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onstantinp/projects/python-dangerzone/src/image-generation/"/>
    </mc:Choice>
  </mc:AlternateContent>
  <xr:revisionPtr revIDLastSave="0" documentId="13_ncr:1_{10100DF5-339F-334A-9988-C985BC092EBB}" xr6:coauthVersionLast="47" xr6:coauthVersionMax="47" xr10:uidLastSave="{00000000-0000-0000-0000-000000000000}"/>
  <bookViews>
    <workbookView xWindow="0" yWindow="760" windowWidth="30240" windowHeight="17260" tabRatio="1000" xr2:uid="{00000000-000D-0000-FFFF-FFFF00000000}"/>
  </bookViews>
  <sheets>
    <sheet name="Base" sheetId="71" r:id="rId1"/>
    <sheet name="Seq1_1" sheetId="69" r:id="rId2"/>
    <sheet name="Seq1_2" sheetId="68" r:id="rId3"/>
    <sheet name="Seq1_3" sheetId="67" r:id="rId4"/>
    <sheet name="Seq1_4" sheetId="70" r:id="rId5"/>
    <sheet name="Seq1" sheetId="12" r:id="rId6"/>
    <sheet name="Seq2" sheetId="28" r:id="rId7"/>
    <sheet name="Seq3" sheetId="30" r:id="rId8"/>
    <sheet name="Seq4" sheetId="31" r:id="rId9"/>
    <sheet name="Seq1_1 (2)" sheetId="64" r:id="rId10"/>
    <sheet name="Seq5" sheetId="32" r:id="rId11"/>
    <sheet name="Seq6" sheetId="33" r:id="rId12"/>
    <sheet name="Seq7" sheetId="34" r:id="rId13"/>
    <sheet name="Seq8" sheetId="35" r:id="rId14"/>
    <sheet name="Seq9" sheetId="36" r:id="rId15"/>
    <sheet name="Seq10" sheetId="37" r:id="rId16"/>
    <sheet name="Seq11" sheetId="38" r:id="rId17"/>
    <sheet name="Seq12" sheetId="39" r:id="rId18"/>
    <sheet name="Seq13" sheetId="40" r:id="rId19"/>
    <sheet name="Seq14" sheetId="41" r:id="rId20"/>
    <sheet name="Seq15" sheetId="42" r:id="rId21"/>
    <sheet name="Seq16" sheetId="43" r:id="rId22"/>
    <sheet name="Seq17" sheetId="44" r:id="rId23"/>
    <sheet name="Seq18" sheetId="45" r:id="rId24"/>
    <sheet name="Seq19" sheetId="46" r:id="rId25"/>
    <sheet name="Seq20" sheetId="47" r:id="rId26"/>
    <sheet name="Seq21" sheetId="48" r:id="rId27"/>
    <sheet name="Seq23" sheetId="50" r:id="rId28"/>
    <sheet name="Seq22" sheetId="49" r:id="rId29"/>
    <sheet name="Seq24" sheetId="51" r:id="rId30"/>
    <sheet name="Seq25" sheetId="52" r:id="rId31"/>
    <sheet name="Seq26" sheetId="53" r:id="rId32"/>
    <sheet name="Seq27" sheetId="54" r:id="rId33"/>
    <sheet name="Seq28" sheetId="55" r:id="rId34"/>
    <sheet name="Seq29" sheetId="56" r:id="rId35"/>
    <sheet name="Seq30" sheetId="57" r:id="rId36"/>
    <sheet name="Seq31" sheetId="58" r:id="rId37"/>
    <sheet name="Seq32" sheetId="59" r:id="rId38"/>
    <sheet name="Sheet2" sheetId="60" r:id="rId39"/>
    <sheet name="audio_list_stym" sheetId="2" r:id="rId40"/>
    <sheet name="metki" sheetId="10" r:id="rId41"/>
    <sheet name="total_visual_stym" sheetId="1" r:id="rId42"/>
    <sheet name="quest_экспл" sheetId="3" r:id="rId43"/>
    <sheet name="quest_импл" sheetId="7" r:id="rId44"/>
    <sheet name="Sheet1" sheetId="29" r:id="rId45"/>
  </sheets>
  <definedNames>
    <definedName name="_xlnm._FilterDatabase" localSheetId="39" hidden="1">audio_list_stym!$B$1:$B$318</definedName>
    <definedName name="_xlnm._FilterDatabase" localSheetId="5" hidden="1">'Seq1'!$A$1:$BB$145</definedName>
    <definedName name="_xlnm._FilterDatabase" localSheetId="1" hidden="1">Seq1_1!$A$1:$AA$132</definedName>
    <definedName name="_xlnm._FilterDatabase" localSheetId="2" hidden="1">Seq1_2!$A$1:$AA$132</definedName>
    <definedName name="_xlnm._FilterDatabase" localSheetId="3" hidden="1">Seq1_3!$A$1:$AA$132</definedName>
    <definedName name="_xlnm._FilterDatabase" localSheetId="4" hidden="1">Seq1_4!$A$1:$AA$132</definedName>
    <definedName name="_xlnm._FilterDatabase" localSheetId="15" hidden="1">'Seq10'!$A$1:$BB$145</definedName>
    <definedName name="_xlnm._FilterDatabase" localSheetId="16" hidden="1">'Seq11'!$A$1:$BB$145</definedName>
    <definedName name="_xlnm._FilterDatabase" localSheetId="17" hidden="1">'Seq12'!$A$1:$BB$145</definedName>
    <definedName name="_xlnm._FilterDatabase" localSheetId="18" hidden="1">'Seq13'!$A$1:$BB$145</definedName>
    <definedName name="_xlnm._FilterDatabase" localSheetId="19" hidden="1">'Seq14'!$A$1:$BB$145</definedName>
    <definedName name="_xlnm._FilterDatabase" localSheetId="20" hidden="1">'Seq15'!$A$1:$BB$145</definedName>
    <definedName name="_xlnm._FilterDatabase" localSheetId="21" hidden="1">'Seq16'!$A$1:$BB$145</definedName>
    <definedName name="_xlnm._FilterDatabase" localSheetId="22" hidden="1">'Seq17'!$A$1:$BB$145</definedName>
    <definedName name="_xlnm._FilterDatabase" localSheetId="23" hidden="1">'Seq18'!$A$1:$BB$145</definedName>
    <definedName name="_xlnm._FilterDatabase" localSheetId="24" hidden="1">'Seq19'!$A$1:$BB$145</definedName>
    <definedName name="_xlnm._FilterDatabase" localSheetId="6" hidden="1">'Seq2'!$A$1:$BB$145</definedName>
    <definedName name="_xlnm._FilterDatabase" localSheetId="25" hidden="1">'Seq20'!$A$1:$BB$145</definedName>
    <definedName name="_xlnm._FilterDatabase" localSheetId="26" hidden="1">'Seq21'!$A$1:$BB$145</definedName>
    <definedName name="_xlnm._FilterDatabase" localSheetId="28" hidden="1">'Seq22'!$A$1:$BB$145</definedName>
    <definedName name="_xlnm._FilterDatabase" localSheetId="27" hidden="1">'Seq23'!$A$1:$BB$145</definedName>
    <definedName name="_xlnm._FilterDatabase" localSheetId="29" hidden="1">'Seq24'!$A$1:$BB$145</definedName>
    <definedName name="_xlnm._FilterDatabase" localSheetId="30" hidden="1">'Seq25'!$A$1:$BB$145</definedName>
    <definedName name="_xlnm._FilterDatabase" localSheetId="31" hidden="1">'Seq26'!$A$1:$BB$145</definedName>
    <definedName name="_xlnm._FilterDatabase" localSheetId="32" hidden="1">'Seq27'!$A$1:$BB$145</definedName>
    <definedName name="_xlnm._FilterDatabase" localSheetId="33" hidden="1">'Seq28'!$A$1:$BB$145</definedName>
    <definedName name="_xlnm._FilterDatabase" localSheetId="34" hidden="1">'Seq29'!$A$1:$BB$145</definedName>
    <definedName name="_xlnm._FilterDatabase" localSheetId="7" hidden="1">'Seq3'!$A$1:$BB$145</definedName>
    <definedName name="_xlnm._FilterDatabase" localSheetId="35" hidden="1">'Seq30'!$A$1:$BB$145</definedName>
    <definedName name="_xlnm._FilterDatabase" localSheetId="36" hidden="1">'Seq31'!$A$1:$BB$145</definedName>
    <definedName name="_xlnm._FilterDatabase" localSheetId="37" hidden="1">'Seq32'!$A$1:$BB$145</definedName>
    <definedName name="_xlnm._FilterDatabase" localSheetId="8" hidden="1">'Seq4'!$A$1:$BB$145</definedName>
    <definedName name="_xlnm._FilterDatabase" localSheetId="10" hidden="1">'Seq5'!$A$1:$BB$145</definedName>
    <definedName name="_xlnm._FilterDatabase" localSheetId="11" hidden="1">'Seq6'!$A$1:$BB$145</definedName>
    <definedName name="_xlnm._FilterDatabase" localSheetId="12" hidden="1">'Seq7'!$A$1:$BB$145</definedName>
    <definedName name="_xlnm._FilterDatabase" localSheetId="13" hidden="1">'Seq8'!$A$1:$BB$145</definedName>
    <definedName name="_xlnm._FilterDatabase" localSheetId="14" hidden="1">'Seq9'!$A$1:$BB$145</definedName>
    <definedName name="_xlnm._FilterDatabase" localSheetId="41" hidden="1">total_visual_stym!$A$1:$A$193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5" i="67" l="1"/>
  <c r="H58" i="67"/>
  <c r="E29" i="70"/>
  <c r="L29" i="70" s="1"/>
  <c r="E96" i="70"/>
  <c r="E104" i="70"/>
  <c r="T132" i="70"/>
  <c r="U132" i="70" s="1"/>
  <c r="W132" i="70" s="1"/>
  <c r="T131" i="70"/>
  <c r="U131" i="70" s="1"/>
  <c r="W131" i="70" s="1"/>
  <c r="T130" i="70"/>
  <c r="U130" i="70" s="1"/>
  <c r="W130" i="70" s="1"/>
  <c r="T129" i="70"/>
  <c r="U129" i="70" s="1"/>
  <c r="W129" i="70" s="1"/>
  <c r="N129" i="70"/>
  <c r="G129" i="70"/>
  <c r="D129" i="70"/>
  <c r="E129" i="70" s="1"/>
  <c r="T128" i="70"/>
  <c r="U128" i="70" s="1"/>
  <c r="W128" i="70" s="1"/>
  <c r="N128" i="70"/>
  <c r="G128" i="70"/>
  <c r="D128" i="70"/>
  <c r="H128" i="70" s="1"/>
  <c r="T127" i="70"/>
  <c r="U127" i="70" s="1"/>
  <c r="W127" i="70" s="1"/>
  <c r="N127" i="70"/>
  <c r="G127" i="70"/>
  <c r="D127" i="70"/>
  <c r="E127" i="70" s="1"/>
  <c r="T126" i="70"/>
  <c r="U126" i="70" s="1"/>
  <c r="W126" i="70" s="1"/>
  <c r="N126" i="70"/>
  <c r="G126" i="70"/>
  <c r="D126" i="70"/>
  <c r="H126" i="70" s="1"/>
  <c r="T125" i="70"/>
  <c r="U125" i="70" s="1"/>
  <c r="W125" i="70" s="1"/>
  <c r="N125" i="70"/>
  <c r="G125" i="70"/>
  <c r="D125" i="70"/>
  <c r="E125" i="70" s="1"/>
  <c r="T124" i="70"/>
  <c r="U124" i="70" s="1"/>
  <c r="W124" i="70" s="1"/>
  <c r="N124" i="70"/>
  <c r="G124" i="70"/>
  <c r="D124" i="70"/>
  <c r="H124" i="70" s="1"/>
  <c r="T123" i="70"/>
  <c r="U123" i="70" s="1"/>
  <c r="W123" i="70" s="1"/>
  <c r="N123" i="70"/>
  <c r="G123" i="70"/>
  <c r="D123" i="70"/>
  <c r="E123" i="70" s="1"/>
  <c r="T122" i="70"/>
  <c r="U122" i="70" s="1"/>
  <c r="W122" i="70" s="1"/>
  <c r="N122" i="70"/>
  <c r="G122" i="70"/>
  <c r="D122" i="70"/>
  <c r="H122" i="70" s="1"/>
  <c r="T121" i="70"/>
  <c r="U121" i="70" s="1"/>
  <c r="W121" i="70" s="1"/>
  <c r="N121" i="70"/>
  <c r="G121" i="70"/>
  <c r="D121" i="70"/>
  <c r="E121" i="70" s="1"/>
  <c r="T120" i="70"/>
  <c r="U120" i="70" s="1"/>
  <c r="W120" i="70" s="1"/>
  <c r="N120" i="70"/>
  <c r="G120" i="70"/>
  <c r="D120" i="70"/>
  <c r="H120" i="70" s="1"/>
  <c r="U119" i="70"/>
  <c r="W119" i="70" s="1"/>
  <c r="T119" i="70"/>
  <c r="N119" i="70"/>
  <c r="G119" i="70"/>
  <c r="D119" i="70"/>
  <c r="E119" i="70" s="1"/>
  <c r="T118" i="70"/>
  <c r="U118" i="70" s="1"/>
  <c r="W118" i="70" s="1"/>
  <c r="N118" i="70"/>
  <c r="G118" i="70"/>
  <c r="D118" i="70"/>
  <c r="H118" i="70" s="1"/>
  <c r="T117" i="70"/>
  <c r="U117" i="70" s="1"/>
  <c r="W117" i="70" s="1"/>
  <c r="N117" i="70"/>
  <c r="G117" i="70"/>
  <c r="D117" i="70"/>
  <c r="E117" i="70" s="1"/>
  <c r="T116" i="70"/>
  <c r="U116" i="70" s="1"/>
  <c r="W116" i="70" s="1"/>
  <c r="N116" i="70"/>
  <c r="G116" i="70"/>
  <c r="D116" i="70"/>
  <c r="H116" i="70" s="1"/>
  <c r="T115" i="70"/>
  <c r="U115" i="70" s="1"/>
  <c r="W115" i="70" s="1"/>
  <c r="N115" i="70"/>
  <c r="G115" i="70"/>
  <c r="D115" i="70"/>
  <c r="E115" i="70" s="1"/>
  <c r="T114" i="70"/>
  <c r="U114" i="70" s="1"/>
  <c r="W114" i="70" s="1"/>
  <c r="N114" i="70"/>
  <c r="G114" i="70"/>
  <c r="D114" i="70"/>
  <c r="H114" i="70" s="1"/>
  <c r="T113" i="70"/>
  <c r="U113" i="70" s="1"/>
  <c r="W113" i="70" s="1"/>
  <c r="N113" i="70"/>
  <c r="G113" i="70"/>
  <c r="D113" i="70"/>
  <c r="E113" i="70" s="1"/>
  <c r="T112" i="70"/>
  <c r="U112" i="70" s="1"/>
  <c r="W112" i="70" s="1"/>
  <c r="N112" i="70"/>
  <c r="G112" i="70"/>
  <c r="D112" i="70"/>
  <c r="E112" i="70" s="1"/>
  <c r="T111" i="70"/>
  <c r="U111" i="70" s="1"/>
  <c r="W111" i="70" s="1"/>
  <c r="N111" i="70"/>
  <c r="G111" i="70"/>
  <c r="D111" i="70"/>
  <c r="E111" i="70" s="1"/>
  <c r="T110" i="70"/>
  <c r="U110" i="70" s="1"/>
  <c r="W110" i="70" s="1"/>
  <c r="N110" i="70"/>
  <c r="G110" i="70"/>
  <c r="D110" i="70"/>
  <c r="H110" i="70" s="1"/>
  <c r="T109" i="70"/>
  <c r="U109" i="70" s="1"/>
  <c r="W109" i="70" s="1"/>
  <c r="N109" i="70"/>
  <c r="G109" i="70"/>
  <c r="D109" i="70"/>
  <c r="E109" i="70" s="1"/>
  <c r="T108" i="70"/>
  <c r="U108" i="70" s="1"/>
  <c r="W108" i="70" s="1"/>
  <c r="N108" i="70"/>
  <c r="G108" i="70"/>
  <c r="D108" i="70"/>
  <c r="H108" i="70" s="1"/>
  <c r="T107" i="70"/>
  <c r="U107" i="70" s="1"/>
  <c r="W107" i="70" s="1"/>
  <c r="N107" i="70"/>
  <c r="G107" i="70"/>
  <c r="D107" i="70"/>
  <c r="E107" i="70" s="1"/>
  <c r="T106" i="70"/>
  <c r="U106" i="70" s="1"/>
  <c r="W106" i="70" s="1"/>
  <c r="N106" i="70"/>
  <c r="G106" i="70"/>
  <c r="D106" i="70"/>
  <c r="H106" i="70" s="1"/>
  <c r="T105" i="70"/>
  <c r="U105" i="70" s="1"/>
  <c r="W105" i="70" s="1"/>
  <c r="N105" i="70"/>
  <c r="G105" i="70"/>
  <c r="D105" i="70"/>
  <c r="E105" i="70" s="1"/>
  <c r="T104" i="70"/>
  <c r="U104" i="70" s="1"/>
  <c r="W104" i="70" s="1"/>
  <c r="N104" i="70"/>
  <c r="G104" i="70"/>
  <c r="D104" i="70"/>
  <c r="H104" i="70" s="1"/>
  <c r="U103" i="70"/>
  <c r="W103" i="70" s="1"/>
  <c r="T103" i="70"/>
  <c r="N103" i="70"/>
  <c r="G103" i="70"/>
  <c r="D103" i="70"/>
  <c r="E103" i="70" s="1"/>
  <c r="T102" i="70"/>
  <c r="U102" i="70" s="1"/>
  <c r="W102" i="70" s="1"/>
  <c r="N102" i="70"/>
  <c r="G102" i="70"/>
  <c r="D102" i="70"/>
  <c r="H102" i="70" s="1"/>
  <c r="T101" i="70"/>
  <c r="U101" i="70" s="1"/>
  <c r="W101" i="70" s="1"/>
  <c r="N101" i="70"/>
  <c r="G101" i="70"/>
  <c r="D101" i="70"/>
  <c r="E101" i="70" s="1"/>
  <c r="T100" i="70"/>
  <c r="U100" i="70" s="1"/>
  <c r="W100" i="70" s="1"/>
  <c r="N100" i="70"/>
  <c r="G100" i="70"/>
  <c r="D100" i="70"/>
  <c r="H100" i="70" s="1"/>
  <c r="T99" i="70"/>
  <c r="U99" i="70" s="1"/>
  <c r="W99" i="70" s="1"/>
  <c r="N99" i="70"/>
  <c r="G99" i="70"/>
  <c r="D99" i="70"/>
  <c r="E99" i="70" s="1"/>
  <c r="T98" i="70"/>
  <c r="U98" i="70" s="1"/>
  <c r="W98" i="70" s="1"/>
  <c r="N98" i="70"/>
  <c r="G98" i="70"/>
  <c r="D98" i="70"/>
  <c r="H98" i="70" s="1"/>
  <c r="T97" i="70"/>
  <c r="U97" i="70" s="1"/>
  <c r="W97" i="70" s="1"/>
  <c r="N97" i="70"/>
  <c r="G97" i="70"/>
  <c r="D97" i="70"/>
  <c r="E97" i="70" s="1"/>
  <c r="T96" i="70"/>
  <c r="U96" i="70" s="1"/>
  <c r="W96" i="70" s="1"/>
  <c r="N96" i="70"/>
  <c r="G96" i="70"/>
  <c r="D96" i="70"/>
  <c r="T95" i="70"/>
  <c r="U95" i="70" s="1"/>
  <c r="W95" i="70" s="1"/>
  <c r="N95" i="70"/>
  <c r="G95" i="70"/>
  <c r="D95" i="70"/>
  <c r="E95" i="70" s="1"/>
  <c r="T94" i="70"/>
  <c r="U94" i="70" s="1"/>
  <c r="W94" i="70" s="1"/>
  <c r="N94" i="70"/>
  <c r="G94" i="70"/>
  <c r="D94" i="70"/>
  <c r="H94" i="70" s="1"/>
  <c r="T93" i="70"/>
  <c r="U93" i="70" s="1"/>
  <c r="W93" i="70" s="1"/>
  <c r="N93" i="70"/>
  <c r="G93" i="70"/>
  <c r="D93" i="70"/>
  <c r="E93" i="70" s="1"/>
  <c r="U92" i="70"/>
  <c r="W92" i="70" s="1"/>
  <c r="T92" i="70"/>
  <c r="N92" i="70"/>
  <c r="G92" i="70"/>
  <c r="D92" i="70"/>
  <c r="T91" i="70"/>
  <c r="U91" i="70" s="1"/>
  <c r="W91" i="70" s="1"/>
  <c r="N91" i="70"/>
  <c r="G91" i="70"/>
  <c r="D91" i="70"/>
  <c r="H91" i="70" s="1"/>
  <c r="T90" i="70"/>
  <c r="U90" i="70" s="1"/>
  <c r="W90" i="70" s="1"/>
  <c r="N90" i="70"/>
  <c r="G90" i="70"/>
  <c r="D90" i="70"/>
  <c r="H90" i="70" s="1"/>
  <c r="T89" i="70"/>
  <c r="U89" i="70" s="1"/>
  <c r="W89" i="70" s="1"/>
  <c r="N89" i="70"/>
  <c r="G89" i="70"/>
  <c r="D89" i="70"/>
  <c r="E89" i="70" s="1"/>
  <c r="T88" i="70"/>
  <c r="U88" i="70" s="1"/>
  <c r="W88" i="70" s="1"/>
  <c r="N88" i="70"/>
  <c r="G88" i="70"/>
  <c r="D88" i="70"/>
  <c r="H88" i="70" s="1"/>
  <c r="T87" i="70"/>
  <c r="U87" i="70" s="1"/>
  <c r="W87" i="70" s="1"/>
  <c r="N87" i="70"/>
  <c r="G87" i="70"/>
  <c r="D87" i="70"/>
  <c r="H87" i="70" s="1"/>
  <c r="T86" i="70"/>
  <c r="U86" i="70" s="1"/>
  <c r="W86" i="70" s="1"/>
  <c r="N86" i="70"/>
  <c r="G86" i="70"/>
  <c r="D86" i="70"/>
  <c r="H86" i="70" s="1"/>
  <c r="T85" i="70"/>
  <c r="U85" i="70" s="1"/>
  <c r="W85" i="70" s="1"/>
  <c r="N85" i="70"/>
  <c r="G85" i="70"/>
  <c r="D85" i="70"/>
  <c r="E85" i="70" s="1"/>
  <c r="T84" i="70"/>
  <c r="U84" i="70" s="1"/>
  <c r="W84" i="70" s="1"/>
  <c r="N84" i="70"/>
  <c r="H84" i="70"/>
  <c r="G84" i="70"/>
  <c r="D84" i="70"/>
  <c r="E84" i="70" s="1"/>
  <c r="A84" i="70" s="1"/>
  <c r="B84" i="70" s="1"/>
  <c r="T83" i="70"/>
  <c r="U83" i="70" s="1"/>
  <c r="W83" i="70" s="1"/>
  <c r="N83" i="70"/>
  <c r="G83" i="70"/>
  <c r="D83" i="70"/>
  <c r="H83" i="70" s="1"/>
  <c r="T82" i="70"/>
  <c r="U82" i="70" s="1"/>
  <c r="W82" i="70" s="1"/>
  <c r="N82" i="70"/>
  <c r="G82" i="70"/>
  <c r="D82" i="70"/>
  <c r="E82" i="70" s="1"/>
  <c r="T81" i="70"/>
  <c r="U81" i="70" s="1"/>
  <c r="W81" i="70" s="1"/>
  <c r="N81" i="70"/>
  <c r="G81" i="70"/>
  <c r="D81" i="70"/>
  <c r="E81" i="70" s="1"/>
  <c r="T80" i="70"/>
  <c r="U80" i="70" s="1"/>
  <c r="W80" i="70" s="1"/>
  <c r="N80" i="70"/>
  <c r="H80" i="70"/>
  <c r="G80" i="70"/>
  <c r="D80" i="70"/>
  <c r="E80" i="70" s="1"/>
  <c r="A80" i="70" s="1"/>
  <c r="B80" i="70" s="1"/>
  <c r="T79" i="70"/>
  <c r="U79" i="70" s="1"/>
  <c r="W79" i="70" s="1"/>
  <c r="N79" i="70"/>
  <c r="G79" i="70"/>
  <c r="D79" i="70"/>
  <c r="H79" i="70" s="1"/>
  <c r="T78" i="70"/>
  <c r="U78" i="70" s="1"/>
  <c r="W78" i="70" s="1"/>
  <c r="N78" i="70"/>
  <c r="G78" i="70"/>
  <c r="D78" i="70"/>
  <c r="E78" i="70" s="1"/>
  <c r="T77" i="70"/>
  <c r="U77" i="70" s="1"/>
  <c r="W77" i="70" s="1"/>
  <c r="N77" i="70"/>
  <c r="G77" i="70"/>
  <c r="D77" i="70"/>
  <c r="E77" i="70" s="1"/>
  <c r="T76" i="70"/>
  <c r="U76" i="70" s="1"/>
  <c r="W76" i="70" s="1"/>
  <c r="N76" i="70"/>
  <c r="G76" i="70"/>
  <c r="D76" i="70"/>
  <c r="E76" i="70" s="1"/>
  <c r="T75" i="70"/>
  <c r="U75" i="70" s="1"/>
  <c r="W75" i="70" s="1"/>
  <c r="N75" i="70"/>
  <c r="G75" i="70"/>
  <c r="D75" i="70"/>
  <c r="H75" i="70" s="1"/>
  <c r="T74" i="70"/>
  <c r="U74" i="70" s="1"/>
  <c r="W74" i="70" s="1"/>
  <c r="N74" i="70"/>
  <c r="G74" i="70"/>
  <c r="D74" i="70"/>
  <c r="H74" i="70" s="1"/>
  <c r="T73" i="70"/>
  <c r="U73" i="70" s="1"/>
  <c r="W73" i="70" s="1"/>
  <c r="N73" i="70"/>
  <c r="G73" i="70"/>
  <c r="D73" i="70"/>
  <c r="E73" i="70" s="1"/>
  <c r="L73" i="70" s="1"/>
  <c r="T72" i="70"/>
  <c r="U72" i="70" s="1"/>
  <c r="W72" i="70" s="1"/>
  <c r="N72" i="70"/>
  <c r="G72" i="70"/>
  <c r="D72" i="70"/>
  <c r="E72" i="70" s="1"/>
  <c r="T71" i="70"/>
  <c r="U71" i="70" s="1"/>
  <c r="W71" i="70" s="1"/>
  <c r="N71" i="70"/>
  <c r="G71" i="70"/>
  <c r="D71" i="70"/>
  <c r="H71" i="70" s="1"/>
  <c r="U70" i="70"/>
  <c r="W70" i="70" s="1"/>
  <c r="T70" i="70"/>
  <c r="N70" i="70"/>
  <c r="G70" i="70"/>
  <c r="D70" i="70"/>
  <c r="N69" i="70"/>
  <c r="G69" i="70"/>
  <c r="D69" i="70"/>
  <c r="H69" i="70" s="1"/>
  <c r="N68" i="70"/>
  <c r="H68" i="70"/>
  <c r="G68" i="70"/>
  <c r="D68" i="70"/>
  <c r="E68" i="70" s="1"/>
  <c r="K68" i="70" s="1"/>
  <c r="N67" i="70"/>
  <c r="G67" i="70"/>
  <c r="D67" i="70"/>
  <c r="H67" i="70" s="1"/>
  <c r="N66" i="70"/>
  <c r="G66" i="70"/>
  <c r="D66" i="70"/>
  <c r="E66" i="70" s="1"/>
  <c r="N65" i="70"/>
  <c r="G65" i="70"/>
  <c r="D65" i="70"/>
  <c r="E65" i="70" s="1"/>
  <c r="N64" i="70"/>
  <c r="G64" i="70"/>
  <c r="D64" i="70"/>
  <c r="E64" i="70" s="1"/>
  <c r="H64" i="70" s="1"/>
  <c r="N63" i="70"/>
  <c r="G63" i="70"/>
  <c r="D63" i="70"/>
  <c r="E63" i="70" s="1"/>
  <c r="N62" i="70"/>
  <c r="G62" i="70"/>
  <c r="D62" i="70"/>
  <c r="E62" i="70" s="1"/>
  <c r="N61" i="70"/>
  <c r="G61" i="70"/>
  <c r="D61" i="70"/>
  <c r="E61" i="70" s="1"/>
  <c r="H61" i="70" s="1"/>
  <c r="N60" i="70"/>
  <c r="G60" i="70"/>
  <c r="D60" i="70"/>
  <c r="E60" i="70" s="1"/>
  <c r="H60" i="70" s="1"/>
  <c r="N59" i="70"/>
  <c r="G59" i="70"/>
  <c r="D59" i="70"/>
  <c r="E59" i="70" s="1"/>
  <c r="H59" i="70" s="1"/>
  <c r="N58" i="70"/>
  <c r="G58" i="70"/>
  <c r="D58" i="70"/>
  <c r="E58" i="70" s="1"/>
  <c r="H58" i="70" s="1"/>
  <c r="N57" i="70"/>
  <c r="G57" i="70"/>
  <c r="D57" i="70"/>
  <c r="E57" i="70" s="1"/>
  <c r="N56" i="70"/>
  <c r="G56" i="70"/>
  <c r="D56" i="70"/>
  <c r="E56" i="70" s="1"/>
  <c r="H56" i="70" s="1"/>
  <c r="N55" i="70"/>
  <c r="G55" i="70"/>
  <c r="D55" i="70"/>
  <c r="E55" i="70" s="1"/>
  <c r="N54" i="70"/>
  <c r="G54" i="70"/>
  <c r="D54" i="70"/>
  <c r="E54" i="70" s="1"/>
  <c r="N53" i="70"/>
  <c r="G53" i="70"/>
  <c r="D53" i="70"/>
  <c r="E53" i="70" s="1"/>
  <c r="H53" i="70" s="1"/>
  <c r="N52" i="70"/>
  <c r="G52" i="70"/>
  <c r="D52" i="70"/>
  <c r="E52" i="70" s="1"/>
  <c r="H52" i="70" s="1"/>
  <c r="N51" i="70"/>
  <c r="G51" i="70"/>
  <c r="D51" i="70"/>
  <c r="E51" i="70" s="1"/>
  <c r="H51" i="70" s="1"/>
  <c r="N50" i="70"/>
  <c r="G50" i="70"/>
  <c r="D50" i="70"/>
  <c r="E50" i="70" s="1"/>
  <c r="N49" i="70"/>
  <c r="G49" i="70"/>
  <c r="D49" i="70"/>
  <c r="E49" i="70" s="1"/>
  <c r="N48" i="70"/>
  <c r="G48" i="70"/>
  <c r="D48" i="70"/>
  <c r="E48" i="70" s="1"/>
  <c r="H48" i="70" s="1"/>
  <c r="N47" i="70"/>
  <c r="G47" i="70"/>
  <c r="D47" i="70"/>
  <c r="E47" i="70" s="1"/>
  <c r="N46" i="70"/>
  <c r="G46" i="70"/>
  <c r="D46" i="70"/>
  <c r="E46" i="70" s="1"/>
  <c r="N45" i="70"/>
  <c r="G45" i="70"/>
  <c r="D45" i="70"/>
  <c r="E45" i="70" s="1"/>
  <c r="H45" i="70" s="1"/>
  <c r="N44" i="70"/>
  <c r="G44" i="70"/>
  <c r="D44" i="70"/>
  <c r="E44" i="70" s="1"/>
  <c r="H44" i="70" s="1"/>
  <c r="N43" i="70"/>
  <c r="G43" i="70"/>
  <c r="D43" i="70"/>
  <c r="E43" i="70" s="1"/>
  <c r="H43" i="70" s="1"/>
  <c r="N42" i="70"/>
  <c r="G42" i="70"/>
  <c r="D42" i="70"/>
  <c r="E42" i="70" s="1"/>
  <c r="H42" i="70" s="1"/>
  <c r="N41" i="70"/>
  <c r="G41" i="70"/>
  <c r="D41" i="70"/>
  <c r="E41" i="70" s="1"/>
  <c r="N40" i="70"/>
  <c r="G40" i="70"/>
  <c r="D40" i="70"/>
  <c r="E40" i="70" s="1"/>
  <c r="H40" i="70" s="1"/>
  <c r="N39" i="70"/>
  <c r="G39" i="70"/>
  <c r="D39" i="70"/>
  <c r="E39" i="70" s="1"/>
  <c r="N38" i="70"/>
  <c r="G38" i="70"/>
  <c r="D38" i="70"/>
  <c r="E38" i="70" s="1"/>
  <c r="N37" i="70"/>
  <c r="G37" i="70"/>
  <c r="D37" i="70"/>
  <c r="E37" i="70" s="1"/>
  <c r="H37" i="70" s="1"/>
  <c r="N36" i="70"/>
  <c r="G36" i="70"/>
  <c r="D36" i="70"/>
  <c r="E36" i="70" s="1"/>
  <c r="H36" i="70" s="1"/>
  <c r="N35" i="70"/>
  <c r="G35" i="70"/>
  <c r="D35" i="70"/>
  <c r="E35" i="70" s="1"/>
  <c r="H35" i="70" s="1"/>
  <c r="N34" i="70"/>
  <c r="G34" i="70"/>
  <c r="D34" i="70"/>
  <c r="E34" i="70" s="1"/>
  <c r="H34" i="70" s="1"/>
  <c r="N33" i="70"/>
  <c r="G33" i="70"/>
  <c r="D33" i="70"/>
  <c r="E33" i="70" s="1"/>
  <c r="N32" i="70"/>
  <c r="G32" i="70"/>
  <c r="D32" i="70"/>
  <c r="E32" i="70" s="1"/>
  <c r="N31" i="70"/>
  <c r="G31" i="70"/>
  <c r="D31" i="70"/>
  <c r="E31" i="70" s="1"/>
  <c r="N30" i="70"/>
  <c r="G30" i="70"/>
  <c r="D30" i="70"/>
  <c r="E30" i="70" s="1"/>
  <c r="N29" i="70"/>
  <c r="G29" i="70"/>
  <c r="D29" i="70"/>
  <c r="N28" i="70"/>
  <c r="G28" i="70"/>
  <c r="D28" i="70"/>
  <c r="E28" i="70" s="1"/>
  <c r="N27" i="70"/>
  <c r="G27" i="70"/>
  <c r="D27" i="70"/>
  <c r="E27" i="70" s="1"/>
  <c r="N26" i="70"/>
  <c r="G26" i="70"/>
  <c r="D26" i="70"/>
  <c r="E26" i="70" s="1"/>
  <c r="N25" i="70"/>
  <c r="G25" i="70"/>
  <c r="D25" i="70"/>
  <c r="E25" i="70" s="1"/>
  <c r="N24" i="70"/>
  <c r="G24" i="70"/>
  <c r="D24" i="70"/>
  <c r="E24" i="70" s="1"/>
  <c r="N23" i="70"/>
  <c r="G23" i="70"/>
  <c r="D23" i="70"/>
  <c r="E23" i="70" s="1"/>
  <c r="N22" i="70"/>
  <c r="G22" i="70"/>
  <c r="D22" i="70"/>
  <c r="E22" i="70" s="1"/>
  <c r="N21" i="70"/>
  <c r="G21" i="70"/>
  <c r="D21" i="70"/>
  <c r="N20" i="70"/>
  <c r="G20" i="70"/>
  <c r="D20" i="70"/>
  <c r="E20" i="70" s="1"/>
  <c r="N19" i="70"/>
  <c r="G19" i="70"/>
  <c r="D19" i="70"/>
  <c r="E19" i="70" s="1"/>
  <c r="N18" i="70"/>
  <c r="G18" i="70"/>
  <c r="D18" i="70"/>
  <c r="E18" i="70" s="1"/>
  <c r="N17" i="70"/>
  <c r="G17" i="70"/>
  <c r="D17" i="70"/>
  <c r="E17" i="70" s="1"/>
  <c r="N16" i="70"/>
  <c r="G16" i="70"/>
  <c r="D16" i="70"/>
  <c r="E16" i="70" s="1"/>
  <c r="N15" i="70"/>
  <c r="G15" i="70"/>
  <c r="D15" i="70"/>
  <c r="E15" i="70" s="1"/>
  <c r="N14" i="70"/>
  <c r="G14" i="70"/>
  <c r="D14" i="70"/>
  <c r="E14" i="70" s="1"/>
  <c r="N13" i="70"/>
  <c r="G13" i="70"/>
  <c r="D13" i="70"/>
  <c r="N12" i="70"/>
  <c r="G12" i="70"/>
  <c r="D12" i="70"/>
  <c r="E12" i="70" s="1"/>
  <c r="N11" i="70"/>
  <c r="G11" i="70"/>
  <c r="D11" i="70"/>
  <c r="E11" i="70" s="1"/>
  <c r="N10" i="70"/>
  <c r="G10" i="70"/>
  <c r="D10" i="70"/>
  <c r="E10" i="70" s="1"/>
  <c r="T9" i="70"/>
  <c r="U9" i="70" s="1"/>
  <c r="W9" i="70" s="1"/>
  <c r="O9" i="70"/>
  <c r="N9" i="70"/>
  <c r="G9" i="70"/>
  <c r="D9" i="70"/>
  <c r="T8" i="70"/>
  <c r="U8" i="70" s="1"/>
  <c r="W8" i="70" s="1"/>
  <c r="O8" i="70"/>
  <c r="N8" i="70"/>
  <c r="G8" i="70"/>
  <c r="D8" i="70"/>
  <c r="E8" i="70" s="1"/>
  <c r="T7" i="70"/>
  <c r="U7" i="70" s="1"/>
  <c r="W7" i="70" s="1"/>
  <c r="O7" i="70"/>
  <c r="N7" i="70"/>
  <c r="G7" i="70"/>
  <c r="D7" i="70"/>
  <c r="E7" i="70" s="1"/>
  <c r="T6" i="70"/>
  <c r="U6" i="70" s="1"/>
  <c r="W6" i="70" s="1"/>
  <c r="O6" i="70"/>
  <c r="N6" i="70"/>
  <c r="G6" i="70"/>
  <c r="D6" i="70"/>
  <c r="E6" i="70" s="1"/>
  <c r="T5" i="70"/>
  <c r="U5" i="70" s="1"/>
  <c r="W5" i="70" s="1"/>
  <c r="O5" i="70"/>
  <c r="N5" i="70"/>
  <c r="G5" i="70"/>
  <c r="D5" i="70"/>
  <c r="E5" i="70" s="1"/>
  <c r="T4" i="70"/>
  <c r="U4" i="70" s="1"/>
  <c r="W4" i="70" s="1"/>
  <c r="O4" i="70"/>
  <c r="N4" i="70"/>
  <c r="G4" i="70"/>
  <c r="D4" i="70"/>
  <c r="E4" i="70" s="1"/>
  <c r="U3" i="70"/>
  <c r="W3" i="70" s="1"/>
  <c r="T3" i="70"/>
  <c r="O3" i="70"/>
  <c r="N3" i="70"/>
  <c r="G3" i="70"/>
  <c r="D3" i="70"/>
  <c r="E3" i="70" s="1"/>
  <c r="T2" i="70"/>
  <c r="U2" i="70" s="1"/>
  <c r="W2" i="70" s="1"/>
  <c r="O2" i="70"/>
  <c r="N2" i="70"/>
  <c r="G2" i="70"/>
  <c r="D2" i="70"/>
  <c r="E2" i="70" s="1"/>
  <c r="T132" i="69"/>
  <c r="U132" i="69" s="1"/>
  <c r="W132" i="69" s="1"/>
  <c r="T131" i="69"/>
  <c r="U131" i="69" s="1"/>
  <c r="W131" i="69" s="1"/>
  <c r="T130" i="69"/>
  <c r="U130" i="69" s="1"/>
  <c r="W130" i="69" s="1"/>
  <c r="T129" i="69"/>
  <c r="U129" i="69" s="1"/>
  <c r="W129" i="69" s="1"/>
  <c r="N129" i="69"/>
  <c r="G129" i="69"/>
  <c r="D129" i="69"/>
  <c r="E129" i="69" s="1"/>
  <c r="T128" i="69"/>
  <c r="U128" i="69" s="1"/>
  <c r="W128" i="69" s="1"/>
  <c r="N128" i="69"/>
  <c r="G128" i="69"/>
  <c r="D128" i="69"/>
  <c r="H128" i="69" s="1"/>
  <c r="T127" i="69"/>
  <c r="U127" i="69" s="1"/>
  <c r="W127" i="69" s="1"/>
  <c r="N127" i="69"/>
  <c r="G127" i="69"/>
  <c r="D127" i="69"/>
  <c r="E127" i="69" s="1"/>
  <c r="T126" i="69"/>
  <c r="U126" i="69" s="1"/>
  <c r="W126" i="69" s="1"/>
  <c r="N126" i="69"/>
  <c r="G126" i="69"/>
  <c r="D126" i="69"/>
  <c r="H126" i="69" s="1"/>
  <c r="T125" i="69"/>
  <c r="U125" i="69" s="1"/>
  <c r="W125" i="69" s="1"/>
  <c r="N125" i="69"/>
  <c r="G125" i="69"/>
  <c r="D125" i="69"/>
  <c r="E125" i="69" s="1"/>
  <c r="T124" i="69"/>
  <c r="U124" i="69" s="1"/>
  <c r="W124" i="69" s="1"/>
  <c r="N124" i="69"/>
  <c r="G124" i="69"/>
  <c r="D124" i="69"/>
  <c r="H124" i="69" s="1"/>
  <c r="T123" i="69"/>
  <c r="U123" i="69" s="1"/>
  <c r="W123" i="69" s="1"/>
  <c r="N123" i="69"/>
  <c r="G123" i="69"/>
  <c r="D123" i="69"/>
  <c r="E123" i="69" s="1"/>
  <c r="T122" i="69"/>
  <c r="U122" i="69" s="1"/>
  <c r="W122" i="69" s="1"/>
  <c r="N122" i="69"/>
  <c r="G122" i="69"/>
  <c r="D122" i="69"/>
  <c r="H122" i="69" s="1"/>
  <c r="T121" i="69"/>
  <c r="U121" i="69" s="1"/>
  <c r="W121" i="69" s="1"/>
  <c r="N121" i="69"/>
  <c r="G121" i="69"/>
  <c r="D121" i="69"/>
  <c r="E121" i="69" s="1"/>
  <c r="T120" i="69"/>
  <c r="U120" i="69" s="1"/>
  <c r="W120" i="69" s="1"/>
  <c r="N120" i="69"/>
  <c r="G120" i="69"/>
  <c r="D120" i="69"/>
  <c r="H120" i="69" s="1"/>
  <c r="T119" i="69"/>
  <c r="U119" i="69" s="1"/>
  <c r="W119" i="69" s="1"/>
  <c r="N119" i="69"/>
  <c r="G119" i="69"/>
  <c r="D119" i="69"/>
  <c r="E119" i="69" s="1"/>
  <c r="T118" i="69"/>
  <c r="U118" i="69" s="1"/>
  <c r="W118" i="69" s="1"/>
  <c r="N118" i="69"/>
  <c r="G118" i="69"/>
  <c r="D118" i="69"/>
  <c r="H118" i="69" s="1"/>
  <c r="T117" i="69"/>
  <c r="U117" i="69" s="1"/>
  <c r="W117" i="69" s="1"/>
  <c r="N117" i="69"/>
  <c r="G117" i="69"/>
  <c r="D117" i="69"/>
  <c r="E117" i="69" s="1"/>
  <c r="T116" i="69"/>
  <c r="U116" i="69" s="1"/>
  <c r="W116" i="69" s="1"/>
  <c r="N116" i="69"/>
  <c r="G116" i="69"/>
  <c r="D116" i="69"/>
  <c r="H116" i="69" s="1"/>
  <c r="T115" i="69"/>
  <c r="U115" i="69" s="1"/>
  <c r="W115" i="69" s="1"/>
  <c r="N115" i="69"/>
  <c r="G115" i="69"/>
  <c r="D115" i="69"/>
  <c r="E115" i="69" s="1"/>
  <c r="T114" i="69"/>
  <c r="U114" i="69" s="1"/>
  <c r="W114" i="69" s="1"/>
  <c r="N114" i="69"/>
  <c r="G114" i="69"/>
  <c r="D114" i="69"/>
  <c r="H114" i="69" s="1"/>
  <c r="T113" i="69"/>
  <c r="U113" i="69" s="1"/>
  <c r="W113" i="69" s="1"/>
  <c r="N113" i="69"/>
  <c r="G113" i="69"/>
  <c r="D113" i="69"/>
  <c r="E113" i="69" s="1"/>
  <c r="T112" i="69"/>
  <c r="U112" i="69" s="1"/>
  <c r="W112" i="69" s="1"/>
  <c r="N112" i="69"/>
  <c r="G112" i="69"/>
  <c r="D112" i="69"/>
  <c r="H112" i="69" s="1"/>
  <c r="T111" i="69"/>
  <c r="U111" i="69" s="1"/>
  <c r="W111" i="69" s="1"/>
  <c r="N111" i="69"/>
  <c r="G111" i="69"/>
  <c r="D111" i="69"/>
  <c r="E111" i="69" s="1"/>
  <c r="T110" i="69"/>
  <c r="U110" i="69" s="1"/>
  <c r="W110" i="69" s="1"/>
  <c r="N110" i="69"/>
  <c r="G110" i="69"/>
  <c r="D110" i="69"/>
  <c r="H110" i="69" s="1"/>
  <c r="T109" i="69"/>
  <c r="U109" i="69" s="1"/>
  <c r="W109" i="69" s="1"/>
  <c r="N109" i="69"/>
  <c r="G109" i="69"/>
  <c r="D109" i="69"/>
  <c r="E109" i="69" s="1"/>
  <c r="T108" i="69"/>
  <c r="U108" i="69" s="1"/>
  <c r="W108" i="69" s="1"/>
  <c r="N108" i="69"/>
  <c r="G108" i="69"/>
  <c r="D108" i="69"/>
  <c r="H108" i="69" s="1"/>
  <c r="T107" i="69"/>
  <c r="U107" i="69" s="1"/>
  <c r="W107" i="69" s="1"/>
  <c r="N107" i="69"/>
  <c r="G107" i="69"/>
  <c r="D107" i="69"/>
  <c r="E107" i="69" s="1"/>
  <c r="T106" i="69"/>
  <c r="U106" i="69" s="1"/>
  <c r="W106" i="69" s="1"/>
  <c r="N106" i="69"/>
  <c r="G106" i="69"/>
  <c r="D106" i="69"/>
  <c r="H106" i="69" s="1"/>
  <c r="T105" i="69"/>
  <c r="U105" i="69" s="1"/>
  <c r="W105" i="69" s="1"/>
  <c r="N105" i="69"/>
  <c r="G105" i="69"/>
  <c r="D105" i="69"/>
  <c r="E105" i="69" s="1"/>
  <c r="T104" i="69"/>
  <c r="U104" i="69" s="1"/>
  <c r="W104" i="69" s="1"/>
  <c r="N104" i="69"/>
  <c r="G104" i="69"/>
  <c r="D104" i="69"/>
  <c r="H104" i="69" s="1"/>
  <c r="T103" i="69"/>
  <c r="U103" i="69" s="1"/>
  <c r="W103" i="69" s="1"/>
  <c r="N103" i="69"/>
  <c r="G103" i="69"/>
  <c r="D103" i="69"/>
  <c r="E103" i="69" s="1"/>
  <c r="T102" i="69"/>
  <c r="U102" i="69" s="1"/>
  <c r="W102" i="69" s="1"/>
  <c r="N102" i="69"/>
  <c r="G102" i="69"/>
  <c r="D102" i="69"/>
  <c r="H102" i="69" s="1"/>
  <c r="T101" i="69"/>
  <c r="U101" i="69" s="1"/>
  <c r="W101" i="69" s="1"/>
  <c r="N101" i="69"/>
  <c r="G101" i="69"/>
  <c r="D101" i="69"/>
  <c r="E101" i="69" s="1"/>
  <c r="T100" i="69"/>
  <c r="U100" i="69" s="1"/>
  <c r="W100" i="69" s="1"/>
  <c r="N100" i="69"/>
  <c r="G100" i="69"/>
  <c r="D100" i="69"/>
  <c r="H100" i="69" s="1"/>
  <c r="T99" i="69"/>
  <c r="U99" i="69" s="1"/>
  <c r="W99" i="69" s="1"/>
  <c r="N99" i="69"/>
  <c r="G99" i="69"/>
  <c r="D99" i="69"/>
  <c r="E99" i="69" s="1"/>
  <c r="T98" i="69"/>
  <c r="U98" i="69" s="1"/>
  <c r="W98" i="69" s="1"/>
  <c r="N98" i="69"/>
  <c r="G98" i="69"/>
  <c r="D98" i="69"/>
  <c r="H98" i="69" s="1"/>
  <c r="T97" i="69"/>
  <c r="U97" i="69" s="1"/>
  <c r="W97" i="69" s="1"/>
  <c r="N97" i="69"/>
  <c r="G97" i="69"/>
  <c r="D97" i="69"/>
  <c r="E97" i="69" s="1"/>
  <c r="U96" i="69"/>
  <c r="W96" i="69" s="1"/>
  <c r="T96" i="69"/>
  <c r="N96" i="69"/>
  <c r="G96" i="69"/>
  <c r="D96" i="69"/>
  <c r="H96" i="69" s="1"/>
  <c r="T95" i="69"/>
  <c r="U95" i="69" s="1"/>
  <c r="W95" i="69" s="1"/>
  <c r="N95" i="69"/>
  <c r="G95" i="69"/>
  <c r="D95" i="69"/>
  <c r="E95" i="69" s="1"/>
  <c r="T94" i="69"/>
  <c r="U94" i="69" s="1"/>
  <c r="W94" i="69" s="1"/>
  <c r="N94" i="69"/>
  <c r="G94" i="69"/>
  <c r="D94" i="69"/>
  <c r="E94" i="69" s="1"/>
  <c r="T93" i="69"/>
  <c r="U93" i="69" s="1"/>
  <c r="W93" i="69" s="1"/>
  <c r="N93" i="69"/>
  <c r="G93" i="69"/>
  <c r="D93" i="69"/>
  <c r="E93" i="69" s="1"/>
  <c r="T92" i="69"/>
  <c r="U92" i="69" s="1"/>
  <c r="W92" i="69" s="1"/>
  <c r="N92" i="69"/>
  <c r="G92" i="69"/>
  <c r="D92" i="69"/>
  <c r="E92" i="69" s="1"/>
  <c r="T91" i="69"/>
  <c r="U91" i="69" s="1"/>
  <c r="W91" i="69" s="1"/>
  <c r="N91" i="69"/>
  <c r="G91" i="69"/>
  <c r="D91" i="69"/>
  <c r="H91" i="69" s="1"/>
  <c r="T90" i="69"/>
  <c r="U90" i="69" s="1"/>
  <c r="W90" i="69" s="1"/>
  <c r="N90" i="69"/>
  <c r="G90" i="69"/>
  <c r="D90" i="69"/>
  <c r="E90" i="69" s="1"/>
  <c r="T89" i="69"/>
  <c r="U89" i="69" s="1"/>
  <c r="W89" i="69" s="1"/>
  <c r="N89" i="69"/>
  <c r="G89" i="69"/>
  <c r="D89" i="69"/>
  <c r="E89" i="69" s="1"/>
  <c r="T88" i="69"/>
  <c r="U88" i="69" s="1"/>
  <c r="W88" i="69" s="1"/>
  <c r="N88" i="69"/>
  <c r="G88" i="69"/>
  <c r="D88" i="69"/>
  <c r="E88" i="69" s="1"/>
  <c r="A88" i="69" s="1"/>
  <c r="B88" i="69" s="1"/>
  <c r="T87" i="69"/>
  <c r="U87" i="69" s="1"/>
  <c r="W87" i="69" s="1"/>
  <c r="N87" i="69"/>
  <c r="G87" i="69"/>
  <c r="D87" i="69"/>
  <c r="E87" i="69" s="1"/>
  <c r="T86" i="69"/>
  <c r="U86" i="69" s="1"/>
  <c r="W86" i="69" s="1"/>
  <c r="N86" i="69"/>
  <c r="G86" i="69"/>
  <c r="D86" i="69"/>
  <c r="E86" i="69" s="1"/>
  <c r="T85" i="69"/>
  <c r="U85" i="69" s="1"/>
  <c r="W85" i="69" s="1"/>
  <c r="N85" i="69"/>
  <c r="G85" i="69"/>
  <c r="D85" i="69"/>
  <c r="E85" i="69" s="1"/>
  <c r="T84" i="69"/>
  <c r="U84" i="69" s="1"/>
  <c r="W84" i="69" s="1"/>
  <c r="N84" i="69"/>
  <c r="G84" i="69"/>
  <c r="D84" i="69"/>
  <c r="E84" i="69" s="1"/>
  <c r="T83" i="69"/>
  <c r="U83" i="69" s="1"/>
  <c r="W83" i="69" s="1"/>
  <c r="N83" i="69"/>
  <c r="G83" i="69"/>
  <c r="D83" i="69"/>
  <c r="H83" i="69" s="1"/>
  <c r="T82" i="69"/>
  <c r="U82" i="69" s="1"/>
  <c r="W82" i="69" s="1"/>
  <c r="N82" i="69"/>
  <c r="G82" i="69"/>
  <c r="D82" i="69"/>
  <c r="E82" i="69" s="1"/>
  <c r="T81" i="69"/>
  <c r="U81" i="69" s="1"/>
  <c r="W81" i="69" s="1"/>
  <c r="N81" i="69"/>
  <c r="G81" i="69"/>
  <c r="D81" i="69"/>
  <c r="E81" i="69" s="1"/>
  <c r="T80" i="69"/>
  <c r="U80" i="69" s="1"/>
  <c r="W80" i="69" s="1"/>
  <c r="N80" i="69"/>
  <c r="G80" i="69"/>
  <c r="D80" i="69"/>
  <c r="E80" i="69" s="1"/>
  <c r="A80" i="69" s="1"/>
  <c r="B80" i="69" s="1"/>
  <c r="T79" i="69"/>
  <c r="U79" i="69" s="1"/>
  <c r="W79" i="69" s="1"/>
  <c r="N79" i="69"/>
  <c r="G79" i="69"/>
  <c r="D79" i="69"/>
  <c r="E79" i="69" s="1"/>
  <c r="T78" i="69"/>
  <c r="U78" i="69" s="1"/>
  <c r="W78" i="69" s="1"/>
  <c r="N78" i="69"/>
  <c r="G78" i="69"/>
  <c r="D78" i="69"/>
  <c r="E78" i="69" s="1"/>
  <c r="T77" i="69"/>
  <c r="U77" i="69" s="1"/>
  <c r="W77" i="69" s="1"/>
  <c r="N77" i="69"/>
  <c r="G77" i="69"/>
  <c r="D77" i="69"/>
  <c r="E77" i="69" s="1"/>
  <c r="T76" i="69"/>
  <c r="U76" i="69" s="1"/>
  <c r="W76" i="69" s="1"/>
  <c r="N76" i="69"/>
  <c r="G76" i="69"/>
  <c r="D76" i="69"/>
  <c r="E76" i="69" s="1"/>
  <c r="T75" i="69"/>
  <c r="U75" i="69" s="1"/>
  <c r="W75" i="69" s="1"/>
  <c r="N75" i="69"/>
  <c r="G75" i="69"/>
  <c r="D75" i="69"/>
  <c r="E75" i="69" s="1"/>
  <c r="T74" i="69"/>
  <c r="U74" i="69" s="1"/>
  <c r="W74" i="69" s="1"/>
  <c r="N74" i="69"/>
  <c r="G74" i="69"/>
  <c r="D74" i="69"/>
  <c r="E74" i="69" s="1"/>
  <c r="T73" i="69"/>
  <c r="U73" i="69" s="1"/>
  <c r="W73" i="69" s="1"/>
  <c r="N73" i="69"/>
  <c r="G73" i="69"/>
  <c r="D73" i="69"/>
  <c r="H73" i="69" s="1"/>
  <c r="T72" i="69"/>
  <c r="U72" i="69" s="1"/>
  <c r="W72" i="69" s="1"/>
  <c r="N72" i="69"/>
  <c r="G72" i="69"/>
  <c r="D72" i="69"/>
  <c r="H72" i="69" s="1"/>
  <c r="T71" i="69"/>
  <c r="U71" i="69" s="1"/>
  <c r="W71" i="69" s="1"/>
  <c r="N71" i="69"/>
  <c r="G71" i="69"/>
  <c r="D71" i="69"/>
  <c r="E71" i="69" s="1"/>
  <c r="A71" i="69" s="1"/>
  <c r="B71" i="69" s="1"/>
  <c r="T70" i="69"/>
  <c r="U70" i="69" s="1"/>
  <c r="W70" i="69" s="1"/>
  <c r="N70" i="69"/>
  <c r="G70" i="69"/>
  <c r="D70" i="69"/>
  <c r="E70" i="69" s="1"/>
  <c r="N69" i="69"/>
  <c r="G69" i="69"/>
  <c r="D69" i="69"/>
  <c r="E69" i="69" s="1"/>
  <c r="N68" i="69"/>
  <c r="G68" i="69"/>
  <c r="D68" i="69"/>
  <c r="E68" i="69" s="1"/>
  <c r="K68" i="69" s="1"/>
  <c r="N67" i="69"/>
  <c r="G67" i="69"/>
  <c r="D67" i="69"/>
  <c r="H67" i="69" s="1"/>
  <c r="N66" i="69"/>
  <c r="G66" i="69"/>
  <c r="D66" i="69"/>
  <c r="H66" i="69" s="1"/>
  <c r="N65" i="69"/>
  <c r="G65" i="69"/>
  <c r="D65" i="69"/>
  <c r="E65" i="69" s="1"/>
  <c r="H65" i="69" s="1"/>
  <c r="N64" i="69"/>
  <c r="G64" i="69"/>
  <c r="D64" i="69"/>
  <c r="E64" i="69" s="1"/>
  <c r="H64" i="69" s="1"/>
  <c r="N63" i="69"/>
  <c r="G63" i="69"/>
  <c r="D63" i="69"/>
  <c r="N62" i="69"/>
  <c r="G62" i="69"/>
  <c r="D62" i="69"/>
  <c r="E62" i="69" s="1"/>
  <c r="H62" i="69" s="1"/>
  <c r="N61" i="69"/>
  <c r="G61" i="69"/>
  <c r="D61" i="69"/>
  <c r="E61" i="69" s="1"/>
  <c r="I61" i="69" s="1"/>
  <c r="L61" i="69" s="1"/>
  <c r="N60" i="69"/>
  <c r="G60" i="69"/>
  <c r="D60" i="69"/>
  <c r="E60" i="69" s="1"/>
  <c r="H60" i="69" s="1"/>
  <c r="N59" i="69"/>
  <c r="G59" i="69"/>
  <c r="D59" i="69"/>
  <c r="E59" i="69" s="1"/>
  <c r="H59" i="69" s="1"/>
  <c r="N58" i="69"/>
  <c r="G58" i="69"/>
  <c r="D58" i="69"/>
  <c r="E58" i="69" s="1"/>
  <c r="L58" i="69" s="1"/>
  <c r="N57" i="69"/>
  <c r="G57" i="69"/>
  <c r="D57" i="69"/>
  <c r="E57" i="69" s="1"/>
  <c r="I57" i="69" s="1"/>
  <c r="N56" i="69"/>
  <c r="G56" i="69"/>
  <c r="D56" i="69"/>
  <c r="E56" i="69" s="1"/>
  <c r="H56" i="69" s="1"/>
  <c r="N55" i="69"/>
  <c r="G55" i="69"/>
  <c r="D55" i="69"/>
  <c r="N54" i="69"/>
  <c r="G54" i="69"/>
  <c r="D54" i="69"/>
  <c r="E54" i="69" s="1"/>
  <c r="H54" i="69" s="1"/>
  <c r="N53" i="69"/>
  <c r="G53" i="69"/>
  <c r="D53" i="69"/>
  <c r="N52" i="69"/>
  <c r="G52" i="69"/>
  <c r="D52" i="69"/>
  <c r="E52" i="69" s="1"/>
  <c r="H52" i="69" s="1"/>
  <c r="N51" i="69"/>
  <c r="G51" i="69"/>
  <c r="D51" i="69"/>
  <c r="E51" i="69" s="1"/>
  <c r="H51" i="69" s="1"/>
  <c r="N50" i="69"/>
  <c r="G50" i="69"/>
  <c r="D50" i="69"/>
  <c r="E50" i="69" s="1"/>
  <c r="L50" i="69" s="1"/>
  <c r="N49" i="69"/>
  <c r="G49" i="69"/>
  <c r="D49" i="69"/>
  <c r="E49" i="69" s="1"/>
  <c r="H49" i="69" s="1"/>
  <c r="N48" i="69"/>
  <c r="G48" i="69"/>
  <c r="D48" i="69"/>
  <c r="E48" i="69" s="1"/>
  <c r="H48" i="69" s="1"/>
  <c r="N47" i="69"/>
  <c r="G47" i="69"/>
  <c r="D47" i="69"/>
  <c r="N46" i="69"/>
  <c r="G46" i="69"/>
  <c r="D46" i="69"/>
  <c r="E46" i="69" s="1"/>
  <c r="H46" i="69" s="1"/>
  <c r="N45" i="69"/>
  <c r="G45" i="69"/>
  <c r="D45" i="69"/>
  <c r="E45" i="69" s="1"/>
  <c r="I45" i="69" s="1"/>
  <c r="N44" i="69"/>
  <c r="G44" i="69"/>
  <c r="D44" i="69"/>
  <c r="E44" i="69" s="1"/>
  <c r="H44" i="69" s="1"/>
  <c r="N43" i="69"/>
  <c r="G43" i="69"/>
  <c r="D43" i="69"/>
  <c r="E43" i="69" s="1"/>
  <c r="H43" i="69" s="1"/>
  <c r="N42" i="69"/>
  <c r="G42" i="69"/>
  <c r="D42" i="69"/>
  <c r="E42" i="69" s="1"/>
  <c r="L42" i="69" s="1"/>
  <c r="N41" i="69"/>
  <c r="G41" i="69"/>
  <c r="D41" i="69"/>
  <c r="E41" i="69" s="1"/>
  <c r="I41" i="69" s="1"/>
  <c r="N40" i="69"/>
  <c r="G40" i="69"/>
  <c r="D40" i="69"/>
  <c r="E40" i="69" s="1"/>
  <c r="H40" i="69" s="1"/>
  <c r="N39" i="69"/>
  <c r="G39" i="69"/>
  <c r="D39" i="69"/>
  <c r="E39" i="69" s="1"/>
  <c r="K39" i="69" s="1"/>
  <c r="J39" i="69" s="1"/>
  <c r="N38" i="69"/>
  <c r="G38" i="69"/>
  <c r="D38" i="69"/>
  <c r="E38" i="69" s="1"/>
  <c r="L38" i="69" s="1"/>
  <c r="N37" i="69"/>
  <c r="G37" i="69"/>
  <c r="D37" i="69"/>
  <c r="E37" i="69" s="1"/>
  <c r="I37" i="69" s="1"/>
  <c r="L37" i="69" s="1"/>
  <c r="N36" i="69"/>
  <c r="G36" i="69"/>
  <c r="D36" i="69"/>
  <c r="E36" i="69" s="1"/>
  <c r="H36" i="69" s="1"/>
  <c r="N35" i="69"/>
  <c r="G35" i="69"/>
  <c r="D35" i="69"/>
  <c r="E35" i="69" s="1"/>
  <c r="K35" i="69" s="1"/>
  <c r="N34" i="69"/>
  <c r="G34" i="69"/>
  <c r="D34" i="69"/>
  <c r="E34" i="69" s="1"/>
  <c r="H34" i="69" s="1"/>
  <c r="N33" i="69"/>
  <c r="G33" i="69"/>
  <c r="D33" i="69"/>
  <c r="E33" i="69" s="1"/>
  <c r="N32" i="69"/>
  <c r="G32" i="69"/>
  <c r="D32" i="69"/>
  <c r="E32" i="69" s="1"/>
  <c r="N31" i="69"/>
  <c r="G31" i="69"/>
  <c r="D31" i="69"/>
  <c r="E31" i="69" s="1"/>
  <c r="N30" i="69"/>
  <c r="G30" i="69"/>
  <c r="D30" i="69"/>
  <c r="E30" i="69" s="1"/>
  <c r="N29" i="69"/>
  <c r="G29" i="69"/>
  <c r="D29" i="69"/>
  <c r="E29" i="69" s="1"/>
  <c r="N28" i="69"/>
  <c r="G28" i="69"/>
  <c r="D28" i="69"/>
  <c r="E28" i="69" s="1"/>
  <c r="K28" i="69" s="1"/>
  <c r="N27" i="69"/>
  <c r="G27" i="69"/>
  <c r="D27" i="69"/>
  <c r="E27" i="69" s="1"/>
  <c r="N26" i="69"/>
  <c r="G26" i="69"/>
  <c r="D26" i="69"/>
  <c r="E26" i="69" s="1"/>
  <c r="I26" i="69" s="1"/>
  <c r="N25" i="69"/>
  <c r="G25" i="69"/>
  <c r="D25" i="69"/>
  <c r="E25" i="69" s="1"/>
  <c r="H25" i="69" s="1"/>
  <c r="N24" i="69"/>
  <c r="G24" i="69"/>
  <c r="D24" i="69"/>
  <c r="E24" i="69" s="1"/>
  <c r="N23" i="69"/>
  <c r="G23" i="69"/>
  <c r="D23" i="69"/>
  <c r="E23" i="69" s="1"/>
  <c r="N22" i="69"/>
  <c r="G22" i="69"/>
  <c r="D22" i="69"/>
  <c r="E22" i="69" s="1"/>
  <c r="I22" i="69" s="1"/>
  <c r="L22" i="69" s="1"/>
  <c r="N21" i="69"/>
  <c r="G21" i="69"/>
  <c r="D21" i="69"/>
  <c r="E21" i="69" s="1"/>
  <c r="H21" i="69" s="1"/>
  <c r="N20" i="69"/>
  <c r="G20" i="69"/>
  <c r="D20" i="69"/>
  <c r="E20" i="69" s="1"/>
  <c r="N19" i="69"/>
  <c r="G19" i="69"/>
  <c r="D19" i="69"/>
  <c r="E19" i="69" s="1"/>
  <c r="J19" i="69" s="1"/>
  <c r="K19" i="69" s="1"/>
  <c r="N18" i="69"/>
  <c r="G18" i="69"/>
  <c r="D18" i="69"/>
  <c r="E18" i="69" s="1"/>
  <c r="N17" i="69"/>
  <c r="G17" i="69"/>
  <c r="D17" i="69"/>
  <c r="E17" i="69" s="1"/>
  <c r="N16" i="69"/>
  <c r="G16" i="69"/>
  <c r="D16" i="69"/>
  <c r="E16" i="69" s="1"/>
  <c r="N15" i="69"/>
  <c r="G15" i="69"/>
  <c r="D15" i="69"/>
  <c r="E15" i="69" s="1"/>
  <c r="J15" i="69" s="1"/>
  <c r="N14" i="69"/>
  <c r="G14" i="69"/>
  <c r="D14" i="69"/>
  <c r="E14" i="69" s="1"/>
  <c r="N13" i="69"/>
  <c r="G13" i="69"/>
  <c r="D13" i="69"/>
  <c r="E13" i="69" s="1"/>
  <c r="N12" i="69"/>
  <c r="G12" i="69"/>
  <c r="D12" i="69"/>
  <c r="E12" i="69" s="1"/>
  <c r="K12" i="69" s="1"/>
  <c r="I12" i="69" s="1"/>
  <c r="N11" i="69"/>
  <c r="G11" i="69"/>
  <c r="D11" i="69"/>
  <c r="E11" i="69" s="1"/>
  <c r="N10" i="69"/>
  <c r="G10" i="69"/>
  <c r="D10" i="69"/>
  <c r="E10" i="69" s="1"/>
  <c r="H10" i="69" s="1"/>
  <c r="T9" i="69"/>
  <c r="U9" i="69" s="1"/>
  <c r="W9" i="69" s="1"/>
  <c r="N9" i="69"/>
  <c r="G9" i="69"/>
  <c r="D9" i="69"/>
  <c r="E9" i="69" s="1"/>
  <c r="T8" i="69"/>
  <c r="U8" i="69" s="1"/>
  <c r="W8" i="69" s="1"/>
  <c r="N8" i="69"/>
  <c r="G8" i="69"/>
  <c r="D8" i="69"/>
  <c r="E8" i="69" s="1"/>
  <c r="K8" i="69" s="1"/>
  <c r="T7" i="69"/>
  <c r="U7" i="69" s="1"/>
  <c r="W7" i="69" s="1"/>
  <c r="N7" i="69"/>
  <c r="G7" i="69"/>
  <c r="D7" i="69"/>
  <c r="E7" i="69" s="1"/>
  <c r="T6" i="69"/>
  <c r="U6" i="69" s="1"/>
  <c r="W6" i="69" s="1"/>
  <c r="N6" i="69"/>
  <c r="G6" i="69"/>
  <c r="D6" i="69"/>
  <c r="E6" i="69" s="1"/>
  <c r="T5" i="69"/>
  <c r="U5" i="69" s="1"/>
  <c r="W5" i="69" s="1"/>
  <c r="N5" i="69"/>
  <c r="G5" i="69"/>
  <c r="D5" i="69"/>
  <c r="E5" i="69" s="1"/>
  <c r="L5" i="69" s="1"/>
  <c r="K5" i="69" s="1"/>
  <c r="T4" i="69"/>
  <c r="U4" i="69" s="1"/>
  <c r="W4" i="69" s="1"/>
  <c r="N4" i="69"/>
  <c r="G4" i="69"/>
  <c r="D4" i="69"/>
  <c r="E4" i="69" s="1"/>
  <c r="T3" i="69"/>
  <c r="U3" i="69" s="1"/>
  <c r="W3" i="69" s="1"/>
  <c r="N3" i="69"/>
  <c r="G3" i="69"/>
  <c r="D3" i="69"/>
  <c r="E3" i="69" s="1"/>
  <c r="T2" i="69"/>
  <c r="U2" i="69" s="1"/>
  <c r="W2" i="69" s="1"/>
  <c r="N2" i="69"/>
  <c r="G2" i="69"/>
  <c r="D2" i="69"/>
  <c r="E2" i="69" s="1"/>
  <c r="N129" i="67"/>
  <c r="N128" i="67"/>
  <c r="N127" i="67"/>
  <c r="N126" i="67"/>
  <c r="N125" i="67"/>
  <c r="N124" i="67"/>
  <c r="N123" i="67"/>
  <c r="N122" i="67"/>
  <c r="N121" i="67"/>
  <c r="N120" i="67"/>
  <c r="N119" i="67"/>
  <c r="N118" i="67"/>
  <c r="N117" i="67"/>
  <c r="N116" i="67"/>
  <c r="N115" i="67"/>
  <c r="N114" i="67"/>
  <c r="N113" i="67"/>
  <c r="N112" i="67"/>
  <c r="N111" i="67"/>
  <c r="N110" i="67"/>
  <c r="N109" i="67"/>
  <c r="N108" i="67"/>
  <c r="N107" i="67"/>
  <c r="N106" i="67"/>
  <c r="N105" i="67"/>
  <c r="N104" i="67"/>
  <c r="N103" i="67"/>
  <c r="N102" i="67"/>
  <c r="N101" i="67"/>
  <c r="N100" i="67"/>
  <c r="N99" i="67"/>
  <c r="N98" i="67"/>
  <c r="N97" i="67"/>
  <c r="N96" i="67"/>
  <c r="N95" i="67"/>
  <c r="N94" i="67"/>
  <c r="N93" i="67"/>
  <c r="N92" i="67"/>
  <c r="N91" i="67"/>
  <c r="N90" i="67"/>
  <c r="N89" i="67"/>
  <c r="N88" i="67"/>
  <c r="N87" i="67"/>
  <c r="N86" i="67"/>
  <c r="N85" i="67"/>
  <c r="N84" i="67"/>
  <c r="N83" i="67"/>
  <c r="N82" i="67"/>
  <c r="N81" i="67"/>
  <c r="N80" i="67"/>
  <c r="N79" i="67"/>
  <c r="N78" i="67"/>
  <c r="N77" i="67"/>
  <c r="N76" i="67"/>
  <c r="N75" i="67"/>
  <c r="N74" i="67"/>
  <c r="N73" i="67"/>
  <c r="N72" i="67"/>
  <c r="N71" i="67"/>
  <c r="N70" i="67"/>
  <c r="N69" i="67"/>
  <c r="N68" i="67"/>
  <c r="N67" i="67"/>
  <c r="N66" i="67"/>
  <c r="N65" i="67"/>
  <c r="N64" i="67"/>
  <c r="N63" i="67"/>
  <c r="N62" i="67"/>
  <c r="N61" i="67"/>
  <c r="N60" i="67"/>
  <c r="N59" i="67"/>
  <c r="N58" i="67"/>
  <c r="N57" i="67"/>
  <c r="N56" i="67"/>
  <c r="N55" i="67"/>
  <c r="N54" i="67"/>
  <c r="N53" i="67"/>
  <c r="N52" i="67"/>
  <c r="N51" i="67"/>
  <c r="N50" i="67"/>
  <c r="N49" i="67"/>
  <c r="N48" i="67"/>
  <c r="N47" i="67"/>
  <c r="N46" i="67"/>
  <c r="N45" i="67"/>
  <c r="N44" i="67"/>
  <c r="N43" i="67"/>
  <c r="N42" i="67"/>
  <c r="N41" i="67"/>
  <c r="N40" i="67"/>
  <c r="N39" i="67"/>
  <c r="N38" i="67"/>
  <c r="N37" i="67"/>
  <c r="N36" i="67"/>
  <c r="N35" i="67"/>
  <c r="N34" i="67"/>
  <c r="N33" i="67"/>
  <c r="N32" i="67"/>
  <c r="N31" i="67"/>
  <c r="N30" i="67"/>
  <c r="N29" i="67"/>
  <c r="N28" i="67"/>
  <c r="N27" i="67"/>
  <c r="N26" i="67"/>
  <c r="N25" i="67"/>
  <c r="N24" i="67"/>
  <c r="N23" i="67"/>
  <c r="N22" i="67"/>
  <c r="N21" i="67"/>
  <c r="N20" i="67"/>
  <c r="N19" i="67"/>
  <c r="N18" i="67"/>
  <c r="N17" i="67"/>
  <c r="N16" i="67"/>
  <c r="N15" i="67"/>
  <c r="N14" i="67"/>
  <c r="N13" i="67"/>
  <c r="N12" i="67"/>
  <c r="N11" i="67"/>
  <c r="N10" i="67"/>
  <c r="N9" i="67"/>
  <c r="N8" i="67"/>
  <c r="N7" i="67"/>
  <c r="N6" i="67"/>
  <c r="N5" i="67"/>
  <c r="N4" i="67"/>
  <c r="N3" i="67"/>
  <c r="N2" i="67"/>
  <c r="N129" i="68"/>
  <c r="N128" i="68"/>
  <c r="N127" i="68"/>
  <c r="N126" i="68"/>
  <c r="N125" i="68"/>
  <c r="N124" i="68"/>
  <c r="N123" i="68"/>
  <c r="N122" i="68"/>
  <c r="N121" i="68"/>
  <c r="N120" i="68"/>
  <c r="N119" i="68"/>
  <c r="N118" i="68"/>
  <c r="N117" i="68"/>
  <c r="N116" i="68"/>
  <c r="N115" i="68"/>
  <c r="N114" i="68"/>
  <c r="N113" i="68"/>
  <c r="N112" i="68"/>
  <c r="N111" i="68"/>
  <c r="N110" i="68"/>
  <c r="N109" i="68"/>
  <c r="N108" i="68"/>
  <c r="N107" i="68"/>
  <c r="N106" i="68"/>
  <c r="N105" i="68"/>
  <c r="N104" i="68"/>
  <c r="N103" i="68"/>
  <c r="N102" i="68"/>
  <c r="N101" i="68"/>
  <c r="N100" i="68"/>
  <c r="N99" i="68"/>
  <c r="N98" i="68"/>
  <c r="N97" i="68"/>
  <c r="N96" i="68"/>
  <c r="N95" i="68"/>
  <c r="N94" i="68"/>
  <c r="N93" i="68"/>
  <c r="N92" i="68"/>
  <c r="N91" i="68"/>
  <c r="N90" i="68"/>
  <c r="N89" i="68"/>
  <c r="N88" i="68"/>
  <c r="N87" i="68"/>
  <c r="N86" i="68"/>
  <c r="N85" i="68"/>
  <c r="N84" i="68"/>
  <c r="N83" i="68"/>
  <c r="N82" i="68"/>
  <c r="N81" i="68"/>
  <c r="N80" i="68"/>
  <c r="N79" i="68"/>
  <c r="N78" i="68"/>
  <c r="N77" i="68"/>
  <c r="N76" i="68"/>
  <c r="N75" i="68"/>
  <c r="N74" i="68"/>
  <c r="N73" i="68"/>
  <c r="N72" i="68"/>
  <c r="N71" i="68"/>
  <c r="N70" i="68"/>
  <c r="N69" i="68"/>
  <c r="N68" i="68"/>
  <c r="N67" i="68"/>
  <c r="N66" i="68"/>
  <c r="N65" i="68"/>
  <c r="N64" i="68"/>
  <c r="N63" i="68"/>
  <c r="N62" i="68"/>
  <c r="N61" i="68"/>
  <c r="N60" i="68"/>
  <c r="N59" i="68"/>
  <c r="N58" i="68"/>
  <c r="N57" i="68"/>
  <c r="N56" i="68"/>
  <c r="N55" i="68"/>
  <c r="N54" i="68"/>
  <c r="N53" i="68"/>
  <c r="N52" i="68"/>
  <c r="N51" i="68"/>
  <c r="N50" i="68"/>
  <c r="N49" i="68"/>
  <c r="N48" i="68"/>
  <c r="N47" i="68"/>
  <c r="N46" i="68"/>
  <c r="N45" i="68"/>
  <c r="N44" i="68"/>
  <c r="N43" i="68"/>
  <c r="N42" i="68"/>
  <c r="N41" i="68"/>
  <c r="N40" i="68"/>
  <c r="N39" i="68"/>
  <c r="N38" i="68"/>
  <c r="N37" i="68"/>
  <c r="N36" i="68"/>
  <c r="N35" i="68"/>
  <c r="N34" i="68"/>
  <c r="N33" i="68"/>
  <c r="N32" i="68"/>
  <c r="N31" i="68"/>
  <c r="N30" i="68"/>
  <c r="N29" i="68"/>
  <c r="N28" i="68"/>
  <c r="N27" i="68"/>
  <c r="N26" i="68"/>
  <c r="N25" i="68"/>
  <c r="N24" i="68"/>
  <c r="N23" i="68"/>
  <c r="N22" i="68"/>
  <c r="N21" i="68"/>
  <c r="N20" i="68"/>
  <c r="N19" i="68"/>
  <c r="N18" i="68"/>
  <c r="N17" i="68"/>
  <c r="N16" i="68"/>
  <c r="N15" i="68"/>
  <c r="N14" i="68"/>
  <c r="N13" i="68"/>
  <c r="N12" i="68"/>
  <c r="N11" i="68"/>
  <c r="N10" i="68"/>
  <c r="N9" i="68"/>
  <c r="N8" i="68"/>
  <c r="N7" i="68"/>
  <c r="N6" i="68"/>
  <c r="N5" i="68"/>
  <c r="N4" i="68"/>
  <c r="N3" i="68"/>
  <c r="N2" i="68"/>
  <c r="BB2" i="28"/>
  <c r="T132" i="68"/>
  <c r="U132" i="68" s="1"/>
  <c r="W132" i="68" s="1"/>
  <c r="T131" i="68"/>
  <c r="U131" i="68" s="1"/>
  <c r="W131" i="68" s="1"/>
  <c r="T130" i="68"/>
  <c r="U130" i="68" s="1"/>
  <c r="W130" i="68" s="1"/>
  <c r="T129" i="68"/>
  <c r="U129" i="68" s="1"/>
  <c r="W129" i="68" s="1"/>
  <c r="G129" i="68"/>
  <c r="D129" i="68"/>
  <c r="E129" i="68" s="1"/>
  <c r="I129" i="68" s="1"/>
  <c r="L129" i="68" s="1"/>
  <c r="T128" i="68"/>
  <c r="U128" i="68" s="1"/>
  <c r="W128" i="68" s="1"/>
  <c r="G128" i="68"/>
  <c r="D128" i="68"/>
  <c r="E128" i="68" s="1"/>
  <c r="J128" i="68" s="1"/>
  <c r="I128" i="68" s="1"/>
  <c r="T127" i="68"/>
  <c r="U127" i="68" s="1"/>
  <c r="W127" i="68" s="1"/>
  <c r="G127" i="68"/>
  <c r="D127" i="68"/>
  <c r="H127" i="68" s="1"/>
  <c r="T126" i="68"/>
  <c r="U126" i="68" s="1"/>
  <c r="W126" i="68" s="1"/>
  <c r="G126" i="68"/>
  <c r="D126" i="68"/>
  <c r="E126" i="68" s="1"/>
  <c r="T125" i="68"/>
  <c r="U125" i="68" s="1"/>
  <c r="W125" i="68" s="1"/>
  <c r="G125" i="68"/>
  <c r="D125" i="68"/>
  <c r="E125" i="68" s="1"/>
  <c r="T124" i="68"/>
  <c r="U124" i="68" s="1"/>
  <c r="W124" i="68" s="1"/>
  <c r="G124" i="68"/>
  <c r="D124" i="68"/>
  <c r="H124" i="68" s="1"/>
  <c r="T123" i="68"/>
  <c r="U123" i="68" s="1"/>
  <c r="W123" i="68" s="1"/>
  <c r="G123" i="68"/>
  <c r="D123" i="68"/>
  <c r="H123" i="68" s="1"/>
  <c r="T122" i="68"/>
  <c r="U122" i="68" s="1"/>
  <c r="W122" i="68" s="1"/>
  <c r="G122" i="68"/>
  <c r="D122" i="68"/>
  <c r="H122" i="68" s="1"/>
  <c r="U121" i="68"/>
  <c r="W121" i="68" s="1"/>
  <c r="T121" i="68"/>
  <c r="G121" i="68"/>
  <c r="D121" i="68"/>
  <c r="E121" i="68" s="1"/>
  <c r="I121" i="68" s="1"/>
  <c r="T120" i="68"/>
  <c r="U120" i="68" s="1"/>
  <c r="W120" i="68" s="1"/>
  <c r="G120" i="68"/>
  <c r="D120" i="68"/>
  <c r="E120" i="68" s="1"/>
  <c r="J120" i="68" s="1"/>
  <c r="I120" i="68" s="1"/>
  <c r="T119" i="68"/>
  <c r="U119" i="68" s="1"/>
  <c r="W119" i="68" s="1"/>
  <c r="G119" i="68"/>
  <c r="D119" i="68"/>
  <c r="H119" i="68" s="1"/>
  <c r="T118" i="68"/>
  <c r="U118" i="68" s="1"/>
  <c r="W118" i="68" s="1"/>
  <c r="G118" i="68"/>
  <c r="D118" i="68"/>
  <c r="E118" i="68" s="1"/>
  <c r="T117" i="68"/>
  <c r="U117" i="68" s="1"/>
  <c r="W117" i="68" s="1"/>
  <c r="G117" i="68"/>
  <c r="D117" i="68"/>
  <c r="T116" i="68"/>
  <c r="U116" i="68" s="1"/>
  <c r="W116" i="68" s="1"/>
  <c r="G116" i="68"/>
  <c r="D116" i="68"/>
  <c r="E116" i="68" s="1"/>
  <c r="T115" i="68"/>
  <c r="U115" i="68" s="1"/>
  <c r="W115" i="68" s="1"/>
  <c r="G115" i="68"/>
  <c r="D115" i="68"/>
  <c r="H115" i="68" s="1"/>
  <c r="T114" i="68"/>
  <c r="U114" i="68" s="1"/>
  <c r="W114" i="68" s="1"/>
  <c r="G114" i="68"/>
  <c r="D114" i="68"/>
  <c r="H114" i="68" s="1"/>
  <c r="T113" i="68"/>
  <c r="U113" i="68" s="1"/>
  <c r="W113" i="68" s="1"/>
  <c r="G113" i="68"/>
  <c r="D113" i="68"/>
  <c r="E113" i="68" s="1"/>
  <c r="I113" i="68" s="1"/>
  <c r="T112" i="68"/>
  <c r="U112" i="68" s="1"/>
  <c r="W112" i="68" s="1"/>
  <c r="G112" i="68"/>
  <c r="D112" i="68"/>
  <c r="E112" i="68" s="1"/>
  <c r="J112" i="68" s="1"/>
  <c r="I112" i="68" s="1"/>
  <c r="T111" i="68"/>
  <c r="U111" i="68" s="1"/>
  <c r="W111" i="68" s="1"/>
  <c r="G111" i="68"/>
  <c r="D111" i="68"/>
  <c r="H111" i="68" s="1"/>
  <c r="T110" i="68"/>
  <c r="U110" i="68" s="1"/>
  <c r="W110" i="68" s="1"/>
  <c r="G110" i="68"/>
  <c r="D110" i="68"/>
  <c r="E110" i="68" s="1"/>
  <c r="T109" i="68"/>
  <c r="U109" i="68" s="1"/>
  <c r="W109" i="68" s="1"/>
  <c r="G109" i="68"/>
  <c r="D109" i="68"/>
  <c r="E109" i="68" s="1"/>
  <c r="T108" i="68"/>
  <c r="U108" i="68" s="1"/>
  <c r="W108" i="68" s="1"/>
  <c r="H108" i="68"/>
  <c r="G108" i="68"/>
  <c r="D108" i="68"/>
  <c r="T107" i="68"/>
  <c r="U107" i="68" s="1"/>
  <c r="W107" i="68" s="1"/>
  <c r="G107" i="68"/>
  <c r="D107" i="68"/>
  <c r="H107" i="68" s="1"/>
  <c r="T106" i="68"/>
  <c r="U106" i="68" s="1"/>
  <c r="W106" i="68" s="1"/>
  <c r="G106" i="68"/>
  <c r="D106" i="68"/>
  <c r="H106" i="68" s="1"/>
  <c r="T105" i="68"/>
  <c r="U105" i="68" s="1"/>
  <c r="W105" i="68" s="1"/>
  <c r="G105" i="68"/>
  <c r="D105" i="68"/>
  <c r="E105" i="68" s="1"/>
  <c r="I105" i="68" s="1"/>
  <c r="L105" i="68" s="1"/>
  <c r="T104" i="68"/>
  <c r="U104" i="68" s="1"/>
  <c r="W104" i="68" s="1"/>
  <c r="G104" i="68"/>
  <c r="D104" i="68"/>
  <c r="E104" i="68" s="1"/>
  <c r="J104" i="68" s="1"/>
  <c r="I104" i="68" s="1"/>
  <c r="T103" i="68"/>
  <c r="U103" i="68" s="1"/>
  <c r="W103" i="68" s="1"/>
  <c r="G103" i="68"/>
  <c r="D103" i="68"/>
  <c r="H103" i="68" s="1"/>
  <c r="T102" i="68"/>
  <c r="U102" i="68" s="1"/>
  <c r="W102" i="68" s="1"/>
  <c r="G102" i="68"/>
  <c r="D102" i="68"/>
  <c r="E102" i="68" s="1"/>
  <c r="T101" i="68"/>
  <c r="U101" i="68" s="1"/>
  <c r="W101" i="68" s="1"/>
  <c r="G101" i="68"/>
  <c r="D101" i="68"/>
  <c r="E101" i="68" s="1"/>
  <c r="T100" i="68"/>
  <c r="U100" i="68" s="1"/>
  <c r="W100" i="68" s="1"/>
  <c r="G100" i="68"/>
  <c r="D100" i="68"/>
  <c r="H100" i="68" s="1"/>
  <c r="T99" i="68"/>
  <c r="U99" i="68" s="1"/>
  <c r="W99" i="68" s="1"/>
  <c r="G99" i="68"/>
  <c r="D99" i="68"/>
  <c r="H99" i="68" s="1"/>
  <c r="T98" i="68"/>
  <c r="U98" i="68" s="1"/>
  <c r="W98" i="68" s="1"/>
  <c r="G98" i="68"/>
  <c r="D98" i="68"/>
  <c r="E98" i="68" s="1"/>
  <c r="T97" i="68"/>
  <c r="U97" i="68" s="1"/>
  <c r="W97" i="68" s="1"/>
  <c r="G97" i="68"/>
  <c r="D97" i="68"/>
  <c r="E97" i="68" s="1"/>
  <c r="T96" i="68"/>
  <c r="U96" i="68" s="1"/>
  <c r="W96" i="68" s="1"/>
  <c r="G96" i="68"/>
  <c r="D96" i="68"/>
  <c r="E96" i="68" s="1"/>
  <c r="T95" i="68"/>
  <c r="U95" i="68" s="1"/>
  <c r="W95" i="68" s="1"/>
  <c r="G95" i="68"/>
  <c r="D95" i="68"/>
  <c r="H95" i="68" s="1"/>
  <c r="T94" i="68"/>
  <c r="U94" i="68" s="1"/>
  <c r="W94" i="68" s="1"/>
  <c r="G94" i="68"/>
  <c r="D94" i="68"/>
  <c r="H94" i="68" s="1"/>
  <c r="T93" i="68"/>
  <c r="U93" i="68" s="1"/>
  <c r="W93" i="68" s="1"/>
  <c r="G93" i="68"/>
  <c r="D93" i="68"/>
  <c r="H93" i="68" s="1"/>
  <c r="T92" i="68"/>
  <c r="U92" i="68" s="1"/>
  <c r="W92" i="68" s="1"/>
  <c r="G92" i="68"/>
  <c r="D92" i="68"/>
  <c r="E92" i="68" s="1"/>
  <c r="T91" i="68"/>
  <c r="U91" i="68" s="1"/>
  <c r="W91" i="68" s="1"/>
  <c r="G91" i="68"/>
  <c r="D91" i="68"/>
  <c r="H91" i="68" s="1"/>
  <c r="T90" i="68"/>
  <c r="U90" i="68" s="1"/>
  <c r="W90" i="68" s="1"/>
  <c r="G90" i="68"/>
  <c r="D90" i="68"/>
  <c r="H90" i="68" s="1"/>
  <c r="T89" i="68"/>
  <c r="U89" i="68" s="1"/>
  <c r="W89" i="68" s="1"/>
  <c r="G89" i="68"/>
  <c r="D89" i="68"/>
  <c r="E89" i="68" s="1"/>
  <c r="T88" i="68"/>
  <c r="U88" i="68" s="1"/>
  <c r="W88" i="68" s="1"/>
  <c r="G88" i="68"/>
  <c r="D88" i="68"/>
  <c r="E88" i="68" s="1"/>
  <c r="T87" i="68"/>
  <c r="U87" i="68" s="1"/>
  <c r="W87" i="68" s="1"/>
  <c r="G87" i="68"/>
  <c r="D87" i="68"/>
  <c r="H87" i="68" s="1"/>
  <c r="T86" i="68"/>
  <c r="U86" i="68" s="1"/>
  <c r="W86" i="68" s="1"/>
  <c r="H86" i="68"/>
  <c r="G86" i="68"/>
  <c r="D86" i="68"/>
  <c r="E86" i="68" s="1"/>
  <c r="T85" i="68"/>
  <c r="U85" i="68" s="1"/>
  <c r="W85" i="68" s="1"/>
  <c r="G85" i="68"/>
  <c r="D85" i="68"/>
  <c r="E85" i="68" s="1"/>
  <c r="L85" i="68" s="1"/>
  <c r="T84" i="68"/>
  <c r="U84" i="68" s="1"/>
  <c r="W84" i="68" s="1"/>
  <c r="G84" i="68"/>
  <c r="D84" i="68"/>
  <c r="H84" i="68" s="1"/>
  <c r="T83" i="68"/>
  <c r="U83" i="68" s="1"/>
  <c r="W83" i="68" s="1"/>
  <c r="G83" i="68"/>
  <c r="D83" i="68"/>
  <c r="H83" i="68" s="1"/>
  <c r="T82" i="68"/>
  <c r="U82" i="68" s="1"/>
  <c r="W82" i="68" s="1"/>
  <c r="G82" i="68"/>
  <c r="D82" i="68"/>
  <c r="H82" i="68" s="1"/>
  <c r="T81" i="68"/>
  <c r="U81" i="68" s="1"/>
  <c r="W81" i="68" s="1"/>
  <c r="G81" i="68"/>
  <c r="D81" i="68"/>
  <c r="E81" i="68" s="1"/>
  <c r="T80" i="68"/>
  <c r="U80" i="68" s="1"/>
  <c r="W80" i="68" s="1"/>
  <c r="G80" i="68"/>
  <c r="D80" i="68"/>
  <c r="H80" i="68" s="1"/>
  <c r="T79" i="68"/>
  <c r="U79" i="68" s="1"/>
  <c r="W79" i="68" s="1"/>
  <c r="G79" i="68"/>
  <c r="D79" i="68"/>
  <c r="H79" i="68" s="1"/>
  <c r="T78" i="68"/>
  <c r="U78" i="68" s="1"/>
  <c r="W78" i="68" s="1"/>
  <c r="G78" i="68"/>
  <c r="D78" i="68"/>
  <c r="E78" i="68" s="1"/>
  <c r="A78" i="68" s="1"/>
  <c r="B78" i="68" s="1"/>
  <c r="T77" i="68"/>
  <c r="U77" i="68" s="1"/>
  <c r="W77" i="68" s="1"/>
  <c r="G77" i="68"/>
  <c r="D77" i="68"/>
  <c r="E77" i="68" s="1"/>
  <c r="T76" i="68"/>
  <c r="U76" i="68" s="1"/>
  <c r="W76" i="68" s="1"/>
  <c r="G76" i="68"/>
  <c r="D76" i="68"/>
  <c r="E76" i="68" s="1"/>
  <c r="T75" i="68"/>
  <c r="U75" i="68" s="1"/>
  <c r="W75" i="68" s="1"/>
  <c r="G75" i="68"/>
  <c r="D75" i="68"/>
  <c r="H75" i="68" s="1"/>
  <c r="T74" i="68"/>
  <c r="U74" i="68" s="1"/>
  <c r="W74" i="68" s="1"/>
  <c r="G74" i="68"/>
  <c r="D74" i="68"/>
  <c r="E74" i="68" s="1"/>
  <c r="I74" i="68" s="1"/>
  <c r="L74" i="68" s="1"/>
  <c r="T73" i="68"/>
  <c r="U73" i="68" s="1"/>
  <c r="W73" i="68" s="1"/>
  <c r="G73" i="68"/>
  <c r="D73" i="68"/>
  <c r="H73" i="68" s="1"/>
  <c r="T72" i="68"/>
  <c r="U72" i="68" s="1"/>
  <c r="W72" i="68" s="1"/>
  <c r="G72" i="68"/>
  <c r="D72" i="68"/>
  <c r="H72" i="68" s="1"/>
  <c r="T71" i="68"/>
  <c r="U71" i="68" s="1"/>
  <c r="W71" i="68" s="1"/>
  <c r="G71" i="68"/>
  <c r="D71" i="68"/>
  <c r="H71" i="68" s="1"/>
  <c r="T70" i="68"/>
  <c r="U70" i="68" s="1"/>
  <c r="W70" i="68" s="1"/>
  <c r="G70" i="68"/>
  <c r="D70" i="68"/>
  <c r="E70" i="68" s="1"/>
  <c r="G69" i="68"/>
  <c r="D69" i="68"/>
  <c r="E69" i="68" s="1"/>
  <c r="G68" i="68"/>
  <c r="D68" i="68"/>
  <c r="E68" i="68" s="1"/>
  <c r="G67" i="68"/>
  <c r="D67" i="68"/>
  <c r="H67" i="68" s="1"/>
  <c r="G66" i="68"/>
  <c r="D66" i="68"/>
  <c r="E66" i="68" s="1"/>
  <c r="G65" i="68"/>
  <c r="D65" i="68"/>
  <c r="E65" i="68" s="1"/>
  <c r="H65" i="68" s="1"/>
  <c r="G64" i="68"/>
  <c r="D64" i="68"/>
  <c r="G63" i="68"/>
  <c r="D63" i="68"/>
  <c r="E63" i="68" s="1"/>
  <c r="H63" i="68" s="1"/>
  <c r="G62" i="68"/>
  <c r="D62" i="68"/>
  <c r="E62" i="68" s="1"/>
  <c r="H62" i="68" s="1"/>
  <c r="G61" i="68"/>
  <c r="D61" i="68"/>
  <c r="E61" i="68" s="1"/>
  <c r="H61" i="68" s="1"/>
  <c r="G60" i="68"/>
  <c r="D60" i="68"/>
  <c r="G59" i="68"/>
  <c r="D59" i="68"/>
  <c r="E59" i="68" s="1"/>
  <c r="H59" i="68" s="1"/>
  <c r="G58" i="68"/>
  <c r="D58" i="68"/>
  <c r="E58" i="68" s="1"/>
  <c r="H58" i="68" s="1"/>
  <c r="G57" i="68"/>
  <c r="D57" i="68"/>
  <c r="E57" i="68" s="1"/>
  <c r="H57" i="68" s="1"/>
  <c r="G56" i="68"/>
  <c r="D56" i="68"/>
  <c r="G55" i="68"/>
  <c r="D55" i="68"/>
  <c r="E55" i="68" s="1"/>
  <c r="H55" i="68" s="1"/>
  <c r="G54" i="68"/>
  <c r="D54" i="68"/>
  <c r="E54" i="68" s="1"/>
  <c r="L54" i="68" s="1"/>
  <c r="G53" i="68"/>
  <c r="D53" i="68"/>
  <c r="E53" i="68" s="1"/>
  <c r="I53" i="68" s="1"/>
  <c r="J53" i="68" s="1"/>
  <c r="G52" i="68"/>
  <c r="D52" i="68"/>
  <c r="E52" i="68" s="1"/>
  <c r="H52" i="68" s="1"/>
  <c r="G51" i="68"/>
  <c r="D51" i="68"/>
  <c r="E51" i="68" s="1"/>
  <c r="H51" i="68" s="1"/>
  <c r="G50" i="68"/>
  <c r="D50" i="68"/>
  <c r="E50" i="68" s="1"/>
  <c r="L50" i="68" s="1"/>
  <c r="J50" i="68" s="1"/>
  <c r="G49" i="68"/>
  <c r="D49" i="68"/>
  <c r="E49" i="68" s="1"/>
  <c r="I49" i="68" s="1"/>
  <c r="G48" i="68"/>
  <c r="D48" i="68"/>
  <c r="E48" i="68" s="1"/>
  <c r="H48" i="68" s="1"/>
  <c r="G47" i="68"/>
  <c r="D47" i="68"/>
  <c r="E47" i="68" s="1"/>
  <c r="K47" i="68" s="1"/>
  <c r="J47" i="68" s="1"/>
  <c r="G46" i="68"/>
  <c r="D46" i="68"/>
  <c r="E46" i="68" s="1"/>
  <c r="L46" i="68" s="1"/>
  <c r="G45" i="68"/>
  <c r="D45" i="68"/>
  <c r="E45" i="68" s="1"/>
  <c r="I45" i="68" s="1"/>
  <c r="J45" i="68" s="1"/>
  <c r="G44" i="68"/>
  <c r="D44" i="68"/>
  <c r="E44" i="68" s="1"/>
  <c r="H44" i="68" s="1"/>
  <c r="G43" i="68"/>
  <c r="D43" i="68"/>
  <c r="E43" i="68" s="1"/>
  <c r="H43" i="68" s="1"/>
  <c r="G42" i="68"/>
  <c r="D42" i="68"/>
  <c r="E42" i="68" s="1"/>
  <c r="L42" i="68" s="1"/>
  <c r="J42" i="68" s="1"/>
  <c r="G41" i="68"/>
  <c r="D41" i="68"/>
  <c r="E41" i="68" s="1"/>
  <c r="I41" i="68" s="1"/>
  <c r="G40" i="68"/>
  <c r="D40" i="68"/>
  <c r="E40" i="68" s="1"/>
  <c r="H40" i="68" s="1"/>
  <c r="G39" i="68"/>
  <c r="D39" i="68"/>
  <c r="E39" i="68" s="1"/>
  <c r="H39" i="68" s="1"/>
  <c r="G38" i="68"/>
  <c r="D38" i="68"/>
  <c r="E38" i="68" s="1"/>
  <c r="L38" i="68" s="1"/>
  <c r="I38" i="68" s="1"/>
  <c r="G37" i="68"/>
  <c r="D37" i="68"/>
  <c r="E37" i="68" s="1"/>
  <c r="H37" i="68" s="1"/>
  <c r="G36" i="68"/>
  <c r="D36" i="68"/>
  <c r="E36" i="68" s="1"/>
  <c r="J36" i="68" s="1"/>
  <c r="G35" i="68"/>
  <c r="D35" i="68"/>
  <c r="E35" i="68" s="1"/>
  <c r="H35" i="68" s="1"/>
  <c r="G34" i="68"/>
  <c r="D34" i="68"/>
  <c r="E34" i="68" s="1"/>
  <c r="G33" i="68"/>
  <c r="D33" i="68"/>
  <c r="E33" i="68" s="1"/>
  <c r="G32" i="68"/>
  <c r="D32" i="68"/>
  <c r="E32" i="68" s="1"/>
  <c r="G31" i="68"/>
  <c r="D31" i="68"/>
  <c r="E31" i="68" s="1"/>
  <c r="J31" i="68" s="1"/>
  <c r="G30" i="68"/>
  <c r="D30" i="68"/>
  <c r="E30" i="68" s="1"/>
  <c r="I30" i="68" s="1"/>
  <c r="L30" i="68" s="1"/>
  <c r="G29" i="68"/>
  <c r="D29" i="68"/>
  <c r="E29" i="68" s="1"/>
  <c r="G28" i="68"/>
  <c r="D28" i="68"/>
  <c r="E28" i="68" s="1"/>
  <c r="G27" i="68"/>
  <c r="D27" i="68"/>
  <c r="E27" i="68" s="1"/>
  <c r="G26" i="68"/>
  <c r="D26" i="68"/>
  <c r="E26" i="68" s="1"/>
  <c r="I26" i="68" s="1"/>
  <c r="L26" i="68" s="1"/>
  <c r="G25" i="68"/>
  <c r="D25" i="68"/>
  <c r="E25" i="68" s="1"/>
  <c r="G24" i="68"/>
  <c r="D24" i="68"/>
  <c r="E24" i="68" s="1"/>
  <c r="G23" i="68"/>
  <c r="D23" i="68"/>
  <c r="E23" i="68" s="1"/>
  <c r="J23" i="68" s="1"/>
  <c r="K23" i="68" s="1"/>
  <c r="G22" i="68"/>
  <c r="D22" i="68"/>
  <c r="E22" i="68" s="1"/>
  <c r="I22" i="68" s="1"/>
  <c r="L22" i="68" s="1"/>
  <c r="G21" i="68"/>
  <c r="D21" i="68"/>
  <c r="E21" i="68" s="1"/>
  <c r="H21" i="68" s="1"/>
  <c r="G20" i="68"/>
  <c r="D20" i="68"/>
  <c r="E20" i="68" s="1"/>
  <c r="G19" i="68"/>
  <c r="D19" i="68"/>
  <c r="E19" i="68" s="1"/>
  <c r="G18" i="68"/>
  <c r="D18" i="68"/>
  <c r="E18" i="68" s="1"/>
  <c r="I18" i="68" s="1"/>
  <c r="L18" i="68" s="1"/>
  <c r="G17" i="68"/>
  <c r="D17" i="68"/>
  <c r="E17" i="68" s="1"/>
  <c r="G16" i="68"/>
  <c r="D16" i="68"/>
  <c r="E16" i="68" s="1"/>
  <c r="G15" i="68"/>
  <c r="D15" i="68"/>
  <c r="E15" i="68" s="1"/>
  <c r="G14" i="68"/>
  <c r="D14" i="68"/>
  <c r="E14" i="68" s="1"/>
  <c r="I14" i="68" s="1"/>
  <c r="L14" i="68" s="1"/>
  <c r="G13" i="68"/>
  <c r="D13" i="68"/>
  <c r="E13" i="68" s="1"/>
  <c r="G12" i="68"/>
  <c r="D12" i="68"/>
  <c r="E12" i="68" s="1"/>
  <c r="G11" i="68"/>
  <c r="D11" i="68"/>
  <c r="E11" i="68" s="1"/>
  <c r="G10" i="68"/>
  <c r="D10" i="68"/>
  <c r="E10" i="68" s="1"/>
  <c r="I10" i="68" s="1"/>
  <c r="L10" i="68" s="1"/>
  <c r="T9" i="68"/>
  <c r="U9" i="68" s="1"/>
  <c r="W9" i="68" s="1"/>
  <c r="O9" i="68"/>
  <c r="G9" i="68"/>
  <c r="D9" i="68"/>
  <c r="E9" i="68" s="1"/>
  <c r="H9" i="68" s="1"/>
  <c r="T8" i="68"/>
  <c r="U8" i="68" s="1"/>
  <c r="W8" i="68" s="1"/>
  <c r="O8" i="68"/>
  <c r="G8" i="68"/>
  <c r="D8" i="68"/>
  <c r="E8" i="68" s="1"/>
  <c r="T7" i="68"/>
  <c r="U7" i="68" s="1"/>
  <c r="W7" i="68" s="1"/>
  <c r="O7" i="68"/>
  <c r="G7" i="68"/>
  <c r="D7" i="68"/>
  <c r="E7" i="68" s="1"/>
  <c r="T6" i="68"/>
  <c r="U6" i="68" s="1"/>
  <c r="W6" i="68" s="1"/>
  <c r="O6" i="68"/>
  <c r="G6" i="68"/>
  <c r="D6" i="68"/>
  <c r="E6" i="68" s="1"/>
  <c r="I6" i="68" s="1"/>
  <c r="L6" i="68" s="1"/>
  <c r="T5" i="68"/>
  <c r="U5" i="68" s="1"/>
  <c r="W5" i="68" s="1"/>
  <c r="O5" i="68"/>
  <c r="G5" i="68"/>
  <c r="D5" i="68"/>
  <c r="E5" i="68" s="1"/>
  <c r="H5" i="68" s="1"/>
  <c r="T4" i="68"/>
  <c r="U4" i="68" s="1"/>
  <c r="W4" i="68" s="1"/>
  <c r="O4" i="68"/>
  <c r="G4" i="68"/>
  <c r="D4" i="68"/>
  <c r="E4" i="68" s="1"/>
  <c r="T3" i="68"/>
  <c r="U3" i="68" s="1"/>
  <c r="W3" i="68" s="1"/>
  <c r="O3" i="68"/>
  <c r="G3" i="68"/>
  <c r="D3" i="68"/>
  <c r="E3" i="68" s="1"/>
  <c r="T2" i="68"/>
  <c r="U2" i="68" s="1"/>
  <c r="W2" i="68" s="1"/>
  <c r="O2" i="68"/>
  <c r="G2" i="68"/>
  <c r="D2" i="68"/>
  <c r="E2" i="68" s="1"/>
  <c r="H2" i="68" s="1"/>
  <c r="T132" i="67"/>
  <c r="U132" i="67" s="1"/>
  <c r="W132" i="67" s="1"/>
  <c r="T131" i="67"/>
  <c r="U131" i="67" s="1"/>
  <c r="W131" i="67" s="1"/>
  <c r="T130" i="67"/>
  <c r="U130" i="67" s="1"/>
  <c r="W130" i="67" s="1"/>
  <c r="T129" i="67"/>
  <c r="U129" i="67" s="1"/>
  <c r="W129" i="67" s="1"/>
  <c r="G129" i="67"/>
  <c r="D129" i="67"/>
  <c r="H129" i="67" s="1"/>
  <c r="T128" i="67"/>
  <c r="U128" i="67" s="1"/>
  <c r="W128" i="67" s="1"/>
  <c r="G128" i="67"/>
  <c r="D128" i="67"/>
  <c r="E128" i="67" s="1"/>
  <c r="T127" i="67"/>
  <c r="U127" i="67" s="1"/>
  <c r="W127" i="67" s="1"/>
  <c r="G127" i="67"/>
  <c r="D127" i="67"/>
  <c r="H127" i="67" s="1"/>
  <c r="T126" i="67"/>
  <c r="U126" i="67" s="1"/>
  <c r="W126" i="67" s="1"/>
  <c r="G126" i="67"/>
  <c r="D126" i="67"/>
  <c r="E126" i="67" s="1"/>
  <c r="T125" i="67"/>
  <c r="U125" i="67" s="1"/>
  <c r="W125" i="67" s="1"/>
  <c r="G125" i="67"/>
  <c r="D125" i="67"/>
  <c r="E125" i="67" s="1"/>
  <c r="T124" i="67"/>
  <c r="U124" i="67" s="1"/>
  <c r="W124" i="67" s="1"/>
  <c r="G124" i="67"/>
  <c r="D124" i="67"/>
  <c r="H124" i="67" s="1"/>
  <c r="T123" i="67"/>
  <c r="U123" i="67" s="1"/>
  <c r="W123" i="67" s="1"/>
  <c r="G123" i="67"/>
  <c r="D123" i="67"/>
  <c r="E123" i="67" s="1"/>
  <c r="K123" i="67" s="1"/>
  <c r="T122" i="67"/>
  <c r="U122" i="67" s="1"/>
  <c r="W122" i="67" s="1"/>
  <c r="G122" i="67"/>
  <c r="D122" i="67"/>
  <c r="H122" i="67" s="1"/>
  <c r="T121" i="67"/>
  <c r="U121" i="67" s="1"/>
  <c r="W121" i="67" s="1"/>
  <c r="G121" i="67"/>
  <c r="D121" i="67"/>
  <c r="H121" i="67" s="1"/>
  <c r="T120" i="67"/>
  <c r="U120" i="67" s="1"/>
  <c r="W120" i="67" s="1"/>
  <c r="G120" i="67"/>
  <c r="D120" i="67"/>
  <c r="E120" i="67" s="1"/>
  <c r="T119" i="67"/>
  <c r="U119" i="67" s="1"/>
  <c r="W119" i="67" s="1"/>
  <c r="G119" i="67"/>
  <c r="D119" i="67"/>
  <c r="H119" i="67" s="1"/>
  <c r="T118" i="67"/>
  <c r="U118" i="67" s="1"/>
  <c r="W118" i="67" s="1"/>
  <c r="G118" i="67"/>
  <c r="D118" i="67"/>
  <c r="E118" i="67" s="1"/>
  <c r="T117" i="67"/>
  <c r="U117" i="67" s="1"/>
  <c r="W117" i="67" s="1"/>
  <c r="G117" i="67"/>
  <c r="D117" i="67"/>
  <c r="H117" i="67" s="1"/>
  <c r="T116" i="67"/>
  <c r="U116" i="67" s="1"/>
  <c r="W116" i="67" s="1"/>
  <c r="G116" i="67"/>
  <c r="D116" i="67"/>
  <c r="E116" i="67" s="1"/>
  <c r="T115" i="67"/>
  <c r="U115" i="67" s="1"/>
  <c r="W115" i="67" s="1"/>
  <c r="G115" i="67"/>
  <c r="D115" i="67"/>
  <c r="H115" i="67" s="1"/>
  <c r="T114" i="67"/>
  <c r="U114" i="67" s="1"/>
  <c r="W114" i="67" s="1"/>
  <c r="G114" i="67"/>
  <c r="D114" i="67"/>
  <c r="H114" i="67" s="1"/>
  <c r="T113" i="67"/>
  <c r="U113" i="67" s="1"/>
  <c r="W113" i="67" s="1"/>
  <c r="G113" i="67"/>
  <c r="D113" i="67"/>
  <c r="H113" i="67" s="1"/>
  <c r="T112" i="67"/>
  <c r="U112" i="67" s="1"/>
  <c r="W112" i="67" s="1"/>
  <c r="G112" i="67"/>
  <c r="D112" i="67"/>
  <c r="E112" i="67" s="1"/>
  <c r="T111" i="67"/>
  <c r="U111" i="67" s="1"/>
  <c r="W111" i="67" s="1"/>
  <c r="G111" i="67"/>
  <c r="D111" i="67"/>
  <c r="H111" i="67" s="1"/>
  <c r="T110" i="67"/>
  <c r="U110" i="67" s="1"/>
  <c r="W110" i="67" s="1"/>
  <c r="G110" i="67"/>
  <c r="D110" i="67"/>
  <c r="E110" i="67" s="1"/>
  <c r="T109" i="67"/>
  <c r="U109" i="67" s="1"/>
  <c r="W109" i="67" s="1"/>
  <c r="G109" i="67"/>
  <c r="D109" i="67"/>
  <c r="E109" i="67" s="1"/>
  <c r="T108" i="67"/>
  <c r="U108" i="67" s="1"/>
  <c r="W108" i="67" s="1"/>
  <c r="G108" i="67"/>
  <c r="D108" i="67"/>
  <c r="E108" i="67" s="1"/>
  <c r="J108" i="67" s="1"/>
  <c r="L108" i="67" s="1"/>
  <c r="T107" i="67"/>
  <c r="U107" i="67" s="1"/>
  <c r="W107" i="67" s="1"/>
  <c r="G107" i="67"/>
  <c r="D107" i="67"/>
  <c r="H107" i="67" s="1"/>
  <c r="T106" i="67"/>
  <c r="U106" i="67" s="1"/>
  <c r="W106" i="67" s="1"/>
  <c r="G106" i="67"/>
  <c r="D106" i="67"/>
  <c r="H106" i="67" s="1"/>
  <c r="T105" i="67"/>
  <c r="U105" i="67" s="1"/>
  <c r="W105" i="67" s="1"/>
  <c r="G105" i="67"/>
  <c r="D105" i="67"/>
  <c r="H105" i="67" s="1"/>
  <c r="T104" i="67"/>
  <c r="U104" i="67" s="1"/>
  <c r="W104" i="67" s="1"/>
  <c r="G104" i="67"/>
  <c r="D104" i="67"/>
  <c r="E104" i="67" s="1"/>
  <c r="T103" i="67"/>
  <c r="U103" i="67" s="1"/>
  <c r="W103" i="67" s="1"/>
  <c r="G103" i="67"/>
  <c r="D103" i="67"/>
  <c r="E103" i="67" s="1"/>
  <c r="T102" i="67"/>
  <c r="U102" i="67" s="1"/>
  <c r="W102" i="67" s="1"/>
  <c r="G102" i="67"/>
  <c r="D102" i="67"/>
  <c r="E102" i="67" s="1"/>
  <c r="T101" i="67"/>
  <c r="U101" i="67" s="1"/>
  <c r="W101" i="67" s="1"/>
  <c r="G101" i="67"/>
  <c r="D101" i="67"/>
  <c r="E101" i="67" s="1"/>
  <c r="T100" i="67"/>
  <c r="U100" i="67" s="1"/>
  <c r="W100" i="67" s="1"/>
  <c r="G100" i="67"/>
  <c r="D100" i="67"/>
  <c r="E100" i="67" s="1"/>
  <c r="J100" i="67" s="1"/>
  <c r="L100" i="67" s="1"/>
  <c r="T99" i="67"/>
  <c r="U99" i="67" s="1"/>
  <c r="W99" i="67" s="1"/>
  <c r="G99" i="67"/>
  <c r="D99" i="67"/>
  <c r="H99" i="67" s="1"/>
  <c r="T98" i="67"/>
  <c r="U98" i="67" s="1"/>
  <c r="W98" i="67" s="1"/>
  <c r="G98" i="67"/>
  <c r="D98" i="67"/>
  <c r="H98" i="67" s="1"/>
  <c r="T97" i="67"/>
  <c r="U97" i="67" s="1"/>
  <c r="W97" i="67" s="1"/>
  <c r="G97" i="67"/>
  <c r="D97" i="67"/>
  <c r="H97" i="67" s="1"/>
  <c r="T96" i="67"/>
  <c r="U96" i="67" s="1"/>
  <c r="W96" i="67" s="1"/>
  <c r="G96" i="67"/>
  <c r="D96" i="67"/>
  <c r="H96" i="67" s="1"/>
  <c r="T95" i="67"/>
  <c r="U95" i="67" s="1"/>
  <c r="W95" i="67" s="1"/>
  <c r="G95" i="67"/>
  <c r="D95" i="67"/>
  <c r="E95" i="67" s="1"/>
  <c r="T94" i="67"/>
  <c r="U94" i="67" s="1"/>
  <c r="W94" i="67" s="1"/>
  <c r="G94" i="67"/>
  <c r="D94" i="67"/>
  <c r="E94" i="67" s="1"/>
  <c r="T93" i="67"/>
  <c r="U93" i="67" s="1"/>
  <c r="W93" i="67" s="1"/>
  <c r="G93" i="67"/>
  <c r="D93" i="67"/>
  <c r="H93" i="67" s="1"/>
  <c r="T92" i="67"/>
  <c r="U92" i="67" s="1"/>
  <c r="W92" i="67" s="1"/>
  <c r="G92" i="67"/>
  <c r="D92" i="67"/>
  <c r="E92" i="67" s="1"/>
  <c r="T91" i="67"/>
  <c r="U91" i="67" s="1"/>
  <c r="W91" i="67" s="1"/>
  <c r="G91" i="67"/>
  <c r="D91" i="67"/>
  <c r="E91" i="67" s="1"/>
  <c r="T90" i="67"/>
  <c r="U90" i="67" s="1"/>
  <c r="W90" i="67" s="1"/>
  <c r="G90" i="67"/>
  <c r="D90" i="67"/>
  <c r="E90" i="67" s="1"/>
  <c r="T89" i="67"/>
  <c r="U89" i="67" s="1"/>
  <c r="W89" i="67" s="1"/>
  <c r="G89" i="67"/>
  <c r="D89" i="67"/>
  <c r="H89" i="67" s="1"/>
  <c r="T88" i="67"/>
  <c r="U88" i="67" s="1"/>
  <c r="W88" i="67" s="1"/>
  <c r="G88" i="67"/>
  <c r="D88" i="67"/>
  <c r="H88" i="67" s="1"/>
  <c r="T87" i="67"/>
  <c r="U87" i="67" s="1"/>
  <c r="W87" i="67" s="1"/>
  <c r="G87" i="67"/>
  <c r="D87" i="67"/>
  <c r="E87" i="67" s="1"/>
  <c r="T86" i="67"/>
  <c r="U86" i="67" s="1"/>
  <c r="W86" i="67" s="1"/>
  <c r="G86" i="67"/>
  <c r="D86" i="67"/>
  <c r="E86" i="67" s="1"/>
  <c r="T85" i="67"/>
  <c r="U85" i="67" s="1"/>
  <c r="W85" i="67" s="1"/>
  <c r="G85" i="67"/>
  <c r="D85" i="67"/>
  <c r="H85" i="67" s="1"/>
  <c r="T84" i="67"/>
  <c r="U84" i="67" s="1"/>
  <c r="W84" i="67" s="1"/>
  <c r="G84" i="67"/>
  <c r="D84" i="67"/>
  <c r="E84" i="67" s="1"/>
  <c r="T83" i="67"/>
  <c r="U83" i="67" s="1"/>
  <c r="W83" i="67" s="1"/>
  <c r="G83" i="67"/>
  <c r="D83" i="67"/>
  <c r="E83" i="67" s="1"/>
  <c r="T82" i="67"/>
  <c r="U82" i="67" s="1"/>
  <c r="W82" i="67" s="1"/>
  <c r="G82" i="67"/>
  <c r="D82" i="67"/>
  <c r="E82" i="67" s="1"/>
  <c r="T81" i="67"/>
  <c r="U81" i="67" s="1"/>
  <c r="W81" i="67" s="1"/>
  <c r="G81" i="67"/>
  <c r="D81" i="67"/>
  <c r="H81" i="67" s="1"/>
  <c r="T80" i="67"/>
  <c r="U80" i="67" s="1"/>
  <c r="W80" i="67" s="1"/>
  <c r="G80" i="67"/>
  <c r="D80" i="67"/>
  <c r="H80" i="67" s="1"/>
  <c r="T79" i="67"/>
  <c r="U79" i="67" s="1"/>
  <c r="W79" i="67" s="1"/>
  <c r="G79" i="67"/>
  <c r="D79" i="67"/>
  <c r="E79" i="67" s="1"/>
  <c r="T78" i="67"/>
  <c r="U78" i="67" s="1"/>
  <c r="W78" i="67" s="1"/>
  <c r="G78" i="67"/>
  <c r="D78" i="67"/>
  <c r="E78" i="67" s="1"/>
  <c r="T77" i="67"/>
  <c r="U77" i="67" s="1"/>
  <c r="W77" i="67" s="1"/>
  <c r="G77" i="67"/>
  <c r="D77" i="67"/>
  <c r="E77" i="67" s="1"/>
  <c r="T76" i="67"/>
  <c r="U76" i="67" s="1"/>
  <c r="W76" i="67" s="1"/>
  <c r="G76" i="67"/>
  <c r="D76" i="67"/>
  <c r="H76" i="67" s="1"/>
  <c r="T75" i="67"/>
  <c r="U75" i="67" s="1"/>
  <c r="W75" i="67" s="1"/>
  <c r="G75" i="67"/>
  <c r="D75" i="67"/>
  <c r="E75" i="67" s="1"/>
  <c r="T74" i="67"/>
  <c r="U74" i="67" s="1"/>
  <c r="W74" i="67" s="1"/>
  <c r="G74" i="67"/>
  <c r="D74" i="67"/>
  <c r="E74" i="67" s="1"/>
  <c r="T73" i="67"/>
  <c r="U73" i="67" s="1"/>
  <c r="W73" i="67" s="1"/>
  <c r="G73" i="67"/>
  <c r="D73" i="67"/>
  <c r="H73" i="67" s="1"/>
  <c r="T72" i="67"/>
  <c r="U72" i="67" s="1"/>
  <c r="W72" i="67" s="1"/>
  <c r="G72" i="67"/>
  <c r="D72" i="67"/>
  <c r="H72" i="67" s="1"/>
  <c r="T71" i="67"/>
  <c r="U71" i="67" s="1"/>
  <c r="W71" i="67" s="1"/>
  <c r="G71" i="67"/>
  <c r="D71" i="67"/>
  <c r="E71" i="67" s="1"/>
  <c r="A71" i="67" s="1"/>
  <c r="B71" i="67" s="1"/>
  <c r="T70" i="67"/>
  <c r="U70" i="67" s="1"/>
  <c r="W70" i="67" s="1"/>
  <c r="G70" i="67"/>
  <c r="D70" i="67"/>
  <c r="E70" i="67" s="1"/>
  <c r="G69" i="67"/>
  <c r="D69" i="67"/>
  <c r="E69" i="67" s="1"/>
  <c r="G68" i="67"/>
  <c r="D68" i="67"/>
  <c r="E68" i="67" s="1"/>
  <c r="G67" i="67"/>
  <c r="D67" i="67"/>
  <c r="E67" i="67" s="1"/>
  <c r="G66" i="67"/>
  <c r="D66" i="67"/>
  <c r="H66" i="67" s="1"/>
  <c r="G65" i="67"/>
  <c r="D65" i="67"/>
  <c r="E65" i="67" s="1"/>
  <c r="H65" i="67" s="1"/>
  <c r="G64" i="67"/>
  <c r="D64" i="67"/>
  <c r="E64" i="67" s="1"/>
  <c r="J64" i="67" s="1"/>
  <c r="G63" i="67"/>
  <c r="D63" i="67"/>
  <c r="E63" i="67" s="1"/>
  <c r="H63" i="67" s="1"/>
  <c r="G62" i="67"/>
  <c r="D62" i="67"/>
  <c r="E62" i="67" s="1"/>
  <c r="H62" i="67" s="1"/>
  <c r="G61" i="67"/>
  <c r="D61" i="67"/>
  <c r="E61" i="67" s="1"/>
  <c r="H61" i="67" s="1"/>
  <c r="G60" i="67"/>
  <c r="D60" i="67"/>
  <c r="E60" i="67" s="1"/>
  <c r="H60" i="67" s="1"/>
  <c r="G59" i="67"/>
  <c r="D59" i="67"/>
  <c r="E59" i="67" s="1"/>
  <c r="K59" i="67" s="1"/>
  <c r="G58" i="67"/>
  <c r="D58" i="67"/>
  <c r="E58" i="67" s="1"/>
  <c r="L58" i="67" s="1"/>
  <c r="G57" i="67"/>
  <c r="D57" i="67"/>
  <c r="E57" i="67" s="1"/>
  <c r="H57" i="67" s="1"/>
  <c r="G56" i="67"/>
  <c r="D56" i="67"/>
  <c r="E56" i="67" s="1"/>
  <c r="H56" i="67" s="1"/>
  <c r="G55" i="67"/>
  <c r="D55" i="67"/>
  <c r="E55" i="67" s="1"/>
  <c r="K55" i="67" s="1"/>
  <c r="G54" i="67"/>
  <c r="D54" i="67"/>
  <c r="E54" i="67" s="1"/>
  <c r="L54" i="67" s="1"/>
  <c r="I54" i="67" s="1"/>
  <c r="G53" i="67"/>
  <c r="D53" i="67"/>
  <c r="E53" i="67" s="1"/>
  <c r="H53" i="67" s="1"/>
  <c r="G52" i="67"/>
  <c r="D52" i="67"/>
  <c r="E52" i="67" s="1"/>
  <c r="H52" i="67" s="1"/>
  <c r="G51" i="67"/>
  <c r="D51" i="67"/>
  <c r="E51" i="67" s="1"/>
  <c r="K51" i="67" s="1"/>
  <c r="G50" i="67"/>
  <c r="D50" i="67"/>
  <c r="E50" i="67" s="1"/>
  <c r="L50" i="67" s="1"/>
  <c r="G49" i="67"/>
  <c r="D49" i="67"/>
  <c r="E49" i="67" s="1"/>
  <c r="H49" i="67" s="1"/>
  <c r="G48" i="67"/>
  <c r="D48" i="67"/>
  <c r="E48" i="67" s="1"/>
  <c r="H48" i="67" s="1"/>
  <c r="G47" i="67"/>
  <c r="D47" i="67"/>
  <c r="E47" i="67" s="1"/>
  <c r="H47" i="67" s="1"/>
  <c r="G46" i="67"/>
  <c r="D46" i="67"/>
  <c r="G45" i="67"/>
  <c r="D45" i="67"/>
  <c r="E45" i="67" s="1"/>
  <c r="H45" i="67" s="1"/>
  <c r="G44" i="67"/>
  <c r="D44" i="67"/>
  <c r="G43" i="67"/>
  <c r="D43" i="67"/>
  <c r="G42" i="67"/>
  <c r="D42" i="67"/>
  <c r="E42" i="67" s="1"/>
  <c r="H42" i="67" s="1"/>
  <c r="G41" i="67"/>
  <c r="D41" i="67"/>
  <c r="E41" i="67" s="1"/>
  <c r="I41" i="67" s="1"/>
  <c r="K41" i="67" s="1"/>
  <c r="G40" i="67"/>
  <c r="D40" i="67"/>
  <c r="G39" i="67"/>
  <c r="D39" i="67"/>
  <c r="E39" i="67" s="1"/>
  <c r="H39" i="67" s="1"/>
  <c r="G38" i="67"/>
  <c r="D38" i="67"/>
  <c r="E38" i="67" s="1"/>
  <c r="H38" i="67" s="1"/>
  <c r="G37" i="67"/>
  <c r="D37" i="67"/>
  <c r="E37" i="67" s="1"/>
  <c r="H37" i="67" s="1"/>
  <c r="G36" i="67"/>
  <c r="D36" i="67"/>
  <c r="G35" i="67"/>
  <c r="D35" i="67"/>
  <c r="G34" i="67"/>
  <c r="D34" i="67"/>
  <c r="E34" i="67" s="1"/>
  <c r="H34" i="67" s="1"/>
  <c r="G33" i="67"/>
  <c r="D33" i="67"/>
  <c r="E33" i="67" s="1"/>
  <c r="H33" i="67" s="1"/>
  <c r="G32" i="67"/>
  <c r="D32" i="67"/>
  <c r="E32" i="67" s="1"/>
  <c r="K32" i="67" s="1"/>
  <c r="I32" i="67" s="1"/>
  <c r="G31" i="67"/>
  <c r="D31" i="67"/>
  <c r="E31" i="67" s="1"/>
  <c r="H31" i="67" s="1"/>
  <c r="G30" i="67"/>
  <c r="D30" i="67"/>
  <c r="E30" i="67" s="1"/>
  <c r="G29" i="67"/>
  <c r="D29" i="67"/>
  <c r="G28" i="67"/>
  <c r="D28" i="67"/>
  <c r="G27" i="67"/>
  <c r="D27" i="67"/>
  <c r="G26" i="67"/>
  <c r="D26" i="67"/>
  <c r="E26" i="67" s="1"/>
  <c r="H26" i="67" s="1"/>
  <c r="G25" i="67"/>
  <c r="D25" i="67"/>
  <c r="E25" i="67" s="1"/>
  <c r="H25" i="67" s="1"/>
  <c r="G24" i="67"/>
  <c r="D24" i="67"/>
  <c r="E24" i="67" s="1"/>
  <c r="K24" i="67" s="1"/>
  <c r="I24" i="67" s="1"/>
  <c r="G23" i="67"/>
  <c r="D23" i="67"/>
  <c r="E23" i="67" s="1"/>
  <c r="H23" i="67" s="1"/>
  <c r="G22" i="67"/>
  <c r="D22" i="67"/>
  <c r="E22" i="67" s="1"/>
  <c r="G21" i="67"/>
  <c r="D21" i="67"/>
  <c r="G20" i="67"/>
  <c r="D20" i="67"/>
  <c r="G19" i="67"/>
  <c r="D19" i="67"/>
  <c r="G18" i="67"/>
  <c r="D18" i="67"/>
  <c r="E18" i="67" s="1"/>
  <c r="I18" i="67" s="1"/>
  <c r="K18" i="67" s="1"/>
  <c r="G17" i="67"/>
  <c r="D17" i="67"/>
  <c r="E17" i="67" s="1"/>
  <c r="H17" i="67" s="1"/>
  <c r="G16" i="67"/>
  <c r="D16" i="67"/>
  <c r="E16" i="67" s="1"/>
  <c r="K16" i="67" s="1"/>
  <c r="I16" i="67" s="1"/>
  <c r="G15" i="67"/>
  <c r="D15" i="67"/>
  <c r="E15" i="67" s="1"/>
  <c r="H15" i="67" s="1"/>
  <c r="G14" i="67"/>
  <c r="D14" i="67"/>
  <c r="G13" i="67"/>
  <c r="D13" i="67"/>
  <c r="E13" i="67" s="1"/>
  <c r="G12" i="67"/>
  <c r="D12" i="67"/>
  <c r="G11" i="67"/>
  <c r="D11" i="67"/>
  <c r="G10" i="67"/>
  <c r="D10" i="67"/>
  <c r="E10" i="67" s="1"/>
  <c r="I10" i="67" s="1"/>
  <c r="K10" i="67" s="1"/>
  <c r="T9" i="67"/>
  <c r="U9" i="67" s="1"/>
  <c r="W9" i="67" s="1"/>
  <c r="O9" i="67"/>
  <c r="G9" i="67"/>
  <c r="D9" i="67"/>
  <c r="E9" i="67" s="1"/>
  <c r="L9" i="67" s="1"/>
  <c r="T8" i="67"/>
  <c r="U8" i="67" s="1"/>
  <c r="W8" i="67" s="1"/>
  <c r="O8" i="67"/>
  <c r="G8" i="67"/>
  <c r="D8" i="67"/>
  <c r="E8" i="67" s="1"/>
  <c r="T7" i="67"/>
  <c r="U7" i="67" s="1"/>
  <c r="W7" i="67" s="1"/>
  <c r="O7" i="67"/>
  <c r="G7" i="67"/>
  <c r="D7" i="67"/>
  <c r="E7" i="67" s="1"/>
  <c r="T6" i="67"/>
  <c r="U6" i="67" s="1"/>
  <c r="W6" i="67" s="1"/>
  <c r="O6" i="67"/>
  <c r="G6" i="67"/>
  <c r="D6" i="67"/>
  <c r="E6" i="67" s="1"/>
  <c r="T5" i="67"/>
  <c r="U5" i="67" s="1"/>
  <c r="W5" i="67" s="1"/>
  <c r="O5" i="67"/>
  <c r="G5" i="67"/>
  <c r="D5" i="67"/>
  <c r="T4" i="67"/>
  <c r="U4" i="67" s="1"/>
  <c r="W4" i="67" s="1"/>
  <c r="O4" i="67"/>
  <c r="G4" i="67"/>
  <c r="D4" i="67"/>
  <c r="E4" i="67" s="1"/>
  <c r="T3" i="67"/>
  <c r="U3" i="67" s="1"/>
  <c r="W3" i="67" s="1"/>
  <c r="O3" i="67"/>
  <c r="G3" i="67"/>
  <c r="D3" i="67"/>
  <c r="E3" i="67" s="1"/>
  <c r="T2" i="67"/>
  <c r="U2" i="67" s="1"/>
  <c r="W2" i="67" s="1"/>
  <c r="O2" i="67"/>
  <c r="G2" i="67"/>
  <c r="D2" i="67"/>
  <c r="E2" i="67" s="1"/>
  <c r="R234" i="64"/>
  <c r="S234" i="64" s="1"/>
  <c r="U234" i="64" s="1"/>
  <c r="D234" i="64"/>
  <c r="F234" i="64" s="1"/>
  <c r="C234" i="64"/>
  <c r="S233" i="64"/>
  <c r="U233" i="64" s="1"/>
  <c r="R233" i="64"/>
  <c r="D233" i="64"/>
  <c r="F233" i="64" s="1"/>
  <c r="C233" i="64"/>
  <c r="U232" i="64"/>
  <c r="S232" i="64"/>
  <c r="R232" i="64"/>
  <c r="F232" i="64"/>
  <c r="D232" i="64"/>
  <c r="C232" i="64"/>
  <c r="R231" i="64"/>
  <c r="S231" i="64" s="1"/>
  <c r="U231" i="64" s="1"/>
  <c r="C231" i="64"/>
  <c r="D231" i="64" s="1"/>
  <c r="F231" i="64" s="1"/>
  <c r="R230" i="64"/>
  <c r="S230" i="64" s="1"/>
  <c r="U230" i="64" s="1"/>
  <c r="D230" i="64"/>
  <c r="F230" i="64" s="1"/>
  <c r="C230" i="64"/>
  <c r="S229" i="64"/>
  <c r="U229" i="64" s="1"/>
  <c r="R229" i="64"/>
  <c r="D229" i="64"/>
  <c r="F229" i="64" s="1"/>
  <c r="C229" i="64"/>
  <c r="U228" i="64"/>
  <c r="S228" i="64"/>
  <c r="R228" i="64"/>
  <c r="F228" i="64"/>
  <c r="D228" i="64"/>
  <c r="C228" i="64"/>
  <c r="R227" i="64"/>
  <c r="S227" i="64" s="1"/>
  <c r="U227" i="64" s="1"/>
  <c r="C227" i="64"/>
  <c r="D227" i="64" s="1"/>
  <c r="F227" i="64" s="1"/>
  <c r="R226" i="64"/>
  <c r="S226" i="64" s="1"/>
  <c r="U226" i="64" s="1"/>
  <c r="D226" i="64"/>
  <c r="F226" i="64" s="1"/>
  <c r="C226" i="64"/>
  <c r="S225" i="64"/>
  <c r="U225" i="64" s="1"/>
  <c r="R225" i="64"/>
  <c r="D225" i="64"/>
  <c r="F225" i="64" s="1"/>
  <c r="C225" i="64"/>
  <c r="U224" i="64"/>
  <c r="S224" i="64"/>
  <c r="R224" i="64"/>
  <c r="F224" i="64"/>
  <c r="D224" i="64"/>
  <c r="C224" i="64"/>
  <c r="R223" i="64"/>
  <c r="S223" i="64" s="1"/>
  <c r="U223" i="64" s="1"/>
  <c r="C223" i="64"/>
  <c r="D223" i="64" s="1"/>
  <c r="F223" i="64" s="1"/>
  <c r="R222" i="64"/>
  <c r="S222" i="64" s="1"/>
  <c r="U222" i="64" s="1"/>
  <c r="D222" i="64"/>
  <c r="F222" i="64" s="1"/>
  <c r="C222" i="64"/>
  <c r="S221" i="64"/>
  <c r="U221" i="64" s="1"/>
  <c r="R221" i="64"/>
  <c r="D221" i="64"/>
  <c r="F221" i="64" s="1"/>
  <c r="C221" i="64"/>
  <c r="U220" i="64"/>
  <c r="S220" i="64"/>
  <c r="R220" i="64"/>
  <c r="F220" i="64"/>
  <c r="D220" i="64"/>
  <c r="C220" i="64"/>
  <c r="R219" i="64"/>
  <c r="S219" i="64" s="1"/>
  <c r="U219" i="64" s="1"/>
  <c r="C219" i="64"/>
  <c r="D219" i="64" s="1"/>
  <c r="F219" i="64" s="1"/>
  <c r="R218" i="64"/>
  <c r="S218" i="64" s="1"/>
  <c r="U218" i="64" s="1"/>
  <c r="D218" i="64"/>
  <c r="F218" i="64" s="1"/>
  <c r="C218" i="64"/>
  <c r="S217" i="64"/>
  <c r="U217" i="64" s="1"/>
  <c r="R217" i="64"/>
  <c r="D217" i="64"/>
  <c r="F217" i="64" s="1"/>
  <c r="C217" i="64"/>
  <c r="U216" i="64"/>
  <c r="S216" i="64"/>
  <c r="R216" i="64"/>
  <c r="F216" i="64"/>
  <c r="D216" i="64"/>
  <c r="C216" i="64"/>
  <c r="R215" i="64"/>
  <c r="S215" i="64" s="1"/>
  <c r="U215" i="64" s="1"/>
  <c r="C215" i="64"/>
  <c r="D215" i="64" s="1"/>
  <c r="F215" i="64" s="1"/>
  <c r="R214" i="64"/>
  <c r="S214" i="64" s="1"/>
  <c r="U214" i="64" s="1"/>
  <c r="D214" i="64"/>
  <c r="F214" i="64" s="1"/>
  <c r="C214" i="64"/>
  <c r="S213" i="64"/>
  <c r="U213" i="64" s="1"/>
  <c r="R213" i="64"/>
  <c r="D213" i="64"/>
  <c r="F213" i="64" s="1"/>
  <c r="C213" i="64"/>
  <c r="U212" i="64"/>
  <c r="S212" i="64"/>
  <c r="R212" i="64"/>
  <c r="F212" i="64"/>
  <c r="D212" i="64"/>
  <c r="C212" i="64"/>
  <c r="R211" i="64"/>
  <c r="S211" i="64" s="1"/>
  <c r="U211" i="64" s="1"/>
  <c r="C211" i="64"/>
  <c r="D211" i="64" s="1"/>
  <c r="F211" i="64" s="1"/>
  <c r="R210" i="64"/>
  <c r="S210" i="64" s="1"/>
  <c r="U210" i="64" s="1"/>
  <c r="D210" i="64"/>
  <c r="F210" i="64" s="1"/>
  <c r="C210" i="64"/>
  <c r="S209" i="64"/>
  <c r="U209" i="64" s="1"/>
  <c r="R209" i="64"/>
  <c r="D209" i="64"/>
  <c r="F209" i="64" s="1"/>
  <c r="C209" i="64"/>
  <c r="U208" i="64"/>
  <c r="S208" i="64"/>
  <c r="R208" i="64"/>
  <c r="F208" i="64"/>
  <c r="D208" i="64"/>
  <c r="C208" i="64"/>
  <c r="R207" i="64"/>
  <c r="S207" i="64" s="1"/>
  <c r="U207" i="64" s="1"/>
  <c r="C207" i="64"/>
  <c r="D207" i="64" s="1"/>
  <c r="F207" i="64" s="1"/>
  <c r="R206" i="64"/>
  <c r="S206" i="64" s="1"/>
  <c r="U206" i="64" s="1"/>
  <c r="D206" i="64"/>
  <c r="F206" i="64" s="1"/>
  <c r="C206" i="64"/>
  <c r="S205" i="64"/>
  <c r="U205" i="64" s="1"/>
  <c r="R205" i="64"/>
  <c r="D205" i="64"/>
  <c r="F205" i="64" s="1"/>
  <c r="C205" i="64"/>
  <c r="U204" i="64"/>
  <c r="S204" i="64"/>
  <c r="R204" i="64"/>
  <c r="F204" i="64"/>
  <c r="D204" i="64"/>
  <c r="C204" i="64"/>
  <c r="R203" i="64"/>
  <c r="S203" i="64" s="1"/>
  <c r="U203" i="64" s="1"/>
  <c r="C203" i="64"/>
  <c r="D203" i="64" s="1"/>
  <c r="F203" i="64" s="1"/>
  <c r="R202" i="64"/>
  <c r="S202" i="64" s="1"/>
  <c r="U202" i="64" s="1"/>
  <c r="D202" i="64"/>
  <c r="F202" i="64" s="1"/>
  <c r="C202" i="64"/>
  <c r="S201" i="64"/>
  <c r="U201" i="64" s="1"/>
  <c r="R201" i="64"/>
  <c r="D201" i="64"/>
  <c r="F201" i="64" s="1"/>
  <c r="C201" i="64"/>
  <c r="U200" i="64"/>
  <c r="S200" i="64"/>
  <c r="R200" i="64"/>
  <c r="F200" i="64"/>
  <c r="D200" i="64"/>
  <c r="C200" i="64"/>
  <c r="R199" i="64"/>
  <c r="S199" i="64" s="1"/>
  <c r="U199" i="64" s="1"/>
  <c r="C199" i="64"/>
  <c r="D199" i="64" s="1"/>
  <c r="F199" i="64" s="1"/>
  <c r="R198" i="64"/>
  <c r="S198" i="64" s="1"/>
  <c r="U198" i="64" s="1"/>
  <c r="D198" i="64"/>
  <c r="F198" i="64" s="1"/>
  <c r="C198" i="64"/>
  <c r="S197" i="64"/>
  <c r="U197" i="64" s="1"/>
  <c r="R197" i="64"/>
  <c r="D197" i="64"/>
  <c r="F197" i="64" s="1"/>
  <c r="C197" i="64"/>
  <c r="U196" i="64"/>
  <c r="S196" i="64"/>
  <c r="R196" i="64"/>
  <c r="F196" i="64"/>
  <c r="D196" i="64"/>
  <c r="C196" i="64"/>
  <c r="R195" i="64"/>
  <c r="S195" i="64" s="1"/>
  <c r="U195" i="64" s="1"/>
  <c r="C195" i="64"/>
  <c r="D195" i="64" s="1"/>
  <c r="F195" i="64" s="1"/>
  <c r="R194" i="64"/>
  <c r="S194" i="64" s="1"/>
  <c r="U194" i="64" s="1"/>
  <c r="D194" i="64"/>
  <c r="F194" i="64" s="1"/>
  <c r="C194" i="64"/>
  <c r="S193" i="64"/>
  <c r="U193" i="64" s="1"/>
  <c r="R193" i="64"/>
  <c r="D193" i="64"/>
  <c r="F193" i="64" s="1"/>
  <c r="C193" i="64"/>
  <c r="U192" i="64"/>
  <c r="S192" i="64"/>
  <c r="R192" i="64"/>
  <c r="F192" i="64"/>
  <c r="D192" i="64"/>
  <c r="C192" i="64"/>
  <c r="R191" i="64"/>
  <c r="S191" i="64" s="1"/>
  <c r="U191" i="64" s="1"/>
  <c r="C191" i="64"/>
  <c r="D191" i="64" s="1"/>
  <c r="F191" i="64" s="1"/>
  <c r="R190" i="64"/>
  <c r="S190" i="64" s="1"/>
  <c r="U190" i="64" s="1"/>
  <c r="D190" i="64"/>
  <c r="F190" i="64" s="1"/>
  <c r="C190" i="64"/>
  <c r="S189" i="64"/>
  <c r="U189" i="64" s="1"/>
  <c r="R189" i="64"/>
  <c r="D189" i="64"/>
  <c r="F189" i="64" s="1"/>
  <c r="C189" i="64"/>
  <c r="U188" i="64"/>
  <c r="S188" i="64"/>
  <c r="R188" i="64"/>
  <c r="F188" i="64"/>
  <c r="D188" i="64"/>
  <c r="C188" i="64"/>
  <c r="R187" i="64"/>
  <c r="S187" i="64" s="1"/>
  <c r="U187" i="64" s="1"/>
  <c r="C187" i="64"/>
  <c r="D187" i="64" s="1"/>
  <c r="F187" i="64" s="1"/>
  <c r="R186" i="64"/>
  <c r="S186" i="64" s="1"/>
  <c r="U186" i="64" s="1"/>
  <c r="D186" i="64"/>
  <c r="F186" i="64" s="1"/>
  <c r="C186" i="64"/>
  <c r="S185" i="64"/>
  <c r="U185" i="64" s="1"/>
  <c r="R185" i="64"/>
  <c r="D185" i="64"/>
  <c r="F185" i="64" s="1"/>
  <c r="C185" i="64"/>
  <c r="U184" i="64"/>
  <c r="S184" i="64"/>
  <c r="R184" i="64"/>
  <c r="F184" i="64"/>
  <c r="D184" i="64"/>
  <c r="C184" i="64"/>
  <c r="R183" i="64"/>
  <c r="S183" i="64" s="1"/>
  <c r="U183" i="64" s="1"/>
  <c r="C183" i="64"/>
  <c r="D183" i="64" s="1"/>
  <c r="F183" i="64" s="1"/>
  <c r="R182" i="64"/>
  <c r="S182" i="64" s="1"/>
  <c r="U182" i="64" s="1"/>
  <c r="D182" i="64"/>
  <c r="F182" i="64" s="1"/>
  <c r="C182" i="64"/>
  <c r="S181" i="64"/>
  <c r="U181" i="64" s="1"/>
  <c r="R181" i="64"/>
  <c r="D181" i="64"/>
  <c r="F181" i="64" s="1"/>
  <c r="C181" i="64"/>
  <c r="U180" i="64"/>
  <c r="S180" i="64"/>
  <c r="R180" i="64"/>
  <c r="F180" i="64"/>
  <c r="D180" i="64"/>
  <c r="C180" i="64"/>
  <c r="R179" i="64"/>
  <c r="S179" i="64" s="1"/>
  <c r="U179" i="64" s="1"/>
  <c r="C179" i="64"/>
  <c r="D179" i="64" s="1"/>
  <c r="F179" i="64" s="1"/>
  <c r="R178" i="64"/>
  <c r="S178" i="64" s="1"/>
  <c r="U178" i="64" s="1"/>
  <c r="D178" i="64"/>
  <c r="F178" i="64" s="1"/>
  <c r="C178" i="64"/>
  <c r="S177" i="64"/>
  <c r="U177" i="64" s="1"/>
  <c r="R177" i="64"/>
  <c r="D177" i="64"/>
  <c r="F177" i="64" s="1"/>
  <c r="C177" i="64"/>
  <c r="U176" i="64"/>
  <c r="S176" i="64"/>
  <c r="R176" i="64"/>
  <c r="F176" i="64"/>
  <c r="D176" i="64"/>
  <c r="C176" i="64"/>
  <c r="R175" i="64"/>
  <c r="S175" i="64" s="1"/>
  <c r="U175" i="64" s="1"/>
  <c r="C175" i="64"/>
  <c r="D175" i="64" s="1"/>
  <c r="F175" i="64" s="1"/>
  <c r="R174" i="64"/>
  <c r="S174" i="64" s="1"/>
  <c r="U174" i="64" s="1"/>
  <c r="D174" i="64"/>
  <c r="F174" i="64" s="1"/>
  <c r="C174" i="64"/>
  <c r="S173" i="64"/>
  <c r="U173" i="64" s="1"/>
  <c r="R173" i="64"/>
  <c r="D173" i="64"/>
  <c r="F173" i="64" s="1"/>
  <c r="C173" i="64"/>
  <c r="U172" i="64"/>
  <c r="S172" i="64"/>
  <c r="R172" i="64"/>
  <c r="F172" i="64"/>
  <c r="D172" i="64"/>
  <c r="C172" i="64"/>
  <c r="R170" i="64"/>
  <c r="S170" i="64" s="1"/>
  <c r="U170" i="64" s="1"/>
  <c r="M170" i="64"/>
  <c r="C170" i="64"/>
  <c r="D170" i="64" s="1"/>
  <c r="R169" i="64"/>
  <c r="S169" i="64" s="1"/>
  <c r="U169" i="64" s="1"/>
  <c r="M169" i="64"/>
  <c r="C169" i="64"/>
  <c r="D169" i="64" s="1"/>
  <c r="R168" i="64"/>
  <c r="S168" i="64" s="1"/>
  <c r="U168" i="64" s="1"/>
  <c r="M168" i="64"/>
  <c r="C168" i="64"/>
  <c r="D168" i="64" s="1"/>
  <c r="S167" i="64"/>
  <c r="U167" i="64" s="1"/>
  <c r="R167" i="64"/>
  <c r="M167" i="64"/>
  <c r="D167" i="64"/>
  <c r="G167" i="64" s="1"/>
  <c r="C167" i="64"/>
  <c r="S166" i="64"/>
  <c r="U166" i="64" s="1"/>
  <c r="R166" i="64"/>
  <c r="M166" i="64"/>
  <c r="D166" i="64"/>
  <c r="J166" i="64" s="1"/>
  <c r="C166" i="64"/>
  <c r="S165" i="64"/>
  <c r="U165" i="64" s="1"/>
  <c r="R165" i="64"/>
  <c r="M165" i="64"/>
  <c r="D165" i="64"/>
  <c r="F165" i="64" s="1"/>
  <c r="C165" i="64"/>
  <c r="U164" i="64"/>
  <c r="S164" i="64"/>
  <c r="R164" i="64"/>
  <c r="M164" i="64"/>
  <c r="F164" i="64"/>
  <c r="D164" i="64"/>
  <c r="H164" i="64" s="1"/>
  <c r="C164" i="64"/>
  <c r="U163" i="64"/>
  <c r="S163" i="64"/>
  <c r="R163" i="64"/>
  <c r="M163" i="64"/>
  <c r="J163" i="64"/>
  <c r="I163" i="64"/>
  <c r="H163" i="64"/>
  <c r="D163" i="64"/>
  <c r="F163" i="64" s="1"/>
  <c r="C163" i="64"/>
  <c r="BC122" i="59"/>
  <c r="BC114" i="59"/>
  <c r="BC106" i="59"/>
  <c r="BC98" i="59"/>
  <c r="BC90" i="59"/>
  <c r="BC82" i="59"/>
  <c r="BC74" i="59"/>
  <c r="BC66" i="59"/>
  <c r="BC58" i="59"/>
  <c r="BC50" i="59"/>
  <c r="BC42" i="59"/>
  <c r="BC34" i="59"/>
  <c r="BC26" i="59"/>
  <c r="BC18" i="59"/>
  <c r="BC10" i="59"/>
  <c r="BC2" i="59"/>
  <c r="BC122" i="58"/>
  <c r="BC114" i="58"/>
  <c r="BC106" i="58"/>
  <c r="BC98" i="58"/>
  <c r="BC90" i="58"/>
  <c r="BC82" i="58"/>
  <c r="BC74" i="58"/>
  <c r="BC66" i="58"/>
  <c r="BC58" i="58"/>
  <c r="BC50" i="58"/>
  <c r="BC42" i="58"/>
  <c r="BC34" i="58"/>
  <c r="BC26" i="58"/>
  <c r="BC18" i="58"/>
  <c r="BC10" i="58"/>
  <c r="BC2" i="58"/>
  <c r="BC122" i="55"/>
  <c r="BC114" i="55"/>
  <c r="BC106" i="55"/>
  <c r="BC98" i="55"/>
  <c r="BC90" i="55"/>
  <c r="BC82" i="55"/>
  <c r="BC74" i="55"/>
  <c r="BC66" i="55"/>
  <c r="BC58" i="55"/>
  <c r="BC50" i="55"/>
  <c r="BC42" i="55"/>
  <c r="BC34" i="55"/>
  <c r="BC26" i="55"/>
  <c r="BC18" i="55"/>
  <c r="BC10" i="55"/>
  <c r="BC2" i="55"/>
  <c r="BC122" i="54"/>
  <c r="BC114" i="54"/>
  <c r="BC106" i="54"/>
  <c r="BC98" i="54"/>
  <c r="BC90" i="54"/>
  <c r="BC82" i="54"/>
  <c r="BC74" i="54"/>
  <c r="BC66" i="54"/>
  <c r="BC58" i="54"/>
  <c r="BC50" i="54"/>
  <c r="BC42" i="54"/>
  <c r="BC34" i="54"/>
  <c r="BC26" i="54"/>
  <c r="BC18" i="54"/>
  <c r="BC10" i="54"/>
  <c r="BC2" i="54"/>
  <c r="BC122" i="53"/>
  <c r="BC114" i="53"/>
  <c r="BC106" i="53"/>
  <c r="BC98" i="53"/>
  <c r="BC90" i="53"/>
  <c r="BC82" i="53"/>
  <c r="BC74" i="53"/>
  <c r="BC66" i="53"/>
  <c r="BC58" i="53"/>
  <c r="BC50" i="53"/>
  <c r="BC42" i="53"/>
  <c r="BC34" i="53"/>
  <c r="BC26" i="53"/>
  <c r="BC18" i="53"/>
  <c r="BC10" i="53"/>
  <c r="BC2" i="53"/>
  <c r="BC122" i="52"/>
  <c r="BC114" i="52"/>
  <c r="BC106" i="52"/>
  <c r="BC98" i="52"/>
  <c r="BC90" i="52"/>
  <c r="BC82" i="52"/>
  <c r="BC74" i="52"/>
  <c r="BC66" i="52"/>
  <c r="BC58" i="52"/>
  <c r="BC50" i="52"/>
  <c r="BC42" i="52"/>
  <c r="BC34" i="52"/>
  <c r="BC26" i="52"/>
  <c r="BC18" i="52"/>
  <c r="BC10" i="52"/>
  <c r="BC2" i="52"/>
  <c r="BC122" i="51"/>
  <c r="BC114" i="51"/>
  <c r="BC106" i="51"/>
  <c r="BC98" i="51"/>
  <c r="BC90" i="51"/>
  <c r="BC82" i="51"/>
  <c r="BC74" i="51"/>
  <c r="BC66" i="51"/>
  <c r="BC58" i="51"/>
  <c r="BC50" i="51"/>
  <c r="BC42" i="51"/>
  <c r="BC34" i="51"/>
  <c r="BC26" i="51"/>
  <c r="BC18" i="51"/>
  <c r="BC10" i="51"/>
  <c r="BC2" i="51"/>
  <c r="BC122" i="49"/>
  <c r="BC114" i="49"/>
  <c r="BC106" i="49"/>
  <c r="BC98" i="49"/>
  <c r="BC90" i="49"/>
  <c r="BC82" i="49"/>
  <c r="BC74" i="49"/>
  <c r="BC66" i="49"/>
  <c r="BC58" i="49"/>
  <c r="BC50" i="49"/>
  <c r="BC42" i="49"/>
  <c r="BC34" i="49"/>
  <c r="BC26" i="49"/>
  <c r="BC18" i="49"/>
  <c r="BC10" i="49"/>
  <c r="BC2" i="49"/>
  <c r="BC122" i="50"/>
  <c r="BC114" i="50"/>
  <c r="BC106" i="50"/>
  <c r="BC98" i="50"/>
  <c r="BC90" i="50"/>
  <c r="BC82" i="50"/>
  <c r="BC74" i="50"/>
  <c r="BC66" i="50"/>
  <c r="BC58" i="50"/>
  <c r="BC50" i="50"/>
  <c r="BC42" i="50"/>
  <c r="BC34" i="50"/>
  <c r="BC26" i="50"/>
  <c r="BC18" i="50"/>
  <c r="BC10" i="50"/>
  <c r="BC2" i="50"/>
  <c r="BC122" i="48"/>
  <c r="BC114" i="48"/>
  <c r="BC106" i="48"/>
  <c r="BC98" i="48"/>
  <c r="BC90" i="48"/>
  <c r="BC82" i="48"/>
  <c r="BC74" i="48"/>
  <c r="BC66" i="48"/>
  <c r="BC58" i="48"/>
  <c r="BC50" i="48"/>
  <c r="BC42" i="48"/>
  <c r="BC34" i="48"/>
  <c r="BC26" i="48"/>
  <c r="BC18" i="48"/>
  <c r="BC10" i="48"/>
  <c r="BC2" i="48"/>
  <c r="BC122" i="47"/>
  <c r="BC114" i="47"/>
  <c r="BC106" i="47"/>
  <c r="BC98" i="47"/>
  <c r="BC90" i="47"/>
  <c r="BC82" i="47"/>
  <c r="BC74" i="47"/>
  <c r="BC66" i="47"/>
  <c r="BC58" i="47"/>
  <c r="BC50" i="47"/>
  <c r="BC42" i="47"/>
  <c r="BC34" i="47"/>
  <c r="BC26" i="47"/>
  <c r="BC18" i="47"/>
  <c r="BC10" i="47"/>
  <c r="BC2" i="47"/>
  <c r="AR2" i="46"/>
  <c r="BC122" i="46"/>
  <c r="BC114" i="46"/>
  <c r="BC106" i="46"/>
  <c r="BC98" i="46"/>
  <c r="BC90" i="46"/>
  <c r="BC82" i="46"/>
  <c r="BC74" i="46"/>
  <c r="BC66" i="46"/>
  <c r="BC58" i="46"/>
  <c r="BC50" i="46"/>
  <c r="BC42" i="46"/>
  <c r="BC34" i="46"/>
  <c r="BC26" i="46"/>
  <c r="BC18" i="46"/>
  <c r="BC10" i="46"/>
  <c r="BC2" i="46"/>
  <c r="AD3" i="46"/>
  <c r="AD4" i="46"/>
  <c r="AD5" i="46"/>
  <c r="AD6" i="46"/>
  <c r="AD7" i="46"/>
  <c r="AD8" i="46"/>
  <c r="AD9" i="46"/>
  <c r="AF2" i="46"/>
  <c r="AF3" i="46"/>
  <c r="AF4" i="46"/>
  <c r="AF5" i="46"/>
  <c r="AF6" i="46"/>
  <c r="AF7" i="46"/>
  <c r="AF8" i="46"/>
  <c r="AF9" i="46"/>
  <c r="AF10" i="46"/>
  <c r="AF11" i="46"/>
  <c r="AF12" i="46"/>
  <c r="AF13" i="46"/>
  <c r="AF14" i="46"/>
  <c r="AF15" i="46"/>
  <c r="AF16" i="46"/>
  <c r="AF17" i="46"/>
  <c r="AF18" i="46"/>
  <c r="AF19" i="46"/>
  <c r="AF20" i="46"/>
  <c r="AF21" i="46"/>
  <c r="AF22" i="46"/>
  <c r="AF23" i="46"/>
  <c r="AF24" i="46"/>
  <c r="AF25" i="46"/>
  <c r="AF26" i="46"/>
  <c r="AF27" i="46"/>
  <c r="AF28" i="46"/>
  <c r="AF29" i="46"/>
  <c r="AF30" i="46"/>
  <c r="AF31" i="46"/>
  <c r="AF32" i="46"/>
  <c r="AF33" i="46"/>
  <c r="AF34" i="46"/>
  <c r="AF35" i="46"/>
  <c r="AF36" i="46"/>
  <c r="AF37" i="46"/>
  <c r="AF38" i="46"/>
  <c r="AF39" i="46"/>
  <c r="AF40" i="46"/>
  <c r="AF41" i="46"/>
  <c r="AF42" i="46"/>
  <c r="AF43" i="46"/>
  <c r="AF44" i="46"/>
  <c r="AF45" i="46"/>
  <c r="AF46" i="46"/>
  <c r="AF47" i="46"/>
  <c r="AF48" i="46"/>
  <c r="AF49" i="46"/>
  <c r="AF50" i="46"/>
  <c r="AF51" i="46"/>
  <c r="AF52" i="46"/>
  <c r="AF53" i="46"/>
  <c r="AF54" i="46"/>
  <c r="AF55" i="46"/>
  <c r="AF56" i="46"/>
  <c r="AF57" i="46"/>
  <c r="AF58" i="46"/>
  <c r="AF59" i="46"/>
  <c r="AF60" i="46"/>
  <c r="AF61" i="46"/>
  <c r="AF62" i="46"/>
  <c r="AF63" i="46"/>
  <c r="AF64" i="46"/>
  <c r="AF65" i="46"/>
  <c r="AF74" i="46"/>
  <c r="AF75" i="46"/>
  <c r="AF76" i="46"/>
  <c r="AF77" i="46"/>
  <c r="AF78" i="46"/>
  <c r="AF79" i="46"/>
  <c r="AF80" i="46"/>
  <c r="AF81" i="46"/>
  <c r="AF90" i="46"/>
  <c r="AF91" i="46"/>
  <c r="AF92" i="46"/>
  <c r="AF93" i="46"/>
  <c r="AF94" i="46"/>
  <c r="AF95" i="46"/>
  <c r="AF96" i="46"/>
  <c r="AF97" i="46"/>
  <c r="AF106" i="46"/>
  <c r="AF107" i="46"/>
  <c r="AF108" i="46"/>
  <c r="AF109" i="46"/>
  <c r="AF110" i="46"/>
  <c r="AF111" i="46"/>
  <c r="AF112" i="46"/>
  <c r="AF113" i="46"/>
  <c r="AF122" i="46"/>
  <c r="AF123" i="46"/>
  <c r="AF124" i="46"/>
  <c r="AF125" i="46"/>
  <c r="AF126" i="46"/>
  <c r="AF127" i="46"/>
  <c r="AF128" i="46"/>
  <c r="AF129" i="46"/>
  <c r="AR3" i="46"/>
  <c r="AR4" i="46"/>
  <c r="AR5" i="46"/>
  <c r="AR6" i="46"/>
  <c r="AR7" i="46"/>
  <c r="AR8" i="46"/>
  <c r="AR9" i="46"/>
  <c r="AS18" i="46"/>
  <c r="AS19" i="46"/>
  <c r="AS20" i="46"/>
  <c r="AS21" i="46"/>
  <c r="AS22" i="46"/>
  <c r="AS23" i="46"/>
  <c r="AS24" i="46"/>
  <c r="AS25" i="46"/>
  <c r="AR34" i="46"/>
  <c r="AR35" i="46"/>
  <c r="AR36" i="46"/>
  <c r="AR37" i="46"/>
  <c r="AR38" i="46"/>
  <c r="AR39" i="46"/>
  <c r="AR40" i="46"/>
  <c r="AR41" i="46"/>
  <c r="AS50" i="46"/>
  <c r="AS51" i="46"/>
  <c r="AS52" i="46"/>
  <c r="AS53" i="46"/>
  <c r="AS54" i="46"/>
  <c r="AS55" i="46"/>
  <c r="AS56" i="46"/>
  <c r="AS57" i="46"/>
  <c r="AS58" i="46"/>
  <c r="AS59" i="46"/>
  <c r="AS60" i="46"/>
  <c r="AS61" i="46"/>
  <c r="AS62" i="46"/>
  <c r="AS63" i="46"/>
  <c r="AS64" i="46"/>
  <c r="AS65" i="46"/>
  <c r="AR72" i="46"/>
  <c r="AR73" i="46"/>
  <c r="AR74" i="46"/>
  <c r="AS74" i="46"/>
  <c r="AR75" i="46"/>
  <c r="AS75" i="46"/>
  <c r="AR76" i="46"/>
  <c r="AS76" i="46"/>
  <c r="AR77" i="46"/>
  <c r="AS77" i="46"/>
  <c r="AR78" i="46"/>
  <c r="AS78" i="46"/>
  <c r="AR79" i="46"/>
  <c r="AS79" i="46"/>
  <c r="AR80" i="46"/>
  <c r="AS80" i="46"/>
  <c r="AR81" i="46"/>
  <c r="AS81" i="46"/>
  <c r="AR82" i="46"/>
  <c r="AR83" i="46"/>
  <c r="AR84" i="46"/>
  <c r="AR85" i="46"/>
  <c r="AR86" i="46"/>
  <c r="AR87" i="46"/>
  <c r="AR88" i="46"/>
  <c r="AR89" i="46"/>
  <c r="AR90" i="46"/>
  <c r="AS90" i="46"/>
  <c r="AR91" i="46"/>
  <c r="AS91" i="46"/>
  <c r="AR92" i="46"/>
  <c r="AS92" i="46"/>
  <c r="AR93" i="46"/>
  <c r="AS93" i="46"/>
  <c r="AR94" i="46"/>
  <c r="AS94" i="46"/>
  <c r="AR95" i="46"/>
  <c r="AS95" i="46"/>
  <c r="AR96" i="46"/>
  <c r="AS96" i="46"/>
  <c r="AR97" i="46"/>
  <c r="AS97" i="46"/>
  <c r="AR98" i="46"/>
  <c r="AR99" i="46"/>
  <c r="AR100" i="46"/>
  <c r="AR101" i="46"/>
  <c r="AR102" i="46"/>
  <c r="AR103" i="46"/>
  <c r="AR104" i="46"/>
  <c r="AR105" i="46"/>
  <c r="AR106" i="46"/>
  <c r="AS106" i="46"/>
  <c r="AR107" i="46"/>
  <c r="AS107" i="46"/>
  <c r="AR108" i="46"/>
  <c r="AS108" i="46"/>
  <c r="AR109" i="46"/>
  <c r="AS109" i="46"/>
  <c r="AR110" i="46"/>
  <c r="AS110" i="46"/>
  <c r="AR111" i="46"/>
  <c r="AS111" i="46"/>
  <c r="AR112" i="46"/>
  <c r="AS112" i="46"/>
  <c r="AR113" i="46"/>
  <c r="AS113" i="46"/>
  <c r="AR114" i="46"/>
  <c r="AR115" i="46"/>
  <c r="AR116" i="46"/>
  <c r="AR117" i="46"/>
  <c r="AR118" i="46"/>
  <c r="AR119" i="46"/>
  <c r="AR120" i="46"/>
  <c r="AR121" i="46"/>
  <c r="AR122" i="46"/>
  <c r="AS122" i="46"/>
  <c r="AR123" i="46"/>
  <c r="AS123" i="46"/>
  <c r="AR124" i="46"/>
  <c r="AS124" i="46"/>
  <c r="AR125" i="46"/>
  <c r="AS125" i="46"/>
  <c r="AR126" i="46"/>
  <c r="AS126" i="46"/>
  <c r="AR127" i="46"/>
  <c r="AS127" i="46"/>
  <c r="AR128" i="46"/>
  <c r="AS128" i="46"/>
  <c r="AR129" i="46"/>
  <c r="AS129" i="46"/>
  <c r="AH2" i="46"/>
  <c r="AH3" i="46"/>
  <c r="AH4" i="46"/>
  <c r="AH5" i="46"/>
  <c r="AH6" i="46"/>
  <c r="AH7" i="46"/>
  <c r="AH8" i="46"/>
  <c r="AH9" i="46"/>
  <c r="AH10" i="46"/>
  <c r="AH11" i="46"/>
  <c r="AH12" i="46"/>
  <c r="AH13" i="46"/>
  <c r="AH14" i="46"/>
  <c r="AH15" i="46"/>
  <c r="AH16" i="46"/>
  <c r="AH17" i="46"/>
  <c r="AH18" i="46"/>
  <c r="AH19" i="46"/>
  <c r="AH20" i="46"/>
  <c r="AH21" i="46"/>
  <c r="AH22" i="46"/>
  <c r="AH23" i="46"/>
  <c r="AH24" i="46"/>
  <c r="AH25" i="46"/>
  <c r="AH26" i="46"/>
  <c r="AH27" i="46"/>
  <c r="AH28" i="46"/>
  <c r="AH29" i="46"/>
  <c r="AH30" i="46"/>
  <c r="AH31" i="46"/>
  <c r="AH32" i="46"/>
  <c r="AH33" i="46"/>
  <c r="AH34" i="46"/>
  <c r="AH35" i="46"/>
  <c r="AH36" i="46"/>
  <c r="AH37" i="46"/>
  <c r="AH38" i="46"/>
  <c r="AH39" i="46"/>
  <c r="AH40" i="46"/>
  <c r="AH41" i="46"/>
  <c r="AH42" i="46"/>
  <c r="AH43" i="46"/>
  <c r="AH44" i="46"/>
  <c r="AH45" i="46"/>
  <c r="AH46" i="46"/>
  <c r="AH47" i="46"/>
  <c r="AH48" i="46"/>
  <c r="AH49" i="46"/>
  <c r="AH50" i="46"/>
  <c r="AH51" i="46"/>
  <c r="AH52" i="46"/>
  <c r="AH53" i="46"/>
  <c r="AH54" i="46"/>
  <c r="AH55" i="46"/>
  <c r="AH56" i="46"/>
  <c r="AH57" i="46"/>
  <c r="AH58" i="46"/>
  <c r="AH59" i="46"/>
  <c r="AH60" i="46"/>
  <c r="AH61" i="46"/>
  <c r="AH62" i="46"/>
  <c r="AH63" i="46"/>
  <c r="AH64" i="46"/>
  <c r="AH65" i="46"/>
  <c r="BC122" i="45"/>
  <c r="BC114" i="45"/>
  <c r="BC106" i="45"/>
  <c r="BC98" i="45"/>
  <c r="BC90" i="45"/>
  <c r="BC82" i="45"/>
  <c r="BC74" i="45"/>
  <c r="BC66" i="45"/>
  <c r="BC58" i="45"/>
  <c r="BC50" i="45"/>
  <c r="BC42" i="45"/>
  <c r="BC34" i="45"/>
  <c r="BC26" i="45"/>
  <c r="BC18" i="45"/>
  <c r="BC10" i="45"/>
  <c r="BC2" i="45"/>
  <c r="BC122" i="44"/>
  <c r="BC114" i="44"/>
  <c r="BC106" i="44"/>
  <c r="BC98" i="44"/>
  <c r="BC90" i="44"/>
  <c r="BC82" i="44"/>
  <c r="BC74" i="44"/>
  <c r="BC66" i="44"/>
  <c r="BC58" i="44"/>
  <c r="BC50" i="44"/>
  <c r="BC42" i="44"/>
  <c r="BC34" i="44"/>
  <c r="BC26" i="44"/>
  <c r="BC18" i="44"/>
  <c r="BC10" i="44"/>
  <c r="BC2" i="44"/>
  <c r="BC122" i="43"/>
  <c r="BC114" i="43"/>
  <c r="BC106" i="43"/>
  <c r="BC98" i="43"/>
  <c r="BC90" i="43"/>
  <c r="BC82" i="43"/>
  <c r="BC74" i="43"/>
  <c r="BC66" i="43"/>
  <c r="BC58" i="43"/>
  <c r="BC50" i="43"/>
  <c r="BC42" i="43"/>
  <c r="BC34" i="43"/>
  <c r="BC26" i="43"/>
  <c r="BC18" i="43"/>
  <c r="BC10" i="43"/>
  <c r="BC2" i="43"/>
  <c r="BC122" i="42"/>
  <c r="BC114" i="42"/>
  <c r="BC106" i="42"/>
  <c r="BC98" i="42"/>
  <c r="BC90" i="42"/>
  <c r="BC82" i="42"/>
  <c r="BC74" i="42"/>
  <c r="BC66" i="42"/>
  <c r="BC58" i="42"/>
  <c r="BC50" i="42"/>
  <c r="BC42" i="42"/>
  <c r="BC34" i="42"/>
  <c r="BC26" i="42"/>
  <c r="BC18" i="42"/>
  <c r="BC10" i="42"/>
  <c r="BC2" i="42"/>
  <c r="BC122" i="41"/>
  <c r="BC114" i="41"/>
  <c r="BC106" i="41"/>
  <c r="BC98" i="41"/>
  <c r="BC90" i="41"/>
  <c r="BC82" i="41"/>
  <c r="BC74" i="41"/>
  <c r="BC66" i="41"/>
  <c r="BC58" i="41"/>
  <c r="BC50" i="41"/>
  <c r="BC42" i="41"/>
  <c r="BC34" i="41"/>
  <c r="BC26" i="41"/>
  <c r="BC18" i="41"/>
  <c r="BC10" i="41"/>
  <c r="BC2" i="41"/>
  <c r="BC122" i="40"/>
  <c r="BC114" i="40"/>
  <c r="BC106" i="40"/>
  <c r="BC98" i="40"/>
  <c r="BC90" i="40"/>
  <c r="BC82" i="40"/>
  <c r="BC74" i="40"/>
  <c r="BC66" i="40"/>
  <c r="BC58" i="40"/>
  <c r="BC50" i="40"/>
  <c r="BC42" i="40"/>
  <c r="BC34" i="40"/>
  <c r="BC26" i="40"/>
  <c r="BC18" i="40"/>
  <c r="BC10" i="40"/>
  <c r="BC2" i="40"/>
  <c r="BC122" i="39"/>
  <c r="BC114" i="39"/>
  <c r="BC106" i="39"/>
  <c r="BC98" i="39"/>
  <c r="BC90" i="39"/>
  <c r="BC82" i="39"/>
  <c r="BC74" i="39"/>
  <c r="BC66" i="39"/>
  <c r="BC58" i="39"/>
  <c r="BC50" i="39"/>
  <c r="BC42" i="39"/>
  <c r="BC34" i="39"/>
  <c r="BC26" i="39"/>
  <c r="BC18" i="39"/>
  <c r="BC10" i="39"/>
  <c r="BC2" i="39"/>
  <c r="BC122" i="38"/>
  <c r="BC114" i="38"/>
  <c r="BC106" i="38"/>
  <c r="BC98" i="38"/>
  <c r="BC90" i="38"/>
  <c r="BC82" i="38"/>
  <c r="BC74" i="38"/>
  <c r="BC66" i="38"/>
  <c r="BC58" i="38"/>
  <c r="BC50" i="38"/>
  <c r="BC42" i="38"/>
  <c r="BC34" i="38"/>
  <c r="BC26" i="38"/>
  <c r="BC18" i="38"/>
  <c r="BC10" i="38"/>
  <c r="BC2" i="38"/>
  <c r="BC122" i="37"/>
  <c r="BC114" i="37"/>
  <c r="BC106" i="37"/>
  <c r="BC98" i="37"/>
  <c r="BC90" i="37"/>
  <c r="BC82" i="37"/>
  <c r="BC74" i="37"/>
  <c r="BC66" i="37"/>
  <c r="BC58" i="37"/>
  <c r="BC50" i="37"/>
  <c r="BC42" i="37"/>
  <c r="BC34" i="37"/>
  <c r="BC26" i="37"/>
  <c r="BC18" i="37"/>
  <c r="BC10" i="37"/>
  <c r="BC2" i="37"/>
  <c r="BC122" i="36"/>
  <c r="BC114" i="36"/>
  <c r="BC106" i="36"/>
  <c r="BC98" i="36"/>
  <c r="BC90" i="36"/>
  <c r="BC82" i="36"/>
  <c r="BC74" i="36"/>
  <c r="BC66" i="36"/>
  <c r="BC58" i="36"/>
  <c r="BC50" i="36"/>
  <c r="BC42" i="36"/>
  <c r="BC34" i="36"/>
  <c r="BC26" i="36"/>
  <c r="BC18" i="36"/>
  <c r="BC10" i="36"/>
  <c r="BC2" i="36"/>
  <c r="BC122" i="35"/>
  <c r="BC114" i="35"/>
  <c r="BC106" i="35"/>
  <c r="BC98" i="35"/>
  <c r="BC90" i="35"/>
  <c r="BC82" i="35"/>
  <c r="BC74" i="35"/>
  <c r="BC66" i="35"/>
  <c r="BC58" i="35"/>
  <c r="BC50" i="35"/>
  <c r="BC42" i="35"/>
  <c r="BC34" i="35"/>
  <c r="BC26" i="35"/>
  <c r="BC18" i="35"/>
  <c r="BC10" i="35"/>
  <c r="BC2" i="35"/>
  <c r="BC122" i="34"/>
  <c r="BC114" i="34"/>
  <c r="BC106" i="34"/>
  <c r="BC98" i="34"/>
  <c r="BC90" i="34"/>
  <c r="BC82" i="34"/>
  <c r="BC74" i="34"/>
  <c r="BC66" i="34"/>
  <c r="BC58" i="34"/>
  <c r="BC50" i="34"/>
  <c r="BC42" i="34"/>
  <c r="BC34" i="34"/>
  <c r="BC26" i="34"/>
  <c r="BC18" i="34"/>
  <c r="BC10" i="34"/>
  <c r="BC2" i="34"/>
  <c r="BC122" i="33"/>
  <c r="BC114" i="33"/>
  <c r="BC106" i="33"/>
  <c r="BC98" i="33"/>
  <c r="BC90" i="33"/>
  <c r="BC82" i="33"/>
  <c r="BC74" i="33"/>
  <c r="BC66" i="33"/>
  <c r="BC58" i="33"/>
  <c r="BC50" i="33"/>
  <c r="BC42" i="33"/>
  <c r="BC34" i="33"/>
  <c r="BC26" i="33"/>
  <c r="BC18" i="33"/>
  <c r="BC10" i="33"/>
  <c r="BC2" i="33"/>
  <c r="BC122" i="32"/>
  <c r="BC114" i="32"/>
  <c r="BC106" i="32"/>
  <c r="BC98" i="32"/>
  <c r="BC90" i="32"/>
  <c r="BC82" i="32"/>
  <c r="BC74" i="32"/>
  <c r="BC66" i="32"/>
  <c r="BC58" i="32"/>
  <c r="BC50" i="32"/>
  <c r="BC42" i="32"/>
  <c r="BC34" i="32"/>
  <c r="BC26" i="32"/>
  <c r="BC18" i="32"/>
  <c r="BC10" i="32"/>
  <c r="BC2" i="32"/>
  <c r="BC122" i="31"/>
  <c r="BC114" i="31"/>
  <c r="BC106" i="31"/>
  <c r="BC98" i="31"/>
  <c r="BC90" i="31"/>
  <c r="BC82" i="31"/>
  <c r="BC74" i="31"/>
  <c r="BC66" i="31"/>
  <c r="BC58" i="31"/>
  <c r="BC50" i="31"/>
  <c r="BC42" i="31"/>
  <c r="BC34" i="31"/>
  <c r="BC26" i="31"/>
  <c r="BC18" i="31"/>
  <c r="BC10" i="31"/>
  <c r="BC2" i="31"/>
  <c r="BC122" i="30"/>
  <c r="BC114" i="30"/>
  <c r="BC106" i="30"/>
  <c r="BC98" i="30"/>
  <c r="BC90" i="30"/>
  <c r="BC82" i="30"/>
  <c r="BC74" i="30"/>
  <c r="BC66" i="30"/>
  <c r="BC58" i="30"/>
  <c r="BC50" i="30"/>
  <c r="BC42" i="30"/>
  <c r="BC34" i="30"/>
  <c r="BC26" i="30"/>
  <c r="BC18" i="30"/>
  <c r="BC10" i="30"/>
  <c r="BC2" i="30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" i="1"/>
  <c r="C129" i="12"/>
  <c r="C128" i="12"/>
  <c r="C127" i="12"/>
  <c r="C126" i="12"/>
  <c r="C125" i="12"/>
  <c r="C124" i="12"/>
  <c r="C123" i="12"/>
  <c r="C122" i="12"/>
  <c r="C121" i="12"/>
  <c r="C120" i="12"/>
  <c r="C119" i="12"/>
  <c r="C118" i="12"/>
  <c r="C117" i="12"/>
  <c r="C116" i="12"/>
  <c r="C115" i="12"/>
  <c r="C114" i="12"/>
  <c r="C113" i="12"/>
  <c r="C112" i="12"/>
  <c r="C111" i="12"/>
  <c r="C110" i="12"/>
  <c r="C109" i="12"/>
  <c r="C108" i="12"/>
  <c r="C107" i="12"/>
  <c r="C106" i="12"/>
  <c r="C105" i="12"/>
  <c r="C104" i="12"/>
  <c r="C103" i="12"/>
  <c r="C102" i="12"/>
  <c r="C101" i="12"/>
  <c r="C100" i="12"/>
  <c r="C99" i="12"/>
  <c r="C98" i="12"/>
  <c r="C97" i="12"/>
  <c r="C96" i="12"/>
  <c r="C95" i="12"/>
  <c r="C94" i="12"/>
  <c r="C93" i="12"/>
  <c r="C92" i="12"/>
  <c r="C91" i="12"/>
  <c r="C90" i="12"/>
  <c r="C89" i="12"/>
  <c r="C88" i="12"/>
  <c r="C87" i="12"/>
  <c r="C86" i="12"/>
  <c r="C85" i="12"/>
  <c r="C84" i="12"/>
  <c r="C83" i="12"/>
  <c r="C82" i="12"/>
  <c r="C81" i="12"/>
  <c r="C80" i="12"/>
  <c r="C79" i="12"/>
  <c r="C78" i="12"/>
  <c r="C77" i="12"/>
  <c r="C76" i="12"/>
  <c r="C75" i="12"/>
  <c r="C74" i="12"/>
  <c r="C73" i="12"/>
  <c r="C72" i="12"/>
  <c r="C71" i="12"/>
  <c r="C70" i="12"/>
  <c r="C69" i="12"/>
  <c r="C68" i="12"/>
  <c r="C67" i="12"/>
  <c r="C66" i="12"/>
  <c r="C65" i="12"/>
  <c r="C64" i="12"/>
  <c r="C63" i="12"/>
  <c r="C62" i="12"/>
  <c r="C61" i="12"/>
  <c r="C60" i="12"/>
  <c r="C59" i="12"/>
  <c r="C58" i="12"/>
  <c r="C57" i="12"/>
  <c r="C56" i="12"/>
  <c r="C55" i="12"/>
  <c r="C54" i="12"/>
  <c r="C53" i="12"/>
  <c r="C52" i="12"/>
  <c r="C51" i="12"/>
  <c r="C50" i="12"/>
  <c r="C49" i="12"/>
  <c r="C48" i="12"/>
  <c r="C47" i="12"/>
  <c r="C46" i="12"/>
  <c r="C45" i="12"/>
  <c r="C44" i="12"/>
  <c r="C43" i="12"/>
  <c r="C42" i="12"/>
  <c r="C41" i="12"/>
  <c r="C40" i="12"/>
  <c r="C39" i="12"/>
  <c r="C38" i="12"/>
  <c r="C37" i="12"/>
  <c r="C36" i="12"/>
  <c r="C35" i="12"/>
  <c r="C34" i="12"/>
  <c r="C33" i="12"/>
  <c r="C32" i="12"/>
  <c r="C31" i="12"/>
  <c r="C30" i="12"/>
  <c r="C29" i="12"/>
  <c r="C28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C14" i="12"/>
  <c r="C13" i="12"/>
  <c r="C12" i="12"/>
  <c r="C11" i="12"/>
  <c r="C10" i="12"/>
  <c r="C9" i="12"/>
  <c r="C8" i="12"/>
  <c r="C7" i="12"/>
  <c r="C6" i="12"/>
  <c r="C5" i="12"/>
  <c r="C4" i="12"/>
  <c r="C3" i="12"/>
  <c r="C2" i="12"/>
  <c r="C129" i="28"/>
  <c r="C128" i="28"/>
  <c r="C127" i="28"/>
  <c r="C126" i="28"/>
  <c r="C125" i="28"/>
  <c r="C124" i="28"/>
  <c r="C123" i="28"/>
  <c r="C122" i="28"/>
  <c r="C121" i="28"/>
  <c r="C120" i="28"/>
  <c r="C119" i="28"/>
  <c r="C118" i="28"/>
  <c r="C117" i="28"/>
  <c r="C116" i="28"/>
  <c r="C115" i="28"/>
  <c r="C114" i="28"/>
  <c r="C113" i="28"/>
  <c r="C112" i="28"/>
  <c r="C111" i="28"/>
  <c r="C110" i="28"/>
  <c r="C109" i="28"/>
  <c r="C108" i="28"/>
  <c r="C107" i="28"/>
  <c r="C106" i="28"/>
  <c r="C105" i="28"/>
  <c r="C104" i="28"/>
  <c r="C103" i="28"/>
  <c r="C102" i="28"/>
  <c r="C101" i="28"/>
  <c r="C100" i="28"/>
  <c r="C99" i="28"/>
  <c r="C98" i="28"/>
  <c r="C97" i="28"/>
  <c r="C96" i="28"/>
  <c r="C95" i="28"/>
  <c r="C94" i="28"/>
  <c r="C93" i="28"/>
  <c r="C92" i="28"/>
  <c r="C91" i="28"/>
  <c r="C90" i="28"/>
  <c r="C89" i="28"/>
  <c r="C88" i="28"/>
  <c r="C87" i="28"/>
  <c r="C86" i="28"/>
  <c r="C85" i="28"/>
  <c r="C84" i="28"/>
  <c r="C83" i="28"/>
  <c r="C82" i="28"/>
  <c r="C81" i="28"/>
  <c r="C80" i="28"/>
  <c r="C79" i="28"/>
  <c r="C78" i="28"/>
  <c r="C77" i="28"/>
  <c r="C76" i="28"/>
  <c r="C75" i="28"/>
  <c r="C74" i="28"/>
  <c r="C73" i="28"/>
  <c r="C72" i="28"/>
  <c r="C71" i="28"/>
  <c r="C70" i="28"/>
  <c r="C69" i="28"/>
  <c r="C68" i="28"/>
  <c r="C67" i="28"/>
  <c r="C66" i="28"/>
  <c r="C65" i="28"/>
  <c r="C64" i="28"/>
  <c r="C63" i="28"/>
  <c r="C62" i="28"/>
  <c r="C61" i="28"/>
  <c r="C60" i="28"/>
  <c r="C59" i="28"/>
  <c r="C58" i="28"/>
  <c r="C57" i="28"/>
  <c r="C56" i="28"/>
  <c r="C55" i="28"/>
  <c r="C54" i="28"/>
  <c r="C53" i="28"/>
  <c r="C52" i="28"/>
  <c r="C51" i="28"/>
  <c r="C50" i="28"/>
  <c r="C49" i="28"/>
  <c r="C48" i="28"/>
  <c r="C47" i="28"/>
  <c r="C46" i="28"/>
  <c r="C45" i="28"/>
  <c r="C44" i="28"/>
  <c r="C43" i="28"/>
  <c r="C42" i="28"/>
  <c r="C41" i="28"/>
  <c r="C40" i="28"/>
  <c r="C39" i="28"/>
  <c r="C38" i="28"/>
  <c r="C37" i="28"/>
  <c r="C36" i="28"/>
  <c r="C35" i="28"/>
  <c r="C34" i="28"/>
  <c r="C33" i="28"/>
  <c r="C32" i="28"/>
  <c r="C31" i="28"/>
  <c r="C30" i="28"/>
  <c r="C29" i="28"/>
  <c r="C28" i="28"/>
  <c r="C27" i="28"/>
  <c r="C26" i="28"/>
  <c r="C25" i="28"/>
  <c r="C24" i="28"/>
  <c r="C23" i="28"/>
  <c r="C22" i="28"/>
  <c r="C21" i="28"/>
  <c r="C20" i="28"/>
  <c r="C19" i="28"/>
  <c r="C18" i="28"/>
  <c r="C17" i="28"/>
  <c r="C16" i="28"/>
  <c r="C15" i="28"/>
  <c r="C14" i="28"/>
  <c r="C13" i="28"/>
  <c r="C12" i="28"/>
  <c r="C11" i="28"/>
  <c r="C10" i="28"/>
  <c r="C9" i="28"/>
  <c r="C8" i="28"/>
  <c r="C7" i="28"/>
  <c r="C6" i="28"/>
  <c r="C5" i="28"/>
  <c r="C4" i="28"/>
  <c r="C3" i="28"/>
  <c r="C2" i="28"/>
  <c r="C129" i="30"/>
  <c r="C128" i="30"/>
  <c r="C127" i="30"/>
  <c r="C126" i="30"/>
  <c r="C125" i="30"/>
  <c r="C124" i="30"/>
  <c r="C123" i="30"/>
  <c r="C122" i="30"/>
  <c r="C121" i="30"/>
  <c r="C120" i="30"/>
  <c r="C119" i="30"/>
  <c r="C118" i="30"/>
  <c r="C117" i="30"/>
  <c r="C116" i="30"/>
  <c r="C115" i="30"/>
  <c r="C114" i="30"/>
  <c r="C113" i="30"/>
  <c r="C112" i="30"/>
  <c r="C111" i="30"/>
  <c r="C110" i="30"/>
  <c r="C109" i="30"/>
  <c r="C108" i="30"/>
  <c r="C107" i="30"/>
  <c r="C106" i="30"/>
  <c r="C105" i="30"/>
  <c r="C104" i="30"/>
  <c r="C103" i="30"/>
  <c r="C102" i="30"/>
  <c r="C101" i="30"/>
  <c r="C100" i="30"/>
  <c r="C99" i="30"/>
  <c r="C98" i="30"/>
  <c r="C97" i="30"/>
  <c r="C96" i="30"/>
  <c r="C95" i="30"/>
  <c r="C94" i="30"/>
  <c r="C93" i="30"/>
  <c r="C92" i="30"/>
  <c r="C91" i="30"/>
  <c r="C90" i="30"/>
  <c r="C89" i="30"/>
  <c r="C88" i="30"/>
  <c r="C87" i="30"/>
  <c r="C86" i="30"/>
  <c r="C85" i="30"/>
  <c r="C84" i="30"/>
  <c r="C83" i="30"/>
  <c r="C82" i="30"/>
  <c r="C81" i="30"/>
  <c r="C80" i="30"/>
  <c r="C79" i="30"/>
  <c r="C78" i="30"/>
  <c r="C77" i="30"/>
  <c r="C76" i="30"/>
  <c r="C75" i="30"/>
  <c r="C74" i="30"/>
  <c r="C73" i="30"/>
  <c r="C72" i="30"/>
  <c r="C71" i="30"/>
  <c r="C70" i="30"/>
  <c r="C69" i="30"/>
  <c r="C68" i="30"/>
  <c r="C67" i="30"/>
  <c r="C66" i="30"/>
  <c r="C65" i="30"/>
  <c r="C64" i="30"/>
  <c r="C63" i="30"/>
  <c r="C62" i="30"/>
  <c r="C61" i="30"/>
  <c r="C60" i="30"/>
  <c r="C59" i="30"/>
  <c r="C58" i="30"/>
  <c r="C57" i="30"/>
  <c r="C56" i="30"/>
  <c r="C55" i="30"/>
  <c r="C54" i="30"/>
  <c r="C53" i="30"/>
  <c r="C52" i="30"/>
  <c r="C51" i="30"/>
  <c r="C50" i="30"/>
  <c r="C49" i="30"/>
  <c r="C48" i="30"/>
  <c r="C47" i="30"/>
  <c r="C46" i="30"/>
  <c r="C45" i="30"/>
  <c r="C44" i="30"/>
  <c r="C43" i="30"/>
  <c r="C42" i="30"/>
  <c r="C41" i="30"/>
  <c r="C40" i="30"/>
  <c r="C39" i="30"/>
  <c r="C38" i="30"/>
  <c r="C37" i="30"/>
  <c r="C36" i="30"/>
  <c r="C35" i="30"/>
  <c r="C34" i="30"/>
  <c r="C33" i="30"/>
  <c r="C32" i="30"/>
  <c r="C31" i="30"/>
  <c r="C30" i="30"/>
  <c r="C29" i="30"/>
  <c r="C28" i="30"/>
  <c r="C27" i="30"/>
  <c r="C26" i="30"/>
  <c r="C25" i="30"/>
  <c r="C24" i="30"/>
  <c r="C23" i="30"/>
  <c r="C22" i="30"/>
  <c r="C21" i="30"/>
  <c r="C20" i="30"/>
  <c r="C19" i="30"/>
  <c r="C18" i="30"/>
  <c r="C17" i="30"/>
  <c r="C16" i="30"/>
  <c r="C15" i="30"/>
  <c r="C14" i="30"/>
  <c r="C13" i="30"/>
  <c r="C12" i="30"/>
  <c r="C11" i="30"/>
  <c r="C10" i="30"/>
  <c r="C9" i="30"/>
  <c r="C8" i="30"/>
  <c r="C7" i="30"/>
  <c r="C6" i="30"/>
  <c r="C5" i="30"/>
  <c r="C4" i="30"/>
  <c r="C3" i="30"/>
  <c r="C2" i="30"/>
  <c r="C129" i="31"/>
  <c r="C128" i="31"/>
  <c r="C127" i="31"/>
  <c r="C126" i="31"/>
  <c r="C125" i="31"/>
  <c r="C124" i="31"/>
  <c r="C123" i="31"/>
  <c r="C122" i="31"/>
  <c r="C121" i="31"/>
  <c r="C120" i="31"/>
  <c r="C119" i="31"/>
  <c r="C118" i="31"/>
  <c r="C117" i="31"/>
  <c r="C116" i="31"/>
  <c r="C115" i="31"/>
  <c r="C114" i="31"/>
  <c r="C113" i="31"/>
  <c r="C112" i="31"/>
  <c r="C111" i="31"/>
  <c r="C110" i="31"/>
  <c r="C109" i="31"/>
  <c r="C108" i="31"/>
  <c r="C107" i="31"/>
  <c r="C106" i="31"/>
  <c r="C105" i="31"/>
  <c r="C104" i="31"/>
  <c r="C103" i="31"/>
  <c r="C102" i="31"/>
  <c r="C101" i="31"/>
  <c r="C100" i="31"/>
  <c r="C99" i="31"/>
  <c r="C98" i="31"/>
  <c r="C97" i="31"/>
  <c r="C96" i="31"/>
  <c r="C95" i="31"/>
  <c r="C94" i="31"/>
  <c r="C93" i="31"/>
  <c r="C92" i="31"/>
  <c r="C91" i="31"/>
  <c r="C90" i="31"/>
  <c r="C89" i="31"/>
  <c r="C88" i="31"/>
  <c r="C87" i="31"/>
  <c r="C86" i="31"/>
  <c r="C85" i="31"/>
  <c r="C84" i="31"/>
  <c r="C83" i="31"/>
  <c r="C82" i="31"/>
  <c r="C81" i="31"/>
  <c r="C80" i="31"/>
  <c r="C79" i="31"/>
  <c r="C78" i="31"/>
  <c r="C77" i="31"/>
  <c r="C76" i="31"/>
  <c r="C75" i="31"/>
  <c r="C74" i="31"/>
  <c r="C73" i="31"/>
  <c r="C72" i="31"/>
  <c r="C71" i="31"/>
  <c r="C70" i="31"/>
  <c r="C69" i="31"/>
  <c r="C68" i="31"/>
  <c r="C67" i="31"/>
  <c r="C66" i="31"/>
  <c r="C65" i="31"/>
  <c r="C64" i="31"/>
  <c r="C63" i="31"/>
  <c r="C62" i="31"/>
  <c r="C61" i="31"/>
  <c r="C60" i="31"/>
  <c r="C59" i="31"/>
  <c r="C58" i="31"/>
  <c r="C57" i="31"/>
  <c r="C56" i="31"/>
  <c r="C55" i="31"/>
  <c r="C54" i="31"/>
  <c r="C53" i="31"/>
  <c r="C52" i="31"/>
  <c r="C51" i="31"/>
  <c r="C50" i="31"/>
  <c r="C49" i="31"/>
  <c r="C48" i="31"/>
  <c r="C47" i="31"/>
  <c r="C46" i="31"/>
  <c r="C45" i="31"/>
  <c r="C44" i="31"/>
  <c r="C43" i="31"/>
  <c r="C42" i="31"/>
  <c r="C41" i="31"/>
  <c r="C40" i="31"/>
  <c r="C39" i="31"/>
  <c r="C38" i="31"/>
  <c r="C37" i="31"/>
  <c r="C36" i="31"/>
  <c r="C35" i="31"/>
  <c r="C34" i="31"/>
  <c r="C33" i="31"/>
  <c r="C32" i="31"/>
  <c r="C31" i="31"/>
  <c r="C30" i="31"/>
  <c r="C29" i="31"/>
  <c r="C28" i="31"/>
  <c r="C27" i="31"/>
  <c r="C26" i="31"/>
  <c r="C25" i="31"/>
  <c r="C24" i="31"/>
  <c r="C23" i="31"/>
  <c r="C22" i="31"/>
  <c r="C21" i="31"/>
  <c r="C20" i="31"/>
  <c r="C19" i="31"/>
  <c r="C18" i="31"/>
  <c r="C17" i="31"/>
  <c r="C16" i="31"/>
  <c r="C15" i="31"/>
  <c r="C14" i="31"/>
  <c r="C13" i="31"/>
  <c r="C12" i="31"/>
  <c r="C11" i="31"/>
  <c r="C10" i="31"/>
  <c r="C9" i="31"/>
  <c r="C8" i="31"/>
  <c r="C7" i="31"/>
  <c r="C6" i="31"/>
  <c r="C5" i="31"/>
  <c r="C4" i="31"/>
  <c r="C3" i="31"/>
  <c r="C2" i="31"/>
  <c r="C129" i="32"/>
  <c r="C128" i="32"/>
  <c r="C127" i="32"/>
  <c r="C126" i="32"/>
  <c r="C125" i="32"/>
  <c r="C124" i="32"/>
  <c r="C123" i="32"/>
  <c r="C122" i="32"/>
  <c r="C121" i="32"/>
  <c r="C120" i="32"/>
  <c r="C119" i="32"/>
  <c r="C118" i="32"/>
  <c r="C117" i="32"/>
  <c r="C116" i="32"/>
  <c r="C115" i="32"/>
  <c r="C114" i="32"/>
  <c r="C113" i="32"/>
  <c r="C112" i="32"/>
  <c r="C111" i="32"/>
  <c r="C110" i="32"/>
  <c r="C109" i="32"/>
  <c r="C108" i="32"/>
  <c r="C107" i="32"/>
  <c r="C106" i="32"/>
  <c r="C105" i="32"/>
  <c r="C104" i="32"/>
  <c r="C103" i="32"/>
  <c r="C102" i="32"/>
  <c r="C101" i="32"/>
  <c r="C100" i="32"/>
  <c r="C99" i="32"/>
  <c r="C98" i="32"/>
  <c r="C97" i="32"/>
  <c r="C96" i="32"/>
  <c r="C95" i="32"/>
  <c r="C94" i="32"/>
  <c r="C93" i="32"/>
  <c r="C92" i="32"/>
  <c r="C91" i="32"/>
  <c r="C90" i="32"/>
  <c r="C89" i="32"/>
  <c r="C88" i="32"/>
  <c r="C87" i="32"/>
  <c r="C86" i="32"/>
  <c r="C85" i="32"/>
  <c r="C84" i="32"/>
  <c r="C83" i="32"/>
  <c r="C82" i="32"/>
  <c r="C81" i="32"/>
  <c r="C80" i="32"/>
  <c r="C79" i="32"/>
  <c r="C78" i="32"/>
  <c r="C77" i="32"/>
  <c r="C76" i="32"/>
  <c r="C75" i="32"/>
  <c r="C74" i="32"/>
  <c r="C73" i="32"/>
  <c r="C72" i="32"/>
  <c r="C71" i="32"/>
  <c r="C70" i="32"/>
  <c r="C69" i="32"/>
  <c r="C68" i="32"/>
  <c r="C67" i="32"/>
  <c r="C66" i="32"/>
  <c r="C65" i="32"/>
  <c r="C64" i="32"/>
  <c r="C63" i="32"/>
  <c r="C62" i="32"/>
  <c r="C61" i="32"/>
  <c r="C60" i="32"/>
  <c r="C59" i="32"/>
  <c r="C58" i="32"/>
  <c r="C57" i="32"/>
  <c r="C56" i="32"/>
  <c r="C55" i="32"/>
  <c r="C54" i="32"/>
  <c r="C53" i="32"/>
  <c r="C52" i="32"/>
  <c r="C51" i="32"/>
  <c r="C50" i="32"/>
  <c r="C49" i="32"/>
  <c r="C48" i="32"/>
  <c r="C47" i="32"/>
  <c r="C46" i="32"/>
  <c r="C45" i="32"/>
  <c r="C44" i="32"/>
  <c r="C43" i="32"/>
  <c r="C42" i="32"/>
  <c r="C41" i="32"/>
  <c r="C40" i="32"/>
  <c r="C39" i="32"/>
  <c r="C38" i="32"/>
  <c r="C37" i="32"/>
  <c r="C36" i="32"/>
  <c r="C35" i="32"/>
  <c r="C34" i="32"/>
  <c r="C33" i="32"/>
  <c r="C32" i="32"/>
  <c r="C31" i="32"/>
  <c r="C30" i="32"/>
  <c r="C29" i="32"/>
  <c r="C28" i="32"/>
  <c r="C27" i="32"/>
  <c r="C26" i="32"/>
  <c r="C25" i="32"/>
  <c r="C24" i="32"/>
  <c r="C23" i="32"/>
  <c r="C22" i="32"/>
  <c r="C21" i="32"/>
  <c r="C20" i="32"/>
  <c r="C19" i="32"/>
  <c r="C18" i="32"/>
  <c r="C17" i="32"/>
  <c r="C16" i="32"/>
  <c r="C15" i="32"/>
  <c r="C14" i="32"/>
  <c r="C13" i="32"/>
  <c r="C12" i="32"/>
  <c r="C11" i="32"/>
  <c r="C10" i="32"/>
  <c r="C9" i="32"/>
  <c r="C8" i="32"/>
  <c r="C7" i="32"/>
  <c r="C6" i="32"/>
  <c r="C5" i="32"/>
  <c r="C4" i="32"/>
  <c r="C3" i="32"/>
  <c r="C2" i="32"/>
  <c r="C129" i="33"/>
  <c r="C128" i="33"/>
  <c r="C127" i="33"/>
  <c r="C126" i="33"/>
  <c r="C125" i="33"/>
  <c r="C124" i="33"/>
  <c r="C123" i="33"/>
  <c r="C122" i="33"/>
  <c r="C121" i="33"/>
  <c r="C120" i="33"/>
  <c r="C119" i="33"/>
  <c r="C118" i="33"/>
  <c r="C117" i="33"/>
  <c r="C116" i="33"/>
  <c r="C115" i="33"/>
  <c r="C114" i="33"/>
  <c r="C113" i="33"/>
  <c r="C112" i="33"/>
  <c r="C111" i="33"/>
  <c r="C110" i="33"/>
  <c r="C109" i="33"/>
  <c r="C108" i="33"/>
  <c r="C107" i="33"/>
  <c r="C106" i="33"/>
  <c r="C105" i="33"/>
  <c r="C104" i="33"/>
  <c r="C103" i="33"/>
  <c r="C102" i="33"/>
  <c r="C101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7" i="33"/>
  <c r="C86" i="33"/>
  <c r="C85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71" i="33"/>
  <c r="C70" i="33"/>
  <c r="C69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5" i="33"/>
  <c r="C54" i="33"/>
  <c r="C53" i="33"/>
  <c r="C52" i="33"/>
  <c r="C51" i="33"/>
  <c r="C50" i="33"/>
  <c r="C49" i="33"/>
  <c r="C48" i="33"/>
  <c r="C47" i="33"/>
  <c r="C46" i="33"/>
  <c r="C45" i="33"/>
  <c r="C44" i="33"/>
  <c r="C43" i="33"/>
  <c r="C42" i="33"/>
  <c r="C41" i="33"/>
  <c r="C40" i="33"/>
  <c r="C39" i="33"/>
  <c r="C38" i="33"/>
  <c r="C37" i="33"/>
  <c r="C36" i="33"/>
  <c r="C35" i="33"/>
  <c r="C34" i="33"/>
  <c r="C33" i="33"/>
  <c r="C32" i="33"/>
  <c r="C31" i="33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6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C2" i="33"/>
  <c r="C129" i="34"/>
  <c r="C128" i="34"/>
  <c r="C127" i="34"/>
  <c r="C126" i="34"/>
  <c r="C125" i="34"/>
  <c r="C124" i="34"/>
  <c r="C123" i="34"/>
  <c r="C122" i="34"/>
  <c r="C121" i="34"/>
  <c r="C120" i="34"/>
  <c r="C119" i="34"/>
  <c r="C118" i="34"/>
  <c r="C117" i="34"/>
  <c r="C116" i="34"/>
  <c r="C115" i="34"/>
  <c r="C114" i="34"/>
  <c r="C113" i="34"/>
  <c r="C112" i="34"/>
  <c r="C111" i="34"/>
  <c r="C110" i="34"/>
  <c r="C109" i="34"/>
  <c r="C108" i="34"/>
  <c r="C107" i="34"/>
  <c r="C106" i="34"/>
  <c r="C105" i="34"/>
  <c r="C104" i="34"/>
  <c r="C103" i="34"/>
  <c r="C102" i="34"/>
  <c r="C101" i="34"/>
  <c r="C100" i="34"/>
  <c r="C99" i="34"/>
  <c r="C98" i="34"/>
  <c r="C97" i="34"/>
  <c r="C96" i="34"/>
  <c r="C95" i="34"/>
  <c r="C94" i="34"/>
  <c r="C93" i="34"/>
  <c r="C92" i="34"/>
  <c r="C91" i="34"/>
  <c r="C90" i="34"/>
  <c r="C89" i="34"/>
  <c r="C88" i="34"/>
  <c r="C87" i="34"/>
  <c r="C86" i="34"/>
  <c r="C85" i="34"/>
  <c r="C84" i="34"/>
  <c r="C83" i="34"/>
  <c r="C82" i="34"/>
  <c r="C81" i="34"/>
  <c r="C80" i="34"/>
  <c r="C79" i="34"/>
  <c r="C78" i="34"/>
  <c r="C77" i="34"/>
  <c r="C76" i="34"/>
  <c r="C75" i="34"/>
  <c r="C74" i="34"/>
  <c r="C73" i="34"/>
  <c r="C72" i="34"/>
  <c r="C71" i="34"/>
  <c r="C70" i="34"/>
  <c r="C69" i="34"/>
  <c r="C68" i="34"/>
  <c r="C67" i="34"/>
  <c r="C66" i="34"/>
  <c r="C65" i="34"/>
  <c r="C64" i="34"/>
  <c r="C63" i="34"/>
  <c r="C62" i="34"/>
  <c r="C61" i="34"/>
  <c r="C60" i="34"/>
  <c r="C59" i="34"/>
  <c r="C58" i="34"/>
  <c r="C57" i="34"/>
  <c r="C56" i="34"/>
  <c r="C55" i="34"/>
  <c r="C54" i="34"/>
  <c r="C53" i="34"/>
  <c r="C52" i="34"/>
  <c r="C51" i="34"/>
  <c r="C50" i="34"/>
  <c r="C49" i="34"/>
  <c r="C48" i="34"/>
  <c r="C47" i="34"/>
  <c r="C46" i="34"/>
  <c r="C45" i="34"/>
  <c r="C44" i="34"/>
  <c r="C43" i="34"/>
  <c r="C42" i="34"/>
  <c r="C41" i="34"/>
  <c r="C40" i="34"/>
  <c r="C39" i="34"/>
  <c r="C38" i="34"/>
  <c r="C37" i="34"/>
  <c r="C36" i="34"/>
  <c r="C35" i="34"/>
  <c r="C34" i="34"/>
  <c r="C33" i="34"/>
  <c r="C32" i="34"/>
  <c r="C31" i="34"/>
  <c r="C30" i="34"/>
  <c r="C29" i="34"/>
  <c r="C28" i="34"/>
  <c r="C27" i="34"/>
  <c r="C26" i="34"/>
  <c r="C25" i="34"/>
  <c r="C24" i="34"/>
  <c r="C23" i="34"/>
  <c r="C22" i="34"/>
  <c r="C21" i="34"/>
  <c r="C20" i="34"/>
  <c r="C19" i="34"/>
  <c r="C18" i="34"/>
  <c r="C17" i="34"/>
  <c r="C16" i="34"/>
  <c r="C15" i="34"/>
  <c r="C14" i="34"/>
  <c r="C13" i="34"/>
  <c r="C12" i="34"/>
  <c r="C11" i="34"/>
  <c r="C10" i="34"/>
  <c r="C9" i="34"/>
  <c r="C8" i="34"/>
  <c r="C7" i="34"/>
  <c r="C6" i="34"/>
  <c r="C5" i="34"/>
  <c r="C4" i="34"/>
  <c r="C3" i="34"/>
  <c r="C2" i="34"/>
  <c r="C129" i="35"/>
  <c r="C128" i="35"/>
  <c r="C127" i="35"/>
  <c r="C126" i="35"/>
  <c r="C125" i="35"/>
  <c r="C124" i="35"/>
  <c r="C123" i="35"/>
  <c r="C122" i="35"/>
  <c r="C121" i="35"/>
  <c r="C120" i="35"/>
  <c r="C119" i="35"/>
  <c r="C118" i="35"/>
  <c r="C117" i="35"/>
  <c r="C116" i="35"/>
  <c r="C115" i="35"/>
  <c r="C114" i="35"/>
  <c r="C113" i="35"/>
  <c r="C112" i="35"/>
  <c r="C111" i="35"/>
  <c r="C110" i="35"/>
  <c r="C109" i="35"/>
  <c r="C108" i="35"/>
  <c r="C107" i="35"/>
  <c r="C106" i="35"/>
  <c r="C105" i="35"/>
  <c r="C104" i="35"/>
  <c r="C103" i="35"/>
  <c r="C102" i="35"/>
  <c r="C101" i="35"/>
  <c r="C100" i="35"/>
  <c r="C99" i="35"/>
  <c r="C98" i="35"/>
  <c r="C97" i="35"/>
  <c r="C96" i="35"/>
  <c r="C95" i="35"/>
  <c r="C94" i="35"/>
  <c r="C93" i="35"/>
  <c r="C92" i="35"/>
  <c r="C91" i="35"/>
  <c r="C90" i="35"/>
  <c r="C89" i="35"/>
  <c r="C88" i="35"/>
  <c r="C87" i="35"/>
  <c r="C86" i="35"/>
  <c r="C85" i="35"/>
  <c r="C84" i="35"/>
  <c r="C83" i="35"/>
  <c r="C82" i="35"/>
  <c r="C81" i="35"/>
  <c r="C80" i="35"/>
  <c r="C79" i="35"/>
  <c r="C78" i="35"/>
  <c r="C77" i="35"/>
  <c r="C76" i="35"/>
  <c r="C75" i="35"/>
  <c r="C74" i="35"/>
  <c r="C73" i="35"/>
  <c r="C72" i="35"/>
  <c r="C71" i="35"/>
  <c r="C70" i="35"/>
  <c r="C69" i="35"/>
  <c r="C68" i="35"/>
  <c r="C67" i="35"/>
  <c r="C66" i="35"/>
  <c r="C65" i="35"/>
  <c r="C64" i="35"/>
  <c r="C63" i="35"/>
  <c r="C62" i="35"/>
  <c r="C61" i="35"/>
  <c r="C60" i="35"/>
  <c r="C59" i="35"/>
  <c r="C58" i="35"/>
  <c r="C57" i="35"/>
  <c r="C56" i="35"/>
  <c r="C55" i="35"/>
  <c r="C54" i="35"/>
  <c r="C53" i="35"/>
  <c r="C52" i="35"/>
  <c r="C51" i="35"/>
  <c r="C50" i="35"/>
  <c r="C49" i="35"/>
  <c r="C48" i="35"/>
  <c r="C47" i="35"/>
  <c r="C46" i="35"/>
  <c r="C45" i="35"/>
  <c r="C44" i="35"/>
  <c r="C43" i="35"/>
  <c r="C42" i="35"/>
  <c r="C41" i="35"/>
  <c r="C40" i="35"/>
  <c r="C39" i="35"/>
  <c r="C38" i="35"/>
  <c r="C37" i="35"/>
  <c r="C36" i="35"/>
  <c r="C35" i="35"/>
  <c r="C34" i="35"/>
  <c r="C33" i="35"/>
  <c r="C32" i="35"/>
  <c r="C31" i="35"/>
  <c r="C30" i="35"/>
  <c r="C29" i="35"/>
  <c r="C28" i="35"/>
  <c r="C27" i="35"/>
  <c r="C26" i="35"/>
  <c r="C25" i="35"/>
  <c r="C24" i="35"/>
  <c r="C23" i="35"/>
  <c r="C22" i="35"/>
  <c r="C21" i="35"/>
  <c r="C20" i="35"/>
  <c r="C19" i="35"/>
  <c r="C18" i="35"/>
  <c r="C17" i="35"/>
  <c r="C16" i="35"/>
  <c r="C15" i="35"/>
  <c r="C14" i="35"/>
  <c r="C13" i="35"/>
  <c r="C12" i="35"/>
  <c r="C11" i="35"/>
  <c r="C10" i="35"/>
  <c r="C9" i="35"/>
  <c r="C8" i="35"/>
  <c r="C7" i="35"/>
  <c r="C6" i="35"/>
  <c r="C5" i="35"/>
  <c r="C4" i="35"/>
  <c r="C3" i="35"/>
  <c r="C2" i="35"/>
  <c r="C129" i="36"/>
  <c r="C128" i="36"/>
  <c r="C127" i="36"/>
  <c r="C126" i="36"/>
  <c r="C125" i="36"/>
  <c r="C124" i="36"/>
  <c r="C123" i="36"/>
  <c r="C122" i="36"/>
  <c r="C121" i="36"/>
  <c r="C120" i="36"/>
  <c r="C119" i="36"/>
  <c r="C118" i="36"/>
  <c r="C117" i="36"/>
  <c r="C116" i="36"/>
  <c r="C115" i="36"/>
  <c r="C114" i="36"/>
  <c r="C113" i="36"/>
  <c r="C112" i="36"/>
  <c r="C111" i="36"/>
  <c r="C110" i="36"/>
  <c r="C109" i="36"/>
  <c r="C108" i="36"/>
  <c r="C107" i="36"/>
  <c r="C106" i="36"/>
  <c r="C105" i="36"/>
  <c r="C104" i="36"/>
  <c r="C103" i="36"/>
  <c r="C102" i="36"/>
  <c r="C101" i="36"/>
  <c r="C100" i="36"/>
  <c r="C99" i="36"/>
  <c r="C98" i="36"/>
  <c r="C97" i="36"/>
  <c r="C96" i="36"/>
  <c r="C95" i="36"/>
  <c r="C94" i="36"/>
  <c r="C93" i="36"/>
  <c r="C92" i="36"/>
  <c r="C91" i="36"/>
  <c r="C90" i="36"/>
  <c r="C89" i="36"/>
  <c r="C88" i="36"/>
  <c r="C87" i="36"/>
  <c r="C86" i="36"/>
  <c r="C85" i="36"/>
  <c r="C84" i="36"/>
  <c r="C83" i="36"/>
  <c r="C82" i="36"/>
  <c r="C81" i="36"/>
  <c r="C80" i="36"/>
  <c r="C79" i="36"/>
  <c r="C78" i="36"/>
  <c r="C77" i="36"/>
  <c r="C76" i="36"/>
  <c r="C75" i="36"/>
  <c r="C74" i="36"/>
  <c r="C73" i="36"/>
  <c r="C72" i="36"/>
  <c r="C71" i="36"/>
  <c r="C70" i="36"/>
  <c r="C69" i="36"/>
  <c r="C68" i="36"/>
  <c r="C67" i="36"/>
  <c r="C66" i="36"/>
  <c r="C65" i="36"/>
  <c r="C64" i="36"/>
  <c r="C63" i="36"/>
  <c r="C62" i="36"/>
  <c r="C61" i="36"/>
  <c r="C60" i="36"/>
  <c r="C59" i="36"/>
  <c r="C58" i="36"/>
  <c r="C57" i="36"/>
  <c r="C56" i="36"/>
  <c r="C55" i="36"/>
  <c r="C54" i="36"/>
  <c r="C53" i="36"/>
  <c r="C52" i="36"/>
  <c r="C51" i="36"/>
  <c r="C50" i="36"/>
  <c r="C49" i="36"/>
  <c r="C48" i="36"/>
  <c r="C47" i="36"/>
  <c r="C46" i="36"/>
  <c r="C45" i="36"/>
  <c r="C44" i="36"/>
  <c r="C43" i="36"/>
  <c r="C42" i="36"/>
  <c r="C41" i="36"/>
  <c r="C40" i="36"/>
  <c r="C39" i="36"/>
  <c r="C38" i="36"/>
  <c r="C37" i="36"/>
  <c r="C36" i="36"/>
  <c r="C35" i="36"/>
  <c r="C34" i="36"/>
  <c r="C33" i="36"/>
  <c r="C32" i="36"/>
  <c r="C31" i="36"/>
  <c r="C30" i="36"/>
  <c r="C29" i="36"/>
  <c r="C28" i="36"/>
  <c r="C27" i="36"/>
  <c r="C26" i="36"/>
  <c r="C25" i="36"/>
  <c r="C24" i="36"/>
  <c r="C23" i="36"/>
  <c r="C22" i="36"/>
  <c r="C21" i="36"/>
  <c r="C20" i="36"/>
  <c r="C19" i="36"/>
  <c r="C18" i="36"/>
  <c r="C17" i="36"/>
  <c r="C16" i="36"/>
  <c r="C15" i="36"/>
  <c r="C14" i="36"/>
  <c r="C13" i="36"/>
  <c r="C12" i="36"/>
  <c r="C11" i="36"/>
  <c r="C10" i="36"/>
  <c r="C9" i="36"/>
  <c r="C8" i="36"/>
  <c r="C7" i="36"/>
  <c r="C6" i="36"/>
  <c r="C5" i="36"/>
  <c r="C4" i="36"/>
  <c r="C3" i="36"/>
  <c r="C2" i="36"/>
  <c r="C129" i="37"/>
  <c r="C128" i="37"/>
  <c r="C127" i="37"/>
  <c r="C126" i="37"/>
  <c r="C125" i="37"/>
  <c r="C124" i="37"/>
  <c r="C123" i="37"/>
  <c r="C122" i="37"/>
  <c r="C121" i="37"/>
  <c r="C120" i="37"/>
  <c r="C119" i="37"/>
  <c r="C118" i="37"/>
  <c r="C117" i="37"/>
  <c r="C116" i="37"/>
  <c r="C115" i="37"/>
  <c r="C114" i="37"/>
  <c r="C113" i="37"/>
  <c r="C112" i="37"/>
  <c r="C111" i="37"/>
  <c r="C110" i="37"/>
  <c r="C109" i="37"/>
  <c r="C108" i="37"/>
  <c r="C107" i="37"/>
  <c r="C106" i="37"/>
  <c r="C105" i="37"/>
  <c r="C104" i="37"/>
  <c r="C103" i="37"/>
  <c r="C102" i="37"/>
  <c r="C101" i="37"/>
  <c r="C100" i="37"/>
  <c r="C99" i="37"/>
  <c r="C98" i="37"/>
  <c r="C97" i="37"/>
  <c r="C96" i="37"/>
  <c r="C95" i="37"/>
  <c r="C94" i="37"/>
  <c r="C93" i="37"/>
  <c r="C92" i="37"/>
  <c r="C91" i="37"/>
  <c r="C90" i="37"/>
  <c r="C89" i="37"/>
  <c r="C88" i="37"/>
  <c r="C87" i="37"/>
  <c r="C86" i="37"/>
  <c r="C85" i="37"/>
  <c r="C84" i="37"/>
  <c r="C83" i="37"/>
  <c r="C82" i="37"/>
  <c r="C81" i="37"/>
  <c r="C80" i="37"/>
  <c r="C79" i="37"/>
  <c r="C78" i="37"/>
  <c r="C77" i="37"/>
  <c r="C76" i="37"/>
  <c r="C75" i="37"/>
  <c r="C74" i="37"/>
  <c r="C73" i="37"/>
  <c r="C72" i="37"/>
  <c r="C71" i="37"/>
  <c r="C70" i="37"/>
  <c r="C69" i="37"/>
  <c r="C68" i="37"/>
  <c r="C67" i="37"/>
  <c r="C66" i="37"/>
  <c r="C65" i="37"/>
  <c r="C64" i="37"/>
  <c r="C63" i="37"/>
  <c r="C62" i="37"/>
  <c r="C61" i="37"/>
  <c r="C60" i="37"/>
  <c r="C59" i="37"/>
  <c r="C58" i="37"/>
  <c r="C57" i="37"/>
  <c r="C56" i="37"/>
  <c r="C55" i="37"/>
  <c r="C54" i="37"/>
  <c r="C53" i="37"/>
  <c r="C52" i="37"/>
  <c r="C51" i="37"/>
  <c r="C50" i="37"/>
  <c r="C49" i="37"/>
  <c r="C48" i="37"/>
  <c r="C47" i="37"/>
  <c r="C46" i="37"/>
  <c r="C45" i="37"/>
  <c r="C44" i="37"/>
  <c r="C43" i="37"/>
  <c r="C42" i="37"/>
  <c r="C41" i="37"/>
  <c r="C40" i="37"/>
  <c r="C39" i="37"/>
  <c r="C38" i="37"/>
  <c r="C37" i="37"/>
  <c r="C36" i="37"/>
  <c r="C35" i="37"/>
  <c r="C34" i="37"/>
  <c r="C33" i="37"/>
  <c r="C32" i="37"/>
  <c r="C31" i="37"/>
  <c r="C30" i="37"/>
  <c r="C29" i="37"/>
  <c r="C28" i="37"/>
  <c r="C27" i="37"/>
  <c r="C26" i="37"/>
  <c r="C25" i="37"/>
  <c r="C24" i="37"/>
  <c r="C23" i="37"/>
  <c r="C22" i="37"/>
  <c r="C21" i="37"/>
  <c r="C20" i="37"/>
  <c r="C19" i="37"/>
  <c r="C18" i="37"/>
  <c r="C17" i="37"/>
  <c r="C16" i="37"/>
  <c r="C15" i="37"/>
  <c r="C14" i="37"/>
  <c r="C13" i="37"/>
  <c r="C12" i="37"/>
  <c r="C11" i="37"/>
  <c r="C10" i="37"/>
  <c r="C9" i="37"/>
  <c r="C8" i="37"/>
  <c r="C7" i="37"/>
  <c r="C6" i="37"/>
  <c r="C5" i="37"/>
  <c r="C4" i="37"/>
  <c r="C3" i="37"/>
  <c r="C2" i="37"/>
  <c r="C129" i="38"/>
  <c r="C128" i="38"/>
  <c r="C127" i="38"/>
  <c r="C126" i="38"/>
  <c r="C125" i="38"/>
  <c r="C124" i="38"/>
  <c r="C123" i="38"/>
  <c r="C122" i="38"/>
  <c r="C121" i="38"/>
  <c r="C120" i="38"/>
  <c r="C119" i="38"/>
  <c r="C118" i="38"/>
  <c r="C117" i="38"/>
  <c r="C116" i="38"/>
  <c r="C115" i="38"/>
  <c r="C114" i="38"/>
  <c r="C113" i="38"/>
  <c r="C112" i="38"/>
  <c r="C111" i="38"/>
  <c r="C110" i="38"/>
  <c r="C109" i="38"/>
  <c r="C108" i="38"/>
  <c r="C107" i="38"/>
  <c r="C106" i="38"/>
  <c r="C105" i="38"/>
  <c r="C104" i="38"/>
  <c r="C103" i="38"/>
  <c r="C102" i="38"/>
  <c r="C101" i="38"/>
  <c r="C100" i="38"/>
  <c r="C99" i="38"/>
  <c r="C98" i="38"/>
  <c r="C97" i="38"/>
  <c r="C96" i="38"/>
  <c r="C95" i="38"/>
  <c r="C94" i="38"/>
  <c r="C93" i="38"/>
  <c r="C92" i="38"/>
  <c r="C91" i="38"/>
  <c r="C90" i="38"/>
  <c r="C89" i="38"/>
  <c r="C88" i="38"/>
  <c r="C87" i="38"/>
  <c r="C86" i="38"/>
  <c r="C85" i="38"/>
  <c r="C84" i="38"/>
  <c r="C83" i="38"/>
  <c r="C82" i="38"/>
  <c r="C81" i="38"/>
  <c r="C80" i="38"/>
  <c r="C79" i="38"/>
  <c r="C78" i="38"/>
  <c r="C77" i="38"/>
  <c r="C76" i="38"/>
  <c r="C75" i="38"/>
  <c r="C74" i="38"/>
  <c r="C73" i="38"/>
  <c r="C72" i="38"/>
  <c r="C71" i="38"/>
  <c r="C70" i="38"/>
  <c r="C69" i="38"/>
  <c r="C68" i="38"/>
  <c r="C67" i="38"/>
  <c r="C66" i="38"/>
  <c r="C65" i="38"/>
  <c r="C64" i="38"/>
  <c r="C63" i="38"/>
  <c r="C62" i="38"/>
  <c r="C61" i="38"/>
  <c r="C60" i="38"/>
  <c r="C59" i="38"/>
  <c r="C58" i="38"/>
  <c r="C57" i="38"/>
  <c r="C56" i="38"/>
  <c r="C55" i="38"/>
  <c r="C54" i="38"/>
  <c r="C53" i="38"/>
  <c r="C52" i="38"/>
  <c r="C51" i="38"/>
  <c r="C50" i="38"/>
  <c r="C49" i="38"/>
  <c r="C48" i="38"/>
  <c r="C47" i="38"/>
  <c r="C46" i="38"/>
  <c r="C45" i="38"/>
  <c r="C44" i="38"/>
  <c r="C43" i="38"/>
  <c r="C42" i="38"/>
  <c r="C41" i="38"/>
  <c r="C40" i="38"/>
  <c r="C39" i="38"/>
  <c r="C38" i="38"/>
  <c r="C37" i="38"/>
  <c r="C36" i="38"/>
  <c r="C35" i="38"/>
  <c r="C34" i="38"/>
  <c r="C33" i="38"/>
  <c r="C32" i="38"/>
  <c r="C31" i="38"/>
  <c r="C30" i="38"/>
  <c r="C29" i="38"/>
  <c r="C28" i="38"/>
  <c r="C27" i="38"/>
  <c r="C26" i="38"/>
  <c r="C25" i="38"/>
  <c r="C24" i="38"/>
  <c r="C23" i="38"/>
  <c r="C22" i="38"/>
  <c r="C21" i="38"/>
  <c r="C20" i="38"/>
  <c r="C19" i="38"/>
  <c r="C18" i="38"/>
  <c r="C17" i="38"/>
  <c r="C16" i="38"/>
  <c r="C15" i="38"/>
  <c r="C14" i="38"/>
  <c r="C13" i="38"/>
  <c r="C12" i="38"/>
  <c r="C11" i="38"/>
  <c r="C10" i="38"/>
  <c r="C9" i="38"/>
  <c r="C8" i="38"/>
  <c r="C7" i="38"/>
  <c r="C6" i="38"/>
  <c r="C5" i="38"/>
  <c r="C4" i="38"/>
  <c r="C3" i="38"/>
  <c r="C2" i="38"/>
  <c r="C129" i="39"/>
  <c r="C128" i="39"/>
  <c r="C127" i="39"/>
  <c r="C126" i="39"/>
  <c r="C125" i="39"/>
  <c r="C124" i="39"/>
  <c r="C123" i="39"/>
  <c r="C122" i="39"/>
  <c r="C121" i="39"/>
  <c r="C120" i="39"/>
  <c r="C119" i="39"/>
  <c r="C118" i="39"/>
  <c r="C117" i="39"/>
  <c r="C116" i="39"/>
  <c r="C115" i="39"/>
  <c r="C114" i="39"/>
  <c r="C113" i="39"/>
  <c r="C112" i="39"/>
  <c r="C111" i="39"/>
  <c r="C110" i="39"/>
  <c r="C109" i="39"/>
  <c r="C108" i="39"/>
  <c r="C107" i="39"/>
  <c r="C106" i="39"/>
  <c r="C105" i="39"/>
  <c r="C104" i="39"/>
  <c r="C103" i="39"/>
  <c r="C102" i="39"/>
  <c r="C101" i="39"/>
  <c r="C100" i="39"/>
  <c r="C99" i="39"/>
  <c r="C98" i="39"/>
  <c r="C97" i="39"/>
  <c r="C96" i="39"/>
  <c r="C95" i="39"/>
  <c r="C94" i="39"/>
  <c r="C93" i="39"/>
  <c r="C92" i="39"/>
  <c r="C91" i="39"/>
  <c r="C90" i="39"/>
  <c r="C89" i="39"/>
  <c r="C88" i="39"/>
  <c r="C87" i="39"/>
  <c r="C86" i="39"/>
  <c r="C85" i="39"/>
  <c r="C84" i="39"/>
  <c r="C83" i="39"/>
  <c r="C82" i="39"/>
  <c r="C81" i="39"/>
  <c r="C80" i="39"/>
  <c r="C79" i="39"/>
  <c r="C78" i="39"/>
  <c r="C77" i="39"/>
  <c r="C76" i="39"/>
  <c r="C75" i="39"/>
  <c r="C74" i="39"/>
  <c r="C73" i="39"/>
  <c r="C72" i="39"/>
  <c r="C71" i="39"/>
  <c r="C70" i="39"/>
  <c r="C69" i="39"/>
  <c r="C68" i="39"/>
  <c r="C67" i="39"/>
  <c r="C66" i="39"/>
  <c r="C65" i="39"/>
  <c r="C64" i="39"/>
  <c r="C63" i="39"/>
  <c r="C62" i="39"/>
  <c r="C61" i="39"/>
  <c r="C60" i="39"/>
  <c r="C59" i="39"/>
  <c r="C58" i="39"/>
  <c r="C57" i="39"/>
  <c r="C56" i="39"/>
  <c r="C55" i="39"/>
  <c r="C54" i="39"/>
  <c r="C53" i="39"/>
  <c r="C52" i="39"/>
  <c r="C51" i="39"/>
  <c r="C50" i="39"/>
  <c r="C49" i="39"/>
  <c r="C48" i="39"/>
  <c r="C47" i="39"/>
  <c r="C46" i="39"/>
  <c r="C45" i="39"/>
  <c r="C44" i="39"/>
  <c r="C43" i="39"/>
  <c r="C42" i="39"/>
  <c r="C41" i="39"/>
  <c r="C40" i="39"/>
  <c r="C39" i="39"/>
  <c r="C38" i="39"/>
  <c r="C37" i="39"/>
  <c r="C36" i="39"/>
  <c r="C35" i="39"/>
  <c r="C34" i="39"/>
  <c r="C33" i="39"/>
  <c r="C32" i="39"/>
  <c r="C31" i="39"/>
  <c r="C30" i="39"/>
  <c r="C29" i="39"/>
  <c r="C28" i="39"/>
  <c r="C27" i="39"/>
  <c r="C26" i="39"/>
  <c r="C25" i="39"/>
  <c r="C24" i="39"/>
  <c r="C23" i="39"/>
  <c r="C22" i="39"/>
  <c r="C21" i="39"/>
  <c r="C20" i="39"/>
  <c r="C19" i="39"/>
  <c r="C18" i="39"/>
  <c r="C17" i="39"/>
  <c r="C16" i="39"/>
  <c r="C15" i="39"/>
  <c r="C14" i="39"/>
  <c r="C13" i="39"/>
  <c r="C12" i="39"/>
  <c r="C11" i="39"/>
  <c r="C10" i="39"/>
  <c r="C9" i="39"/>
  <c r="C8" i="39"/>
  <c r="C7" i="39"/>
  <c r="C6" i="39"/>
  <c r="C5" i="39"/>
  <c r="C4" i="39"/>
  <c r="C3" i="39"/>
  <c r="C2" i="39"/>
  <c r="C129" i="40"/>
  <c r="C128" i="40"/>
  <c r="C127" i="40"/>
  <c r="C126" i="40"/>
  <c r="C125" i="40"/>
  <c r="C124" i="40"/>
  <c r="C123" i="40"/>
  <c r="C122" i="40"/>
  <c r="C121" i="40"/>
  <c r="C120" i="40"/>
  <c r="C119" i="40"/>
  <c r="C118" i="40"/>
  <c r="C117" i="40"/>
  <c r="C116" i="40"/>
  <c r="C115" i="40"/>
  <c r="C114" i="40"/>
  <c r="C113" i="40"/>
  <c r="C112" i="40"/>
  <c r="C111" i="40"/>
  <c r="C110" i="40"/>
  <c r="C109" i="40"/>
  <c r="C108" i="40"/>
  <c r="C107" i="40"/>
  <c r="C106" i="40"/>
  <c r="C105" i="40"/>
  <c r="C104" i="40"/>
  <c r="C103" i="40"/>
  <c r="C102" i="40"/>
  <c r="C101" i="40"/>
  <c r="C100" i="40"/>
  <c r="C99" i="40"/>
  <c r="C98" i="40"/>
  <c r="C97" i="40"/>
  <c r="C96" i="40"/>
  <c r="C95" i="40"/>
  <c r="C94" i="40"/>
  <c r="C93" i="40"/>
  <c r="C92" i="40"/>
  <c r="C91" i="40"/>
  <c r="C90" i="40"/>
  <c r="C89" i="40"/>
  <c r="C88" i="40"/>
  <c r="C87" i="40"/>
  <c r="C86" i="40"/>
  <c r="C85" i="40"/>
  <c r="C84" i="40"/>
  <c r="C83" i="40"/>
  <c r="C82" i="40"/>
  <c r="C81" i="40"/>
  <c r="C80" i="40"/>
  <c r="C79" i="40"/>
  <c r="C78" i="40"/>
  <c r="C77" i="40"/>
  <c r="C76" i="40"/>
  <c r="C75" i="40"/>
  <c r="C74" i="40"/>
  <c r="C73" i="40"/>
  <c r="C72" i="40"/>
  <c r="C71" i="40"/>
  <c r="C70" i="40"/>
  <c r="C69" i="40"/>
  <c r="C68" i="40"/>
  <c r="C67" i="40"/>
  <c r="C66" i="40"/>
  <c r="C65" i="40"/>
  <c r="C64" i="40"/>
  <c r="C63" i="40"/>
  <c r="C62" i="40"/>
  <c r="C61" i="40"/>
  <c r="C60" i="40"/>
  <c r="C59" i="40"/>
  <c r="C58" i="40"/>
  <c r="C57" i="40"/>
  <c r="C56" i="40"/>
  <c r="C55" i="40"/>
  <c r="C54" i="40"/>
  <c r="C53" i="40"/>
  <c r="C52" i="40"/>
  <c r="C51" i="40"/>
  <c r="C50" i="40"/>
  <c r="C49" i="40"/>
  <c r="C48" i="40"/>
  <c r="C47" i="40"/>
  <c r="C46" i="40"/>
  <c r="C45" i="40"/>
  <c r="C44" i="40"/>
  <c r="C43" i="40"/>
  <c r="C42" i="40"/>
  <c r="C41" i="40"/>
  <c r="C40" i="40"/>
  <c r="C39" i="40"/>
  <c r="C38" i="40"/>
  <c r="C37" i="40"/>
  <c r="C36" i="40"/>
  <c r="C35" i="40"/>
  <c r="C34" i="40"/>
  <c r="C33" i="40"/>
  <c r="C32" i="40"/>
  <c r="C31" i="40"/>
  <c r="C30" i="40"/>
  <c r="C29" i="40"/>
  <c r="C28" i="40"/>
  <c r="C27" i="40"/>
  <c r="C26" i="40"/>
  <c r="C25" i="40"/>
  <c r="C24" i="40"/>
  <c r="C23" i="40"/>
  <c r="C22" i="40"/>
  <c r="C21" i="40"/>
  <c r="C20" i="40"/>
  <c r="C19" i="40"/>
  <c r="C18" i="40"/>
  <c r="C17" i="40"/>
  <c r="C16" i="40"/>
  <c r="C15" i="40"/>
  <c r="C14" i="40"/>
  <c r="C13" i="40"/>
  <c r="C12" i="40"/>
  <c r="C11" i="40"/>
  <c r="C10" i="40"/>
  <c r="C9" i="40"/>
  <c r="C8" i="40"/>
  <c r="C7" i="40"/>
  <c r="C6" i="40"/>
  <c r="C5" i="40"/>
  <c r="C4" i="40"/>
  <c r="C3" i="40"/>
  <c r="C2" i="40"/>
  <c r="C129" i="41"/>
  <c r="C128" i="41"/>
  <c r="C127" i="41"/>
  <c r="C126" i="41"/>
  <c r="C125" i="41"/>
  <c r="C124" i="41"/>
  <c r="C123" i="41"/>
  <c r="C122" i="41"/>
  <c r="C121" i="41"/>
  <c r="C120" i="41"/>
  <c r="C119" i="41"/>
  <c r="C118" i="41"/>
  <c r="C117" i="41"/>
  <c r="C116" i="41"/>
  <c r="C115" i="41"/>
  <c r="C114" i="41"/>
  <c r="C113" i="41"/>
  <c r="C112" i="41"/>
  <c r="C111" i="41"/>
  <c r="C110" i="41"/>
  <c r="C109" i="41"/>
  <c r="C108" i="41"/>
  <c r="C107" i="41"/>
  <c r="C106" i="41"/>
  <c r="C105" i="41"/>
  <c r="C104" i="41"/>
  <c r="C103" i="41"/>
  <c r="C102" i="41"/>
  <c r="C101" i="41"/>
  <c r="C100" i="41"/>
  <c r="C99" i="41"/>
  <c r="C98" i="41"/>
  <c r="C97" i="41"/>
  <c r="C96" i="41"/>
  <c r="C95" i="41"/>
  <c r="C94" i="41"/>
  <c r="C93" i="41"/>
  <c r="C92" i="41"/>
  <c r="C91" i="41"/>
  <c r="C90" i="41"/>
  <c r="C89" i="41"/>
  <c r="C88" i="41"/>
  <c r="C87" i="41"/>
  <c r="C86" i="41"/>
  <c r="C85" i="41"/>
  <c r="C84" i="41"/>
  <c r="C83" i="41"/>
  <c r="C82" i="41"/>
  <c r="C81" i="41"/>
  <c r="C80" i="41"/>
  <c r="C79" i="41"/>
  <c r="C78" i="41"/>
  <c r="C77" i="41"/>
  <c r="C76" i="41"/>
  <c r="C75" i="41"/>
  <c r="C74" i="41"/>
  <c r="C73" i="41"/>
  <c r="C72" i="41"/>
  <c r="C71" i="41"/>
  <c r="C70" i="41"/>
  <c r="C69" i="41"/>
  <c r="C68" i="41"/>
  <c r="C67" i="41"/>
  <c r="C66" i="41"/>
  <c r="C65" i="41"/>
  <c r="C64" i="41"/>
  <c r="C63" i="41"/>
  <c r="C62" i="41"/>
  <c r="C61" i="41"/>
  <c r="C60" i="41"/>
  <c r="C59" i="41"/>
  <c r="C58" i="41"/>
  <c r="C57" i="41"/>
  <c r="C56" i="41"/>
  <c r="C55" i="41"/>
  <c r="C54" i="41"/>
  <c r="C53" i="41"/>
  <c r="C52" i="41"/>
  <c r="C51" i="41"/>
  <c r="C50" i="41"/>
  <c r="C49" i="41"/>
  <c r="C48" i="41"/>
  <c r="C47" i="41"/>
  <c r="C46" i="41"/>
  <c r="C45" i="41"/>
  <c r="C44" i="41"/>
  <c r="C43" i="41"/>
  <c r="C42" i="41"/>
  <c r="C41" i="41"/>
  <c r="C40" i="41"/>
  <c r="C39" i="41"/>
  <c r="C38" i="41"/>
  <c r="C37" i="41"/>
  <c r="C36" i="41"/>
  <c r="C35" i="41"/>
  <c r="C34" i="41"/>
  <c r="C33" i="41"/>
  <c r="C32" i="41"/>
  <c r="C31" i="41"/>
  <c r="C30" i="41"/>
  <c r="C29" i="41"/>
  <c r="C28" i="41"/>
  <c r="C27" i="41"/>
  <c r="C26" i="41"/>
  <c r="C25" i="41"/>
  <c r="C24" i="41"/>
  <c r="C23" i="41"/>
  <c r="C22" i="41"/>
  <c r="C21" i="41"/>
  <c r="C20" i="41"/>
  <c r="C19" i="41"/>
  <c r="C18" i="41"/>
  <c r="C17" i="41"/>
  <c r="C16" i="41"/>
  <c r="C15" i="41"/>
  <c r="C14" i="41"/>
  <c r="C13" i="41"/>
  <c r="C12" i="41"/>
  <c r="C11" i="41"/>
  <c r="C10" i="41"/>
  <c r="C9" i="41"/>
  <c r="C8" i="41"/>
  <c r="C7" i="41"/>
  <c r="C6" i="41"/>
  <c r="C5" i="41"/>
  <c r="C4" i="41"/>
  <c r="C3" i="41"/>
  <c r="C2" i="41"/>
  <c r="C129" i="42"/>
  <c r="C128" i="42"/>
  <c r="C127" i="42"/>
  <c r="C126" i="42"/>
  <c r="C125" i="42"/>
  <c r="C124" i="42"/>
  <c r="C123" i="42"/>
  <c r="C122" i="42"/>
  <c r="C121" i="42"/>
  <c r="C120" i="42"/>
  <c r="C119" i="42"/>
  <c r="C118" i="42"/>
  <c r="C117" i="42"/>
  <c r="C116" i="42"/>
  <c r="C115" i="42"/>
  <c r="C114" i="42"/>
  <c r="C113" i="42"/>
  <c r="C112" i="42"/>
  <c r="C111" i="42"/>
  <c r="C110" i="42"/>
  <c r="C109" i="42"/>
  <c r="C108" i="42"/>
  <c r="C107" i="42"/>
  <c r="C106" i="42"/>
  <c r="C105" i="42"/>
  <c r="C104" i="42"/>
  <c r="C103" i="42"/>
  <c r="C102" i="42"/>
  <c r="C101" i="42"/>
  <c r="C100" i="42"/>
  <c r="C99" i="42"/>
  <c r="C98" i="42"/>
  <c r="C97" i="42"/>
  <c r="C96" i="42"/>
  <c r="C95" i="42"/>
  <c r="C94" i="42"/>
  <c r="C93" i="42"/>
  <c r="C92" i="42"/>
  <c r="C91" i="42"/>
  <c r="C90" i="42"/>
  <c r="C89" i="42"/>
  <c r="C88" i="42"/>
  <c r="C87" i="42"/>
  <c r="C86" i="42"/>
  <c r="C85" i="42"/>
  <c r="C84" i="42"/>
  <c r="C83" i="42"/>
  <c r="C82" i="42"/>
  <c r="C81" i="42"/>
  <c r="C80" i="42"/>
  <c r="C79" i="42"/>
  <c r="C78" i="42"/>
  <c r="C77" i="42"/>
  <c r="C76" i="42"/>
  <c r="C75" i="42"/>
  <c r="C74" i="42"/>
  <c r="C73" i="42"/>
  <c r="C72" i="42"/>
  <c r="C71" i="42"/>
  <c r="C70" i="42"/>
  <c r="C69" i="42"/>
  <c r="C68" i="42"/>
  <c r="C67" i="42"/>
  <c r="C66" i="42"/>
  <c r="C65" i="42"/>
  <c r="C64" i="42"/>
  <c r="C63" i="42"/>
  <c r="C62" i="42"/>
  <c r="C61" i="42"/>
  <c r="C60" i="42"/>
  <c r="C59" i="42"/>
  <c r="C58" i="42"/>
  <c r="C57" i="42"/>
  <c r="C56" i="42"/>
  <c r="C55" i="42"/>
  <c r="C54" i="42"/>
  <c r="C53" i="42"/>
  <c r="C52" i="42"/>
  <c r="C51" i="42"/>
  <c r="C50" i="42"/>
  <c r="C49" i="42"/>
  <c r="C48" i="42"/>
  <c r="C47" i="42"/>
  <c r="C46" i="42"/>
  <c r="C45" i="42"/>
  <c r="C44" i="42"/>
  <c r="C43" i="42"/>
  <c r="C42" i="42"/>
  <c r="C41" i="42"/>
  <c r="C40" i="42"/>
  <c r="C39" i="42"/>
  <c r="C38" i="42"/>
  <c r="C37" i="42"/>
  <c r="C36" i="42"/>
  <c r="C35" i="42"/>
  <c r="C34" i="42"/>
  <c r="C33" i="42"/>
  <c r="C32" i="42"/>
  <c r="C31" i="42"/>
  <c r="C30" i="42"/>
  <c r="C29" i="42"/>
  <c r="C28" i="42"/>
  <c r="C27" i="42"/>
  <c r="C26" i="42"/>
  <c r="C25" i="42"/>
  <c r="C24" i="42"/>
  <c r="C23" i="42"/>
  <c r="C22" i="42"/>
  <c r="C21" i="42"/>
  <c r="C20" i="42"/>
  <c r="C19" i="42"/>
  <c r="C18" i="42"/>
  <c r="C17" i="42"/>
  <c r="C16" i="42"/>
  <c r="C15" i="42"/>
  <c r="C14" i="42"/>
  <c r="C13" i="42"/>
  <c r="C12" i="42"/>
  <c r="C11" i="42"/>
  <c r="C10" i="42"/>
  <c r="C9" i="42"/>
  <c r="C8" i="42"/>
  <c r="C7" i="42"/>
  <c r="C6" i="42"/>
  <c r="C5" i="42"/>
  <c r="C4" i="42"/>
  <c r="C3" i="42"/>
  <c r="C2" i="42"/>
  <c r="C129" i="43"/>
  <c r="C128" i="43"/>
  <c r="C127" i="43"/>
  <c r="C126" i="43"/>
  <c r="C125" i="43"/>
  <c r="C124" i="43"/>
  <c r="C123" i="43"/>
  <c r="C122" i="43"/>
  <c r="C121" i="43"/>
  <c r="C120" i="43"/>
  <c r="C119" i="43"/>
  <c r="C118" i="43"/>
  <c r="C117" i="43"/>
  <c r="C116" i="43"/>
  <c r="C115" i="43"/>
  <c r="C114" i="43"/>
  <c r="C113" i="43"/>
  <c r="C112" i="43"/>
  <c r="C111" i="43"/>
  <c r="C110" i="43"/>
  <c r="C109" i="43"/>
  <c r="C108" i="43"/>
  <c r="C107" i="43"/>
  <c r="C106" i="43"/>
  <c r="C105" i="43"/>
  <c r="C104" i="43"/>
  <c r="C103" i="43"/>
  <c r="C102" i="43"/>
  <c r="C101" i="43"/>
  <c r="C100" i="43"/>
  <c r="C99" i="43"/>
  <c r="C98" i="43"/>
  <c r="C97" i="43"/>
  <c r="C96" i="43"/>
  <c r="C95" i="43"/>
  <c r="C94" i="43"/>
  <c r="C93" i="43"/>
  <c r="C92" i="43"/>
  <c r="C91" i="43"/>
  <c r="C90" i="43"/>
  <c r="C89" i="43"/>
  <c r="C88" i="43"/>
  <c r="C87" i="43"/>
  <c r="C86" i="43"/>
  <c r="C85" i="43"/>
  <c r="C84" i="43"/>
  <c r="C83" i="43"/>
  <c r="C82" i="43"/>
  <c r="C81" i="43"/>
  <c r="C80" i="43"/>
  <c r="C79" i="43"/>
  <c r="C78" i="43"/>
  <c r="C77" i="43"/>
  <c r="C76" i="43"/>
  <c r="C75" i="43"/>
  <c r="C74" i="43"/>
  <c r="C73" i="43"/>
  <c r="C72" i="43"/>
  <c r="C71" i="43"/>
  <c r="C70" i="43"/>
  <c r="C69" i="43"/>
  <c r="C68" i="43"/>
  <c r="C67" i="43"/>
  <c r="C66" i="43"/>
  <c r="C65" i="43"/>
  <c r="C64" i="43"/>
  <c r="C63" i="43"/>
  <c r="C62" i="43"/>
  <c r="C61" i="43"/>
  <c r="C60" i="43"/>
  <c r="C59" i="43"/>
  <c r="C58" i="43"/>
  <c r="C57" i="43"/>
  <c r="C56" i="43"/>
  <c r="C55" i="43"/>
  <c r="C54" i="43"/>
  <c r="C53" i="43"/>
  <c r="C52" i="43"/>
  <c r="C51" i="43"/>
  <c r="C50" i="43"/>
  <c r="C49" i="43"/>
  <c r="C48" i="43"/>
  <c r="C47" i="43"/>
  <c r="C46" i="43"/>
  <c r="C45" i="43"/>
  <c r="C44" i="43"/>
  <c r="C43" i="43"/>
  <c r="C42" i="43"/>
  <c r="C41" i="43"/>
  <c r="C40" i="43"/>
  <c r="C39" i="43"/>
  <c r="C38" i="43"/>
  <c r="C37" i="43"/>
  <c r="C36" i="43"/>
  <c r="C35" i="43"/>
  <c r="C34" i="43"/>
  <c r="C33" i="43"/>
  <c r="C32" i="43"/>
  <c r="C31" i="43"/>
  <c r="C30" i="43"/>
  <c r="C29" i="43"/>
  <c r="C28" i="43"/>
  <c r="C27" i="43"/>
  <c r="C26" i="43"/>
  <c r="C25" i="43"/>
  <c r="C24" i="43"/>
  <c r="C23" i="43"/>
  <c r="C22" i="43"/>
  <c r="C21" i="43"/>
  <c r="C20" i="43"/>
  <c r="C19" i="43"/>
  <c r="C18" i="43"/>
  <c r="C17" i="43"/>
  <c r="C16" i="43"/>
  <c r="C15" i="43"/>
  <c r="C14" i="43"/>
  <c r="C13" i="43"/>
  <c r="C12" i="43"/>
  <c r="C11" i="43"/>
  <c r="C10" i="43"/>
  <c r="C9" i="43"/>
  <c r="C8" i="43"/>
  <c r="C7" i="43"/>
  <c r="C6" i="43"/>
  <c r="C5" i="43"/>
  <c r="C4" i="43"/>
  <c r="C3" i="43"/>
  <c r="C2" i="43"/>
  <c r="C129" i="44"/>
  <c r="C128" i="44"/>
  <c r="C127" i="44"/>
  <c r="C126" i="44"/>
  <c r="C125" i="44"/>
  <c r="C124" i="44"/>
  <c r="C123" i="44"/>
  <c r="C122" i="44"/>
  <c r="C121" i="44"/>
  <c r="C120" i="44"/>
  <c r="C119" i="44"/>
  <c r="C118" i="44"/>
  <c r="C117" i="44"/>
  <c r="C116" i="44"/>
  <c r="C115" i="44"/>
  <c r="C114" i="44"/>
  <c r="C113" i="44"/>
  <c r="C112" i="44"/>
  <c r="C111" i="44"/>
  <c r="C110" i="44"/>
  <c r="C109" i="44"/>
  <c r="C108" i="44"/>
  <c r="C107" i="44"/>
  <c r="C106" i="44"/>
  <c r="C105" i="44"/>
  <c r="C104" i="44"/>
  <c r="C103" i="44"/>
  <c r="C102" i="44"/>
  <c r="C101" i="44"/>
  <c r="C100" i="44"/>
  <c r="C99" i="44"/>
  <c r="C98" i="44"/>
  <c r="C97" i="44"/>
  <c r="C96" i="44"/>
  <c r="C95" i="44"/>
  <c r="C94" i="44"/>
  <c r="C93" i="44"/>
  <c r="C92" i="44"/>
  <c r="C91" i="44"/>
  <c r="C90" i="44"/>
  <c r="C89" i="44"/>
  <c r="C88" i="44"/>
  <c r="C87" i="44"/>
  <c r="C86" i="44"/>
  <c r="C85" i="44"/>
  <c r="C84" i="44"/>
  <c r="C83" i="44"/>
  <c r="C82" i="44"/>
  <c r="C81" i="44"/>
  <c r="C80" i="44"/>
  <c r="C79" i="44"/>
  <c r="C78" i="44"/>
  <c r="C77" i="44"/>
  <c r="C76" i="44"/>
  <c r="C75" i="44"/>
  <c r="C74" i="44"/>
  <c r="C73" i="44"/>
  <c r="C72" i="44"/>
  <c r="C71" i="44"/>
  <c r="C70" i="44"/>
  <c r="C69" i="44"/>
  <c r="C68" i="44"/>
  <c r="C67" i="44"/>
  <c r="C66" i="44"/>
  <c r="C65" i="44"/>
  <c r="C64" i="44"/>
  <c r="C63" i="44"/>
  <c r="C62" i="44"/>
  <c r="C61" i="44"/>
  <c r="C60" i="44"/>
  <c r="C59" i="44"/>
  <c r="C58" i="44"/>
  <c r="C57" i="44"/>
  <c r="C56" i="44"/>
  <c r="C55" i="44"/>
  <c r="C54" i="44"/>
  <c r="C53" i="44"/>
  <c r="C52" i="44"/>
  <c r="C51" i="44"/>
  <c r="C50" i="44"/>
  <c r="C49" i="44"/>
  <c r="C48" i="44"/>
  <c r="C47" i="44"/>
  <c r="C46" i="44"/>
  <c r="C45" i="44"/>
  <c r="C44" i="44"/>
  <c r="C43" i="44"/>
  <c r="C42" i="44"/>
  <c r="C41" i="44"/>
  <c r="C40" i="44"/>
  <c r="C39" i="44"/>
  <c r="C38" i="44"/>
  <c r="C37" i="44"/>
  <c r="C36" i="44"/>
  <c r="C35" i="44"/>
  <c r="C34" i="44"/>
  <c r="C33" i="44"/>
  <c r="C32" i="44"/>
  <c r="C31" i="44"/>
  <c r="C30" i="44"/>
  <c r="C29" i="44"/>
  <c r="C28" i="44"/>
  <c r="C27" i="44"/>
  <c r="C26" i="44"/>
  <c r="C25" i="44"/>
  <c r="C24" i="44"/>
  <c r="C23" i="44"/>
  <c r="C22" i="44"/>
  <c r="C21" i="44"/>
  <c r="C20" i="44"/>
  <c r="C19" i="44"/>
  <c r="C18" i="44"/>
  <c r="C17" i="44"/>
  <c r="C16" i="44"/>
  <c r="C15" i="44"/>
  <c r="C14" i="44"/>
  <c r="C13" i="44"/>
  <c r="C12" i="44"/>
  <c r="C11" i="44"/>
  <c r="C10" i="44"/>
  <c r="C9" i="44"/>
  <c r="C8" i="44"/>
  <c r="C7" i="44"/>
  <c r="C6" i="44"/>
  <c r="C5" i="44"/>
  <c r="C4" i="44"/>
  <c r="C3" i="44"/>
  <c r="C2" i="44"/>
  <c r="C129" i="46"/>
  <c r="C128" i="46"/>
  <c r="C127" i="46"/>
  <c r="C126" i="46"/>
  <c r="C125" i="46"/>
  <c r="C124" i="46"/>
  <c r="C123" i="46"/>
  <c r="C122" i="46"/>
  <c r="C121" i="46"/>
  <c r="C120" i="46"/>
  <c r="C119" i="46"/>
  <c r="C118" i="46"/>
  <c r="C117" i="46"/>
  <c r="C116" i="46"/>
  <c r="C115" i="46"/>
  <c r="C114" i="46"/>
  <c r="C113" i="46"/>
  <c r="C112" i="46"/>
  <c r="C111" i="46"/>
  <c r="C110" i="46"/>
  <c r="C109" i="46"/>
  <c r="C108" i="46"/>
  <c r="C107" i="46"/>
  <c r="C106" i="46"/>
  <c r="C105" i="46"/>
  <c r="C104" i="46"/>
  <c r="C103" i="46"/>
  <c r="C102" i="46"/>
  <c r="C101" i="46"/>
  <c r="C100" i="46"/>
  <c r="C99" i="46"/>
  <c r="C98" i="46"/>
  <c r="C97" i="46"/>
  <c r="C96" i="46"/>
  <c r="C95" i="46"/>
  <c r="C94" i="46"/>
  <c r="C93" i="46"/>
  <c r="C92" i="46"/>
  <c r="C91" i="46"/>
  <c r="C90" i="46"/>
  <c r="C89" i="46"/>
  <c r="C88" i="46"/>
  <c r="C87" i="46"/>
  <c r="C86" i="46"/>
  <c r="C85" i="46"/>
  <c r="C84" i="46"/>
  <c r="C83" i="46"/>
  <c r="C82" i="46"/>
  <c r="C81" i="46"/>
  <c r="C80" i="46"/>
  <c r="C79" i="46"/>
  <c r="C78" i="46"/>
  <c r="C77" i="46"/>
  <c r="C76" i="46"/>
  <c r="C75" i="46"/>
  <c r="C74" i="46"/>
  <c r="C73" i="46"/>
  <c r="C72" i="46"/>
  <c r="C71" i="46"/>
  <c r="C70" i="46"/>
  <c r="C69" i="46"/>
  <c r="C68" i="46"/>
  <c r="C67" i="46"/>
  <c r="C66" i="46"/>
  <c r="C65" i="46"/>
  <c r="C64" i="46"/>
  <c r="C63" i="46"/>
  <c r="C62" i="46"/>
  <c r="C61" i="46"/>
  <c r="C60" i="46"/>
  <c r="C59" i="46"/>
  <c r="C58" i="46"/>
  <c r="C57" i="46"/>
  <c r="C56" i="46"/>
  <c r="C55" i="46"/>
  <c r="C54" i="46"/>
  <c r="C53" i="46"/>
  <c r="C52" i="46"/>
  <c r="C51" i="46"/>
  <c r="C50" i="46"/>
  <c r="C49" i="46"/>
  <c r="C48" i="46"/>
  <c r="C47" i="46"/>
  <c r="C46" i="46"/>
  <c r="C45" i="46"/>
  <c r="C44" i="46"/>
  <c r="C43" i="46"/>
  <c r="C42" i="46"/>
  <c r="C41" i="46"/>
  <c r="C40" i="46"/>
  <c r="C39" i="46"/>
  <c r="C38" i="46"/>
  <c r="C37" i="46"/>
  <c r="C36" i="46"/>
  <c r="C35" i="46"/>
  <c r="C34" i="46"/>
  <c r="C33" i="46"/>
  <c r="C32" i="46"/>
  <c r="C31" i="46"/>
  <c r="C30" i="46"/>
  <c r="C29" i="46"/>
  <c r="C28" i="46"/>
  <c r="C27" i="46"/>
  <c r="C26" i="46"/>
  <c r="C25" i="46"/>
  <c r="C24" i="46"/>
  <c r="C23" i="46"/>
  <c r="C22" i="46"/>
  <c r="C21" i="46"/>
  <c r="C20" i="46"/>
  <c r="C19" i="46"/>
  <c r="C18" i="46"/>
  <c r="C17" i="46"/>
  <c r="C16" i="46"/>
  <c r="C15" i="46"/>
  <c r="C14" i="46"/>
  <c r="C13" i="46"/>
  <c r="C12" i="46"/>
  <c r="C11" i="46"/>
  <c r="C10" i="46"/>
  <c r="C9" i="46"/>
  <c r="C8" i="46"/>
  <c r="C7" i="46"/>
  <c r="C6" i="46"/>
  <c r="C5" i="46"/>
  <c r="C4" i="46"/>
  <c r="C3" i="46"/>
  <c r="C2" i="46"/>
  <c r="C129" i="45"/>
  <c r="C128" i="45"/>
  <c r="C127" i="45"/>
  <c r="C126" i="45"/>
  <c r="C125" i="45"/>
  <c r="C124" i="45"/>
  <c r="C123" i="45"/>
  <c r="C122" i="45"/>
  <c r="C121" i="45"/>
  <c r="C120" i="45"/>
  <c r="C119" i="45"/>
  <c r="C118" i="45"/>
  <c r="C117" i="45"/>
  <c r="C116" i="45"/>
  <c r="C115" i="45"/>
  <c r="C114" i="45"/>
  <c r="C113" i="45"/>
  <c r="C112" i="45"/>
  <c r="C111" i="45"/>
  <c r="C110" i="45"/>
  <c r="C109" i="45"/>
  <c r="C108" i="45"/>
  <c r="C107" i="45"/>
  <c r="C106" i="45"/>
  <c r="C105" i="45"/>
  <c r="C104" i="45"/>
  <c r="C103" i="45"/>
  <c r="C102" i="45"/>
  <c r="C101" i="45"/>
  <c r="C100" i="45"/>
  <c r="C99" i="45"/>
  <c r="C98" i="45"/>
  <c r="C97" i="45"/>
  <c r="C96" i="45"/>
  <c r="C95" i="45"/>
  <c r="C94" i="45"/>
  <c r="C93" i="45"/>
  <c r="C92" i="45"/>
  <c r="C91" i="45"/>
  <c r="C90" i="45"/>
  <c r="C89" i="45"/>
  <c r="C88" i="45"/>
  <c r="C87" i="45"/>
  <c r="C86" i="45"/>
  <c r="C85" i="45"/>
  <c r="C84" i="45"/>
  <c r="C83" i="45"/>
  <c r="C82" i="45"/>
  <c r="C81" i="45"/>
  <c r="C80" i="45"/>
  <c r="C79" i="45"/>
  <c r="C78" i="45"/>
  <c r="C77" i="45"/>
  <c r="C76" i="45"/>
  <c r="C75" i="45"/>
  <c r="C74" i="45"/>
  <c r="C73" i="45"/>
  <c r="C72" i="45"/>
  <c r="C71" i="45"/>
  <c r="C70" i="45"/>
  <c r="C69" i="45"/>
  <c r="C68" i="45"/>
  <c r="C67" i="45"/>
  <c r="C66" i="45"/>
  <c r="C65" i="45"/>
  <c r="C64" i="45"/>
  <c r="C63" i="45"/>
  <c r="C62" i="45"/>
  <c r="C61" i="45"/>
  <c r="C60" i="45"/>
  <c r="C59" i="45"/>
  <c r="C58" i="45"/>
  <c r="C57" i="45"/>
  <c r="C56" i="45"/>
  <c r="C55" i="45"/>
  <c r="C54" i="45"/>
  <c r="C53" i="45"/>
  <c r="C52" i="45"/>
  <c r="C51" i="45"/>
  <c r="C50" i="45"/>
  <c r="C49" i="45"/>
  <c r="C48" i="45"/>
  <c r="C47" i="45"/>
  <c r="C46" i="45"/>
  <c r="C45" i="45"/>
  <c r="C44" i="45"/>
  <c r="C43" i="45"/>
  <c r="C42" i="45"/>
  <c r="C41" i="45"/>
  <c r="C40" i="45"/>
  <c r="C39" i="45"/>
  <c r="C38" i="45"/>
  <c r="C37" i="45"/>
  <c r="C36" i="45"/>
  <c r="C35" i="45"/>
  <c r="C34" i="45"/>
  <c r="C33" i="45"/>
  <c r="C32" i="45"/>
  <c r="C31" i="45"/>
  <c r="C30" i="45"/>
  <c r="C29" i="45"/>
  <c r="C28" i="45"/>
  <c r="C27" i="45"/>
  <c r="C26" i="45"/>
  <c r="C25" i="45"/>
  <c r="C24" i="45"/>
  <c r="C23" i="45"/>
  <c r="C22" i="45"/>
  <c r="C21" i="45"/>
  <c r="C20" i="45"/>
  <c r="C19" i="45"/>
  <c r="C18" i="45"/>
  <c r="C17" i="45"/>
  <c r="C16" i="45"/>
  <c r="C15" i="45"/>
  <c r="C14" i="45"/>
  <c r="C13" i="45"/>
  <c r="C12" i="45"/>
  <c r="C11" i="45"/>
  <c r="C10" i="45"/>
  <c r="C9" i="45"/>
  <c r="C8" i="45"/>
  <c r="C7" i="45"/>
  <c r="C6" i="45"/>
  <c r="C5" i="45"/>
  <c r="C4" i="45"/>
  <c r="C3" i="45"/>
  <c r="C2" i="45"/>
  <c r="H5" i="70" l="1"/>
  <c r="L5" i="70"/>
  <c r="E128" i="70"/>
  <c r="J128" i="70" s="1"/>
  <c r="L128" i="70" s="1"/>
  <c r="E88" i="70"/>
  <c r="K88" i="70" s="1"/>
  <c r="I88" i="70" s="1"/>
  <c r="E69" i="70"/>
  <c r="I6" i="70"/>
  <c r="J6" i="70" s="1"/>
  <c r="H6" i="70"/>
  <c r="I14" i="70"/>
  <c r="K14" i="70" s="1"/>
  <c r="H14" i="70"/>
  <c r="I22" i="70"/>
  <c r="H22" i="70"/>
  <c r="I30" i="70"/>
  <c r="L30" i="70" s="1"/>
  <c r="H30" i="70"/>
  <c r="H38" i="70"/>
  <c r="L38" i="70"/>
  <c r="I38" i="70" s="1"/>
  <c r="H46" i="70"/>
  <c r="L46" i="70"/>
  <c r="H54" i="70"/>
  <c r="L54" i="70"/>
  <c r="I54" i="70" s="1"/>
  <c r="H62" i="70"/>
  <c r="L62" i="70"/>
  <c r="I62" i="70" s="1"/>
  <c r="J3" i="70"/>
  <c r="H3" i="70"/>
  <c r="L17" i="70"/>
  <c r="I17" i="70" s="1"/>
  <c r="H17" i="70"/>
  <c r="L25" i="70"/>
  <c r="J25" i="70" s="1"/>
  <c r="H25" i="70"/>
  <c r="L33" i="70"/>
  <c r="I33" i="70" s="1"/>
  <c r="H33" i="70"/>
  <c r="I41" i="70"/>
  <c r="L41" i="70" s="1"/>
  <c r="H41" i="70"/>
  <c r="H49" i="70"/>
  <c r="I49" i="70"/>
  <c r="L49" i="70" s="1"/>
  <c r="I57" i="70"/>
  <c r="L57" i="70" s="1"/>
  <c r="H57" i="70"/>
  <c r="I65" i="70"/>
  <c r="L65" i="70" s="1"/>
  <c r="H65" i="70"/>
  <c r="H15" i="70"/>
  <c r="J15" i="70"/>
  <c r="K15" i="70" s="1"/>
  <c r="J23" i="70"/>
  <c r="K23" i="70" s="1"/>
  <c r="H23" i="70"/>
  <c r="H31" i="70"/>
  <c r="J31" i="70"/>
  <c r="I31" i="70" s="1"/>
  <c r="H39" i="70"/>
  <c r="K39" i="70"/>
  <c r="I39" i="70" s="1"/>
  <c r="H47" i="70"/>
  <c r="K47" i="70"/>
  <c r="L47" i="70" s="1"/>
  <c r="H55" i="70"/>
  <c r="K55" i="70"/>
  <c r="H63" i="70"/>
  <c r="K63" i="70"/>
  <c r="L63" i="70" s="1"/>
  <c r="L50" i="70"/>
  <c r="K50" i="70" s="1"/>
  <c r="H50" i="70"/>
  <c r="E120" i="70"/>
  <c r="J120" i="70" s="1"/>
  <c r="L120" i="70" s="1"/>
  <c r="H73" i="70"/>
  <c r="H76" i="70"/>
  <c r="K80" i="70"/>
  <c r="I80" i="70" s="1"/>
  <c r="E87" i="70"/>
  <c r="E79" i="70"/>
  <c r="E71" i="70"/>
  <c r="A88" i="70"/>
  <c r="B88" i="70" s="1"/>
  <c r="E126" i="70"/>
  <c r="L126" i="70" s="1"/>
  <c r="K126" i="70" s="1"/>
  <c r="E118" i="70"/>
  <c r="L118" i="70" s="1"/>
  <c r="K118" i="70" s="1"/>
  <c r="E110" i="70"/>
  <c r="E102" i="70"/>
  <c r="E94" i="70"/>
  <c r="E86" i="70"/>
  <c r="E70" i="70"/>
  <c r="I70" i="70" s="1"/>
  <c r="J70" i="70" s="1"/>
  <c r="E21" i="70"/>
  <c r="L21" i="70" s="1"/>
  <c r="I21" i="70" s="1"/>
  <c r="E13" i="70"/>
  <c r="L13" i="70" s="1"/>
  <c r="I13" i="70" s="1"/>
  <c r="H29" i="70"/>
  <c r="H70" i="70"/>
  <c r="H92" i="70"/>
  <c r="E124" i="70"/>
  <c r="J124" i="70" s="1"/>
  <c r="L124" i="70" s="1"/>
  <c r="E116" i="70"/>
  <c r="J116" i="70" s="1"/>
  <c r="L116" i="70" s="1"/>
  <c r="E108" i="70"/>
  <c r="J108" i="70" s="1"/>
  <c r="E100" i="70"/>
  <c r="J100" i="70" s="1"/>
  <c r="E92" i="70"/>
  <c r="K92" i="70" s="1"/>
  <c r="J92" i="70" s="1"/>
  <c r="E91" i="70"/>
  <c r="J91" i="70" s="1"/>
  <c r="I91" i="70" s="1"/>
  <c r="E83" i="70"/>
  <c r="E75" i="70"/>
  <c r="J75" i="70" s="1"/>
  <c r="L75" i="70" s="1"/>
  <c r="E67" i="70"/>
  <c r="K84" i="70"/>
  <c r="I84" i="70" s="1"/>
  <c r="E122" i="70"/>
  <c r="E114" i="70"/>
  <c r="L114" i="70" s="1"/>
  <c r="E106" i="70"/>
  <c r="L106" i="70" s="1"/>
  <c r="J106" i="70" s="1"/>
  <c r="E98" i="70"/>
  <c r="L98" i="70" s="1"/>
  <c r="J98" i="70" s="1"/>
  <c r="E90" i="70"/>
  <c r="E74" i="70"/>
  <c r="A76" i="70"/>
  <c r="B76" i="70" s="1"/>
  <c r="E9" i="70"/>
  <c r="L9" i="70" s="1"/>
  <c r="J9" i="70" s="1"/>
  <c r="K6" i="70"/>
  <c r="H54" i="67"/>
  <c r="H50" i="67"/>
  <c r="H41" i="67"/>
  <c r="H64" i="67"/>
  <c r="H59" i="67"/>
  <c r="H51" i="67"/>
  <c r="H74" i="68"/>
  <c r="H50" i="68"/>
  <c r="H42" i="68"/>
  <c r="L34" i="68"/>
  <c r="I34" i="68" s="1"/>
  <c r="H34" i="68"/>
  <c r="H47" i="68"/>
  <c r="H54" i="68"/>
  <c r="H46" i="68"/>
  <c r="H38" i="68"/>
  <c r="H53" i="68"/>
  <c r="H45" i="68"/>
  <c r="H49" i="68"/>
  <c r="E94" i="68"/>
  <c r="A94" i="68" s="1"/>
  <c r="B94" i="68" s="1"/>
  <c r="H36" i="68"/>
  <c r="H41" i="68"/>
  <c r="H18" i="69"/>
  <c r="I18" i="69"/>
  <c r="K18" i="69" s="1"/>
  <c r="H39" i="69"/>
  <c r="H38" i="69"/>
  <c r="H61" i="69"/>
  <c r="H45" i="69"/>
  <c r="H37" i="69"/>
  <c r="H35" i="69"/>
  <c r="H58" i="69"/>
  <c r="H50" i="69"/>
  <c r="H42" i="69"/>
  <c r="H57" i="69"/>
  <c r="H41" i="69"/>
  <c r="H92" i="67"/>
  <c r="L29" i="68"/>
  <c r="I29" i="68" s="1"/>
  <c r="H29" i="68"/>
  <c r="I37" i="68"/>
  <c r="L37" i="68" s="1"/>
  <c r="E93" i="68"/>
  <c r="L93" i="68" s="1"/>
  <c r="J93" i="68" s="1"/>
  <c r="H68" i="68"/>
  <c r="E90" i="68"/>
  <c r="A90" i="68" s="1"/>
  <c r="B90" i="68" s="1"/>
  <c r="H78" i="68"/>
  <c r="H89" i="68"/>
  <c r="H112" i="68"/>
  <c r="E106" i="68"/>
  <c r="L106" i="68" s="1"/>
  <c r="K106" i="68" s="1"/>
  <c r="H7" i="68"/>
  <c r="J7" i="68"/>
  <c r="L7" i="68" s="1"/>
  <c r="K12" i="68"/>
  <c r="J12" i="68" s="1"/>
  <c r="H12" i="68"/>
  <c r="K28" i="68"/>
  <c r="J28" i="68" s="1"/>
  <c r="H28" i="68"/>
  <c r="K32" i="68"/>
  <c r="L32" i="68" s="1"/>
  <c r="H32" i="68"/>
  <c r="K16" i="68"/>
  <c r="J16" i="68" s="1"/>
  <c r="H16" i="68"/>
  <c r="K20" i="68"/>
  <c r="I20" i="68" s="1"/>
  <c r="H20" i="68"/>
  <c r="K24" i="68"/>
  <c r="L24" i="68" s="1"/>
  <c r="H24" i="68"/>
  <c r="K39" i="68"/>
  <c r="J39" i="68" s="1"/>
  <c r="K43" i="68"/>
  <c r="J43" i="68" s="1"/>
  <c r="K51" i="68"/>
  <c r="J51" i="68" s="1"/>
  <c r="H25" i="68"/>
  <c r="L25" i="68"/>
  <c r="I25" i="68" s="1"/>
  <c r="J40" i="68"/>
  <c r="I40" i="68" s="1"/>
  <c r="J44" i="68"/>
  <c r="L44" i="68" s="1"/>
  <c r="J48" i="68"/>
  <c r="L48" i="68" s="1"/>
  <c r="J52" i="68"/>
  <c r="A68" i="68"/>
  <c r="B68" i="68" s="1"/>
  <c r="K68" i="68"/>
  <c r="L68" i="68" s="1"/>
  <c r="A89" i="68"/>
  <c r="B89" i="68" s="1"/>
  <c r="L89" i="68"/>
  <c r="I89" i="68" s="1"/>
  <c r="H33" i="68"/>
  <c r="L33" i="68"/>
  <c r="I33" i="68" s="1"/>
  <c r="K4" i="68"/>
  <c r="L4" i="68" s="1"/>
  <c r="H4" i="68"/>
  <c r="K8" i="68"/>
  <c r="I8" i="68" s="1"/>
  <c r="H8" i="68"/>
  <c r="H19" i="68"/>
  <c r="J19" i="68"/>
  <c r="K19" i="68" s="1"/>
  <c r="J27" i="68"/>
  <c r="K27" i="68" s="1"/>
  <c r="H27" i="68"/>
  <c r="K35" i="68"/>
  <c r="J35" i="68" s="1"/>
  <c r="K85" i="68"/>
  <c r="J85" i="68"/>
  <c r="K96" i="68"/>
  <c r="I96" i="68" s="1"/>
  <c r="A96" i="68"/>
  <c r="B96" i="68" s="1"/>
  <c r="I70" i="68"/>
  <c r="L70" i="68" s="1"/>
  <c r="E122" i="68"/>
  <c r="L122" i="68" s="1"/>
  <c r="I122" i="68" s="1"/>
  <c r="E114" i="68"/>
  <c r="L114" i="68" s="1"/>
  <c r="K114" i="68" s="1"/>
  <c r="H97" i="68"/>
  <c r="H113" i="68"/>
  <c r="H116" i="68"/>
  <c r="H120" i="68"/>
  <c r="E127" i="68"/>
  <c r="K127" i="68" s="1"/>
  <c r="J127" i="68" s="1"/>
  <c r="E119" i="68"/>
  <c r="K119" i="68" s="1"/>
  <c r="J119" i="68" s="1"/>
  <c r="E111" i="68"/>
  <c r="K111" i="68" s="1"/>
  <c r="J111" i="68" s="1"/>
  <c r="E103" i="68"/>
  <c r="K103" i="68" s="1"/>
  <c r="J103" i="68" s="1"/>
  <c r="E95" i="68"/>
  <c r="E87" i="68"/>
  <c r="J87" i="68" s="1"/>
  <c r="K120" i="68" s="1"/>
  <c r="E79" i="68"/>
  <c r="A79" i="68" s="1"/>
  <c r="B79" i="68" s="1"/>
  <c r="E71" i="68"/>
  <c r="J71" i="68" s="1"/>
  <c r="K104" i="68" s="1"/>
  <c r="I78" i="68"/>
  <c r="J78" i="68" s="1"/>
  <c r="H96" i="68"/>
  <c r="H105" i="68"/>
  <c r="H129" i="68"/>
  <c r="E124" i="68"/>
  <c r="J124" i="68" s="1"/>
  <c r="E108" i="68"/>
  <c r="J108" i="68" s="1"/>
  <c r="E100" i="68"/>
  <c r="J100" i="68" s="1"/>
  <c r="L100" i="68" s="1"/>
  <c r="E84" i="68"/>
  <c r="E60" i="68"/>
  <c r="E117" i="68"/>
  <c r="I117" i="68" s="1"/>
  <c r="L21" i="68"/>
  <c r="I21" i="68" s="1"/>
  <c r="I109" i="68"/>
  <c r="E123" i="68"/>
  <c r="K123" i="68" s="1"/>
  <c r="I123" i="68" s="1"/>
  <c r="E115" i="68"/>
  <c r="K115" i="68" s="1"/>
  <c r="J115" i="68" s="1"/>
  <c r="E107" i="68"/>
  <c r="K107" i="68" s="1"/>
  <c r="J107" i="68" s="1"/>
  <c r="E99" i="68"/>
  <c r="K99" i="68" s="1"/>
  <c r="E91" i="68"/>
  <c r="A91" i="68" s="1"/>
  <c r="B91" i="68" s="1"/>
  <c r="E83" i="68"/>
  <c r="E75" i="68"/>
  <c r="A75" i="68" s="1"/>
  <c r="B75" i="68" s="1"/>
  <c r="E67" i="68"/>
  <c r="A85" i="68"/>
  <c r="B85" i="68" s="1"/>
  <c r="H128" i="68"/>
  <c r="I94" i="68"/>
  <c r="L94" i="68" s="1"/>
  <c r="J116" i="68"/>
  <c r="L116" i="68" s="1"/>
  <c r="H121" i="68"/>
  <c r="E73" i="68"/>
  <c r="H104" i="68"/>
  <c r="E82" i="68"/>
  <c r="A82" i="68" s="1"/>
  <c r="B82" i="68" s="1"/>
  <c r="H85" i="68"/>
  <c r="I101" i="68"/>
  <c r="L101" i="68" s="1"/>
  <c r="I125" i="68"/>
  <c r="J125" i="68" s="1"/>
  <c r="E80" i="68"/>
  <c r="A80" i="68" s="1"/>
  <c r="B80" i="68" s="1"/>
  <c r="E72" i="68"/>
  <c r="A72" i="68" s="1"/>
  <c r="B72" i="68" s="1"/>
  <c r="E64" i="68"/>
  <c r="H64" i="68" s="1"/>
  <c r="E56" i="68"/>
  <c r="H56" i="68" s="1"/>
  <c r="H68" i="69"/>
  <c r="H70" i="69"/>
  <c r="L58" i="70"/>
  <c r="K58" i="70" s="1"/>
  <c r="L34" i="70"/>
  <c r="I34" i="70" s="1"/>
  <c r="J47" i="70"/>
  <c r="I128" i="70"/>
  <c r="L42" i="70"/>
  <c r="J63" i="70"/>
  <c r="I75" i="70"/>
  <c r="K24" i="70"/>
  <c r="H24" i="70"/>
  <c r="H2" i="70"/>
  <c r="I2" i="70"/>
  <c r="J36" i="70"/>
  <c r="I53" i="70"/>
  <c r="J56" i="70"/>
  <c r="K59" i="70"/>
  <c r="H66" i="70"/>
  <c r="L84" i="70"/>
  <c r="J84" i="70"/>
  <c r="H12" i="70"/>
  <c r="K12" i="70"/>
  <c r="H10" i="70"/>
  <c r="I10" i="70"/>
  <c r="J19" i="70"/>
  <c r="H19" i="70"/>
  <c r="H26" i="70"/>
  <c r="I26" i="70"/>
  <c r="I45" i="70"/>
  <c r="J48" i="70"/>
  <c r="K51" i="70"/>
  <c r="H95" i="70"/>
  <c r="I98" i="70"/>
  <c r="I15" i="70"/>
  <c r="I37" i="70"/>
  <c r="I58" i="70"/>
  <c r="J60" i="70"/>
  <c r="L68" i="70"/>
  <c r="J68" i="70"/>
  <c r="I68" i="70"/>
  <c r="K73" i="70"/>
  <c r="J73" i="70"/>
  <c r="I73" i="70"/>
  <c r="H105" i="70"/>
  <c r="I105" i="70"/>
  <c r="H127" i="70"/>
  <c r="K127" i="70"/>
  <c r="K8" i="70"/>
  <c r="H8" i="70"/>
  <c r="J40" i="70"/>
  <c r="K43" i="70"/>
  <c r="H97" i="70"/>
  <c r="K3" i="70"/>
  <c r="L3" i="70"/>
  <c r="I3" i="70"/>
  <c r="H20" i="70"/>
  <c r="K20" i="70"/>
  <c r="K35" i="70"/>
  <c r="I9" i="70"/>
  <c r="K9" i="70"/>
  <c r="K16" i="70"/>
  <c r="H16" i="70"/>
  <c r="H4" i="70"/>
  <c r="K4" i="70"/>
  <c r="K5" i="70"/>
  <c r="I5" i="70"/>
  <c r="J5" i="70"/>
  <c r="J11" i="70"/>
  <c r="H11" i="70"/>
  <c r="H18" i="70"/>
  <c r="I18" i="70"/>
  <c r="K25" i="70"/>
  <c r="I25" i="70"/>
  <c r="J27" i="70"/>
  <c r="H27" i="70"/>
  <c r="J29" i="70"/>
  <c r="I29" i="70"/>
  <c r="K29" i="70"/>
  <c r="K32" i="70"/>
  <c r="H32" i="70"/>
  <c r="I61" i="70"/>
  <c r="J64" i="70"/>
  <c r="H72" i="70"/>
  <c r="H96" i="70"/>
  <c r="H112" i="70"/>
  <c r="J112" i="70"/>
  <c r="K28" i="70"/>
  <c r="H28" i="70"/>
  <c r="J52" i="70"/>
  <c r="J7" i="70"/>
  <c r="H7" i="70"/>
  <c r="K42" i="70"/>
  <c r="J42" i="70"/>
  <c r="I42" i="70"/>
  <c r="J44" i="70"/>
  <c r="L70" i="70"/>
  <c r="K70" i="70"/>
  <c r="H117" i="70"/>
  <c r="I117" i="70"/>
  <c r="J46" i="70"/>
  <c r="J54" i="70"/>
  <c r="I55" i="70"/>
  <c r="H81" i="70"/>
  <c r="L88" i="70"/>
  <c r="J88" i="70"/>
  <c r="L91" i="70"/>
  <c r="H123" i="70"/>
  <c r="K123" i="70"/>
  <c r="J49" i="70"/>
  <c r="J57" i="70"/>
  <c r="J65" i="70"/>
  <c r="H85" i="70"/>
  <c r="H103" i="70"/>
  <c r="K103" i="70"/>
  <c r="J104" i="70"/>
  <c r="H121" i="70"/>
  <c r="I121" i="70"/>
  <c r="L122" i="70"/>
  <c r="L80" i="70"/>
  <c r="J80" i="70"/>
  <c r="K49" i="70"/>
  <c r="K57" i="70"/>
  <c r="K76" i="70"/>
  <c r="H78" i="70"/>
  <c r="H115" i="70"/>
  <c r="K115" i="70"/>
  <c r="H82" i="70"/>
  <c r="A68" i="70"/>
  <c r="B68" i="70" s="1"/>
  <c r="A73" i="70"/>
  <c r="B73" i="70" s="1"/>
  <c r="H89" i="70"/>
  <c r="H101" i="70"/>
  <c r="I101" i="70"/>
  <c r="L102" i="70"/>
  <c r="H109" i="70"/>
  <c r="I109" i="70"/>
  <c r="L110" i="70"/>
  <c r="H125" i="70"/>
  <c r="I125" i="70"/>
  <c r="H129" i="70"/>
  <c r="I129" i="70"/>
  <c r="H77" i="70"/>
  <c r="H111" i="70"/>
  <c r="K111" i="70"/>
  <c r="A75" i="70"/>
  <c r="B75" i="70" s="1"/>
  <c r="I116" i="70"/>
  <c r="H119" i="70"/>
  <c r="K119" i="70"/>
  <c r="H93" i="70"/>
  <c r="H99" i="70"/>
  <c r="K99" i="70"/>
  <c r="H107" i="70"/>
  <c r="K107" i="70"/>
  <c r="H113" i="70"/>
  <c r="I113" i="70"/>
  <c r="K16" i="69"/>
  <c r="J16" i="69" s="1"/>
  <c r="H16" i="69"/>
  <c r="J40" i="69"/>
  <c r="I40" i="69" s="1"/>
  <c r="J56" i="69"/>
  <c r="L56" i="69" s="1"/>
  <c r="H76" i="69"/>
  <c r="H80" i="69"/>
  <c r="E96" i="69"/>
  <c r="E73" i="69"/>
  <c r="A73" i="69" s="1"/>
  <c r="B73" i="69" s="1"/>
  <c r="H95" i="67"/>
  <c r="H79" i="67"/>
  <c r="H84" i="67"/>
  <c r="H69" i="67"/>
  <c r="E113" i="67"/>
  <c r="I113" i="67" s="1"/>
  <c r="J113" i="67" s="1"/>
  <c r="E89" i="67"/>
  <c r="L89" i="67" s="1"/>
  <c r="K89" i="67" s="1"/>
  <c r="E85" i="67"/>
  <c r="A85" i="67" s="1"/>
  <c r="B85" i="67" s="1"/>
  <c r="H67" i="67"/>
  <c r="H32" i="69"/>
  <c r="K32" i="69"/>
  <c r="L32" i="69" s="1"/>
  <c r="J27" i="69"/>
  <c r="K27" i="69" s="1"/>
  <c r="H27" i="69"/>
  <c r="K51" i="69"/>
  <c r="J51" i="69" s="1"/>
  <c r="H24" i="69"/>
  <c r="K24" i="69"/>
  <c r="L46" i="69"/>
  <c r="I46" i="69" s="1"/>
  <c r="L54" i="69"/>
  <c r="K54" i="69" s="1"/>
  <c r="K59" i="69"/>
  <c r="I59" i="69" s="1"/>
  <c r="K84" i="69"/>
  <c r="I84" i="69" s="1"/>
  <c r="A84" i="69"/>
  <c r="B84" i="69" s="1"/>
  <c r="J52" i="69"/>
  <c r="I52" i="69" s="1"/>
  <c r="I65" i="69"/>
  <c r="J65" i="69" s="1"/>
  <c r="I49" i="69"/>
  <c r="L62" i="69"/>
  <c r="J62" i="69" s="1"/>
  <c r="K4" i="69"/>
  <c r="J4" i="69" s="1"/>
  <c r="H4" i="69"/>
  <c r="A70" i="69"/>
  <c r="B70" i="69" s="1"/>
  <c r="I70" i="69"/>
  <c r="J70" i="69" s="1"/>
  <c r="E122" i="69"/>
  <c r="L122" i="69" s="1"/>
  <c r="K122" i="69" s="1"/>
  <c r="E114" i="69"/>
  <c r="L114" i="69" s="1"/>
  <c r="J114" i="69" s="1"/>
  <c r="E106" i="69"/>
  <c r="L106" i="69" s="1"/>
  <c r="K106" i="69" s="1"/>
  <c r="E98" i="69"/>
  <c r="L98" i="69" s="1"/>
  <c r="K98" i="69" s="1"/>
  <c r="E66" i="69"/>
  <c r="A66" i="69" s="1"/>
  <c r="B66" i="69" s="1"/>
  <c r="E128" i="69"/>
  <c r="J128" i="69" s="1"/>
  <c r="L128" i="69" s="1"/>
  <c r="E120" i="69"/>
  <c r="J120" i="69" s="1"/>
  <c r="I120" i="69" s="1"/>
  <c r="E112" i="69"/>
  <c r="J112" i="69" s="1"/>
  <c r="L112" i="69" s="1"/>
  <c r="E104" i="69"/>
  <c r="J104" i="69" s="1"/>
  <c r="I104" i="69" s="1"/>
  <c r="H84" i="69"/>
  <c r="E63" i="69"/>
  <c r="E55" i="69"/>
  <c r="E47" i="69"/>
  <c r="H23" i="69"/>
  <c r="E72" i="69"/>
  <c r="K72" i="69" s="1"/>
  <c r="H15" i="69"/>
  <c r="L17" i="69"/>
  <c r="J17" i="69" s="1"/>
  <c r="E126" i="69"/>
  <c r="L126" i="69" s="1"/>
  <c r="K126" i="69" s="1"/>
  <c r="E118" i="69"/>
  <c r="L118" i="69" s="1"/>
  <c r="J118" i="69" s="1"/>
  <c r="E110" i="69"/>
  <c r="L110" i="69" s="1"/>
  <c r="I110" i="69" s="1"/>
  <c r="E102" i="69"/>
  <c r="L102" i="69" s="1"/>
  <c r="J102" i="69" s="1"/>
  <c r="J71" i="69"/>
  <c r="I71" i="69" s="1"/>
  <c r="E53" i="69"/>
  <c r="H53" i="69" s="1"/>
  <c r="E124" i="69"/>
  <c r="J124" i="69" s="1"/>
  <c r="L124" i="69" s="1"/>
  <c r="E116" i="69"/>
  <c r="J116" i="69" s="1"/>
  <c r="L116" i="69" s="1"/>
  <c r="E108" i="69"/>
  <c r="J108" i="69" s="1"/>
  <c r="L108" i="69" s="1"/>
  <c r="E100" i="69"/>
  <c r="J100" i="69" s="1"/>
  <c r="I100" i="69" s="1"/>
  <c r="H31" i="69"/>
  <c r="H71" i="69"/>
  <c r="E91" i="69"/>
  <c r="A91" i="69" s="1"/>
  <c r="B91" i="69" s="1"/>
  <c r="E83" i="69"/>
  <c r="E67" i="69"/>
  <c r="J67" i="69" s="1"/>
  <c r="K26" i="69"/>
  <c r="L26" i="69"/>
  <c r="J26" i="69"/>
  <c r="K80" i="69"/>
  <c r="I80" i="69" s="1"/>
  <c r="I10" i="69"/>
  <c r="J10" i="69" s="1"/>
  <c r="L25" i="69"/>
  <c r="H26" i="69"/>
  <c r="L33" i="69"/>
  <c r="I33" i="69" s="1"/>
  <c r="I19" i="69"/>
  <c r="K88" i="69"/>
  <c r="I88" i="69" s="1"/>
  <c r="L34" i="69"/>
  <c r="J34" i="69" s="1"/>
  <c r="H29" i="69"/>
  <c r="L29" i="69"/>
  <c r="J38" i="69"/>
  <c r="I38" i="69"/>
  <c r="K38" i="69"/>
  <c r="H9" i="69"/>
  <c r="L9" i="69"/>
  <c r="H13" i="69"/>
  <c r="L13" i="69"/>
  <c r="J11" i="69"/>
  <c r="H11" i="69"/>
  <c r="I30" i="69"/>
  <c r="H30" i="69"/>
  <c r="J44" i="69"/>
  <c r="J8" i="69"/>
  <c r="I8" i="69"/>
  <c r="L8" i="69"/>
  <c r="I2" i="69"/>
  <c r="H2" i="69"/>
  <c r="J7" i="69"/>
  <c r="H7" i="69"/>
  <c r="K20" i="69"/>
  <c r="H20" i="69"/>
  <c r="I14" i="69"/>
  <c r="H14" i="69"/>
  <c r="J36" i="69"/>
  <c r="J3" i="69"/>
  <c r="H3" i="69"/>
  <c r="J35" i="69"/>
  <c r="L35" i="69"/>
  <c r="I35" i="69"/>
  <c r="I6" i="69"/>
  <c r="H6" i="69"/>
  <c r="L41" i="69"/>
  <c r="J41" i="69"/>
  <c r="K45" i="69"/>
  <c r="J45" i="69"/>
  <c r="K15" i="69"/>
  <c r="K41" i="69"/>
  <c r="L45" i="69"/>
  <c r="H79" i="69"/>
  <c r="H86" i="69"/>
  <c r="H97" i="69"/>
  <c r="H105" i="69"/>
  <c r="I105" i="69"/>
  <c r="I28" i="69"/>
  <c r="L28" i="69"/>
  <c r="K42" i="69"/>
  <c r="I42" i="69"/>
  <c r="K61" i="69"/>
  <c r="J61" i="69"/>
  <c r="J68" i="69"/>
  <c r="I68" i="69"/>
  <c r="H81" i="69"/>
  <c r="H5" i="69"/>
  <c r="H12" i="69"/>
  <c r="L15" i="69"/>
  <c r="H28" i="69"/>
  <c r="H33" i="69"/>
  <c r="K58" i="69"/>
  <c r="J58" i="69"/>
  <c r="I58" i="69"/>
  <c r="H95" i="69"/>
  <c r="I5" i="69"/>
  <c r="J5" i="69"/>
  <c r="H8" i="69"/>
  <c r="L12" i="69"/>
  <c r="H22" i="69"/>
  <c r="J23" i="69"/>
  <c r="J31" i="69"/>
  <c r="L39" i="69"/>
  <c r="I39" i="69"/>
  <c r="I53" i="69"/>
  <c r="K57" i="69"/>
  <c r="J57" i="69"/>
  <c r="J60" i="69"/>
  <c r="H115" i="69"/>
  <c r="K115" i="69"/>
  <c r="J28" i="69"/>
  <c r="J64" i="69"/>
  <c r="L19" i="69"/>
  <c r="J22" i="69"/>
  <c r="H75" i="69"/>
  <c r="K76" i="69"/>
  <c r="A76" i="69"/>
  <c r="B76" i="69" s="1"/>
  <c r="J12" i="69"/>
  <c r="L68" i="69"/>
  <c r="H99" i="69"/>
  <c r="K99" i="69"/>
  <c r="K22" i="69"/>
  <c r="K43" i="69"/>
  <c r="K50" i="69"/>
  <c r="J50" i="69"/>
  <c r="I50" i="69"/>
  <c r="H69" i="69"/>
  <c r="J48" i="69"/>
  <c r="I15" i="69"/>
  <c r="H17" i="69"/>
  <c r="H19" i="69"/>
  <c r="L21" i="69"/>
  <c r="K37" i="69"/>
  <c r="J37" i="69"/>
  <c r="J42" i="69"/>
  <c r="K70" i="69"/>
  <c r="H87" i="69"/>
  <c r="H92" i="69"/>
  <c r="H121" i="69"/>
  <c r="I121" i="69"/>
  <c r="H85" i="69"/>
  <c r="H90" i="69"/>
  <c r="H103" i="69"/>
  <c r="K103" i="69"/>
  <c r="H119" i="69"/>
  <c r="K119" i="69"/>
  <c r="H101" i="69"/>
  <c r="I101" i="69"/>
  <c r="H117" i="69"/>
  <c r="I117" i="69"/>
  <c r="H113" i="69"/>
  <c r="I113" i="69"/>
  <c r="H129" i="69"/>
  <c r="I129" i="69"/>
  <c r="H74" i="69"/>
  <c r="H77" i="69"/>
  <c r="H82" i="69"/>
  <c r="H93" i="69"/>
  <c r="H111" i="69"/>
  <c r="K111" i="69"/>
  <c r="H127" i="69"/>
  <c r="K127" i="69"/>
  <c r="H109" i="69"/>
  <c r="I109" i="69"/>
  <c r="H125" i="69"/>
  <c r="I125" i="69"/>
  <c r="A68" i="69"/>
  <c r="B68" i="69" s="1"/>
  <c r="H78" i="69"/>
  <c r="H88" i="69"/>
  <c r="H89" i="69"/>
  <c r="H94" i="69"/>
  <c r="H107" i="69"/>
  <c r="K107" i="69"/>
  <c r="H123" i="69"/>
  <c r="K123" i="69"/>
  <c r="H23" i="68"/>
  <c r="H31" i="68"/>
  <c r="I66" i="68"/>
  <c r="J66" i="68" s="1"/>
  <c r="J21" i="68"/>
  <c r="J37" i="68"/>
  <c r="I2" i="68"/>
  <c r="L2" i="68" s="1"/>
  <c r="L13" i="68"/>
  <c r="H13" i="68"/>
  <c r="L17" i="68"/>
  <c r="H17" i="68"/>
  <c r="L36" i="68"/>
  <c r="I36" i="68"/>
  <c r="L62" i="68"/>
  <c r="H3" i="68"/>
  <c r="J3" i="68"/>
  <c r="J15" i="68"/>
  <c r="H15" i="68"/>
  <c r="J11" i="68"/>
  <c r="H11" i="68"/>
  <c r="K49" i="68"/>
  <c r="L97" i="68"/>
  <c r="A97" i="68"/>
  <c r="B97" i="68" s="1"/>
  <c r="K42" i="68"/>
  <c r="I42" i="68"/>
  <c r="K50" i="68"/>
  <c r="I50" i="68"/>
  <c r="I57" i="68"/>
  <c r="J96" i="68"/>
  <c r="H98" i="68"/>
  <c r="L98" i="68"/>
  <c r="K21" i="68"/>
  <c r="K33" i="68"/>
  <c r="L40" i="68"/>
  <c r="L47" i="68"/>
  <c r="I47" i="68"/>
  <c r="I48" i="68"/>
  <c r="J74" i="68"/>
  <c r="K74" i="68"/>
  <c r="H76" i="68"/>
  <c r="I86" i="68"/>
  <c r="A86" i="68"/>
  <c r="B86" i="68" s="1"/>
  <c r="H102" i="68"/>
  <c r="L102" i="68"/>
  <c r="K55" i="68"/>
  <c r="H69" i="68"/>
  <c r="J4" i="68"/>
  <c r="H66" i="68"/>
  <c r="A70" i="68"/>
  <c r="B70" i="68" s="1"/>
  <c r="H126" i="68"/>
  <c r="L126" i="68"/>
  <c r="L28" i="68"/>
  <c r="L41" i="68"/>
  <c r="K41" i="68"/>
  <c r="L58" i="68"/>
  <c r="L31" i="68"/>
  <c r="I31" i="68"/>
  <c r="K63" i="68"/>
  <c r="H6" i="68"/>
  <c r="H10" i="68"/>
  <c r="H14" i="68"/>
  <c r="H18" i="68"/>
  <c r="H22" i="68"/>
  <c r="H26" i="68"/>
  <c r="H30" i="68"/>
  <c r="K31" i="68"/>
  <c r="L43" i="68"/>
  <c r="L51" i="68"/>
  <c r="L23" i="68"/>
  <c r="I23" i="68"/>
  <c r="I65" i="68"/>
  <c r="L5" i="68"/>
  <c r="J6" i="68"/>
  <c r="L9" i="68"/>
  <c r="J10" i="68"/>
  <c r="J14" i="68"/>
  <c r="J18" i="68"/>
  <c r="J22" i="68"/>
  <c r="J26" i="68"/>
  <c r="J30" i="68"/>
  <c r="J34" i="68"/>
  <c r="J38" i="68"/>
  <c r="J41" i="68"/>
  <c r="J49" i="68"/>
  <c r="J56" i="68"/>
  <c r="K56" i="68" s="1"/>
  <c r="K59" i="68"/>
  <c r="I61" i="68"/>
  <c r="A66" i="68"/>
  <c r="B66" i="68" s="1"/>
  <c r="H70" i="68"/>
  <c r="A74" i="68"/>
  <c r="B74" i="68" s="1"/>
  <c r="H77" i="68"/>
  <c r="H81" i="68"/>
  <c r="K46" i="68"/>
  <c r="I46" i="68"/>
  <c r="K54" i="68"/>
  <c r="I54" i="68"/>
  <c r="K70" i="68"/>
  <c r="J70" i="68"/>
  <c r="H88" i="68"/>
  <c r="H110" i="68"/>
  <c r="L110" i="68"/>
  <c r="K6" i="68"/>
  <c r="K10" i="68"/>
  <c r="K14" i="68"/>
  <c r="K18" i="68"/>
  <c r="K22" i="68"/>
  <c r="K26" i="68"/>
  <c r="K30" i="68"/>
  <c r="K34" i="68"/>
  <c r="K38" i="68"/>
  <c r="L45" i="68"/>
  <c r="K45" i="68"/>
  <c r="J46" i="68"/>
  <c r="L53" i="68"/>
  <c r="K53" i="68"/>
  <c r="J54" i="68"/>
  <c r="H118" i="68"/>
  <c r="L118" i="68"/>
  <c r="J75" i="68"/>
  <c r="J79" i="68"/>
  <c r="I85" i="68"/>
  <c r="L109" i="68"/>
  <c r="K109" i="68"/>
  <c r="J109" i="68"/>
  <c r="I115" i="68"/>
  <c r="L115" i="68"/>
  <c r="H92" i="68"/>
  <c r="H101" i="68"/>
  <c r="H109" i="68"/>
  <c r="H117" i="68"/>
  <c r="H125" i="68"/>
  <c r="L104" i="68"/>
  <c r="K105" i="68"/>
  <c r="J105" i="68"/>
  <c r="L112" i="68"/>
  <c r="K113" i="68"/>
  <c r="J113" i="68"/>
  <c r="L120" i="68"/>
  <c r="K121" i="68"/>
  <c r="J121" i="68"/>
  <c r="L128" i="68"/>
  <c r="K129" i="68"/>
  <c r="J129" i="68"/>
  <c r="L69" i="67"/>
  <c r="K69" i="67" s="1"/>
  <c r="A69" i="67"/>
  <c r="B69" i="67" s="1"/>
  <c r="K8" i="67"/>
  <c r="I8" i="67" s="1"/>
  <c r="H8" i="67"/>
  <c r="I45" i="67"/>
  <c r="I53" i="67"/>
  <c r="H91" i="67"/>
  <c r="H116" i="67"/>
  <c r="H118" i="67"/>
  <c r="E81" i="67"/>
  <c r="L81" i="67" s="1"/>
  <c r="I81" i="67" s="1"/>
  <c r="H100" i="67"/>
  <c r="H102" i="67"/>
  <c r="E105" i="67"/>
  <c r="I105" i="67" s="1"/>
  <c r="J105" i="67" s="1"/>
  <c r="E80" i="67"/>
  <c r="K80" i="67" s="1"/>
  <c r="H78" i="67"/>
  <c r="H126" i="67"/>
  <c r="H94" i="67"/>
  <c r="E129" i="67"/>
  <c r="I129" i="67" s="1"/>
  <c r="J129" i="67" s="1"/>
  <c r="E73" i="67"/>
  <c r="L73" i="67" s="1"/>
  <c r="I73" i="67" s="1"/>
  <c r="E121" i="67"/>
  <c r="I121" i="67" s="1"/>
  <c r="J121" i="67" s="1"/>
  <c r="E97" i="67"/>
  <c r="L97" i="67" s="1"/>
  <c r="K97" i="67" s="1"/>
  <c r="H103" i="67"/>
  <c r="E117" i="67"/>
  <c r="I117" i="67" s="1"/>
  <c r="J117" i="67" s="1"/>
  <c r="E96" i="67"/>
  <c r="K4" i="67"/>
  <c r="I4" i="67" s="1"/>
  <c r="H4" i="67"/>
  <c r="H6" i="67"/>
  <c r="I6" i="67"/>
  <c r="K6" i="67" s="1"/>
  <c r="L62" i="67"/>
  <c r="K62" i="67" s="1"/>
  <c r="I94" i="67"/>
  <c r="J94" i="67" s="1"/>
  <c r="A94" i="67"/>
  <c r="B94" i="67" s="1"/>
  <c r="K92" i="67"/>
  <c r="I92" i="67" s="1"/>
  <c r="A92" i="67"/>
  <c r="B92" i="67" s="1"/>
  <c r="I61" i="67"/>
  <c r="L61" i="67" s="1"/>
  <c r="J67" i="67"/>
  <c r="K100" i="67" s="1"/>
  <c r="A67" i="67"/>
  <c r="B67" i="67" s="1"/>
  <c r="J60" i="67"/>
  <c r="I60" i="67" s="1"/>
  <c r="A70" i="67"/>
  <c r="B70" i="67" s="1"/>
  <c r="I70" i="67"/>
  <c r="L70" i="67" s="1"/>
  <c r="H24" i="67"/>
  <c r="J48" i="67"/>
  <c r="L48" i="67" s="1"/>
  <c r="H87" i="67"/>
  <c r="H108" i="67"/>
  <c r="H110" i="67"/>
  <c r="E122" i="67"/>
  <c r="L122" i="67" s="1"/>
  <c r="E114" i="67"/>
  <c r="L114" i="67" s="1"/>
  <c r="I114" i="67" s="1"/>
  <c r="E106" i="67"/>
  <c r="L106" i="67" s="1"/>
  <c r="J106" i="67" s="1"/>
  <c r="E98" i="67"/>
  <c r="L98" i="67" s="1"/>
  <c r="I98" i="67" s="1"/>
  <c r="E66" i="67"/>
  <c r="E72" i="67"/>
  <c r="A72" i="67" s="1"/>
  <c r="B72" i="67" s="1"/>
  <c r="H32" i="67"/>
  <c r="H71" i="67"/>
  <c r="H86" i="67"/>
  <c r="E127" i="67"/>
  <c r="K127" i="67" s="1"/>
  <c r="L127" i="67" s="1"/>
  <c r="E119" i="67"/>
  <c r="K119" i="67" s="1"/>
  <c r="J119" i="67" s="1"/>
  <c r="E111" i="67"/>
  <c r="K111" i="67" s="1"/>
  <c r="E88" i="67"/>
  <c r="K88" i="67" s="1"/>
  <c r="E40" i="67"/>
  <c r="H70" i="67"/>
  <c r="H75" i="67"/>
  <c r="E46" i="67"/>
  <c r="H46" i="67" s="1"/>
  <c r="E14" i="67"/>
  <c r="H14" i="67" s="1"/>
  <c r="H16" i="67"/>
  <c r="E93" i="67"/>
  <c r="L93" i="67" s="1"/>
  <c r="E29" i="67"/>
  <c r="L29" i="67" s="1"/>
  <c r="E21" i="67"/>
  <c r="L21" i="67" s="1"/>
  <c r="E5" i="67"/>
  <c r="H5" i="67" s="1"/>
  <c r="H123" i="67"/>
  <c r="E124" i="67"/>
  <c r="J124" i="67" s="1"/>
  <c r="L124" i="67" s="1"/>
  <c r="E76" i="67"/>
  <c r="A76" i="67" s="1"/>
  <c r="B76" i="67" s="1"/>
  <c r="E44" i="67"/>
  <c r="E36" i="67"/>
  <c r="H36" i="67" s="1"/>
  <c r="E28" i="67"/>
  <c r="H28" i="67" s="1"/>
  <c r="E20" i="67"/>
  <c r="H20" i="67" s="1"/>
  <c r="E12" i="67"/>
  <c r="H12" i="67" s="1"/>
  <c r="L13" i="67"/>
  <c r="J13" i="67" s="1"/>
  <c r="I30" i="67"/>
  <c r="K30" i="67" s="1"/>
  <c r="I37" i="67"/>
  <c r="L37" i="67" s="1"/>
  <c r="K84" i="67"/>
  <c r="J84" i="67" s="1"/>
  <c r="J116" i="67"/>
  <c r="L116" i="67" s="1"/>
  <c r="E115" i="67"/>
  <c r="K115" i="67" s="1"/>
  <c r="E107" i="67"/>
  <c r="K107" i="67" s="1"/>
  <c r="E99" i="67"/>
  <c r="K99" i="67" s="1"/>
  <c r="E43" i="67"/>
  <c r="H43" i="67" s="1"/>
  <c r="E35" i="67"/>
  <c r="E27" i="67"/>
  <c r="J27" i="67" s="1"/>
  <c r="E19" i="67"/>
  <c r="J19" i="67" s="1"/>
  <c r="E11" i="67"/>
  <c r="H11" i="67" s="1"/>
  <c r="K63" i="67"/>
  <c r="J63" i="67" s="1"/>
  <c r="J23" i="67"/>
  <c r="K23" i="67" s="1"/>
  <c r="L110" i="67"/>
  <c r="L38" i="67"/>
  <c r="J38" i="67" s="1"/>
  <c r="L102" i="67"/>
  <c r="L118" i="67"/>
  <c r="I118" i="67" s="1"/>
  <c r="I22" i="67"/>
  <c r="K22" i="67" s="1"/>
  <c r="L126" i="67"/>
  <c r="I126" i="67" s="1"/>
  <c r="I2" i="67"/>
  <c r="L2" i="67" s="1"/>
  <c r="L25" i="67"/>
  <c r="J25" i="67" s="1"/>
  <c r="I49" i="67"/>
  <c r="J49" i="67" s="1"/>
  <c r="I58" i="67"/>
  <c r="K58" i="67"/>
  <c r="J58" i="67"/>
  <c r="I50" i="67"/>
  <c r="K50" i="67"/>
  <c r="J50" i="67"/>
  <c r="J31" i="67"/>
  <c r="L31" i="67" s="1"/>
  <c r="L33" i="67"/>
  <c r="I65" i="67"/>
  <c r="J71" i="67"/>
  <c r="H9" i="67"/>
  <c r="H10" i="67"/>
  <c r="J54" i="67"/>
  <c r="I57" i="67"/>
  <c r="K103" i="67"/>
  <c r="L103" i="67" s="1"/>
  <c r="H18" i="67"/>
  <c r="K39" i="67"/>
  <c r="I39" i="67" s="1"/>
  <c r="K54" i="67"/>
  <c r="J87" i="67"/>
  <c r="L87" i="67" s="1"/>
  <c r="I26" i="67"/>
  <c r="L26" i="67" s="1"/>
  <c r="K47" i="67"/>
  <c r="I47" i="67" s="1"/>
  <c r="J15" i="67"/>
  <c r="L15" i="67" s="1"/>
  <c r="L17" i="67"/>
  <c r="L34" i="67"/>
  <c r="I34" i="67" s="1"/>
  <c r="L42" i="67"/>
  <c r="K42" i="67" s="1"/>
  <c r="H109" i="67"/>
  <c r="I109" i="67"/>
  <c r="J3" i="67"/>
  <c r="H3" i="67"/>
  <c r="I55" i="67"/>
  <c r="L55" i="67"/>
  <c r="J55" i="67"/>
  <c r="H2" i="67"/>
  <c r="H22" i="67"/>
  <c r="H30" i="67"/>
  <c r="I59" i="67"/>
  <c r="L59" i="67"/>
  <c r="J59" i="67"/>
  <c r="H128" i="67"/>
  <c r="J128" i="67"/>
  <c r="K9" i="67"/>
  <c r="J9" i="67"/>
  <c r="I9" i="67"/>
  <c r="J56" i="67"/>
  <c r="H77" i="67"/>
  <c r="H82" i="67"/>
  <c r="H125" i="67"/>
  <c r="I125" i="67"/>
  <c r="L41" i="67"/>
  <c r="J41" i="67"/>
  <c r="I51" i="67"/>
  <c r="L51" i="67"/>
  <c r="J51" i="67"/>
  <c r="J52" i="67"/>
  <c r="H13" i="67"/>
  <c r="J79" i="67"/>
  <c r="A79" i="67"/>
  <c r="B79" i="67" s="1"/>
  <c r="H104" i="67"/>
  <c r="J104" i="67"/>
  <c r="L16" i="67"/>
  <c r="J16" i="67"/>
  <c r="L24" i="67"/>
  <c r="J24" i="67"/>
  <c r="L32" i="67"/>
  <c r="J32" i="67"/>
  <c r="A86" i="67"/>
  <c r="B86" i="67" s="1"/>
  <c r="I86" i="67"/>
  <c r="J95" i="67"/>
  <c r="A95" i="67"/>
  <c r="B95" i="67" s="1"/>
  <c r="H112" i="67"/>
  <c r="J112" i="67"/>
  <c r="J123" i="67"/>
  <c r="I123" i="67"/>
  <c r="L123" i="67"/>
  <c r="A78" i="67"/>
  <c r="B78" i="67" s="1"/>
  <c r="I78" i="67"/>
  <c r="J7" i="67"/>
  <c r="H7" i="67"/>
  <c r="L10" i="67"/>
  <c r="J10" i="67"/>
  <c r="L18" i="67"/>
  <c r="J18" i="67"/>
  <c r="H101" i="67"/>
  <c r="I101" i="67"/>
  <c r="K122" i="67"/>
  <c r="J122" i="67"/>
  <c r="I122" i="67"/>
  <c r="H90" i="67"/>
  <c r="H68" i="67"/>
  <c r="A84" i="67"/>
  <c r="B84" i="67" s="1"/>
  <c r="I64" i="67"/>
  <c r="L64" i="67"/>
  <c r="A75" i="67"/>
  <c r="B75" i="67" s="1"/>
  <c r="J75" i="67"/>
  <c r="H120" i="67"/>
  <c r="J120" i="67"/>
  <c r="A83" i="67"/>
  <c r="B83" i="67" s="1"/>
  <c r="J83" i="67"/>
  <c r="I100" i="67"/>
  <c r="I108" i="67"/>
  <c r="A91" i="67"/>
  <c r="B91" i="67" s="1"/>
  <c r="J91" i="67"/>
  <c r="H74" i="67"/>
  <c r="H83" i="67"/>
  <c r="A87" i="67"/>
  <c r="B87" i="67" s="1"/>
  <c r="K96" i="67"/>
  <c r="A96" i="67"/>
  <c r="B96" i="67" s="1"/>
  <c r="I97" i="67"/>
  <c r="F168" i="64"/>
  <c r="H168" i="64"/>
  <c r="H166" i="64"/>
  <c r="I166" i="64"/>
  <c r="G166" i="64"/>
  <c r="J164" i="64"/>
  <c r="I164" i="64"/>
  <c r="G164" i="64"/>
  <c r="I169" i="64"/>
  <c r="F169" i="64"/>
  <c r="I167" i="64"/>
  <c r="H167" i="64"/>
  <c r="J167" i="64"/>
  <c r="F170" i="64"/>
  <c r="J170" i="64"/>
  <c r="I165" i="64"/>
  <c r="F166" i="64"/>
  <c r="F167" i="64"/>
  <c r="C3" i="47"/>
  <c r="C4" i="47"/>
  <c r="C5" i="47"/>
  <c r="C6" i="47"/>
  <c r="C7" i="47"/>
  <c r="C8" i="47"/>
  <c r="C9" i="47"/>
  <c r="C10" i="47"/>
  <c r="C11" i="47"/>
  <c r="C12" i="47"/>
  <c r="C13" i="47"/>
  <c r="C14" i="47"/>
  <c r="C15" i="47"/>
  <c r="C16" i="47"/>
  <c r="C17" i="47"/>
  <c r="C18" i="47"/>
  <c r="C19" i="47"/>
  <c r="C20" i="47"/>
  <c r="C21" i="47"/>
  <c r="C22" i="47"/>
  <c r="C23" i="47"/>
  <c r="C24" i="47"/>
  <c r="C25" i="47"/>
  <c r="C26" i="47"/>
  <c r="C27" i="47"/>
  <c r="C28" i="47"/>
  <c r="C29" i="47"/>
  <c r="C30" i="47"/>
  <c r="C31" i="47"/>
  <c r="C32" i="47"/>
  <c r="C33" i="47"/>
  <c r="C34" i="47"/>
  <c r="C35" i="47"/>
  <c r="C36" i="47"/>
  <c r="C37" i="47"/>
  <c r="C38" i="47"/>
  <c r="C39" i="47"/>
  <c r="C40" i="47"/>
  <c r="C41" i="47"/>
  <c r="C42" i="47"/>
  <c r="C43" i="47"/>
  <c r="C44" i="47"/>
  <c r="C45" i="47"/>
  <c r="C46" i="47"/>
  <c r="C47" i="47"/>
  <c r="C48" i="47"/>
  <c r="C49" i="47"/>
  <c r="C50" i="47"/>
  <c r="C51" i="47"/>
  <c r="C52" i="47"/>
  <c r="C53" i="47"/>
  <c r="C54" i="47"/>
  <c r="C55" i="47"/>
  <c r="C56" i="47"/>
  <c r="C57" i="47"/>
  <c r="C58" i="47"/>
  <c r="C59" i="47"/>
  <c r="C60" i="47"/>
  <c r="C61" i="47"/>
  <c r="C62" i="47"/>
  <c r="C63" i="47"/>
  <c r="C64" i="47"/>
  <c r="C65" i="47"/>
  <c r="C66" i="47"/>
  <c r="C67" i="47"/>
  <c r="C68" i="47"/>
  <c r="C69" i="47"/>
  <c r="C70" i="47"/>
  <c r="C71" i="47"/>
  <c r="C72" i="47"/>
  <c r="C73" i="47"/>
  <c r="C74" i="47"/>
  <c r="C75" i="47"/>
  <c r="C76" i="47"/>
  <c r="C77" i="47"/>
  <c r="C78" i="47"/>
  <c r="C79" i="47"/>
  <c r="C80" i="47"/>
  <c r="C81" i="47"/>
  <c r="C82" i="47"/>
  <c r="C83" i="47"/>
  <c r="C84" i="47"/>
  <c r="C85" i="47"/>
  <c r="C86" i="47"/>
  <c r="C87" i="47"/>
  <c r="C88" i="47"/>
  <c r="C89" i="47"/>
  <c r="C90" i="47"/>
  <c r="C91" i="47"/>
  <c r="C92" i="47"/>
  <c r="C93" i="47"/>
  <c r="C94" i="47"/>
  <c r="C95" i="47"/>
  <c r="C96" i="47"/>
  <c r="C97" i="47"/>
  <c r="C98" i="47"/>
  <c r="C99" i="47"/>
  <c r="C100" i="47"/>
  <c r="C101" i="47"/>
  <c r="C102" i="47"/>
  <c r="C103" i="47"/>
  <c r="C104" i="47"/>
  <c r="C105" i="47"/>
  <c r="C106" i="47"/>
  <c r="C107" i="47"/>
  <c r="C108" i="47"/>
  <c r="C109" i="47"/>
  <c r="C110" i="47"/>
  <c r="C111" i="47"/>
  <c r="C112" i="47"/>
  <c r="C113" i="47"/>
  <c r="C114" i="47"/>
  <c r="C115" i="47"/>
  <c r="C116" i="47"/>
  <c r="C117" i="47"/>
  <c r="C118" i="47"/>
  <c r="C119" i="47"/>
  <c r="C120" i="47"/>
  <c r="C121" i="47"/>
  <c r="C122" i="47"/>
  <c r="C123" i="47"/>
  <c r="C124" i="47"/>
  <c r="C125" i="47"/>
  <c r="C126" i="47"/>
  <c r="C127" i="47"/>
  <c r="C128" i="47"/>
  <c r="C129" i="47"/>
  <c r="C2" i="47"/>
  <c r="C2" i="48"/>
  <c r="C129" i="48"/>
  <c r="C128" i="48"/>
  <c r="C127" i="48"/>
  <c r="C126" i="48"/>
  <c r="C125" i="48"/>
  <c r="C124" i="48"/>
  <c r="C123" i="48"/>
  <c r="C122" i="48"/>
  <c r="C121" i="48"/>
  <c r="C120" i="48"/>
  <c r="C119" i="48"/>
  <c r="C118" i="48"/>
  <c r="C117" i="48"/>
  <c r="C116" i="48"/>
  <c r="C115" i="48"/>
  <c r="C114" i="48"/>
  <c r="C113" i="48"/>
  <c r="C112" i="48"/>
  <c r="C111" i="48"/>
  <c r="C110" i="48"/>
  <c r="C109" i="48"/>
  <c r="C108" i="48"/>
  <c r="C107" i="48"/>
  <c r="C106" i="48"/>
  <c r="C105" i="48"/>
  <c r="C104" i="48"/>
  <c r="C103" i="48"/>
  <c r="C102" i="48"/>
  <c r="C101" i="48"/>
  <c r="C100" i="48"/>
  <c r="C99" i="48"/>
  <c r="C98" i="48"/>
  <c r="C97" i="48"/>
  <c r="C96" i="48"/>
  <c r="C95" i="48"/>
  <c r="C94" i="48"/>
  <c r="C93" i="48"/>
  <c r="C92" i="48"/>
  <c r="C91" i="48"/>
  <c r="C90" i="48"/>
  <c r="C89" i="48"/>
  <c r="C88" i="48"/>
  <c r="C87" i="48"/>
  <c r="C86" i="48"/>
  <c r="C85" i="48"/>
  <c r="C84" i="48"/>
  <c r="C83" i="48"/>
  <c r="C82" i="48"/>
  <c r="C81" i="48"/>
  <c r="C80" i="48"/>
  <c r="C79" i="48"/>
  <c r="C78" i="48"/>
  <c r="C77" i="48"/>
  <c r="C76" i="48"/>
  <c r="C75" i="48"/>
  <c r="C74" i="48"/>
  <c r="C73" i="48"/>
  <c r="C72" i="48"/>
  <c r="C71" i="48"/>
  <c r="C70" i="48"/>
  <c r="C69" i="48"/>
  <c r="C68" i="48"/>
  <c r="C67" i="48"/>
  <c r="C66" i="48"/>
  <c r="C65" i="48"/>
  <c r="C64" i="48"/>
  <c r="C63" i="48"/>
  <c r="C62" i="48"/>
  <c r="C61" i="48"/>
  <c r="C60" i="48"/>
  <c r="C59" i="48"/>
  <c r="C58" i="48"/>
  <c r="C57" i="48"/>
  <c r="C56" i="48"/>
  <c r="C55" i="48"/>
  <c r="C54" i="48"/>
  <c r="C53" i="48"/>
  <c r="C52" i="48"/>
  <c r="C51" i="48"/>
  <c r="C50" i="48"/>
  <c r="C49" i="48"/>
  <c r="C48" i="48"/>
  <c r="C47" i="48"/>
  <c r="C46" i="48"/>
  <c r="C45" i="48"/>
  <c r="C44" i="48"/>
  <c r="C43" i="48"/>
  <c r="C42" i="48"/>
  <c r="C41" i="48"/>
  <c r="C40" i="48"/>
  <c r="C39" i="48"/>
  <c r="C38" i="48"/>
  <c r="C37" i="48"/>
  <c r="C36" i="48"/>
  <c r="C35" i="48"/>
  <c r="C34" i="48"/>
  <c r="C33" i="48"/>
  <c r="C32" i="48"/>
  <c r="C31" i="48"/>
  <c r="C30" i="48"/>
  <c r="C29" i="48"/>
  <c r="C28" i="48"/>
  <c r="C27" i="48"/>
  <c r="C26" i="48"/>
  <c r="C25" i="48"/>
  <c r="C24" i="48"/>
  <c r="C23" i="48"/>
  <c r="C22" i="48"/>
  <c r="C21" i="48"/>
  <c r="C20" i="48"/>
  <c r="C19" i="48"/>
  <c r="C18" i="48"/>
  <c r="C17" i="48"/>
  <c r="C16" i="48"/>
  <c r="C15" i="48"/>
  <c r="C14" i="48"/>
  <c r="C13" i="48"/>
  <c r="C12" i="48"/>
  <c r="C11" i="48"/>
  <c r="C10" i="48"/>
  <c r="C9" i="48"/>
  <c r="C8" i="48"/>
  <c r="C7" i="48"/>
  <c r="C6" i="48"/>
  <c r="C5" i="48"/>
  <c r="C4" i="48"/>
  <c r="C3" i="48"/>
  <c r="C129" i="49"/>
  <c r="C128" i="49"/>
  <c r="C127" i="49"/>
  <c r="C126" i="49"/>
  <c r="C125" i="49"/>
  <c r="C124" i="49"/>
  <c r="C123" i="49"/>
  <c r="C122" i="49"/>
  <c r="C121" i="49"/>
  <c r="C120" i="49"/>
  <c r="C119" i="49"/>
  <c r="C118" i="49"/>
  <c r="C117" i="49"/>
  <c r="C116" i="49"/>
  <c r="C115" i="49"/>
  <c r="C114" i="49"/>
  <c r="C113" i="49"/>
  <c r="C112" i="49"/>
  <c r="C111" i="49"/>
  <c r="C110" i="49"/>
  <c r="C109" i="49"/>
  <c r="C108" i="49"/>
  <c r="C107" i="49"/>
  <c r="C106" i="49"/>
  <c r="C105" i="49"/>
  <c r="C104" i="49"/>
  <c r="C103" i="49"/>
  <c r="C102" i="49"/>
  <c r="C101" i="49"/>
  <c r="C100" i="49"/>
  <c r="C99" i="49"/>
  <c r="C98" i="49"/>
  <c r="C97" i="49"/>
  <c r="C96" i="49"/>
  <c r="C95" i="49"/>
  <c r="C94" i="49"/>
  <c r="C93" i="49"/>
  <c r="C92" i="49"/>
  <c r="C91" i="49"/>
  <c r="C90" i="49"/>
  <c r="C89" i="49"/>
  <c r="C88" i="49"/>
  <c r="C87" i="49"/>
  <c r="C86" i="49"/>
  <c r="C85" i="49"/>
  <c r="C84" i="49"/>
  <c r="C83" i="49"/>
  <c r="C82" i="49"/>
  <c r="C81" i="49"/>
  <c r="C80" i="49"/>
  <c r="C79" i="49"/>
  <c r="C78" i="49"/>
  <c r="C77" i="49"/>
  <c r="C76" i="49"/>
  <c r="C75" i="49"/>
  <c r="C74" i="49"/>
  <c r="C73" i="49"/>
  <c r="C72" i="49"/>
  <c r="C71" i="49"/>
  <c r="C70" i="49"/>
  <c r="C69" i="49"/>
  <c r="C68" i="49"/>
  <c r="C67" i="49"/>
  <c r="C66" i="49"/>
  <c r="C65" i="49"/>
  <c r="C64" i="49"/>
  <c r="C63" i="49"/>
  <c r="C62" i="49"/>
  <c r="C61" i="49"/>
  <c r="C60" i="49"/>
  <c r="C59" i="49"/>
  <c r="C58" i="49"/>
  <c r="C57" i="49"/>
  <c r="C56" i="49"/>
  <c r="C55" i="49"/>
  <c r="C54" i="49"/>
  <c r="C53" i="49"/>
  <c r="C52" i="49"/>
  <c r="C51" i="49"/>
  <c r="C50" i="49"/>
  <c r="C49" i="49"/>
  <c r="C48" i="49"/>
  <c r="C47" i="49"/>
  <c r="C46" i="49"/>
  <c r="C45" i="49"/>
  <c r="C44" i="49"/>
  <c r="C43" i="49"/>
  <c r="C42" i="49"/>
  <c r="C41" i="49"/>
  <c r="C40" i="49"/>
  <c r="C39" i="49"/>
  <c r="C38" i="49"/>
  <c r="C37" i="49"/>
  <c r="C36" i="49"/>
  <c r="C35" i="49"/>
  <c r="C34" i="49"/>
  <c r="C33" i="49"/>
  <c r="C32" i="49"/>
  <c r="C31" i="49"/>
  <c r="C30" i="49"/>
  <c r="C29" i="49"/>
  <c r="C28" i="49"/>
  <c r="C27" i="49"/>
  <c r="C26" i="49"/>
  <c r="C25" i="49"/>
  <c r="C24" i="49"/>
  <c r="C23" i="49"/>
  <c r="C22" i="49"/>
  <c r="C21" i="49"/>
  <c r="C20" i="49"/>
  <c r="C19" i="49"/>
  <c r="C18" i="49"/>
  <c r="C17" i="49"/>
  <c r="C16" i="49"/>
  <c r="C15" i="49"/>
  <c r="C14" i="49"/>
  <c r="C13" i="49"/>
  <c r="C12" i="49"/>
  <c r="C11" i="49"/>
  <c r="C10" i="49"/>
  <c r="C9" i="49"/>
  <c r="C8" i="49"/>
  <c r="C7" i="49"/>
  <c r="C6" i="49"/>
  <c r="C5" i="49"/>
  <c r="C4" i="49"/>
  <c r="C3" i="49"/>
  <c r="C2" i="49"/>
  <c r="C129" i="50"/>
  <c r="C128" i="50"/>
  <c r="C127" i="50"/>
  <c r="C126" i="50"/>
  <c r="C125" i="50"/>
  <c r="C124" i="50"/>
  <c r="C123" i="50"/>
  <c r="C122" i="50"/>
  <c r="C121" i="50"/>
  <c r="C120" i="50"/>
  <c r="C119" i="50"/>
  <c r="C118" i="50"/>
  <c r="C117" i="50"/>
  <c r="C116" i="50"/>
  <c r="C115" i="50"/>
  <c r="C114" i="50"/>
  <c r="C113" i="50"/>
  <c r="C112" i="50"/>
  <c r="C111" i="50"/>
  <c r="C110" i="50"/>
  <c r="C109" i="50"/>
  <c r="C108" i="50"/>
  <c r="C107" i="50"/>
  <c r="C106" i="50"/>
  <c r="C105" i="50"/>
  <c r="C104" i="50"/>
  <c r="C103" i="50"/>
  <c r="C102" i="50"/>
  <c r="C101" i="50"/>
  <c r="C100" i="50"/>
  <c r="C99" i="50"/>
  <c r="C98" i="50"/>
  <c r="C97" i="50"/>
  <c r="C96" i="50"/>
  <c r="C95" i="50"/>
  <c r="C94" i="50"/>
  <c r="C93" i="50"/>
  <c r="C92" i="50"/>
  <c r="C91" i="50"/>
  <c r="C90" i="50"/>
  <c r="C89" i="50"/>
  <c r="C88" i="50"/>
  <c r="C87" i="50"/>
  <c r="C86" i="50"/>
  <c r="C85" i="50"/>
  <c r="C84" i="50"/>
  <c r="C83" i="50"/>
  <c r="C82" i="50"/>
  <c r="C81" i="50"/>
  <c r="C80" i="50"/>
  <c r="C79" i="50"/>
  <c r="C78" i="50"/>
  <c r="C77" i="50"/>
  <c r="C76" i="50"/>
  <c r="C75" i="50"/>
  <c r="C74" i="50"/>
  <c r="C73" i="50"/>
  <c r="C72" i="50"/>
  <c r="C71" i="50"/>
  <c r="C70" i="50"/>
  <c r="C69" i="50"/>
  <c r="C68" i="50"/>
  <c r="C67" i="50"/>
  <c r="C66" i="50"/>
  <c r="C65" i="50"/>
  <c r="C64" i="50"/>
  <c r="C63" i="50"/>
  <c r="C62" i="50"/>
  <c r="C61" i="50"/>
  <c r="C60" i="50"/>
  <c r="C59" i="50"/>
  <c r="C58" i="50"/>
  <c r="C57" i="50"/>
  <c r="C56" i="50"/>
  <c r="C55" i="50"/>
  <c r="C54" i="50"/>
  <c r="C53" i="50"/>
  <c r="C52" i="50"/>
  <c r="C51" i="50"/>
  <c r="C50" i="50"/>
  <c r="C49" i="50"/>
  <c r="C48" i="50"/>
  <c r="C47" i="50"/>
  <c r="C46" i="50"/>
  <c r="C45" i="50"/>
  <c r="C44" i="50"/>
  <c r="C43" i="50"/>
  <c r="C42" i="50"/>
  <c r="C41" i="50"/>
  <c r="C40" i="50"/>
  <c r="C39" i="50"/>
  <c r="C38" i="50"/>
  <c r="C37" i="50"/>
  <c r="C36" i="50"/>
  <c r="C35" i="50"/>
  <c r="C34" i="50"/>
  <c r="C33" i="50"/>
  <c r="C32" i="50"/>
  <c r="C31" i="50"/>
  <c r="C30" i="50"/>
  <c r="C29" i="50"/>
  <c r="C28" i="50"/>
  <c r="C27" i="50"/>
  <c r="C26" i="50"/>
  <c r="C25" i="50"/>
  <c r="C24" i="50"/>
  <c r="C23" i="50"/>
  <c r="C22" i="50"/>
  <c r="C21" i="50"/>
  <c r="C20" i="50"/>
  <c r="C19" i="50"/>
  <c r="C18" i="50"/>
  <c r="C17" i="50"/>
  <c r="C16" i="50"/>
  <c r="C15" i="50"/>
  <c r="C14" i="50"/>
  <c r="C13" i="50"/>
  <c r="C12" i="50"/>
  <c r="C11" i="50"/>
  <c r="C10" i="50"/>
  <c r="C9" i="50"/>
  <c r="C8" i="50"/>
  <c r="C7" i="50"/>
  <c r="C6" i="50"/>
  <c r="C5" i="50"/>
  <c r="C4" i="50"/>
  <c r="C3" i="50"/>
  <c r="C2" i="50"/>
  <c r="C129" i="51"/>
  <c r="C128" i="51"/>
  <c r="C127" i="51"/>
  <c r="C126" i="51"/>
  <c r="C125" i="51"/>
  <c r="C124" i="51"/>
  <c r="C123" i="51"/>
  <c r="C122" i="51"/>
  <c r="C121" i="51"/>
  <c r="C120" i="51"/>
  <c r="C119" i="51"/>
  <c r="C118" i="51"/>
  <c r="C117" i="51"/>
  <c r="C116" i="51"/>
  <c r="C115" i="51"/>
  <c r="C114" i="51"/>
  <c r="C113" i="51"/>
  <c r="C112" i="51"/>
  <c r="C111" i="51"/>
  <c r="C110" i="51"/>
  <c r="C109" i="51"/>
  <c r="C108" i="51"/>
  <c r="C107" i="51"/>
  <c r="C106" i="51"/>
  <c r="C105" i="51"/>
  <c r="C104" i="51"/>
  <c r="C103" i="51"/>
  <c r="C102" i="51"/>
  <c r="C101" i="51"/>
  <c r="C100" i="51"/>
  <c r="C99" i="51"/>
  <c r="C98" i="51"/>
  <c r="C97" i="51"/>
  <c r="C96" i="51"/>
  <c r="C95" i="51"/>
  <c r="C94" i="51"/>
  <c r="C93" i="51"/>
  <c r="C92" i="51"/>
  <c r="C91" i="51"/>
  <c r="C90" i="51"/>
  <c r="C89" i="51"/>
  <c r="C88" i="51"/>
  <c r="C87" i="51"/>
  <c r="C86" i="51"/>
  <c r="C85" i="51"/>
  <c r="C84" i="51"/>
  <c r="C83" i="51"/>
  <c r="C82" i="51"/>
  <c r="C81" i="51"/>
  <c r="C80" i="51"/>
  <c r="C79" i="51"/>
  <c r="C78" i="51"/>
  <c r="C77" i="51"/>
  <c r="C76" i="51"/>
  <c r="C75" i="51"/>
  <c r="C74" i="51"/>
  <c r="C73" i="51"/>
  <c r="C72" i="51"/>
  <c r="C71" i="51"/>
  <c r="C70" i="51"/>
  <c r="C69" i="51"/>
  <c r="C68" i="51"/>
  <c r="C67" i="51"/>
  <c r="C66" i="51"/>
  <c r="C65" i="51"/>
  <c r="C64" i="51"/>
  <c r="C63" i="51"/>
  <c r="C62" i="51"/>
  <c r="C61" i="51"/>
  <c r="C60" i="51"/>
  <c r="C59" i="51"/>
  <c r="C58" i="51"/>
  <c r="C57" i="51"/>
  <c r="C56" i="51"/>
  <c r="C55" i="51"/>
  <c r="C54" i="51"/>
  <c r="C53" i="51"/>
  <c r="C52" i="51"/>
  <c r="C51" i="51"/>
  <c r="C50" i="51"/>
  <c r="C49" i="51"/>
  <c r="C48" i="51"/>
  <c r="C47" i="51"/>
  <c r="C46" i="51"/>
  <c r="C45" i="51"/>
  <c r="C44" i="51"/>
  <c r="C43" i="51"/>
  <c r="C42" i="51"/>
  <c r="C41" i="51"/>
  <c r="C40" i="51"/>
  <c r="C39" i="51"/>
  <c r="C38" i="51"/>
  <c r="C37" i="51"/>
  <c r="C36" i="51"/>
  <c r="C35" i="51"/>
  <c r="C34" i="51"/>
  <c r="C33" i="51"/>
  <c r="C32" i="51"/>
  <c r="C31" i="51"/>
  <c r="C30" i="51"/>
  <c r="C29" i="51"/>
  <c r="C28" i="51"/>
  <c r="C27" i="51"/>
  <c r="C26" i="51"/>
  <c r="C25" i="51"/>
  <c r="C24" i="51"/>
  <c r="C23" i="51"/>
  <c r="C22" i="51"/>
  <c r="C21" i="51"/>
  <c r="C20" i="51"/>
  <c r="C19" i="51"/>
  <c r="C18" i="51"/>
  <c r="C17" i="51"/>
  <c r="C16" i="51"/>
  <c r="C15" i="51"/>
  <c r="C14" i="51"/>
  <c r="C13" i="51"/>
  <c r="C12" i="51"/>
  <c r="C11" i="51"/>
  <c r="C10" i="51"/>
  <c r="C9" i="51"/>
  <c r="C8" i="51"/>
  <c r="C7" i="51"/>
  <c r="C6" i="51"/>
  <c r="C5" i="51"/>
  <c r="C4" i="51"/>
  <c r="C3" i="51"/>
  <c r="C2" i="51"/>
  <c r="C129" i="53"/>
  <c r="C128" i="53"/>
  <c r="C127" i="53"/>
  <c r="C126" i="53"/>
  <c r="C125" i="53"/>
  <c r="C124" i="53"/>
  <c r="C123" i="53"/>
  <c r="C122" i="53"/>
  <c r="C121" i="53"/>
  <c r="C120" i="53"/>
  <c r="C119" i="53"/>
  <c r="C118" i="53"/>
  <c r="C117" i="53"/>
  <c r="C116" i="53"/>
  <c r="C115" i="53"/>
  <c r="C114" i="53"/>
  <c r="C113" i="53"/>
  <c r="C112" i="53"/>
  <c r="C111" i="53"/>
  <c r="C110" i="53"/>
  <c r="C109" i="53"/>
  <c r="C108" i="53"/>
  <c r="C107" i="53"/>
  <c r="C106" i="53"/>
  <c r="C105" i="53"/>
  <c r="C104" i="53"/>
  <c r="C103" i="53"/>
  <c r="C102" i="53"/>
  <c r="C101" i="53"/>
  <c r="C100" i="53"/>
  <c r="C99" i="53"/>
  <c r="C98" i="53"/>
  <c r="C97" i="53"/>
  <c r="C96" i="53"/>
  <c r="C95" i="53"/>
  <c r="C94" i="53"/>
  <c r="C93" i="53"/>
  <c r="C92" i="53"/>
  <c r="C91" i="53"/>
  <c r="C90" i="53"/>
  <c r="C89" i="53"/>
  <c r="C88" i="53"/>
  <c r="C87" i="53"/>
  <c r="C86" i="53"/>
  <c r="C85" i="53"/>
  <c r="C84" i="53"/>
  <c r="C83" i="53"/>
  <c r="C82" i="53"/>
  <c r="C81" i="53"/>
  <c r="C80" i="53"/>
  <c r="C79" i="53"/>
  <c r="C78" i="53"/>
  <c r="C77" i="53"/>
  <c r="C76" i="53"/>
  <c r="C75" i="53"/>
  <c r="C74" i="53"/>
  <c r="C73" i="53"/>
  <c r="C72" i="53"/>
  <c r="C71" i="53"/>
  <c r="C70" i="53"/>
  <c r="C69" i="53"/>
  <c r="C68" i="53"/>
  <c r="C67" i="53"/>
  <c r="C66" i="53"/>
  <c r="C65" i="53"/>
  <c r="C64" i="53"/>
  <c r="C63" i="53"/>
  <c r="C62" i="53"/>
  <c r="C61" i="53"/>
  <c r="C60" i="53"/>
  <c r="C59" i="53"/>
  <c r="C58" i="53"/>
  <c r="C57" i="53"/>
  <c r="C56" i="53"/>
  <c r="C55" i="53"/>
  <c r="C54" i="53"/>
  <c r="C53" i="53"/>
  <c r="C52" i="53"/>
  <c r="C51" i="53"/>
  <c r="C50" i="53"/>
  <c r="C49" i="53"/>
  <c r="C48" i="53"/>
  <c r="C47" i="53"/>
  <c r="C46" i="53"/>
  <c r="C45" i="53"/>
  <c r="C44" i="53"/>
  <c r="C43" i="53"/>
  <c r="C42" i="53"/>
  <c r="C41" i="53"/>
  <c r="C40" i="53"/>
  <c r="C39" i="53"/>
  <c r="C38" i="53"/>
  <c r="C37" i="53"/>
  <c r="C36" i="53"/>
  <c r="C35" i="53"/>
  <c r="C34" i="53"/>
  <c r="C33" i="53"/>
  <c r="C32" i="53"/>
  <c r="C31" i="53"/>
  <c r="C30" i="53"/>
  <c r="C29" i="53"/>
  <c r="C28" i="53"/>
  <c r="C27" i="53"/>
  <c r="C26" i="53"/>
  <c r="C25" i="53"/>
  <c r="C24" i="53"/>
  <c r="C23" i="53"/>
  <c r="C22" i="53"/>
  <c r="C21" i="53"/>
  <c r="C20" i="53"/>
  <c r="C19" i="53"/>
  <c r="C18" i="53"/>
  <c r="C17" i="53"/>
  <c r="C16" i="53"/>
  <c r="C15" i="53"/>
  <c r="C14" i="53"/>
  <c r="C13" i="53"/>
  <c r="C12" i="53"/>
  <c r="C11" i="53"/>
  <c r="C10" i="53"/>
  <c r="C9" i="53"/>
  <c r="C8" i="53"/>
  <c r="C7" i="53"/>
  <c r="C6" i="53"/>
  <c r="C5" i="53"/>
  <c r="C4" i="53"/>
  <c r="C3" i="53"/>
  <c r="C2" i="53"/>
  <c r="C129" i="52"/>
  <c r="C128" i="52"/>
  <c r="C127" i="52"/>
  <c r="C126" i="52"/>
  <c r="C125" i="52"/>
  <c r="C124" i="52"/>
  <c r="C123" i="52"/>
  <c r="C122" i="52"/>
  <c r="C121" i="52"/>
  <c r="C120" i="52"/>
  <c r="C119" i="52"/>
  <c r="C118" i="52"/>
  <c r="C117" i="52"/>
  <c r="C116" i="52"/>
  <c r="C115" i="52"/>
  <c r="C114" i="52"/>
  <c r="C113" i="52"/>
  <c r="C112" i="52"/>
  <c r="C111" i="52"/>
  <c r="C110" i="52"/>
  <c r="C109" i="52"/>
  <c r="C108" i="52"/>
  <c r="C107" i="52"/>
  <c r="C106" i="52"/>
  <c r="C105" i="52"/>
  <c r="C104" i="52"/>
  <c r="C103" i="52"/>
  <c r="C102" i="52"/>
  <c r="C101" i="52"/>
  <c r="C100" i="52"/>
  <c r="C99" i="52"/>
  <c r="C98" i="52"/>
  <c r="C97" i="52"/>
  <c r="C96" i="52"/>
  <c r="C95" i="52"/>
  <c r="C94" i="52"/>
  <c r="C93" i="52"/>
  <c r="C92" i="52"/>
  <c r="C91" i="52"/>
  <c r="C90" i="52"/>
  <c r="C89" i="52"/>
  <c r="C88" i="52"/>
  <c r="C87" i="52"/>
  <c r="C86" i="52"/>
  <c r="C85" i="52"/>
  <c r="C84" i="52"/>
  <c r="C83" i="52"/>
  <c r="C82" i="52"/>
  <c r="C81" i="52"/>
  <c r="C80" i="52"/>
  <c r="C79" i="52"/>
  <c r="C78" i="52"/>
  <c r="C77" i="52"/>
  <c r="C76" i="52"/>
  <c r="C75" i="52"/>
  <c r="C74" i="52"/>
  <c r="C73" i="52"/>
  <c r="C72" i="52"/>
  <c r="C71" i="52"/>
  <c r="C70" i="52"/>
  <c r="C69" i="52"/>
  <c r="C68" i="52"/>
  <c r="C67" i="52"/>
  <c r="C66" i="52"/>
  <c r="C65" i="52"/>
  <c r="C64" i="52"/>
  <c r="C63" i="52"/>
  <c r="C62" i="52"/>
  <c r="C61" i="52"/>
  <c r="C60" i="52"/>
  <c r="C59" i="52"/>
  <c r="C58" i="52"/>
  <c r="C57" i="52"/>
  <c r="C56" i="52"/>
  <c r="C55" i="52"/>
  <c r="C54" i="52"/>
  <c r="C53" i="52"/>
  <c r="C52" i="52"/>
  <c r="C51" i="52"/>
  <c r="C50" i="52"/>
  <c r="C49" i="52"/>
  <c r="C48" i="52"/>
  <c r="C47" i="52"/>
  <c r="C46" i="52"/>
  <c r="C45" i="52"/>
  <c r="C44" i="52"/>
  <c r="C43" i="52"/>
  <c r="C42" i="52"/>
  <c r="C41" i="52"/>
  <c r="C40" i="52"/>
  <c r="C39" i="52"/>
  <c r="C38" i="52"/>
  <c r="C37" i="52"/>
  <c r="C36" i="52"/>
  <c r="C35" i="52"/>
  <c r="C34" i="52"/>
  <c r="C33" i="52"/>
  <c r="C32" i="52"/>
  <c r="C31" i="52"/>
  <c r="C30" i="52"/>
  <c r="C29" i="52"/>
  <c r="C28" i="52"/>
  <c r="C27" i="52"/>
  <c r="C26" i="52"/>
  <c r="C25" i="52"/>
  <c r="C24" i="52"/>
  <c r="C23" i="52"/>
  <c r="C22" i="52"/>
  <c r="C21" i="52"/>
  <c r="C20" i="52"/>
  <c r="C19" i="52"/>
  <c r="C18" i="52"/>
  <c r="C17" i="52"/>
  <c r="C16" i="52"/>
  <c r="C15" i="52"/>
  <c r="C14" i="52"/>
  <c r="C13" i="52"/>
  <c r="C12" i="52"/>
  <c r="C11" i="52"/>
  <c r="C10" i="52"/>
  <c r="C9" i="52"/>
  <c r="C8" i="52"/>
  <c r="C7" i="52"/>
  <c r="C6" i="52"/>
  <c r="C5" i="52"/>
  <c r="C4" i="52"/>
  <c r="C3" i="52"/>
  <c r="C2" i="52"/>
  <c r="C129" i="54"/>
  <c r="C128" i="54"/>
  <c r="C127" i="54"/>
  <c r="C126" i="54"/>
  <c r="C125" i="54"/>
  <c r="C124" i="54"/>
  <c r="C123" i="54"/>
  <c r="C122" i="54"/>
  <c r="C121" i="54"/>
  <c r="C120" i="54"/>
  <c r="C119" i="54"/>
  <c r="C118" i="54"/>
  <c r="C117" i="54"/>
  <c r="C116" i="54"/>
  <c r="C115" i="54"/>
  <c r="C114" i="54"/>
  <c r="C113" i="54"/>
  <c r="C112" i="54"/>
  <c r="C111" i="54"/>
  <c r="C110" i="54"/>
  <c r="C109" i="54"/>
  <c r="C108" i="54"/>
  <c r="C107" i="54"/>
  <c r="C106" i="54"/>
  <c r="C105" i="54"/>
  <c r="C104" i="54"/>
  <c r="C103" i="54"/>
  <c r="C102" i="54"/>
  <c r="C101" i="54"/>
  <c r="C100" i="54"/>
  <c r="C99" i="54"/>
  <c r="C98" i="54"/>
  <c r="C97" i="54"/>
  <c r="C96" i="54"/>
  <c r="C95" i="54"/>
  <c r="C94" i="54"/>
  <c r="C93" i="54"/>
  <c r="C92" i="54"/>
  <c r="C91" i="54"/>
  <c r="C90" i="54"/>
  <c r="C89" i="54"/>
  <c r="C88" i="54"/>
  <c r="C87" i="54"/>
  <c r="C86" i="54"/>
  <c r="C85" i="54"/>
  <c r="C84" i="54"/>
  <c r="C83" i="54"/>
  <c r="C82" i="54"/>
  <c r="C81" i="54"/>
  <c r="C80" i="54"/>
  <c r="C79" i="54"/>
  <c r="C78" i="54"/>
  <c r="C77" i="54"/>
  <c r="C76" i="54"/>
  <c r="C75" i="54"/>
  <c r="C74" i="54"/>
  <c r="C73" i="54"/>
  <c r="C72" i="54"/>
  <c r="C71" i="54"/>
  <c r="C70" i="54"/>
  <c r="C69" i="54"/>
  <c r="C68" i="54"/>
  <c r="C67" i="54"/>
  <c r="C66" i="54"/>
  <c r="C65" i="54"/>
  <c r="C64" i="54"/>
  <c r="C63" i="54"/>
  <c r="C62" i="54"/>
  <c r="C61" i="54"/>
  <c r="C60" i="54"/>
  <c r="C59" i="54"/>
  <c r="C58" i="54"/>
  <c r="C57" i="54"/>
  <c r="C56" i="54"/>
  <c r="C55" i="54"/>
  <c r="C54" i="54"/>
  <c r="C53" i="54"/>
  <c r="C52" i="54"/>
  <c r="C51" i="54"/>
  <c r="C50" i="54"/>
  <c r="C49" i="54"/>
  <c r="C48" i="54"/>
  <c r="C47" i="54"/>
  <c r="C46" i="54"/>
  <c r="C45" i="54"/>
  <c r="C44" i="54"/>
  <c r="C43" i="54"/>
  <c r="C42" i="54"/>
  <c r="C41" i="54"/>
  <c r="C40" i="54"/>
  <c r="C39" i="54"/>
  <c r="C38" i="54"/>
  <c r="C37" i="54"/>
  <c r="C36" i="54"/>
  <c r="C35" i="54"/>
  <c r="C34" i="54"/>
  <c r="C33" i="54"/>
  <c r="C32" i="54"/>
  <c r="C31" i="54"/>
  <c r="C30" i="54"/>
  <c r="C29" i="54"/>
  <c r="C28" i="54"/>
  <c r="C27" i="54"/>
  <c r="C26" i="54"/>
  <c r="C25" i="54"/>
  <c r="C24" i="54"/>
  <c r="C23" i="54"/>
  <c r="C22" i="54"/>
  <c r="C21" i="54"/>
  <c r="C20" i="54"/>
  <c r="C19" i="54"/>
  <c r="C18" i="54"/>
  <c r="C17" i="54"/>
  <c r="C16" i="54"/>
  <c r="C15" i="54"/>
  <c r="C14" i="54"/>
  <c r="C13" i="54"/>
  <c r="C12" i="54"/>
  <c r="C11" i="54"/>
  <c r="C10" i="54"/>
  <c r="C9" i="54"/>
  <c r="C8" i="54"/>
  <c r="C7" i="54"/>
  <c r="C6" i="54"/>
  <c r="C5" i="54"/>
  <c r="C4" i="54"/>
  <c r="C3" i="54"/>
  <c r="C2" i="54"/>
  <c r="C129" i="55"/>
  <c r="C128" i="55"/>
  <c r="C127" i="55"/>
  <c r="C126" i="55"/>
  <c r="C125" i="55"/>
  <c r="C124" i="55"/>
  <c r="C123" i="55"/>
  <c r="C122" i="55"/>
  <c r="C121" i="55"/>
  <c r="C120" i="55"/>
  <c r="C119" i="55"/>
  <c r="C118" i="55"/>
  <c r="C117" i="55"/>
  <c r="C116" i="55"/>
  <c r="C115" i="55"/>
  <c r="C114" i="55"/>
  <c r="C113" i="55"/>
  <c r="C112" i="55"/>
  <c r="C111" i="55"/>
  <c r="C110" i="55"/>
  <c r="C109" i="55"/>
  <c r="C108" i="55"/>
  <c r="C107" i="55"/>
  <c r="C106" i="55"/>
  <c r="C105" i="55"/>
  <c r="C104" i="55"/>
  <c r="C103" i="55"/>
  <c r="C102" i="55"/>
  <c r="C101" i="55"/>
  <c r="C100" i="55"/>
  <c r="C99" i="55"/>
  <c r="C98" i="55"/>
  <c r="C97" i="55"/>
  <c r="C96" i="55"/>
  <c r="C95" i="55"/>
  <c r="C94" i="55"/>
  <c r="C93" i="55"/>
  <c r="C92" i="55"/>
  <c r="C91" i="55"/>
  <c r="C90" i="55"/>
  <c r="C89" i="55"/>
  <c r="C88" i="55"/>
  <c r="C87" i="55"/>
  <c r="C86" i="55"/>
  <c r="C85" i="55"/>
  <c r="C84" i="55"/>
  <c r="C83" i="55"/>
  <c r="C82" i="55"/>
  <c r="C81" i="55"/>
  <c r="C80" i="55"/>
  <c r="C79" i="55"/>
  <c r="C78" i="55"/>
  <c r="C77" i="55"/>
  <c r="C76" i="55"/>
  <c r="C75" i="55"/>
  <c r="C74" i="55"/>
  <c r="C73" i="55"/>
  <c r="C72" i="55"/>
  <c r="C71" i="55"/>
  <c r="C70" i="55"/>
  <c r="C69" i="55"/>
  <c r="C68" i="55"/>
  <c r="C67" i="55"/>
  <c r="C66" i="55"/>
  <c r="C65" i="55"/>
  <c r="C64" i="55"/>
  <c r="C63" i="55"/>
  <c r="C62" i="55"/>
  <c r="C61" i="55"/>
  <c r="C60" i="55"/>
  <c r="C59" i="55"/>
  <c r="C58" i="55"/>
  <c r="C57" i="55"/>
  <c r="C56" i="55"/>
  <c r="C55" i="55"/>
  <c r="C54" i="55"/>
  <c r="C53" i="55"/>
  <c r="C52" i="55"/>
  <c r="C51" i="55"/>
  <c r="C50" i="55"/>
  <c r="C49" i="55"/>
  <c r="C48" i="55"/>
  <c r="C47" i="55"/>
  <c r="C46" i="55"/>
  <c r="C45" i="55"/>
  <c r="C44" i="55"/>
  <c r="C43" i="55"/>
  <c r="C42" i="55"/>
  <c r="C41" i="55"/>
  <c r="C40" i="55"/>
  <c r="C39" i="55"/>
  <c r="C38" i="55"/>
  <c r="C37" i="55"/>
  <c r="C36" i="55"/>
  <c r="C35" i="55"/>
  <c r="C34" i="55"/>
  <c r="C33" i="55"/>
  <c r="C32" i="55"/>
  <c r="C31" i="55"/>
  <c r="C30" i="55"/>
  <c r="C29" i="55"/>
  <c r="C28" i="55"/>
  <c r="C27" i="55"/>
  <c r="C26" i="55"/>
  <c r="C25" i="55"/>
  <c r="C24" i="55"/>
  <c r="C23" i="55"/>
  <c r="C22" i="55"/>
  <c r="C21" i="55"/>
  <c r="C20" i="55"/>
  <c r="C19" i="55"/>
  <c r="C18" i="55"/>
  <c r="C17" i="55"/>
  <c r="C16" i="55"/>
  <c r="C15" i="55"/>
  <c r="C14" i="55"/>
  <c r="C13" i="55"/>
  <c r="C12" i="55"/>
  <c r="C11" i="55"/>
  <c r="C10" i="55"/>
  <c r="C9" i="55"/>
  <c r="C8" i="55"/>
  <c r="C7" i="55"/>
  <c r="C6" i="55"/>
  <c r="C5" i="55"/>
  <c r="C4" i="55"/>
  <c r="C3" i="55"/>
  <c r="C2" i="55"/>
  <c r="C129" i="56"/>
  <c r="C128" i="56"/>
  <c r="C127" i="56"/>
  <c r="C126" i="56"/>
  <c r="C125" i="56"/>
  <c r="C124" i="56"/>
  <c r="C123" i="56"/>
  <c r="C122" i="56"/>
  <c r="C121" i="56"/>
  <c r="C120" i="56"/>
  <c r="C119" i="56"/>
  <c r="C118" i="56"/>
  <c r="C117" i="56"/>
  <c r="C116" i="56"/>
  <c r="C115" i="56"/>
  <c r="C114" i="56"/>
  <c r="C113" i="56"/>
  <c r="C112" i="56"/>
  <c r="C111" i="56"/>
  <c r="C110" i="56"/>
  <c r="C109" i="56"/>
  <c r="C108" i="56"/>
  <c r="C107" i="56"/>
  <c r="C106" i="56"/>
  <c r="C105" i="56"/>
  <c r="C104" i="56"/>
  <c r="C103" i="56"/>
  <c r="C102" i="56"/>
  <c r="C101" i="56"/>
  <c r="C100" i="56"/>
  <c r="C99" i="56"/>
  <c r="C98" i="56"/>
  <c r="C97" i="56"/>
  <c r="C96" i="56"/>
  <c r="C95" i="56"/>
  <c r="C94" i="56"/>
  <c r="C93" i="56"/>
  <c r="C92" i="56"/>
  <c r="C91" i="56"/>
  <c r="C90" i="56"/>
  <c r="C89" i="56"/>
  <c r="C88" i="56"/>
  <c r="C87" i="56"/>
  <c r="C86" i="56"/>
  <c r="C85" i="56"/>
  <c r="C84" i="56"/>
  <c r="C83" i="56"/>
  <c r="C82" i="56"/>
  <c r="C81" i="56"/>
  <c r="C80" i="56"/>
  <c r="C79" i="56"/>
  <c r="C78" i="56"/>
  <c r="C77" i="56"/>
  <c r="C76" i="56"/>
  <c r="C75" i="56"/>
  <c r="C74" i="56"/>
  <c r="C73" i="56"/>
  <c r="C72" i="56"/>
  <c r="C71" i="56"/>
  <c r="C70" i="56"/>
  <c r="C69" i="56"/>
  <c r="C68" i="56"/>
  <c r="C67" i="56"/>
  <c r="C66" i="56"/>
  <c r="C65" i="56"/>
  <c r="C64" i="56"/>
  <c r="C63" i="56"/>
  <c r="C62" i="56"/>
  <c r="C61" i="56"/>
  <c r="C60" i="56"/>
  <c r="C59" i="56"/>
  <c r="C58" i="56"/>
  <c r="C57" i="56"/>
  <c r="C56" i="56"/>
  <c r="C55" i="56"/>
  <c r="C54" i="56"/>
  <c r="C53" i="56"/>
  <c r="C52" i="56"/>
  <c r="C51" i="56"/>
  <c r="C50" i="56"/>
  <c r="C49" i="56"/>
  <c r="C48" i="56"/>
  <c r="C47" i="56"/>
  <c r="C46" i="56"/>
  <c r="C45" i="56"/>
  <c r="C44" i="56"/>
  <c r="C43" i="56"/>
  <c r="C42" i="56"/>
  <c r="C41" i="56"/>
  <c r="C40" i="56"/>
  <c r="C39" i="56"/>
  <c r="C38" i="56"/>
  <c r="C37" i="56"/>
  <c r="C36" i="56"/>
  <c r="C35" i="56"/>
  <c r="C34" i="56"/>
  <c r="C33" i="56"/>
  <c r="C32" i="56"/>
  <c r="C31" i="56"/>
  <c r="C30" i="56"/>
  <c r="C29" i="56"/>
  <c r="C28" i="56"/>
  <c r="C27" i="56"/>
  <c r="C26" i="56"/>
  <c r="C25" i="56"/>
  <c r="C24" i="56"/>
  <c r="C23" i="56"/>
  <c r="C22" i="56"/>
  <c r="C21" i="56"/>
  <c r="C20" i="56"/>
  <c r="C19" i="56"/>
  <c r="C18" i="56"/>
  <c r="C17" i="56"/>
  <c r="C16" i="56"/>
  <c r="C15" i="56"/>
  <c r="C14" i="56"/>
  <c r="C13" i="56"/>
  <c r="C12" i="56"/>
  <c r="C11" i="56"/>
  <c r="C10" i="56"/>
  <c r="C9" i="56"/>
  <c r="C8" i="56"/>
  <c r="C7" i="56"/>
  <c r="C6" i="56"/>
  <c r="C5" i="56"/>
  <c r="C4" i="56"/>
  <c r="C3" i="56"/>
  <c r="C2" i="56"/>
  <c r="C129" i="57"/>
  <c r="C128" i="57"/>
  <c r="C127" i="57"/>
  <c r="C126" i="57"/>
  <c r="C125" i="57"/>
  <c r="C124" i="57"/>
  <c r="C123" i="57"/>
  <c r="C122" i="57"/>
  <c r="C121" i="57"/>
  <c r="C120" i="57"/>
  <c r="C119" i="57"/>
  <c r="C118" i="57"/>
  <c r="C117" i="57"/>
  <c r="C116" i="57"/>
  <c r="C115" i="57"/>
  <c r="C114" i="57"/>
  <c r="C113" i="57"/>
  <c r="C112" i="57"/>
  <c r="C111" i="57"/>
  <c r="C110" i="57"/>
  <c r="C109" i="57"/>
  <c r="C108" i="57"/>
  <c r="C107" i="57"/>
  <c r="C106" i="57"/>
  <c r="C105" i="57"/>
  <c r="C104" i="57"/>
  <c r="C103" i="57"/>
  <c r="C102" i="57"/>
  <c r="C101" i="57"/>
  <c r="C100" i="57"/>
  <c r="C99" i="57"/>
  <c r="C98" i="57"/>
  <c r="C97" i="57"/>
  <c r="C96" i="57"/>
  <c r="C95" i="57"/>
  <c r="C94" i="57"/>
  <c r="C93" i="57"/>
  <c r="C92" i="57"/>
  <c r="C91" i="57"/>
  <c r="C90" i="57"/>
  <c r="C89" i="57"/>
  <c r="C88" i="57"/>
  <c r="C87" i="57"/>
  <c r="C86" i="57"/>
  <c r="C85" i="57"/>
  <c r="C84" i="57"/>
  <c r="C83" i="57"/>
  <c r="C82" i="57"/>
  <c r="C81" i="57"/>
  <c r="C80" i="57"/>
  <c r="C79" i="57"/>
  <c r="C78" i="57"/>
  <c r="C77" i="57"/>
  <c r="C76" i="57"/>
  <c r="C75" i="57"/>
  <c r="C74" i="57"/>
  <c r="C73" i="57"/>
  <c r="C72" i="57"/>
  <c r="C71" i="57"/>
  <c r="C70" i="57"/>
  <c r="C69" i="57"/>
  <c r="C68" i="57"/>
  <c r="C67" i="57"/>
  <c r="C66" i="57"/>
  <c r="C65" i="57"/>
  <c r="C64" i="57"/>
  <c r="C63" i="57"/>
  <c r="C62" i="57"/>
  <c r="C61" i="57"/>
  <c r="C60" i="57"/>
  <c r="C59" i="57"/>
  <c r="C58" i="57"/>
  <c r="C57" i="57"/>
  <c r="C56" i="57"/>
  <c r="C55" i="57"/>
  <c r="C54" i="57"/>
  <c r="C53" i="57"/>
  <c r="C52" i="57"/>
  <c r="C51" i="57"/>
  <c r="C50" i="57"/>
  <c r="C49" i="57"/>
  <c r="C48" i="57"/>
  <c r="C47" i="57"/>
  <c r="C46" i="57"/>
  <c r="C45" i="57"/>
  <c r="C44" i="57"/>
  <c r="C43" i="57"/>
  <c r="C42" i="57"/>
  <c r="C41" i="57"/>
  <c r="C40" i="57"/>
  <c r="C39" i="57"/>
  <c r="C38" i="57"/>
  <c r="C37" i="57"/>
  <c r="C36" i="57"/>
  <c r="C35" i="57"/>
  <c r="C34" i="57"/>
  <c r="C33" i="57"/>
  <c r="C32" i="57"/>
  <c r="C31" i="57"/>
  <c r="C30" i="57"/>
  <c r="C29" i="57"/>
  <c r="C28" i="57"/>
  <c r="C27" i="57"/>
  <c r="C26" i="57"/>
  <c r="C25" i="57"/>
  <c r="C24" i="57"/>
  <c r="C23" i="57"/>
  <c r="C22" i="57"/>
  <c r="C21" i="57"/>
  <c r="C20" i="57"/>
  <c r="C19" i="57"/>
  <c r="C18" i="57"/>
  <c r="C17" i="57"/>
  <c r="C16" i="57"/>
  <c r="C15" i="57"/>
  <c r="C14" i="57"/>
  <c r="C13" i="57"/>
  <c r="C12" i="57"/>
  <c r="C11" i="57"/>
  <c r="C10" i="57"/>
  <c r="C9" i="57"/>
  <c r="C8" i="57"/>
  <c r="C7" i="57"/>
  <c r="C6" i="57"/>
  <c r="C5" i="57"/>
  <c r="C4" i="57"/>
  <c r="C3" i="57"/>
  <c r="C2" i="57"/>
  <c r="I23" i="70" l="1"/>
  <c r="I118" i="70"/>
  <c r="J17" i="70"/>
  <c r="K17" i="70"/>
  <c r="L23" i="70"/>
  <c r="L15" i="70"/>
  <c r="K38" i="70"/>
  <c r="H21" i="70"/>
  <c r="L92" i="70"/>
  <c r="J41" i="70"/>
  <c r="K56" i="70"/>
  <c r="J118" i="70"/>
  <c r="J21" i="70"/>
  <c r="A70" i="70"/>
  <c r="B70" i="70" s="1"/>
  <c r="J13" i="70"/>
  <c r="K21" i="70"/>
  <c r="I120" i="70"/>
  <c r="J126" i="70"/>
  <c r="K41" i="70"/>
  <c r="I47" i="70"/>
  <c r="K13" i="70"/>
  <c r="I126" i="70"/>
  <c r="L31" i="70"/>
  <c r="J58" i="70"/>
  <c r="I124" i="70"/>
  <c r="L6" i="70"/>
  <c r="K75" i="70"/>
  <c r="J38" i="70"/>
  <c r="K31" i="70"/>
  <c r="K48" i="70"/>
  <c r="A83" i="70"/>
  <c r="B83" i="70" s="1"/>
  <c r="J83" i="70"/>
  <c r="K98" i="70"/>
  <c r="A91" i="70"/>
  <c r="B91" i="70" s="1"/>
  <c r="K64" i="70"/>
  <c r="I50" i="70"/>
  <c r="J33" i="70"/>
  <c r="K54" i="70"/>
  <c r="J22" i="70"/>
  <c r="L22" i="70"/>
  <c r="K22" i="70"/>
  <c r="K65" i="70"/>
  <c r="J50" i="70"/>
  <c r="K33" i="70"/>
  <c r="I106" i="70"/>
  <c r="K30" i="70"/>
  <c r="L55" i="70"/>
  <c r="J55" i="70"/>
  <c r="I46" i="70"/>
  <c r="K46" i="70"/>
  <c r="I63" i="70"/>
  <c r="K106" i="70"/>
  <c r="K62" i="70"/>
  <c r="H13" i="70"/>
  <c r="J14" i="70"/>
  <c r="L14" i="70"/>
  <c r="I92" i="70"/>
  <c r="K91" i="70"/>
  <c r="J62" i="70"/>
  <c r="A67" i="70"/>
  <c r="B67" i="70" s="1"/>
  <c r="J67" i="70"/>
  <c r="K100" i="70" s="1"/>
  <c r="H9" i="70"/>
  <c r="A92" i="70"/>
  <c r="B92" i="70" s="1"/>
  <c r="L39" i="70"/>
  <c r="J39" i="70"/>
  <c r="J71" i="70"/>
  <c r="A71" i="70"/>
  <c r="B71" i="70" s="1"/>
  <c r="K124" i="70"/>
  <c r="J30" i="70"/>
  <c r="J69" i="67"/>
  <c r="I69" i="67"/>
  <c r="I89" i="67"/>
  <c r="A89" i="67"/>
  <c r="B89" i="67" s="1"/>
  <c r="J89" i="67"/>
  <c r="L8" i="67"/>
  <c r="J8" i="67"/>
  <c r="L23" i="67"/>
  <c r="L5" i="67"/>
  <c r="K5" i="67" s="1"/>
  <c r="J44" i="67"/>
  <c r="L44" i="67" s="1"/>
  <c r="H44" i="67"/>
  <c r="J40" i="67"/>
  <c r="H40" i="67"/>
  <c r="H21" i="67"/>
  <c r="K35" i="67"/>
  <c r="L35" i="67" s="1"/>
  <c r="H35" i="67"/>
  <c r="L92" i="67"/>
  <c r="K13" i="67"/>
  <c r="I13" i="67"/>
  <c r="K37" i="68"/>
  <c r="L96" i="68"/>
  <c r="I106" i="68"/>
  <c r="I16" i="68"/>
  <c r="L107" i="68"/>
  <c r="L16" i="68"/>
  <c r="K125" i="68"/>
  <c r="J101" i="68"/>
  <c r="I51" i="68"/>
  <c r="I127" i="68"/>
  <c r="L12" i="68"/>
  <c r="L127" i="68"/>
  <c r="K7" i="68"/>
  <c r="J60" i="68"/>
  <c r="I60" i="68" s="1"/>
  <c r="H60" i="68"/>
  <c r="I12" i="68"/>
  <c r="K80" i="68"/>
  <c r="L80" i="68" s="1"/>
  <c r="K52" i="68"/>
  <c r="I82" i="68"/>
  <c r="J82" i="68" s="1"/>
  <c r="J64" i="68"/>
  <c r="K64" i="68" s="1"/>
  <c r="I93" i="68"/>
  <c r="L125" i="68"/>
  <c r="I68" i="68"/>
  <c r="K29" i="68"/>
  <c r="K87" i="68"/>
  <c r="L87" i="68"/>
  <c r="I87" i="68"/>
  <c r="J29" i="68"/>
  <c r="J123" i="68"/>
  <c r="J91" i="69"/>
  <c r="L71" i="69"/>
  <c r="I32" i="69"/>
  <c r="J84" i="69"/>
  <c r="A72" i="69"/>
  <c r="B72" i="69" s="1"/>
  <c r="J18" i="69"/>
  <c r="I4" i="69"/>
  <c r="I106" i="69"/>
  <c r="L16" i="69"/>
  <c r="I16" i="69"/>
  <c r="J106" i="69"/>
  <c r="L73" i="69"/>
  <c r="K47" i="69"/>
  <c r="L47" i="69" s="1"/>
  <c r="H47" i="69"/>
  <c r="K55" i="69"/>
  <c r="L55" i="69" s="1"/>
  <c r="H55" i="69"/>
  <c r="K63" i="69"/>
  <c r="I63" i="69" s="1"/>
  <c r="H63" i="69"/>
  <c r="I98" i="69"/>
  <c r="J46" i="69"/>
  <c r="J98" i="69"/>
  <c r="L40" i="69"/>
  <c r="L84" i="69"/>
  <c r="K114" i="69"/>
  <c r="L120" i="69"/>
  <c r="L10" i="69"/>
  <c r="L104" i="69"/>
  <c r="I112" i="69"/>
  <c r="I17" i="69"/>
  <c r="I122" i="69"/>
  <c r="K10" i="69"/>
  <c r="I84" i="67"/>
  <c r="K73" i="67"/>
  <c r="J81" i="67"/>
  <c r="L108" i="68"/>
  <c r="I108" i="68"/>
  <c r="I52" i="68"/>
  <c r="I19" i="68"/>
  <c r="I4" i="68"/>
  <c r="J33" i="68"/>
  <c r="I119" i="68"/>
  <c r="K122" i="68"/>
  <c r="I107" i="68"/>
  <c r="L19" i="68"/>
  <c r="L35" i="68"/>
  <c r="K93" i="68"/>
  <c r="J24" i="68"/>
  <c r="A93" i="68"/>
  <c r="B93" i="68" s="1"/>
  <c r="J122" i="68"/>
  <c r="L119" i="68"/>
  <c r="I7" i="68"/>
  <c r="K89" i="68"/>
  <c r="I44" i="68"/>
  <c r="I90" i="68"/>
  <c r="L90" i="68" s="1"/>
  <c r="J20" i="68"/>
  <c r="L52" i="68"/>
  <c r="J106" i="68"/>
  <c r="J89" i="68"/>
  <c r="L71" i="68"/>
  <c r="I24" i="68"/>
  <c r="I35" i="68"/>
  <c r="A87" i="68"/>
  <c r="B87" i="68" s="1"/>
  <c r="I43" i="68"/>
  <c r="I28" i="68"/>
  <c r="L20" i="68"/>
  <c r="A71" i="68"/>
  <c r="B71" i="68" s="1"/>
  <c r="K94" i="68"/>
  <c r="J117" i="68"/>
  <c r="K117" i="68"/>
  <c r="L117" i="68"/>
  <c r="L124" i="68"/>
  <c r="I124" i="68"/>
  <c r="K101" i="68"/>
  <c r="J68" i="68"/>
  <c r="L39" i="68"/>
  <c r="I116" i="68"/>
  <c r="I114" i="68"/>
  <c r="I111" i="68"/>
  <c r="L123" i="68"/>
  <c r="K71" i="68"/>
  <c r="I71" i="68"/>
  <c r="K66" i="68"/>
  <c r="L8" i="68"/>
  <c r="J94" i="68"/>
  <c r="K72" i="68"/>
  <c r="L78" i="68"/>
  <c r="K78" i="68"/>
  <c r="J95" i="68"/>
  <c r="A95" i="68"/>
  <c r="B95" i="68" s="1"/>
  <c r="J8" i="68"/>
  <c r="L111" i="68"/>
  <c r="I32" i="68"/>
  <c r="I39" i="68"/>
  <c r="I100" i="68"/>
  <c r="L103" i="68"/>
  <c r="J114" i="68"/>
  <c r="I27" i="68"/>
  <c r="J32" i="68"/>
  <c r="J25" i="68"/>
  <c r="K40" i="68"/>
  <c r="A83" i="68"/>
  <c r="B83" i="68" s="1"/>
  <c r="J83" i="68"/>
  <c r="I103" i="68"/>
  <c r="J91" i="68"/>
  <c r="K91" i="68" s="1"/>
  <c r="L27" i="68"/>
  <c r="K25" i="68"/>
  <c r="L27" i="69"/>
  <c r="J32" i="69"/>
  <c r="K65" i="69"/>
  <c r="L52" i="69"/>
  <c r="K52" i="69"/>
  <c r="J49" i="69"/>
  <c r="K60" i="69"/>
  <c r="L100" i="69"/>
  <c r="I114" i="69"/>
  <c r="L59" i="69"/>
  <c r="I66" i="69"/>
  <c r="L66" i="69" s="1"/>
  <c r="I118" i="69"/>
  <c r="I27" i="69"/>
  <c r="L65" i="69"/>
  <c r="J54" i="69"/>
  <c r="K71" i="69"/>
  <c r="K118" i="69"/>
  <c r="K34" i="70"/>
  <c r="J34" i="70"/>
  <c r="A74" i="70"/>
  <c r="B74" i="70" s="1"/>
  <c r="I74" i="70"/>
  <c r="L111" i="70"/>
  <c r="J111" i="70"/>
  <c r="I111" i="70"/>
  <c r="K114" i="70"/>
  <c r="J114" i="70"/>
  <c r="I114" i="70"/>
  <c r="L109" i="70"/>
  <c r="K109" i="70"/>
  <c r="J109" i="70"/>
  <c r="L115" i="70"/>
  <c r="J115" i="70"/>
  <c r="I115" i="70"/>
  <c r="L104" i="70"/>
  <c r="I104" i="70"/>
  <c r="J28" i="70"/>
  <c r="I28" i="70"/>
  <c r="L28" i="70"/>
  <c r="L64" i="70"/>
  <c r="I64" i="70"/>
  <c r="I127" i="70"/>
  <c r="L127" i="70"/>
  <c r="J127" i="70"/>
  <c r="J37" i="70"/>
  <c r="K37" i="70"/>
  <c r="L37" i="70"/>
  <c r="L48" i="70"/>
  <c r="I48" i="70"/>
  <c r="L56" i="70"/>
  <c r="I56" i="70"/>
  <c r="L2" i="70"/>
  <c r="K2" i="70"/>
  <c r="J2" i="70"/>
  <c r="J79" i="70"/>
  <c r="A79" i="70"/>
  <c r="B79" i="70" s="1"/>
  <c r="I78" i="70"/>
  <c r="A78" i="70"/>
  <c r="B78" i="70" s="1"/>
  <c r="K7" i="70"/>
  <c r="I7" i="70"/>
  <c r="K40" i="70"/>
  <c r="L7" i="70"/>
  <c r="L97" i="70"/>
  <c r="A97" i="70"/>
  <c r="B97" i="70" s="1"/>
  <c r="A94" i="70"/>
  <c r="B94" i="70" s="1"/>
  <c r="I94" i="70"/>
  <c r="L125" i="70"/>
  <c r="K125" i="70"/>
  <c r="J125" i="70"/>
  <c r="K122" i="70"/>
  <c r="J122" i="70"/>
  <c r="I122" i="70"/>
  <c r="L18" i="70"/>
  <c r="K18" i="70"/>
  <c r="J18" i="70"/>
  <c r="L35" i="70"/>
  <c r="J35" i="70"/>
  <c r="I35" i="70"/>
  <c r="L10" i="70"/>
  <c r="K10" i="70"/>
  <c r="J10" i="70"/>
  <c r="A90" i="70"/>
  <c r="B90" i="70" s="1"/>
  <c r="I90" i="70"/>
  <c r="L76" i="70"/>
  <c r="J76" i="70"/>
  <c r="I76" i="70"/>
  <c r="K72" i="70"/>
  <c r="A72" i="70"/>
  <c r="B72" i="70" s="1"/>
  <c r="J20" i="70"/>
  <c r="I20" i="70"/>
  <c r="L20" i="70"/>
  <c r="L51" i="70"/>
  <c r="J51" i="70"/>
  <c r="I51" i="70"/>
  <c r="L99" i="70"/>
  <c r="J99" i="70"/>
  <c r="I99" i="70"/>
  <c r="J4" i="70"/>
  <c r="I4" i="70"/>
  <c r="L4" i="70"/>
  <c r="L113" i="70"/>
  <c r="K113" i="70"/>
  <c r="J113" i="70"/>
  <c r="L93" i="70"/>
  <c r="A93" i="70"/>
  <c r="B93" i="70" s="1"/>
  <c r="L77" i="70"/>
  <c r="A77" i="70"/>
  <c r="B77" i="70" s="1"/>
  <c r="L103" i="70"/>
  <c r="J103" i="70"/>
  <c r="I103" i="70"/>
  <c r="L112" i="70"/>
  <c r="I112" i="70"/>
  <c r="K60" i="70"/>
  <c r="L27" i="70"/>
  <c r="K27" i="70"/>
  <c r="I27" i="70"/>
  <c r="L40" i="70"/>
  <c r="I40" i="70"/>
  <c r="K52" i="70"/>
  <c r="K19" i="70"/>
  <c r="I19" i="70"/>
  <c r="L19" i="70"/>
  <c r="L107" i="70"/>
  <c r="J107" i="70"/>
  <c r="I107" i="70"/>
  <c r="I82" i="70"/>
  <c r="A82" i="70"/>
  <c r="B82" i="70" s="1"/>
  <c r="L85" i="70"/>
  <c r="A85" i="70"/>
  <c r="B85" i="70" s="1"/>
  <c r="K96" i="70"/>
  <c r="A96" i="70"/>
  <c r="B96" i="70" s="1"/>
  <c r="L119" i="70"/>
  <c r="I119" i="70"/>
  <c r="J119" i="70"/>
  <c r="L89" i="70"/>
  <c r="A89" i="70"/>
  <c r="B89" i="70" s="1"/>
  <c r="K117" i="70"/>
  <c r="J117" i="70"/>
  <c r="L100" i="70"/>
  <c r="I100" i="70"/>
  <c r="L121" i="70"/>
  <c r="K121" i="70"/>
  <c r="J121" i="70"/>
  <c r="I52" i="70"/>
  <c r="L52" i="70"/>
  <c r="L59" i="70"/>
  <c r="J59" i="70"/>
  <c r="I59" i="70"/>
  <c r="I86" i="70"/>
  <c r="A86" i="70"/>
  <c r="B86" i="70" s="1"/>
  <c r="K110" i="70"/>
  <c r="J110" i="70"/>
  <c r="I110" i="70"/>
  <c r="A69" i="70"/>
  <c r="B69" i="70" s="1"/>
  <c r="L69" i="70"/>
  <c r="L43" i="70"/>
  <c r="J43" i="70"/>
  <c r="I43" i="70"/>
  <c r="J87" i="70"/>
  <c r="A87" i="70"/>
  <c r="B87" i="70" s="1"/>
  <c r="J102" i="70"/>
  <c r="I102" i="70"/>
  <c r="K102" i="70"/>
  <c r="J61" i="70"/>
  <c r="K61" i="70"/>
  <c r="L61" i="70"/>
  <c r="L105" i="70"/>
  <c r="K105" i="70"/>
  <c r="J105" i="70"/>
  <c r="J45" i="70"/>
  <c r="K45" i="70"/>
  <c r="L45" i="70"/>
  <c r="J12" i="70"/>
  <c r="I12" i="70"/>
  <c r="L12" i="70"/>
  <c r="J53" i="70"/>
  <c r="K53" i="70"/>
  <c r="L123" i="70"/>
  <c r="I123" i="70"/>
  <c r="J123" i="70"/>
  <c r="L32" i="70"/>
  <c r="J32" i="70"/>
  <c r="I32" i="70"/>
  <c r="I36" i="70"/>
  <c r="L36" i="70"/>
  <c r="J16" i="70"/>
  <c r="L16" i="70"/>
  <c r="I16" i="70"/>
  <c r="L8" i="70"/>
  <c r="J8" i="70"/>
  <c r="I8" i="70"/>
  <c r="L108" i="70"/>
  <c r="K108" i="70"/>
  <c r="I108" i="70"/>
  <c r="L129" i="70"/>
  <c r="K129" i="70"/>
  <c r="J129" i="70"/>
  <c r="L101" i="70"/>
  <c r="K101" i="70"/>
  <c r="J101" i="70"/>
  <c r="L81" i="70"/>
  <c r="A81" i="70"/>
  <c r="B81" i="70" s="1"/>
  <c r="I44" i="70"/>
  <c r="L44" i="70"/>
  <c r="K44" i="70"/>
  <c r="K11" i="70"/>
  <c r="I11" i="70"/>
  <c r="L11" i="70"/>
  <c r="K36" i="70"/>
  <c r="I60" i="70"/>
  <c r="L60" i="70"/>
  <c r="J95" i="70"/>
  <c r="A95" i="70"/>
  <c r="B95" i="70" s="1"/>
  <c r="L26" i="70"/>
  <c r="K26" i="70"/>
  <c r="J26" i="70"/>
  <c r="A66" i="70"/>
  <c r="B66" i="70" s="1"/>
  <c r="I66" i="70"/>
  <c r="J24" i="70"/>
  <c r="L24" i="70"/>
  <c r="I24" i="70"/>
  <c r="J59" i="69"/>
  <c r="I56" i="69"/>
  <c r="L18" i="69"/>
  <c r="K102" i="69"/>
  <c r="K49" i="69"/>
  <c r="K46" i="69"/>
  <c r="I54" i="69"/>
  <c r="L4" i="69"/>
  <c r="I128" i="69"/>
  <c r="K104" i="69"/>
  <c r="I102" i="69"/>
  <c r="L88" i="69"/>
  <c r="A67" i="69"/>
  <c r="B67" i="69" s="1"/>
  <c r="A96" i="69"/>
  <c r="B96" i="69" s="1"/>
  <c r="K96" i="69"/>
  <c r="L129" i="67"/>
  <c r="K45" i="67"/>
  <c r="K113" i="67"/>
  <c r="K81" i="67"/>
  <c r="L113" i="67"/>
  <c r="K64" i="67"/>
  <c r="J103" i="67"/>
  <c r="K104" i="67"/>
  <c r="J97" i="67"/>
  <c r="A81" i="67"/>
  <c r="B81" i="67" s="1"/>
  <c r="K72" i="67"/>
  <c r="J72" i="67" s="1"/>
  <c r="K43" i="67"/>
  <c r="I43" i="67" s="1"/>
  <c r="A97" i="67"/>
  <c r="B97" i="67" s="1"/>
  <c r="K129" i="67"/>
  <c r="K70" i="67"/>
  <c r="L30" i="67"/>
  <c r="I62" i="67"/>
  <c r="K105" i="67"/>
  <c r="K117" i="67"/>
  <c r="J30" i="67"/>
  <c r="I14" i="67"/>
  <c r="L14" i="67" s="1"/>
  <c r="L94" i="67"/>
  <c r="I67" i="67"/>
  <c r="I38" i="67"/>
  <c r="J6" i="67"/>
  <c r="J62" i="67"/>
  <c r="K37" i="67"/>
  <c r="J98" i="67"/>
  <c r="K98" i="67"/>
  <c r="H19" i="67"/>
  <c r="K49" i="67"/>
  <c r="L60" i="67"/>
  <c r="L49" i="67"/>
  <c r="L85" i="67"/>
  <c r="I24" i="69"/>
  <c r="J24" i="69"/>
  <c r="L70" i="69"/>
  <c r="L24" i="69"/>
  <c r="I108" i="69"/>
  <c r="K17" i="69"/>
  <c r="J122" i="69"/>
  <c r="K62" i="69"/>
  <c r="I62" i="69"/>
  <c r="L51" i="69"/>
  <c r="I124" i="69"/>
  <c r="J110" i="69"/>
  <c r="K110" i="69"/>
  <c r="I51" i="69"/>
  <c r="I116" i="69"/>
  <c r="J126" i="69"/>
  <c r="I126" i="69"/>
  <c r="J33" i="69"/>
  <c r="L80" i="69"/>
  <c r="K33" i="69"/>
  <c r="I25" i="69"/>
  <c r="J25" i="69"/>
  <c r="K25" i="69"/>
  <c r="J80" i="69"/>
  <c r="K34" i="69"/>
  <c r="I34" i="69"/>
  <c r="K73" i="69"/>
  <c r="J73" i="69"/>
  <c r="I73" i="69"/>
  <c r="J88" i="69"/>
  <c r="L125" i="69"/>
  <c r="K125" i="69"/>
  <c r="J125" i="69"/>
  <c r="I103" i="69"/>
  <c r="L103" i="69"/>
  <c r="J103" i="69"/>
  <c r="K64" i="69"/>
  <c r="I31" i="69"/>
  <c r="L31" i="69"/>
  <c r="K31" i="69"/>
  <c r="K29" i="69"/>
  <c r="J29" i="69"/>
  <c r="I29" i="69"/>
  <c r="L129" i="69"/>
  <c r="K129" i="69"/>
  <c r="J129" i="69"/>
  <c r="J87" i="69"/>
  <c r="A87" i="69"/>
  <c r="B87" i="69" s="1"/>
  <c r="L48" i="69"/>
  <c r="I48" i="69"/>
  <c r="L63" i="69"/>
  <c r="K40" i="69"/>
  <c r="L7" i="69"/>
  <c r="K7" i="69"/>
  <c r="I7" i="69"/>
  <c r="A94" i="69"/>
  <c r="B94" i="69" s="1"/>
  <c r="I94" i="69"/>
  <c r="I119" i="69"/>
  <c r="L119" i="69"/>
  <c r="J119" i="69"/>
  <c r="J121" i="69"/>
  <c r="K121" i="69"/>
  <c r="I99" i="69"/>
  <c r="L99" i="69"/>
  <c r="J99" i="69"/>
  <c r="K48" i="69"/>
  <c r="J30" i="69"/>
  <c r="K30" i="69"/>
  <c r="L30" i="69"/>
  <c r="L89" i="69"/>
  <c r="A89" i="69"/>
  <c r="B89" i="69" s="1"/>
  <c r="K44" i="69"/>
  <c r="L11" i="69"/>
  <c r="K11" i="69"/>
  <c r="I11" i="69"/>
  <c r="I127" i="69"/>
  <c r="L127" i="69"/>
  <c r="J127" i="69"/>
  <c r="I82" i="69"/>
  <c r="A82" i="69"/>
  <c r="B82" i="69" s="1"/>
  <c r="A69" i="69"/>
  <c r="B69" i="69" s="1"/>
  <c r="L69" i="69"/>
  <c r="L64" i="69"/>
  <c r="I64" i="69"/>
  <c r="K36" i="69"/>
  <c r="L3" i="69"/>
  <c r="K3" i="69"/>
  <c r="I3" i="69"/>
  <c r="I111" i="69"/>
  <c r="L111" i="69"/>
  <c r="J111" i="69"/>
  <c r="K113" i="69"/>
  <c r="J113" i="69"/>
  <c r="L97" i="69"/>
  <c r="A97" i="69"/>
  <c r="B97" i="69" s="1"/>
  <c r="I36" i="69"/>
  <c r="L36" i="69"/>
  <c r="L2" i="69"/>
  <c r="K2" i="69"/>
  <c r="J2" i="69"/>
  <c r="J6" i="69"/>
  <c r="K6" i="69"/>
  <c r="L6" i="69"/>
  <c r="L77" i="69"/>
  <c r="A77" i="69"/>
  <c r="B77" i="69" s="1"/>
  <c r="J13" i="69"/>
  <c r="K13" i="69"/>
  <c r="I13" i="69"/>
  <c r="A90" i="69"/>
  <c r="B90" i="69" s="1"/>
  <c r="I90" i="69"/>
  <c r="L76" i="69"/>
  <c r="J76" i="69"/>
  <c r="I76" i="69"/>
  <c r="I115" i="69"/>
  <c r="L115" i="69"/>
  <c r="J115" i="69"/>
  <c r="K53" i="69"/>
  <c r="J53" i="69"/>
  <c r="L53" i="69"/>
  <c r="K56" i="69"/>
  <c r="L23" i="69"/>
  <c r="K23" i="69"/>
  <c r="I23" i="69"/>
  <c r="I123" i="69"/>
  <c r="L123" i="69"/>
  <c r="J123" i="69"/>
  <c r="J21" i="69"/>
  <c r="K21" i="69"/>
  <c r="I21" i="69"/>
  <c r="L91" i="69"/>
  <c r="K91" i="69"/>
  <c r="I91" i="69"/>
  <c r="K124" i="69"/>
  <c r="I86" i="69"/>
  <c r="A86" i="69"/>
  <c r="B86" i="69" s="1"/>
  <c r="J83" i="69"/>
  <c r="A83" i="69"/>
  <c r="B83" i="69" s="1"/>
  <c r="L109" i="69"/>
  <c r="K109" i="69"/>
  <c r="J109" i="69"/>
  <c r="L93" i="69"/>
  <c r="A93" i="69"/>
  <c r="B93" i="69" s="1"/>
  <c r="I74" i="69"/>
  <c r="A74" i="69"/>
  <c r="B74" i="69" s="1"/>
  <c r="L101" i="69"/>
  <c r="K101" i="69"/>
  <c r="J101" i="69"/>
  <c r="J43" i="69"/>
  <c r="L43" i="69"/>
  <c r="I43" i="69"/>
  <c r="J75" i="69"/>
  <c r="A75" i="69"/>
  <c r="B75" i="69" s="1"/>
  <c r="J95" i="69"/>
  <c r="A95" i="69"/>
  <c r="B95" i="69" s="1"/>
  <c r="L105" i="69"/>
  <c r="J105" i="69"/>
  <c r="K105" i="69"/>
  <c r="J79" i="69"/>
  <c r="A79" i="69"/>
  <c r="B79" i="69" s="1"/>
  <c r="I20" i="69"/>
  <c r="J20" i="69"/>
  <c r="L20" i="69"/>
  <c r="I44" i="69"/>
  <c r="L44" i="69"/>
  <c r="J9" i="69"/>
  <c r="K9" i="69"/>
  <c r="I9" i="69"/>
  <c r="L117" i="69"/>
  <c r="K117" i="69"/>
  <c r="J117" i="69"/>
  <c r="L81" i="69"/>
  <c r="A81" i="69"/>
  <c r="B81" i="69" s="1"/>
  <c r="L14" i="69"/>
  <c r="K14" i="69"/>
  <c r="J14" i="69"/>
  <c r="I107" i="69"/>
  <c r="L107" i="69"/>
  <c r="J107" i="69"/>
  <c r="A78" i="69"/>
  <c r="B78" i="69" s="1"/>
  <c r="I78" i="69"/>
  <c r="L85" i="69"/>
  <c r="A85" i="69"/>
  <c r="B85" i="69" s="1"/>
  <c r="K92" i="69"/>
  <c r="A92" i="69"/>
  <c r="B92" i="69" s="1"/>
  <c r="I72" i="69"/>
  <c r="L72" i="69"/>
  <c r="J72" i="69"/>
  <c r="K100" i="69"/>
  <c r="L67" i="69"/>
  <c r="I67" i="69"/>
  <c r="K67" i="69"/>
  <c r="I60" i="69"/>
  <c r="L60" i="69"/>
  <c r="L66" i="68"/>
  <c r="K2" i="68"/>
  <c r="J2" i="68"/>
  <c r="K61" i="68"/>
  <c r="L61" i="68"/>
  <c r="J61" i="68"/>
  <c r="L11" i="68"/>
  <c r="K44" i="68"/>
  <c r="I11" i="68"/>
  <c r="K11" i="68"/>
  <c r="I118" i="68"/>
  <c r="K118" i="68"/>
  <c r="J118" i="68"/>
  <c r="K58" i="68"/>
  <c r="I58" i="68"/>
  <c r="J58" i="68"/>
  <c r="L55" i="68"/>
  <c r="I55" i="68"/>
  <c r="J55" i="68"/>
  <c r="K62" i="68"/>
  <c r="I62" i="68"/>
  <c r="J62" i="68"/>
  <c r="A81" i="68"/>
  <c r="B81" i="68" s="1"/>
  <c r="L81" i="68"/>
  <c r="J67" i="68"/>
  <c r="A67" i="68"/>
  <c r="B67" i="68" s="1"/>
  <c r="I102" i="68"/>
  <c r="K102" i="68"/>
  <c r="J102" i="68"/>
  <c r="L73" i="68"/>
  <c r="A73" i="68"/>
  <c r="B73" i="68" s="1"/>
  <c r="I99" i="68"/>
  <c r="L99" i="68"/>
  <c r="J99" i="68"/>
  <c r="K57" i="68"/>
  <c r="J57" i="68"/>
  <c r="L63" i="68"/>
  <c r="J63" i="68"/>
  <c r="I63" i="68"/>
  <c r="I64" i="68"/>
  <c r="L64" i="68"/>
  <c r="L82" i="68"/>
  <c r="I110" i="68"/>
  <c r="K110" i="68"/>
  <c r="J110" i="68"/>
  <c r="L59" i="68"/>
  <c r="I59" i="68"/>
  <c r="J59" i="68"/>
  <c r="K76" i="68"/>
  <c r="A76" i="68"/>
  <c r="B76" i="68" s="1"/>
  <c r="L15" i="68"/>
  <c r="K48" i="68"/>
  <c r="I15" i="68"/>
  <c r="K15" i="68"/>
  <c r="I17" i="68"/>
  <c r="J17" i="68"/>
  <c r="K17" i="68"/>
  <c r="A77" i="68"/>
  <c r="B77" i="68" s="1"/>
  <c r="L77" i="68"/>
  <c r="K9" i="68"/>
  <c r="J9" i="68"/>
  <c r="I9" i="68"/>
  <c r="L86" i="68"/>
  <c r="K86" i="68"/>
  <c r="J86" i="68"/>
  <c r="K98" i="68"/>
  <c r="J98" i="68"/>
  <c r="I98" i="68"/>
  <c r="K84" i="68"/>
  <c r="A84" i="68"/>
  <c r="B84" i="68" s="1"/>
  <c r="K112" i="68"/>
  <c r="I79" i="68"/>
  <c r="L79" i="68"/>
  <c r="K79" i="68"/>
  <c r="J5" i="68"/>
  <c r="K5" i="68"/>
  <c r="I5" i="68"/>
  <c r="I126" i="68"/>
  <c r="K126" i="68"/>
  <c r="J126" i="68"/>
  <c r="J90" i="68"/>
  <c r="A69" i="68"/>
  <c r="B69" i="68" s="1"/>
  <c r="L69" i="68"/>
  <c r="I3" i="68"/>
  <c r="K36" i="68"/>
  <c r="L3" i="68"/>
  <c r="K3" i="68"/>
  <c r="K92" i="68"/>
  <c r="A92" i="68"/>
  <c r="B92" i="68" s="1"/>
  <c r="L75" i="68"/>
  <c r="K108" i="68"/>
  <c r="K75" i="68"/>
  <c r="I75" i="68"/>
  <c r="A88" i="68"/>
  <c r="B88" i="68" s="1"/>
  <c r="K88" i="68"/>
  <c r="I56" i="68"/>
  <c r="L56" i="68"/>
  <c r="K65" i="68"/>
  <c r="L65" i="68"/>
  <c r="J65" i="68"/>
  <c r="J97" i="68"/>
  <c r="K97" i="68"/>
  <c r="I97" i="68"/>
  <c r="I13" i="68"/>
  <c r="J13" i="68"/>
  <c r="K13" i="68"/>
  <c r="K27" i="67"/>
  <c r="I27" i="67"/>
  <c r="I115" i="67"/>
  <c r="L115" i="67"/>
  <c r="I111" i="67"/>
  <c r="L111" i="67"/>
  <c r="J111" i="67"/>
  <c r="L6" i="67"/>
  <c r="K106" i="67"/>
  <c r="J118" i="67"/>
  <c r="H29" i="67"/>
  <c r="J92" i="67"/>
  <c r="J45" i="67"/>
  <c r="K61" i="67"/>
  <c r="K53" i="67"/>
  <c r="K114" i="67"/>
  <c r="L105" i="67"/>
  <c r="K121" i="67"/>
  <c r="A93" i="67"/>
  <c r="B93" i="67" s="1"/>
  <c r="H27" i="67"/>
  <c r="J37" i="67"/>
  <c r="K28" i="67"/>
  <c r="I28" i="67" s="1"/>
  <c r="J61" i="67"/>
  <c r="K118" i="67"/>
  <c r="L121" i="67"/>
  <c r="J4" i="67"/>
  <c r="J11" i="67"/>
  <c r="A73" i="67"/>
  <c r="B73" i="67" s="1"/>
  <c r="A88" i="67"/>
  <c r="B88" i="67" s="1"/>
  <c r="I42" i="67"/>
  <c r="L4" i="67"/>
  <c r="A80" i="67"/>
  <c r="B80" i="67" s="1"/>
  <c r="L22" i="67"/>
  <c r="J53" i="67"/>
  <c r="I23" i="67"/>
  <c r="J73" i="67"/>
  <c r="J99" i="67"/>
  <c r="I99" i="67"/>
  <c r="L99" i="67"/>
  <c r="I107" i="67"/>
  <c r="L107" i="67"/>
  <c r="J107" i="67"/>
  <c r="J21" i="67"/>
  <c r="I21" i="67"/>
  <c r="K21" i="67"/>
  <c r="J29" i="67"/>
  <c r="I29" i="67"/>
  <c r="K29" i="67"/>
  <c r="L40" i="67"/>
  <c r="I40" i="67"/>
  <c r="I19" i="67"/>
  <c r="L19" i="67"/>
  <c r="K19" i="67"/>
  <c r="I63" i="67"/>
  <c r="K94" i="67"/>
  <c r="J114" i="67"/>
  <c r="J70" i="67"/>
  <c r="J115" i="67"/>
  <c r="L84" i="67"/>
  <c r="J22" i="67"/>
  <c r="L27" i="67"/>
  <c r="I124" i="67"/>
  <c r="I106" i="67"/>
  <c r="K48" i="67"/>
  <c r="K60" i="67"/>
  <c r="J14" i="67"/>
  <c r="L46" i="67"/>
  <c r="L67" i="67"/>
  <c r="K67" i="67"/>
  <c r="K52" i="67"/>
  <c r="K38" i="67"/>
  <c r="J42" i="67"/>
  <c r="J126" i="67"/>
  <c r="J36" i="67"/>
  <c r="K126" i="67"/>
  <c r="K12" i="67"/>
  <c r="L63" i="67"/>
  <c r="I48" i="67"/>
  <c r="I116" i="67"/>
  <c r="K20" i="67"/>
  <c r="I66" i="67"/>
  <c r="A66" i="67"/>
  <c r="B66" i="67" s="1"/>
  <c r="K76" i="67"/>
  <c r="I102" i="67"/>
  <c r="J102" i="67"/>
  <c r="I25" i="67"/>
  <c r="K102" i="67"/>
  <c r="K25" i="67"/>
  <c r="I110" i="67"/>
  <c r="K110" i="67"/>
  <c r="J110" i="67"/>
  <c r="I127" i="67"/>
  <c r="J127" i="67"/>
  <c r="K2" i="67"/>
  <c r="J2" i="67"/>
  <c r="L119" i="67"/>
  <c r="J47" i="67"/>
  <c r="L39" i="67"/>
  <c r="L47" i="67"/>
  <c r="K26" i="67"/>
  <c r="J26" i="67"/>
  <c r="I87" i="67"/>
  <c r="I119" i="67"/>
  <c r="K87" i="67"/>
  <c r="L57" i="67"/>
  <c r="J57" i="67"/>
  <c r="K57" i="67"/>
  <c r="L71" i="67"/>
  <c r="K71" i="67"/>
  <c r="I71" i="67"/>
  <c r="I103" i="67"/>
  <c r="J34" i="67"/>
  <c r="K34" i="67"/>
  <c r="L65" i="67"/>
  <c r="K65" i="67"/>
  <c r="J65" i="67"/>
  <c r="K120" i="67"/>
  <c r="K15" i="67"/>
  <c r="I15" i="67"/>
  <c r="K31" i="67"/>
  <c r="I31" i="67"/>
  <c r="J33" i="67"/>
  <c r="K33" i="67"/>
  <c r="I33" i="67"/>
  <c r="J17" i="67"/>
  <c r="K17" i="67"/>
  <c r="J39" i="67"/>
  <c r="I17" i="67"/>
  <c r="K7" i="67"/>
  <c r="K40" i="67"/>
  <c r="I7" i="67"/>
  <c r="L7" i="67"/>
  <c r="L86" i="67"/>
  <c r="K86" i="67"/>
  <c r="J86" i="67"/>
  <c r="K112" i="67"/>
  <c r="L79" i="67"/>
  <c r="K79" i="67"/>
  <c r="I79" i="67"/>
  <c r="A90" i="67"/>
  <c r="B90" i="67" s="1"/>
  <c r="I90" i="67"/>
  <c r="L78" i="67"/>
  <c r="K78" i="67"/>
  <c r="J78" i="67"/>
  <c r="I112" i="67"/>
  <c r="L112" i="67"/>
  <c r="K3" i="67"/>
  <c r="I3" i="67"/>
  <c r="L3" i="67"/>
  <c r="J88" i="67"/>
  <c r="I88" i="67"/>
  <c r="L88" i="67"/>
  <c r="I104" i="67"/>
  <c r="L104" i="67"/>
  <c r="A82" i="67"/>
  <c r="B82" i="67" s="1"/>
  <c r="I82" i="67"/>
  <c r="I128" i="67"/>
  <c r="L128" i="67"/>
  <c r="L125" i="67"/>
  <c r="K125" i="67"/>
  <c r="J125" i="67"/>
  <c r="I120" i="67"/>
  <c r="L120" i="67"/>
  <c r="L101" i="67"/>
  <c r="K101" i="67"/>
  <c r="J101" i="67"/>
  <c r="K128" i="67"/>
  <c r="I95" i="67"/>
  <c r="L95" i="67"/>
  <c r="K95" i="67"/>
  <c r="I56" i="67"/>
  <c r="L56" i="67"/>
  <c r="K93" i="67"/>
  <c r="J93" i="67"/>
  <c r="I93" i="67"/>
  <c r="L96" i="67"/>
  <c r="J96" i="67"/>
  <c r="I96" i="67"/>
  <c r="L77" i="67"/>
  <c r="A77" i="67"/>
  <c r="B77" i="67" s="1"/>
  <c r="A74" i="67"/>
  <c r="B74" i="67" s="1"/>
  <c r="I74" i="67"/>
  <c r="L75" i="67"/>
  <c r="K75" i="67"/>
  <c r="K108" i="67"/>
  <c r="I75" i="67"/>
  <c r="K68" i="67"/>
  <c r="A68" i="67"/>
  <c r="B68" i="67" s="1"/>
  <c r="L91" i="67"/>
  <c r="K91" i="67"/>
  <c r="K124" i="67"/>
  <c r="I91" i="67"/>
  <c r="K56" i="67"/>
  <c r="J80" i="67"/>
  <c r="I80" i="67"/>
  <c r="L80" i="67"/>
  <c r="I52" i="67"/>
  <c r="L52" i="67"/>
  <c r="K109" i="67"/>
  <c r="J109" i="67"/>
  <c r="L83" i="67"/>
  <c r="K83" i="67"/>
  <c r="K116" i="67"/>
  <c r="I83" i="67"/>
  <c r="H170" i="64"/>
  <c r="G170" i="64"/>
  <c r="I170" i="64"/>
  <c r="G165" i="64"/>
  <c r="J165" i="64"/>
  <c r="H165" i="64"/>
  <c r="J168" i="64"/>
  <c r="I168" i="64"/>
  <c r="G168" i="64"/>
  <c r="J169" i="64"/>
  <c r="H169" i="64"/>
  <c r="G169" i="64"/>
  <c r="C129" i="58"/>
  <c r="C128" i="58"/>
  <c r="C127" i="58"/>
  <c r="C126" i="58"/>
  <c r="C125" i="58"/>
  <c r="C124" i="58"/>
  <c r="C123" i="58"/>
  <c r="C122" i="58"/>
  <c r="C121" i="58"/>
  <c r="C120" i="58"/>
  <c r="C119" i="58"/>
  <c r="C118" i="58"/>
  <c r="C117" i="58"/>
  <c r="C116" i="58"/>
  <c r="C115" i="58"/>
  <c r="C114" i="58"/>
  <c r="C113" i="58"/>
  <c r="C112" i="58"/>
  <c r="C111" i="58"/>
  <c r="C110" i="58"/>
  <c r="C109" i="58"/>
  <c r="C108" i="58"/>
  <c r="C107" i="58"/>
  <c r="C106" i="58"/>
  <c r="C105" i="58"/>
  <c r="C104" i="58"/>
  <c r="C103" i="58"/>
  <c r="C102" i="58"/>
  <c r="C101" i="58"/>
  <c r="C100" i="58"/>
  <c r="C99" i="58"/>
  <c r="C98" i="58"/>
  <c r="C97" i="58"/>
  <c r="C96" i="58"/>
  <c r="C95" i="58"/>
  <c r="C94" i="58"/>
  <c r="C93" i="58"/>
  <c r="C92" i="58"/>
  <c r="C91" i="58"/>
  <c r="C90" i="58"/>
  <c r="C89" i="58"/>
  <c r="C88" i="58"/>
  <c r="C87" i="58"/>
  <c r="C86" i="58"/>
  <c r="C85" i="58"/>
  <c r="C84" i="58"/>
  <c r="C83" i="58"/>
  <c r="C82" i="58"/>
  <c r="C81" i="58"/>
  <c r="C80" i="58"/>
  <c r="C79" i="58"/>
  <c r="C78" i="58"/>
  <c r="C77" i="58"/>
  <c r="C76" i="58"/>
  <c r="C75" i="58"/>
  <c r="C74" i="58"/>
  <c r="C73" i="58"/>
  <c r="C72" i="58"/>
  <c r="C71" i="58"/>
  <c r="C70" i="58"/>
  <c r="C69" i="58"/>
  <c r="C68" i="58"/>
  <c r="C67" i="58"/>
  <c r="C66" i="58"/>
  <c r="C65" i="58"/>
  <c r="C64" i="58"/>
  <c r="C63" i="58"/>
  <c r="C62" i="58"/>
  <c r="C61" i="58"/>
  <c r="C60" i="58"/>
  <c r="C59" i="58"/>
  <c r="C58" i="58"/>
  <c r="C57" i="58"/>
  <c r="C56" i="58"/>
  <c r="C55" i="58"/>
  <c r="C54" i="58"/>
  <c r="C53" i="58"/>
  <c r="C52" i="58"/>
  <c r="C51" i="58"/>
  <c r="C50" i="58"/>
  <c r="C49" i="58"/>
  <c r="C48" i="58"/>
  <c r="C47" i="58"/>
  <c r="C46" i="58"/>
  <c r="C45" i="58"/>
  <c r="C44" i="58"/>
  <c r="C43" i="58"/>
  <c r="C42" i="58"/>
  <c r="C41" i="58"/>
  <c r="C40" i="58"/>
  <c r="C39" i="58"/>
  <c r="C38" i="58"/>
  <c r="C37" i="58"/>
  <c r="C36" i="58"/>
  <c r="C35" i="58"/>
  <c r="C34" i="58"/>
  <c r="C33" i="58"/>
  <c r="C32" i="58"/>
  <c r="C31" i="58"/>
  <c r="C30" i="58"/>
  <c r="C29" i="58"/>
  <c r="C28" i="58"/>
  <c r="C27" i="58"/>
  <c r="C26" i="58"/>
  <c r="C25" i="58"/>
  <c r="C24" i="58"/>
  <c r="C23" i="58"/>
  <c r="C22" i="58"/>
  <c r="C21" i="58"/>
  <c r="C20" i="58"/>
  <c r="C19" i="58"/>
  <c r="C18" i="58"/>
  <c r="C17" i="58"/>
  <c r="C16" i="58"/>
  <c r="C15" i="58"/>
  <c r="C14" i="58"/>
  <c r="C13" i="58"/>
  <c r="C12" i="58"/>
  <c r="C11" i="58"/>
  <c r="C10" i="58"/>
  <c r="C9" i="58"/>
  <c r="C8" i="58"/>
  <c r="C7" i="58"/>
  <c r="C6" i="58"/>
  <c r="C5" i="58"/>
  <c r="C4" i="58"/>
  <c r="C3" i="58"/>
  <c r="C2" i="58"/>
  <c r="I71" i="70" l="1"/>
  <c r="L71" i="70"/>
  <c r="K71" i="70"/>
  <c r="K104" i="70"/>
  <c r="L83" i="70"/>
  <c r="K116" i="70"/>
  <c r="K83" i="70"/>
  <c r="I83" i="70"/>
  <c r="K67" i="70"/>
  <c r="L67" i="70"/>
  <c r="I67" i="70"/>
  <c r="I35" i="67"/>
  <c r="J35" i="67"/>
  <c r="K44" i="67"/>
  <c r="I44" i="67"/>
  <c r="I5" i="67"/>
  <c r="J5" i="67"/>
  <c r="K90" i="68"/>
  <c r="K82" i="68"/>
  <c r="I80" i="68"/>
  <c r="J80" i="68"/>
  <c r="K60" i="68"/>
  <c r="L60" i="68"/>
  <c r="J55" i="69"/>
  <c r="I55" i="69"/>
  <c r="J63" i="69"/>
  <c r="J47" i="69"/>
  <c r="I47" i="69"/>
  <c r="J66" i="69"/>
  <c r="L72" i="67"/>
  <c r="J43" i="67"/>
  <c r="K14" i="67"/>
  <c r="I72" i="67"/>
  <c r="L43" i="67"/>
  <c r="L91" i="68"/>
  <c r="K128" i="68"/>
  <c r="L95" i="68"/>
  <c r="K95" i="68"/>
  <c r="I95" i="68"/>
  <c r="K124" i="68"/>
  <c r="L83" i="68"/>
  <c r="K116" i="68"/>
  <c r="I83" i="68"/>
  <c r="K83" i="68"/>
  <c r="I91" i="68"/>
  <c r="L72" i="68"/>
  <c r="I72" i="68"/>
  <c r="J72" i="68"/>
  <c r="K66" i="69"/>
  <c r="K66" i="70"/>
  <c r="J66" i="70"/>
  <c r="L66" i="70"/>
  <c r="I81" i="70"/>
  <c r="K81" i="70"/>
  <c r="J81" i="70"/>
  <c r="K77" i="70"/>
  <c r="J77" i="70"/>
  <c r="I77" i="70"/>
  <c r="L87" i="70"/>
  <c r="K120" i="70"/>
  <c r="I87" i="70"/>
  <c r="K87" i="70"/>
  <c r="K85" i="70"/>
  <c r="J85" i="70"/>
  <c r="I85" i="70"/>
  <c r="K93" i="70"/>
  <c r="J93" i="70"/>
  <c r="I93" i="70"/>
  <c r="J69" i="70"/>
  <c r="I69" i="70"/>
  <c r="K69" i="70"/>
  <c r="K89" i="70"/>
  <c r="I89" i="70"/>
  <c r="J89" i="70"/>
  <c r="J72" i="70"/>
  <c r="I72" i="70"/>
  <c r="L72" i="70"/>
  <c r="K97" i="70"/>
  <c r="J97" i="70"/>
  <c r="I97" i="70"/>
  <c r="L79" i="70"/>
  <c r="K112" i="70"/>
  <c r="I79" i="70"/>
  <c r="K79" i="70"/>
  <c r="J90" i="70"/>
  <c r="L90" i="70"/>
  <c r="K90" i="70"/>
  <c r="L96" i="70"/>
  <c r="J96" i="70"/>
  <c r="I96" i="70"/>
  <c r="J94" i="70"/>
  <c r="L94" i="70"/>
  <c r="K94" i="70"/>
  <c r="J78" i="70"/>
  <c r="K78" i="70"/>
  <c r="L78" i="70"/>
  <c r="L95" i="70"/>
  <c r="K128" i="70"/>
  <c r="K95" i="70"/>
  <c r="I95" i="70"/>
  <c r="J86" i="70"/>
  <c r="K86" i="70"/>
  <c r="L86" i="70"/>
  <c r="J82" i="70"/>
  <c r="L82" i="70"/>
  <c r="K82" i="70"/>
  <c r="J74" i="70"/>
  <c r="L74" i="70"/>
  <c r="K74" i="70"/>
  <c r="I96" i="69"/>
  <c r="L96" i="69"/>
  <c r="J96" i="69"/>
  <c r="K85" i="67"/>
  <c r="J85" i="67"/>
  <c r="I85" i="67"/>
  <c r="K81" i="69"/>
  <c r="J81" i="69"/>
  <c r="I81" i="69"/>
  <c r="J78" i="69"/>
  <c r="K78" i="69"/>
  <c r="L78" i="69"/>
  <c r="L83" i="69"/>
  <c r="K116" i="69"/>
  <c r="K83" i="69"/>
  <c r="I83" i="69"/>
  <c r="I77" i="69"/>
  <c r="K77" i="69"/>
  <c r="J77" i="69"/>
  <c r="L92" i="69"/>
  <c r="J92" i="69"/>
  <c r="I92" i="69"/>
  <c r="L75" i="69"/>
  <c r="K108" i="69"/>
  <c r="I75" i="69"/>
  <c r="K75" i="69"/>
  <c r="L74" i="69"/>
  <c r="K74" i="69"/>
  <c r="J74" i="69"/>
  <c r="L95" i="69"/>
  <c r="K95" i="69"/>
  <c r="I95" i="69"/>
  <c r="K128" i="69"/>
  <c r="K69" i="69"/>
  <c r="J69" i="69"/>
  <c r="I69" i="69"/>
  <c r="L79" i="69"/>
  <c r="K112" i="69"/>
  <c r="I79" i="69"/>
  <c r="K79" i="69"/>
  <c r="J86" i="69"/>
  <c r="L86" i="69"/>
  <c r="K86" i="69"/>
  <c r="J90" i="69"/>
  <c r="L90" i="69"/>
  <c r="K90" i="69"/>
  <c r="K97" i="69"/>
  <c r="J97" i="69"/>
  <c r="I97" i="69"/>
  <c r="J82" i="69"/>
  <c r="L82" i="69"/>
  <c r="K82" i="69"/>
  <c r="J94" i="69"/>
  <c r="K94" i="69"/>
  <c r="L94" i="69"/>
  <c r="K85" i="69"/>
  <c r="J85" i="69"/>
  <c r="I85" i="69"/>
  <c r="I93" i="69"/>
  <c r="K93" i="69"/>
  <c r="J93" i="69"/>
  <c r="J89" i="69"/>
  <c r="I89" i="69"/>
  <c r="K89" i="69"/>
  <c r="L87" i="69"/>
  <c r="I87" i="69"/>
  <c r="K120" i="69"/>
  <c r="K87" i="69"/>
  <c r="L67" i="68"/>
  <c r="K67" i="68"/>
  <c r="I67" i="68"/>
  <c r="K100" i="68"/>
  <c r="J81" i="68"/>
  <c r="I81" i="68"/>
  <c r="K81" i="68"/>
  <c r="K69" i="68"/>
  <c r="J69" i="68"/>
  <c r="I69" i="68"/>
  <c r="L84" i="68"/>
  <c r="I84" i="68"/>
  <c r="J84" i="68"/>
  <c r="L88" i="68"/>
  <c r="J88" i="68"/>
  <c r="I88" i="68"/>
  <c r="K77" i="68"/>
  <c r="J77" i="68"/>
  <c r="I77" i="68"/>
  <c r="J73" i="68"/>
  <c r="K73" i="68"/>
  <c r="I73" i="68"/>
  <c r="I92" i="68"/>
  <c r="L92" i="68"/>
  <c r="J92" i="68"/>
  <c r="L76" i="68"/>
  <c r="J76" i="68"/>
  <c r="I76" i="68"/>
  <c r="I11" i="67"/>
  <c r="K11" i="67"/>
  <c r="L11" i="67"/>
  <c r="J28" i="67"/>
  <c r="L28" i="67"/>
  <c r="K46" i="67"/>
  <c r="J46" i="67"/>
  <c r="I46" i="67"/>
  <c r="L36" i="67"/>
  <c r="I36" i="67"/>
  <c r="I76" i="67"/>
  <c r="J76" i="67"/>
  <c r="L76" i="67"/>
  <c r="J20" i="67"/>
  <c r="I20" i="67"/>
  <c r="L20" i="67"/>
  <c r="K36" i="67"/>
  <c r="J66" i="67"/>
  <c r="L66" i="67"/>
  <c r="K66" i="67"/>
  <c r="I12" i="67"/>
  <c r="L12" i="67"/>
  <c r="J12" i="67"/>
  <c r="K82" i="67"/>
  <c r="L82" i="67"/>
  <c r="J82" i="67"/>
  <c r="K90" i="67"/>
  <c r="J90" i="67"/>
  <c r="L90" i="67"/>
  <c r="J77" i="67"/>
  <c r="I77" i="67"/>
  <c r="K77" i="67"/>
  <c r="K74" i="67"/>
  <c r="L74" i="67"/>
  <c r="J74" i="67"/>
  <c r="L68" i="67"/>
  <c r="J68" i="67"/>
  <c r="I68" i="67"/>
  <c r="C2" i="59"/>
  <c r="A2" i="59" s="1"/>
  <c r="C12" i="59"/>
  <c r="C13" i="59"/>
  <c r="C14" i="59"/>
  <c r="C15" i="59"/>
  <c r="D15" i="59" s="1"/>
  <c r="C16" i="59"/>
  <c r="A16" i="59" s="1"/>
  <c r="C17" i="59"/>
  <c r="C18" i="59"/>
  <c r="D18" i="59" s="1"/>
  <c r="C19" i="59"/>
  <c r="C20" i="59"/>
  <c r="C21" i="59"/>
  <c r="C22" i="59"/>
  <c r="C23" i="59"/>
  <c r="C24" i="59"/>
  <c r="D24" i="59" s="1"/>
  <c r="C25" i="59"/>
  <c r="D25" i="59" s="1"/>
  <c r="C26" i="59"/>
  <c r="D26" i="59" s="1"/>
  <c r="C27" i="59"/>
  <c r="A27" i="59" s="1"/>
  <c r="C28" i="59"/>
  <c r="C29" i="59"/>
  <c r="C30" i="59"/>
  <c r="C31" i="59"/>
  <c r="D31" i="59" s="1"/>
  <c r="C32" i="59"/>
  <c r="A32" i="59" s="1"/>
  <c r="C33" i="59"/>
  <c r="C34" i="59"/>
  <c r="D34" i="59" s="1"/>
  <c r="C35" i="59"/>
  <c r="D35" i="59" s="1"/>
  <c r="C36" i="59"/>
  <c r="A36" i="59" s="1"/>
  <c r="C37" i="59"/>
  <c r="D37" i="59" s="1"/>
  <c r="C38" i="59"/>
  <c r="D38" i="59" s="1"/>
  <c r="C39" i="59"/>
  <c r="A39" i="59" s="1"/>
  <c r="C40" i="59"/>
  <c r="A40" i="59" s="1"/>
  <c r="C41" i="59"/>
  <c r="D41" i="59" s="1"/>
  <c r="C42" i="59"/>
  <c r="D42" i="59" s="1"/>
  <c r="C43" i="59"/>
  <c r="D43" i="59" s="1"/>
  <c r="C44" i="59"/>
  <c r="C45" i="59"/>
  <c r="A45" i="59" s="1"/>
  <c r="C46" i="59"/>
  <c r="C47" i="59"/>
  <c r="C48" i="59"/>
  <c r="D48" i="59" s="1"/>
  <c r="C49" i="59"/>
  <c r="A49" i="59" s="1"/>
  <c r="C50" i="59"/>
  <c r="C51" i="59"/>
  <c r="D51" i="59" s="1"/>
  <c r="C52" i="59"/>
  <c r="C53" i="59"/>
  <c r="D53" i="59" s="1"/>
  <c r="C54" i="59"/>
  <c r="D54" i="59" s="1"/>
  <c r="C55" i="59"/>
  <c r="C56" i="59"/>
  <c r="C57" i="59"/>
  <c r="A57" i="59" s="1"/>
  <c r="C58" i="59"/>
  <c r="C59" i="59"/>
  <c r="D59" i="59" s="1"/>
  <c r="C60" i="59"/>
  <c r="C61" i="59"/>
  <c r="C62" i="59"/>
  <c r="C63" i="59"/>
  <c r="A63" i="59" s="1"/>
  <c r="C64" i="59"/>
  <c r="D64" i="59" s="1"/>
  <c r="C65" i="59"/>
  <c r="A65" i="59" s="1"/>
  <c r="C66" i="59"/>
  <c r="A66" i="59" s="1"/>
  <c r="C67" i="59"/>
  <c r="C68" i="59"/>
  <c r="C69" i="59"/>
  <c r="C70" i="59"/>
  <c r="C71" i="59"/>
  <c r="C72" i="59"/>
  <c r="C73" i="59"/>
  <c r="A73" i="59" s="1"/>
  <c r="C74" i="59"/>
  <c r="D74" i="59" s="1"/>
  <c r="C75" i="59"/>
  <c r="C76" i="59"/>
  <c r="C77" i="59"/>
  <c r="C78" i="59"/>
  <c r="C79" i="59"/>
  <c r="D79" i="59" s="1"/>
  <c r="C80" i="59"/>
  <c r="A80" i="59" s="1"/>
  <c r="C81" i="59"/>
  <c r="D81" i="59" s="1"/>
  <c r="C82" i="59"/>
  <c r="D82" i="59" s="1"/>
  <c r="C83" i="59"/>
  <c r="C84" i="59"/>
  <c r="C85" i="59"/>
  <c r="A85" i="59" s="1"/>
  <c r="C86" i="59"/>
  <c r="C87" i="59"/>
  <c r="D87" i="59" s="1"/>
  <c r="C88" i="59"/>
  <c r="C89" i="59"/>
  <c r="A89" i="59" s="1"/>
  <c r="D89" i="59"/>
  <c r="C90" i="59"/>
  <c r="C91" i="59"/>
  <c r="C92" i="59"/>
  <c r="C93" i="59"/>
  <c r="C94" i="59"/>
  <c r="C95" i="59"/>
  <c r="C96" i="59"/>
  <c r="D96" i="59" s="1"/>
  <c r="C97" i="59"/>
  <c r="A97" i="59" s="1"/>
  <c r="C98" i="59"/>
  <c r="C99" i="59"/>
  <c r="C100" i="59"/>
  <c r="C101" i="59"/>
  <c r="C102" i="59"/>
  <c r="C103" i="59"/>
  <c r="C104" i="59"/>
  <c r="D104" i="59" s="1"/>
  <c r="C105" i="59"/>
  <c r="D105" i="59" s="1"/>
  <c r="C106" i="59"/>
  <c r="A106" i="59" s="1"/>
  <c r="C107" i="59"/>
  <c r="C108" i="59"/>
  <c r="C109" i="59"/>
  <c r="C110" i="59"/>
  <c r="C111" i="59"/>
  <c r="C112" i="59"/>
  <c r="A112" i="59" s="1"/>
  <c r="C113" i="59"/>
  <c r="C114" i="59"/>
  <c r="D114" i="59" s="1"/>
  <c r="C115" i="59"/>
  <c r="C116" i="59"/>
  <c r="C117" i="59"/>
  <c r="A117" i="59" s="1"/>
  <c r="C118" i="59"/>
  <c r="C119" i="59"/>
  <c r="D119" i="59" s="1"/>
  <c r="C120" i="59"/>
  <c r="A120" i="59" s="1"/>
  <c r="C121" i="59"/>
  <c r="D121" i="59" s="1"/>
  <c r="C122" i="59"/>
  <c r="C123" i="59"/>
  <c r="C124" i="59"/>
  <c r="C125" i="59"/>
  <c r="C126" i="59"/>
  <c r="C127" i="59"/>
  <c r="C128" i="59"/>
  <c r="D128" i="59" s="1"/>
  <c r="C129" i="59"/>
  <c r="D129" i="59" s="1"/>
  <c r="C9" i="59"/>
  <c r="C10" i="59"/>
  <c r="C11" i="59"/>
  <c r="C3" i="59"/>
  <c r="A3" i="59" s="1"/>
  <c r="C4" i="59"/>
  <c r="A4" i="59" s="1"/>
  <c r="C5" i="59"/>
  <c r="C6" i="59"/>
  <c r="D6" i="59" s="1"/>
  <c r="C7" i="59"/>
  <c r="C8" i="59"/>
  <c r="E2" i="28"/>
  <c r="AX2" i="28" s="1"/>
  <c r="E129" i="40"/>
  <c r="E2" i="12"/>
  <c r="H3" i="12"/>
  <c r="H2" i="12"/>
  <c r="J2" i="12" s="1"/>
  <c r="AO2" i="28"/>
  <c r="H2" i="59"/>
  <c r="J2" i="59" s="1"/>
  <c r="H3" i="59"/>
  <c r="J3" i="59" s="1"/>
  <c r="H4" i="59"/>
  <c r="H5" i="59"/>
  <c r="J5" i="59" s="1"/>
  <c r="N5" i="59" s="1"/>
  <c r="H6" i="59"/>
  <c r="H7" i="59"/>
  <c r="J7" i="59" s="1"/>
  <c r="H8" i="59"/>
  <c r="J8" i="59" s="1"/>
  <c r="H9" i="59"/>
  <c r="J9" i="59" s="1"/>
  <c r="H10" i="59"/>
  <c r="J10" i="59" s="1"/>
  <c r="H11" i="59"/>
  <c r="J11" i="59" s="1"/>
  <c r="H12" i="59"/>
  <c r="H13" i="59"/>
  <c r="J13" i="59" s="1"/>
  <c r="H14" i="59"/>
  <c r="H15" i="59"/>
  <c r="J15" i="59" s="1"/>
  <c r="L15" i="59" s="1"/>
  <c r="H16" i="59"/>
  <c r="J16" i="59" s="1"/>
  <c r="H17" i="59"/>
  <c r="J17" i="59" s="1"/>
  <c r="H18" i="59"/>
  <c r="J18" i="59" s="1"/>
  <c r="H19" i="59"/>
  <c r="J19" i="59" s="1"/>
  <c r="H20" i="59"/>
  <c r="J20" i="59" s="1"/>
  <c r="M20" i="59" s="1"/>
  <c r="H21" i="59"/>
  <c r="H22" i="59"/>
  <c r="H23" i="59"/>
  <c r="H24" i="59"/>
  <c r="J24" i="59" s="1"/>
  <c r="H25" i="59"/>
  <c r="J25" i="59"/>
  <c r="L25" i="59" s="1"/>
  <c r="H26" i="59"/>
  <c r="J26" i="59" s="1"/>
  <c r="H27" i="59"/>
  <c r="J27" i="59" s="1"/>
  <c r="H28" i="59"/>
  <c r="H29" i="59"/>
  <c r="J29" i="59" s="1"/>
  <c r="H30" i="59"/>
  <c r="J30" i="59" s="1"/>
  <c r="H31" i="59"/>
  <c r="J31" i="59" s="1"/>
  <c r="H32" i="59"/>
  <c r="J32" i="59" s="1"/>
  <c r="H33" i="59"/>
  <c r="J33" i="59" s="1"/>
  <c r="L33" i="59" s="1"/>
  <c r="H34" i="59"/>
  <c r="J34" i="59" s="1"/>
  <c r="M34" i="59" s="1"/>
  <c r="H35" i="59"/>
  <c r="J35" i="59" s="1"/>
  <c r="H36" i="59"/>
  <c r="H37" i="59"/>
  <c r="J37" i="59" s="1"/>
  <c r="M37" i="59" s="1"/>
  <c r="H38" i="59"/>
  <c r="H39" i="59"/>
  <c r="J39" i="59" s="1"/>
  <c r="L39" i="59" s="1"/>
  <c r="H40" i="59"/>
  <c r="H41" i="59"/>
  <c r="J41" i="59" s="1"/>
  <c r="H42" i="59"/>
  <c r="J42" i="59" s="1"/>
  <c r="H43" i="59"/>
  <c r="H44" i="59"/>
  <c r="J44" i="59" s="1"/>
  <c r="H45" i="59"/>
  <c r="J45" i="59" s="1"/>
  <c r="H46" i="59"/>
  <c r="J46" i="59" s="1"/>
  <c r="N46" i="59" s="1"/>
  <c r="H47" i="59"/>
  <c r="J47" i="59" s="1"/>
  <c r="M47" i="59" s="1"/>
  <c r="H48" i="59"/>
  <c r="J48" i="59" s="1"/>
  <c r="N48" i="59" s="1"/>
  <c r="H49" i="59"/>
  <c r="J49" i="59" s="1"/>
  <c r="L49" i="59" s="1"/>
  <c r="H50" i="59"/>
  <c r="H51" i="59"/>
  <c r="J51" i="59" s="1"/>
  <c r="H52" i="59"/>
  <c r="J52" i="59" s="1"/>
  <c r="H53" i="59"/>
  <c r="J53" i="59" s="1"/>
  <c r="H54" i="59"/>
  <c r="J54" i="59" s="1"/>
  <c r="N54" i="59" s="1"/>
  <c r="H55" i="59"/>
  <c r="J55" i="59" s="1"/>
  <c r="M55" i="59" s="1"/>
  <c r="H56" i="59"/>
  <c r="J56" i="59" s="1"/>
  <c r="H57" i="59"/>
  <c r="J57" i="59" s="1"/>
  <c r="N57" i="59" s="1"/>
  <c r="H58" i="59"/>
  <c r="H59" i="59"/>
  <c r="J59" i="59" s="1"/>
  <c r="N59" i="59" s="1"/>
  <c r="H60" i="59"/>
  <c r="J60" i="59" s="1"/>
  <c r="H61" i="59"/>
  <c r="J61" i="59" s="1"/>
  <c r="N61" i="59" s="1"/>
  <c r="H62" i="59"/>
  <c r="J62" i="59" s="1"/>
  <c r="H63" i="59"/>
  <c r="H64" i="59"/>
  <c r="J64" i="59" s="1"/>
  <c r="M64" i="59" s="1"/>
  <c r="H65" i="59"/>
  <c r="J65" i="59" s="1"/>
  <c r="M65" i="59" s="1"/>
  <c r="H66" i="59"/>
  <c r="H67" i="59"/>
  <c r="J67" i="59" s="1"/>
  <c r="H68" i="59"/>
  <c r="J68" i="59" s="1"/>
  <c r="H69" i="59"/>
  <c r="J69" i="59" s="1"/>
  <c r="H70" i="59"/>
  <c r="H71" i="59"/>
  <c r="J71" i="59" s="1"/>
  <c r="M71" i="59" s="1"/>
  <c r="H72" i="59"/>
  <c r="J72" i="59" s="1"/>
  <c r="H73" i="59"/>
  <c r="J73" i="59" s="1"/>
  <c r="N73" i="59" s="1"/>
  <c r="H74" i="59"/>
  <c r="J74" i="59" s="1"/>
  <c r="H75" i="59"/>
  <c r="J75" i="59" s="1"/>
  <c r="H76" i="59"/>
  <c r="J76" i="59" s="1"/>
  <c r="H77" i="59"/>
  <c r="J77" i="59" s="1"/>
  <c r="H78" i="59"/>
  <c r="J78" i="59" s="1"/>
  <c r="H79" i="59"/>
  <c r="J79" i="59" s="1"/>
  <c r="N79" i="59" s="1"/>
  <c r="H80" i="59"/>
  <c r="J80" i="59" s="1"/>
  <c r="L80" i="59" s="1"/>
  <c r="H81" i="59"/>
  <c r="J81" i="59" s="1"/>
  <c r="L81" i="59" s="1"/>
  <c r="H82" i="59"/>
  <c r="H83" i="59"/>
  <c r="J83" i="59" s="1"/>
  <c r="H84" i="59"/>
  <c r="J84" i="59" s="1"/>
  <c r="H85" i="59"/>
  <c r="J85" i="59" s="1"/>
  <c r="H86" i="59"/>
  <c r="J86" i="59" s="1"/>
  <c r="H87" i="59"/>
  <c r="J87" i="59" s="1"/>
  <c r="H88" i="59"/>
  <c r="J88" i="59" s="1"/>
  <c r="H89" i="59"/>
  <c r="J89" i="59" s="1"/>
  <c r="L89" i="59" s="1"/>
  <c r="H90" i="59"/>
  <c r="J90" i="59" s="1"/>
  <c r="L90" i="59" s="1"/>
  <c r="H91" i="59"/>
  <c r="J91" i="59" s="1"/>
  <c r="M91" i="59" s="1"/>
  <c r="H92" i="59"/>
  <c r="J92" i="59" s="1"/>
  <c r="H93" i="59"/>
  <c r="J93" i="59" s="1"/>
  <c r="H94" i="59"/>
  <c r="J94" i="59" s="1"/>
  <c r="H95" i="59"/>
  <c r="J95" i="59" s="1"/>
  <c r="H96" i="59"/>
  <c r="J96" i="59" s="1"/>
  <c r="H97" i="59"/>
  <c r="J97" i="59" s="1"/>
  <c r="M97" i="59" s="1"/>
  <c r="H98" i="59"/>
  <c r="J98" i="59" s="1"/>
  <c r="H99" i="59"/>
  <c r="J99" i="59" s="1"/>
  <c r="H100" i="59"/>
  <c r="J100" i="59" s="1"/>
  <c r="H101" i="59"/>
  <c r="J101" i="59" s="1"/>
  <c r="H102" i="59"/>
  <c r="H103" i="59"/>
  <c r="J103" i="59" s="1"/>
  <c r="H104" i="59"/>
  <c r="J104" i="59" s="1"/>
  <c r="L104" i="59" s="1"/>
  <c r="H105" i="59"/>
  <c r="J105" i="59" s="1"/>
  <c r="N105" i="59" s="1"/>
  <c r="H106" i="59"/>
  <c r="J106" i="59" s="1"/>
  <c r="H107" i="59"/>
  <c r="J107" i="59" s="1"/>
  <c r="H108" i="59"/>
  <c r="J108" i="59" s="1"/>
  <c r="H109" i="59"/>
  <c r="J109" i="59" s="1"/>
  <c r="H110" i="59"/>
  <c r="J110" i="59" s="1"/>
  <c r="H111" i="59"/>
  <c r="H112" i="59"/>
  <c r="J112" i="59" s="1"/>
  <c r="M112" i="59" s="1"/>
  <c r="H113" i="59"/>
  <c r="J113" i="59" s="1"/>
  <c r="N113" i="59" s="1"/>
  <c r="H114" i="59"/>
  <c r="J114" i="59" s="1"/>
  <c r="H115" i="59"/>
  <c r="J115" i="59" s="1"/>
  <c r="H116" i="59"/>
  <c r="H117" i="59"/>
  <c r="J117" i="59" s="1"/>
  <c r="H118" i="59"/>
  <c r="J118" i="59" s="1"/>
  <c r="H119" i="59"/>
  <c r="H120" i="59"/>
  <c r="J120" i="59" s="1"/>
  <c r="N120" i="59" s="1"/>
  <c r="H121" i="59"/>
  <c r="J121" i="59" s="1"/>
  <c r="H122" i="59"/>
  <c r="J122" i="59" s="1"/>
  <c r="H123" i="59"/>
  <c r="H124" i="59"/>
  <c r="J124" i="59" s="1"/>
  <c r="L124" i="59" s="1"/>
  <c r="H125" i="59"/>
  <c r="J125" i="59" s="1"/>
  <c r="H126" i="59"/>
  <c r="H127" i="59"/>
  <c r="J127" i="59" s="1"/>
  <c r="N127" i="59" s="1"/>
  <c r="H128" i="59"/>
  <c r="J128" i="59" s="1"/>
  <c r="H129" i="59"/>
  <c r="J129" i="59" s="1"/>
  <c r="L129" i="59" s="1"/>
  <c r="E3" i="59"/>
  <c r="E4" i="59"/>
  <c r="AX4" i="59" s="1"/>
  <c r="E5" i="59"/>
  <c r="E6" i="59"/>
  <c r="AX6" i="59" s="1"/>
  <c r="E7" i="59"/>
  <c r="AX7" i="59" s="1"/>
  <c r="E8" i="59"/>
  <c r="AX8" i="59" s="1"/>
  <c r="E9" i="59"/>
  <c r="E10" i="59"/>
  <c r="AX10" i="59" s="1"/>
  <c r="E11" i="59"/>
  <c r="AX11" i="59" s="1"/>
  <c r="E12" i="59"/>
  <c r="AX12" i="59" s="1"/>
  <c r="E13" i="59"/>
  <c r="E14" i="59"/>
  <c r="AX14" i="59" s="1"/>
  <c r="E15" i="59"/>
  <c r="AX15" i="59" s="1"/>
  <c r="E16" i="59"/>
  <c r="AX16" i="59" s="1"/>
  <c r="E17" i="59"/>
  <c r="E18" i="59"/>
  <c r="AH18" i="59" s="1"/>
  <c r="E19" i="59"/>
  <c r="E20" i="59"/>
  <c r="AX20" i="59" s="1"/>
  <c r="E21" i="59"/>
  <c r="E22" i="59"/>
  <c r="AX22" i="59" s="1"/>
  <c r="E23" i="59"/>
  <c r="AX23" i="59" s="1"/>
  <c r="E24" i="59"/>
  <c r="AX24" i="59" s="1"/>
  <c r="E25" i="59"/>
  <c r="AX25" i="59" s="1"/>
  <c r="E26" i="59"/>
  <c r="E27" i="59"/>
  <c r="E28" i="59"/>
  <c r="AX28" i="59" s="1"/>
  <c r="E29" i="59"/>
  <c r="E30" i="59"/>
  <c r="AX30" i="59" s="1"/>
  <c r="E31" i="59"/>
  <c r="AX31" i="59" s="1"/>
  <c r="E32" i="59"/>
  <c r="AX32" i="59" s="1"/>
  <c r="E33" i="59"/>
  <c r="E34" i="59"/>
  <c r="F34" i="59" s="1"/>
  <c r="G34" i="59" s="1"/>
  <c r="E35" i="59"/>
  <c r="AX35" i="59" s="1"/>
  <c r="E36" i="59"/>
  <c r="AX36" i="59" s="1"/>
  <c r="E37" i="59"/>
  <c r="E38" i="59"/>
  <c r="AX38" i="59" s="1"/>
  <c r="E39" i="59"/>
  <c r="AX39" i="59" s="1"/>
  <c r="E40" i="59"/>
  <c r="F40" i="59" s="1"/>
  <c r="G40" i="59" s="1"/>
  <c r="E41" i="59"/>
  <c r="AH41" i="59" s="1"/>
  <c r="E42" i="59"/>
  <c r="E43" i="59"/>
  <c r="E44" i="59"/>
  <c r="AX44" i="59" s="1"/>
  <c r="E45" i="59"/>
  <c r="E46" i="59"/>
  <c r="AH46" i="59" s="1"/>
  <c r="E47" i="59"/>
  <c r="E48" i="59"/>
  <c r="AX48" i="59" s="1"/>
  <c r="E49" i="59"/>
  <c r="E50" i="59"/>
  <c r="AX50" i="59" s="1"/>
  <c r="E51" i="59"/>
  <c r="E52" i="59"/>
  <c r="F52" i="59" s="1"/>
  <c r="G52" i="59" s="1"/>
  <c r="E53" i="59"/>
  <c r="AX53" i="59" s="1"/>
  <c r="E54" i="59"/>
  <c r="E55" i="59"/>
  <c r="AH55" i="59" s="1"/>
  <c r="E56" i="59"/>
  <c r="AX56" i="59" s="1"/>
  <c r="E57" i="59"/>
  <c r="AX57" i="59" s="1"/>
  <c r="E58" i="59"/>
  <c r="AX58" i="59" s="1"/>
  <c r="E59" i="59"/>
  <c r="E60" i="59"/>
  <c r="AX60" i="59" s="1"/>
  <c r="E61" i="59"/>
  <c r="E62" i="59"/>
  <c r="E63" i="59"/>
  <c r="AX63" i="59" s="1"/>
  <c r="E64" i="59"/>
  <c r="AX64" i="59" s="1"/>
  <c r="E65" i="59"/>
  <c r="AX65" i="59" s="1"/>
  <c r="E66" i="59"/>
  <c r="AX66" i="59" s="1"/>
  <c r="E67" i="59"/>
  <c r="AX67" i="59" s="1"/>
  <c r="E68" i="59"/>
  <c r="AX68" i="59" s="1"/>
  <c r="E69" i="59"/>
  <c r="AX69" i="59" s="1"/>
  <c r="E70" i="59"/>
  <c r="AX70" i="59" s="1"/>
  <c r="E71" i="59"/>
  <c r="AX71" i="59" s="1"/>
  <c r="E72" i="59"/>
  <c r="AX72" i="59" s="1"/>
  <c r="E73" i="59"/>
  <c r="AX73" i="59" s="1"/>
  <c r="E74" i="59"/>
  <c r="E75" i="59"/>
  <c r="AX75" i="59" s="1"/>
  <c r="E76" i="59"/>
  <c r="AX76" i="59" s="1"/>
  <c r="E77" i="59"/>
  <c r="AX77" i="59" s="1"/>
  <c r="E78" i="59"/>
  <c r="AX78" i="59" s="1"/>
  <c r="E79" i="59"/>
  <c r="AX79" i="59" s="1"/>
  <c r="E80" i="59"/>
  <c r="F80" i="59" s="1"/>
  <c r="G80" i="59" s="1"/>
  <c r="E81" i="59"/>
  <c r="AX81" i="59" s="1"/>
  <c r="E82" i="59"/>
  <c r="E83" i="59"/>
  <c r="AX83" i="59" s="1"/>
  <c r="E84" i="59"/>
  <c r="AX84" i="59" s="1"/>
  <c r="E85" i="59"/>
  <c r="AX85" i="59" s="1"/>
  <c r="E86" i="59"/>
  <c r="AX86" i="59" s="1"/>
  <c r="E87" i="59"/>
  <c r="E88" i="59"/>
  <c r="AX88" i="59" s="1"/>
  <c r="E89" i="59"/>
  <c r="F89" i="59" s="1"/>
  <c r="G89" i="59" s="1"/>
  <c r="S89" i="59" s="1"/>
  <c r="E90" i="59"/>
  <c r="AX90" i="59" s="1"/>
  <c r="E91" i="59"/>
  <c r="AX91" i="59" s="1"/>
  <c r="E92" i="59"/>
  <c r="AX92" i="59" s="1"/>
  <c r="E93" i="59"/>
  <c r="AX93" i="59" s="1"/>
  <c r="E94" i="59"/>
  <c r="AX94" i="59" s="1"/>
  <c r="F94" i="59"/>
  <c r="G94" i="59" s="1"/>
  <c r="R94" i="59" s="1"/>
  <c r="E95" i="59"/>
  <c r="AX95" i="59" s="1"/>
  <c r="E96" i="59"/>
  <c r="E97" i="59"/>
  <c r="AX97" i="59" s="1"/>
  <c r="E98" i="59"/>
  <c r="F98" i="59" s="1"/>
  <c r="G98" i="59" s="1"/>
  <c r="E99" i="59"/>
  <c r="AX99" i="59" s="1"/>
  <c r="E100" i="59"/>
  <c r="AX100" i="59" s="1"/>
  <c r="E101" i="59"/>
  <c r="AX101" i="59" s="1"/>
  <c r="E102" i="59"/>
  <c r="AX102" i="59" s="1"/>
  <c r="E103" i="59"/>
  <c r="F103" i="59" s="1"/>
  <c r="G103" i="59" s="1"/>
  <c r="E104" i="59"/>
  <c r="E105" i="59"/>
  <c r="E106" i="59"/>
  <c r="E107" i="59"/>
  <c r="AX107" i="59" s="1"/>
  <c r="E108" i="59"/>
  <c r="AX108" i="59" s="1"/>
  <c r="E109" i="59"/>
  <c r="AX109" i="59" s="1"/>
  <c r="F109" i="59"/>
  <c r="G109" i="59" s="1"/>
  <c r="AE109" i="59" s="1" a="1"/>
  <c r="AE109" i="59" s="1"/>
  <c r="E110" i="59"/>
  <c r="AX110" i="59" s="1"/>
  <c r="E111" i="59"/>
  <c r="AX111" i="59" s="1"/>
  <c r="E112" i="59"/>
  <c r="E113" i="59"/>
  <c r="AX113" i="59" s="1"/>
  <c r="E114" i="59"/>
  <c r="AX114" i="59" s="1"/>
  <c r="E115" i="59"/>
  <c r="AX115" i="59" s="1"/>
  <c r="E116" i="59"/>
  <c r="E117" i="59"/>
  <c r="AX117" i="59" s="1"/>
  <c r="E118" i="59"/>
  <c r="AX118" i="59" s="1"/>
  <c r="E119" i="59"/>
  <c r="E120" i="59"/>
  <c r="AX120" i="59" s="1"/>
  <c r="E121" i="59"/>
  <c r="AX121" i="59" s="1"/>
  <c r="E122" i="59"/>
  <c r="F122" i="59" s="1"/>
  <c r="G122" i="59" s="1"/>
  <c r="W122" i="59" s="1"/>
  <c r="E123" i="59"/>
  <c r="AX123" i="59" s="1"/>
  <c r="E124" i="59"/>
  <c r="AX124" i="59" s="1"/>
  <c r="E125" i="59"/>
  <c r="F125" i="59" s="1"/>
  <c r="G125" i="59" s="1"/>
  <c r="U125" i="59" s="1"/>
  <c r="E126" i="59"/>
  <c r="E127" i="59"/>
  <c r="E128" i="59"/>
  <c r="F128" i="59" s="1"/>
  <c r="G128" i="59" s="1"/>
  <c r="Z128" i="59" s="1"/>
  <c r="AZ128" i="59" s="1"/>
  <c r="E129" i="59"/>
  <c r="AX129" i="59" s="1"/>
  <c r="E2" i="59"/>
  <c r="AE145" i="59" a="1"/>
  <c r="AE145" i="59" s="1"/>
  <c r="AE144" i="59" a="1"/>
  <c r="AE144" i="59" s="1"/>
  <c r="AE143" i="59" a="1"/>
  <c r="AE143" i="59" s="1"/>
  <c r="AE142" i="59" a="1"/>
  <c r="AE142" i="59" s="1"/>
  <c r="AE141" i="59" a="1"/>
  <c r="AE141" i="59" s="1"/>
  <c r="AE140" i="59" a="1"/>
  <c r="AE140" i="59" s="1"/>
  <c r="AE139" i="59" a="1"/>
  <c r="AE139" i="59" s="1"/>
  <c r="AE138" i="59" a="1"/>
  <c r="AE138" i="59" s="1"/>
  <c r="AE137" i="59" a="1"/>
  <c r="AE137" i="59" s="1"/>
  <c r="AE136" i="59" a="1"/>
  <c r="AE136" i="59" s="1"/>
  <c r="AE135" i="59" a="1"/>
  <c r="AE135" i="59"/>
  <c r="AE134" i="59" a="1"/>
  <c r="AE134" i="59" s="1"/>
  <c r="AE133" i="59" a="1"/>
  <c r="AE133" i="59" s="1"/>
  <c r="AE132" i="59" a="1"/>
  <c r="AE132" i="59" s="1"/>
  <c r="AE131" i="59" a="1"/>
  <c r="AE131" i="59" s="1"/>
  <c r="AE130" i="59" a="1"/>
  <c r="AE130" i="59" s="1"/>
  <c r="AT129" i="59"/>
  <c r="AR129" i="59"/>
  <c r="AO129" i="59"/>
  <c r="AT128" i="59"/>
  <c r="AR128" i="59"/>
  <c r="AO128" i="59"/>
  <c r="AT127" i="59"/>
  <c r="AR127" i="59"/>
  <c r="AO127" i="59"/>
  <c r="AT126" i="59"/>
  <c r="AR126" i="59"/>
  <c r="AO126" i="59"/>
  <c r="J126" i="59"/>
  <c r="AT125" i="59"/>
  <c r="AR125" i="59"/>
  <c r="AO125" i="59"/>
  <c r="AT124" i="59"/>
  <c r="AR124" i="59"/>
  <c r="AO124" i="59"/>
  <c r="AT123" i="59"/>
  <c r="AR123" i="59"/>
  <c r="AO123" i="59"/>
  <c r="J123" i="59"/>
  <c r="F123" i="59"/>
  <c r="G123" i="59" s="1"/>
  <c r="AE123" i="59" s="1" a="1"/>
  <c r="AE123" i="59" s="1"/>
  <c r="AT122" i="59"/>
  <c r="AR122" i="59"/>
  <c r="AO122" i="59"/>
  <c r="AT121" i="59"/>
  <c r="AR121" i="59"/>
  <c r="AO121" i="59"/>
  <c r="AT120" i="59"/>
  <c r="AR120" i="59"/>
  <c r="AO120" i="59"/>
  <c r="AT119" i="59"/>
  <c r="AR119" i="59"/>
  <c r="AO119" i="59"/>
  <c r="J119" i="59"/>
  <c r="AT118" i="59"/>
  <c r="AR118" i="59"/>
  <c r="AO118" i="59"/>
  <c r="F118" i="59"/>
  <c r="G118" i="59" s="1"/>
  <c r="AT117" i="59"/>
  <c r="AR117" i="59"/>
  <c r="AO117" i="59"/>
  <c r="AT116" i="59"/>
  <c r="AR116" i="59"/>
  <c r="AO116" i="59"/>
  <c r="J116" i="59"/>
  <c r="AT115" i="59"/>
  <c r="AR115" i="59"/>
  <c r="AO115" i="59"/>
  <c r="AT114" i="59"/>
  <c r="AR114" i="59"/>
  <c r="AO114" i="59"/>
  <c r="AT113" i="59"/>
  <c r="AR113" i="59"/>
  <c r="AO113" i="59"/>
  <c r="AT112" i="59"/>
  <c r="AR112" i="59"/>
  <c r="AO112" i="59"/>
  <c r="AT111" i="59"/>
  <c r="AR111" i="59"/>
  <c r="AO111" i="59"/>
  <c r="J111" i="59"/>
  <c r="AT110" i="59"/>
  <c r="AR110" i="59"/>
  <c r="AO110" i="59"/>
  <c r="AT109" i="59"/>
  <c r="AR109" i="59"/>
  <c r="AO109" i="59"/>
  <c r="AT108" i="59"/>
  <c r="AR108" i="59"/>
  <c r="AO108" i="59"/>
  <c r="AT107" i="59"/>
  <c r="AR107" i="59"/>
  <c r="AO107" i="59"/>
  <c r="AT106" i="59"/>
  <c r="AR106" i="59"/>
  <c r="AO106" i="59"/>
  <c r="AT105" i="59"/>
  <c r="AR105" i="59"/>
  <c r="AO105" i="59"/>
  <c r="AT104" i="59"/>
  <c r="AR104" i="59"/>
  <c r="AO104" i="59"/>
  <c r="AT103" i="59"/>
  <c r="AR103" i="59"/>
  <c r="AO103" i="59"/>
  <c r="AT102" i="59"/>
  <c r="AR102" i="59"/>
  <c r="AO102" i="59"/>
  <c r="J102" i="59"/>
  <c r="AT101" i="59"/>
  <c r="AR101" i="59"/>
  <c r="AO101" i="59"/>
  <c r="AT100" i="59"/>
  <c r="AR100" i="59"/>
  <c r="AO100" i="59"/>
  <c r="F100" i="59"/>
  <c r="G100" i="59" s="1"/>
  <c r="S100" i="59" s="1"/>
  <c r="AT99" i="59"/>
  <c r="AR99" i="59"/>
  <c r="AO99" i="59"/>
  <c r="AT98" i="59"/>
  <c r="AR98" i="59"/>
  <c r="AO98" i="59"/>
  <c r="AT97" i="59"/>
  <c r="AR97" i="59"/>
  <c r="AO97" i="59"/>
  <c r="AT96" i="59"/>
  <c r="AR96" i="59"/>
  <c r="AO96" i="59"/>
  <c r="AT95" i="59"/>
  <c r="AR95" i="59"/>
  <c r="AO95" i="59"/>
  <c r="AT94" i="59"/>
  <c r="AR94" i="59"/>
  <c r="AO94" i="59"/>
  <c r="AT93" i="59"/>
  <c r="AR93" i="59"/>
  <c r="AO93" i="59"/>
  <c r="AT92" i="59"/>
  <c r="AR92" i="59"/>
  <c r="AO92" i="59"/>
  <c r="AT91" i="59"/>
  <c r="AR91" i="59"/>
  <c r="AO91" i="59"/>
  <c r="AT90" i="59"/>
  <c r="AR90" i="59"/>
  <c r="AO90" i="59"/>
  <c r="AT89" i="59"/>
  <c r="AR89" i="59"/>
  <c r="AO89" i="59"/>
  <c r="AT88" i="59"/>
  <c r="AR88" i="59"/>
  <c r="AO88" i="59"/>
  <c r="M88" i="59"/>
  <c r="AT87" i="59"/>
  <c r="AR87" i="59"/>
  <c r="AO87" i="59"/>
  <c r="AT86" i="59"/>
  <c r="AR86" i="59"/>
  <c r="AO86" i="59"/>
  <c r="AT85" i="59"/>
  <c r="AR85" i="59"/>
  <c r="AO85" i="59"/>
  <c r="AT84" i="59"/>
  <c r="AR84" i="59"/>
  <c r="AO84" i="59"/>
  <c r="AT83" i="59"/>
  <c r="AR83" i="59"/>
  <c r="AO83" i="59"/>
  <c r="AT82" i="59"/>
  <c r="AR82" i="59"/>
  <c r="AO82" i="59"/>
  <c r="J82" i="59"/>
  <c r="AT81" i="59"/>
  <c r="AR81" i="59"/>
  <c r="AO81" i="59"/>
  <c r="AT80" i="59"/>
  <c r="AR80" i="59"/>
  <c r="AO80" i="59"/>
  <c r="AT79" i="59"/>
  <c r="AR79" i="59"/>
  <c r="AO79" i="59"/>
  <c r="AT78" i="59"/>
  <c r="AR78" i="59"/>
  <c r="AO78" i="59"/>
  <c r="F78" i="59"/>
  <c r="G78" i="59" s="1"/>
  <c r="R78" i="59" s="1"/>
  <c r="AT77" i="59"/>
  <c r="AR77" i="59"/>
  <c r="AO77" i="59"/>
  <c r="AT76" i="59"/>
  <c r="AR76" i="59"/>
  <c r="AO76" i="59"/>
  <c r="AT75" i="59"/>
  <c r="AR75" i="59"/>
  <c r="AO75" i="59"/>
  <c r="AT74" i="59"/>
  <c r="AR74" i="59"/>
  <c r="AO74" i="59"/>
  <c r="AT73" i="59"/>
  <c r="AO73" i="59"/>
  <c r="AT72" i="59"/>
  <c r="AO72" i="59"/>
  <c r="AT71" i="59"/>
  <c r="AO71" i="59"/>
  <c r="AT70" i="59"/>
  <c r="AO70" i="59"/>
  <c r="J70" i="59"/>
  <c r="F70" i="59"/>
  <c r="G70" i="59" s="1"/>
  <c r="AT69" i="59"/>
  <c r="AO69" i="59"/>
  <c r="AT68" i="59"/>
  <c r="AO68" i="59"/>
  <c r="AT67" i="59"/>
  <c r="AO67" i="59"/>
  <c r="AT66" i="59"/>
  <c r="AO66" i="59"/>
  <c r="J66" i="59"/>
  <c r="AT65" i="59"/>
  <c r="AT64" i="59"/>
  <c r="A64" i="59"/>
  <c r="AT63" i="59"/>
  <c r="J63" i="59"/>
  <c r="N63" i="59" s="1"/>
  <c r="AT62" i="59"/>
  <c r="AT61" i="59"/>
  <c r="AT60" i="59"/>
  <c r="AH60" i="59"/>
  <c r="F60" i="59"/>
  <c r="G60" i="59" s="1"/>
  <c r="S60" i="59" s="1"/>
  <c r="AT59" i="59"/>
  <c r="AT58" i="59"/>
  <c r="J58" i="59"/>
  <c r="M58" i="59" s="1"/>
  <c r="AT57" i="59"/>
  <c r="AT56" i="59"/>
  <c r="AT55" i="59"/>
  <c r="AT54" i="59"/>
  <c r="A54" i="59"/>
  <c r="AT53" i="59"/>
  <c r="A53" i="59"/>
  <c r="AT52" i="59"/>
  <c r="AT51" i="59"/>
  <c r="AT50" i="59"/>
  <c r="J50" i="59"/>
  <c r="AT49" i="59"/>
  <c r="AJ49" i="59"/>
  <c r="AL49" i="59" s="1"/>
  <c r="AT48" i="59"/>
  <c r="AJ48" i="59"/>
  <c r="AL48" i="59" s="1"/>
  <c r="A48" i="59"/>
  <c r="AT47" i="59"/>
  <c r="AJ47" i="59"/>
  <c r="AL47" i="59" s="1"/>
  <c r="AT46" i="59"/>
  <c r="AJ46" i="59"/>
  <c r="AL46" i="59" s="1"/>
  <c r="A46" i="59"/>
  <c r="D46" i="59"/>
  <c r="AT45" i="59"/>
  <c r="AJ45" i="59"/>
  <c r="AL45" i="59" s="1"/>
  <c r="D45" i="59"/>
  <c r="AT44" i="59"/>
  <c r="AJ44" i="59"/>
  <c r="AL44" i="59" s="1"/>
  <c r="AT43" i="59"/>
  <c r="AJ43" i="59"/>
  <c r="AL43" i="59" s="1"/>
  <c r="J43" i="59"/>
  <c r="AT42" i="59"/>
  <c r="AJ42" i="59"/>
  <c r="AL42" i="59" s="1"/>
  <c r="AT41" i="59"/>
  <c r="AJ41" i="59"/>
  <c r="AK41" i="59" s="1"/>
  <c r="AT40" i="59"/>
  <c r="AJ40" i="59"/>
  <c r="AK40" i="59" s="1"/>
  <c r="J40" i="59"/>
  <c r="AT39" i="59"/>
  <c r="AJ39" i="59"/>
  <c r="AK39" i="59" s="1"/>
  <c r="AT38" i="59"/>
  <c r="AJ38" i="59"/>
  <c r="AK38" i="59" s="1"/>
  <c r="J38" i="59"/>
  <c r="AT37" i="59"/>
  <c r="AJ37" i="59"/>
  <c r="AK37" i="59" s="1"/>
  <c r="AT36" i="59"/>
  <c r="AJ36" i="59"/>
  <c r="AK36" i="59" s="1"/>
  <c r="J36" i="59"/>
  <c r="F36" i="59"/>
  <c r="G36" i="59" s="1"/>
  <c r="AT35" i="59"/>
  <c r="AJ35" i="59"/>
  <c r="AK35" i="59" s="1"/>
  <c r="A35" i="59"/>
  <c r="AT34" i="59"/>
  <c r="AJ34" i="59"/>
  <c r="AK34" i="59" s="1"/>
  <c r="AT33" i="59"/>
  <c r="AT32" i="59"/>
  <c r="AT31" i="59"/>
  <c r="AH31" i="59"/>
  <c r="F31" i="59"/>
  <c r="G31" i="59" s="1"/>
  <c r="AT30" i="59"/>
  <c r="AT29" i="59"/>
  <c r="AT28" i="59"/>
  <c r="J28" i="59"/>
  <c r="M28" i="59" s="1"/>
  <c r="AT27" i="59"/>
  <c r="AT26" i="59"/>
  <c r="AT25" i="59"/>
  <c r="AO25" i="59"/>
  <c r="F25" i="59"/>
  <c r="G25" i="59" s="1"/>
  <c r="AT24" i="59"/>
  <c r="AO24" i="59"/>
  <c r="AT23" i="59"/>
  <c r="AO23" i="59"/>
  <c r="J23" i="59"/>
  <c r="AT22" i="59"/>
  <c r="AO22" i="59"/>
  <c r="J22" i="59"/>
  <c r="L22" i="59" s="1"/>
  <c r="AT21" i="59"/>
  <c r="AO21" i="59"/>
  <c r="J21" i="59"/>
  <c r="M21" i="59" s="1"/>
  <c r="D21" i="59"/>
  <c r="A21" i="59"/>
  <c r="AT20" i="59"/>
  <c r="AO20" i="59"/>
  <c r="F20" i="59"/>
  <c r="G20" i="59" s="1"/>
  <c r="AT19" i="59"/>
  <c r="AO19" i="59"/>
  <c r="AT18" i="59"/>
  <c r="AO18" i="59"/>
  <c r="AT17" i="59"/>
  <c r="AO17" i="59"/>
  <c r="AT16" i="59"/>
  <c r="AO16" i="59"/>
  <c r="D16" i="59"/>
  <c r="AT15" i="59"/>
  <c r="AO15" i="59"/>
  <c r="AT14" i="59"/>
  <c r="AO14" i="59"/>
  <c r="AH14" i="59"/>
  <c r="J14" i="59"/>
  <c r="N14" i="59" s="1"/>
  <c r="AT13" i="59"/>
  <c r="AO13" i="59"/>
  <c r="AT12" i="59"/>
  <c r="AO12" i="59"/>
  <c r="AH12" i="59"/>
  <c r="J12" i="59"/>
  <c r="AT11" i="59"/>
  <c r="AO11" i="59"/>
  <c r="AT10" i="59"/>
  <c r="AO10" i="59"/>
  <c r="AT9" i="59"/>
  <c r="AO9" i="59"/>
  <c r="AT8" i="59"/>
  <c r="AO8" i="59"/>
  <c r="F8" i="59"/>
  <c r="G8" i="59" s="1"/>
  <c r="V8" i="59" s="1"/>
  <c r="AY8" i="59" s="1"/>
  <c r="AT7" i="59"/>
  <c r="AO7" i="59"/>
  <c r="AH7" i="59"/>
  <c r="AT6" i="59"/>
  <c r="AO6" i="59"/>
  <c r="J6" i="59"/>
  <c r="AT5" i="59"/>
  <c r="AO5" i="59"/>
  <c r="AT4" i="59"/>
  <c r="AO4" i="59"/>
  <c r="J4" i="59"/>
  <c r="AT3" i="59"/>
  <c r="AO3" i="59"/>
  <c r="D3" i="59"/>
  <c r="AT2" i="59"/>
  <c r="AO2" i="59"/>
  <c r="AC2" i="59"/>
  <c r="F2" i="59"/>
  <c r="G2" i="59" s="1"/>
  <c r="AU2" i="59" s="1"/>
  <c r="H2" i="58"/>
  <c r="J2" i="58" s="1"/>
  <c r="N2" i="58" s="1"/>
  <c r="H3" i="58"/>
  <c r="J3" i="58" s="1"/>
  <c r="M3" i="58" s="1"/>
  <c r="H4" i="58"/>
  <c r="J4" i="58" s="1"/>
  <c r="H5" i="58"/>
  <c r="J5" i="58" s="1"/>
  <c r="M5" i="58" s="1"/>
  <c r="H6" i="58"/>
  <c r="J6" i="58" s="1"/>
  <c r="H7" i="58"/>
  <c r="H8" i="58"/>
  <c r="J8" i="58" s="1"/>
  <c r="N8" i="58" s="1"/>
  <c r="H9" i="58"/>
  <c r="H10" i="58"/>
  <c r="J10" i="58" s="1"/>
  <c r="H11" i="58"/>
  <c r="J11" i="58" s="1"/>
  <c r="N11" i="58" s="1"/>
  <c r="H12" i="58"/>
  <c r="J12" i="58" s="1"/>
  <c r="AB12" i="58" s="1"/>
  <c r="H13" i="58"/>
  <c r="J13" i="58" s="1"/>
  <c r="AB13" i="58" s="1"/>
  <c r="H14" i="58"/>
  <c r="J14" i="58" s="1"/>
  <c r="M14" i="58" s="1"/>
  <c r="AG14" i="58" s="1"/>
  <c r="H15" i="58"/>
  <c r="H16" i="58"/>
  <c r="J16" i="58" s="1"/>
  <c r="M16" i="58" s="1"/>
  <c r="H17" i="58"/>
  <c r="H18" i="58"/>
  <c r="J18" i="58" s="1"/>
  <c r="H19" i="58"/>
  <c r="J19" i="58" s="1"/>
  <c r="H20" i="58"/>
  <c r="J20" i="58" s="1"/>
  <c r="P20" i="58" s="1"/>
  <c r="H21" i="58"/>
  <c r="J21" i="58" s="1"/>
  <c r="H22" i="58"/>
  <c r="H23" i="58"/>
  <c r="H24" i="58"/>
  <c r="J24" i="58" s="1"/>
  <c r="H25" i="58"/>
  <c r="J25" i="58" s="1"/>
  <c r="M25" i="58" s="1"/>
  <c r="H26" i="58"/>
  <c r="J26" i="58" s="1"/>
  <c r="H27" i="58"/>
  <c r="J27" i="58" s="1"/>
  <c r="H28" i="58"/>
  <c r="J28" i="58" s="1"/>
  <c r="H29" i="58"/>
  <c r="J29" i="58" s="1"/>
  <c r="N29" i="58" s="1"/>
  <c r="H30" i="58"/>
  <c r="J30" i="58" s="1"/>
  <c r="H31" i="58"/>
  <c r="H32" i="58"/>
  <c r="J32" i="58" s="1"/>
  <c r="H33" i="58"/>
  <c r="J33" i="58" s="1"/>
  <c r="H34" i="58"/>
  <c r="H35" i="58"/>
  <c r="J35" i="58" s="1"/>
  <c r="H36" i="58"/>
  <c r="J36" i="58" s="1"/>
  <c r="H37" i="58"/>
  <c r="J37" i="58" s="1"/>
  <c r="H38" i="58"/>
  <c r="J38" i="58" s="1"/>
  <c r="M38" i="58" s="1"/>
  <c r="H39" i="58"/>
  <c r="H40" i="58"/>
  <c r="J40" i="58" s="1"/>
  <c r="H41" i="58"/>
  <c r="H42" i="58"/>
  <c r="H43" i="58"/>
  <c r="J43" i="58" s="1"/>
  <c r="L43" i="58" s="1"/>
  <c r="H44" i="58"/>
  <c r="J44" i="58" s="1"/>
  <c r="H45" i="58"/>
  <c r="H46" i="58"/>
  <c r="J46" i="58" s="1"/>
  <c r="H47" i="58"/>
  <c r="J47" i="58" s="1"/>
  <c r="H48" i="58"/>
  <c r="J48" i="58" s="1"/>
  <c r="H49" i="58"/>
  <c r="J49" i="58" s="1"/>
  <c r="H50" i="58"/>
  <c r="H51" i="58"/>
  <c r="J51" i="58" s="1"/>
  <c r="H52" i="58"/>
  <c r="J52" i="58" s="1"/>
  <c r="V52" i="58" s="1"/>
  <c r="AY52" i="58" s="1"/>
  <c r="H53" i="58"/>
  <c r="J53" i="58" s="1"/>
  <c r="H54" i="58"/>
  <c r="J54" i="58" s="1"/>
  <c r="H55" i="58"/>
  <c r="H56" i="58"/>
  <c r="J56" i="58" s="1"/>
  <c r="H57" i="58"/>
  <c r="J57" i="58" s="1"/>
  <c r="H58" i="58"/>
  <c r="J58" i="58" s="1"/>
  <c r="H59" i="58"/>
  <c r="J59" i="58" s="1"/>
  <c r="H60" i="58"/>
  <c r="J60" i="58" s="1"/>
  <c r="AB60" i="58" s="1"/>
  <c r="H61" i="58"/>
  <c r="J61" i="58" s="1"/>
  <c r="H62" i="58"/>
  <c r="J62" i="58" s="1"/>
  <c r="H63" i="58"/>
  <c r="H64" i="58"/>
  <c r="J64" i="58" s="1"/>
  <c r="H65" i="58"/>
  <c r="J65" i="58" s="1"/>
  <c r="H66" i="58"/>
  <c r="J66" i="58" s="1"/>
  <c r="M66" i="58" s="1"/>
  <c r="H67" i="58"/>
  <c r="J67" i="58" s="1"/>
  <c r="H68" i="58"/>
  <c r="J68" i="58" s="1"/>
  <c r="H69" i="58"/>
  <c r="J69" i="58" s="1"/>
  <c r="L69" i="58" s="1"/>
  <c r="H70" i="58"/>
  <c r="H71" i="58"/>
  <c r="H72" i="58"/>
  <c r="J72" i="58" s="1"/>
  <c r="H73" i="58"/>
  <c r="J73" i="58" s="1"/>
  <c r="H74" i="58"/>
  <c r="H75" i="58"/>
  <c r="J75" i="58" s="1"/>
  <c r="M75" i="58" s="1"/>
  <c r="H76" i="58"/>
  <c r="J76" i="58" s="1"/>
  <c r="H77" i="58"/>
  <c r="J77" i="58" s="1"/>
  <c r="M77" i="58" s="1"/>
  <c r="H78" i="58"/>
  <c r="H79" i="58"/>
  <c r="H80" i="58"/>
  <c r="J80" i="58" s="1"/>
  <c r="H81" i="58"/>
  <c r="J81" i="58" s="1"/>
  <c r="N81" i="58" s="1"/>
  <c r="H82" i="58"/>
  <c r="J82" i="58" s="1"/>
  <c r="H83" i="58"/>
  <c r="J83" i="58" s="1"/>
  <c r="H84" i="58"/>
  <c r="J84" i="58" s="1"/>
  <c r="M84" i="58" s="1"/>
  <c r="H85" i="58"/>
  <c r="J85" i="58" s="1"/>
  <c r="M85" i="58" s="1"/>
  <c r="H86" i="58"/>
  <c r="H87" i="58"/>
  <c r="J87" i="58" s="1"/>
  <c r="H88" i="58"/>
  <c r="J88" i="58" s="1"/>
  <c r="H89" i="58"/>
  <c r="J89" i="58" s="1"/>
  <c r="H90" i="58"/>
  <c r="J90" i="58" s="1"/>
  <c r="M90" i="58" s="1"/>
  <c r="H91" i="58"/>
  <c r="J91" i="58" s="1"/>
  <c r="N91" i="58" s="1"/>
  <c r="H92" i="58"/>
  <c r="J92" i="58" s="1"/>
  <c r="H93" i="58"/>
  <c r="J93" i="58" s="1"/>
  <c r="L93" i="58" s="1"/>
  <c r="H94" i="58"/>
  <c r="H95" i="58"/>
  <c r="J95" i="58" s="1"/>
  <c r="H96" i="58"/>
  <c r="J96" i="58"/>
  <c r="H97" i="58"/>
  <c r="J97" i="58" s="1"/>
  <c r="M97" i="58" s="1"/>
  <c r="H98" i="58"/>
  <c r="J98" i="58" s="1"/>
  <c r="M98" i="58" s="1"/>
  <c r="H99" i="58"/>
  <c r="J99" i="58" s="1"/>
  <c r="H100" i="58"/>
  <c r="J100" i="58" s="1"/>
  <c r="H101" i="58"/>
  <c r="H102" i="58"/>
  <c r="H103" i="58"/>
  <c r="H104" i="58"/>
  <c r="J104" i="58" s="1"/>
  <c r="H105" i="58"/>
  <c r="J105" i="58" s="1"/>
  <c r="H106" i="58"/>
  <c r="J106" i="58" s="1"/>
  <c r="L106" i="58" s="1"/>
  <c r="H107" i="58"/>
  <c r="J107" i="58" s="1"/>
  <c r="H108" i="58"/>
  <c r="J108" i="58" s="1"/>
  <c r="H109" i="58"/>
  <c r="H110" i="58"/>
  <c r="H111" i="58"/>
  <c r="J111" i="58" s="1"/>
  <c r="H112" i="58"/>
  <c r="J112" i="58" s="1"/>
  <c r="H113" i="58"/>
  <c r="J113" i="58" s="1"/>
  <c r="H114" i="58"/>
  <c r="J114" i="58" s="1"/>
  <c r="N114" i="58" s="1"/>
  <c r="H115" i="58"/>
  <c r="J115" i="58" s="1"/>
  <c r="L115" i="58" s="1"/>
  <c r="H116" i="58"/>
  <c r="J116" i="58" s="1"/>
  <c r="H117" i="58"/>
  <c r="J117" i="58" s="1"/>
  <c r="H118" i="58"/>
  <c r="H119" i="58"/>
  <c r="J119" i="58" s="1"/>
  <c r="L119" i="58" s="1"/>
  <c r="H120" i="58"/>
  <c r="J120" i="58"/>
  <c r="H121" i="58"/>
  <c r="J121" i="58" s="1"/>
  <c r="H122" i="58"/>
  <c r="H123" i="58"/>
  <c r="J123" i="58" s="1"/>
  <c r="H124" i="58"/>
  <c r="H125" i="58"/>
  <c r="J125" i="58" s="1"/>
  <c r="H126" i="58"/>
  <c r="H127" i="58"/>
  <c r="J127" i="58" s="1"/>
  <c r="H128" i="58"/>
  <c r="J128" i="58" s="1"/>
  <c r="H129" i="58"/>
  <c r="J129" i="58" s="1"/>
  <c r="E3" i="58"/>
  <c r="AX3" i="58" s="1"/>
  <c r="E4" i="58"/>
  <c r="AX4" i="58" s="1"/>
  <c r="E5" i="58"/>
  <c r="AX5" i="58" s="1"/>
  <c r="E6" i="58"/>
  <c r="AX6" i="58" s="1"/>
  <c r="E7" i="58"/>
  <c r="E8" i="58"/>
  <c r="AH8" i="58" s="1"/>
  <c r="E9" i="58"/>
  <c r="AX9" i="58" s="1"/>
  <c r="E10" i="58"/>
  <c r="F10" i="58" s="1"/>
  <c r="G10" i="58" s="1"/>
  <c r="S10" i="58" s="1"/>
  <c r="E11" i="58"/>
  <c r="AX11" i="58" s="1"/>
  <c r="E12" i="58"/>
  <c r="E13" i="58"/>
  <c r="AX13" i="58" s="1"/>
  <c r="E14" i="58"/>
  <c r="AX14" i="58" s="1"/>
  <c r="E15" i="58"/>
  <c r="E16" i="58"/>
  <c r="E17" i="58"/>
  <c r="E18" i="58"/>
  <c r="AH18" i="58" s="1"/>
  <c r="E19" i="58"/>
  <c r="AX19" i="58" s="1"/>
  <c r="E20" i="58"/>
  <c r="AX20" i="58" s="1"/>
  <c r="E21" i="58"/>
  <c r="E22" i="58"/>
  <c r="AX22" i="58" s="1"/>
  <c r="E23" i="58"/>
  <c r="E24" i="58"/>
  <c r="E25" i="58"/>
  <c r="AX25" i="58" s="1"/>
  <c r="E26" i="58"/>
  <c r="F26" i="58" s="1"/>
  <c r="G26" i="58" s="1"/>
  <c r="AB26" i="58" s="1"/>
  <c r="E27" i="58"/>
  <c r="AX27" i="58" s="1"/>
  <c r="E28" i="58"/>
  <c r="E29" i="58"/>
  <c r="AH29" i="58" s="1"/>
  <c r="E30" i="58"/>
  <c r="AX30" i="58" s="1"/>
  <c r="E31" i="58"/>
  <c r="E32" i="58"/>
  <c r="E33" i="58"/>
  <c r="F33" i="58" s="1"/>
  <c r="G33" i="58" s="1"/>
  <c r="E34" i="58"/>
  <c r="AX34" i="58" s="1"/>
  <c r="E35" i="58"/>
  <c r="AX35" i="58" s="1"/>
  <c r="E36" i="58"/>
  <c r="AX36" i="58" s="1"/>
  <c r="E37" i="58"/>
  <c r="AX37" i="58" s="1"/>
  <c r="E38" i="58"/>
  <c r="AX38" i="58" s="1"/>
  <c r="E39" i="58"/>
  <c r="E40" i="58"/>
  <c r="E41" i="58"/>
  <c r="AX41" i="58" s="1"/>
  <c r="E42" i="58"/>
  <c r="AH42" i="58" s="1"/>
  <c r="E43" i="58"/>
  <c r="AH43" i="58" s="1"/>
  <c r="E44" i="58"/>
  <c r="AX44" i="58" s="1"/>
  <c r="E45" i="58"/>
  <c r="E46" i="58"/>
  <c r="AX46" i="58" s="1"/>
  <c r="E47" i="58"/>
  <c r="F47" i="58" s="1"/>
  <c r="G47" i="58" s="1"/>
  <c r="R47" i="58" s="1"/>
  <c r="E48" i="58"/>
  <c r="E49" i="58"/>
  <c r="AH49" i="58" s="1"/>
  <c r="E50" i="58"/>
  <c r="AX50" i="58" s="1"/>
  <c r="E51" i="58"/>
  <c r="AX51" i="58" s="1"/>
  <c r="E52" i="58"/>
  <c r="AX52" i="58" s="1"/>
  <c r="E53" i="58"/>
  <c r="AX53" i="58" s="1"/>
  <c r="E54" i="58"/>
  <c r="AX54" i="58" s="1"/>
  <c r="E55" i="58"/>
  <c r="AX55" i="58" s="1"/>
  <c r="E56" i="58"/>
  <c r="E57" i="58"/>
  <c r="AX57" i="58" s="1"/>
  <c r="E58" i="58"/>
  <c r="AX58" i="58" s="1"/>
  <c r="E59" i="58"/>
  <c r="AX59" i="58" s="1"/>
  <c r="E60" i="58"/>
  <c r="AX60" i="58" s="1"/>
  <c r="E61" i="58"/>
  <c r="E62" i="58"/>
  <c r="AX62" i="58" s="1"/>
  <c r="E63" i="58"/>
  <c r="E64" i="58"/>
  <c r="E65" i="58"/>
  <c r="AX65" i="58" s="1"/>
  <c r="E66" i="58"/>
  <c r="AG66" i="58" s="1"/>
  <c r="E67" i="58"/>
  <c r="AX67" i="58" s="1"/>
  <c r="E68" i="58"/>
  <c r="AX68" i="58" s="1"/>
  <c r="E69" i="58"/>
  <c r="AX69" i="58" s="1"/>
  <c r="E70" i="58"/>
  <c r="AX70" i="58" s="1"/>
  <c r="E71" i="58"/>
  <c r="AX71" i="58" s="1"/>
  <c r="E72" i="58"/>
  <c r="E73" i="58"/>
  <c r="AX73" i="58" s="1"/>
  <c r="E74" i="58"/>
  <c r="AX74" i="58" s="1"/>
  <c r="E75" i="58"/>
  <c r="AX75" i="58" s="1"/>
  <c r="E76" i="58"/>
  <c r="AX76" i="58" s="1"/>
  <c r="E77" i="58"/>
  <c r="AX77" i="58" s="1"/>
  <c r="E78" i="58"/>
  <c r="AX78" i="58" s="1"/>
  <c r="E79" i="58"/>
  <c r="AX79" i="58" s="1"/>
  <c r="E80" i="58"/>
  <c r="E81" i="58"/>
  <c r="AX81" i="58" s="1"/>
  <c r="E82" i="58"/>
  <c r="AX82" i="58" s="1"/>
  <c r="E83" i="58"/>
  <c r="AX83" i="58" s="1"/>
  <c r="E84" i="58"/>
  <c r="AX84" i="58" s="1"/>
  <c r="E85" i="58"/>
  <c r="AX85" i="58" s="1"/>
  <c r="E86" i="58"/>
  <c r="AX86" i="58" s="1"/>
  <c r="E87" i="58"/>
  <c r="E88" i="58"/>
  <c r="E89" i="58"/>
  <c r="AX89" i="58" s="1"/>
  <c r="E90" i="58"/>
  <c r="AX90" i="58" s="1"/>
  <c r="E91" i="58"/>
  <c r="AX91" i="58" s="1"/>
  <c r="E92" i="58"/>
  <c r="AX92" i="58" s="1"/>
  <c r="E93" i="58"/>
  <c r="AX93" i="58" s="1"/>
  <c r="E94" i="58"/>
  <c r="E95" i="58"/>
  <c r="E96" i="58"/>
  <c r="AX96" i="58" s="1"/>
  <c r="E97" i="58"/>
  <c r="AX97" i="58" s="1"/>
  <c r="E98" i="58"/>
  <c r="AX98" i="58" s="1"/>
  <c r="E99" i="58"/>
  <c r="AX99" i="58" s="1"/>
  <c r="E100" i="58"/>
  <c r="AX100" i="58" s="1"/>
  <c r="E101" i="58"/>
  <c r="AX101" i="58" s="1"/>
  <c r="E102" i="58"/>
  <c r="E103" i="58"/>
  <c r="AX103" i="58" s="1"/>
  <c r="E104" i="58"/>
  <c r="AX104" i="58" s="1"/>
  <c r="E105" i="58"/>
  <c r="AX105" i="58" s="1"/>
  <c r="E106" i="58"/>
  <c r="AX106" i="58" s="1"/>
  <c r="E107" i="58"/>
  <c r="AX107" i="58" s="1"/>
  <c r="E108" i="58"/>
  <c r="AX108" i="58" s="1"/>
  <c r="E109" i="58"/>
  <c r="AX109" i="58" s="1"/>
  <c r="E110" i="58"/>
  <c r="AX110" i="58" s="1"/>
  <c r="E111" i="58"/>
  <c r="AX111" i="58" s="1"/>
  <c r="E112" i="58"/>
  <c r="AX112" i="58" s="1"/>
  <c r="E113" i="58"/>
  <c r="AX113" i="58" s="1"/>
  <c r="E114" i="58"/>
  <c r="AX114" i="58" s="1"/>
  <c r="E115" i="58"/>
  <c r="AX115" i="58" s="1"/>
  <c r="E116" i="58"/>
  <c r="AX116" i="58" s="1"/>
  <c r="E117" i="58"/>
  <c r="AX117" i="58" s="1"/>
  <c r="E118" i="58"/>
  <c r="AX118" i="58" s="1"/>
  <c r="E119" i="58"/>
  <c r="AX119" i="58" s="1"/>
  <c r="E120" i="58"/>
  <c r="AX120" i="58" s="1"/>
  <c r="E121" i="58"/>
  <c r="AX121" i="58" s="1"/>
  <c r="E122" i="58"/>
  <c r="E123" i="58"/>
  <c r="AX123" i="58" s="1"/>
  <c r="E124" i="58"/>
  <c r="E125" i="58"/>
  <c r="AX125" i="58" s="1"/>
  <c r="E126" i="58"/>
  <c r="AX126" i="58" s="1"/>
  <c r="E127" i="58"/>
  <c r="AX127" i="58" s="1"/>
  <c r="E128" i="58"/>
  <c r="AX128" i="58" s="1"/>
  <c r="E129" i="58"/>
  <c r="AX129" i="58" s="1"/>
  <c r="E2" i="58"/>
  <c r="AE145" i="58" a="1"/>
  <c r="AE145" i="58" s="1"/>
  <c r="AE144" i="58" a="1"/>
  <c r="AE144" i="58" s="1"/>
  <c r="AE143" i="58" a="1"/>
  <c r="AE143" i="58" s="1"/>
  <c r="AE142" i="58" a="1"/>
  <c r="AE142" i="58"/>
  <c r="AE141" i="58" a="1"/>
  <c r="AE141" i="58" s="1"/>
  <c r="AE140" i="58" a="1"/>
  <c r="AE140" i="58" s="1"/>
  <c r="AE139" i="58" a="1"/>
  <c r="AE139" i="58" s="1"/>
  <c r="AE138" i="58" a="1"/>
  <c r="AE138" i="58" s="1"/>
  <c r="AE137" i="58" a="1"/>
  <c r="AE137" i="58" s="1"/>
  <c r="AE136" i="58" a="1"/>
  <c r="AE136" i="58" s="1"/>
  <c r="AE135" i="58" a="1"/>
  <c r="AE135" i="58" s="1"/>
  <c r="AE134" i="58" a="1"/>
  <c r="AE134" i="58" s="1"/>
  <c r="AE133" i="58" a="1"/>
  <c r="AE133" i="58" s="1"/>
  <c r="AE132" i="58" a="1"/>
  <c r="AE132" i="58" s="1"/>
  <c r="AE131" i="58" a="1"/>
  <c r="AE131" i="58" s="1"/>
  <c r="AE130" i="58" a="1"/>
  <c r="AE130" i="58" s="1"/>
  <c r="AT129" i="58"/>
  <c r="AR129" i="58"/>
  <c r="AO129" i="58"/>
  <c r="A129" i="58"/>
  <c r="AT128" i="58"/>
  <c r="AR128" i="58"/>
  <c r="AO128" i="58"/>
  <c r="AT127" i="58"/>
  <c r="AR127" i="58"/>
  <c r="AO127" i="58"/>
  <c r="AT126" i="58"/>
  <c r="AR126" i="58"/>
  <c r="AO126" i="58"/>
  <c r="J126" i="58"/>
  <c r="N126" i="58" s="1"/>
  <c r="D126" i="58"/>
  <c r="AT125" i="58"/>
  <c r="AR125" i="58"/>
  <c r="AO125" i="58"/>
  <c r="A125" i="58"/>
  <c r="AT124" i="58"/>
  <c r="AR124" i="58"/>
  <c r="AO124" i="58"/>
  <c r="J124" i="58"/>
  <c r="N124" i="58" s="1"/>
  <c r="AT123" i="58"/>
  <c r="AR123" i="58"/>
  <c r="AO123" i="58"/>
  <c r="D123" i="58"/>
  <c r="AT122" i="58"/>
  <c r="AR122" i="58"/>
  <c r="AO122" i="58"/>
  <c r="J122" i="58"/>
  <c r="M122" i="58" s="1"/>
  <c r="AT121" i="58"/>
  <c r="AR121" i="58"/>
  <c r="AO121" i="58"/>
  <c r="AT120" i="58"/>
  <c r="AR120" i="58"/>
  <c r="AO120" i="58"/>
  <c r="AT119" i="58"/>
  <c r="AR119" i="58"/>
  <c r="AO119" i="58"/>
  <c r="AT118" i="58"/>
  <c r="AR118" i="58"/>
  <c r="AO118" i="58"/>
  <c r="J118" i="58"/>
  <c r="N118" i="58" s="1"/>
  <c r="AT117" i="58"/>
  <c r="AR117" i="58"/>
  <c r="AO117" i="58"/>
  <c r="F117" i="58"/>
  <c r="G117" i="58" s="1"/>
  <c r="AT116" i="58"/>
  <c r="AR116" i="58"/>
  <c r="AO116" i="58"/>
  <c r="AT115" i="58"/>
  <c r="AR115" i="58"/>
  <c r="AO115" i="58"/>
  <c r="AT114" i="58"/>
  <c r="AR114" i="58"/>
  <c r="AO114" i="58"/>
  <c r="AT113" i="58"/>
  <c r="AR113" i="58"/>
  <c r="AO113" i="58"/>
  <c r="F113" i="58"/>
  <c r="G113" i="58" s="1"/>
  <c r="AA113" i="58" s="1"/>
  <c r="AT112" i="58"/>
  <c r="AR112" i="58"/>
  <c r="AO112" i="58"/>
  <c r="AT111" i="58"/>
  <c r="AR111" i="58"/>
  <c r="AO111" i="58"/>
  <c r="AT110" i="58"/>
  <c r="AR110" i="58"/>
  <c r="AO110" i="58"/>
  <c r="J110" i="58"/>
  <c r="L110" i="58" s="1"/>
  <c r="AT109" i="58"/>
  <c r="AR109" i="58"/>
  <c r="AO109" i="58"/>
  <c r="J109" i="58"/>
  <c r="L109" i="58" s="1"/>
  <c r="AT108" i="58"/>
  <c r="AR108" i="58"/>
  <c r="AO108" i="58"/>
  <c r="F108" i="58"/>
  <c r="G108" i="58" s="1"/>
  <c r="P108" i="58" s="1"/>
  <c r="AT107" i="58"/>
  <c r="AR107" i="58"/>
  <c r="AO107" i="58"/>
  <c r="AT106" i="58"/>
  <c r="AR106" i="58"/>
  <c r="AO106" i="58"/>
  <c r="AT105" i="58"/>
  <c r="AR105" i="58"/>
  <c r="AO105" i="58"/>
  <c r="AT104" i="58"/>
  <c r="AR104" i="58"/>
  <c r="AO104" i="58"/>
  <c r="AT103" i="58"/>
  <c r="AR103" i="58"/>
  <c r="AO103" i="58"/>
  <c r="J103" i="58"/>
  <c r="M103" i="58" s="1"/>
  <c r="F103" i="58"/>
  <c r="G103" i="58" s="1"/>
  <c r="AT102" i="58"/>
  <c r="AR102" i="58"/>
  <c r="AO102" i="58"/>
  <c r="J102" i="58"/>
  <c r="N102" i="58" s="1"/>
  <c r="AT101" i="58"/>
  <c r="AR101" i="58"/>
  <c r="AO101" i="58"/>
  <c r="J101" i="58"/>
  <c r="F101" i="58"/>
  <c r="G101" i="58" s="1"/>
  <c r="AA101" i="58" s="1"/>
  <c r="AT100" i="58"/>
  <c r="AR100" i="58"/>
  <c r="AO100" i="58"/>
  <c r="AT99" i="58"/>
  <c r="AR99" i="58"/>
  <c r="AO99" i="58"/>
  <c r="AT98" i="58"/>
  <c r="AR98" i="58"/>
  <c r="AO98" i="58"/>
  <c r="AT97" i="58"/>
  <c r="AR97" i="58"/>
  <c r="AO97" i="58"/>
  <c r="AT96" i="58"/>
  <c r="AR96" i="58"/>
  <c r="AO96" i="58"/>
  <c r="AT95" i="58"/>
  <c r="AR95" i="58"/>
  <c r="AO95" i="58"/>
  <c r="AT94" i="58"/>
  <c r="AR94" i="58"/>
  <c r="AO94" i="58"/>
  <c r="J94" i="58"/>
  <c r="N94" i="58" s="1"/>
  <c r="D94" i="58"/>
  <c r="AT93" i="58"/>
  <c r="AR93" i="58"/>
  <c r="AO93" i="58"/>
  <c r="AT92" i="58"/>
  <c r="AR92" i="58"/>
  <c r="AO92" i="58"/>
  <c r="AT91" i="58"/>
  <c r="AR91" i="58"/>
  <c r="AO91" i="58"/>
  <c r="D91" i="58"/>
  <c r="A91" i="58"/>
  <c r="AT90" i="58"/>
  <c r="AR90" i="58"/>
  <c r="AO90" i="58"/>
  <c r="AT89" i="58"/>
  <c r="AR89" i="58"/>
  <c r="AO89" i="58"/>
  <c r="AT88" i="58"/>
  <c r="AR88" i="58"/>
  <c r="AO88" i="58"/>
  <c r="AT87" i="58"/>
  <c r="AR87" i="58"/>
  <c r="AO87" i="58"/>
  <c r="AT86" i="58"/>
  <c r="AR86" i="58"/>
  <c r="AO86" i="58"/>
  <c r="J86" i="58"/>
  <c r="AT85" i="58"/>
  <c r="AR85" i="58"/>
  <c r="AO85" i="58"/>
  <c r="AT84" i="58"/>
  <c r="AR84" i="58"/>
  <c r="AO84" i="58"/>
  <c r="F84" i="58"/>
  <c r="G84" i="58" s="1"/>
  <c r="AT83" i="58"/>
  <c r="AR83" i="58"/>
  <c r="AO83" i="58"/>
  <c r="F83" i="58"/>
  <c r="G83" i="58" s="1"/>
  <c r="AB83" i="58" s="1"/>
  <c r="AT82" i="58"/>
  <c r="AR82" i="58"/>
  <c r="AO82" i="58"/>
  <c r="AT81" i="58"/>
  <c r="AR81" i="58"/>
  <c r="AO81" i="58"/>
  <c r="AT80" i="58"/>
  <c r="AR80" i="58"/>
  <c r="AO80" i="58"/>
  <c r="AT79" i="58"/>
  <c r="AR79" i="58"/>
  <c r="AO79" i="58"/>
  <c r="J79" i="58"/>
  <c r="AT78" i="58"/>
  <c r="AR78" i="58"/>
  <c r="AO78" i="58"/>
  <c r="J78" i="58"/>
  <c r="L78" i="58" s="1"/>
  <c r="AT77" i="58"/>
  <c r="AR77" i="58"/>
  <c r="AO77" i="58"/>
  <c r="AT76" i="58"/>
  <c r="AR76" i="58"/>
  <c r="AO76" i="58"/>
  <c r="AT75" i="58"/>
  <c r="AR75" i="58"/>
  <c r="AO75" i="58"/>
  <c r="AT74" i="58"/>
  <c r="AR74" i="58"/>
  <c r="AO74" i="58"/>
  <c r="J74" i="58"/>
  <c r="N74" i="58" s="1"/>
  <c r="AT73" i="58"/>
  <c r="AO73" i="58"/>
  <c r="AT72" i="58"/>
  <c r="AO72" i="58"/>
  <c r="AT71" i="58"/>
  <c r="AO71" i="58"/>
  <c r="J71" i="58"/>
  <c r="L71" i="58" s="1"/>
  <c r="AT70" i="58"/>
  <c r="AO70" i="58"/>
  <c r="J70" i="58"/>
  <c r="N70" i="58" s="1"/>
  <c r="AT69" i="58"/>
  <c r="AO69" i="58"/>
  <c r="F69" i="58"/>
  <c r="G69" i="58" s="1"/>
  <c r="V69" i="58" s="1"/>
  <c r="AY69" i="58" s="1"/>
  <c r="AG69" i="58"/>
  <c r="AT68" i="58"/>
  <c r="AO68" i="58"/>
  <c r="AT67" i="58"/>
  <c r="AO67" i="58"/>
  <c r="AG67" i="58"/>
  <c r="AT66" i="58"/>
  <c r="AO66" i="58"/>
  <c r="AT65" i="58"/>
  <c r="AT64" i="58"/>
  <c r="AH64" i="58"/>
  <c r="D64" i="58"/>
  <c r="A64" i="58"/>
  <c r="AT63" i="58"/>
  <c r="J63" i="58"/>
  <c r="M63" i="58" s="1"/>
  <c r="AT62" i="58"/>
  <c r="AH62" i="58"/>
  <c r="F62" i="58"/>
  <c r="G62" i="58" s="1"/>
  <c r="AT61" i="58"/>
  <c r="AT60" i="58"/>
  <c r="F60" i="58"/>
  <c r="G60" i="58" s="1"/>
  <c r="AU60" i="58" s="1"/>
  <c r="AT59" i="58"/>
  <c r="A59" i="58"/>
  <c r="AT58" i="58"/>
  <c r="AT57" i="58"/>
  <c r="AT56" i="58"/>
  <c r="AT55" i="58"/>
  <c r="J55" i="58"/>
  <c r="AT54" i="58"/>
  <c r="AT53" i="58"/>
  <c r="AT52" i="58"/>
  <c r="AT51" i="58"/>
  <c r="AT50" i="58"/>
  <c r="J50" i="58"/>
  <c r="N50" i="58" s="1"/>
  <c r="AT49" i="58"/>
  <c r="AJ49" i="58"/>
  <c r="AL49" i="58" s="1"/>
  <c r="A49" i="58"/>
  <c r="AT48" i="58"/>
  <c r="AJ48" i="58"/>
  <c r="AL48" i="58" s="1"/>
  <c r="AH48" i="58"/>
  <c r="AT47" i="58"/>
  <c r="AJ47" i="58"/>
  <c r="AL47" i="58" s="1"/>
  <c r="AT46" i="58"/>
  <c r="AJ46" i="58"/>
  <c r="AL46" i="58" s="1"/>
  <c r="AH46" i="58"/>
  <c r="AT45" i="58"/>
  <c r="AJ45" i="58"/>
  <c r="AL45" i="58" s="1"/>
  <c r="J45" i="58"/>
  <c r="L45" i="58" s="1"/>
  <c r="AT44" i="58"/>
  <c r="AJ44" i="58"/>
  <c r="AL44" i="58" s="1"/>
  <c r="AT43" i="58"/>
  <c r="AJ43" i="58"/>
  <c r="AL43" i="58" s="1"/>
  <c r="AT42" i="58"/>
  <c r="AJ42" i="58"/>
  <c r="AL42" i="58" s="1"/>
  <c r="J42" i="58"/>
  <c r="AT41" i="58"/>
  <c r="AJ41" i="58"/>
  <c r="AK41" i="58" s="1"/>
  <c r="J41" i="58"/>
  <c r="L41" i="58" s="1"/>
  <c r="F41" i="58"/>
  <c r="G41" i="58"/>
  <c r="Y41" i="58" s="1"/>
  <c r="AT40" i="58"/>
  <c r="AJ40" i="58"/>
  <c r="AK40" i="58" s="1"/>
  <c r="AT39" i="58"/>
  <c r="AJ39" i="58"/>
  <c r="AK39" i="58" s="1"/>
  <c r="J39" i="58"/>
  <c r="AT38" i="58"/>
  <c r="AJ38" i="58"/>
  <c r="AK38" i="58" s="1"/>
  <c r="AT37" i="58"/>
  <c r="AJ37" i="58"/>
  <c r="AK37" i="58" s="1"/>
  <c r="A37" i="58"/>
  <c r="D37" i="58"/>
  <c r="AT36" i="58"/>
  <c r="AJ36" i="58"/>
  <c r="AK36" i="58" s="1"/>
  <c r="F36" i="58"/>
  <c r="G36" i="58" s="1"/>
  <c r="U36" i="58" s="1"/>
  <c r="AH36" i="58"/>
  <c r="D36" i="58"/>
  <c r="A36" i="58"/>
  <c r="AT35" i="58"/>
  <c r="AJ35" i="58"/>
  <c r="AK35" i="58" s="1"/>
  <c r="AT34" i="58"/>
  <c r="AJ34" i="58"/>
  <c r="AK34" i="58" s="1"/>
  <c r="J34" i="58"/>
  <c r="L34" i="58" s="1"/>
  <c r="AT33" i="58"/>
  <c r="AT32" i="58"/>
  <c r="D32" i="58"/>
  <c r="A32" i="58"/>
  <c r="AT31" i="58"/>
  <c r="J31" i="58"/>
  <c r="M31" i="58" s="1"/>
  <c r="AT30" i="58"/>
  <c r="AT29" i="58"/>
  <c r="D29" i="58"/>
  <c r="AT28" i="58"/>
  <c r="AH28" i="58"/>
  <c r="F28" i="58"/>
  <c r="G28" i="58" s="1"/>
  <c r="D28" i="58"/>
  <c r="A28" i="58"/>
  <c r="AT27" i="58"/>
  <c r="F27" i="58"/>
  <c r="G27" i="58" s="1"/>
  <c r="R27" i="58" s="1"/>
  <c r="D27" i="58"/>
  <c r="A27" i="58"/>
  <c r="AT26" i="58"/>
  <c r="AT25" i="58"/>
  <c r="AO25" i="58"/>
  <c r="A25" i="58"/>
  <c r="AT24" i="58"/>
  <c r="AO24" i="58"/>
  <c r="AH24" i="58"/>
  <c r="D24" i="58"/>
  <c r="A24" i="58"/>
  <c r="AT23" i="58"/>
  <c r="AO23" i="58"/>
  <c r="J23" i="58"/>
  <c r="AT22" i="58"/>
  <c r="AO22" i="58"/>
  <c r="J22" i="58"/>
  <c r="M22" i="58" s="1"/>
  <c r="AT21" i="58"/>
  <c r="AO21" i="58"/>
  <c r="AT20" i="58"/>
  <c r="AO20" i="58"/>
  <c r="AH20" i="58"/>
  <c r="AT19" i="58"/>
  <c r="AO19" i="58"/>
  <c r="AH19" i="58"/>
  <c r="AT18" i="58"/>
  <c r="AO18" i="58"/>
  <c r="AT17" i="58"/>
  <c r="AO17" i="58"/>
  <c r="J17" i="58"/>
  <c r="F17" i="58"/>
  <c r="G17" i="58" s="1"/>
  <c r="AH17" i="58"/>
  <c r="D17" i="58"/>
  <c r="A17" i="58"/>
  <c r="AT16" i="58"/>
  <c r="AO16" i="58"/>
  <c r="D16" i="58"/>
  <c r="AT15" i="58"/>
  <c r="AO15" i="58"/>
  <c r="J15" i="58"/>
  <c r="M15" i="58" s="1"/>
  <c r="D15" i="58"/>
  <c r="AT14" i="58"/>
  <c r="AO14" i="58"/>
  <c r="AH14" i="58"/>
  <c r="F14" i="58"/>
  <c r="G14" i="58" s="1"/>
  <c r="D14" i="58"/>
  <c r="AT13" i="58"/>
  <c r="AO13" i="58"/>
  <c r="AT12" i="58"/>
  <c r="AO12" i="58"/>
  <c r="AT11" i="58"/>
  <c r="AO11" i="58"/>
  <c r="D11" i="58"/>
  <c r="AT10" i="58"/>
  <c r="AO10" i="58"/>
  <c r="AT9" i="58"/>
  <c r="AO9" i="58"/>
  <c r="J9" i="58"/>
  <c r="D9" i="58"/>
  <c r="AT8" i="58"/>
  <c r="AO8" i="58"/>
  <c r="D8" i="58"/>
  <c r="A8" i="58"/>
  <c r="AT7" i="58"/>
  <c r="AO7" i="58"/>
  <c r="J7" i="58"/>
  <c r="N7" i="58" s="1"/>
  <c r="AT6" i="58"/>
  <c r="AO6" i="58"/>
  <c r="F6" i="58"/>
  <c r="G6" i="58" s="1"/>
  <c r="D6" i="58"/>
  <c r="A6" i="58"/>
  <c r="AT5" i="58"/>
  <c r="AO5" i="58"/>
  <c r="AH5" i="58"/>
  <c r="AT4" i="58"/>
  <c r="AO4" i="58"/>
  <c r="AT3" i="58"/>
  <c r="AO3" i="58"/>
  <c r="D3" i="58"/>
  <c r="AT2" i="58"/>
  <c r="AO2" i="58"/>
  <c r="AC2" i="58"/>
  <c r="H2" i="57"/>
  <c r="J2" i="57" s="1"/>
  <c r="H3" i="57"/>
  <c r="J3" i="57" s="1"/>
  <c r="H4" i="57"/>
  <c r="J4" i="57" s="1"/>
  <c r="L4" i="57" s="1"/>
  <c r="H5" i="57"/>
  <c r="J5" i="57" s="1"/>
  <c r="N5" i="57" s="1"/>
  <c r="H6" i="57"/>
  <c r="J6" i="57" s="1"/>
  <c r="H7" i="57"/>
  <c r="J7" i="57" s="1"/>
  <c r="H8" i="57"/>
  <c r="J8" i="57" s="1"/>
  <c r="H9" i="57"/>
  <c r="J9" i="57" s="1"/>
  <c r="H10" i="57"/>
  <c r="H11" i="57"/>
  <c r="J11" i="57" s="1"/>
  <c r="L11" i="57" s="1"/>
  <c r="H12" i="57"/>
  <c r="J12" i="57" s="1"/>
  <c r="N12" i="57" s="1"/>
  <c r="H13" i="57"/>
  <c r="J13" i="57" s="1"/>
  <c r="H14" i="57"/>
  <c r="J14" i="57" s="1"/>
  <c r="L14" i="57" s="1"/>
  <c r="H15" i="57"/>
  <c r="J15" i="57" s="1"/>
  <c r="H16" i="57"/>
  <c r="J16" i="57" s="1"/>
  <c r="H17" i="57"/>
  <c r="J17" i="57" s="1"/>
  <c r="H18" i="57"/>
  <c r="H19" i="57"/>
  <c r="J19" i="57" s="1"/>
  <c r="H20" i="57"/>
  <c r="J20" i="57" s="1"/>
  <c r="H21" i="57"/>
  <c r="J21" i="57" s="1"/>
  <c r="L21" i="57" s="1"/>
  <c r="H22" i="57"/>
  <c r="J22" i="57" s="1"/>
  <c r="N22" i="57" s="1"/>
  <c r="H23" i="57"/>
  <c r="J23" i="57" s="1"/>
  <c r="H24" i="57"/>
  <c r="J24" i="57" s="1"/>
  <c r="N24" i="57" s="1"/>
  <c r="H25" i="57"/>
  <c r="J25" i="57" s="1"/>
  <c r="H26" i="57"/>
  <c r="J26" i="57" s="1"/>
  <c r="H27" i="57"/>
  <c r="J27" i="57" s="1"/>
  <c r="H28" i="57"/>
  <c r="J28" i="57" s="1"/>
  <c r="N28" i="57" s="1"/>
  <c r="H29" i="57"/>
  <c r="J29" i="57" s="1"/>
  <c r="N29" i="57" s="1"/>
  <c r="H30" i="57"/>
  <c r="J30" i="57" s="1"/>
  <c r="H31" i="57"/>
  <c r="J31" i="57" s="1"/>
  <c r="H32" i="57"/>
  <c r="J32" i="57" s="1"/>
  <c r="M32" i="57" s="1"/>
  <c r="H33" i="57"/>
  <c r="J33" i="57" s="1"/>
  <c r="H34" i="57"/>
  <c r="J34" i="57" s="1"/>
  <c r="H35" i="57"/>
  <c r="J35" i="57" s="1"/>
  <c r="H36" i="57"/>
  <c r="J36" i="57" s="1"/>
  <c r="N36" i="57" s="1"/>
  <c r="H37" i="57"/>
  <c r="J37" i="57" s="1"/>
  <c r="H38" i="57"/>
  <c r="J38" i="57" s="1"/>
  <c r="N38" i="57" s="1"/>
  <c r="H39" i="57"/>
  <c r="J39" i="57" s="1"/>
  <c r="H40" i="57"/>
  <c r="J40" i="57" s="1"/>
  <c r="H41" i="57"/>
  <c r="J41" i="57" s="1"/>
  <c r="H42" i="57"/>
  <c r="J42" i="57" s="1"/>
  <c r="N42" i="57" s="1"/>
  <c r="H43" i="57"/>
  <c r="J43" i="57" s="1"/>
  <c r="M43" i="57" s="1"/>
  <c r="H44" i="57"/>
  <c r="J44" i="57" s="1"/>
  <c r="H45" i="57"/>
  <c r="J45" i="57" s="1"/>
  <c r="N45" i="57" s="1"/>
  <c r="H46" i="57"/>
  <c r="J46" i="57" s="1"/>
  <c r="L46" i="57" s="1"/>
  <c r="H47" i="57"/>
  <c r="J47" i="57" s="1"/>
  <c r="N47" i="57" s="1"/>
  <c r="H48" i="57"/>
  <c r="J48" i="57" s="1"/>
  <c r="H49" i="57"/>
  <c r="J49" i="57" s="1"/>
  <c r="M49" i="57" s="1"/>
  <c r="H50" i="57"/>
  <c r="J50" i="57" s="1"/>
  <c r="N50" i="57" s="1"/>
  <c r="H51" i="57"/>
  <c r="J51" i="57" s="1"/>
  <c r="N51" i="57" s="1"/>
  <c r="H52" i="57"/>
  <c r="J52" i="57" s="1"/>
  <c r="H53" i="57"/>
  <c r="J53" i="57" s="1"/>
  <c r="L53" i="57" s="1"/>
  <c r="H54" i="57"/>
  <c r="J54" i="57" s="1"/>
  <c r="M54" i="57" s="1"/>
  <c r="H55" i="57"/>
  <c r="J55" i="57" s="1"/>
  <c r="H56" i="57"/>
  <c r="J56" i="57" s="1"/>
  <c r="M56" i="57" s="1"/>
  <c r="H57" i="57"/>
  <c r="J57" i="57" s="1"/>
  <c r="H58" i="57"/>
  <c r="J58" i="57" s="1"/>
  <c r="M58" i="57" s="1"/>
  <c r="H59" i="57"/>
  <c r="J59" i="57" s="1"/>
  <c r="H60" i="57"/>
  <c r="J60" i="57" s="1"/>
  <c r="H61" i="57"/>
  <c r="J61" i="57" s="1"/>
  <c r="M61" i="57" s="1"/>
  <c r="H62" i="57"/>
  <c r="J62" i="57" s="1"/>
  <c r="H63" i="57"/>
  <c r="J63" i="57" s="1"/>
  <c r="L63" i="57" s="1"/>
  <c r="H64" i="57"/>
  <c r="J64" i="57" s="1"/>
  <c r="M64" i="57" s="1"/>
  <c r="H65" i="57"/>
  <c r="J65" i="57" s="1"/>
  <c r="H66" i="57"/>
  <c r="J66" i="57" s="1"/>
  <c r="N66" i="57" s="1"/>
  <c r="H67" i="57"/>
  <c r="J67" i="57" s="1"/>
  <c r="H68" i="57"/>
  <c r="H69" i="57"/>
  <c r="J69" i="57" s="1"/>
  <c r="N69" i="57" s="1"/>
  <c r="H70" i="57"/>
  <c r="J70" i="57" s="1"/>
  <c r="H71" i="57"/>
  <c r="J71" i="57" s="1"/>
  <c r="H72" i="57"/>
  <c r="J72" i="57" s="1"/>
  <c r="H73" i="57"/>
  <c r="J73" i="57" s="1"/>
  <c r="H74" i="57"/>
  <c r="J74" i="57" s="1"/>
  <c r="H75" i="57"/>
  <c r="J75" i="57" s="1"/>
  <c r="L75" i="57" s="1"/>
  <c r="H76" i="57"/>
  <c r="J76" i="57" s="1"/>
  <c r="M76" i="57" s="1"/>
  <c r="H77" i="57"/>
  <c r="H78" i="57"/>
  <c r="J78" i="57" s="1"/>
  <c r="L78" i="57" s="1"/>
  <c r="H79" i="57"/>
  <c r="J79" i="57" s="1"/>
  <c r="P79" i="57" s="1"/>
  <c r="H80" i="57"/>
  <c r="J80" i="57"/>
  <c r="H81" i="57"/>
  <c r="H82" i="57"/>
  <c r="J82" i="57" s="1"/>
  <c r="H83" i="57"/>
  <c r="J83" i="57" s="1"/>
  <c r="H84" i="57"/>
  <c r="J84" i="57" s="1"/>
  <c r="M84" i="57" s="1"/>
  <c r="H85" i="57"/>
  <c r="J85" i="57" s="1"/>
  <c r="W85" i="57" s="1"/>
  <c r="H86" i="57"/>
  <c r="J86" i="57" s="1"/>
  <c r="H87" i="57"/>
  <c r="J87" i="57" s="1"/>
  <c r="H88" i="57"/>
  <c r="J88" i="57" s="1"/>
  <c r="H89" i="57"/>
  <c r="J89" i="57" s="1"/>
  <c r="L89" i="57" s="1"/>
  <c r="H90" i="57"/>
  <c r="J90" i="57" s="1"/>
  <c r="L90" i="57" s="1"/>
  <c r="H91" i="57"/>
  <c r="J91" i="57" s="1"/>
  <c r="H92" i="57"/>
  <c r="J92" i="57" s="1"/>
  <c r="H93" i="57"/>
  <c r="J93" i="57" s="1"/>
  <c r="Q93" i="57" s="1"/>
  <c r="BA93" i="57" s="1"/>
  <c r="BB93" i="57" s="1"/>
  <c r="H94" i="57"/>
  <c r="J94" i="57" s="1"/>
  <c r="H95" i="57"/>
  <c r="J95" i="57" s="1"/>
  <c r="L95" i="57" s="1"/>
  <c r="H96" i="57"/>
  <c r="J96" i="57" s="1"/>
  <c r="H97" i="57"/>
  <c r="J97" i="57" s="1"/>
  <c r="L97" i="57" s="1"/>
  <c r="H98" i="57"/>
  <c r="J98" i="57" s="1"/>
  <c r="H99" i="57"/>
  <c r="J99" i="57" s="1"/>
  <c r="H100" i="57"/>
  <c r="J100" i="57" s="1"/>
  <c r="N100" i="57" s="1"/>
  <c r="H101" i="57"/>
  <c r="J101" i="57" s="1"/>
  <c r="M101" i="57" s="1"/>
  <c r="H102" i="57"/>
  <c r="J102" i="57" s="1"/>
  <c r="Z102" i="57" s="1"/>
  <c r="AZ102" i="57" s="1"/>
  <c r="H103" i="57"/>
  <c r="J103" i="57" s="1"/>
  <c r="N103" i="57" s="1"/>
  <c r="H104" i="57"/>
  <c r="J104" i="57" s="1"/>
  <c r="H105" i="57"/>
  <c r="J105" i="57" s="1"/>
  <c r="H106" i="57"/>
  <c r="J106" i="57" s="1"/>
  <c r="H107" i="57"/>
  <c r="J107" i="57" s="1"/>
  <c r="H108" i="57"/>
  <c r="J108" i="57" s="1"/>
  <c r="L108" i="57" s="1"/>
  <c r="H109" i="57"/>
  <c r="J109" i="57" s="1"/>
  <c r="H110" i="57"/>
  <c r="J110" i="57" s="1"/>
  <c r="M110" i="57" s="1"/>
  <c r="H111" i="57"/>
  <c r="J111" i="57" s="1"/>
  <c r="H112" i="57"/>
  <c r="J112" i="57" s="1"/>
  <c r="H113" i="57"/>
  <c r="J113" i="57" s="1"/>
  <c r="M113" i="57" s="1"/>
  <c r="H114" i="57"/>
  <c r="J114" i="57" s="1"/>
  <c r="M114" i="57" s="1"/>
  <c r="H115" i="57"/>
  <c r="J115" i="57" s="1"/>
  <c r="H116" i="57"/>
  <c r="J116" i="57" s="1"/>
  <c r="N116" i="57" s="1"/>
  <c r="H117" i="57"/>
  <c r="J117" i="57" s="1"/>
  <c r="AA117" i="57" s="1"/>
  <c r="H118" i="57"/>
  <c r="J118" i="57" s="1"/>
  <c r="H119" i="57"/>
  <c r="J119" i="57" s="1"/>
  <c r="M119" i="57" s="1"/>
  <c r="H120" i="57"/>
  <c r="H121" i="57"/>
  <c r="J121" i="57" s="1"/>
  <c r="H122" i="57"/>
  <c r="H123" i="57"/>
  <c r="J123" i="57" s="1"/>
  <c r="L123" i="57" s="1"/>
  <c r="H124" i="57"/>
  <c r="J124" i="57" s="1"/>
  <c r="H125" i="57"/>
  <c r="J125" i="57" s="1"/>
  <c r="N125" i="57" s="1"/>
  <c r="H126" i="57"/>
  <c r="J126" i="57" s="1"/>
  <c r="N126" i="57" s="1"/>
  <c r="H127" i="57"/>
  <c r="J127" i="57" s="1"/>
  <c r="L127" i="57" s="1"/>
  <c r="H128" i="57"/>
  <c r="J128" i="57" s="1"/>
  <c r="N128" i="57" s="1"/>
  <c r="H129" i="57"/>
  <c r="J129" i="57" s="1"/>
  <c r="E3" i="57"/>
  <c r="AX3" i="57" s="1"/>
  <c r="E4" i="57"/>
  <c r="AX4" i="57" s="1"/>
  <c r="E5" i="57"/>
  <c r="AX5" i="57" s="1"/>
  <c r="E6" i="57"/>
  <c r="AH6" i="57" s="1"/>
  <c r="E7" i="57"/>
  <c r="AX7" i="57" s="1"/>
  <c r="E8" i="57"/>
  <c r="E9" i="57"/>
  <c r="AX9" i="57" s="1"/>
  <c r="E10" i="57"/>
  <c r="AX10" i="57" s="1"/>
  <c r="E11" i="57"/>
  <c r="AH11" i="57" s="1"/>
  <c r="E12" i="57"/>
  <c r="AX12" i="57" s="1"/>
  <c r="E13" i="57"/>
  <c r="AX13" i="57" s="1"/>
  <c r="E14" i="57"/>
  <c r="E15" i="57"/>
  <c r="E16" i="57"/>
  <c r="AX16" i="57" s="1"/>
  <c r="E17" i="57"/>
  <c r="AX17" i="57" s="1"/>
  <c r="E18" i="57"/>
  <c r="AX18" i="57" s="1"/>
  <c r="E19" i="57"/>
  <c r="AX19" i="57" s="1"/>
  <c r="E20" i="57"/>
  <c r="AX20" i="57" s="1"/>
  <c r="E21" i="57"/>
  <c r="AX21" i="57" s="1"/>
  <c r="E22" i="57"/>
  <c r="E23" i="57"/>
  <c r="AX23" i="57" s="1"/>
  <c r="E24" i="57"/>
  <c r="E25" i="57"/>
  <c r="AX25" i="57" s="1"/>
  <c r="E26" i="57"/>
  <c r="AX26" i="57" s="1"/>
  <c r="E27" i="57"/>
  <c r="AX27" i="57" s="1"/>
  <c r="E28" i="57"/>
  <c r="AX28" i="57" s="1"/>
  <c r="E29" i="57"/>
  <c r="AX29" i="57" s="1"/>
  <c r="E30" i="57"/>
  <c r="E31" i="57"/>
  <c r="E32" i="57"/>
  <c r="E33" i="57"/>
  <c r="AX33" i="57" s="1"/>
  <c r="F33" i="57"/>
  <c r="G33" i="57" s="1"/>
  <c r="E34" i="57"/>
  <c r="AX34" i="57" s="1"/>
  <c r="E35" i="57"/>
  <c r="AX35" i="57" s="1"/>
  <c r="E36" i="57"/>
  <c r="E37" i="57"/>
  <c r="E38" i="57"/>
  <c r="E39" i="57"/>
  <c r="F39" i="57" s="1"/>
  <c r="G39" i="57" s="1"/>
  <c r="E40" i="57"/>
  <c r="AX40" i="57" s="1"/>
  <c r="E41" i="57"/>
  <c r="AX41" i="57" s="1"/>
  <c r="E42" i="57"/>
  <c r="F42" i="57" s="1"/>
  <c r="G42" i="57" s="1"/>
  <c r="E43" i="57"/>
  <c r="AX43" i="57" s="1"/>
  <c r="E44" i="57"/>
  <c r="AX44" i="57" s="1"/>
  <c r="E45" i="57"/>
  <c r="AH45" i="57" s="1"/>
  <c r="E46" i="57"/>
  <c r="E47" i="57"/>
  <c r="AX47" i="57" s="1"/>
  <c r="E48" i="57"/>
  <c r="AX48" i="57" s="1"/>
  <c r="E49" i="57"/>
  <c r="AX49" i="57" s="1"/>
  <c r="E50" i="57"/>
  <c r="AX50" i="57" s="1"/>
  <c r="F50" i="57"/>
  <c r="G50" i="57" s="1"/>
  <c r="S50" i="57" s="1"/>
  <c r="E51" i="57"/>
  <c r="AX51" i="57" s="1"/>
  <c r="E52" i="57"/>
  <c r="E53" i="57"/>
  <c r="E54" i="57"/>
  <c r="E55" i="57"/>
  <c r="E56" i="57"/>
  <c r="AX56" i="57" s="1"/>
  <c r="E57" i="57"/>
  <c r="AX57" i="57" s="1"/>
  <c r="E58" i="57"/>
  <c r="AX58" i="57" s="1"/>
  <c r="E59" i="57"/>
  <c r="AX59" i="57" s="1"/>
  <c r="E60" i="57"/>
  <c r="AG60" i="57" s="1"/>
  <c r="E61" i="57"/>
  <c r="E62" i="57"/>
  <c r="E63" i="57"/>
  <c r="AX63" i="57" s="1"/>
  <c r="E64" i="57"/>
  <c r="AX64" i="57" s="1"/>
  <c r="E65" i="57"/>
  <c r="AX65" i="57" s="1"/>
  <c r="AH65" i="57"/>
  <c r="E66" i="57"/>
  <c r="AX66" i="57" s="1"/>
  <c r="E67" i="57"/>
  <c r="E68" i="57"/>
  <c r="E69" i="57"/>
  <c r="E70" i="57"/>
  <c r="AX70" i="57" s="1"/>
  <c r="E71" i="57"/>
  <c r="AX71" i="57" s="1"/>
  <c r="E72" i="57"/>
  <c r="AX72" i="57" s="1"/>
  <c r="E73" i="57"/>
  <c r="AX73" i="57" s="1"/>
  <c r="E74" i="57"/>
  <c r="AX74" i="57" s="1"/>
  <c r="E75" i="57"/>
  <c r="AX75" i="57" s="1"/>
  <c r="E76" i="57"/>
  <c r="AX76" i="57" s="1"/>
  <c r="E77" i="57"/>
  <c r="E78" i="57"/>
  <c r="AX78" i="57" s="1"/>
  <c r="E79" i="57"/>
  <c r="AX79" i="57" s="1"/>
  <c r="E80" i="57"/>
  <c r="AX80" i="57" s="1"/>
  <c r="E81" i="57"/>
  <c r="AX81" i="57" s="1"/>
  <c r="E82" i="57"/>
  <c r="AX82" i="57" s="1"/>
  <c r="E83" i="57"/>
  <c r="E84" i="57"/>
  <c r="AX84" i="57" s="1"/>
  <c r="E85" i="57"/>
  <c r="AX85" i="57" s="1"/>
  <c r="E86" i="57"/>
  <c r="AX86" i="57" s="1"/>
  <c r="E87" i="57"/>
  <c r="AX87" i="57" s="1"/>
  <c r="E88" i="57"/>
  <c r="AX88" i="57" s="1"/>
  <c r="E89" i="57"/>
  <c r="AX89" i="57" s="1"/>
  <c r="E90" i="57"/>
  <c r="AX90" i="57" s="1"/>
  <c r="E91" i="57"/>
  <c r="AX91" i="57" s="1"/>
  <c r="E92" i="57"/>
  <c r="AX92" i="57" s="1"/>
  <c r="E93" i="57"/>
  <c r="AX93" i="57" s="1"/>
  <c r="E94" i="57"/>
  <c r="AX94" i="57" s="1"/>
  <c r="E95" i="57"/>
  <c r="AX95" i="57" s="1"/>
  <c r="E96" i="57"/>
  <c r="AX96" i="57" s="1"/>
  <c r="E97" i="57"/>
  <c r="AX97" i="57" s="1"/>
  <c r="E98" i="57"/>
  <c r="AX98" i="57" s="1"/>
  <c r="E99" i="57"/>
  <c r="E100" i="57"/>
  <c r="AX100" i="57" s="1"/>
  <c r="E101" i="57"/>
  <c r="AX101" i="57" s="1"/>
  <c r="E102" i="57"/>
  <c r="AX102" i="57" s="1"/>
  <c r="E103" i="57"/>
  <c r="E104" i="57"/>
  <c r="AX104" i="57" s="1"/>
  <c r="E105" i="57"/>
  <c r="AX105" i="57" s="1"/>
  <c r="E106" i="57"/>
  <c r="AX106" i="57" s="1"/>
  <c r="E107" i="57"/>
  <c r="AX107" i="57" s="1"/>
  <c r="E108" i="57"/>
  <c r="AX108" i="57" s="1"/>
  <c r="E109" i="57"/>
  <c r="AX109" i="57" s="1"/>
  <c r="E110" i="57"/>
  <c r="AX110" i="57" s="1"/>
  <c r="E111" i="57"/>
  <c r="AX111" i="57" s="1"/>
  <c r="E112" i="57"/>
  <c r="AX112" i="57" s="1"/>
  <c r="E113" i="57"/>
  <c r="AX113" i="57" s="1"/>
  <c r="E114" i="57"/>
  <c r="E115" i="57"/>
  <c r="AX115" i="57" s="1"/>
  <c r="E116" i="57"/>
  <c r="AX116" i="57" s="1"/>
  <c r="E117" i="57"/>
  <c r="AX117" i="57" s="1"/>
  <c r="E118" i="57"/>
  <c r="AX118" i="57" s="1"/>
  <c r="E119" i="57"/>
  <c r="E120" i="57"/>
  <c r="AX120" i="57" s="1"/>
  <c r="E121" i="57"/>
  <c r="AX121" i="57" s="1"/>
  <c r="E122" i="57"/>
  <c r="AX122" i="57" s="1"/>
  <c r="E123" i="57"/>
  <c r="AX123" i="57" s="1"/>
  <c r="E124" i="57"/>
  <c r="AX124" i="57" s="1"/>
  <c r="E125" i="57"/>
  <c r="AX125" i="57" s="1"/>
  <c r="E126" i="57"/>
  <c r="E127" i="57"/>
  <c r="AX127" i="57" s="1"/>
  <c r="E128" i="57"/>
  <c r="AX128" i="57" s="1"/>
  <c r="E129" i="57"/>
  <c r="AX129" i="57" s="1"/>
  <c r="E2" i="57"/>
  <c r="F2" i="57" s="1"/>
  <c r="G2" i="57" s="1"/>
  <c r="AE145" i="57" a="1"/>
  <c r="AE145" i="57" s="1"/>
  <c r="AE144" i="57" a="1"/>
  <c r="AE144" i="57" s="1"/>
  <c r="AE143" i="57" a="1"/>
  <c r="AE143" i="57" s="1"/>
  <c r="AE142" i="57" a="1"/>
  <c r="AE142" i="57" s="1"/>
  <c r="AE141" i="57" a="1"/>
  <c r="AE141" i="57" s="1"/>
  <c r="AE140" i="57" a="1"/>
  <c r="AE140" i="57" s="1"/>
  <c r="AE139" i="57" a="1"/>
  <c r="AE139" i="57" s="1"/>
  <c r="AE138" i="57" a="1"/>
  <c r="AE138" i="57" s="1"/>
  <c r="AE137" i="57" a="1"/>
  <c r="AE137" i="57" s="1"/>
  <c r="AE136" i="57" a="1"/>
  <c r="AE136" i="57" s="1"/>
  <c r="AE135" i="57" a="1"/>
  <c r="AE135" i="57" s="1"/>
  <c r="AE134" i="57" a="1"/>
  <c r="AE134" i="57" s="1"/>
  <c r="AE133" i="57" a="1"/>
  <c r="AE133" i="57" s="1"/>
  <c r="AE132" i="57" a="1"/>
  <c r="AE132" i="57" s="1"/>
  <c r="AE131" i="57" a="1"/>
  <c r="AE131" i="57" s="1"/>
  <c r="AE130" i="57" a="1"/>
  <c r="AE130" i="57" s="1"/>
  <c r="AT129" i="57"/>
  <c r="AR129" i="57"/>
  <c r="AO129" i="57"/>
  <c r="AT128" i="57"/>
  <c r="AR128" i="57"/>
  <c r="AO128" i="57"/>
  <c r="AT127" i="57"/>
  <c r="AR127" i="57"/>
  <c r="AO127" i="57"/>
  <c r="AT126" i="57"/>
  <c r="AR126" i="57"/>
  <c r="AO126" i="57"/>
  <c r="AT125" i="57"/>
  <c r="AR125" i="57"/>
  <c r="AO125" i="57"/>
  <c r="AT124" i="57"/>
  <c r="AR124" i="57"/>
  <c r="AO124" i="57"/>
  <c r="AT123" i="57"/>
  <c r="AR123" i="57"/>
  <c r="AO123" i="57"/>
  <c r="AT122" i="57"/>
  <c r="AR122" i="57"/>
  <c r="AO122" i="57"/>
  <c r="J122" i="57"/>
  <c r="N122" i="57" s="1"/>
  <c r="M122" i="57"/>
  <c r="AT121" i="57"/>
  <c r="AR121" i="57"/>
  <c r="AO121" i="57"/>
  <c r="AT120" i="57"/>
  <c r="AR120" i="57"/>
  <c r="AO120" i="57"/>
  <c r="J120" i="57"/>
  <c r="N120" i="57" s="1"/>
  <c r="AT119" i="57"/>
  <c r="AR119" i="57"/>
  <c r="AO119" i="57"/>
  <c r="AT118" i="57"/>
  <c r="AR118" i="57"/>
  <c r="AO118" i="57"/>
  <c r="AT117" i="57"/>
  <c r="AR117" i="57"/>
  <c r="AO117" i="57"/>
  <c r="AT116" i="57"/>
  <c r="AR116" i="57"/>
  <c r="AO116" i="57"/>
  <c r="AT115" i="57"/>
  <c r="AR115" i="57"/>
  <c r="AO115" i="57"/>
  <c r="AT114" i="57"/>
  <c r="AR114" i="57"/>
  <c r="AO114" i="57"/>
  <c r="AT113" i="57"/>
  <c r="AR113" i="57"/>
  <c r="AO113" i="57"/>
  <c r="AT112" i="57"/>
  <c r="AR112" i="57"/>
  <c r="AO112" i="57"/>
  <c r="AT111" i="57"/>
  <c r="AR111" i="57"/>
  <c r="AO111" i="57"/>
  <c r="AT110" i="57"/>
  <c r="AR110" i="57"/>
  <c r="AO110" i="57"/>
  <c r="AT109" i="57"/>
  <c r="AR109" i="57"/>
  <c r="AO109" i="57"/>
  <c r="AT108" i="57"/>
  <c r="AR108" i="57"/>
  <c r="AO108" i="57"/>
  <c r="M108" i="57"/>
  <c r="AT107" i="57"/>
  <c r="AR107" i="57"/>
  <c r="AO107" i="57"/>
  <c r="AT106" i="57"/>
  <c r="AR106" i="57"/>
  <c r="AO106" i="57"/>
  <c r="AT105" i="57"/>
  <c r="AR105" i="57"/>
  <c r="AO105" i="57"/>
  <c r="AT104" i="57"/>
  <c r="AR104" i="57"/>
  <c r="AO104" i="57"/>
  <c r="AT103" i="57"/>
  <c r="AR103" i="57"/>
  <c r="AO103" i="57"/>
  <c r="AT102" i="57"/>
  <c r="AR102" i="57"/>
  <c r="AO102" i="57"/>
  <c r="F102" i="57"/>
  <c r="G102" i="57" s="1"/>
  <c r="AT101" i="57"/>
  <c r="AR101" i="57"/>
  <c r="AO101" i="57"/>
  <c r="AT100" i="57"/>
  <c r="AR100" i="57"/>
  <c r="AO100" i="57"/>
  <c r="A100" i="57"/>
  <c r="AT99" i="57"/>
  <c r="AR99" i="57"/>
  <c r="AO99" i="57"/>
  <c r="AT98" i="57"/>
  <c r="AR98" i="57"/>
  <c r="AO98" i="57"/>
  <c r="AT97" i="57"/>
  <c r="AR97" i="57"/>
  <c r="AO97" i="57"/>
  <c r="AT96" i="57"/>
  <c r="AR96" i="57"/>
  <c r="AO96" i="57"/>
  <c r="AT95" i="57"/>
  <c r="AR95" i="57"/>
  <c r="AO95" i="57"/>
  <c r="AT94" i="57"/>
  <c r="AR94" i="57"/>
  <c r="AO94" i="57"/>
  <c r="F94" i="57"/>
  <c r="G94" i="57" s="1"/>
  <c r="S94" i="57" s="1"/>
  <c r="AT93" i="57"/>
  <c r="AR93" i="57"/>
  <c r="AO93" i="57"/>
  <c r="F93" i="57"/>
  <c r="G93" i="57" s="1"/>
  <c r="AT92" i="57"/>
  <c r="AR92" i="57"/>
  <c r="AO92" i="57"/>
  <c r="AT91" i="57"/>
  <c r="AR91" i="57"/>
  <c r="AO91" i="57"/>
  <c r="AT90" i="57"/>
  <c r="AR90" i="57"/>
  <c r="AO90" i="57"/>
  <c r="AT89" i="57"/>
  <c r="AR89" i="57"/>
  <c r="AO89" i="57"/>
  <c r="AT88" i="57"/>
  <c r="AR88" i="57"/>
  <c r="AO88" i="57"/>
  <c r="AT87" i="57"/>
  <c r="AR87" i="57"/>
  <c r="AO87" i="57"/>
  <c r="AT86" i="57"/>
  <c r="AR86" i="57"/>
  <c r="AO86" i="57"/>
  <c r="AT85" i="57"/>
  <c r="AR85" i="57"/>
  <c r="AO85" i="57"/>
  <c r="F85" i="57"/>
  <c r="G85" i="57" s="1"/>
  <c r="AT84" i="57"/>
  <c r="AR84" i="57"/>
  <c r="AO84" i="57"/>
  <c r="AT83" i="57"/>
  <c r="AR83" i="57"/>
  <c r="AO83" i="57"/>
  <c r="AT82" i="57"/>
  <c r="AR82" i="57"/>
  <c r="AO82" i="57"/>
  <c r="AT81" i="57"/>
  <c r="AR81" i="57"/>
  <c r="AO81" i="57"/>
  <c r="J81" i="57"/>
  <c r="AT80" i="57"/>
  <c r="AR80" i="57"/>
  <c r="AO80" i="57"/>
  <c r="AT79" i="57"/>
  <c r="AR79" i="57"/>
  <c r="AO79" i="57"/>
  <c r="AT78" i="57"/>
  <c r="AR78" i="57"/>
  <c r="AO78" i="57"/>
  <c r="F78" i="57"/>
  <c r="G78" i="57" s="1"/>
  <c r="AT77" i="57"/>
  <c r="AR77" i="57"/>
  <c r="AO77" i="57"/>
  <c r="J77" i="57"/>
  <c r="N77" i="57" s="1"/>
  <c r="AT76" i="57"/>
  <c r="AR76" i="57"/>
  <c r="AO76" i="57"/>
  <c r="AT75" i="57"/>
  <c r="AR75" i="57"/>
  <c r="AO75" i="57"/>
  <c r="AT74" i="57"/>
  <c r="AR74" i="57"/>
  <c r="AO74" i="57"/>
  <c r="AT73" i="57"/>
  <c r="AO73" i="57"/>
  <c r="AT72" i="57"/>
  <c r="AO72" i="57"/>
  <c r="F72" i="57"/>
  <c r="G72" i="57" s="1"/>
  <c r="P72" i="57" s="1"/>
  <c r="AT71" i="57"/>
  <c r="AO71" i="57"/>
  <c r="D71" i="57"/>
  <c r="A71" i="57"/>
  <c r="AT70" i="57"/>
  <c r="AO70" i="57"/>
  <c r="AG70" i="57"/>
  <c r="F70" i="57"/>
  <c r="G70" i="57" s="1"/>
  <c r="S70" i="57" s="1"/>
  <c r="AT69" i="57"/>
  <c r="AO69" i="57"/>
  <c r="D69" i="57"/>
  <c r="A69" i="57"/>
  <c r="AT68" i="57"/>
  <c r="AO68" i="57"/>
  <c r="J68" i="57"/>
  <c r="N68" i="57" s="1"/>
  <c r="A68" i="57"/>
  <c r="AT67" i="57"/>
  <c r="AO67" i="57"/>
  <c r="AT66" i="57"/>
  <c r="AO66" i="57"/>
  <c r="AT65" i="57"/>
  <c r="AT64" i="57"/>
  <c r="F64" i="57"/>
  <c r="G64" i="57" s="1"/>
  <c r="AT63" i="57"/>
  <c r="AH63" i="57"/>
  <c r="F63" i="57"/>
  <c r="G63" i="57" s="1"/>
  <c r="W63" i="57" s="1"/>
  <c r="AT62" i="57"/>
  <c r="AT61" i="57"/>
  <c r="AT60" i="57"/>
  <c r="AT59" i="57"/>
  <c r="AT58" i="57"/>
  <c r="AT57" i="57"/>
  <c r="AT56" i="57"/>
  <c r="AT55" i="57"/>
  <c r="AH55" i="57"/>
  <c r="AT54" i="57"/>
  <c r="AT53" i="57"/>
  <c r="AT52" i="57"/>
  <c r="AT51" i="57"/>
  <c r="AT50" i="57"/>
  <c r="AH50" i="57"/>
  <c r="AT49" i="57"/>
  <c r="AJ49" i="57"/>
  <c r="AL49" i="57" s="1"/>
  <c r="AT48" i="57"/>
  <c r="AJ48" i="57"/>
  <c r="AL48" i="57" s="1"/>
  <c r="F48" i="57"/>
  <c r="G48" i="57" s="1"/>
  <c r="AT47" i="57"/>
  <c r="AJ47" i="57"/>
  <c r="AL47" i="57" s="1"/>
  <c r="AT46" i="57"/>
  <c r="AJ46" i="57"/>
  <c r="AL46" i="57" s="1"/>
  <c r="AT45" i="57"/>
  <c r="AJ45" i="57"/>
  <c r="AL45" i="57" s="1"/>
  <c r="AT44" i="57"/>
  <c r="AJ44" i="57"/>
  <c r="AL44" i="57" s="1"/>
  <c r="AT43" i="57"/>
  <c r="AJ43" i="57"/>
  <c r="AL43" i="57" s="1"/>
  <c r="AT42" i="57"/>
  <c r="AJ42" i="57"/>
  <c r="AL42" i="57" s="1"/>
  <c r="AT41" i="57"/>
  <c r="AJ41" i="57"/>
  <c r="AK41" i="57" s="1"/>
  <c r="AT40" i="57"/>
  <c r="AJ40" i="57"/>
  <c r="AK40" i="57" s="1"/>
  <c r="F40" i="57"/>
  <c r="G40" i="57" s="1"/>
  <c r="Q40" i="57" s="1"/>
  <c r="BA40" i="57" s="1"/>
  <c r="AT39" i="57"/>
  <c r="AJ39" i="57"/>
  <c r="AK39" i="57" s="1"/>
  <c r="AT38" i="57"/>
  <c r="AJ38" i="57"/>
  <c r="AK38" i="57" s="1"/>
  <c r="AT37" i="57"/>
  <c r="AJ37" i="57"/>
  <c r="AK37" i="57" s="1"/>
  <c r="AT36" i="57"/>
  <c r="AJ36" i="57"/>
  <c r="AK36" i="57" s="1"/>
  <c r="AT35" i="57"/>
  <c r="AJ35" i="57"/>
  <c r="AK35" i="57" s="1"/>
  <c r="AT34" i="57"/>
  <c r="AJ34" i="57"/>
  <c r="AK34" i="57" s="1"/>
  <c r="AT33" i="57"/>
  <c r="AH33" i="57"/>
  <c r="AT32" i="57"/>
  <c r="D32" i="57"/>
  <c r="AT31" i="57"/>
  <c r="D31" i="57"/>
  <c r="AT30" i="57"/>
  <c r="AT29" i="57"/>
  <c r="AT28" i="57"/>
  <c r="AT27" i="57"/>
  <c r="AT26" i="57"/>
  <c r="AH26" i="57"/>
  <c r="AT25" i="57"/>
  <c r="AO25" i="57"/>
  <c r="AT24" i="57"/>
  <c r="AO24" i="57"/>
  <c r="AT23" i="57"/>
  <c r="AO23" i="57"/>
  <c r="AT22" i="57"/>
  <c r="AO22" i="57"/>
  <c r="A22" i="57"/>
  <c r="AT21" i="57"/>
  <c r="AO21" i="57"/>
  <c r="AT20" i="57"/>
  <c r="AO20" i="57"/>
  <c r="D20" i="57"/>
  <c r="A20" i="57"/>
  <c r="AT19" i="57"/>
  <c r="AO19" i="57"/>
  <c r="D19" i="57"/>
  <c r="A19" i="57"/>
  <c r="AT18" i="57"/>
  <c r="AO18" i="57"/>
  <c r="J18" i="57"/>
  <c r="L18" i="57" s="1"/>
  <c r="AT17" i="57"/>
  <c r="AO17" i="57"/>
  <c r="AT16" i="57"/>
  <c r="AO16" i="57"/>
  <c r="AT15" i="57"/>
  <c r="AO15" i="57"/>
  <c r="D15" i="57"/>
  <c r="AT14" i="57"/>
  <c r="AO14" i="57"/>
  <c r="AT13" i="57"/>
  <c r="AO13" i="57"/>
  <c r="AT12" i="57"/>
  <c r="AO12" i="57"/>
  <c r="A12" i="57"/>
  <c r="AT11" i="57"/>
  <c r="AO11" i="57"/>
  <c r="D11" i="57"/>
  <c r="AT10" i="57"/>
  <c r="AO10" i="57"/>
  <c r="J10" i="57"/>
  <c r="L10" i="57" s="1"/>
  <c r="AT9" i="57"/>
  <c r="AO9" i="57"/>
  <c r="AT8" i="57"/>
  <c r="AO8" i="57"/>
  <c r="AT7" i="57"/>
  <c r="AO7" i="57"/>
  <c r="D7" i="57"/>
  <c r="AT6" i="57"/>
  <c r="AO6" i="57"/>
  <c r="AT5" i="57"/>
  <c r="AO5" i="57"/>
  <c r="A5" i="57"/>
  <c r="D5" i="57"/>
  <c r="AT4" i="57"/>
  <c r="AO4" i="57"/>
  <c r="AT3" i="57"/>
  <c r="AO3" i="57"/>
  <c r="F3" i="57"/>
  <c r="G3" i="57" s="1"/>
  <c r="R3" i="57" s="1"/>
  <c r="AH3" i="57"/>
  <c r="D3" i="57"/>
  <c r="A3" i="57"/>
  <c r="AT2" i="57"/>
  <c r="AO2" i="57"/>
  <c r="AC2" i="57"/>
  <c r="D2" i="57"/>
  <c r="H2" i="56"/>
  <c r="J2" i="56" s="1"/>
  <c r="H3" i="56"/>
  <c r="J3" i="56" s="1"/>
  <c r="L3" i="56" s="1"/>
  <c r="H4" i="56"/>
  <c r="J4" i="56" s="1"/>
  <c r="H5" i="56"/>
  <c r="J5" i="56" s="1"/>
  <c r="H6" i="56"/>
  <c r="J6" i="56" s="1"/>
  <c r="H7" i="56"/>
  <c r="J7" i="56" s="1"/>
  <c r="N7" i="56" s="1"/>
  <c r="H8" i="56"/>
  <c r="H9" i="56"/>
  <c r="J9" i="56" s="1"/>
  <c r="H10" i="56"/>
  <c r="J10" i="56" s="1"/>
  <c r="H11" i="56"/>
  <c r="J11" i="56" s="1"/>
  <c r="N11" i="56" s="1"/>
  <c r="H12" i="56"/>
  <c r="J12" i="56" s="1"/>
  <c r="H13" i="56"/>
  <c r="J13" i="56" s="1"/>
  <c r="H14" i="56"/>
  <c r="J14" i="56" s="1"/>
  <c r="L14" i="56" s="1"/>
  <c r="H15" i="56"/>
  <c r="J15" i="56" s="1"/>
  <c r="H16" i="56"/>
  <c r="J16" i="56" s="1"/>
  <c r="H17" i="56"/>
  <c r="J17" i="56" s="1"/>
  <c r="H18" i="56"/>
  <c r="J18" i="56" s="1"/>
  <c r="H19" i="56"/>
  <c r="J19" i="56" s="1"/>
  <c r="H20" i="56"/>
  <c r="J20" i="56" s="1"/>
  <c r="H21" i="56"/>
  <c r="J21" i="56" s="1"/>
  <c r="H22" i="56"/>
  <c r="J22" i="56" s="1"/>
  <c r="H23" i="56"/>
  <c r="H24" i="56"/>
  <c r="J24" i="56" s="1"/>
  <c r="H25" i="56"/>
  <c r="J25" i="56" s="1"/>
  <c r="H26" i="56"/>
  <c r="H27" i="56"/>
  <c r="J27" i="56" s="1"/>
  <c r="N27" i="56" s="1"/>
  <c r="H28" i="56"/>
  <c r="J28" i="56" s="1"/>
  <c r="H29" i="56"/>
  <c r="J29" i="56" s="1"/>
  <c r="H30" i="56"/>
  <c r="J30" i="56" s="1"/>
  <c r="H31" i="56"/>
  <c r="J31" i="56" s="1"/>
  <c r="H32" i="56"/>
  <c r="J32" i="56" s="1"/>
  <c r="H33" i="56"/>
  <c r="J33" i="56" s="1"/>
  <c r="L33" i="56" s="1"/>
  <c r="H34" i="56"/>
  <c r="J34" i="56" s="1"/>
  <c r="H35" i="56"/>
  <c r="J35" i="56" s="1"/>
  <c r="M35" i="56" s="1"/>
  <c r="H36" i="56"/>
  <c r="H37" i="56"/>
  <c r="J37" i="56" s="1"/>
  <c r="H38" i="56"/>
  <c r="J38" i="56" s="1"/>
  <c r="H39" i="56"/>
  <c r="J39" i="56" s="1"/>
  <c r="L39" i="56" s="1"/>
  <c r="H40" i="56"/>
  <c r="J40" i="56" s="1"/>
  <c r="H41" i="56"/>
  <c r="J41" i="56" s="1"/>
  <c r="H42" i="56"/>
  <c r="J42" i="56" s="1"/>
  <c r="H43" i="56"/>
  <c r="J43" i="56" s="1"/>
  <c r="H44" i="56"/>
  <c r="J44" i="56" s="1"/>
  <c r="H45" i="56"/>
  <c r="J45" i="56" s="1"/>
  <c r="H46" i="56"/>
  <c r="J46" i="56" s="1"/>
  <c r="H47" i="56"/>
  <c r="J47" i="56" s="1"/>
  <c r="N47" i="56" s="1"/>
  <c r="H48" i="56"/>
  <c r="J48" i="56" s="1"/>
  <c r="H49" i="56"/>
  <c r="J49" i="56" s="1"/>
  <c r="H50" i="56"/>
  <c r="J50" i="56" s="1"/>
  <c r="L50" i="56" s="1"/>
  <c r="H51" i="56"/>
  <c r="J51" i="56" s="1"/>
  <c r="H52" i="56"/>
  <c r="J52" i="56" s="1"/>
  <c r="N52" i="56" s="1"/>
  <c r="H53" i="56"/>
  <c r="J53" i="56" s="1"/>
  <c r="H54" i="56"/>
  <c r="H55" i="56"/>
  <c r="J55" i="56" s="1"/>
  <c r="H56" i="56"/>
  <c r="J56" i="56" s="1"/>
  <c r="H57" i="56"/>
  <c r="J57" i="56" s="1"/>
  <c r="H58" i="56"/>
  <c r="J58" i="56" s="1"/>
  <c r="H59" i="56"/>
  <c r="J59" i="56" s="1"/>
  <c r="H60" i="56"/>
  <c r="J60" i="56" s="1"/>
  <c r="H61" i="56"/>
  <c r="J61" i="56" s="1"/>
  <c r="H62" i="56"/>
  <c r="J62" i="56" s="1"/>
  <c r="H63" i="56"/>
  <c r="H64" i="56"/>
  <c r="J64" i="56" s="1"/>
  <c r="H65" i="56"/>
  <c r="J65" i="56"/>
  <c r="AA65" i="56" s="1"/>
  <c r="H66" i="56"/>
  <c r="J66" i="56" s="1"/>
  <c r="N66" i="56" s="1"/>
  <c r="H67" i="56"/>
  <c r="J67" i="56" s="1"/>
  <c r="N67" i="56" s="1"/>
  <c r="H68" i="56"/>
  <c r="H69" i="56"/>
  <c r="J69" i="56" s="1"/>
  <c r="H70" i="56"/>
  <c r="J70" i="56" s="1"/>
  <c r="H71" i="56"/>
  <c r="J71" i="56" s="1"/>
  <c r="H72" i="56"/>
  <c r="J72" i="56"/>
  <c r="L72" i="56" s="1"/>
  <c r="H73" i="56"/>
  <c r="J73" i="56" s="1"/>
  <c r="P73" i="56" s="1"/>
  <c r="H74" i="56"/>
  <c r="H75" i="56"/>
  <c r="H76" i="56"/>
  <c r="J76" i="56" s="1"/>
  <c r="H77" i="56"/>
  <c r="H78" i="56"/>
  <c r="J78" i="56" s="1"/>
  <c r="H79" i="56"/>
  <c r="J79" i="56" s="1"/>
  <c r="L79" i="56" s="1"/>
  <c r="H80" i="56"/>
  <c r="J80" i="56" s="1"/>
  <c r="H81" i="56"/>
  <c r="J81" i="56" s="1"/>
  <c r="M81" i="56" s="1"/>
  <c r="H82" i="56"/>
  <c r="J82" i="56" s="1"/>
  <c r="N82" i="56" s="1"/>
  <c r="H83" i="56"/>
  <c r="H84" i="56"/>
  <c r="H85" i="56"/>
  <c r="J85" i="56" s="1"/>
  <c r="H86" i="56"/>
  <c r="J86" i="56" s="1"/>
  <c r="H87" i="56"/>
  <c r="J87" i="56" s="1"/>
  <c r="H88" i="56"/>
  <c r="J88" i="56" s="1"/>
  <c r="H89" i="56"/>
  <c r="J89" i="56" s="1"/>
  <c r="H90" i="56"/>
  <c r="J90" i="56" s="1"/>
  <c r="M90" i="56" s="1"/>
  <c r="H91" i="56"/>
  <c r="J91" i="56" s="1"/>
  <c r="L91" i="56" s="1"/>
  <c r="H92" i="56"/>
  <c r="J92" i="56" s="1"/>
  <c r="M92" i="56" s="1"/>
  <c r="H93" i="56"/>
  <c r="J93" i="56" s="1"/>
  <c r="L93" i="56" s="1"/>
  <c r="H94" i="56"/>
  <c r="J94" i="56" s="1"/>
  <c r="H95" i="56"/>
  <c r="J95" i="56" s="1"/>
  <c r="M95" i="56" s="1"/>
  <c r="H96" i="56"/>
  <c r="J96" i="56" s="1"/>
  <c r="H97" i="56"/>
  <c r="J97" i="56" s="1"/>
  <c r="H98" i="56"/>
  <c r="J98" i="56" s="1"/>
  <c r="H99" i="56"/>
  <c r="J99" i="56" s="1"/>
  <c r="H100" i="56"/>
  <c r="J100" i="56" s="1"/>
  <c r="H101" i="56"/>
  <c r="H102" i="56"/>
  <c r="J102" i="56" s="1"/>
  <c r="H103" i="56"/>
  <c r="J103" i="56" s="1"/>
  <c r="L103" i="56" s="1"/>
  <c r="H104" i="56"/>
  <c r="J104" i="56" s="1"/>
  <c r="H105" i="56"/>
  <c r="J105" i="56" s="1"/>
  <c r="H106" i="56"/>
  <c r="H107" i="56"/>
  <c r="J107" i="56" s="1"/>
  <c r="L107" i="56" s="1"/>
  <c r="H108" i="56"/>
  <c r="J108" i="56" s="1"/>
  <c r="AA108" i="56" s="1"/>
  <c r="H109" i="56"/>
  <c r="H110" i="56"/>
  <c r="J110" i="56" s="1"/>
  <c r="H111" i="56"/>
  <c r="J111" i="56" s="1"/>
  <c r="L111" i="56" s="1"/>
  <c r="H112" i="56"/>
  <c r="J112" i="56" s="1"/>
  <c r="H113" i="56"/>
  <c r="J113" i="56"/>
  <c r="H114" i="56"/>
  <c r="J114" i="56" s="1"/>
  <c r="H115" i="56"/>
  <c r="J115" i="56" s="1"/>
  <c r="H116" i="56"/>
  <c r="J116" i="56" s="1"/>
  <c r="L116" i="56" s="1"/>
  <c r="H117" i="56"/>
  <c r="J117" i="56" s="1"/>
  <c r="N117" i="56" s="1"/>
  <c r="H118" i="56"/>
  <c r="J118" i="56" s="1"/>
  <c r="M118" i="56" s="1"/>
  <c r="H119" i="56"/>
  <c r="J119" i="56" s="1"/>
  <c r="H120" i="56"/>
  <c r="H121" i="56"/>
  <c r="J121" i="56" s="1"/>
  <c r="H122" i="56"/>
  <c r="J122" i="56" s="1"/>
  <c r="N122" i="56" s="1"/>
  <c r="H123" i="56"/>
  <c r="J123" i="56" s="1"/>
  <c r="N123" i="56" s="1"/>
  <c r="H124" i="56"/>
  <c r="H125" i="56"/>
  <c r="J125" i="56" s="1"/>
  <c r="H126" i="56"/>
  <c r="J126" i="56" s="1"/>
  <c r="M126" i="56" s="1"/>
  <c r="H127" i="56"/>
  <c r="H128" i="56"/>
  <c r="J128" i="56" s="1"/>
  <c r="H129" i="56"/>
  <c r="J129" i="56" s="1"/>
  <c r="L129" i="56" s="1"/>
  <c r="E3" i="56"/>
  <c r="AX3" i="56" s="1"/>
  <c r="E4" i="56"/>
  <c r="F4" i="56" s="1"/>
  <c r="G4" i="56" s="1"/>
  <c r="E5" i="56"/>
  <c r="AX5" i="56" s="1"/>
  <c r="E6" i="56"/>
  <c r="E7" i="56"/>
  <c r="AX7" i="56" s="1"/>
  <c r="E8" i="56"/>
  <c r="AX8" i="56" s="1"/>
  <c r="E9" i="56"/>
  <c r="AX9" i="56" s="1"/>
  <c r="E10" i="56"/>
  <c r="AX10" i="56" s="1"/>
  <c r="E11" i="56"/>
  <c r="AX11" i="56" s="1"/>
  <c r="E12" i="56"/>
  <c r="AX12" i="56" s="1"/>
  <c r="E13" i="56"/>
  <c r="E14" i="56"/>
  <c r="E15" i="56"/>
  <c r="AX15" i="56" s="1"/>
  <c r="E16" i="56"/>
  <c r="AX16" i="56" s="1"/>
  <c r="E17" i="56"/>
  <c r="AX17" i="56" s="1"/>
  <c r="E18" i="56"/>
  <c r="E19" i="56"/>
  <c r="AX19" i="56" s="1"/>
  <c r="E20" i="56"/>
  <c r="AX20" i="56" s="1"/>
  <c r="E21" i="56"/>
  <c r="E22" i="56"/>
  <c r="AX22" i="56" s="1"/>
  <c r="E23" i="56"/>
  <c r="AX23" i="56" s="1"/>
  <c r="E24" i="56"/>
  <c r="AX24" i="56" s="1"/>
  <c r="E25" i="56"/>
  <c r="E26" i="56"/>
  <c r="AX26" i="56" s="1"/>
  <c r="E27" i="56"/>
  <c r="AX27" i="56" s="1"/>
  <c r="E28" i="56"/>
  <c r="AX28" i="56" s="1"/>
  <c r="E29" i="56"/>
  <c r="E30" i="56"/>
  <c r="AX30" i="56" s="1"/>
  <c r="E31" i="56"/>
  <c r="E32" i="56"/>
  <c r="AX32" i="56" s="1"/>
  <c r="E33" i="56"/>
  <c r="AX33" i="56" s="1"/>
  <c r="E34" i="56"/>
  <c r="AX34" i="56" s="1"/>
  <c r="E35" i="56"/>
  <c r="AX35" i="56" s="1"/>
  <c r="E36" i="56"/>
  <c r="AX36" i="56" s="1"/>
  <c r="E37" i="56"/>
  <c r="AX37" i="56" s="1"/>
  <c r="E38" i="56"/>
  <c r="E39" i="56"/>
  <c r="E40" i="56"/>
  <c r="AX40" i="56" s="1"/>
  <c r="E41" i="56"/>
  <c r="AX41" i="56" s="1"/>
  <c r="E42" i="56"/>
  <c r="AX42" i="56" s="1"/>
  <c r="E43" i="56"/>
  <c r="AX43" i="56" s="1"/>
  <c r="E44" i="56"/>
  <c r="AX44" i="56" s="1"/>
  <c r="E45" i="56"/>
  <c r="AX45" i="56" s="1"/>
  <c r="E46" i="56"/>
  <c r="E47" i="56"/>
  <c r="E48" i="56"/>
  <c r="AX48" i="56" s="1"/>
  <c r="E49" i="56"/>
  <c r="AX49" i="56" s="1"/>
  <c r="E50" i="56"/>
  <c r="AX50" i="56" s="1"/>
  <c r="E51" i="56"/>
  <c r="AX51" i="56" s="1"/>
  <c r="E52" i="56"/>
  <c r="AX52" i="56" s="1"/>
  <c r="E53" i="56"/>
  <c r="AX53" i="56" s="1"/>
  <c r="E54" i="56"/>
  <c r="E55" i="56"/>
  <c r="AX55" i="56" s="1"/>
  <c r="E56" i="56"/>
  <c r="AX56" i="56" s="1"/>
  <c r="E57" i="56"/>
  <c r="AX57" i="56" s="1"/>
  <c r="E58" i="56"/>
  <c r="E59" i="56"/>
  <c r="AX59" i="56" s="1"/>
  <c r="E60" i="56"/>
  <c r="AX60" i="56" s="1"/>
  <c r="E61" i="56"/>
  <c r="E62" i="56"/>
  <c r="AX62" i="56" s="1"/>
  <c r="E63" i="56"/>
  <c r="E64" i="56"/>
  <c r="AH64" i="56" s="1"/>
  <c r="E65" i="56"/>
  <c r="AX65" i="56" s="1"/>
  <c r="E66" i="56"/>
  <c r="AX66" i="56" s="1"/>
  <c r="E67" i="56"/>
  <c r="AX67" i="56" s="1"/>
  <c r="E68" i="56"/>
  <c r="AX68" i="56" s="1"/>
  <c r="E69" i="56"/>
  <c r="E70" i="56"/>
  <c r="E71" i="56"/>
  <c r="AX71" i="56" s="1"/>
  <c r="E72" i="56"/>
  <c r="AX72" i="56" s="1"/>
  <c r="E73" i="56"/>
  <c r="AX73" i="56" s="1"/>
  <c r="E74" i="56"/>
  <c r="AX74" i="56" s="1"/>
  <c r="E75" i="56"/>
  <c r="AX75" i="56" s="1"/>
  <c r="E76" i="56"/>
  <c r="AX76" i="56" s="1"/>
  <c r="E77" i="56"/>
  <c r="AX77" i="56" s="1"/>
  <c r="E78" i="56"/>
  <c r="E79" i="56"/>
  <c r="E80" i="56"/>
  <c r="AX80" i="56" s="1"/>
  <c r="E81" i="56"/>
  <c r="AX81" i="56" s="1"/>
  <c r="E82" i="56"/>
  <c r="AX82" i="56" s="1"/>
  <c r="E83" i="56"/>
  <c r="E84" i="56"/>
  <c r="AX84" i="56" s="1"/>
  <c r="E85" i="56"/>
  <c r="E86" i="56"/>
  <c r="AX86" i="56" s="1"/>
  <c r="E87" i="56"/>
  <c r="AX87" i="56" s="1"/>
  <c r="E88" i="56"/>
  <c r="AX88" i="56" s="1"/>
  <c r="E89" i="56"/>
  <c r="AX89" i="56" s="1"/>
  <c r="E90" i="56"/>
  <c r="AX90" i="56" s="1"/>
  <c r="E91" i="56"/>
  <c r="E92" i="56"/>
  <c r="AX92" i="56" s="1"/>
  <c r="E93" i="56"/>
  <c r="AX93" i="56" s="1"/>
  <c r="E94" i="56"/>
  <c r="E95" i="56"/>
  <c r="AX95" i="56" s="1"/>
  <c r="E96" i="56"/>
  <c r="AX96" i="56" s="1"/>
  <c r="E97" i="56"/>
  <c r="AX97" i="56" s="1"/>
  <c r="E98" i="56"/>
  <c r="AX98" i="56" s="1"/>
  <c r="E99" i="56"/>
  <c r="AX99" i="56" s="1"/>
  <c r="E100" i="56"/>
  <c r="AX100" i="56" s="1"/>
  <c r="E101" i="56"/>
  <c r="AX101" i="56" s="1"/>
  <c r="E102" i="56"/>
  <c r="AX102" i="56" s="1"/>
  <c r="E103" i="56"/>
  <c r="AX103" i="56" s="1"/>
  <c r="E104" i="56"/>
  <c r="AX104" i="56" s="1"/>
  <c r="E105" i="56"/>
  <c r="E106" i="56"/>
  <c r="AX106" i="56" s="1"/>
  <c r="E107" i="56"/>
  <c r="AX107" i="56" s="1"/>
  <c r="E108" i="56"/>
  <c r="AX108" i="56" s="1"/>
  <c r="E109" i="56"/>
  <c r="E110" i="56"/>
  <c r="AX110" i="56" s="1"/>
  <c r="E111" i="56"/>
  <c r="AX111" i="56" s="1"/>
  <c r="E112" i="56"/>
  <c r="AX112" i="56" s="1"/>
  <c r="E113" i="56"/>
  <c r="AX113" i="56" s="1"/>
  <c r="E114" i="56"/>
  <c r="AX114" i="56" s="1"/>
  <c r="E115" i="56"/>
  <c r="AX115" i="56" s="1"/>
  <c r="E116" i="56"/>
  <c r="E117" i="56"/>
  <c r="E118" i="56"/>
  <c r="E119" i="56"/>
  <c r="AX119" i="56" s="1"/>
  <c r="E120" i="56"/>
  <c r="AX120" i="56" s="1"/>
  <c r="E121" i="56"/>
  <c r="AX121" i="56" s="1"/>
  <c r="E122" i="56"/>
  <c r="AX122" i="56" s="1"/>
  <c r="E123" i="56"/>
  <c r="E124" i="56"/>
  <c r="AX124" i="56" s="1"/>
  <c r="E125" i="56"/>
  <c r="E126" i="56"/>
  <c r="AX126" i="56" s="1"/>
  <c r="E127" i="56"/>
  <c r="AX127" i="56" s="1"/>
  <c r="E128" i="56"/>
  <c r="AX128" i="56" s="1"/>
  <c r="E129" i="56"/>
  <c r="AX129" i="56" s="1"/>
  <c r="E2" i="56"/>
  <c r="AX2" i="56" s="1"/>
  <c r="AE145" i="56" a="1"/>
  <c r="AE145" i="56" s="1"/>
  <c r="AE144" i="56" a="1"/>
  <c r="AE144" i="56" s="1"/>
  <c r="AE143" i="56" a="1"/>
  <c r="AE143" i="56" s="1"/>
  <c r="AE142" i="56" a="1"/>
  <c r="AE142" i="56" s="1"/>
  <c r="AE141" i="56" a="1"/>
  <c r="AE141" i="56" s="1"/>
  <c r="AE140" i="56" a="1"/>
  <c r="AE140" i="56" s="1"/>
  <c r="AE139" i="56" a="1"/>
  <c r="AE139" i="56" s="1"/>
  <c r="AE138" i="56" a="1"/>
  <c r="AE138" i="56"/>
  <c r="AE137" i="56" a="1"/>
  <c r="AE137" i="56" s="1"/>
  <c r="AE136" i="56" a="1"/>
  <c r="AE136" i="56" s="1"/>
  <c r="AE135" i="56" a="1"/>
  <c r="AE135" i="56" s="1"/>
  <c r="AE134" i="56" a="1"/>
  <c r="AE134" i="56" s="1"/>
  <c r="AE133" i="56" a="1"/>
  <c r="AE133" i="56" s="1"/>
  <c r="AE132" i="56" a="1"/>
  <c r="AE132" i="56" s="1"/>
  <c r="AE131" i="56" a="1"/>
  <c r="AE131" i="56" s="1"/>
  <c r="AE130" i="56" a="1"/>
  <c r="AE130" i="56" s="1"/>
  <c r="AT129" i="56"/>
  <c r="AR129" i="56"/>
  <c r="AO129" i="56"/>
  <c r="AT128" i="56"/>
  <c r="AR128" i="56"/>
  <c r="AO128" i="56"/>
  <c r="AT127" i="56"/>
  <c r="AR127" i="56"/>
  <c r="AO127" i="56"/>
  <c r="J127" i="56"/>
  <c r="N127" i="56" s="1"/>
  <c r="AT126" i="56"/>
  <c r="AR126" i="56"/>
  <c r="AO126" i="56"/>
  <c r="AT125" i="56"/>
  <c r="AR125" i="56"/>
  <c r="AO125" i="56"/>
  <c r="AT124" i="56"/>
  <c r="AR124" i="56"/>
  <c r="AO124" i="56"/>
  <c r="J124" i="56"/>
  <c r="N124" i="56" s="1"/>
  <c r="AT123" i="56"/>
  <c r="AR123" i="56"/>
  <c r="AO123" i="56"/>
  <c r="AT122" i="56"/>
  <c r="AR122" i="56"/>
  <c r="AO122" i="56"/>
  <c r="AT121" i="56"/>
  <c r="AR121" i="56"/>
  <c r="AO121" i="56"/>
  <c r="AT120" i="56"/>
  <c r="AR120" i="56"/>
  <c r="AO120" i="56"/>
  <c r="J120" i="56"/>
  <c r="M120" i="56" s="1"/>
  <c r="AT119" i="56"/>
  <c r="AR119" i="56"/>
  <c r="AO119" i="56"/>
  <c r="AT118" i="56"/>
  <c r="AR118" i="56"/>
  <c r="AO118" i="56"/>
  <c r="AT117" i="56"/>
  <c r="AR117" i="56"/>
  <c r="AO117" i="56"/>
  <c r="AT116" i="56"/>
  <c r="AR116" i="56"/>
  <c r="AO116" i="56"/>
  <c r="AT115" i="56"/>
  <c r="AR115" i="56"/>
  <c r="AO115" i="56"/>
  <c r="AT114" i="56"/>
  <c r="AR114" i="56"/>
  <c r="AO114" i="56"/>
  <c r="AT113" i="56"/>
  <c r="AR113" i="56"/>
  <c r="AO113" i="56"/>
  <c r="AT112" i="56"/>
  <c r="AR112" i="56"/>
  <c r="AO112" i="56"/>
  <c r="A112" i="56"/>
  <c r="AT111" i="56"/>
  <c r="AR111" i="56"/>
  <c r="AO111" i="56"/>
  <c r="AT110" i="56"/>
  <c r="AR110" i="56"/>
  <c r="AO110" i="56"/>
  <c r="D110" i="56"/>
  <c r="AT109" i="56"/>
  <c r="AR109" i="56"/>
  <c r="AO109" i="56"/>
  <c r="J109" i="56"/>
  <c r="A109" i="56"/>
  <c r="AT108" i="56"/>
  <c r="AR108" i="56"/>
  <c r="AO108" i="56"/>
  <c r="AT107" i="56"/>
  <c r="AR107" i="56"/>
  <c r="AO107" i="56"/>
  <c r="AT106" i="56"/>
  <c r="AR106" i="56"/>
  <c r="AO106" i="56"/>
  <c r="J106" i="56"/>
  <c r="AT105" i="56"/>
  <c r="AR105" i="56"/>
  <c r="AO105" i="56"/>
  <c r="AT104" i="56"/>
  <c r="AR104" i="56"/>
  <c r="AO104" i="56"/>
  <c r="AT103" i="56"/>
  <c r="AR103" i="56"/>
  <c r="AO103" i="56"/>
  <c r="AT102" i="56"/>
  <c r="AR102" i="56"/>
  <c r="AO102" i="56"/>
  <c r="AT101" i="56"/>
  <c r="AR101" i="56"/>
  <c r="AO101" i="56"/>
  <c r="J101" i="56"/>
  <c r="L101" i="56" s="1"/>
  <c r="AT100" i="56"/>
  <c r="AR100" i="56"/>
  <c r="AO100" i="56"/>
  <c r="AT99" i="56"/>
  <c r="AR99" i="56"/>
  <c r="AO99" i="56"/>
  <c r="F99" i="56"/>
  <c r="G99" i="56" s="1"/>
  <c r="AT98" i="56"/>
  <c r="AR98" i="56"/>
  <c r="AO98" i="56"/>
  <c r="AT97" i="56"/>
  <c r="AR97" i="56"/>
  <c r="AO97" i="56"/>
  <c r="F97" i="56"/>
  <c r="G97" i="56" s="1"/>
  <c r="Y97" i="56" s="1"/>
  <c r="AT96" i="56"/>
  <c r="AR96" i="56"/>
  <c r="AO96" i="56"/>
  <c r="AT95" i="56"/>
  <c r="AR95" i="56"/>
  <c r="AO95" i="56"/>
  <c r="AT94" i="56"/>
  <c r="AR94" i="56"/>
  <c r="AO94" i="56"/>
  <c r="AT93" i="56"/>
  <c r="AR93" i="56"/>
  <c r="AO93" i="56"/>
  <c r="F93" i="56"/>
  <c r="G93" i="56" s="1"/>
  <c r="AT92" i="56"/>
  <c r="AR92" i="56"/>
  <c r="AO92" i="56"/>
  <c r="AT91" i="56"/>
  <c r="AR91" i="56"/>
  <c r="AO91" i="56"/>
  <c r="AT90" i="56"/>
  <c r="AR90" i="56"/>
  <c r="AO90" i="56"/>
  <c r="AT89" i="56"/>
  <c r="AR89" i="56"/>
  <c r="AO89" i="56"/>
  <c r="AT88" i="56"/>
  <c r="AR88" i="56"/>
  <c r="AO88" i="56"/>
  <c r="AT87" i="56"/>
  <c r="AR87" i="56"/>
  <c r="AO87" i="56"/>
  <c r="AT86" i="56"/>
  <c r="AR86" i="56"/>
  <c r="AO86" i="56"/>
  <c r="AT85" i="56"/>
  <c r="AR85" i="56"/>
  <c r="AO85" i="56"/>
  <c r="AT84" i="56"/>
  <c r="AR84" i="56"/>
  <c r="AO84" i="56"/>
  <c r="J84" i="56"/>
  <c r="AT83" i="56"/>
  <c r="AR83" i="56"/>
  <c r="AO83" i="56"/>
  <c r="J83" i="56"/>
  <c r="N83" i="56" s="1"/>
  <c r="AT82" i="56"/>
  <c r="AR82" i="56"/>
  <c r="AO82" i="56"/>
  <c r="AT81" i="56"/>
  <c r="AR81" i="56"/>
  <c r="AO81" i="56"/>
  <c r="AT80" i="56"/>
  <c r="AR80" i="56"/>
  <c r="AO80" i="56"/>
  <c r="F80" i="56"/>
  <c r="G80" i="56" s="1"/>
  <c r="AT79" i="56"/>
  <c r="AR79" i="56"/>
  <c r="AO79" i="56"/>
  <c r="D79" i="56"/>
  <c r="A79" i="56"/>
  <c r="AT78" i="56"/>
  <c r="AR78" i="56"/>
  <c r="AO78" i="56"/>
  <c r="D78" i="56"/>
  <c r="AT77" i="56"/>
  <c r="AR77" i="56"/>
  <c r="AO77" i="56"/>
  <c r="J77" i="56"/>
  <c r="A77" i="56"/>
  <c r="AT76" i="56"/>
  <c r="AR76" i="56"/>
  <c r="AO76" i="56"/>
  <c r="AT75" i="56"/>
  <c r="AR75" i="56"/>
  <c r="AO75" i="56"/>
  <c r="J75" i="56"/>
  <c r="AT74" i="56"/>
  <c r="AR74" i="56"/>
  <c r="AO74" i="56"/>
  <c r="J74" i="56"/>
  <c r="L74" i="56" s="1"/>
  <c r="AT73" i="56"/>
  <c r="AO73" i="56"/>
  <c r="AG73" i="56"/>
  <c r="AT72" i="56"/>
  <c r="AO72" i="56"/>
  <c r="AT71" i="56"/>
  <c r="AO71" i="56"/>
  <c r="AG71" i="56"/>
  <c r="AT70" i="56"/>
  <c r="AO70" i="56"/>
  <c r="AT69" i="56"/>
  <c r="AO69" i="56"/>
  <c r="AT68" i="56"/>
  <c r="AO68" i="56"/>
  <c r="J68" i="56"/>
  <c r="AT67" i="56"/>
  <c r="AO67" i="56"/>
  <c r="AT66" i="56"/>
  <c r="AO66" i="56"/>
  <c r="AT65" i="56"/>
  <c r="AT64" i="56"/>
  <c r="D64" i="56"/>
  <c r="AT63" i="56"/>
  <c r="J63" i="56"/>
  <c r="N63" i="56" s="1"/>
  <c r="AT62" i="56"/>
  <c r="AT61" i="56"/>
  <c r="D61" i="56"/>
  <c r="AT60" i="56"/>
  <c r="A60" i="56"/>
  <c r="AT59" i="56"/>
  <c r="AT58" i="56"/>
  <c r="AT57" i="56"/>
  <c r="F57" i="56"/>
  <c r="G57" i="56" s="1"/>
  <c r="Y57" i="56" s="1"/>
  <c r="A57" i="56"/>
  <c r="AT56" i="56"/>
  <c r="AT55" i="56"/>
  <c r="A55" i="56"/>
  <c r="AT54" i="56"/>
  <c r="J54" i="56"/>
  <c r="M54" i="56" s="1"/>
  <c r="A54" i="56"/>
  <c r="AT53" i="56"/>
  <c r="AH53" i="56"/>
  <c r="AT52" i="56"/>
  <c r="AT51" i="56"/>
  <c r="AT50" i="56"/>
  <c r="AT49" i="56"/>
  <c r="AJ49" i="56"/>
  <c r="AL49" i="56" s="1"/>
  <c r="AT48" i="56"/>
  <c r="AJ48" i="56"/>
  <c r="AL48" i="56" s="1"/>
  <c r="AT47" i="56"/>
  <c r="AJ47" i="56"/>
  <c r="AL47" i="56" s="1"/>
  <c r="AT46" i="56"/>
  <c r="AJ46" i="56"/>
  <c r="AL46" i="56" s="1"/>
  <c r="AT45" i="56"/>
  <c r="AJ45" i="56"/>
  <c r="AL45" i="56" s="1"/>
  <c r="AT44" i="56"/>
  <c r="AJ44" i="56"/>
  <c r="AL44" i="56" s="1"/>
  <c r="A44" i="56"/>
  <c r="AT43" i="56"/>
  <c r="AJ43" i="56"/>
  <c r="AL43" i="56" s="1"/>
  <c r="AT42" i="56"/>
  <c r="AJ42" i="56"/>
  <c r="AL42" i="56" s="1"/>
  <c r="AT41" i="56"/>
  <c r="AJ41" i="56"/>
  <c r="AK41" i="56" s="1"/>
  <c r="D41" i="56"/>
  <c r="A41" i="56"/>
  <c r="AT40" i="56"/>
  <c r="AJ40" i="56"/>
  <c r="AK40" i="56" s="1"/>
  <c r="F40" i="56"/>
  <c r="G40" i="56" s="1"/>
  <c r="D40" i="56"/>
  <c r="AT39" i="56"/>
  <c r="AJ39" i="56"/>
  <c r="AK39" i="56" s="1"/>
  <c r="AT38" i="56"/>
  <c r="AJ38" i="56"/>
  <c r="AK38" i="56"/>
  <c r="AH38" i="56"/>
  <c r="D38" i="56"/>
  <c r="AT37" i="56"/>
  <c r="AJ37" i="56"/>
  <c r="AK37" i="56" s="1"/>
  <c r="AT36" i="56"/>
  <c r="AJ36" i="56"/>
  <c r="AK36" i="56" s="1"/>
  <c r="J36" i="56"/>
  <c r="M36" i="56" s="1"/>
  <c r="F36" i="56"/>
  <c r="G36" i="56" s="1"/>
  <c r="AA36" i="56" s="1"/>
  <c r="AT35" i="56"/>
  <c r="AJ35" i="56"/>
  <c r="AK35" i="56" s="1"/>
  <c r="D35" i="56"/>
  <c r="A35" i="56"/>
  <c r="AT34" i="56"/>
  <c r="AJ34" i="56"/>
  <c r="AK34" i="56" s="1"/>
  <c r="D34" i="56"/>
  <c r="AT33" i="56"/>
  <c r="F33" i="56"/>
  <c r="G33" i="56" s="1"/>
  <c r="AH33" i="56"/>
  <c r="D33" i="56"/>
  <c r="A33" i="56"/>
  <c r="AT32" i="56"/>
  <c r="F32" i="56"/>
  <c r="G32" i="56" s="1"/>
  <c r="AU32" i="56" s="1"/>
  <c r="D32" i="56"/>
  <c r="AT31" i="56"/>
  <c r="D31" i="56"/>
  <c r="A31" i="56"/>
  <c r="AT30" i="56"/>
  <c r="F30" i="56"/>
  <c r="G30" i="56" s="1"/>
  <c r="AB30" i="56" s="1"/>
  <c r="D30" i="56"/>
  <c r="A30" i="56"/>
  <c r="AT29" i="56"/>
  <c r="D29" i="56"/>
  <c r="A29" i="56"/>
  <c r="AT28" i="56"/>
  <c r="AH28" i="56"/>
  <c r="D28" i="56"/>
  <c r="A28" i="56"/>
  <c r="AT27" i="56"/>
  <c r="AH27" i="56"/>
  <c r="D27" i="56"/>
  <c r="A27" i="56"/>
  <c r="AT26" i="56"/>
  <c r="J26" i="56"/>
  <c r="M26" i="56" s="1"/>
  <c r="AT25" i="56"/>
  <c r="AO25" i="56"/>
  <c r="A25" i="56"/>
  <c r="AT24" i="56"/>
  <c r="AO24" i="56"/>
  <c r="AT23" i="56"/>
  <c r="AO23" i="56"/>
  <c r="J23" i="56"/>
  <c r="N23" i="56" s="1"/>
  <c r="AT22" i="56"/>
  <c r="AO22" i="56"/>
  <c r="F22" i="56"/>
  <c r="G22" i="56" s="1"/>
  <c r="A22" i="56"/>
  <c r="AT21" i="56"/>
  <c r="AO21" i="56"/>
  <c r="AT20" i="56"/>
  <c r="AO20" i="56"/>
  <c r="A20" i="56"/>
  <c r="AT19" i="56"/>
  <c r="AO19" i="56"/>
  <c r="AT18" i="56"/>
  <c r="AO18" i="56"/>
  <c r="AT17" i="56"/>
  <c r="AO17" i="56"/>
  <c r="F17" i="56"/>
  <c r="G17" i="56" s="1"/>
  <c r="AH17" i="56"/>
  <c r="A17" i="56"/>
  <c r="AT16" i="56"/>
  <c r="AO16" i="56"/>
  <c r="AH16" i="56"/>
  <c r="AT15" i="56"/>
  <c r="AO15" i="56"/>
  <c r="AT14" i="56"/>
  <c r="AO14" i="56"/>
  <c r="AT13" i="56"/>
  <c r="AO13" i="56"/>
  <c r="D13" i="56"/>
  <c r="AT12" i="56"/>
  <c r="AO12" i="56"/>
  <c r="AT11" i="56"/>
  <c r="AO11" i="56"/>
  <c r="AT10" i="56"/>
  <c r="AO10" i="56"/>
  <c r="AT9" i="56"/>
  <c r="AO9" i="56"/>
  <c r="D9" i="56"/>
  <c r="A9" i="56"/>
  <c r="AT8" i="56"/>
  <c r="AO8" i="56"/>
  <c r="AH8" i="56"/>
  <c r="J8" i="56"/>
  <c r="N8" i="56" s="1"/>
  <c r="AT7" i="56"/>
  <c r="AO7" i="56"/>
  <c r="D7" i="56"/>
  <c r="AT6" i="56"/>
  <c r="AO6" i="56"/>
  <c r="AT5" i="56"/>
  <c r="AO5" i="56"/>
  <c r="AT4" i="56"/>
  <c r="AO4" i="56"/>
  <c r="AT3" i="56"/>
  <c r="AO3" i="56"/>
  <c r="AT2" i="56"/>
  <c r="AO2" i="56"/>
  <c r="AC2" i="56"/>
  <c r="F2" i="56"/>
  <c r="G2" i="56" s="1"/>
  <c r="H2" i="55"/>
  <c r="J2" i="55" s="1"/>
  <c r="H3" i="55"/>
  <c r="H4" i="55"/>
  <c r="J4" i="55" s="1"/>
  <c r="L4" i="55" s="1"/>
  <c r="H5" i="55"/>
  <c r="J5" i="55" s="1"/>
  <c r="H6" i="55"/>
  <c r="H7" i="55"/>
  <c r="H8" i="55"/>
  <c r="H9" i="55"/>
  <c r="J9" i="55" s="1"/>
  <c r="L9" i="55" s="1"/>
  <c r="H10" i="55"/>
  <c r="J10" i="55" s="1"/>
  <c r="H11" i="55"/>
  <c r="J11" i="55" s="1"/>
  <c r="H12" i="55"/>
  <c r="J12" i="55" s="1"/>
  <c r="H13" i="55"/>
  <c r="J13" i="55" s="1"/>
  <c r="H14" i="55"/>
  <c r="J14" i="55" s="1"/>
  <c r="H15" i="55"/>
  <c r="H16" i="55"/>
  <c r="J16" i="55" s="1"/>
  <c r="M16" i="55" s="1"/>
  <c r="H17" i="55"/>
  <c r="J17" i="55" s="1"/>
  <c r="N17" i="55" s="1"/>
  <c r="H18" i="55"/>
  <c r="J18" i="55" s="1"/>
  <c r="H19" i="55"/>
  <c r="J19" i="55" s="1"/>
  <c r="H20" i="55"/>
  <c r="J20" i="55" s="1"/>
  <c r="M20" i="55" s="1"/>
  <c r="H21" i="55"/>
  <c r="J21" i="55" s="1"/>
  <c r="H22" i="55"/>
  <c r="J22" i="55" s="1"/>
  <c r="N22" i="55" s="1"/>
  <c r="H23" i="55"/>
  <c r="H24" i="55"/>
  <c r="H25" i="55"/>
  <c r="J25" i="55" s="1"/>
  <c r="L25" i="55" s="1"/>
  <c r="H26" i="55"/>
  <c r="H27" i="55"/>
  <c r="J27" i="55" s="1"/>
  <c r="H28" i="55"/>
  <c r="J28" i="55" s="1"/>
  <c r="N28" i="55" s="1"/>
  <c r="H29" i="55"/>
  <c r="J29" i="55" s="1"/>
  <c r="H30" i="55"/>
  <c r="J30" i="55" s="1"/>
  <c r="H31" i="55"/>
  <c r="J31" i="55" s="1"/>
  <c r="L31" i="55" s="1"/>
  <c r="H32" i="55"/>
  <c r="J32" i="55" s="1"/>
  <c r="N32" i="55" s="1"/>
  <c r="H33" i="55"/>
  <c r="J33" i="55" s="1"/>
  <c r="H34" i="55"/>
  <c r="H35" i="55"/>
  <c r="J35" i="55" s="1"/>
  <c r="N35" i="55" s="1"/>
  <c r="H36" i="55"/>
  <c r="J36" i="55" s="1"/>
  <c r="H37" i="55"/>
  <c r="J37" i="55" s="1"/>
  <c r="N37" i="55" s="1"/>
  <c r="H38" i="55"/>
  <c r="J38" i="55" s="1"/>
  <c r="H39" i="55"/>
  <c r="H40" i="55"/>
  <c r="J40" i="55" s="1"/>
  <c r="H41" i="55"/>
  <c r="H42" i="55"/>
  <c r="J42" i="55" s="1"/>
  <c r="H43" i="55"/>
  <c r="J43" i="55" s="1"/>
  <c r="N43" i="55" s="1"/>
  <c r="H44" i="55"/>
  <c r="J44" i="55" s="1"/>
  <c r="H45" i="55"/>
  <c r="J45" i="55" s="1"/>
  <c r="N45" i="55" s="1"/>
  <c r="H46" i="55"/>
  <c r="J46" i="55" s="1"/>
  <c r="M46" i="55" s="1"/>
  <c r="H47" i="55"/>
  <c r="H48" i="55"/>
  <c r="J48" i="55" s="1"/>
  <c r="N48" i="55" s="1"/>
  <c r="H49" i="55"/>
  <c r="J49" i="55" s="1"/>
  <c r="H50" i="55"/>
  <c r="J50" i="55" s="1"/>
  <c r="H51" i="55"/>
  <c r="J51" i="55" s="1"/>
  <c r="N51" i="55" s="1"/>
  <c r="H52" i="55"/>
  <c r="J52" i="55" s="1"/>
  <c r="M52" i="55" s="1"/>
  <c r="H53" i="55"/>
  <c r="H54" i="55"/>
  <c r="J54" i="55" s="1"/>
  <c r="H55" i="55"/>
  <c r="H56" i="55"/>
  <c r="J56" i="55" s="1"/>
  <c r="N56" i="55" s="1"/>
  <c r="H57" i="55"/>
  <c r="J57" i="55" s="1"/>
  <c r="H58" i="55"/>
  <c r="J58" i="55" s="1"/>
  <c r="H59" i="55"/>
  <c r="J59" i="55" s="1"/>
  <c r="L59" i="55" s="1"/>
  <c r="H60" i="55"/>
  <c r="J60" i="55" s="1"/>
  <c r="H61" i="55"/>
  <c r="J61" i="55" s="1"/>
  <c r="H62" i="55"/>
  <c r="J62" i="55" s="1"/>
  <c r="H63" i="55"/>
  <c r="H64" i="55"/>
  <c r="J64" i="55" s="1"/>
  <c r="L64" i="55" s="1"/>
  <c r="H65" i="55"/>
  <c r="J65" i="55" s="1"/>
  <c r="L65" i="55" s="1"/>
  <c r="H66" i="55"/>
  <c r="J66" i="55" s="1"/>
  <c r="H67" i="55"/>
  <c r="J67" i="55" s="1"/>
  <c r="H68" i="55"/>
  <c r="J68" i="55" s="1"/>
  <c r="H69" i="55"/>
  <c r="J69" i="55" s="1"/>
  <c r="H70" i="55"/>
  <c r="J70" i="55" s="1"/>
  <c r="H71" i="55"/>
  <c r="H72" i="55"/>
  <c r="H73" i="55"/>
  <c r="J73" i="55" s="1"/>
  <c r="H74" i="55"/>
  <c r="J74" i="55" s="1"/>
  <c r="H75" i="55"/>
  <c r="J75" i="55" s="1"/>
  <c r="L75" i="55" s="1"/>
  <c r="H76" i="55"/>
  <c r="J76" i="55" s="1"/>
  <c r="N76" i="55" s="1"/>
  <c r="H77" i="55"/>
  <c r="J77" i="55" s="1"/>
  <c r="N77" i="55" s="1"/>
  <c r="H78" i="55"/>
  <c r="J78" i="55" s="1"/>
  <c r="H79" i="55"/>
  <c r="H80" i="55"/>
  <c r="J80" i="55" s="1"/>
  <c r="M80" i="55" s="1"/>
  <c r="H81" i="55"/>
  <c r="J81" i="55" s="1"/>
  <c r="H82" i="55"/>
  <c r="J82" i="55" s="1"/>
  <c r="H83" i="55"/>
  <c r="J83" i="55" s="1"/>
  <c r="M83" i="55" s="1"/>
  <c r="H84" i="55"/>
  <c r="J84" i="55" s="1"/>
  <c r="H85" i="55"/>
  <c r="J85" i="55" s="1"/>
  <c r="H86" i="55"/>
  <c r="J86" i="55" s="1"/>
  <c r="M86" i="55" s="1"/>
  <c r="H87" i="55"/>
  <c r="J87" i="55" s="1"/>
  <c r="N87" i="55" s="1"/>
  <c r="H88" i="55"/>
  <c r="H89" i="55"/>
  <c r="J89" i="55" s="1"/>
  <c r="L89" i="55" s="1"/>
  <c r="H90" i="55"/>
  <c r="H91" i="55"/>
  <c r="J91" i="55" s="1"/>
  <c r="H92" i="55"/>
  <c r="H93" i="55"/>
  <c r="J93" i="55" s="1"/>
  <c r="H94" i="55"/>
  <c r="H95" i="55"/>
  <c r="J95" i="55" s="1"/>
  <c r="L95" i="55" s="1"/>
  <c r="H96" i="55"/>
  <c r="H97" i="55"/>
  <c r="J97" i="55" s="1"/>
  <c r="H98" i="55"/>
  <c r="J98" i="55" s="1"/>
  <c r="L98" i="55" s="1"/>
  <c r="H99" i="55"/>
  <c r="J99" i="55" s="1"/>
  <c r="N99" i="55" s="1"/>
  <c r="H100" i="55"/>
  <c r="J100" i="55" s="1"/>
  <c r="H101" i="55"/>
  <c r="J101" i="55" s="1"/>
  <c r="H102" i="55"/>
  <c r="H103" i="55"/>
  <c r="J103" i="55" s="1"/>
  <c r="H104" i="55"/>
  <c r="J104" i="55" s="1"/>
  <c r="H105" i="55"/>
  <c r="J105" i="55" s="1"/>
  <c r="H106" i="55"/>
  <c r="J106" i="55" s="1"/>
  <c r="H107" i="55"/>
  <c r="J107" i="55" s="1"/>
  <c r="H108" i="55"/>
  <c r="J108" i="55" s="1"/>
  <c r="H109" i="55"/>
  <c r="J109" i="55" s="1"/>
  <c r="H110" i="55"/>
  <c r="J110" i="55" s="1"/>
  <c r="H111" i="55"/>
  <c r="J111" i="55" s="1"/>
  <c r="H112" i="55"/>
  <c r="H113" i="55"/>
  <c r="J113" i="55" s="1"/>
  <c r="L113" i="55" s="1"/>
  <c r="H114" i="55"/>
  <c r="J114" i="55" s="1"/>
  <c r="H115" i="55"/>
  <c r="J115" i="55" s="1"/>
  <c r="N115" i="55" s="1"/>
  <c r="H116" i="55"/>
  <c r="H117" i="55"/>
  <c r="J117" i="55" s="1"/>
  <c r="H118" i="55"/>
  <c r="J118" i="55"/>
  <c r="L118" i="55" s="1"/>
  <c r="H119" i="55"/>
  <c r="J119" i="55" s="1"/>
  <c r="H120" i="55"/>
  <c r="H121" i="55"/>
  <c r="J121" i="55" s="1"/>
  <c r="N121" i="55" s="1"/>
  <c r="H122" i="55"/>
  <c r="J122" i="55" s="1"/>
  <c r="M122" i="55" s="1"/>
  <c r="H123" i="55"/>
  <c r="J123" i="55" s="1"/>
  <c r="N123" i="55" s="1"/>
  <c r="H124" i="55"/>
  <c r="J124" i="55" s="1"/>
  <c r="H125" i="55"/>
  <c r="H126" i="55"/>
  <c r="J126" i="55" s="1"/>
  <c r="H127" i="55"/>
  <c r="J127" i="55" s="1"/>
  <c r="H128" i="55"/>
  <c r="J128" i="55" s="1"/>
  <c r="M128" i="55" s="1"/>
  <c r="H129" i="55"/>
  <c r="J129" i="55" s="1"/>
  <c r="M129" i="55" s="1"/>
  <c r="E3" i="55"/>
  <c r="AX3" i="55" s="1"/>
  <c r="E4" i="55"/>
  <c r="AX4" i="55" s="1"/>
  <c r="E5" i="55"/>
  <c r="AX5" i="55" s="1"/>
  <c r="E6" i="55"/>
  <c r="AX6" i="55" s="1"/>
  <c r="E7" i="55"/>
  <c r="AX7" i="55" s="1"/>
  <c r="E8" i="55"/>
  <c r="E9" i="55"/>
  <c r="AX9" i="55" s="1"/>
  <c r="E10" i="55"/>
  <c r="AX10" i="55" s="1"/>
  <c r="E11" i="55"/>
  <c r="AX11" i="55" s="1"/>
  <c r="E12" i="55"/>
  <c r="AX12" i="55" s="1"/>
  <c r="E13" i="55"/>
  <c r="AX13" i="55" s="1"/>
  <c r="E14" i="55"/>
  <c r="AX14" i="55" s="1"/>
  <c r="E15" i="55"/>
  <c r="AX15" i="55" s="1"/>
  <c r="E16" i="55"/>
  <c r="E17" i="55"/>
  <c r="E18" i="55"/>
  <c r="E19" i="55"/>
  <c r="AX19" i="55" s="1"/>
  <c r="E20" i="55"/>
  <c r="AX20" i="55" s="1"/>
  <c r="E21" i="55"/>
  <c r="E22" i="55"/>
  <c r="AX22" i="55" s="1"/>
  <c r="E23" i="55"/>
  <c r="AX23" i="55" s="1"/>
  <c r="E24" i="55"/>
  <c r="AX24" i="55" s="1"/>
  <c r="E25" i="55"/>
  <c r="E26" i="55"/>
  <c r="E27" i="55"/>
  <c r="AX27" i="55" s="1"/>
  <c r="E28" i="55"/>
  <c r="AX28" i="55" s="1"/>
  <c r="E29" i="55"/>
  <c r="E30" i="55"/>
  <c r="AX30" i="55" s="1"/>
  <c r="E31" i="55"/>
  <c r="E32" i="55"/>
  <c r="AX32" i="55" s="1"/>
  <c r="E33" i="55"/>
  <c r="E34" i="55"/>
  <c r="AX34" i="55" s="1"/>
  <c r="E35" i="55"/>
  <c r="AX35" i="55" s="1"/>
  <c r="E36" i="55"/>
  <c r="AX36" i="55" s="1"/>
  <c r="E37" i="55"/>
  <c r="E38" i="55"/>
  <c r="AX38" i="55" s="1"/>
  <c r="E39" i="55"/>
  <c r="E40" i="55"/>
  <c r="AX40" i="55" s="1"/>
  <c r="E41" i="55"/>
  <c r="E42" i="55"/>
  <c r="AX42" i="55" s="1"/>
  <c r="E43" i="55"/>
  <c r="AX43" i="55" s="1"/>
  <c r="E44" i="55"/>
  <c r="AX44" i="55" s="1"/>
  <c r="E45" i="55"/>
  <c r="E46" i="55"/>
  <c r="AX46" i="55" s="1"/>
  <c r="E47" i="55"/>
  <c r="E48" i="55"/>
  <c r="E49" i="55"/>
  <c r="E50" i="55"/>
  <c r="AX50" i="55" s="1"/>
  <c r="E51" i="55"/>
  <c r="AX51" i="55" s="1"/>
  <c r="E52" i="55"/>
  <c r="AX52" i="55" s="1"/>
  <c r="E53" i="55"/>
  <c r="AX53" i="55" s="1"/>
  <c r="E54" i="55"/>
  <c r="AX54" i="55" s="1"/>
  <c r="E55" i="55"/>
  <c r="AH55" i="55" s="1"/>
  <c r="E56" i="55"/>
  <c r="AX56" i="55" s="1"/>
  <c r="E57" i="55"/>
  <c r="E58" i="55"/>
  <c r="AX58" i="55" s="1"/>
  <c r="E59" i="55"/>
  <c r="AX59" i="55" s="1"/>
  <c r="E60" i="55"/>
  <c r="AX60" i="55" s="1"/>
  <c r="E61" i="55"/>
  <c r="E62" i="55"/>
  <c r="AX62" i="55" s="1"/>
  <c r="E63" i="55"/>
  <c r="AX63" i="55" s="1"/>
  <c r="E64" i="55"/>
  <c r="E65" i="55"/>
  <c r="AX65" i="55" s="1"/>
  <c r="E66" i="55"/>
  <c r="AX66" i="55" s="1"/>
  <c r="E67" i="55"/>
  <c r="E68" i="55"/>
  <c r="AX68" i="55" s="1"/>
  <c r="E69" i="55"/>
  <c r="AX69" i="55" s="1"/>
  <c r="E70" i="55"/>
  <c r="AX70" i="55" s="1"/>
  <c r="E71" i="55"/>
  <c r="AX71" i="55" s="1"/>
  <c r="E72" i="55"/>
  <c r="AX72" i="55" s="1"/>
  <c r="E73" i="55"/>
  <c r="E74" i="55"/>
  <c r="AX74" i="55" s="1"/>
  <c r="E75" i="55"/>
  <c r="AX75" i="55" s="1"/>
  <c r="E76" i="55"/>
  <c r="AX76" i="55" s="1"/>
  <c r="E77" i="55"/>
  <c r="E78" i="55"/>
  <c r="E79" i="55"/>
  <c r="E80" i="55"/>
  <c r="AX80" i="55" s="1"/>
  <c r="E81" i="55"/>
  <c r="AX81" i="55" s="1"/>
  <c r="E82" i="55"/>
  <c r="AX82" i="55" s="1"/>
  <c r="E83" i="55"/>
  <c r="AX83" i="55" s="1"/>
  <c r="E84" i="55"/>
  <c r="AX84" i="55" s="1"/>
  <c r="E85" i="55"/>
  <c r="E86" i="55"/>
  <c r="E87" i="55"/>
  <c r="AX87" i="55" s="1"/>
  <c r="E88" i="55"/>
  <c r="AX88" i="55" s="1"/>
  <c r="E89" i="55"/>
  <c r="AX89" i="55" s="1"/>
  <c r="E90" i="55"/>
  <c r="AX90" i="55" s="1"/>
  <c r="E91" i="55"/>
  <c r="AX91" i="55" s="1"/>
  <c r="E92" i="55"/>
  <c r="AX92" i="55" s="1"/>
  <c r="E93" i="55"/>
  <c r="E94" i="55"/>
  <c r="E95" i="55"/>
  <c r="AX95" i="55" s="1"/>
  <c r="E96" i="55"/>
  <c r="AX96" i="55" s="1"/>
  <c r="E97" i="55"/>
  <c r="AX97" i="55" s="1"/>
  <c r="E98" i="55"/>
  <c r="AX98" i="55" s="1"/>
  <c r="E99" i="55"/>
  <c r="AX99" i="55" s="1"/>
  <c r="E100" i="55"/>
  <c r="AX100" i="55" s="1"/>
  <c r="E101" i="55"/>
  <c r="E102" i="55"/>
  <c r="E103" i="55"/>
  <c r="AX103" i="55" s="1"/>
  <c r="E104" i="55"/>
  <c r="AX104" i="55" s="1"/>
  <c r="E105" i="55"/>
  <c r="AX105" i="55" s="1"/>
  <c r="E106" i="55"/>
  <c r="AX106" i="55" s="1"/>
  <c r="E107" i="55"/>
  <c r="AX107" i="55" s="1"/>
  <c r="E108" i="55"/>
  <c r="AX108" i="55" s="1"/>
  <c r="E109" i="55"/>
  <c r="AX109" i="55" s="1"/>
  <c r="E110" i="55"/>
  <c r="AX110" i="55" s="1"/>
  <c r="E111" i="55"/>
  <c r="AX111" i="55" s="1"/>
  <c r="E112" i="55"/>
  <c r="AX112" i="55" s="1"/>
  <c r="E113" i="55"/>
  <c r="E114" i="55"/>
  <c r="AX114" i="55" s="1"/>
  <c r="E115" i="55"/>
  <c r="AX115" i="55" s="1"/>
  <c r="E116" i="55"/>
  <c r="AX116" i="55" s="1"/>
  <c r="E117" i="55"/>
  <c r="E118" i="55"/>
  <c r="AX118" i="55" s="1"/>
  <c r="E119" i="55"/>
  <c r="AX119" i="55" s="1"/>
  <c r="E120" i="55"/>
  <c r="AX120" i="55" s="1"/>
  <c r="E121" i="55"/>
  <c r="E122" i="55"/>
  <c r="AX122" i="55" s="1"/>
  <c r="E123" i="55"/>
  <c r="AX123" i="55" s="1"/>
  <c r="E124" i="55"/>
  <c r="AX124" i="55" s="1"/>
  <c r="E125" i="55"/>
  <c r="AX125" i="55" s="1"/>
  <c r="E126" i="55"/>
  <c r="E127" i="55"/>
  <c r="AX127" i="55" s="1"/>
  <c r="E128" i="55"/>
  <c r="AX128" i="55" s="1"/>
  <c r="E129" i="55"/>
  <c r="E2" i="55"/>
  <c r="AX2" i="55" s="1"/>
  <c r="AE145" i="55" a="1"/>
  <c r="AE145" i="55" s="1"/>
  <c r="AE144" i="55" a="1"/>
  <c r="AE144" i="55" s="1"/>
  <c r="AE143" i="55" a="1"/>
  <c r="AE143" i="55" s="1"/>
  <c r="AE142" i="55" a="1"/>
  <c r="AE142" i="55" s="1"/>
  <c r="AE141" i="55" a="1"/>
  <c r="AE141" i="55" s="1"/>
  <c r="AE140" i="55" a="1"/>
  <c r="AE140" i="55" s="1"/>
  <c r="AE139" i="55" a="1"/>
  <c r="AE139" i="55" s="1"/>
  <c r="AE138" i="55" a="1"/>
  <c r="AE138" i="55" s="1"/>
  <c r="AE137" i="55" a="1"/>
  <c r="AE137" i="55" s="1"/>
  <c r="AE136" i="55" a="1"/>
  <c r="AE136" i="55" s="1"/>
  <c r="AE135" i="55" a="1"/>
  <c r="AE135" i="55" s="1"/>
  <c r="AE134" i="55" a="1"/>
  <c r="AE134" i="55" s="1"/>
  <c r="AE133" i="55" a="1"/>
  <c r="AE133" i="55" s="1"/>
  <c r="AE132" i="55" a="1"/>
  <c r="AE132" i="55" s="1"/>
  <c r="AE131" i="55" a="1"/>
  <c r="AE131" i="55" s="1"/>
  <c r="AE130" i="55" a="1"/>
  <c r="AE130" i="55" s="1"/>
  <c r="AT129" i="55"/>
  <c r="AR129" i="55"/>
  <c r="AO129" i="55"/>
  <c r="AT128" i="55"/>
  <c r="AR128" i="55"/>
  <c r="AO128" i="55"/>
  <c r="AT127" i="55"/>
  <c r="AR127" i="55"/>
  <c r="AO127" i="55"/>
  <c r="AT126" i="55"/>
  <c r="AR126" i="55"/>
  <c r="AO126" i="55"/>
  <c r="AT125" i="55"/>
  <c r="AR125" i="55"/>
  <c r="AO125" i="55"/>
  <c r="J125" i="55"/>
  <c r="AT124" i="55"/>
  <c r="AR124" i="55"/>
  <c r="AO124" i="55"/>
  <c r="AT123" i="55"/>
  <c r="AR123" i="55"/>
  <c r="AO123" i="55"/>
  <c r="AT122" i="55"/>
  <c r="AR122" i="55"/>
  <c r="AO122" i="55"/>
  <c r="L122" i="55"/>
  <c r="AT121" i="55"/>
  <c r="AR121" i="55"/>
  <c r="AO121" i="55"/>
  <c r="AT120" i="55"/>
  <c r="AR120" i="55"/>
  <c r="AO120" i="55"/>
  <c r="J120" i="55"/>
  <c r="M120" i="55" s="1"/>
  <c r="A120" i="55"/>
  <c r="AT119" i="55"/>
  <c r="AR119" i="55"/>
  <c r="AO119" i="55"/>
  <c r="AT118" i="55"/>
  <c r="AR118" i="55"/>
  <c r="AO118" i="55"/>
  <c r="D118" i="55"/>
  <c r="A118" i="55"/>
  <c r="AT117" i="55"/>
  <c r="AR117" i="55"/>
  <c r="AO117" i="55"/>
  <c r="AT116" i="55"/>
  <c r="AR116" i="55"/>
  <c r="AO116" i="55"/>
  <c r="J116" i="55"/>
  <c r="F116" i="55"/>
  <c r="G116" i="55" s="1"/>
  <c r="AT115" i="55"/>
  <c r="AR115" i="55"/>
  <c r="AO115" i="55"/>
  <c r="AT114" i="55"/>
  <c r="AR114" i="55"/>
  <c r="AO114" i="55"/>
  <c r="AT113" i="55"/>
  <c r="AR113" i="55"/>
  <c r="AO113" i="55"/>
  <c r="AT112" i="55"/>
  <c r="AR112" i="55"/>
  <c r="AO112" i="55"/>
  <c r="J112" i="55"/>
  <c r="AT111" i="55"/>
  <c r="AR111" i="55"/>
  <c r="AO111" i="55"/>
  <c r="AT110" i="55"/>
  <c r="AR110" i="55"/>
  <c r="AO110" i="55"/>
  <c r="AT109" i="55"/>
  <c r="AR109" i="55"/>
  <c r="AO109" i="55"/>
  <c r="AT108" i="55"/>
  <c r="AR108" i="55"/>
  <c r="AO108" i="55"/>
  <c r="AT107" i="55"/>
  <c r="AR107" i="55"/>
  <c r="AO107" i="55"/>
  <c r="F107" i="55"/>
  <c r="G107" i="55" s="1"/>
  <c r="U107" i="55" s="1"/>
  <c r="AT106" i="55"/>
  <c r="AR106" i="55"/>
  <c r="AO106" i="55"/>
  <c r="AT105" i="55"/>
  <c r="AR105" i="55"/>
  <c r="AO105" i="55"/>
  <c r="AT104" i="55"/>
  <c r="AR104" i="55"/>
  <c r="AO104" i="55"/>
  <c r="AT103" i="55"/>
  <c r="AR103" i="55"/>
  <c r="AO103" i="55"/>
  <c r="AT102" i="55"/>
  <c r="AR102" i="55"/>
  <c r="AO102" i="55"/>
  <c r="J102" i="55"/>
  <c r="AT101" i="55"/>
  <c r="AR101" i="55"/>
  <c r="AO101" i="55"/>
  <c r="AT100" i="55"/>
  <c r="AR100" i="55"/>
  <c r="AO100" i="55"/>
  <c r="F100" i="55"/>
  <c r="G100" i="55" s="1"/>
  <c r="AT99" i="55"/>
  <c r="AR99" i="55"/>
  <c r="AO99" i="55"/>
  <c r="AT98" i="55"/>
  <c r="AR98" i="55"/>
  <c r="AO98" i="55"/>
  <c r="AT97" i="55"/>
  <c r="AR97" i="55"/>
  <c r="AO97" i="55"/>
  <c r="F97" i="55"/>
  <c r="G97" i="55" s="1"/>
  <c r="AB97" i="55" s="1"/>
  <c r="AT96" i="55"/>
  <c r="AR96" i="55"/>
  <c r="AO96" i="55"/>
  <c r="J96" i="55"/>
  <c r="F96" i="55"/>
  <c r="G96" i="55" s="1"/>
  <c r="S96" i="55" s="1"/>
  <c r="AT95" i="55"/>
  <c r="AR95" i="55"/>
  <c r="AO95" i="55"/>
  <c r="AT94" i="55"/>
  <c r="AR94" i="55"/>
  <c r="AO94" i="55"/>
  <c r="J94" i="55"/>
  <c r="AT93" i="55"/>
  <c r="AR93" i="55"/>
  <c r="AO93" i="55"/>
  <c r="AT92" i="55"/>
  <c r="AR92" i="55"/>
  <c r="AO92" i="55"/>
  <c r="J92" i="55"/>
  <c r="L92" i="55" s="1"/>
  <c r="AT91" i="55"/>
  <c r="AR91" i="55"/>
  <c r="AO91" i="55"/>
  <c r="AT90" i="55"/>
  <c r="AR90" i="55"/>
  <c r="AO90" i="55"/>
  <c r="J90" i="55"/>
  <c r="N90" i="55" s="1"/>
  <c r="AT89" i="55"/>
  <c r="AR89" i="55"/>
  <c r="AO89" i="55"/>
  <c r="AT88" i="55"/>
  <c r="AR88" i="55"/>
  <c r="AO88" i="55"/>
  <c r="J88" i="55"/>
  <c r="N88" i="55" s="1"/>
  <c r="F88" i="55"/>
  <c r="G88" i="55" s="1"/>
  <c r="Y88" i="55" s="1"/>
  <c r="A88" i="55"/>
  <c r="AT87" i="55"/>
  <c r="AR87" i="55"/>
  <c r="AO87" i="55"/>
  <c r="D87" i="55"/>
  <c r="AT86" i="55"/>
  <c r="AR86" i="55"/>
  <c r="AO86" i="55"/>
  <c r="AT85" i="55"/>
  <c r="AR85" i="55"/>
  <c r="AO85" i="55"/>
  <c r="A85" i="55"/>
  <c r="AT84" i="55"/>
  <c r="AR84" i="55"/>
  <c r="AO84" i="55"/>
  <c r="AT83" i="55"/>
  <c r="AR83" i="55"/>
  <c r="AO83" i="55"/>
  <c r="D83" i="55"/>
  <c r="A83" i="55"/>
  <c r="AT82" i="55"/>
  <c r="AR82" i="55"/>
  <c r="AO82" i="55"/>
  <c r="AT81" i="55"/>
  <c r="AR81" i="55"/>
  <c r="AO81" i="55"/>
  <c r="AT80" i="55"/>
  <c r="AR80" i="55"/>
  <c r="AO80" i="55"/>
  <c r="AT79" i="55"/>
  <c r="AR79" i="55"/>
  <c r="AO79" i="55"/>
  <c r="J79" i="55"/>
  <c r="N79" i="55" s="1"/>
  <c r="AT78" i="55"/>
  <c r="AR78" i="55"/>
  <c r="AO78" i="55"/>
  <c r="AT77" i="55"/>
  <c r="AR77" i="55"/>
  <c r="AO77" i="55"/>
  <c r="AT76" i="55"/>
  <c r="AR76" i="55"/>
  <c r="AO76" i="55"/>
  <c r="AT75" i="55"/>
  <c r="AR75" i="55"/>
  <c r="AO75" i="55"/>
  <c r="F75" i="55"/>
  <c r="G75" i="55" s="1"/>
  <c r="V75" i="55" s="1"/>
  <c r="AY75" i="55" s="1"/>
  <c r="AT74" i="55"/>
  <c r="AR74" i="55"/>
  <c r="AO74" i="55"/>
  <c r="AT73" i="55"/>
  <c r="AO73" i="55"/>
  <c r="AT72" i="55"/>
  <c r="AO72" i="55"/>
  <c r="J72" i="55"/>
  <c r="M72" i="55" s="1"/>
  <c r="AT71" i="55"/>
  <c r="AO71" i="55"/>
  <c r="J71" i="55"/>
  <c r="N71" i="55" s="1"/>
  <c r="AT70" i="55"/>
  <c r="AO70" i="55"/>
  <c r="AT69" i="55"/>
  <c r="AO69" i="55"/>
  <c r="AT68" i="55"/>
  <c r="AO68" i="55"/>
  <c r="F68" i="55"/>
  <c r="G68" i="55" s="1"/>
  <c r="AS68" i="55" s="1"/>
  <c r="AF68" i="55" s="1"/>
  <c r="AT67" i="55"/>
  <c r="AO67" i="55"/>
  <c r="AT66" i="55"/>
  <c r="AO66" i="55"/>
  <c r="AT65" i="55"/>
  <c r="AH65" i="55"/>
  <c r="D65" i="55"/>
  <c r="AT64" i="55"/>
  <c r="D64" i="55"/>
  <c r="A64" i="55"/>
  <c r="AT63" i="55"/>
  <c r="J63" i="55"/>
  <c r="L63" i="55" s="1"/>
  <c r="D63" i="55"/>
  <c r="AT62" i="55"/>
  <c r="AH62" i="55"/>
  <c r="D62" i="55"/>
  <c r="A62" i="55"/>
  <c r="AT61" i="55"/>
  <c r="A61" i="55"/>
  <c r="D61" i="55"/>
  <c r="AT60" i="55"/>
  <c r="AT59" i="55"/>
  <c r="AT58" i="55"/>
  <c r="AT57" i="55"/>
  <c r="A57" i="55"/>
  <c r="D57" i="55"/>
  <c r="AT56" i="55"/>
  <c r="AH56" i="55"/>
  <c r="A56" i="55"/>
  <c r="D56" i="55"/>
  <c r="AT55" i="55"/>
  <c r="J55" i="55"/>
  <c r="AT54" i="55"/>
  <c r="AT53" i="55"/>
  <c r="J53" i="55"/>
  <c r="M53" i="55" s="1"/>
  <c r="D53" i="55"/>
  <c r="AT52" i="55"/>
  <c r="AT51" i="55"/>
  <c r="AH51" i="55"/>
  <c r="A51" i="55"/>
  <c r="D51" i="55"/>
  <c r="AT50" i="55"/>
  <c r="AT49" i="55"/>
  <c r="AJ49" i="55"/>
  <c r="AL49" i="55" s="1"/>
  <c r="D49" i="55"/>
  <c r="AT48" i="55"/>
  <c r="AJ48" i="55"/>
  <c r="AL48" i="55" s="1"/>
  <c r="AT47" i="55"/>
  <c r="AJ47" i="55"/>
  <c r="AL47" i="55" s="1"/>
  <c r="J47" i="55"/>
  <c r="AT46" i="55"/>
  <c r="AJ46" i="55"/>
  <c r="AL46" i="55" s="1"/>
  <c r="AT45" i="55"/>
  <c r="AJ45" i="55"/>
  <c r="AL45" i="55" s="1"/>
  <c r="AT44" i="55"/>
  <c r="AJ44" i="55"/>
  <c r="AL44" i="55" s="1"/>
  <c r="AT43" i="55"/>
  <c r="AJ43" i="55"/>
  <c r="AL43" i="55" s="1"/>
  <c r="AT42" i="55"/>
  <c r="AJ42" i="55"/>
  <c r="AL42" i="55" s="1"/>
  <c r="AT41" i="55"/>
  <c r="AJ41" i="55"/>
  <c r="AK41" i="55" s="1"/>
  <c r="J41" i="55"/>
  <c r="M41" i="55" s="1"/>
  <c r="AT40" i="55"/>
  <c r="AJ40" i="55"/>
  <c r="AK40" i="55" s="1"/>
  <c r="F40" i="55"/>
  <c r="G40" i="55" s="1"/>
  <c r="AH40" i="55"/>
  <c r="A40" i="55"/>
  <c r="AT39" i="55"/>
  <c r="AJ39" i="55"/>
  <c r="AK39" i="55" s="1"/>
  <c r="J39" i="55"/>
  <c r="N39" i="55" s="1"/>
  <c r="A39" i="55"/>
  <c r="D39" i="55"/>
  <c r="AT38" i="55"/>
  <c r="AJ38" i="55"/>
  <c r="AK38" i="55" s="1"/>
  <c r="AH38" i="55"/>
  <c r="F38" i="55"/>
  <c r="G38" i="55" s="1"/>
  <c r="AT37" i="55"/>
  <c r="AJ37" i="55"/>
  <c r="AK37" i="55" s="1"/>
  <c r="AT36" i="55"/>
  <c r="AJ36" i="55"/>
  <c r="AK36" i="55" s="1"/>
  <c r="D36" i="55"/>
  <c r="AT35" i="55"/>
  <c r="AJ35" i="55"/>
  <c r="AK35" i="55" s="1"/>
  <c r="A35" i="55"/>
  <c r="D35" i="55"/>
  <c r="AT34" i="55"/>
  <c r="AJ34" i="55"/>
  <c r="AK34" i="55" s="1"/>
  <c r="J34" i="55"/>
  <c r="L34" i="55" s="1"/>
  <c r="AT33" i="55"/>
  <c r="AT32" i="55"/>
  <c r="AT31" i="55"/>
  <c r="AT30" i="55"/>
  <c r="AT29" i="55"/>
  <c r="AT28" i="55"/>
  <c r="D28" i="55"/>
  <c r="A28" i="55"/>
  <c r="AT27" i="55"/>
  <c r="AT26" i="55"/>
  <c r="J26" i="55"/>
  <c r="AT25" i="55"/>
  <c r="AO25" i="55"/>
  <c r="D25" i="55"/>
  <c r="AT24" i="55"/>
  <c r="AO24" i="55"/>
  <c r="AH24" i="55"/>
  <c r="J24" i="55"/>
  <c r="N24" i="55" s="1"/>
  <c r="F24" i="55"/>
  <c r="G24" i="55" s="1"/>
  <c r="AT23" i="55"/>
  <c r="AO23" i="55"/>
  <c r="J23" i="55"/>
  <c r="N23" i="55" s="1"/>
  <c r="A23" i="55"/>
  <c r="AT22" i="55"/>
  <c r="AO22" i="55"/>
  <c r="F22" i="55"/>
  <c r="G22" i="55" s="1"/>
  <c r="V22" i="55" s="1"/>
  <c r="AY22" i="55" s="1"/>
  <c r="A22" i="55"/>
  <c r="AT21" i="55"/>
  <c r="AO21" i="55"/>
  <c r="D21" i="55"/>
  <c r="AT20" i="55"/>
  <c r="AO20" i="55"/>
  <c r="AH20" i="55"/>
  <c r="AT19" i="55"/>
  <c r="AO19" i="55"/>
  <c r="D19" i="55"/>
  <c r="A19" i="55"/>
  <c r="AT18" i="55"/>
  <c r="AO18" i="55"/>
  <c r="AT17" i="55"/>
  <c r="AO17" i="55"/>
  <c r="D17" i="55"/>
  <c r="A17" i="55"/>
  <c r="AT16" i="55"/>
  <c r="AO16" i="55"/>
  <c r="AT15" i="55"/>
  <c r="AO15" i="55"/>
  <c r="J15" i="55"/>
  <c r="AT14" i="55"/>
  <c r="AO14" i="55"/>
  <c r="AT13" i="55"/>
  <c r="AO13" i="55"/>
  <c r="D13" i="55"/>
  <c r="A13" i="55"/>
  <c r="AT12" i="55"/>
  <c r="AO12" i="55"/>
  <c r="AT11" i="55"/>
  <c r="AO11" i="55"/>
  <c r="AH11" i="55"/>
  <c r="AT10" i="55"/>
  <c r="AO10" i="55"/>
  <c r="AT9" i="55"/>
  <c r="AO9" i="55"/>
  <c r="F9" i="55"/>
  <c r="G9" i="55" s="1"/>
  <c r="AH9" i="55"/>
  <c r="D9" i="55"/>
  <c r="A9" i="55"/>
  <c r="AT8" i="55"/>
  <c r="AO8" i="55"/>
  <c r="J8" i="55"/>
  <c r="N8" i="55" s="1"/>
  <c r="D8" i="55"/>
  <c r="AT7" i="55"/>
  <c r="AO7" i="55"/>
  <c r="J7" i="55"/>
  <c r="N7" i="55" s="1"/>
  <c r="A7" i="55"/>
  <c r="AT6" i="55"/>
  <c r="AO6" i="55"/>
  <c r="J6" i="55"/>
  <c r="L6" i="55" s="1"/>
  <c r="AT5" i="55"/>
  <c r="AO5" i="55"/>
  <c r="D5" i="55"/>
  <c r="AT4" i="55"/>
  <c r="AO4" i="55"/>
  <c r="F4" i="55"/>
  <c r="G4" i="55" s="1"/>
  <c r="D4" i="55"/>
  <c r="AT3" i="55"/>
  <c r="AO3" i="55"/>
  <c r="J3" i="55"/>
  <c r="N3" i="55" s="1"/>
  <c r="AH3" i="55"/>
  <c r="AT2" i="55"/>
  <c r="AO2" i="55"/>
  <c r="AC2" i="55"/>
  <c r="F2" i="55"/>
  <c r="G2" i="55" s="1"/>
  <c r="D2" i="55"/>
  <c r="E2" i="54"/>
  <c r="AH2" i="54" s="1"/>
  <c r="E3" i="54"/>
  <c r="AX3" i="54" s="1"/>
  <c r="E4" i="54"/>
  <c r="AX4" i="54" s="1"/>
  <c r="E5" i="54"/>
  <c r="AH5" i="54" s="1"/>
  <c r="E6" i="54"/>
  <c r="AX6" i="54" s="1"/>
  <c r="E7" i="54"/>
  <c r="E8" i="54"/>
  <c r="E9" i="54"/>
  <c r="AX9" i="54" s="1"/>
  <c r="E10" i="54"/>
  <c r="E11" i="54"/>
  <c r="AX11" i="54" s="1"/>
  <c r="E12" i="54"/>
  <c r="AX12" i="54" s="1"/>
  <c r="E13" i="54"/>
  <c r="AH13" i="54" s="1"/>
  <c r="E14" i="54"/>
  <c r="AH14" i="54" s="1"/>
  <c r="E15" i="54"/>
  <c r="AX15" i="54" s="1"/>
  <c r="E16" i="54"/>
  <c r="E17" i="54"/>
  <c r="AX17" i="54" s="1"/>
  <c r="E18" i="54"/>
  <c r="E19" i="54"/>
  <c r="AX19" i="54" s="1"/>
  <c r="E20" i="54"/>
  <c r="AX20" i="54" s="1"/>
  <c r="E21" i="54"/>
  <c r="AH21" i="54" s="1"/>
  <c r="E22" i="54"/>
  <c r="AX22" i="54" s="1"/>
  <c r="E23" i="54"/>
  <c r="AX23" i="54" s="1"/>
  <c r="E24" i="54"/>
  <c r="E25" i="54"/>
  <c r="AX25" i="54" s="1"/>
  <c r="E26" i="54"/>
  <c r="E27" i="54"/>
  <c r="AX27" i="54" s="1"/>
  <c r="E28" i="54"/>
  <c r="E29" i="54"/>
  <c r="F29" i="54" s="1"/>
  <c r="G29" i="54" s="1"/>
  <c r="U29" i="54" s="1"/>
  <c r="E30" i="54"/>
  <c r="AX30" i="54" s="1"/>
  <c r="E31" i="54"/>
  <c r="AX31" i="54" s="1"/>
  <c r="E32" i="54"/>
  <c r="AX32" i="54" s="1"/>
  <c r="E33" i="54"/>
  <c r="E34" i="54"/>
  <c r="AX34" i="54" s="1"/>
  <c r="E35" i="54"/>
  <c r="AX35" i="54" s="1"/>
  <c r="E36" i="54"/>
  <c r="AH36" i="54" s="1"/>
  <c r="E37" i="54"/>
  <c r="AX37" i="54" s="1"/>
  <c r="E38" i="54"/>
  <c r="AX38" i="54" s="1"/>
  <c r="E39" i="54"/>
  <c r="AX39" i="54" s="1"/>
  <c r="E40" i="54"/>
  <c r="AX40" i="54" s="1"/>
  <c r="E41" i="54"/>
  <c r="AX41" i="54" s="1"/>
  <c r="E42" i="54"/>
  <c r="E43" i="54"/>
  <c r="AX43" i="54" s="1"/>
  <c r="E44" i="54"/>
  <c r="AX44" i="54" s="1"/>
  <c r="E45" i="54"/>
  <c r="AH45" i="54" s="1"/>
  <c r="E46" i="54"/>
  <c r="AX46" i="54" s="1"/>
  <c r="E47" i="54"/>
  <c r="E48" i="54"/>
  <c r="E49" i="54"/>
  <c r="AX49" i="54" s="1"/>
  <c r="E50" i="54"/>
  <c r="F50" i="54" s="1"/>
  <c r="G50" i="54" s="1"/>
  <c r="E51" i="54"/>
  <c r="AX51" i="54" s="1"/>
  <c r="E52" i="54"/>
  <c r="AX52" i="54" s="1"/>
  <c r="E53" i="54"/>
  <c r="AH53" i="54" s="1"/>
  <c r="E54" i="54"/>
  <c r="AH54" i="54" s="1"/>
  <c r="E55" i="54"/>
  <c r="E56" i="54"/>
  <c r="E57" i="54"/>
  <c r="AX57" i="54" s="1"/>
  <c r="E58" i="54"/>
  <c r="F58" i="54" s="1"/>
  <c r="G58" i="54" s="1"/>
  <c r="E59" i="54"/>
  <c r="E60" i="54"/>
  <c r="AX60" i="54" s="1"/>
  <c r="E61" i="54"/>
  <c r="F61" i="54" s="1"/>
  <c r="G61" i="54" s="1"/>
  <c r="P61" i="54" s="1"/>
  <c r="E62" i="54"/>
  <c r="AX62" i="54" s="1"/>
  <c r="E63" i="54"/>
  <c r="E64" i="54"/>
  <c r="AX64" i="54" s="1"/>
  <c r="E65" i="54"/>
  <c r="AX65" i="54" s="1"/>
  <c r="E66" i="54"/>
  <c r="E67" i="54"/>
  <c r="AX67" i="54" s="1"/>
  <c r="E68" i="54"/>
  <c r="AX68" i="54" s="1"/>
  <c r="E69" i="54"/>
  <c r="E70" i="54"/>
  <c r="AX70" i="54" s="1"/>
  <c r="E71" i="54"/>
  <c r="AX71" i="54" s="1"/>
  <c r="E72" i="54"/>
  <c r="AX72" i="54" s="1"/>
  <c r="E73" i="54"/>
  <c r="AX73" i="54" s="1"/>
  <c r="E74" i="54"/>
  <c r="E75" i="54"/>
  <c r="AX75" i="54" s="1"/>
  <c r="E76" i="54"/>
  <c r="AX76" i="54" s="1"/>
  <c r="E77" i="54"/>
  <c r="E78" i="54"/>
  <c r="AX78" i="54" s="1"/>
  <c r="E79" i="54"/>
  <c r="E80" i="54"/>
  <c r="E81" i="54"/>
  <c r="AX81" i="54" s="1"/>
  <c r="E82" i="54"/>
  <c r="E83" i="54"/>
  <c r="AX83" i="54" s="1"/>
  <c r="E84" i="54"/>
  <c r="AX84" i="54" s="1"/>
  <c r="E85" i="54"/>
  <c r="E86" i="54"/>
  <c r="AX86" i="54" s="1"/>
  <c r="E87" i="54"/>
  <c r="E88" i="54"/>
  <c r="AX88" i="54" s="1"/>
  <c r="E89" i="54"/>
  <c r="AX89" i="54" s="1"/>
  <c r="E90" i="54"/>
  <c r="E91" i="54"/>
  <c r="AX91" i="54" s="1"/>
  <c r="E92" i="54"/>
  <c r="AX92" i="54" s="1"/>
  <c r="E93" i="54"/>
  <c r="E94" i="54"/>
  <c r="AX94" i="54" s="1"/>
  <c r="E95" i="54"/>
  <c r="E96" i="54"/>
  <c r="AX96" i="54" s="1"/>
  <c r="E97" i="54"/>
  <c r="AX97" i="54" s="1"/>
  <c r="E98" i="54"/>
  <c r="E99" i="54"/>
  <c r="AX99" i="54" s="1"/>
  <c r="E100" i="54"/>
  <c r="AX100" i="54" s="1"/>
  <c r="E101" i="54"/>
  <c r="AX101" i="54" s="1"/>
  <c r="E102" i="54"/>
  <c r="AX102" i="54" s="1"/>
  <c r="E103" i="54"/>
  <c r="E104" i="54"/>
  <c r="AX104" i="54" s="1"/>
  <c r="E105" i="54"/>
  <c r="AX105" i="54" s="1"/>
  <c r="E106" i="54"/>
  <c r="E107" i="54"/>
  <c r="AX107" i="54" s="1"/>
  <c r="E108" i="54"/>
  <c r="AX108" i="54" s="1"/>
  <c r="E109" i="54"/>
  <c r="AX109" i="54" s="1"/>
  <c r="E110" i="54"/>
  <c r="AX110" i="54" s="1"/>
  <c r="E111" i="54"/>
  <c r="E112" i="54"/>
  <c r="AX112" i="54" s="1"/>
  <c r="E113" i="54"/>
  <c r="AX113" i="54" s="1"/>
  <c r="E114" i="54"/>
  <c r="AX114" i="54" s="1"/>
  <c r="E115" i="54"/>
  <c r="AX115" i="54" s="1"/>
  <c r="E116" i="54"/>
  <c r="AX116" i="54" s="1"/>
  <c r="E117" i="54"/>
  <c r="E118" i="54"/>
  <c r="AX118" i="54" s="1"/>
  <c r="E119" i="54"/>
  <c r="AX119" i="54" s="1"/>
  <c r="E120" i="54"/>
  <c r="AX120" i="54" s="1"/>
  <c r="E121" i="54"/>
  <c r="AX121" i="54" s="1"/>
  <c r="E122" i="54"/>
  <c r="E123" i="54"/>
  <c r="AX123" i="54" s="1"/>
  <c r="E124" i="54"/>
  <c r="AX124" i="54" s="1"/>
  <c r="E125" i="54"/>
  <c r="AX125" i="54" s="1"/>
  <c r="E126" i="54"/>
  <c r="AX126" i="54" s="1"/>
  <c r="E127" i="54"/>
  <c r="AX127" i="54" s="1"/>
  <c r="E128" i="54"/>
  <c r="AX128" i="54" s="1"/>
  <c r="A128" i="54"/>
  <c r="E129" i="54"/>
  <c r="H3" i="54"/>
  <c r="J3" i="54" s="1"/>
  <c r="H4" i="54"/>
  <c r="J4" i="54" s="1"/>
  <c r="M4" i="54" s="1"/>
  <c r="H5" i="54"/>
  <c r="J5" i="54" s="1"/>
  <c r="M5" i="54" s="1"/>
  <c r="H6" i="54"/>
  <c r="J6" i="54" s="1"/>
  <c r="H7" i="54"/>
  <c r="J7" i="54" s="1"/>
  <c r="H8" i="54"/>
  <c r="H9" i="54"/>
  <c r="J9" i="54" s="1"/>
  <c r="H10" i="54"/>
  <c r="J10" i="54" s="1"/>
  <c r="H11" i="54"/>
  <c r="H12" i="54"/>
  <c r="J12" i="54" s="1"/>
  <c r="N12" i="54" s="1"/>
  <c r="H13" i="54"/>
  <c r="H14" i="54"/>
  <c r="J14" i="54" s="1"/>
  <c r="H15" i="54"/>
  <c r="J15" i="54" s="1"/>
  <c r="N15" i="54" s="1"/>
  <c r="H16" i="54"/>
  <c r="H17" i="54"/>
  <c r="J17" i="54" s="1"/>
  <c r="H18" i="54"/>
  <c r="J18" i="54" s="1"/>
  <c r="H19" i="54"/>
  <c r="J19" i="54" s="1"/>
  <c r="M19" i="54" s="1"/>
  <c r="H20" i="54"/>
  <c r="J20" i="54" s="1"/>
  <c r="N20" i="54" s="1"/>
  <c r="H21" i="54"/>
  <c r="J21" i="54" s="1"/>
  <c r="M21" i="54" s="1"/>
  <c r="H22" i="54"/>
  <c r="J22" i="54" s="1"/>
  <c r="L22" i="54" s="1"/>
  <c r="H23" i="54"/>
  <c r="H24" i="54"/>
  <c r="H25" i="54"/>
  <c r="J25" i="54" s="1"/>
  <c r="H26" i="54"/>
  <c r="J26" i="54" s="1"/>
  <c r="H27" i="54"/>
  <c r="J27" i="54" s="1"/>
  <c r="N27" i="54" s="1"/>
  <c r="H28" i="54"/>
  <c r="J28" i="54" s="1"/>
  <c r="M28" i="54" s="1"/>
  <c r="H29" i="54"/>
  <c r="J29" i="54" s="1"/>
  <c r="H30" i="54"/>
  <c r="J30" i="54" s="1"/>
  <c r="H31" i="54"/>
  <c r="H32" i="54"/>
  <c r="H33" i="54"/>
  <c r="J33" i="54" s="1"/>
  <c r="L33" i="54" s="1"/>
  <c r="H34" i="54"/>
  <c r="J34" i="54" s="1"/>
  <c r="N34" i="54" s="1"/>
  <c r="H35" i="54"/>
  <c r="J35" i="54" s="1"/>
  <c r="H36" i="54"/>
  <c r="J36" i="54" s="1"/>
  <c r="N36" i="54" s="1"/>
  <c r="H37" i="54"/>
  <c r="J37" i="54" s="1"/>
  <c r="L37" i="54" s="1"/>
  <c r="H38" i="54"/>
  <c r="J38" i="54" s="1"/>
  <c r="H39" i="54"/>
  <c r="J39" i="54" s="1"/>
  <c r="M39" i="54" s="1"/>
  <c r="H40" i="54"/>
  <c r="J40" i="54" s="1"/>
  <c r="H41" i="54"/>
  <c r="J41" i="54" s="1"/>
  <c r="H42" i="54"/>
  <c r="J42" i="54" s="1"/>
  <c r="H43" i="54"/>
  <c r="J43" i="54" s="1"/>
  <c r="N43" i="54" s="1"/>
  <c r="H44" i="54"/>
  <c r="J44" i="54" s="1"/>
  <c r="N44" i="54" s="1"/>
  <c r="H45" i="54"/>
  <c r="J45" i="54" s="1"/>
  <c r="L45" i="54" s="1"/>
  <c r="H46" i="54"/>
  <c r="J46" i="54" s="1"/>
  <c r="L46" i="54" s="1"/>
  <c r="H47" i="54"/>
  <c r="J47" i="54" s="1"/>
  <c r="H48" i="54"/>
  <c r="J48" i="54" s="1"/>
  <c r="H49" i="54"/>
  <c r="J49" i="54" s="1"/>
  <c r="H50" i="54"/>
  <c r="J50" i="54" s="1"/>
  <c r="H51" i="54"/>
  <c r="J51" i="54" s="1"/>
  <c r="N51" i="54" s="1"/>
  <c r="H52" i="54"/>
  <c r="J52" i="54" s="1"/>
  <c r="H53" i="54"/>
  <c r="J53" i="54" s="1"/>
  <c r="H54" i="54"/>
  <c r="J54" i="54" s="1"/>
  <c r="H55" i="54"/>
  <c r="J55" i="54" s="1"/>
  <c r="H56" i="54"/>
  <c r="H57" i="54"/>
  <c r="J57" i="54" s="1"/>
  <c r="L57" i="54" s="1"/>
  <c r="H58" i="54"/>
  <c r="J58" i="54" s="1"/>
  <c r="H59" i="54"/>
  <c r="J59" i="54" s="1"/>
  <c r="M59" i="54" s="1"/>
  <c r="AG59" i="54" s="1"/>
  <c r="H60" i="54"/>
  <c r="J60" i="54" s="1"/>
  <c r="N60" i="54" s="1"/>
  <c r="H61" i="54"/>
  <c r="J61" i="54" s="1"/>
  <c r="H62" i="54"/>
  <c r="J62" i="54" s="1"/>
  <c r="L62" i="54" s="1"/>
  <c r="H63" i="54"/>
  <c r="J63" i="54" s="1"/>
  <c r="N63" i="54" s="1"/>
  <c r="H64" i="54"/>
  <c r="J64" i="54" s="1"/>
  <c r="M64" i="54" s="1"/>
  <c r="AG64" i="54" s="1"/>
  <c r="H65" i="54"/>
  <c r="J65" i="54" s="1"/>
  <c r="Z65" i="54" s="1"/>
  <c r="AZ65" i="54" s="1"/>
  <c r="H66" i="54"/>
  <c r="J66" i="54" s="1"/>
  <c r="H67" i="54"/>
  <c r="H68" i="54"/>
  <c r="J68" i="54" s="1"/>
  <c r="N68" i="54" s="1"/>
  <c r="H69" i="54"/>
  <c r="H70" i="54"/>
  <c r="J70" i="54" s="1"/>
  <c r="H71" i="54"/>
  <c r="J71" i="54" s="1"/>
  <c r="H72" i="54"/>
  <c r="H73" i="54"/>
  <c r="J73" i="54" s="1"/>
  <c r="H74" i="54"/>
  <c r="J74" i="54" s="1"/>
  <c r="H75" i="54"/>
  <c r="J75" i="54" s="1"/>
  <c r="L75" i="54" s="1"/>
  <c r="H76" i="54"/>
  <c r="J76" i="54" s="1"/>
  <c r="H77" i="54"/>
  <c r="J77" i="54" s="1"/>
  <c r="M77" i="54" s="1"/>
  <c r="H78" i="54"/>
  <c r="J78" i="54" s="1"/>
  <c r="H79" i="54"/>
  <c r="H80" i="54"/>
  <c r="J80" i="54" s="1"/>
  <c r="H81" i="54"/>
  <c r="J81" i="54" s="1"/>
  <c r="H82" i="54"/>
  <c r="J82" i="54" s="1"/>
  <c r="H83" i="54"/>
  <c r="J83" i="54" s="1"/>
  <c r="H84" i="54"/>
  <c r="J84" i="54" s="1"/>
  <c r="H85" i="54"/>
  <c r="J85" i="54" s="1"/>
  <c r="M85" i="54" s="1"/>
  <c r="H86" i="54"/>
  <c r="J86" i="54" s="1"/>
  <c r="N86" i="54" s="1"/>
  <c r="H87" i="54"/>
  <c r="H88" i="54"/>
  <c r="H89" i="54"/>
  <c r="J89" i="54" s="1"/>
  <c r="H90" i="54"/>
  <c r="J90" i="54" s="1"/>
  <c r="H91" i="54"/>
  <c r="J91" i="54" s="1"/>
  <c r="M91" i="54" s="1"/>
  <c r="H92" i="54"/>
  <c r="J92" i="54" s="1"/>
  <c r="H93" i="54"/>
  <c r="J93" i="54" s="1"/>
  <c r="L93" i="54" s="1"/>
  <c r="H94" i="54"/>
  <c r="J94" i="54" s="1"/>
  <c r="M94" i="54" s="1"/>
  <c r="H95" i="54"/>
  <c r="J95" i="54" s="1"/>
  <c r="M95" i="54" s="1"/>
  <c r="H96" i="54"/>
  <c r="J96" i="54" s="1"/>
  <c r="M96" i="54" s="1"/>
  <c r="H97" i="54"/>
  <c r="J97" i="54" s="1"/>
  <c r="H98" i="54"/>
  <c r="J98" i="54" s="1"/>
  <c r="H99" i="54"/>
  <c r="J99" i="54" s="1"/>
  <c r="H100" i="54"/>
  <c r="J100" i="54" s="1"/>
  <c r="H101" i="54"/>
  <c r="J101" i="54" s="1"/>
  <c r="L101" i="54" s="1"/>
  <c r="H102" i="54"/>
  <c r="J102" i="54" s="1"/>
  <c r="H103" i="54"/>
  <c r="J103" i="54" s="1"/>
  <c r="M103" i="54" s="1"/>
  <c r="H104" i="54"/>
  <c r="J104" i="54" s="1"/>
  <c r="H105" i="54"/>
  <c r="H106" i="54"/>
  <c r="J106" i="54" s="1"/>
  <c r="H107" i="54"/>
  <c r="J107" i="54" s="1"/>
  <c r="H108" i="54"/>
  <c r="J108" i="54" s="1"/>
  <c r="H109" i="54"/>
  <c r="J109" i="54" s="1"/>
  <c r="M109" i="54" s="1"/>
  <c r="H110" i="54"/>
  <c r="J110" i="54" s="1"/>
  <c r="L110" i="54" s="1"/>
  <c r="H111" i="54"/>
  <c r="J111" i="54" s="1"/>
  <c r="H112" i="54"/>
  <c r="J112" i="54" s="1"/>
  <c r="H113" i="54"/>
  <c r="J113" i="54" s="1"/>
  <c r="L113" i="54" s="1"/>
  <c r="H114" i="54"/>
  <c r="J114" i="54" s="1"/>
  <c r="H115" i="54"/>
  <c r="J115" i="54" s="1"/>
  <c r="H116" i="54"/>
  <c r="J116" i="54" s="1"/>
  <c r="H117" i="54"/>
  <c r="J117" i="54" s="1"/>
  <c r="L117" i="54" s="1"/>
  <c r="H118" i="54"/>
  <c r="J118" i="54" s="1"/>
  <c r="H119" i="54"/>
  <c r="J119" i="54" s="1"/>
  <c r="H120" i="54"/>
  <c r="J120" i="54" s="1"/>
  <c r="M120" i="54" s="1"/>
  <c r="H121" i="54"/>
  <c r="J121" i="54" s="1"/>
  <c r="N121" i="54" s="1"/>
  <c r="H122" i="54"/>
  <c r="J122" i="54" s="1"/>
  <c r="N122" i="54" s="1"/>
  <c r="H123" i="54"/>
  <c r="J123" i="54" s="1"/>
  <c r="N123" i="54" s="1"/>
  <c r="H124" i="54"/>
  <c r="J124" i="54" s="1"/>
  <c r="L124" i="54" s="1"/>
  <c r="H125" i="54"/>
  <c r="J125" i="54" s="1"/>
  <c r="H126" i="54"/>
  <c r="J126" i="54" s="1"/>
  <c r="H127" i="54"/>
  <c r="J127" i="54" s="1"/>
  <c r="N127" i="54" s="1"/>
  <c r="H128" i="54"/>
  <c r="J128" i="54" s="1"/>
  <c r="M128" i="54" s="1"/>
  <c r="H129" i="54"/>
  <c r="J129" i="54" s="1"/>
  <c r="H2" i="54"/>
  <c r="J2" i="54" s="1"/>
  <c r="AE145" i="54" a="1"/>
  <c r="AE145" i="54" s="1"/>
  <c r="AE144" i="54" a="1"/>
  <c r="AE144" i="54" s="1"/>
  <c r="AE143" i="54" a="1"/>
  <c r="AE143" i="54" s="1"/>
  <c r="AE142" i="54" a="1"/>
  <c r="AE142" i="54" s="1"/>
  <c r="AE141" i="54" a="1"/>
  <c r="AE141" i="54" s="1"/>
  <c r="AE140" i="54" a="1"/>
  <c r="AE140" i="54" s="1"/>
  <c r="AE139" i="54" a="1"/>
  <c r="AE139" i="54" s="1"/>
  <c r="AE138" i="54" a="1"/>
  <c r="AE138" i="54" s="1"/>
  <c r="AE137" i="54" a="1"/>
  <c r="AE137" i="54" s="1"/>
  <c r="AE136" i="54" a="1"/>
  <c r="AE136" i="54" s="1"/>
  <c r="AE135" i="54" a="1"/>
  <c r="AE135" i="54" s="1"/>
  <c r="AE134" i="54" a="1"/>
  <c r="AE134" i="54" s="1"/>
  <c r="AE133" i="54" a="1"/>
  <c r="AE133" i="54" s="1"/>
  <c r="AE132" i="54" a="1"/>
  <c r="AE132" i="54" s="1"/>
  <c r="AE131" i="54" a="1"/>
  <c r="AE131" i="54" s="1"/>
  <c r="AE130" i="54" a="1"/>
  <c r="AE130" i="54" s="1"/>
  <c r="AT129" i="54"/>
  <c r="AR129" i="54"/>
  <c r="AO129" i="54"/>
  <c r="AT128" i="54"/>
  <c r="AR128" i="54"/>
  <c r="AO128" i="54"/>
  <c r="AT127" i="54"/>
  <c r="AR127" i="54"/>
  <c r="AO127" i="54"/>
  <c r="AT126" i="54"/>
  <c r="AR126" i="54"/>
  <c r="AO126" i="54"/>
  <c r="D126" i="54"/>
  <c r="AT125" i="54"/>
  <c r="AR125" i="54"/>
  <c r="AO125" i="54"/>
  <c r="D125" i="54"/>
  <c r="AT124" i="54"/>
  <c r="AR124" i="54"/>
  <c r="AO124" i="54"/>
  <c r="D124" i="54"/>
  <c r="AT123" i="54"/>
  <c r="AR123" i="54"/>
  <c r="AO123" i="54"/>
  <c r="F123" i="54"/>
  <c r="G123" i="54" s="1"/>
  <c r="R123" i="54" s="1"/>
  <c r="A123" i="54"/>
  <c r="AT122" i="54"/>
  <c r="AR122" i="54"/>
  <c r="AO122" i="54"/>
  <c r="AT121" i="54"/>
  <c r="AR121" i="54"/>
  <c r="AO121" i="54"/>
  <c r="AT120" i="54"/>
  <c r="AR120" i="54"/>
  <c r="AO120" i="54"/>
  <c r="AT119" i="54"/>
  <c r="AR119" i="54"/>
  <c r="AO119" i="54"/>
  <c r="AT118" i="54"/>
  <c r="AR118" i="54"/>
  <c r="AO118" i="54"/>
  <c r="AT117" i="54"/>
  <c r="AR117" i="54"/>
  <c r="AO117" i="54"/>
  <c r="AT116" i="54"/>
  <c r="AR116" i="54"/>
  <c r="AO116" i="54"/>
  <c r="F116" i="54"/>
  <c r="G116" i="54" s="1"/>
  <c r="W116" i="54" s="1"/>
  <c r="AT115" i="54"/>
  <c r="AR115" i="54"/>
  <c r="AO115" i="54"/>
  <c r="F115" i="54"/>
  <c r="G115" i="54" s="1"/>
  <c r="AT114" i="54"/>
  <c r="AR114" i="54"/>
  <c r="AO114" i="54"/>
  <c r="AT113" i="54"/>
  <c r="AR113" i="54"/>
  <c r="AO113" i="54"/>
  <c r="AT112" i="54"/>
  <c r="AR112" i="54"/>
  <c r="AO112" i="54"/>
  <c r="AT111" i="54"/>
  <c r="AR111" i="54"/>
  <c r="AO111" i="54"/>
  <c r="AT110" i="54"/>
  <c r="AR110" i="54"/>
  <c r="AO110" i="54"/>
  <c r="AT109" i="54"/>
  <c r="AR109" i="54"/>
  <c r="AO109" i="54"/>
  <c r="F109" i="54"/>
  <c r="G109" i="54" s="1"/>
  <c r="Z109" i="54" s="1"/>
  <c r="AZ109" i="54" s="1"/>
  <c r="AT108" i="54"/>
  <c r="AR108" i="54"/>
  <c r="AO108" i="54"/>
  <c r="AT107" i="54"/>
  <c r="AR107" i="54"/>
  <c r="AO107" i="54"/>
  <c r="F107" i="54"/>
  <c r="G107" i="54" s="1"/>
  <c r="V107" i="54" s="1"/>
  <c r="AY107" i="54" s="1"/>
  <c r="AT106" i="54"/>
  <c r="AR106" i="54"/>
  <c r="AO106" i="54"/>
  <c r="AT105" i="54"/>
  <c r="AR105" i="54"/>
  <c r="AO105" i="54"/>
  <c r="J105" i="54"/>
  <c r="L105" i="54" s="1"/>
  <c r="AT104" i="54"/>
  <c r="AR104" i="54"/>
  <c r="AO104" i="54"/>
  <c r="AT103" i="54"/>
  <c r="AR103" i="54"/>
  <c r="AO103" i="54"/>
  <c r="AT102" i="54"/>
  <c r="AR102" i="54"/>
  <c r="AO102" i="54"/>
  <c r="AT101" i="54"/>
  <c r="AR101" i="54"/>
  <c r="AO101" i="54"/>
  <c r="AT100" i="54"/>
  <c r="AR100" i="54"/>
  <c r="AO100" i="54"/>
  <c r="AT99" i="54"/>
  <c r="AR99" i="54"/>
  <c r="AO99" i="54"/>
  <c r="F99" i="54"/>
  <c r="G99" i="54" s="1"/>
  <c r="AT98" i="54"/>
  <c r="AR98" i="54"/>
  <c r="AO98" i="54"/>
  <c r="AT97" i="54"/>
  <c r="AR97" i="54"/>
  <c r="AO97" i="54"/>
  <c r="AT96" i="54"/>
  <c r="AR96" i="54"/>
  <c r="AO96" i="54"/>
  <c r="AT95" i="54"/>
  <c r="AR95" i="54"/>
  <c r="AO95" i="54"/>
  <c r="AT94" i="54"/>
  <c r="AR94" i="54"/>
  <c r="AO94" i="54"/>
  <c r="D94" i="54"/>
  <c r="AT93" i="54"/>
  <c r="AR93" i="54"/>
  <c r="AO93" i="54"/>
  <c r="AT92" i="54"/>
  <c r="AR92" i="54"/>
  <c r="AO92" i="54"/>
  <c r="AT91" i="54"/>
  <c r="AR91" i="54"/>
  <c r="AO91" i="54"/>
  <c r="AT90" i="54"/>
  <c r="AR90" i="54"/>
  <c r="AO90" i="54"/>
  <c r="AT89" i="54"/>
  <c r="AR89" i="54"/>
  <c r="AO89" i="54"/>
  <c r="F89" i="54"/>
  <c r="G89" i="54" s="1"/>
  <c r="Z89" i="54" s="1"/>
  <c r="AZ89" i="54" s="1"/>
  <c r="AT88" i="54"/>
  <c r="AR88" i="54"/>
  <c r="AO88" i="54"/>
  <c r="J88" i="54"/>
  <c r="AT87" i="54"/>
  <c r="AR87" i="54"/>
  <c r="AO87" i="54"/>
  <c r="J87" i="54"/>
  <c r="AT86" i="54"/>
  <c r="AR86" i="54"/>
  <c r="AO86" i="54"/>
  <c r="AT85" i="54"/>
  <c r="AR85" i="54"/>
  <c r="AO85" i="54"/>
  <c r="AT84" i="54"/>
  <c r="AR84" i="54"/>
  <c r="AO84" i="54"/>
  <c r="AT83" i="54"/>
  <c r="AR83" i="54"/>
  <c r="AO83" i="54"/>
  <c r="AT82" i="54"/>
  <c r="AR82" i="54"/>
  <c r="AO82" i="54"/>
  <c r="AT81" i="54"/>
  <c r="AR81" i="54"/>
  <c r="AO81" i="54"/>
  <c r="AT80" i="54"/>
  <c r="AR80" i="54"/>
  <c r="AO80" i="54"/>
  <c r="AT79" i="54"/>
  <c r="AR79" i="54"/>
  <c r="AO79" i="54"/>
  <c r="J79" i="54"/>
  <c r="AT78" i="54"/>
  <c r="AR78" i="54"/>
  <c r="AO78" i="54"/>
  <c r="AT77" i="54"/>
  <c r="AR77" i="54"/>
  <c r="AO77" i="54"/>
  <c r="AT76" i="54"/>
  <c r="AR76" i="54"/>
  <c r="AO76" i="54"/>
  <c r="AT75" i="54"/>
  <c r="AR75" i="54"/>
  <c r="AO75" i="54"/>
  <c r="F75" i="54"/>
  <c r="G75" i="54" s="1"/>
  <c r="Y75" i="54" s="1"/>
  <c r="AT74" i="54"/>
  <c r="AR74" i="54"/>
  <c r="AO74" i="54"/>
  <c r="AT73" i="54"/>
  <c r="AO73" i="54"/>
  <c r="AT72" i="54"/>
  <c r="AO72" i="54"/>
  <c r="J72" i="54"/>
  <c r="M72" i="54" s="1"/>
  <c r="AT71" i="54"/>
  <c r="AO71" i="54"/>
  <c r="AT70" i="54"/>
  <c r="AO70" i="54"/>
  <c r="AT69" i="54"/>
  <c r="AO69" i="54"/>
  <c r="J69" i="54"/>
  <c r="M69" i="54" s="1"/>
  <c r="AT68" i="54"/>
  <c r="AO68" i="54"/>
  <c r="AT67" i="54"/>
  <c r="AO67" i="54"/>
  <c r="J67" i="54"/>
  <c r="AT66" i="54"/>
  <c r="AO66" i="54"/>
  <c r="AT65" i="54"/>
  <c r="A65" i="54"/>
  <c r="AT64" i="54"/>
  <c r="AT63" i="54"/>
  <c r="AT62" i="54"/>
  <c r="AT61" i="54"/>
  <c r="A61" i="54"/>
  <c r="AT60" i="54"/>
  <c r="AT59" i="54"/>
  <c r="AH59" i="54"/>
  <c r="AT58" i="54"/>
  <c r="AH58" i="54"/>
  <c r="D58" i="54"/>
  <c r="A58" i="54"/>
  <c r="AT57" i="54"/>
  <c r="AH57" i="54"/>
  <c r="D57" i="54"/>
  <c r="A57" i="54"/>
  <c r="AT56" i="54"/>
  <c r="J56" i="54"/>
  <c r="N56" i="54" s="1"/>
  <c r="AT55" i="54"/>
  <c r="D55" i="54"/>
  <c r="AT54" i="54"/>
  <c r="A54" i="54"/>
  <c r="AT53" i="54"/>
  <c r="D53" i="54"/>
  <c r="AT52" i="54"/>
  <c r="D52" i="54"/>
  <c r="A52" i="54"/>
  <c r="AT51" i="54"/>
  <c r="AH51" i="54"/>
  <c r="F51" i="54"/>
  <c r="G51" i="54" s="1"/>
  <c r="R51" i="54" s="1"/>
  <c r="D51" i="54"/>
  <c r="AT50" i="54"/>
  <c r="D50" i="54"/>
  <c r="AT49" i="54"/>
  <c r="AJ49" i="54"/>
  <c r="AL49" i="54" s="1"/>
  <c r="F49" i="54"/>
  <c r="G49" i="54" s="1"/>
  <c r="U49" i="54" s="1"/>
  <c r="D49" i="54"/>
  <c r="AT48" i="54"/>
  <c r="AJ48" i="54"/>
  <c r="AL48" i="54" s="1"/>
  <c r="AT47" i="54"/>
  <c r="AJ47" i="54"/>
  <c r="AL47" i="54" s="1"/>
  <c r="AT46" i="54"/>
  <c r="AJ46" i="54"/>
  <c r="AL46" i="54" s="1"/>
  <c r="A46" i="54"/>
  <c r="AT45" i="54"/>
  <c r="AJ45" i="54"/>
  <c r="AL45" i="54" s="1"/>
  <c r="AT44" i="54"/>
  <c r="AJ44" i="54"/>
  <c r="AL44" i="54" s="1"/>
  <c r="AT43" i="54"/>
  <c r="AJ43" i="54"/>
  <c r="AL43" i="54" s="1"/>
  <c r="M43" i="54"/>
  <c r="AT42" i="54"/>
  <c r="AJ42" i="54"/>
  <c r="AL42" i="54" s="1"/>
  <c r="AT41" i="54"/>
  <c r="AJ41" i="54"/>
  <c r="AK41" i="54" s="1"/>
  <c r="AT40" i="54"/>
  <c r="AJ40" i="54"/>
  <c r="AK40" i="54" s="1"/>
  <c r="AT39" i="54"/>
  <c r="AJ39" i="54"/>
  <c r="AK39" i="54" s="1"/>
  <c r="AT38" i="54"/>
  <c r="AJ38" i="54"/>
  <c r="AK38" i="54" s="1"/>
  <c r="AT37" i="54"/>
  <c r="AJ37" i="54"/>
  <c r="AK37" i="54" s="1"/>
  <c r="AH37" i="54"/>
  <c r="D37" i="54"/>
  <c r="A37" i="54"/>
  <c r="AT36" i="54"/>
  <c r="AJ36" i="54"/>
  <c r="AK36" i="54" s="1"/>
  <c r="AT35" i="54"/>
  <c r="AJ35" i="54"/>
  <c r="AK35" i="54" s="1"/>
  <c r="AH35" i="54"/>
  <c r="F35" i="54"/>
  <c r="G35" i="54" s="1"/>
  <c r="AT34" i="54"/>
  <c r="AJ34" i="54"/>
  <c r="AK34" i="54" s="1"/>
  <c r="A34" i="54"/>
  <c r="AT33" i="54"/>
  <c r="D33" i="54"/>
  <c r="A33" i="54"/>
  <c r="AT32" i="54"/>
  <c r="J32" i="54"/>
  <c r="N32" i="54" s="1"/>
  <c r="AT31" i="54"/>
  <c r="J31" i="54"/>
  <c r="F31" i="54"/>
  <c r="G31" i="54" s="1"/>
  <c r="A31" i="54"/>
  <c r="AT30" i="54"/>
  <c r="A30" i="54"/>
  <c r="AT29" i="54"/>
  <c r="A29" i="54"/>
  <c r="AT28" i="54"/>
  <c r="F28" i="54"/>
  <c r="G28" i="54" s="1"/>
  <c r="AA28" i="54" s="1"/>
  <c r="D28" i="54"/>
  <c r="A28" i="54"/>
  <c r="AT27" i="54"/>
  <c r="D27" i="54"/>
  <c r="A27" i="54"/>
  <c r="AT26" i="54"/>
  <c r="AH26" i="54"/>
  <c r="A26" i="54"/>
  <c r="AT25" i="54"/>
  <c r="AO25" i="54"/>
  <c r="AT24" i="54"/>
  <c r="AO24" i="54"/>
  <c r="J24" i="54"/>
  <c r="M24" i="54" s="1"/>
  <c r="AT23" i="54"/>
  <c r="AO23" i="54"/>
  <c r="J23" i="54"/>
  <c r="AT22" i="54"/>
  <c r="AO22" i="54"/>
  <c r="AT21" i="54"/>
  <c r="AO21" i="54"/>
  <c r="AT20" i="54"/>
  <c r="AO20" i="54"/>
  <c r="A20" i="54"/>
  <c r="AT19" i="54"/>
  <c r="AO19" i="54"/>
  <c r="AH19" i="54"/>
  <c r="F19" i="54"/>
  <c r="G19" i="54" s="1"/>
  <c r="AT18" i="54"/>
  <c r="AO18" i="54"/>
  <c r="AH18" i="54"/>
  <c r="A18" i="54"/>
  <c r="AT17" i="54"/>
  <c r="AO17" i="54"/>
  <c r="AT16" i="54"/>
  <c r="AO16" i="54"/>
  <c r="J16" i="54"/>
  <c r="M16" i="54" s="1"/>
  <c r="AT15" i="54"/>
  <c r="AO15" i="54"/>
  <c r="AT14" i="54"/>
  <c r="AO14" i="54"/>
  <c r="A14" i="54"/>
  <c r="D14" i="54"/>
  <c r="AT13" i="54"/>
  <c r="AO13" i="54"/>
  <c r="J13" i="54"/>
  <c r="D13" i="54"/>
  <c r="A13" i="54"/>
  <c r="AT12" i="54"/>
  <c r="AO12" i="54"/>
  <c r="AT11" i="54"/>
  <c r="AO11" i="54"/>
  <c r="J11" i="54"/>
  <c r="M11" i="54" s="1"/>
  <c r="AG11" i="54" s="1"/>
  <c r="F11" i="54"/>
  <c r="G11" i="54" s="1"/>
  <c r="P11" i="54" s="1"/>
  <c r="AT10" i="54"/>
  <c r="AO10" i="54"/>
  <c r="AT9" i="54"/>
  <c r="AO9" i="54"/>
  <c r="F9" i="54"/>
  <c r="G9" i="54" s="1"/>
  <c r="Y9" i="54" s="1"/>
  <c r="A9" i="54"/>
  <c r="AT8" i="54"/>
  <c r="AO8" i="54"/>
  <c r="J8" i="54"/>
  <c r="L8" i="54"/>
  <c r="AT7" i="54"/>
  <c r="AO7" i="54"/>
  <c r="F7" i="54"/>
  <c r="G7" i="54" s="1"/>
  <c r="AB7" i="54" s="1"/>
  <c r="AT6" i="54"/>
  <c r="AO6" i="54"/>
  <c r="D6" i="54"/>
  <c r="A6" i="54"/>
  <c r="AT5" i="54"/>
  <c r="AO5" i="54"/>
  <c r="AT4" i="54"/>
  <c r="AO4" i="54"/>
  <c r="AT3" i="54"/>
  <c r="AO3" i="54"/>
  <c r="AT2" i="54"/>
  <c r="AO2" i="54"/>
  <c r="AC2" i="54"/>
  <c r="E2" i="53"/>
  <c r="E3" i="53"/>
  <c r="E4" i="53"/>
  <c r="AX4" i="53" s="1"/>
  <c r="E5" i="53"/>
  <c r="AX5" i="53" s="1"/>
  <c r="E6" i="53"/>
  <c r="E7" i="53"/>
  <c r="E8" i="53"/>
  <c r="E9" i="53"/>
  <c r="AX9" i="53" s="1"/>
  <c r="E10" i="53"/>
  <c r="E11" i="53"/>
  <c r="AX11" i="53" s="1"/>
  <c r="E12" i="53"/>
  <c r="AX12" i="53" s="1"/>
  <c r="E13" i="53"/>
  <c r="AX13" i="53" s="1"/>
  <c r="E14" i="53"/>
  <c r="E15" i="53"/>
  <c r="AX15" i="53" s="1"/>
  <c r="E16" i="53"/>
  <c r="E17" i="53"/>
  <c r="E18" i="53"/>
  <c r="E19" i="53"/>
  <c r="AX19" i="53" s="1"/>
  <c r="E20" i="53"/>
  <c r="AX20" i="53" s="1"/>
  <c r="E21" i="53"/>
  <c r="AH21" i="53" s="1"/>
  <c r="E22" i="53"/>
  <c r="E23" i="53"/>
  <c r="E24" i="53"/>
  <c r="AX24" i="53" s="1"/>
  <c r="E25" i="53"/>
  <c r="AX25" i="53" s="1"/>
  <c r="E26" i="53"/>
  <c r="AX26" i="53" s="1"/>
  <c r="E27" i="53"/>
  <c r="AX27" i="53" s="1"/>
  <c r="E28" i="53"/>
  <c r="AX28" i="53" s="1"/>
  <c r="E29" i="53"/>
  <c r="E30" i="53"/>
  <c r="E31" i="53"/>
  <c r="AX31" i="53" s="1"/>
  <c r="E32" i="53"/>
  <c r="AX32" i="53" s="1"/>
  <c r="E33" i="53"/>
  <c r="E34" i="53"/>
  <c r="AX34" i="53" s="1"/>
  <c r="E35" i="53"/>
  <c r="F35" i="53" s="1"/>
  <c r="G35" i="53" s="1"/>
  <c r="E36" i="53"/>
  <c r="F36" i="53" s="1"/>
  <c r="G36" i="53" s="1"/>
  <c r="R36" i="53" s="1"/>
  <c r="E37" i="53"/>
  <c r="F37" i="53" s="1"/>
  <c r="G37" i="53" s="1"/>
  <c r="Z37" i="53" s="1"/>
  <c r="AZ37" i="53" s="1"/>
  <c r="E38" i="53"/>
  <c r="E39" i="53"/>
  <c r="AX39" i="53" s="1"/>
  <c r="E40" i="53"/>
  <c r="AX40" i="53" s="1"/>
  <c r="E41" i="53"/>
  <c r="E42" i="53"/>
  <c r="AX42" i="53" s="1"/>
  <c r="E43" i="53"/>
  <c r="AX43" i="53" s="1"/>
  <c r="E44" i="53"/>
  <c r="E45" i="53"/>
  <c r="AX45" i="53" s="1"/>
  <c r="E46" i="53"/>
  <c r="AX46" i="53" s="1"/>
  <c r="E47" i="53"/>
  <c r="AX47" i="53" s="1"/>
  <c r="E48" i="53"/>
  <c r="AX48" i="53" s="1"/>
  <c r="E49" i="53"/>
  <c r="AX49" i="53" s="1"/>
  <c r="E50" i="53"/>
  <c r="AH50" i="53" s="1"/>
  <c r="E51" i="53"/>
  <c r="AX51" i="53" s="1"/>
  <c r="E52" i="53"/>
  <c r="AX52" i="53" s="1"/>
  <c r="E53" i="53"/>
  <c r="F53" i="53" s="1"/>
  <c r="G53" i="53" s="1"/>
  <c r="E54" i="53"/>
  <c r="AX54" i="53" s="1"/>
  <c r="E55" i="53"/>
  <c r="AX55" i="53" s="1"/>
  <c r="E56" i="53"/>
  <c r="E57" i="53"/>
  <c r="AX57" i="53" s="1"/>
  <c r="E58" i="53"/>
  <c r="AX58" i="53" s="1"/>
  <c r="E59" i="53"/>
  <c r="AX59" i="53" s="1"/>
  <c r="E60" i="53"/>
  <c r="E61" i="53"/>
  <c r="E62" i="53"/>
  <c r="AX62" i="53" s="1"/>
  <c r="E63" i="53"/>
  <c r="AX63" i="53" s="1"/>
  <c r="E64" i="53"/>
  <c r="E65" i="53"/>
  <c r="E66" i="53"/>
  <c r="AX66" i="53" s="1"/>
  <c r="E67" i="53"/>
  <c r="AX67" i="53" s="1"/>
  <c r="E68" i="53"/>
  <c r="AX68" i="53" s="1"/>
  <c r="E69" i="53"/>
  <c r="AX69" i="53" s="1"/>
  <c r="E70" i="53"/>
  <c r="AX70" i="53" s="1"/>
  <c r="E71" i="53"/>
  <c r="AX71" i="53" s="1"/>
  <c r="E72" i="53"/>
  <c r="AX72" i="53" s="1"/>
  <c r="E73" i="53"/>
  <c r="AX73" i="53" s="1"/>
  <c r="E74" i="53"/>
  <c r="AX74" i="53" s="1"/>
  <c r="E75" i="53"/>
  <c r="AX75" i="53" s="1"/>
  <c r="E76" i="53"/>
  <c r="E77" i="53"/>
  <c r="E78" i="53"/>
  <c r="AX78" i="53" s="1"/>
  <c r="E79" i="53"/>
  <c r="E80" i="53"/>
  <c r="AX80" i="53" s="1"/>
  <c r="E81" i="53"/>
  <c r="AX81" i="53" s="1"/>
  <c r="E82" i="53"/>
  <c r="AX82" i="53" s="1"/>
  <c r="E83" i="53"/>
  <c r="AX83" i="53" s="1"/>
  <c r="E84" i="53"/>
  <c r="AX84" i="53" s="1"/>
  <c r="E85" i="53"/>
  <c r="AX85" i="53" s="1"/>
  <c r="E86" i="53"/>
  <c r="AX86" i="53" s="1"/>
  <c r="E87" i="53"/>
  <c r="AX87" i="53" s="1"/>
  <c r="E88" i="53"/>
  <c r="E89" i="53"/>
  <c r="E90" i="53"/>
  <c r="AX90" i="53" s="1"/>
  <c r="E91" i="53"/>
  <c r="AX91" i="53" s="1"/>
  <c r="E92" i="53"/>
  <c r="AX92" i="53" s="1"/>
  <c r="E93" i="53"/>
  <c r="AX93" i="53" s="1"/>
  <c r="E94" i="53"/>
  <c r="AX94" i="53" s="1"/>
  <c r="E95" i="53"/>
  <c r="AX95" i="53" s="1"/>
  <c r="E96" i="53"/>
  <c r="AX96" i="53" s="1"/>
  <c r="E97" i="53"/>
  <c r="AX97" i="53" s="1"/>
  <c r="E98" i="53"/>
  <c r="AX98" i="53" s="1"/>
  <c r="E99" i="53"/>
  <c r="AX99" i="53" s="1"/>
  <c r="E100" i="53"/>
  <c r="E101" i="53"/>
  <c r="E102" i="53"/>
  <c r="AX102" i="53" s="1"/>
  <c r="E103" i="53"/>
  <c r="AX103" i="53" s="1"/>
  <c r="E104" i="53"/>
  <c r="AX104" i="53" s="1"/>
  <c r="E105" i="53"/>
  <c r="AX105" i="53" s="1"/>
  <c r="E106" i="53"/>
  <c r="AX106" i="53" s="1"/>
  <c r="E107" i="53"/>
  <c r="AX107" i="53" s="1"/>
  <c r="E108" i="53"/>
  <c r="AX108" i="53" s="1"/>
  <c r="E109" i="53"/>
  <c r="E110" i="53"/>
  <c r="AX110" i="53" s="1"/>
  <c r="E111" i="53"/>
  <c r="AX111" i="53" s="1"/>
  <c r="E112" i="53"/>
  <c r="AX112" i="53" s="1"/>
  <c r="E113" i="53"/>
  <c r="AX113" i="53" s="1"/>
  <c r="F113" i="53"/>
  <c r="G113" i="53" s="1"/>
  <c r="AA113" i="53" s="1"/>
  <c r="E114" i="53"/>
  <c r="AX114" i="53" s="1"/>
  <c r="E115" i="53"/>
  <c r="E116" i="53"/>
  <c r="E117" i="53"/>
  <c r="AX117" i="53" s="1"/>
  <c r="E118" i="53"/>
  <c r="AX118" i="53" s="1"/>
  <c r="E119" i="53"/>
  <c r="AX119" i="53" s="1"/>
  <c r="E120" i="53"/>
  <c r="E121" i="53"/>
  <c r="E122" i="53"/>
  <c r="E123" i="53"/>
  <c r="E124" i="53"/>
  <c r="E125" i="53"/>
  <c r="AX125" i="53" s="1"/>
  <c r="E126" i="53"/>
  <c r="AX126" i="53" s="1"/>
  <c r="E127" i="53"/>
  <c r="AX127" i="53" s="1"/>
  <c r="E128" i="53"/>
  <c r="AX128" i="53" s="1"/>
  <c r="E129" i="53"/>
  <c r="AX129" i="53" s="1"/>
  <c r="H3" i="53"/>
  <c r="H4" i="53"/>
  <c r="J4" i="53" s="1"/>
  <c r="N4" i="53" s="1"/>
  <c r="H5" i="53"/>
  <c r="J5" i="53" s="1"/>
  <c r="H6" i="53"/>
  <c r="J6" i="53" s="1"/>
  <c r="H7" i="53"/>
  <c r="J7" i="53" s="1"/>
  <c r="N7" i="53" s="1"/>
  <c r="H8" i="53"/>
  <c r="J8" i="53" s="1"/>
  <c r="H9" i="53"/>
  <c r="H10" i="53"/>
  <c r="J10" i="53" s="1"/>
  <c r="N10" i="53" s="1"/>
  <c r="H11" i="53"/>
  <c r="H12" i="53"/>
  <c r="J12" i="53" s="1"/>
  <c r="N12" i="53" s="1"/>
  <c r="H13" i="53"/>
  <c r="J13" i="53" s="1"/>
  <c r="H14" i="53"/>
  <c r="H15" i="53"/>
  <c r="J15" i="53" s="1"/>
  <c r="H16" i="53"/>
  <c r="J16" i="53" s="1"/>
  <c r="H17" i="53"/>
  <c r="J17" i="53" s="1"/>
  <c r="M17" i="53" s="1"/>
  <c r="H18" i="53"/>
  <c r="J18" i="53" s="1"/>
  <c r="M18" i="53" s="1"/>
  <c r="H19" i="53"/>
  <c r="H20" i="53"/>
  <c r="J20" i="53" s="1"/>
  <c r="M20" i="53" s="1"/>
  <c r="H21" i="53"/>
  <c r="J21" i="53" s="1"/>
  <c r="H22" i="53"/>
  <c r="J22" i="53" s="1"/>
  <c r="N22" i="53" s="1"/>
  <c r="H23" i="53"/>
  <c r="J23" i="53" s="1"/>
  <c r="N23" i="53" s="1"/>
  <c r="H24" i="53"/>
  <c r="J24" i="53" s="1"/>
  <c r="L24" i="53" s="1"/>
  <c r="H25" i="53"/>
  <c r="J25" i="53" s="1"/>
  <c r="L25" i="53" s="1"/>
  <c r="H26" i="53"/>
  <c r="J26" i="53" s="1"/>
  <c r="M26" i="53" s="1"/>
  <c r="H27" i="53"/>
  <c r="H28" i="53"/>
  <c r="J28" i="53" s="1"/>
  <c r="L28" i="53" s="1"/>
  <c r="H29" i="53"/>
  <c r="J29" i="53" s="1"/>
  <c r="H30" i="53"/>
  <c r="H31" i="53"/>
  <c r="H32" i="53"/>
  <c r="J32" i="53" s="1"/>
  <c r="H33" i="53"/>
  <c r="J33" i="53" s="1"/>
  <c r="H34" i="53"/>
  <c r="J34" i="53" s="1"/>
  <c r="H35" i="53"/>
  <c r="J35" i="53" s="1"/>
  <c r="H36" i="53"/>
  <c r="J36" i="53" s="1"/>
  <c r="H37" i="53"/>
  <c r="H38" i="53"/>
  <c r="H39" i="53"/>
  <c r="J39" i="53" s="1"/>
  <c r="H40" i="53"/>
  <c r="J40" i="53" s="1"/>
  <c r="N40" i="53" s="1"/>
  <c r="H41" i="53"/>
  <c r="J41" i="53" s="1"/>
  <c r="H42" i="53"/>
  <c r="J42" i="53" s="1"/>
  <c r="H43" i="53"/>
  <c r="J43" i="53" s="1"/>
  <c r="N43" i="53" s="1"/>
  <c r="H44" i="53"/>
  <c r="J44" i="53" s="1"/>
  <c r="H45" i="53"/>
  <c r="H46" i="53"/>
  <c r="J46" i="53" s="1"/>
  <c r="H47" i="53"/>
  <c r="J47" i="53" s="1"/>
  <c r="H48" i="53"/>
  <c r="J48" i="53" s="1"/>
  <c r="H49" i="53"/>
  <c r="J49" i="53" s="1"/>
  <c r="N49" i="53" s="1"/>
  <c r="H50" i="53"/>
  <c r="J50" i="53" s="1"/>
  <c r="H51" i="53"/>
  <c r="J51" i="53" s="1"/>
  <c r="M51" i="53" s="1"/>
  <c r="H52" i="53"/>
  <c r="J52" i="53" s="1"/>
  <c r="M52" i="53" s="1"/>
  <c r="H53" i="53"/>
  <c r="J53" i="53" s="1"/>
  <c r="M53" i="53" s="1"/>
  <c r="H54" i="53"/>
  <c r="J54" i="53" s="1"/>
  <c r="H55" i="53"/>
  <c r="H56" i="53"/>
  <c r="J56" i="53" s="1"/>
  <c r="H57" i="53"/>
  <c r="J57" i="53" s="1"/>
  <c r="N57" i="53" s="1"/>
  <c r="H58" i="53"/>
  <c r="J58" i="53" s="1"/>
  <c r="H59" i="53"/>
  <c r="J59" i="53" s="1"/>
  <c r="H60" i="53"/>
  <c r="J60" i="53" s="1"/>
  <c r="H61" i="53"/>
  <c r="J61" i="53" s="1"/>
  <c r="M61" i="53" s="1"/>
  <c r="H62" i="53"/>
  <c r="J62" i="53" s="1"/>
  <c r="H63" i="53"/>
  <c r="J63" i="53" s="1"/>
  <c r="H64" i="53"/>
  <c r="J64" i="53" s="1"/>
  <c r="N64" i="53" s="1"/>
  <c r="H65" i="53"/>
  <c r="J65" i="53" s="1"/>
  <c r="H66" i="53"/>
  <c r="J66" i="53" s="1"/>
  <c r="H67" i="53"/>
  <c r="J67" i="53" s="1"/>
  <c r="H68" i="53"/>
  <c r="J68" i="53" s="1"/>
  <c r="N68" i="53" s="1"/>
  <c r="H69" i="53"/>
  <c r="J69" i="53" s="1"/>
  <c r="H70" i="53"/>
  <c r="J70" i="53" s="1"/>
  <c r="H71" i="53"/>
  <c r="J71" i="53" s="1"/>
  <c r="N71" i="53" s="1"/>
  <c r="H72" i="53"/>
  <c r="J72" i="53" s="1"/>
  <c r="N72" i="53" s="1"/>
  <c r="H73" i="53"/>
  <c r="J73" i="53" s="1"/>
  <c r="L73" i="53" s="1"/>
  <c r="H74" i="53"/>
  <c r="J74" i="53" s="1"/>
  <c r="M74" i="53" s="1"/>
  <c r="H75" i="53"/>
  <c r="J75" i="53" s="1"/>
  <c r="H76" i="53"/>
  <c r="J76" i="53" s="1"/>
  <c r="L76" i="53" s="1"/>
  <c r="H77" i="53"/>
  <c r="J77" i="53" s="1"/>
  <c r="H78" i="53"/>
  <c r="J78" i="53" s="1"/>
  <c r="H79" i="53"/>
  <c r="J79" i="53" s="1"/>
  <c r="H80" i="53"/>
  <c r="J80" i="53" s="1"/>
  <c r="L80" i="53" s="1"/>
  <c r="H81" i="53"/>
  <c r="J81" i="53" s="1"/>
  <c r="H82" i="53"/>
  <c r="J82" i="53" s="1"/>
  <c r="H83" i="53"/>
  <c r="J83" i="53" s="1"/>
  <c r="H84" i="53"/>
  <c r="J84" i="53" s="1"/>
  <c r="M84" i="53" s="1"/>
  <c r="H85" i="53"/>
  <c r="J85" i="53" s="1"/>
  <c r="H86" i="53"/>
  <c r="J86" i="53" s="1"/>
  <c r="L86" i="53" s="1"/>
  <c r="H87" i="53"/>
  <c r="J87" i="53" s="1"/>
  <c r="H88" i="53"/>
  <c r="J88" i="53" s="1"/>
  <c r="H89" i="53"/>
  <c r="J89" i="53" s="1"/>
  <c r="H90" i="53"/>
  <c r="J90" i="53" s="1"/>
  <c r="M90" i="53" s="1"/>
  <c r="H91" i="53"/>
  <c r="H92" i="53"/>
  <c r="J92" i="53" s="1"/>
  <c r="M92" i="53" s="1"/>
  <c r="H93" i="53"/>
  <c r="H94" i="53"/>
  <c r="J94" i="53" s="1"/>
  <c r="M94" i="53" s="1"/>
  <c r="H95" i="53"/>
  <c r="J95" i="53" s="1"/>
  <c r="H96" i="53"/>
  <c r="J96" i="53" s="1"/>
  <c r="M96" i="53" s="1"/>
  <c r="H97" i="53"/>
  <c r="J97" i="53" s="1"/>
  <c r="H98" i="53"/>
  <c r="J98" i="53" s="1"/>
  <c r="M98" i="53" s="1"/>
  <c r="H99" i="53"/>
  <c r="J99" i="53" s="1"/>
  <c r="M99" i="53" s="1"/>
  <c r="H100" i="53"/>
  <c r="J100" i="53" s="1"/>
  <c r="N100" i="53" s="1"/>
  <c r="H101" i="53"/>
  <c r="J101" i="53" s="1"/>
  <c r="H102" i="53"/>
  <c r="J102" i="53" s="1"/>
  <c r="L102" i="53" s="1"/>
  <c r="H103" i="53"/>
  <c r="J103" i="53"/>
  <c r="Z103" i="53" s="1"/>
  <c r="AZ103" i="53" s="1"/>
  <c r="H104" i="53"/>
  <c r="H105" i="53"/>
  <c r="J105" i="53" s="1"/>
  <c r="H106" i="53"/>
  <c r="J106" i="53" s="1"/>
  <c r="L106" i="53" s="1"/>
  <c r="H107" i="53"/>
  <c r="J107" i="53" s="1"/>
  <c r="N107" i="53" s="1"/>
  <c r="H108" i="53"/>
  <c r="J108" i="53" s="1"/>
  <c r="L108" i="53" s="1"/>
  <c r="H109" i="53"/>
  <c r="J109" i="53" s="1"/>
  <c r="H110" i="53"/>
  <c r="H111" i="53"/>
  <c r="J111" i="53" s="1"/>
  <c r="M111" i="53" s="1"/>
  <c r="H112" i="53"/>
  <c r="J112" i="53" s="1"/>
  <c r="M112" i="53" s="1"/>
  <c r="H113" i="53"/>
  <c r="J113" i="53" s="1"/>
  <c r="H114" i="53"/>
  <c r="J114" i="53" s="1"/>
  <c r="H115" i="53"/>
  <c r="J115" i="53" s="1"/>
  <c r="H116" i="53"/>
  <c r="H117" i="53"/>
  <c r="J117" i="53" s="1"/>
  <c r="M117" i="53" s="1"/>
  <c r="H118" i="53"/>
  <c r="J118" i="53" s="1"/>
  <c r="H119" i="53"/>
  <c r="J119" i="53" s="1"/>
  <c r="H120" i="53"/>
  <c r="J120" i="53" s="1"/>
  <c r="M120" i="53" s="1"/>
  <c r="H121" i="53"/>
  <c r="J121" i="53" s="1"/>
  <c r="L121" i="53" s="1"/>
  <c r="H122" i="53"/>
  <c r="J122" i="53" s="1"/>
  <c r="H123" i="53"/>
  <c r="J123" i="53" s="1"/>
  <c r="H124" i="53"/>
  <c r="J124" i="53" s="1"/>
  <c r="H125" i="53"/>
  <c r="J125" i="53" s="1"/>
  <c r="N125" i="53" s="1"/>
  <c r="H126" i="53"/>
  <c r="J126" i="53" s="1"/>
  <c r="M126" i="53" s="1"/>
  <c r="H127" i="53"/>
  <c r="J127" i="53" s="1"/>
  <c r="H128" i="53"/>
  <c r="J128" i="53" s="1"/>
  <c r="N128" i="53" s="1"/>
  <c r="H129" i="53"/>
  <c r="J129" i="53" s="1"/>
  <c r="N129" i="53" s="1"/>
  <c r="H2" i="53"/>
  <c r="AE145" i="53" a="1"/>
  <c r="AE145" i="53" s="1"/>
  <c r="AE144" i="53" a="1"/>
  <c r="AE144" i="53" s="1"/>
  <c r="AE143" i="53" a="1"/>
  <c r="AE143" i="53" s="1"/>
  <c r="AE142" i="53" a="1"/>
  <c r="AE142" i="53" s="1"/>
  <c r="AE141" i="53" a="1"/>
  <c r="AE141" i="53"/>
  <c r="AE140" i="53" a="1"/>
  <c r="AE140" i="53" s="1"/>
  <c r="AE139" i="53" a="1"/>
  <c r="AE139" i="53" s="1"/>
  <c r="AE138" i="53" a="1"/>
  <c r="AE138" i="53" s="1"/>
  <c r="AE137" i="53" a="1"/>
  <c r="AE137" i="53" s="1"/>
  <c r="AE136" i="53" a="1"/>
  <c r="AE136" i="53" s="1"/>
  <c r="AE135" i="53" a="1"/>
  <c r="AE135" i="53" s="1"/>
  <c r="AE134" i="53" a="1"/>
  <c r="AE134" i="53" s="1"/>
  <c r="AE133" i="53" a="1"/>
  <c r="AE133" i="53" s="1"/>
  <c r="AE132" i="53" a="1"/>
  <c r="AE132" i="53" s="1"/>
  <c r="AE131" i="53" a="1"/>
  <c r="AE131" i="53" s="1"/>
  <c r="AE130" i="53" a="1"/>
  <c r="AE130" i="53" s="1"/>
  <c r="AT129" i="53"/>
  <c r="AR129" i="53"/>
  <c r="AO129" i="53"/>
  <c r="AT128" i="53"/>
  <c r="AR128" i="53"/>
  <c r="AO128" i="53"/>
  <c r="F128" i="53"/>
  <c r="G128" i="53" s="1"/>
  <c r="Y128" i="53" s="1"/>
  <c r="AT127" i="53"/>
  <c r="AR127" i="53"/>
  <c r="AO127" i="53"/>
  <c r="AT126" i="53"/>
  <c r="AR126" i="53"/>
  <c r="AO126" i="53"/>
  <c r="F126" i="53"/>
  <c r="G126" i="53" s="1"/>
  <c r="AT125" i="53"/>
  <c r="AR125" i="53"/>
  <c r="AO125" i="53"/>
  <c r="AT124" i="53"/>
  <c r="AR124" i="53"/>
  <c r="AO124" i="53"/>
  <c r="AT123" i="53"/>
  <c r="AR123" i="53"/>
  <c r="AO123" i="53"/>
  <c r="AT122" i="53"/>
  <c r="AR122" i="53"/>
  <c r="AO122" i="53"/>
  <c r="AT121" i="53"/>
  <c r="AR121" i="53"/>
  <c r="AO121" i="53"/>
  <c r="AT120" i="53"/>
  <c r="AR120" i="53"/>
  <c r="AO120" i="53"/>
  <c r="AT119" i="53"/>
  <c r="AR119" i="53"/>
  <c r="AO119" i="53"/>
  <c r="AT118" i="53"/>
  <c r="AR118" i="53"/>
  <c r="AO118" i="53"/>
  <c r="AT117" i="53"/>
  <c r="AR117" i="53"/>
  <c r="AO117" i="53"/>
  <c r="AT116" i="53"/>
  <c r="AR116" i="53"/>
  <c r="AO116" i="53"/>
  <c r="J116" i="53"/>
  <c r="M116" i="53" s="1"/>
  <c r="AT115" i="53"/>
  <c r="AR115" i="53"/>
  <c r="AO115" i="53"/>
  <c r="AT114" i="53"/>
  <c r="AR114" i="53"/>
  <c r="AO114" i="53"/>
  <c r="F114" i="53"/>
  <c r="G114" i="53" s="1"/>
  <c r="AT113" i="53"/>
  <c r="AR113" i="53"/>
  <c r="AO113" i="53"/>
  <c r="AT112" i="53"/>
  <c r="AR112" i="53"/>
  <c r="AO112" i="53"/>
  <c r="AT111" i="53"/>
  <c r="AR111" i="53"/>
  <c r="AO111" i="53"/>
  <c r="F111" i="53"/>
  <c r="G111" i="53" s="1"/>
  <c r="AA111" i="53" s="1"/>
  <c r="AT110" i="53"/>
  <c r="AR110" i="53"/>
  <c r="AO110" i="53"/>
  <c r="J110" i="53"/>
  <c r="AT109" i="53"/>
  <c r="AR109" i="53"/>
  <c r="AO109" i="53"/>
  <c r="AT108" i="53"/>
  <c r="AR108" i="53"/>
  <c r="AO108" i="53"/>
  <c r="F108" i="53"/>
  <c r="G108" i="53" s="1"/>
  <c r="U108" i="53" s="1"/>
  <c r="AT107" i="53"/>
  <c r="AR107" i="53"/>
  <c r="AO107" i="53"/>
  <c r="AT106" i="53"/>
  <c r="AR106" i="53"/>
  <c r="AO106" i="53"/>
  <c r="AT105" i="53"/>
  <c r="AR105" i="53"/>
  <c r="AO105" i="53"/>
  <c r="AT104" i="53"/>
  <c r="AR104" i="53"/>
  <c r="AO104" i="53"/>
  <c r="J104" i="53"/>
  <c r="N104" i="53" s="1"/>
  <c r="D104" i="53"/>
  <c r="AT103" i="53"/>
  <c r="AR103" i="53"/>
  <c r="AO103" i="53"/>
  <c r="F103" i="53"/>
  <c r="G103" i="53" s="1"/>
  <c r="AT102" i="53"/>
  <c r="AR102" i="53"/>
  <c r="AO102" i="53"/>
  <c r="F102" i="53"/>
  <c r="G102" i="53" s="1"/>
  <c r="AS102" i="53" s="1"/>
  <c r="AF102" i="53" s="1"/>
  <c r="D102" i="53"/>
  <c r="AT101" i="53"/>
  <c r="AR101" i="53"/>
  <c r="AO101" i="53"/>
  <c r="D101" i="53"/>
  <c r="AT100" i="53"/>
  <c r="AR100" i="53"/>
  <c r="AO100" i="53"/>
  <c r="D100" i="53"/>
  <c r="AT99" i="53"/>
  <c r="AR99" i="53"/>
  <c r="AO99" i="53"/>
  <c r="AT98" i="53"/>
  <c r="AR98" i="53"/>
  <c r="AO98" i="53"/>
  <c r="AT97" i="53"/>
  <c r="AR97" i="53"/>
  <c r="AO97" i="53"/>
  <c r="AT96" i="53"/>
  <c r="AR96" i="53"/>
  <c r="AO96" i="53"/>
  <c r="AT95" i="53"/>
  <c r="AR95" i="53"/>
  <c r="AO95" i="53"/>
  <c r="AT94" i="53"/>
  <c r="AR94" i="53"/>
  <c r="AO94" i="53"/>
  <c r="F94" i="53"/>
  <c r="G94" i="53" s="1"/>
  <c r="AT93" i="53"/>
  <c r="AR93" i="53"/>
  <c r="AO93" i="53"/>
  <c r="J93" i="53"/>
  <c r="N93" i="53" s="1"/>
  <c r="AT92" i="53"/>
  <c r="AR92" i="53"/>
  <c r="AO92" i="53"/>
  <c r="AT91" i="53"/>
  <c r="AR91" i="53"/>
  <c r="AO91" i="53"/>
  <c r="J91" i="53"/>
  <c r="R91" i="53" s="1"/>
  <c r="AT90" i="53"/>
  <c r="AR90" i="53"/>
  <c r="AO90" i="53"/>
  <c r="AT89" i="53"/>
  <c r="AR89" i="53"/>
  <c r="AO89" i="53"/>
  <c r="AT88" i="53"/>
  <c r="AR88" i="53"/>
  <c r="AO88" i="53"/>
  <c r="AT87" i="53"/>
  <c r="AR87" i="53"/>
  <c r="AO87" i="53"/>
  <c r="AT86" i="53"/>
  <c r="AR86" i="53"/>
  <c r="AO86" i="53"/>
  <c r="AT85" i="53"/>
  <c r="AR85" i="53"/>
  <c r="AO85" i="53"/>
  <c r="AT84" i="53"/>
  <c r="AR84" i="53"/>
  <c r="AO84" i="53"/>
  <c r="AT83" i="53"/>
  <c r="AR83" i="53"/>
  <c r="AO83" i="53"/>
  <c r="F83" i="53"/>
  <c r="G83" i="53" s="1"/>
  <c r="AT82" i="53"/>
  <c r="AR82" i="53"/>
  <c r="AO82" i="53"/>
  <c r="AT81" i="53"/>
  <c r="AR81" i="53"/>
  <c r="AO81" i="53"/>
  <c r="AT80" i="53"/>
  <c r="AR80" i="53"/>
  <c r="AO80" i="53"/>
  <c r="AT79" i="53"/>
  <c r="AR79" i="53"/>
  <c r="AO79" i="53"/>
  <c r="AT78" i="53"/>
  <c r="AR78" i="53"/>
  <c r="AO78" i="53"/>
  <c r="F78" i="53"/>
  <c r="G78" i="53" s="1"/>
  <c r="AT77" i="53"/>
  <c r="AR77" i="53"/>
  <c r="AO77" i="53"/>
  <c r="AT76" i="53"/>
  <c r="AR76" i="53"/>
  <c r="AO76" i="53"/>
  <c r="AT75" i="53"/>
  <c r="AR75" i="53"/>
  <c r="AO75" i="53"/>
  <c r="F75" i="53"/>
  <c r="G75" i="53" s="1"/>
  <c r="AB75" i="53" s="1"/>
  <c r="AT74" i="53"/>
  <c r="AR74" i="53"/>
  <c r="AO74" i="53"/>
  <c r="AT73" i="53"/>
  <c r="AO73" i="53"/>
  <c r="AT72" i="53"/>
  <c r="AO72" i="53"/>
  <c r="AT71" i="53"/>
  <c r="AO71" i="53"/>
  <c r="F71" i="53"/>
  <c r="G71" i="53" s="1"/>
  <c r="AB71" i="53" s="1"/>
  <c r="AT70" i="53"/>
  <c r="AO70" i="53"/>
  <c r="N70" i="53"/>
  <c r="F70" i="53"/>
  <c r="G70" i="53" s="1"/>
  <c r="Z70" i="53" s="1"/>
  <c r="AZ70" i="53" s="1"/>
  <c r="AT69" i="53"/>
  <c r="AO69" i="53"/>
  <c r="F69" i="53"/>
  <c r="G69" i="53" s="1"/>
  <c r="R69" i="53" s="1"/>
  <c r="AT68" i="53"/>
  <c r="AO68" i="53"/>
  <c r="AT67" i="53"/>
  <c r="AO67" i="53"/>
  <c r="F67" i="53"/>
  <c r="G67" i="53" s="1"/>
  <c r="AT66" i="53"/>
  <c r="AO66" i="53"/>
  <c r="AT65" i="53"/>
  <c r="AT64" i="53"/>
  <c r="AT63" i="53"/>
  <c r="AH63" i="53"/>
  <c r="F63" i="53"/>
  <c r="G63" i="53" s="1"/>
  <c r="D63" i="53"/>
  <c r="AT62" i="53"/>
  <c r="AT61" i="53"/>
  <c r="AT60" i="53"/>
  <c r="F60" i="53"/>
  <c r="G60" i="53" s="1"/>
  <c r="AB60" i="53" s="1"/>
  <c r="AT59" i="53"/>
  <c r="AH59" i="53"/>
  <c r="F59" i="53"/>
  <c r="G59" i="53" s="1"/>
  <c r="A59" i="53"/>
  <c r="AT58" i="53"/>
  <c r="AT57" i="53"/>
  <c r="AT56" i="53"/>
  <c r="AH56" i="53"/>
  <c r="D56" i="53"/>
  <c r="AT55" i="53"/>
  <c r="AH55" i="53"/>
  <c r="J55" i="53"/>
  <c r="M55" i="53" s="1"/>
  <c r="A55" i="53"/>
  <c r="AT54" i="53"/>
  <c r="F54" i="53"/>
  <c r="G54" i="53" s="1"/>
  <c r="W54" i="53" s="1"/>
  <c r="D54" i="53"/>
  <c r="AT53" i="53"/>
  <c r="A53" i="53"/>
  <c r="AT52" i="53"/>
  <c r="AT51" i="53"/>
  <c r="AH51" i="53"/>
  <c r="F51" i="53"/>
  <c r="G51" i="53" s="1"/>
  <c r="AB51" i="53" s="1"/>
  <c r="A51" i="53"/>
  <c r="AT50" i="53"/>
  <c r="A50" i="53"/>
  <c r="AT49" i="53"/>
  <c r="AJ49" i="53"/>
  <c r="AL49" i="53" s="1"/>
  <c r="AT48" i="53"/>
  <c r="AJ48" i="53"/>
  <c r="AL48" i="53" s="1"/>
  <c r="L48" i="53"/>
  <c r="F48" i="53"/>
  <c r="G48" i="53" s="1"/>
  <c r="D48" i="53"/>
  <c r="A48" i="53"/>
  <c r="AT47" i="53"/>
  <c r="AJ47" i="53"/>
  <c r="AL47" i="53" s="1"/>
  <c r="AH47" i="53"/>
  <c r="AT46" i="53"/>
  <c r="AJ46" i="53"/>
  <c r="AL46" i="53" s="1"/>
  <c r="AH46" i="53"/>
  <c r="AT45" i="53"/>
  <c r="AJ45" i="53"/>
  <c r="AL45" i="53" s="1"/>
  <c r="J45" i="53"/>
  <c r="N45" i="53" s="1"/>
  <c r="AT44" i="53"/>
  <c r="AJ44" i="53"/>
  <c r="AL44" i="53" s="1"/>
  <c r="AH44" i="53"/>
  <c r="AT43" i="53"/>
  <c r="AJ43" i="53"/>
  <c r="AL43" i="53" s="1"/>
  <c r="AT42" i="53"/>
  <c r="AJ42" i="53"/>
  <c r="AL42" i="53" s="1"/>
  <c r="AT41" i="53"/>
  <c r="AJ41" i="53"/>
  <c r="AK41" i="53" s="1"/>
  <c r="L41" i="53"/>
  <c r="AT40" i="53"/>
  <c r="AJ40" i="53"/>
  <c r="AK40" i="53" s="1"/>
  <c r="AH40" i="53"/>
  <c r="AT39" i="53"/>
  <c r="AJ39" i="53"/>
  <c r="AK39" i="53" s="1"/>
  <c r="AT38" i="53"/>
  <c r="AJ38" i="53"/>
  <c r="AK38" i="53" s="1"/>
  <c r="N38" i="53"/>
  <c r="J38" i="53"/>
  <c r="M38" i="53" s="1"/>
  <c r="A38" i="53"/>
  <c r="AT37" i="53"/>
  <c r="AJ37" i="53"/>
  <c r="AK37" i="53" s="1"/>
  <c r="J37" i="53"/>
  <c r="M37" i="53" s="1"/>
  <c r="AT36" i="53"/>
  <c r="AJ36" i="53"/>
  <c r="AK36" i="53" s="1"/>
  <c r="AT35" i="53"/>
  <c r="AJ35" i="53"/>
  <c r="AK35" i="53" s="1"/>
  <c r="D35" i="53"/>
  <c r="AT34" i="53"/>
  <c r="AJ34" i="53"/>
  <c r="AK34" i="53" s="1"/>
  <c r="D34" i="53"/>
  <c r="AT33" i="53"/>
  <c r="AT32" i="53"/>
  <c r="AH32" i="53"/>
  <c r="F32" i="53"/>
  <c r="G32" i="53" s="1"/>
  <c r="AU32" i="53" s="1"/>
  <c r="D32" i="53"/>
  <c r="AT31" i="53"/>
  <c r="J31" i="53"/>
  <c r="L31" i="53" s="1"/>
  <c r="AT30" i="53"/>
  <c r="J30" i="53"/>
  <c r="AT29" i="53"/>
  <c r="AT28" i="53"/>
  <c r="AT27" i="53"/>
  <c r="J27" i="53"/>
  <c r="AT26" i="53"/>
  <c r="D26" i="53"/>
  <c r="AT25" i="53"/>
  <c r="AO25" i="53"/>
  <c r="AT24" i="53"/>
  <c r="AO24" i="53"/>
  <c r="AT23" i="53"/>
  <c r="AO23" i="53"/>
  <c r="A23" i="53"/>
  <c r="AT22" i="53"/>
  <c r="AO22" i="53"/>
  <c r="D22" i="53"/>
  <c r="AT21" i="53"/>
  <c r="AO21" i="53"/>
  <c r="D21" i="53"/>
  <c r="A21" i="53"/>
  <c r="AT20" i="53"/>
  <c r="AO20" i="53"/>
  <c r="AT19" i="53"/>
  <c r="AO19" i="53"/>
  <c r="J19" i="53"/>
  <c r="N19" i="53" s="1"/>
  <c r="AT18" i="53"/>
  <c r="AO18" i="53"/>
  <c r="AT17" i="53"/>
  <c r="AO17" i="53"/>
  <c r="AT16" i="53"/>
  <c r="AO16" i="53"/>
  <c r="AT15" i="53"/>
  <c r="AO15" i="53"/>
  <c r="F15" i="53"/>
  <c r="G15" i="53" s="1"/>
  <c r="AT14" i="53"/>
  <c r="AO14" i="53"/>
  <c r="J14" i="53"/>
  <c r="L14" i="53" s="1"/>
  <c r="A14" i="53"/>
  <c r="AT13" i="53"/>
  <c r="AO13" i="53"/>
  <c r="F13" i="53"/>
  <c r="G13" i="53" s="1"/>
  <c r="AU13" i="53" s="1"/>
  <c r="D13" i="53"/>
  <c r="A13" i="53"/>
  <c r="AT12" i="53"/>
  <c r="AO12" i="53"/>
  <c r="D12" i="53"/>
  <c r="A12" i="53"/>
  <c r="AT11" i="53"/>
  <c r="AO11" i="53"/>
  <c r="J11" i="53"/>
  <c r="M11" i="53" s="1"/>
  <c r="AT10" i="53"/>
  <c r="AO10" i="53"/>
  <c r="AT9" i="53"/>
  <c r="AO9" i="53"/>
  <c r="J9" i="53"/>
  <c r="AT8" i="53"/>
  <c r="AO8" i="53"/>
  <c r="AH8" i="53"/>
  <c r="AT7" i="53"/>
  <c r="AO7" i="53"/>
  <c r="D7" i="53"/>
  <c r="AT6" i="53"/>
  <c r="AO6" i="53"/>
  <c r="AT5" i="53"/>
  <c r="AO5" i="53"/>
  <c r="D5" i="53"/>
  <c r="A5" i="53"/>
  <c r="AT4" i="53"/>
  <c r="AO4" i="53"/>
  <c r="F4" i="53"/>
  <c r="G4" i="53" s="1"/>
  <c r="Q4" i="53" s="1"/>
  <c r="BA4" i="53" s="1"/>
  <c r="AH4" i="53"/>
  <c r="D4" i="53"/>
  <c r="AT3" i="53"/>
  <c r="AO3" i="53"/>
  <c r="J3" i="53"/>
  <c r="N3" i="53"/>
  <c r="D3" i="53"/>
  <c r="AT2" i="53"/>
  <c r="AO2" i="53"/>
  <c r="AC2" i="53"/>
  <c r="J2" i="53"/>
  <c r="E2" i="52"/>
  <c r="AX2" i="52" s="1"/>
  <c r="E3" i="52"/>
  <c r="AX3" i="52" s="1"/>
  <c r="E4" i="52"/>
  <c r="E5" i="52"/>
  <c r="AX5" i="52" s="1"/>
  <c r="E6" i="52"/>
  <c r="AX6" i="52" s="1"/>
  <c r="E7" i="52"/>
  <c r="E8" i="52"/>
  <c r="AX8" i="52" s="1"/>
  <c r="E9" i="52"/>
  <c r="AX9" i="52" s="1"/>
  <c r="E10" i="52"/>
  <c r="AX10" i="52" s="1"/>
  <c r="E11" i="52"/>
  <c r="AX11" i="52" s="1"/>
  <c r="E12" i="52"/>
  <c r="E13" i="52"/>
  <c r="AX13" i="52" s="1"/>
  <c r="E14" i="52"/>
  <c r="AX14" i="52" s="1"/>
  <c r="E15" i="52"/>
  <c r="E16" i="52"/>
  <c r="F16" i="52" s="1"/>
  <c r="G16" i="52" s="1"/>
  <c r="S16" i="52" s="1"/>
  <c r="E17" i="52"/>
  <c r="E18" i="52"/>
  <c r="AX18" i="52" s="1"/>
  <c r="E19" i="52"/>
  <c r="E20" i="52"/>
  <c r="AX20" i="52" s="1"/>
  <c r="E21" i="52"/>
  <c r="AX21" i="52" s="1"/>
  <c r="E22" i="52"/>
  <c r="E23" i="52"/>
  <c r="E24" i="52"/>
  <c r="AX24" i="52" s="1"/>
  <c r="E25" i="52"/>
  <c r="AX25" i="52" s="1"/>
  <c r="E26" i="52"/>
  <c r="AX26" i="52" s="1"/>
  <c r="E27" i="52"/>
  <c r="E28" i="52"/>
  <c r="AX28" i="52" s="1"/>
  <c r="E29" i="52"/>
  <c r="AX29" i="52" s="1"/>
  <c r="E30" i="52"/>
  <c r="E31" i="52"/>
  <c r="F31" i="52" s="1"/>
  <c r="G31" i="52" s="1"/>
  <c r="E32" i="52"/>
  <c r="E33" i="52"/>
  <c r="AX33" i="52" s="1"/>
  <c r="E34" i="52"/>
  <c r="AX34" i="52" s="1"/>
  <c r="E35" i="52"/>
  <c r="E36" i="52"/>
  <c r="AX36" i="52" s="1"/>
  <c r="E37" i="52"/>
  <c r="AX37" i="52" s="1"/>
  <c r="E38" i="52"/>
  <c r="E39" i="52"/>
  <c r="E40" i="52"/>
  <c r="AX40" i="52" s="1"/>
  <c r="E41" i="52"/>
  <c r="AX41" i="52" s="1"/>
  <c r="E42" i="52"/>
  <c r="AX42" i="52" s="1"/>
  <c r="E43" i="52"/>
  <c r="AX43" i="52" s="1"/>
  <c r="E44" i="52"/>
  <c r="AX44" i="52" s="1"/>
  <c r="E45" i="52"/>
  <c r="F45" i="52" s="1"/>
  <c r="G45" i="52" s="1"/>
  <c r="S45" i="52" s="1"/>
  <c r="E46" i="52"/>
  <c r="AX46" i="52" s="1"/>
  <c r="E47" i="52"/>
  <c r="E48" i="52"/>
  <c r="E49" i="52"/>
  <c r="E50" i="52"/>
  <c r="E51" i="52"/>
  <c r="AX51" i="52" s="1"/>
  <c r="E52" i="52"/>
  <c r="E53" i="52"/>
  <c r="AX53" i="52" s="1"/>
  <c r="E54" i="52"/>
  <c r="AX54" i="52" s="1"/>
  <c r="E55" i="52"/>
  <c r="E56" i="52"/>
  <c r="AX56" i="52" s="1"/>
  <c r="E57" i="52"/>
  <c r="AX57" i="52" s="1"/>
  <c r="E58" i="52"/>
  <c r="F58" i="52" s="1"/>
  <c r="G58" i="52" s="1"/>
  <c r="E59" i="52"/>
  <c r="AX59" i="52" s="1"/>
  <c r="E60" i="52"/>
  <c r="E61" i="52"/>
  <c r="AX61" i="52" s="1"/>
  <c r="E62" i="52"/>
  <c r="AX62" i="52" s="1"/>
  <c r="E63" i="52"/>
  <c r="E64" i="52"/>
  <c r="AX64" i="52" s="1"/>
  <c r="E65" i="52"/>
  <c r="AX65" i="52" s="1"/>
  <c r="E66" i="52"/>
  <c r="AX66" i="52" s="1"/>
  <c r="E67" i="52"/>
  <c r="AX67" i="52" s="1"/>
  <c r="E68" i="52"/>
  <c r="E69" i="52"/>
  <c r="AX69" i="52" s="1"/>
  <c r="E70" i="52"/>
  <c r="AX70" i="52" s="1"/>
  <c r="E71" i="52"/>
  <c r="E72" i="52"/>
  <c r="AX72" i="52" s="1"/>
  <c r="E73" i="52"/>
  <c r="AX73" i="52" s="1"/>
  <c r="E74" i="52"/>
  <c r="AX74" i="52" s="1"/>
  <c r="E75" i="52"/>
  <c r="AX75" i="52" s="1"/>
  <c r="E76" i="52"/>
  <c r="E77" i="52"/>
  <c r="AX77" i="52" s="1"/>
  <c r="E78" i="52"/>
  <c r="AX78" i="52" s="1"/>
  <c r="E79" i="52"/>
  <c r="AX79" i="52" s="1"/>
  <c r="E80" i="52"/>
  <c r="AX80" i="52" s="1"/>
  <c r="E81" i="52"/>
  <c r="AX81" i="52" s="1"/>
  <c r="E82" i="52"/>
  <c r="AX82" i="52" s="1"/>
  <c r="E83" i="52"/>
  <c r="AX83" i="52" s="1"/>
  <c r="E84" i="52"/>
  <c r="E85" i="52"/>
  <c r="AX85" i="52" s="1"/>
  <c r="E86" i="52"/>
  <c r="AX86" i="52" s="1"/>
  <c r="E87" i="52"/>
  <c r="E88" i="52"/>
  <c r="AX88" i="52" s="1"/>
  <c r="E89" i="52"/>
  <c r="E90" i="52"/>
  <c r="AX90" i="52" s="1"/>
  <c r="E91" i="52"/>
  <c r="AX91" i="52" s="1"/>
  <c r="E92" i="52"/>
  <c r="AX92" i="52" s="1"/>
  <c r="E93" i="52"/>
  <c r="AX93" i="52" s="1"/>
  <c r="E94" i="52"/>
  <c r="AX94" i="52" s="1"/>
  <c r="E95" i="52"/>
  <c r="AX95" i="52" s="1"/>
  <c r="E96" i="52"/>
  <c r="AX96" i="52" s="1"/>
  <c r="E97" i="52"/>
  <c r="E98" i="52"/>
  <c r="AX98" i="52" s="1"/>
  <c r="E99" i="52"/>
  <c r="AX99" i="52" s="1"/>
  <c r="E100" i="52"/>
  <c r="E101" i="52"/>
  <c r="AX101" i="52" s="1"/>
  <c r="E102" i="52"/>
  <c r="AX102" i="52" s="1"/>
  <c r="E103" i="52"/>
  <c r="E104" i="52"/>
  <c r="AX104" i="52" s="1"/>
  <c r="E105" i="52"/>
  <c r="AX105" i="52" s="1"/>
  <c r="E106" i="52"/>
  <c r="AX106" i="52" s="1"/>
  <c r="E107" i="52"/>
  <c r="AX107" i="52" s="1"/>
  <c r="E108" i="52"/>
  <c r="E109" i="52"/>
  <c r="AX109" i="52" s="1"/>
  <c r="E110" i="52"/>
  <c r="AX110" i="52" s="1"/>
  <c r="E111" i="52"/>
  <c r="AX111" i="52" s="1"/>
  <c r="E112" i="52"/>
  <c r="AX112" i="52" s="1"/>
  <c r="E113" i="52"/>
  <c r="AX113" i="52" s="1"/>
  <c r="E114" i="52"/>
  <c r="AX114" i="52" s="1"/>
  <c r="E115" i="52"/>
  <c r="AX115" i="52" s="1"/>
  <c r="E116" i="52"/>
  <c r="E117" i="52"/>
  <c r="AX117" i="52" s="1"/>
  <c r="E118" i="52"/>
  <c r="AX118" i="52" s="1"/>
  <c r="E119" i="52"/>
  <c r="AX119" i="52" s="1"/>
  <c r="E120" i="52"/>
  <c r="AX120" i="52" s="1"/>
  <c r="E121" i="52"/>
  <c r="AX121" i="52" s="1"/>
  <c r="E122" i="52"/>
  <c r="AX122" i="52" s="1"/>
  <c r="E123" i="52"/>
  <c r="AX123" i="52" s="1"/>
  <c r="E124" i="52"/>
  <c r="AX124" i="52" s="1"/>
  <c r="E125" i="52"/>
  <c r="E126" i="52"/>
  <c r="E127" i="52"/>
  <c r="E128" i="52"/>
  <c r="AX128" i="52" s="1"/>
  <c r="E129" i="52"/>
  <c r="H3" i="52"/>
  <c r="J3" i="52" s="1"/>
  <c r="H4" i="52"/>
  <c r="J4" i="52" s="1"/>
  <c r="N4" i="52" s="1"/>
  <c r="H5" i="52"/>
  <c r="J5" i="52" s="1"/>
  <c r="H6" i="52"/>
  <c r="J6" i="52" s="1"/>
  <c r="H7" i="52"/>
  <c r="J7" i="52" s="1"/>
  <c r="L7" i="52" s="1"/>
  <c r="H8" i="52"/>
  <c r="J8" i="52" s="1"/>
  <c r="H9" i="52"/>
  <c r="H10" i="52"/>
  <c r="J10" i="52" s="1"/>
  <c r="N10" i="52" s="1"/>
  <c r="H11" i="52"/>
  <c r="J11" i="52" s="1"/>
  <c r="H12" i="52"/>
  <c r="J12" i="52" s="1"/>
  <c r="H13" i="52"/>
  <c r="J13" i="52" s="1"/>
  <c r="L13" i="52" s="1"/>
  <c r="H14" i="52"/>
  <c r="J14" i="52" s="1"/>
  <c r="N14" i="52" s="1"/>
  <c r="H15" i="52"/>
  <c r="J15" i="52" s="1"/>
  <c r="H16" i="52"/>
  <c r="J16" i="52" s="1"/>
  <c r="H17" i="52"/>
  <c r="J17" i="52" s="1"/>
  <c r="H18" i="52"/>
  <c r="H19" i="52"/>
  <c r="J19" i="52" s="1"/>
  <c r="H20" i="52"/>
  <c r="J20" i="52" s="1"/>
  <c r="H21" i="52"/>
  <c r="J21" i="52" s="1"/>
  <c r="N21" i="52" s="1"/>
  <c r="H22" i="52"/>
  <c r="H23" i="52"/>
  <c r="J23" i="52" s="1"/>
  <c r="H24" i="52"/>
  <c r="J24" i="52" s="1"/>
  <c r="H25" i="52"/>
  <c r="J25" i="52" s="1"/>
  <c r="H26" i="52"/>
  <c r="J26" i="52" s="1"/>
  <c r="H27" i="52"/>
  <c r="J27" i="52" s="1"/>
  <c r="M27" i="52" s="1"/>
  <c r="H28" i="52"/>
  <c r="J28" i="52" s="1"/>
  <c r="N28" i="52" s="1"/>
  <c r="H29" i="52"/>
  <c r="J29" i="52" s="1"/>
  <c r="H30" i="52"/>
  <c r="J30" i="52" s="1"/>
  <c r="H31" i="52"/>
  <c r="J31" i="52" s="1"/>
  <c r="H32" i="52"/>
  <c r="J32" i="52" s="1"/>
  <c r="H33" i="52"/>
  <c r="J33" i="52" s="1"/>
  <c r="H34" i="52"/>
  <c r="J34" i="52" s="1"/>
  <c r="H35" i="52"/>
  <c r="J35" i="52" s="1"/>
  <c r="N35" i="52" s="1"/>
  <c r="H36" i="52"/>
  <c r="J36" i="52" s="1"/>
  <c r="L36" i="52" s="1"/>
  <c r="H37" i="52"/>
  <c r="J37" i="52" s="1"/>
  <c r="H38" i="52"/>
  <c r="H39" i="52"/>
  <c r="J39" i="52" s="1"/>
  <c r="N39" i="52" s="1"/>
  <c r="H40" i="52"/>
  <c r="J40" i="52" s="1"/>
  <c r="H41" i="52"/>
  <c r="J41" i="52" s="1"/>
  <c r="H42" i="52"/>
  <c r="J42" i="52" s="1"/>
  <c r="H43" i="52"/>
  <c r="J43" i="52" s="1"/>
  <c r="N43" i="52" s="1"/>
  <c r="H44" i="52"/>
  <c r="H45" i="52"/>
  <c r="J45" i="52" s="1"/>
  <c r="H46" i="52"/>
  <c r="J46" i="52" s="1"/>
  <c r="N46" i="52" s="1"/>
  <c r="H47" i="52"/>
  <c r="J47" i="52" s="1"/>
  <c r="N47" i="52" s="1"/>
  <c r="H48" i="52"/>
  <c r="J48" i="52" s="1"/>
  <c r="H49" i="52"/>
  <c r="J49" i="52" s="1"/>
  <c r="H50" i="52"/>
  <c r="H51" i="52"/>
  <c r="H52" i="52"/>
  <c r="J52" i="52" s="1"/>
  <c r="H53" i="52"/>
  <c r="J53" i="52" s="1"/>
  <c r="M53" i="52" s="1"/>
  <c r="H54" i="52"/>
  <c r="J54" i="52" s="1"/>
  <c r="N54" i="52" s="1"/>
  <c r="H55" i="52"/>
  <c r="J55" i="52" s="1"/>
  <c r="H56" i="52"/>
  <c r="H57" i="52"/>
  <c r="J57" i="52" s="1"/>
  <c r="N57" i="52" s="1"/>
  <c r="H58" i="52"/>
  <c r="J58" i="52" s="1"/>
  <c r="H59" i="52"/>
  <c r="J59" i="52" s="1"/>
  <c r="H60" i="52"/>
  <c r="J60" i="52" s="1"/>
  <c r="N60" i="52" s="1"/>
  <c r="H61" i="52"/>
  <c r="J61" i="52" s="1"/>
  <c r="L61" i="52" s="1"/>
  <c r="H62" i="52"/>
  <c r="J62" i="52" s="1"/>
  <c r="M62" i="52" s="1"/>
  <c r="H63" i="52"/>
  <c r="J63" i="52" s="1"/>
  <c r="H64" i="52"/>
  <c r="H65" i="52"/>
  <c r="J65" i="52" s="1"/>
  <c r="H66" i="52"/>
  <c r="H67" i="52"/>
  <c r="J67" i="52" s="1"/>
  <c r="N67" i="52" s="1"/>
  <c r="H68" i="52"/>
  <c r="J68" i="52" s="1"/>
  <c r="N68" i="52" s="1"/>
  <c r="H69" i="52"/>
  <c r="J69" i="52" s="1"/>
  <c r="M69" i="52" s="1"/>
  <c r="H70" i="52"/>
  <c r="J70" i="52" s="1"/>
  <c r="H71" i="52"/>
  <c r="J71" i="52" s="1"/>
  <c r="M71" i="52" s="1"/>
  <c r="H72" i="52"/>
  <c r="H73" i="52"/>
  <c r="J73" i="52" s="1"/>
  <c r="H74" i="52"/>
  <c r="H75" i="52"/>
  <c r="H76" i="52"/>
  <c r="J76" i="52" s="1"/>
  <c r="H77" i="52"/>
  <c r="J77" i="52" s="1"/>
  <c r="M77" i="52" s="1"/>
  <c r="H78" i="52"/>
  <c r="J78" i="52" s="1"/>
  <c r="N78" i="52" s="1"/>
  <c r="H79" i="52"/>
  <c r="J79" i="52" s="1"/>
  <c r="H80" i="52"/>
  <c r="J80" i="52" s="1"/>
  <c r="H81" i="52"/>
  <c r="J81" i="52" s="1"/>
  <c r="H82" i="52"/>
  <c r="J82" i="52" s="1"/>
  <c r="N82" i="52" s="1"/>
  <c r="H83" i="52"/>
  <c r="J83" i="52" s="1"/>
  <c r="L83" i="52" s="1"/>
  <c r="H84" i="52"/>
  <c r="J84" i="52" s="1"/>
  <c r="M84" i="52" s="1"/>
  <c r="H85" i="52"/>
  <c r="J85" i="52" s="1"/>
  <c r="L85" i="52" s="1"/>
  <c r="H86" i="52"/>
  <c r="J86" i="52" s="1"/>
  <c r="H87" i="52"/>
  <c r="J87" i="52" s="1"/>
  <c r="H88" i="52"/>
  <c r="J88" i="52" s="1"/>
  <c r="N88" i="52" s="1"/>
  <c r="H89" i="52"/>
  <c r="J89" i="52" s="1"/>
  <c r="H90" i="52"/>
  <c r="H91" i="52"/>
  <c r="H92" i="52"/>
  <c r="J92" i="52" s="1"/>
  <c r="H93" i="52"/>
  <c r="J93" i="52" s="1"/>
  <c r="M93" i="52" s="1"/>
  <c r="H94" i="52"/>
  <c r="J94" i="52" s="1"/>
  <c r="H95" i="52"/>
  <c r="J95" i="52" s="1"/>
  <c r="H96" i="52"/>
  <c r="H97" i="52"/>
  <c r="J97" i="52" s="1"/>
  <c r="H98" i="52"/>
  <c r="H99" i="52"/>
  <c r="H100" i="52"/>
  <c r="J100" i="52" s="1"/>
  <c r="N100" i="52" s="1"/>
  <c r="H101" i="52"/>
  <c r="J101" i="52" s="1"/>
  <c r="N101" i="52" s="1"/>
  <c r="H102" i="52"/>
  <c r="J102" i="52" s="1"/>
  <c r="N102" i="52" s="1"/>
  <c r="H103" i="52"/>
  <c r="H104" i="52"/>
  <c r="J104" i="52" s="1"/>
  <c r="N104" i="52" s="1"/>
  <c r="H105" i="52"/>
  <c r="J105" i="52" s="1"/>
  <c r="H106" i="52"/>
  <c r="H107" i="52"/>
  <c r="J107" i="52" s="1"/>
  <c r="H108" i="52"/>
  <c r="J108" i="52" s="1"/>
  <c r="H109" i="52"/>
  <c r="J109" i="52" s="1"/>
  <c r="L109" i="52" s="1"/>
  <c r="H110" i="52"/>
  <c r="J110" i="52" s="1"/>
  <c r="M110" i="52" s="1"/>
  <c r="H111" i="52"/>
  <c r="J111" i="52" s="1"/>
  <c r="H112" i="52"/>
  <c r="J112" i="52" s="1"/>
  <c r="L112" i="52" s="1"/>
  <c r="H113" i="52"/>
  <c r="J113" i="52" s="1"/>
  <c r="H114" i="52"/>
  <c r="H115" i="52"/>
  <c r="J115" i="52" s="1"/>
  <c r="H116" i="52"/>
  <c r="J116" i="52" s="1"/>
  <c r="H117" i="52"/>
  <c r="J117" i="52" s="1"/>
  <c r="N117" i="52" s="1"/>
  <c r="H118" i="52"/>
  <c r="J118" i="52" s="1"/>
  <c r="N118" i="52" s="1"/>
  <c r="H119" i="52"/>
  <c r="J119" i="52" s="1"/>
  <c r="M119" i="52" s="1"/>
  <c r="H120" i="52"/>
  <c r="J120" i="52" s="1"/>
  <c r="H121" i="52"/>
  <c r="J121" i="52" s="1"/>
  <c r="H122" i="52"/>
  <c r="J122" i="52" s="1"/>
  <c r="H123" i="52"/>
  <c r="J123" i="52" s="1"/>
  <c r="H124" i="52"/>
  <c r="J124" i="52" s="1"/>
  <c r="L124" i="52" s="1"/>
  <c r="H125" i="52"/>
  <c r="J125" i="52" s="1"/>
  <c r="N125" i="52" s="1"/>
  <c r="H126" i="52"/>
  <c r="J126" i="52" s="1"/>
  <c r="N126" i="52" s="1"/>
  <c r="H127" i="52"/>
  <c r="J127" i="52" s="1"/>
  <c r="H128" i="52"/>
  <c r="J128" i="52" s="1"/>
  <c r="H129" i="52"/>
  <c r="J129" i="52" s="1"/>
  <c r="H2" i="52"/>
  <c r="J2" i="52" s="1"/>
  <c r="AE145" i="52" a="1"/>
  <c r="AE145" i="52" s="1"/>
  <c r="AE144" i="52" a="1"/>
  <c r="AE144" i="52" s="1"/>
  <c r="AE143" i="52" a="1"/>
  <c r="AE143" i="52" s="1"/>
  <c r="AE142" i="52" a="1"/>
  <c r="AE142" i="52" s="1"/>
  <c r="AE141" i="52" a="1"/>
  <c r="AE141" i="52" s="1"/>
  <c r="AE140" i="52" a="1"/>
  <c r="AE140" i="52" s="1"/>
  <c r="AE139" i="52" a="1"/>
  <c r="AE139" i="52" s="1"/>
  <c r="AE138" i="52" a="1"/>
  <c r="AE138" i="52" s="1"/>
  <c r="AE137" i="52" a="1"/>
  <c r="AE137" i="52" s="1"/>
  <c r="AE136" i="52" a="1"/>
  <c r="AE136" i="52" s="1"/>
  <c r="AE135" i="52" a="1"/>
  <c r="AE135" i="52" s="1"/>
  <c r="AE134" i="52" a="1"/>
  <c r="AE134" i="52" s="1"/>
  <c r="AE133" i="52" a="1"/>
  <c r="AE133" i="52" s="1"/>
  <c r="AE132" i="52" a="1"/>
  <c r="AE132" i="52" s="1"/>
  <c r="AE131" i="52" a="1"/>
  <c r="AE131" i="52" s="1"/>
  <c r="AE130" i="52" a="1"/>
  <c r="AE130" i="52" s="1"/>
  <c r="AT129" i="52"/>
  <c r="AR129" i="52"/>
  <c r="AO129" i="52"/>
  <c r="AT128" i="52"/>
  <c r="AR128" i="52"/>
  <c r="AO128" i="52"/>
  <c r="AT127" i="52"/>
  <c r="AR127" i="52"/>
  <c r="AO127" i="52"/>
  <c r="AT126" i="52"/>
  <c r="AR126" i="52"/>
  <c r="AO126" i="52"/>
  <c r="AT125" i="52"/>
  <c r="AR125" i="52"/>
  <c r="AO125" i="52"/>
  <c r="AT124" i="52"/>
  <c r="AR124" i="52"/>
  <c r="AO124" i="52"/>
  <c r="F124" i="52"/>
  <c r="G124" i="52" s="1"/>
  <c r="AT123" i="52"/>
  <c r="AR123" i="52"/>
  <c r="AO123" i="52"/>
  <c r="AT122" i="52"/>
  <c r="AR122" i="52"/>
  <c r="AO122" i="52"/>
  <c r="AT121" i="52"/>
  <c r="AR121" i="52"/>
  <c r="AO121" i="52"/>
  <c r="AT120" i="52"/>
  <c r="AR120" i="52"/>
  <c r="AO120" i="52"/>
  <c r="AT119" i="52"/>
  <c r="AR119" i="52"/>
  <c r="AO119" i="52"/>
  <c r="AT118" i="52"/>
  <c r="AR118" i="52"/>
  <c r="AO118" i="52"/>
  <c r="AT117" i="52"/>
  <c r="AR117" i="52"/>
  <c r="AO117" i="52"/>
  <c r="AT116" i="52"/>
  <c r="AR116" i="52"/>
  <c r="AO116" i="52"/>
  <c r="AT115" i="52"/>
  <c r="AR115" i="52"/>
  <c r="AO115" i="52"/>
  <c r="AT114" i="52"/>
  <c r="AR114" i="52"/>
  <c r="AO114" i="52"/>
  <c r="J114" i="52"/>
  <c r="M114" i="52" s="1"/>
  <c r="AT113" i="52"/>
  <c r="AR113" i="52"/>
  <c r="AO113" i="52"/>
  <c r="AT112" i="52"/>
  <c r="AR112" i="52"/>
  <c r="AO112" i="52"/>
  <c r="AT111" i="52"/>
  <c r="AR111" i="52"/>
  <c r="AO111" i="52"/>
  <c r="AT110" i="52"/>
  <c r="AR110" i="52"/>
  <c r="AO110" i="52"/>
  <c r="AT109" i="52"/>
  <c r="AR109" i="52"/>
  <c r="AO109" i="52"/>
  <c r="AT108" i="52"/>
  <c r="AR108" i="52"/>
  <c r="AO108" i="52"/>
  <c r="D108" i="52"/>
  <c r="A108" i="52"/>
  <c r="AT107" i="52"/>
  <c r="AR107" i="52"/>
  <c r="AO107" i="52"/>
  <c r="D107" i="52"/>
  <c r="A107" i="52"/>
  <c r="AT106" i="52"/>
  <c r="AR106" i="52"/>
  <c r="AO106" i="52"/>
  <c r="J106" i="52"/>
  <c r="AT105" i="52"/>
  <c r="AR105" i="52"/>
  <c r="AO105" i="52"/>
  <c r="AT104" i="52"/>
  <c r="AR104" i="52"/>
  <c r="AO104" i="52"/>
  <c r="AT103" i="52"/>
  <c r="AR103" i="52"/>
  <c r="AO103" i="52"/>
  <c r="J103" i="52"/>
  <c r="AT102" i="52"/>
  <c r="AR102" i="52"/>
  <c r="AO102" i="52"/>
  <c r="AT101" i="52"/>
  <c r="AR101" i="52"/>
  <c r="AO101" i="52"/>
  <c r="F101" i="52"/>
  <c r="G101" i="52" s="1"/>
  <c r="AT100" i="52"/>
  <c r="AR100" i="52"/>
  <c r="AO100" i="52"/>
  <c r="AT99" i="52"/>
  <c r="AR99" i="52"/>
  <c r="AO99" i="52"/>
  <c r="J99" i="52"/>
  <c r="M99" i="52" s="1"/>
  <c r="AT98" i="52"/>
  <c r="AR98" i="52"/>
  <c r="AO98" i="52"/>
  <c r="J98" i="52"/>
  <c r="AT97" i="52"/>
  <c r="AR97" i="52"/>
  <c r="AO97" i="52"/>
  <c r="AT96" i="52"/>
  <c r="AR96" i="52"/>
  <c r="AO96" i="52"/>
  <c r="J96" i="52"/>
  <c r="AT95" i="52"/>
  <c r="AR95" i="52"/>
  <c r="AO95" i="52"/>
  <c r="AT94" i="52"/>
  <c r="AR94" i="52"/>
  <c r="AO94" i="52"/>
  <c r="AT93" i="52"/>
  <c r="AR93" i="52"/>
  <c r="AO93" i="52"/>
  <c r="F93" i="52"/>
  <c r="G93" i="52" s="1"/>
  <c r="AB93" i="52" s="1"/>
  <c r="AT92" i="52"/>
  <c r="AR92" i="52"/>
  <c r="AO92" i="52"/>
  <c r="AT91" i="52"/>
  <c r="AR91" i="52"/>
  <c r="AO91" i="52"/>
  <c r="J91" i="52"/>
  <c r="AT90" i="52"/>
  <c r="AR90" i="52"/>
  <c r="AO90" i="52"/>
  <c r="J90" i="52"/>
  <c r="N90" i="52" s="1"/>
  <c r="AT89" i="52"/>
  <c r="AR89" i="52"/>
  <c r="AO89" i="52"/>
  <c r="AT88" i="52"/>
  <c r="AR88" i="52"/>
  <c r="AO88" i="52"/>
  <c r="AT87" i="52"/>
  <c r="AR87" i="52"/>
  <c r="AO87" i="52"/>
  <c r="AT86" i="52"/>
  <c r="AR86" i="52"/>
  <c r="AO86" i="52"/>
  <c r="AT85" i="52"/>
  <c r="AR85" i="52"/>
  <c r="AO85" i="52"/>
  <c r="AT84" i="52"/>
  <c r="AR84" i="52"/>
  <c r="AO84" i="52"/>
  <c r="AT83" i="52"/>
  <c r="AR83" i="52"/>
  <c r="AO83" i="52"/>
  <c r="AT82" i="52"/>
  <c r="AR82" i="52"/>
  <c r="AO82" i="52"/>
  <c r="AT81" i="52"/>
  <c r="AR81" i="52"/>
  <c r="AO81" i="52"/>
  <c r="AT80" i="52"/>
  <c r="AR80" i="52"/>
  <c r="AO80" i="52"/>
  <c r="D80" i="52"/>
  <c r="AT79" i="52"/>
  <c r="AR79" i="52"/>
  <c r="AO79" i="52"/>
  <c r="A79" i="52"/>
  <c r="AT78" i="52"/>
  <c r="AR78" i="52"/>
  <c r="AO78" i="52"/>
  <c r="AT77" i="52"/>
  <c r="AR77" i="52"/>
  <c r="AO77" i="52"/>
  <c r="D77" i="52"/>
  <c r="A77" i="52"/>
  <c r="AT76" i="52"/>
  <c r="AR76" i="52"/>
  <c r="AO76" i="52"/>
  <c r="AT75" i="52"/>
  <c r="AR75" i="52"/>
  <c r="AO75" i="52"/>
  <c r="J75" i="52"/>
  <c r="F75" i="52"/>
  <c r="G75" i="52" s="1"/>
  <c r="D75" i="52"/>
  <c r="AT74" i="52"/>
  <c r="AR74" i="52"/>
  <c r="AO74" i="52"/>
  <c r="J74" i="52"/>
  <c r="AT73" i="52"/>
  <c r="AO73" i="52"/>
  <c r="AT72" i="52"/>
  <c r="AO72" i="52"/>
  <c r="J72" i="52"/>
  <c r="AT71" i="52"/>
  <c r="AO71" i="52"/>
  <c r="AT70" i="52"/>
  <c r="AO70" i="52"/>
  <c r="AT69" i="52"/>
  <c r="AO69" i="52"/>
  <c r="AT68" i="52"/>
  <c r="AO68" i="52"/>
  <c r="AT67" i="52"/>
  <c r="AO67" i="52"/>
  <c r="AT66" i="52"/>
  <c r="AO66" i="52"/>
  <c r="J66" i="52"/>
  <c r="N66" i="52" s="1"/>
  <c r="AT65" i="52"/>
  <c r="A65" i="52"/>
  <c r="AT64" i="52"/>
  <c r="J64" i="52"/>
  <c r="A64" i="52"/>
  <c r="AT63" i="52"/>
  <c r="AT62" i="52"/>
  <c r="D62" i="52"/>
  <c r="AT61" i="52"/>
  <c r="D61" i="52"/>
  <c r="AT60" i="52"/>
  <c r="D60" i="52"/>
  <c r="AT59" i="52"/>
  <c r="AT58" i="52"/>
  <c r="D58" i="52"/>
  <c r="AT57" i="52"/>
  <c r="A57" i="52"/>
  <c r="AT56" i="52"/>
  <c r="AH56" i="52"/>
  <c r="J56" i="52"/>
  <c r="M56" i="52" s="1"/>
  <c r="F56" i="52"/>
  <c r="G56" i="52" s="1"/>
  <c r="U56" i="52" s="1"/>
  <c r="AT55" i="52"/>
  <c r="AT54" i="52"/>
  <c r="D54" i="52"/>
  <c r="A54" i="52"/>
  <c r="AT53" i="52"/>
  <c r="AT52" i="52"/>
  <c r="D52" i="52"/>
  <c r="AT51" i="52"/>
  <c r="J51" i="52"/>
  <c r="M51" i="52" s="1"/>
  <c r="AT50" i="52"/>
  <c r="J50" i="52"/>
  <c r="M50" i="52" s="1"/>
  <c r="AT49" i="52"/>
  <c r="AJ49" i="52"/>
  <c r="AL49" i="52" s="1"/>
  <c r="AH49" i="52"/>
  <c r="AT48" i="52"/>
  <c r="AJ48" i="52"/>
  <c r="AL48" i="52" s="1"/>
  <c r="AT47" i="52"/>
  <c r="AJ47" i="52"/>
  <c r="AL47" i="52" s="1"/>
  <c r="AT46" i="52"/>
  <c r="AJ46" i="52"/>
  <c r="AL46" i="52" s="1"/>
  <c r="AT45" i="52"/>
  <c r="AJ45" i="52"/>
  <c r="AL45" i="52" s="1"/>
  <c r="AT44" i="52"/>
  <c r="AJ44" i="52"/>
  <c r="AL44" i="52" s="1"/>
  <c r="J44" i="52"/>
  <c r="N44" i="52" s="1"/>
  <c r="AT43" i="52"/>
  <c r="AJ43" i="52"/>
  <c r="AL43" i="52" s="1"/>
  <c r="AT42" i="52"/>
  <c r="AJ42" i="52"/>
  <c r="AL42" i="52" s="1"/>
  <c r="AT41" i="52"/>
  <c r="AJ41" i="52"/>
  <c r="AK41" i="52" s="1"/>
  <c r="AT40" i="52"/>
  <c r="AJ40" i="52"/>
  <c r="AK40" i="52" s="1"/>
  <c r="AH40" i="52"/>
  <c r="F40" i="52"/>
  <c r="G40" i="52" s="1"/>
  <c r="AT39" i="52"/>
  <c r="AJ39" i="52"/>
  <c r="AK39" i="52" s="1"/>
  <c r="AT38" i="52"/>
  <c r="AJ38" i="52"/>
  <c r="AK38" i="52" s="1"/>
  <c r="J38" i="52"/>
  <c r="N38" i="52" s="1"/>
  <c r="AT37" i="52"/>
  <c r="AJ37" i="52"/>
  <c r="AK37" i="52" s="1"/>
  <c r="AT36" i="52"/>
  <c r="AJ36" i="52"/>
  <c r="AK36" i="52" s="1"/>
  <c r="D36" i="52"/>
  <c r="AT35" i="52"/>
  <c r="AJ35" i="52"/>
  <c r="AK35" i="52" s="1"/>
  <c r="AT34" i="52"/>
  <c r="AJ34" i="52"/>
  <c r="AK34" i="52" s="1"/>
  <c r="AT33" i="52"/>
  <c r="F33" i="52"/>
  <c r="G33" i="52" s="1"/>
  <c r="AH33" i="52"/>
  <c r="D33" i="52"/>
  <c r="AT32" i="52"/>
  <c r="F32" i="52"/>
  <c r="G32" i="52" s="1"/>
  <c r="R32" i="52" s="1"/>
  <c r="AH32" i="52"/>
  <c r="D32" i="52"/>
  <c r="AT31" i="52"/>
  <c r="D31" i="52"/>
  <c r="A31" i="52"/>
  <c r="AT30" i="52"/>
  <c r="D30" i="52"/>
  <c r="AT29" i="52"/>
  <c r="D29" i="52"/>
  <c r="AT28" i="52"/>
  <c r="A28" i="52"/>
  <c r="AT27" i="52"/>
  <c r="A27" i="52"/>
  <c r="AT26" i="52"/>
  <c r="AT25" i="52"/>
  <c r="AO25" i="52"/>
  <c r="AT24" i="52"/>
  <c r="AO24" i="52"/>
  <c r="AH24" i="52"/>
  <c r="AT23" i="52"/>
  <c r="AO23" i="52"/>
  <c r="AT22" i="52"/>
  <c r="AO22" i="52"/>
  <c r="J22" i="52"/>
  <c r="N22" i="52" s="1"/>
  <c r="D22" i="52"/>
  <c r="AT21" i="52"/>
  <c r="AO21" i="52"/>
  <c r="AT20" i="52"/>
  <c r="AO20" i="52"/>
  <c r="A20" i="52"/>
  <c r="D20" i="52"/>
  <c r="AT19" i="52"/>
  <c r="AO19" i="52"/>
  <c r="A19" i="52"/>
  <c r="AT18" i="52"/>
  <c r="AO18" i="52"/>
  <c r="J18" i="52"/>
  <c r="AT17" i="52"/>
  <c r="AO17" i="52"/>
  <c r="AT16" i="52"/>
  <c r="AO16" i="52"/>
  <c r="AT15" i="52"/>
  <c r="AO15" i="52"/>
  <c r="AT14" i="52"/>
  <c r="AO14" i="52"/>
  <c r="D14" i="52"/>
  <c r="AT13" i="52"/>
  <c r="AO13" i="52"/>
  <c r="D13" i="52"/>
  <c r="AT12" i="52"/>
  <c r="AO12" i="52"/>
  <c r="A12" i="52"/>
  <c r="AT11" i="52"/>
  <c r="AO11" i="52"/>
  <c r="D11" i="52"/>
  <c r="AT10" i="52"/>
  <c r="AO10" i="52"/>
  <c r="AT9" i="52"/>
  <c r="AO9" i="52"/>
  <c r="J9" i="52"/>
  <c r="AT8" i="52"/>
  <c r="AO8" i="52"/>
  <c r="AH8" i="52"/>
  <c r="AT7" i="52"/>
  <c r="AO7" i="52"/>
  <c r="D7" i="52"/>
  <c r="A7" i="52"/>
  <c r="AT6" i="52"/>
  <c r="AO6" i="52"/>
  <c r="F6" i="52"/>
  <c r="G6" i="52" s="1"/>
  <c r="AT5" i="52"/>
  <c r="AO5" i="52"/>
  <c r="D5" i="52"/>
  <c r="AT4" i="52"/>
  <c r="AO4" i="52"/>
  <c r="A4" i="52"/>
  <c r="AT3" i="52"/>
  <c r="AO3" i="52"/>
  <c r="D3" i="52"/>
  <c r="A3" i="52"/>
  <c r="AT2" i="52"/>
  <c r="AO2" i="52"/>
  <c r="AC2" i="52"/>
  <c r="D2" i="52"/>
  <c r="E3" i="51"/>
  <c r="E4" i="51"/>
  <c r="AX4" i="51" s="1"/>
  <c r="E5" i="51"/>
  <c r="AX5" i="51" s="1"/>
  <c r="E6" i="51"/>
  <c r="E7" i="51"/>
  <c r="AX7" i="51" s="1"/>
  <c r="E8" i="51"/>
  <c r="AX8" i="51" s="1"/>
  <c r="E9" i="51"/>
  <c r="AX9" i="51" s="1"/>
  <c r="AH9" i="51"/>
  <c r="E10" i="51"/>
  <c r="E11" i="51"/>
  <c r="AX11" i="51" s="1"/>
  <c r="E12" i="51"/>
  <c r="AX12" i="51" s="1"/>
  <c r="E13" i="51"/>
  <c r="E14" i="51"/>
  <c r="AX14" i="51" s="1"/>
  <c r="E15" i="51"/>
  <c r="AX15" i="51" s="1"/>
  <c r="E16" i="51"/>
  <c r="AX16" i="51" s="1"/>
  <c r="E17" i="51"/>
  <c r="E18" i="51"/>
  <c r="E19" i="51"/>
  <c r="AX19" i="51" s="1"/>
  <c r="E20" i="51"/>
  <c r="AX20" i="51" s="1"/>
  <c r="E21" i="51"/>
  <c r="AX21" i="51" s="1"/>
  <c r="E22" i="51"/>
  <c r="AX22" i="51" s="1"/>
  <c r="E23" i="51"/>
  <c r="AX23" i="51" s="1"/>
  <c r="E24" i="51"/>
  <c r="AX24" i="51" s="1"/>
  <c r="E25" i="51"/>
  <c r="AX25" i="51" s="1"/>
  <c r="F25" i="51"/>
  <c r="G25" i="51" s="1"/>
  <c r="E26" i="51"/>
  <c r="AX26" i="51" s="1"/>
  <c r="E27" i="51"/>
  <c r="E28" i="51"/>
  <c r="AX28" i="51" s="1"/>
  <c r="E29" i="51"/>
  <c r="AX29" i="51" s="1"/>
  <c r="E30" i="51"/>
  <c r="AX30" i="51" s="1"/>
  <c r="E31" i="51"/>
  <c r="E32" i="51"/>
  <c r="AX32" i="51" s="1"/>
  <c r="E33" i="51"/>
  <c r="AX33" i="51" s="1"/>
  <c r="E34" i="51"/>
  <c r="AX34" i="51" s="1"/>
  <c r="E35" i="51"/>
  <c r="E36" i="51"/>
  <c r="AX36" i="51" s="1"/>
  <c r="E37" i="51"/>
  <c r="AX37" i="51" s="1"/>
  <c r="E38" i="51"/>
  <c r="AX38" i="51" s="1"/>
  <c r="E39" i="51"/>
  <c r="E40" i="51"/>
  <c r="E41" i="51"/>
  <c r="AX41" i="51" s="1"/>
  <c r="E42" i="51"/>
  <c r="AX42" i="51" s="1"/>
  <c r="E43" i="51"/>
  <c r="AX43" i="51" s="1"/>
  <c r="E44" i="51"/>
  <c r="AX44" i="51" s="1"/>
  <c r="E45" i="51"/>
  <c r="AX45" i="51" s="1"/>
  <c r="E46" i="51"/>
  <c r="AX46" i="51" s="1"/>
  <c r="E47" i="51"/>
  <c r="E48" i="51"/>
  <c r="E49" i="51"/>
  <c r="AX49" i="51" s="1"/>
  <c r="E50" i="51"/>
  <c r="E51" i="51"/>
  <c r="E52" i="51"/>
  <c r="AX52" i="51" s="1"/>
  <c r="E53" i="51"/>
  <c r="AX53" i="51" s="1"/>
  <c r="E54" i="51"/>
  <c r="AX54" i="51" s="1"/>
  <c r="E55" i="51"/>
  <c r="AX55" i="51" s="1"/>
  <c r="E56" i="51"/>
  <c r="E57" i="51"/>
  <c r="AX57" i="51" s="1"/>
  <c r="E58" i="51"/>
  <c r="AX58" i="51" s="1"/>
  <c r="E59" i="51"/>
  <c r="E60" i="51"/>
  <c r="AX60" i="51" s="1"/>
  <c r="E61" i="51"/>
  <c r="AX61" i="51" s="1"/>
  <c r="E62" i="51"/>
  <c r="AX62" i="51" s="1"/>
  <c r="E63" i="51"/>
  <c r="E64" i="51"/>
  <c r="E65" i="51"/>
  <c r="AX65" i="51" s="1"/>
  <c r="E66" i="51"/>
  <c r="E67" i="51"/>
  <c r="E68" i="51"/>
  <c r="AX68" i="51" s="1"/>
  <c r="E69" i="51"/>
  <c r="AX69" i="51" s="1"/>
  <c r="E70" i="51"/>
  <c r="AX70" i="51" s="1"/>
  <c r="E71" i="51"/>
  <c r="E72" i="51"/>
  <c r="AX72" i="51" s="1"/>
  <c r="E73" i="51"/>
  <c r="AX73" i="51" s="1"/>
  <c r="E74" i="51"/>
  <c r="AX74" i="51" s="1"/>
  <c r="E75" i="51"/>
  <c r="E76" i="51"/>
  <c r="AX76" i="51" s="1"/>
  <c r="E77" i="51"/>
  <c r="AX77" i="51" s="1"/>
  <c r="E78" i="51"/>
  <c r="AX78" i="51" s="1"/>
  <c r="E79" i="51"/>
  <c r="AX79" i="51" s="1"/>
  <c r="E80" i="51"/>
  <c r="E81" i="51"/>
  <c r="AX81" i="51" s="1"/>
  <c r="E82" i="51"/>
  <c r="AX82" i="51" s="1"/>
  <c r="E83" i="51"/>
  <c r="AX83" i="51" s="1"/>
  <c r="E84" i="51"/>
  <c r="AX84" i="51" s="1"/>
  <c r="E85" i="51"/>
  <c r="AX85" i="51" s="1"/>
  <c r="E86" i="51"/>
  <c r="AX86" i="51" s="1"/>
  <c r="E87" i="51"/>
  <c r="AX87" i="51" s="1"/>
  <c r="E88" i="51"/>
  <c r="AX88" i="51" s="1"/>
  <c r="E89" i="51"/>
  <c r="AX89" i="51" s="1"/>
  <c r="E90" i="51"/>
  <c r="AX90" i="51" s="1"/>
  <c r="E91" i="51"/>
  <c r="AX91" i="51" s="1"/>
  <c r="E92" i="51"/>
  <c r="AX92" i="51" s="1"/>
  <c r="E93" i="51"/>
  <c r="AX93" i="51" s="1"/>
  <c r="E94" i="51"/>
  <c r="AX94" i="51" s="1"/>
  <c r="E95" i="51"/>
  <c r="AX95" i="51" s="1"/>
  <c r="E96" i="51"/>
  <c r="E97" i="51"/>
  <c r="AX97" i="51" s="1"/>
  <c r="E98" i="51"/>
  <c r="AX98" i="51" s="1"/>
  <c r="E99" i="51"/>
  <c r="AX99" i="51" s="1"/>
  <c r="E100" i="51"/>
  <c r="AX100" i="51" s="1"/>
  <c r="E101" i="51"/>
  <c r="AX101" i="51" s="1"/>
  <c r="E102" i="51"/>
  <c r="AX102" i="51" s="1"/>
  <c r="E103" i="51"/>
  <c r="AX103" i="51" s="1"/>
  <c r="E104" i="51"/>
  <c r="E105" i="51"/>
  <c r="AX105" i="51" s="1"/>
  <c r="E106" i="51"/>
  <c r="AX106" i="51" s="1"/>
  <c r="E107" i="51"/>
  <c r="E108" i="51"/>
  <c r="AX108" i="51" s="1"/>
  <c r="E109" i="51"/>
  <c r="E110" i="51"/>
  <c r="AX110" i="51" s="1"/>
  <c r="E111" i="51"/>
  <c r="AX111" i="51" s="1"/>
  <c r="E112" i="51"/>
  <c r="E113" i="51"/>
  <c r="AX113" i="51" s="1"/>
  <c r="E114" i="51"/>
  <c r="AX114" i="51" s="1"/>
  <c r="E115" i="51"/>
  <c r="E116" i="51"/>
  <c r="AX116" i="51" s="1"/>
  <c r="E117" i="51"/>
  <c r="AX117" i="51" s="1"/>
  <c r="E118" i="51"/>
  <c r="AX118" i="51" s="1"/>
  <c r="E119" i="51"/>
  <c r="E120" i="51"/>
  <c r="AX120" i="51" s="1"/>
  <c r="E121" i="51"/>
  <c r="AX121" i="51" s="1"/>
  <c r="E122" i="51"/>
  <c r="AX122" i="51" s="1"/>
  <c r="E123" i="51"/>
  <c r="AX123" i="51" s="1"/>
  <c r="E124" i="51"/>
  <c r="AX124" i="51" s="1"/>
  <c r="E125" i="51"/>
  <c r="AX125" i="51" s="1"/>
  <c r="E126" i="51"/>
  <c r="E127" i="51"/>
  <c r="AX127" i="51" s="1"/>
  <c r="E128" i="51"/>
  <c r="AX128" i="51" s="1"/>
  <c r="E129" i="51"/>
  <c r="E2" i="51"/>
  <c r="AX2" i="51" s="1"/>
  <c r="H3" i="51"/>
  <c r="H4" i="51"/>
  <c r="J4" i="51" s="1"/>
  <c r="M4" i="51" s="1"/>
  <c r="H5" i="51"/>
  <c r="J5" i="51" s="1"/>
  <c r="L5" i="51" s="1"/>
  <c r="H6" i="51"/>
  <c r="J6" i="51" s="1"/>
  <c r="H7" i="51"/>
  <c r="H8" i="51"/>
  <c r="J8" i="51" s="1"/>
  <c r="H9" i="51"/>
  <c r="J9" i="51" s="1"/>
  <c r="L9" i="51" s="1"/>
  <c r="H10" i="51"/>
  <c r="J10" i="51" s="1"/>
  <c r="H11" i="51"/>
  <c r="J11" i="51" s="1"/>
  <c r="M11" i="51" s="1"/>
  <c r="H12" i="51"/>
  <c r="J12" i="51" s="1"/>
  <c r="H13" i="51"/>
  <c r="J13" i="51" s="1"/>
  <c r="L13" i="51" s="1"/>
  <c r="H14" i="51"/>
  <c r="H15" i="51"/>
  <c r="H16" i="51"/>
  <c r="J16" i="51" s="1"/>
  <c r="M16" i="51" s="1"/>
  <c r="H17" i="51"/>
  <c r="J17" i="51" s="1"/>
  <c r="N17" i="51" s="1"/>
  <c r="H18" i="51"/>
  <c r="J18" i="51" s="1"/>
  <c r="H19" i="51"/>
  <c r="J19" i="51" s="1"/>
  <c r="H20" i="51"/>
  <c r="J20" i="51" s="1"/>
  <c r="H21" i="51"/>
  <c r="J21" i="51" s="1"/>
  <c r="H22" i="51"/>
  <c r="J22" i="51" s="1"/>
  <c r="H23" i="51"/>
  <c r="J23" i="51" s="1"/>
  <c r="H24" i="51"/>
  <c r="J24" i="51" s="1"/>
  <c r="N24" i="51" s="1"/>
  <c r="H25" i="51"/>
  <c r="J25" i="51" s="1"/>
  <c r="N25" i="51" s="1"/>
  <c r="H26" i="51"/>
  <c r="J26" i="51" s="1"/>
  <c r="L26" i="51" s="1"/>
  <c r="H27" i="51"/>
  <c r="J27" i="51" s="1"/>
  <c r="H28" i="51"/>
  <c r="J28" i="51" s="1"/>
  <c r="L28" i="51" s="1"/>
  <c r="H29" i="51"/>
  <c r="J29" i="51" s="1"/>
  <c r="H30" i="51"/>
  <c r="J30" i="51" s="1"/>
  <c r="L30" i="51" s="1"/>
  <c r="H31" i="51"/>
  <c r="J31" i="51" s="1"/>
  <c r="H32" i="51"/>
  <c r="J32" i="51" s="1"/>
  <c r="L32" i="51" s="1"/>
  <c r="H33" i="51"/>
  <c r="J33" i="51" s="1"/>
  <c r="M33" i="51" s="1"/>
  <c r="H34" i="51"/>
  <c r="J34" i="51" s="1"/>
  <c r="H35" i="51"/>
  <c r="J35" i="51" s="1"/>
  <c r="H36" i="51"/>
  <c r="J36" i="51" s="1"/>
  <c r="H37" i="51"/>
  <c r="J37" i="51" s="1"/>
  <c r="H38" i="51"/>
  <c r="J38" i="51" s="1"/>
  <c r="M38" i="51" s="1"/>
  <c r="H39" i="51"/>
  <c r="H40" i="51"/>
  <c r="J40" i="51" s="1"/>
  <c r="L40" i="51" s="1"/>
  <c r="H41" i="51"/>
  <c r="J41" i="51" s="1"/>
  <c r="N41" i="51" s="1"/>
  <c r="H42" i="51"/>
  <c r="J42" i="51" s="1"/>
  <c r="H43" i="51"/>
  <c r="J43" i="51" s="1"/>
  <c r="N43" i="51" s="1"/>
  <c r="H44" i="51"/>
  <c r="J44" i="51" s="1"/>
  <c r="N44" i="51" s="1"/>
  <c r="H45" i="51"/>
  <c r="J45" i="51" s="1"/>
  <c r="H46" i="51"/>
  <c r="J46" i="51" s="1"/>
  <c r="H47" i="51"/>
  <c r="J47" i="51"/>
  <c r="N47" i="51" s="1"/>
  <c r="H48" i="51"/>
  <c r="J48" i="51" s="1"/>
  <c r="N48" i="51" s="1"/>
  <c r="H49" i="51"/>
  <c r="J49" i="51" s="1"/>
  <c r="H50" i="51"/>
  <c r="J50" i="51" s="1"/>
  <c r="H51" i="51"/>
  <c r="J51" i="51" s="1"/>
  <c r="H52" i="51"/>
  <c r="J52" i="51" s="1"/>
  <c r="H53" i="51"/>
  <c r="J53" i="51" s="1"/>
  <c r="N53" i="51" s="1"/>
  <c r="H54" i="51"/>
  <c r="J54" i="51" s="1"/>
  <c r="L54" i="51" s="1"/>
  <c r="H55" i="51"/>
  <c r="J55" i="51" s="1"/>
  <c r="L55" i="51" s="1"/>
  <c r="H56" i="51"/>
  <c r="J56" i="51" s="1"/>
  <c r="H57" i="51"/>
  <c r="J57" i="51" s="1"/>
  <c r="H58" i="51"/>
  <c r="J58" i="51"/>
  <c r="M58" i="51" s="1"/>
  <c r="H59" i="51"/>
  <c r="J59" i="51" s="1"/>
  <c r="N59" i="51" s="1"/>
  <c r="H60" i="51"/>
  <c r="H61" i="51"/>
  <c r="J61" i="51" s="1"/>
  <c r="M61" i="51" s="1"/>
  <c r="H62" i="51"/>
  <c r="J62" i="51" s="1"/>
  <c r="H63" i="51"/>
  <c r="J63" i="51" s="1"/>
  <c r="H64" i="51"/>
  <c r="J64" i="51" s="1"/>
  <c r="H65" i="51"/>
  <c r="J65" i="51" s="1"/>
  <c r="H66" i="51"/>
  <c r="J66" i="51" s="1"/>
  <c r="N66" i="51" s="1"/>
  <c r="H67" i="51"/>
  <c r="H68" i="51"/>
  <c r="J68" i="51" s="1"/>
  <c r="L68" i="51" s="1"/>
  <c r="H69" i="51"/>
  <c r="J69" i="51" s="1"/>
  <c r="H70" i="51"/>
  <c r="J70" i="51" s="1"/>
  <c r="H71" i="51"/>
  <c r="J71" i="51" s="1"/>
  <c r="H72" i="51"/>
  <c r="J72" i="51" s="1"/>
  <c r="N72" i="51" s="1"/>
  <c r="H73" i="51"/>
  <c r="J73" i="51" s="1"/>
  <c r="H74" i="51"/>
  <c r="J74" i="51" s="1"/>
  <c r="L74" i="51" s="1"/>
  <c r="H75" i="51"/>
  <c r="H76" i="51"/>
  <c r="J76" i="51" s="1"/>
  <c r="N76" i="51" s="1"/>
  <c r="H77" i="51"/>
  <c r="J77" i="51" s="1"/>
  <c r="L77" i="51" s="1"/>
  <c r="H78" i="51"/>
  <c r="J78" i="51" s="1"/>
  <c r="H79" i="51"/>
  <c r="J79" i="51" s="1"/>
  <c r="H80" i="51"/>
  <c r="J80" i="51" s="1"/>
  <c r="H81" i="51"/>
  <c r="J81" i="51" s="1"/>
  <c r="L81" i="51" s="1"/>
  <c r="H82" i="51"/>
  <c r="J82" i="51" s="1"/>
  <c r="H83" i="51"/>
  <c r="H84" i="51"/>
  <c r="J84" i="51" s="1"/>
  <c r="L84" i="51" s="1"/>
  <c r="H85" i="51"/>
  <c r="J85" i="51" s="1"/>
  <c r="L85" i="51" s="1"/>
  <c r="H86" i="51"/>
  <c r="J86" i="51" s="1"/>
  <c r="H87" i="51"/>
  <c r="J87" i="51" s="1"/>
  <c r="H88" i="51"/>
  <c r="J88" i="51" s="1"/>
  <c r="H89" i="51"/>
  <c r="J89" i="51" s="1"/>
  <c r="H90" i="51"/>
  <c r="J90" i="51" s="1"/>
  <c r="H91" i="51"/>
  <c r="J91" i="51" s="1"/>
  <c r="H92" i="51"/>
  <c r="J92" i="51" s="1"/>
  <c r="M92" i="51" s="1"/>
  <c r="H93" i="51"/>
  <c r="J93" i="51" s="1"/>
  <c r="H94" i="51"/>
  <c r="J94" i="51" s="1"/>
  <c r="L94" i="51" s="1"/>
  <c r="H95" i="51"/>
  <c r="J95" i="51" s="1"/>
  <c r="H96" i="51"/>
  <c r="J96" i="51" s="1"/>
  <c r="M96" i="51" s="1"/>
  <c r="H97" i="51"/>
  <c r="J97" i="51" s="1"/>
  <c r="H98" i="51"/>
  <c r="J98" i="51" s="1"/>
  <c r="N98" i="51" s="1"/>
  <c r="H99" i="51"/>
  <c r="J99" i="51" s="1"/>
  <c r="L99" i="51" s="1"/>
  <c r="H100" i="51"/>
  <c r="J100" i="51" s="1"/>
  <c r="N100" i="51" s="1"/>
  <c r="H101" i="51"/>
  <c r="J101" i="51" s="1"/>
  <c r="H102" i="51"/>
  <c r="J102" i="51" s="1"/>
  <c r="H103" i="51"/>
  <c r="J103" i="51" s="1"/>
  <c r="M103" i="51" s="1"/>
  <c r="H104" i="51"/>
  <c r="J104" i="51" s="1"/>
  <c r="M104" i="51" s="1"/>
  <c r="H105" i="51"/>
  <c r="J105" i="51" s="1"/>
  <c r="H106" i="51"/>
  <c r="J106" i="51" s="1"/>
  <c r="H107" i="51"/>
  <c r="J107" i="51" s="1"/>
  <c r="L107" i="51" s="1"/>
  <c r="H108" i="51"/>
  <c r="J108" i="51" s="1"/>
  <c r="L108" i="51" s="1"/>
  <c r="H109" i="51"/>
  <c r="H110" i="51"/>
  <c r="J110" i="51" s="1"/>
  <c r="H111" i="51"/>
  <c r="J111" i="51" s="1"/>
  <c r="H112" i="51"/>
  <c r="J112" i="51" s="1"/>
  <c r="L112" i="51" s="1"/>
  <c r="H113" i="51"/>
  <c r="J113" i="51" s="1"/>
  <c r="H114" i="51"/>
  <c r="J114" i="51" s="1"/>
  <c r="H115" i="51"/>
  <c r="J115" i="51" s="1"/>
  <c r="L115" i="51" s="1"/>
  <c r="H116" i="51"/>
  <c r="J116" i="51" s="1"/>
  <c r="N116" i="51" s="1"/>
  <c r="H117" i="51"/>
  <c r="J117" i="51" s="1"/>
  <c r="H118" i="51"/>
  <c r="J118" i="51" s="1"/>
  <c r="H119" i="51"/>
  <c r="H120" i="51"/>
  <c r="H121" i="51"/>
  <c r="J121" i="51" s="1"/>
  <c r="N121" i="51" s="1"/>
  <c r="H122" i="51"/>
  <c r="J122" i="51" s="1"/>
  <c r="H123" i="51"/>
  <c r="J123" i="51" s="1"/>
  <c r="N123" i="51" s="1"/>
  <c r="H124" i="51"/>
  <c r="J124" i="51" s="1"/>
  <c r="M124" i="51" s="1"/>
  <c r="H125" i="51"/>
  <c r="J125" i="51" s="1"/>
  <c r="H126" i="51"/>
  <c r="H127" i="51"/>
  <c r="J127" i="51"/>
  <c r="M127" i="51" s="1"/>
  <c r="H128" i="51"/>
  <c r="J128" i="51" s="1"/>
  <c r="H129" i="51"/>
  <c r="J129" i="51" s="1"/>
  <c r="H2" i="51"/>
  <c r="J2" i="51" s="1"/>
  <c r="AE145" i="51" a="1"/>
  <c r="AE145" i="51" s="1"/>
  <c r="AE144" i="51" a="1"/>
  <c r="AE144" i="51" s="1"/>
  <c r="AE143" i="51" a="1"/>
  <c r="AE143" i="51" s="1"/>
  <c r="AE142" i="51" a="1"/>
  <c r="AE142" i="51" s="1"/>
  <c r="AE141" i="51" a="1"/>
  <c r="AE141" i="51" s="1"/>
  <c r="AE140" i="51" a="1"/>
  <c r="AE140" i="51" s="1"/>
  <c r="AE139" i="51" a="1"/>
  <c r="AE139" i="51" s="1"/>
  <c r="AE138" i="51" a="1"/>
  <c r="AE138" i="51" s="1"/>
  <c r="AE137" i="51" a="1"/>
  <c r="AE137" i="51" s="1"/>
  <c r="AE136" i="51" a="1"/>
  <c r="AE136" i="51" s="1"/>
  <c r="AE135" i="51" a="1"/>
  <c r="AE135" i="51" s="1"/>
  <c r="AE134" i="51" a="1"/>
  <c r="AE134" i="51" s="1"/>
  <c r="AE133" i="51" a="1"/>
  <c r="AE133" i="51" s="1"/>
  <c r="AE132" i="51" a="1"/>
  <c r="AE132" i="51" s="1"/>
  <c r="AE131" i="51" a="1"/>
  <c r="AE131" i="51" s="1"/>
  <c r="AE130" i="51" a="1"/>
  <c r="AE130" i="51" s="1"/>
  <c r="AT129" i="51"/>
  <c r="AR129" i="51"/>
  <c r="AO129" i="51"/>
  <c r="AT128" i="51"/>
  <c r="AR128" i="51"/>
  <c r="AO128" i="51"/>
  <c r="AT127" i="51"/>
  <c r="AR127" i="51"/>
  <c r="AO127" i="51"/>
  <c r="AT126" i="51"/>
  <c r="AR126" i="51"/>
  <c r="AO126" i="51"/>
  <c r="J126" i="51"/>
  <c r="N126" i="51" s="1"/>
  <c r="AT125" i="51"/>
  <c r="AR125" i="51"/>
  <c r="AO125" i="51"/>
  <c r="AT124" i="51"/>
  <c r="AR124" i="51"/>
  <c r="AO124" i="51"/>
  <c r="AT123" i="51"/>
  <c r="AR123" i="51"/>
  <c r="AO123" i="51"/>
  <c r="AT122" i="51"/>
  <c r="AR122" i="51"/>
  <c r="AO122" i="51"/>
  <c r="AT121" i="51"/>
  <c r="AR121" i="51"/>
  <c r="AO121" i="51"/>
  <c r="AT120" i="51"/>
  <c r="AR120" i="51"/>
  <c r="AO120" i="51"/>
  <c r="J120" i="51"/>
  <c r="AT119" i="51"/>
  <c r="AR119" i="51"/>
  <c r="AO119" i="51"/>
  <c r="J119" i="51"/>
  <c r="N119" i="51" s="1"/>
  <c r="AT118" i="51"/>
  <c r="AR118" i="51"/>
  <c r="AO118" i="51"/>
  <c r="A118" i="51"/>
  <c r="D118" i="51"/>
  <c r="AT117" i="51"/>
  <c r="AR117" i="51"/>
  <c r="AO117" i="51"/>
  <c r="F117" i="51"/>
  <c r="G117" i="51" s="1"/>
  <c r="AT116" i="51"/>
  <c r="AR116" i="51"/>
  <c r="AO116" i="51"/>
  <c r="AT115" i="51"/>
  <c r="AR115" i="51"/>
  <c r="AO115" i="51"/>
  <c r="AT114" i="51"/>
  <c r="AR114" i="51"/>
  <c r="AO114" i="51"/>
  <c r="D114" i="51"/>
  <c r="A114" i="51"/>
  <c r="AT113" i="51"/>
  <c r="AR113" i="51"/>
  <c r="AO113" i="51"/>
  <c r="AT112" i="51"/>
  <c r="AR112" i="51"/>
  <c r="AO112" i="51"/>
  <c r="AT111" i="51"/>
  <c r="AR111" i="51"/>
  <c r="AO111" i="51"/>
  <c r="AT110" i="51"/>
  <c r="AR110" i="51"/>
  <c r="AO110" i="51"/>
  <c r="AT109" i="51"/>
  <c r="AR109" i="51"/>
  <c r="AO109" i="51"/>
  <c r="J109" i="51"/>
  <c r="AT108" i="51"/>
  <c r="AR108" i="51"/>
  <c r="AO108" i="51"/>
  <c r="F108" i="51"/>
  <c r="G108" i="51" s="1"/>
  <c r="S108" i="51" s="1"/>
  <c r="AT107" i="51"/>
  <c r="AR107" i="51"/>
  <c r="AO107" i="51"/>
  <c r="AT106" i="51"/>
  <c r="AR106" i="51"/>
  <c r="AO106" i="51"/>
  <c r="F106" i="51"/>
  <c r="G106" i="51" s="1"/>
  <c r="W106" i="51" s="1"/>
  <c r="AT105" i="51"/>
  <c r="AR105" i="51"/>
  <c r="AO105" i="51"/>
  <c r="AT104" i="51"/>
  <c r="AR104" i="51"/>
  <c r="AO104" i="51"/>
  <c r="AT103" i="51"/>
  <c r="AR103" i="51"/>
  <c r="AO103" i="51"/>
  <c r="AT102" i="51"/>
  <c r="AR102" i="51"/>
  <c r="AO102" i="51"/>
  <c r="F102" i="51"/>
  <c r="G102" i="51" s="1"/>
  <c r="AT101" i="51"/>
  <c r="AR101" i="51"/>
  <c r="AO101" i="51"/>
  <c r="AT100" i="51"/>
  <c r="AR100" i="51"/>
  <c r="AO100" i="51"/>
  <c r="AT99" i="51"/>
  <c r="AR99" i="51"/>
  <c r="AO99" i="51"/>
  <c r="AT98" i="51"/>
  <c r="AR98" i="51"/>
  <c r="AO98" i="51"/>
  <c r="AT97" i="51"/>
  <c r="AR97" i="51"/>
  <c r="AO97" i="51"/>
  <c r="AT96" i="51"/>
  <c r="AR96" i="51"/>
  <c r="AO96" i="51"/>
  <c r="AT95" i="51"/>
  <c r="AR95" i="51"/>
  <c r="AO95" i="51"/>
  <c r="AT94" i="51"/>
  <c r="AR94" i="51"/>
  <c r="AO94" i="51"/>
  <c r="AT93" i="51"/>
  <c r="AR93" i="51"/>
  <c r="AO93" i="51"/>
  <c r="AT92" i="51"/>
  <c r="AR92" i="51"/>
  <c r="AO92" i="51"/>
  <c r="F92" i="51"/>
  <c r="G92" i="51" s="1"/>
  <c r="Q92" i="51" s="1"/>
  <c r="BA92" i="51" s="1"/>
  <c r="BB92" i="51" s="1"/>
  <c r="AT91" i="51"/>
  <c r="AR91" i="51"/>
  <c r="AO91" i="51"/>
  <c r="AT90" i="51"/>
  <c r="AR90" i="51"/>
  <c r="AO90" i="51"/>
  <c r="F90" i="51"/>
  <c r="G90" i="51" s="1"/>
  <c r="Z90" i="51" s="1"/>
  <c r="AZ90" i="51" s="1"/>
  <c r="AT89" i="51"/>
  <c r="AR89" i="51"/>
  <c r="AO89" i="51"/>
  <c r="AT88" i="51"/>
  <c r="AR88" i="51"/>
  <c r="AO88" i="51"/>
  <c r="D88" i="51"/>
  <c r="A88" i="51"/>
  <c r="AT87" i="51"/>
  <c r="AR87" i="51"/>
  <c r="AO87" i="51"/>
  <c r="AT86" i="51"/>
  <c r="AR86" i="51"/>
  <c r="AO86" i="51"/>
  <c r="AT85" i="51"/>
  <c r="AR85" i="51"/>
  <c r="AO85" i="51"/>
  <c r="F85" i="51"/>
  <c r="G85" i="51" s="1"/>
  <c r="AT84" i="51"/>
  <c r="AR84" i="51"/>
  <c r="AO84" i="51"/>
  <c r="A84" i="51"/>
  <c r="AT83" i="51"/>
  <c r="AR83" i="51"/>
  <c r="AO83" i="51"/>
  <c r="J83" i="51"/>
  <c r="M83" i="51" s="1"/>
  <c r="AT82" i="51"/>
  <c r="AR82" i="51"/>
  <c r="AO82" i="51"/>
  <c r="F82" i="51"/>
  <c r="G82" i="51" s="1"/>
  <c r="U82" i="51" s="1"/>
  <c r="D82" i="51"/>
  <c r="A82" i="51"/>
  <c r="AT81" i="51"/>
  <c r="AR81" i="51"/>
  <c r="AO81" i="51"/>
  <c r="AT80" i="51"/>
  <c r="AR80" i="51"/>
  <c r="AO80" i="51"/>
  <c r="AT79" i="51"/>
  <c r="AR79" i="51"/>
  <c r="AO79" i="51"/>
  <c r="AT78" i="51"/>
  <c r="AR78" i="51"/>
  <c r="AO78" i="51"/>
  <c r="AT77" i="51"/>
  <c r="AR77" i="51"/>
  <c r="AO77" i="51"/>
  <c r="AT76" i="51"/>
  <c r="AR76" i="51"/>
  <c r="AO76" i="51"/>
  <c r="AT75" i="51"/>
  <c r="AR75" i="51"/>
  <c r="AO75" i="51"/>
  <c r="J75" i="51"/>
  <c r="N75" i="51" s="1"/>
  <c r="AT74" i="51"/>
  <c r="AR74" i="51"/>
  <c r="AO74" i="51"/>
  <c r="F74" i="51"/>
  <c r="G74" i="51" s="1"/>
  <c r="AT73" i="51"/>
  <c r="AO73" i="51"/>
  <c r="AT72" i="51"/>
  <c r="AO72" i="51"/>
  <c r="AT71" i="51"/>
  <c r="AO71" i="51"/>
  <c r="AT70" i="51"/>
  <c r="AO70" i="51"/>
  <c r="AT69" i="51"/>
  <c r="AO69" i="51"/>
  <c r="AT68" i="51"/>
  <c r="AO68" i="51"/>
  <c r="F68" i="51"/>
  <c r="G68" i="51" s="1"/>
  <c r="AT67" i="51"/>
  <c r="AO67" i="51"/>
  <c r="J67" i="51"/>
  <c r="L67" i="51" s="1"/>
  <c r="AT66" i="51"/>
  <c r="AO66" i="51"/>
  <c r="AT65" i="51"/>
  <c r="AT64" i="51"/>
  <c r="AT63" i="51"/>
  <c r="A63" i="51"/>
  <c r="AT62" i="51"/>
  <c r="AT61" i="51"/>
  <c r="AT60" i="51"/>
  <c r="J60" i="51"/>
  <c r="L60" i="51" s="1"/>
  <c r="AT59" i="51"/>
  <c r="A59" i="51"/>
  <c r="AT58" i="51"/>
  <c r="AT57" i="51"/>
  <c r="AT56" i="51"/>
  <c r="D56" i="51"/>
  <c r="A56" i="51"/>
  <c r="AT55" i="51"/>
  <c r="F55" i="51"/>
  <c r="G55" i="51" s="1"/>
  <c r="AT54" i="51"/>
  <c r="F54" i="51"/>
  <c r="G54" i="51" s="1"/>
  <c r="D54" i="51"/>
  <c r="AT53" i="51"/>
  <c r="AT52" i="51"/>
  <c r="F52" i="51"/>
  <c r="G52" i="51" s="1"/>
  <c r="W52" i="51" s="1"/>
  <c r="AH52" i="51"/>
  <c r="AT51" i="51"/>
  <c r="AT50" i="51"/>
  <c r="AT49" i="51"/>
  <c r="AJ49" i="51"/>
  <c r="AL49" i="51" s="1"/>
  <c r="AT48" i="51"/>
  <c r="AJ48" i="51"/>
  <c r="AL48" i="51" s="1"/>
  <c r="AH48" i="51"/>
  <c r="AT47" i="51"/>
  <c r="AJ47" i="51"/>
  <c r="AL47" i="51" s="1"/>
  <c r="AT46" i="51"/>
  <c r="AJ46" i="51"/>
  <c r="AL46" i="51" s="1"/>
  <c r="AT45" i="51"/>
  <c r="AJ45" i="51"/>
  <c r="AL45" i="51" s="1"/>
  <c r="D45" i="51"/>
  <c r="AT44" i="51"/>
  <c r="AJ44" i="51"/>
  <c r="AL44" i="51" s="1"/>
  <c r="AH44" i="51"/>
  <c r="AT43" i="51"/>
  <c r="AJ43" i="51"/>
  <c r="AL43" i="51" s="1"/>
  <c r="D43" i="51"/>
  <c r="AT42" i="51"/>
  <c r="AJ42" i="51"/>
  <c r="AL42" i="51" s="1"/>
  <c r="AT41" i="51"/>
  <c r="AJ41" i="51"/>
  <c r="AK41" i="51" s="1"/>
  <c r="AT40" i="51"/>
  <c r="AJ40" i="51"/>
  <c r="AK40" i="51" s="1"/>
  <c r="AT39" i="51"/>
  <c r="AJ39" i="51"/>
  <c r="AK39" i="51" s="1"/>
  <c r="J39" i="51"/>
  <c r="L39" i="51" s="1"/>
  <c r="F39" i="51"/>
  <c r="G39" i="51" s="1"/>
  <c r="AT38" i="51"/>
  <c r="AJ38" i="51"/>
  <c r="AK38" i="51" s="1"/>
  <c r="AT37" i="51"/>
  <c r="AJ37" i="51"/>
  <c r="AK37" i="51" s="1"/>
  <c r="AT36" i="51"/>
  <c r="AJ36" i="51"/>
  <c r="AK36" i="51" s="1"/>
  <c r="F36" i="51"/>
  <c r="G36" i="51" s="1"/>
  <c r="AT35" i="51"/>
  <c r="AJ35" i="51"/>
  <c r="AK35" i="51" s="1"/>
  <c r="AT34" i="51"/>
  <c r="AJ34" i="51"/>
  <c r="AK34" i="51" s="1"/>
  <c r="A34" i="51"/>
  <c r="AT33" i="51"/>
  <c r="AT32" i="51"/>
  <c r="AT31" i="51"/>
  <c r="AT30" i="51"/>
  <c r="A30" i="51"/>
  <c r="AT29" i="51"/>
  <c r="AT28" i="51"/>
  <c r="AT27" i="51"/>
  <c r="AT26" i="51"/>
  <c r="A26" i="51"/>
  <c r="AT25" i="51"/>
  <c r="AO25" i="51"/>
  <c r="AT24" i="51"/>
  <c r="AO24" i="51"/>
  <c r="D24" i="51"/>
  <c r="A24" i="51"/>
  <c r="AT23" i="51"/>
  <c r="AO23" i="51"/>
  <c r="D23" i="51"/>
  <c r="AT22" i="51"/>
  <c r="AO22" i="51"/>
  <c r="D22" i="51"/>
  <c r="A22" i="51"/>
  <c r="AT21" i="51"/>
  <c r="AO21" i="51"/>
  <c r="AT20" i="51"/>
  <c r="AO20" i="51"/>
  <c r="AT19" i="51"/>
  <c r="AO19" i="51"/>
  <c r="A19" i="51"/>
  <c r="AT18" i="51"/>
  <c r="AO18" i="51"/>
  <c r="D18" i="51"/>
  <c r="AT17" i="51"/>
  <c r="AO17" i="51"/>
  <c r="AT16" i="51"/>
  <c r="AO16" i="51"/>
  <c r="F16" i="51"/>
  <c r="G16" i="51" s="1"/>
  <c r="A16" i="51"/>
  <c r="AT15" i="51"/>
  <c r="AO15" i="51"/>
  <c r="J15" i="51"/>
  <c r="A15" i="51"/>
  <c r="AT14" i="51"/>
  <c r="AO14" i="51"/>
  <c r="J14" i="51"/>
  <c r="D14" i="51"/>
  <c r="A14" i="51"/>
  <c r="AT13" i="51"/>
  <c r="AO13" i="51"/>
  <c r="AT12" i="51"/>
  <c r="AO12" i="51"/>
  <c r="AH12" i="51"/>
  <c r="A12" i="51"/>
  <c r="AT11" i="51"/>
  <c r="AO11" i="51"/>
  <c r="N11" i="51"/>
  <c r="AT10" i="51"/>
  <c r="AO10" i="51"/>
  <c r="AT9" i="51"/>
  <c r="AO9" i="51"/>
  <c r="AT8" i="51"/>
  <c r="AO8" i="51"/>
  <c r="AH8" i="51"/>
  <c r="D8" i="51"/>
  <c r="A8" i="51"/>
  <c r="AT7" i="51"/>
  <c r="AO7" i="51"/>
  <c r="J7" i="51"/>
  <c r="D7" i="51"/>
  <c r="AT6" i="51"/>
  <c r="AO6" i="51"/>
  <c r="A6" i="51"/>
  <c r="AT5" i="51"/>
  <c r="AO5" i="51"/>
  <c r="F5" i="51"/>
  <c r="G5" i="51" s="1"/>
  <c r="R5" i="51" s="1"/>
  <c r="AH5" i="51"/>
  <c r="A5" i="51"/>
  <c r="AT4" i="51"/>
  <c r="AO4" i="51"/>
  <c r="D4" i="51"/>
  <c r="A4" i="51"/>
  <c r="AT3" i="51"/>
  <c r="AO3" i="51"/>
  <c r="J3" i="51"/>
  <c r="M3" i="51" s="1"/>
  <c r="D3" i="51"/>
  <c r="A3" i="51"/>
  <c r="AT2" i="51"/>
  <c r="AO2" i="51"/>
  <c r="AC2" i="51"/>
  <c r="H3" i="50"/>
  <c r="H4" i="50"/>
  <c r="J4" i="50" s="1"/>
  <c r="H5" i="50"/>
  <c r="J5" i="50" s="1"/>
  <c r="L5" i="50" s="1"/>
  <c r="H6" i="50"/>
  <c r="J6" i="50" s="1"/>
  <c r="H7" i="50"/>
  <c r="J7" i="50" s="1"/>
  <c r="H8" i="50"/>
  <c r="J8" i="50" s="1"/>
  <c r="H9" i="50"/>
  <c r="H10" i="50"/>
  <c r="H11" i="50"/>
  <c r="H12" i="50"/>
  <c r="J12" i="50" s="1"/>
  <c r="H13" i="50"/>
  <c r="H14" i="50"/>
  <c r="J14" i="50" s="1"/>
  <c r="M14" i="50" s="1"/>
  <c r="H15" i="50"/>
  <c r="J15" i="50" s="1"/>
  <c r="N15" i="50" s="1"/>
  <c r="H16" i="50"/>
  <c r="J16" i="50" s="1"/>
  <c r="H17" i="50"/>
  <c r="H18" i="50"/>
  <c r="J18" i="50" s="1"/>
  <c r="H19" i="50"/>
  <c r="J19" i="50" s="1"/>
  <c r="H20" i="50"/>
  <c r="H21" i="50"/>
  <c r="J21" i="50" s="1"/>
  <c r="M21" i="50" s="1"/>
  <c r="H22" i="50"/>
  <c r="J22" i="50" s="1"/>
  <c r="L22" i="50" s="1"/>
  <c r="H23" i="50"/>
  <c r="J23" i="50" s="1"/>
  <c r="M23" i="50" s="1"/>
  <c r="H24" i="50"/>
  <c r="J24" i="50" s="1"/>
  <c r="L24" i="50" s="1"/>
  <c r="H25" i="50"/>
  <c r="H26" i="50"/>
  <c r="J26" i="50" s="1"/>
  <c r="N26" i="50" s="1"/>
  <c r="H27" i="50"/>
  <c r="J27" i="50" s="1"/>
  <c r="H28" i="50"/>
  <c r="J28" i="50" s="1"/>
  <c r="H29" i="50"/>
  <c r="J29" i="50" s="1"/>
  <c r="H30" i="50"/>
  <c r="J30" i="50" s="1"/>
  <c r="M30" i="50" s="1"/>
  <c r="H31" i="50"/>
  <c r="J31" i="50" s="1"/>
  <c r="H32" i="50"/>
  <c r="H33" i="50"/>
  <c r="J33" i="50" s="1"/>
  <c r="H34" i="50"/>
  <c r="J34" i="50" s="1"/>
  <c r="M34" i="50" s="1"/>
  <c r="H35" i="50"/>
  <c r="J35" i="50" s="1"/>
  <c r="H36" i="50"/>
  <c r="J36" i="50" s="1"/>
  <c r="N36" i="50" s="1"/>
  <c r="H37" i="50"/>
  <c r="J37" i="50" s="1"/>
  <c r="M37" i="50" s="1"/>
  <c r="H38" i="50"/>
  <c r="J38" i="50" s="1"/>
  <c r="H39" i="50"/>
  <c r="H40" i="50"/>
  <c r="J40" i="50" s="1"/>
  <c r="H41" i="50"/>
  <c r="H42" i="50"/>
  <c r="J42" i="50" s="1"/>
  <c r="H43" i="50"/>
  <c r="J43" i="50" s="1"/>
  <c r="H44" i="50"/>
  <c r="J44" i="50" s="1"/>
  <c r="H45" i="50"/>
  <c r="J45" i="50" s="1"/>
  <c r="Z45" i="50" s="1"/>
  <c r="AZ45" i="50" s="1"/>
  <c r="H46" i="50"/>
  <c r="J46" i="50" s="1"/>
  <c r="M46" i="50" s="1"/>
  <c r="H47" i="50"/>
  <c r="H48" i="50"/>
  <c r="H49" i="50"/>
  <c r="J49" i="50" s="1"/>
  <c r="H50" i="50"/>
  <c r="J50" i="50" s="1"/>
  <c r="H51" i="50"/>
  <c r="J51" i="50" s="1"/>
  <c r="H52" i="50"/>
  <c r="J52" i="50" s="1"/>
  <c r="H53" i="50"/>
  <c r="J53" i="50" s="1"/>
  <c r="H54" i="50"/>
  <c r="J54" i="50" s="1"/>
  <c r="L54" i="50" s="1"/>
  <c r="H55" i="50"/>
  <c r="H56" i="50"/>
  <c r="J56" i="50" s="1"/>
  <c r="L56" i="50" s="1"/>
  <c r="H57" i="50"/>
  <c r="J57" i="50" s="1"/>
  <c r="L57" i="50" s="1"/>
  <c r="H58" i="50"/>
  <c r="J58" i="50" s="1"/>
  <c r="H59" i="50"/>
  <c r="J59" i="50" s="1"/>
  <c r="N59" i="50" s="1"/>
  <c r="H60" i="50"/>
  <c r="J60" i="50" s="1"/>
  <c r="L60" i="50" s="1"/>
  <c r="H61" i="50"/>
  <c r="J61" i="50" s="1"/>
  <c r="AA61" i="50" s="1"/>
  <c r="H62" i="50"/>
  <c r="H63" i="50"/>
  <c r="J63" i="50" s="1"/>
  <c r="L63" i="50" s="1"/>
  <c r="H64" i="50"/>
  <c r="J64" i="50" s="1"/>
  <c r="H65" i="50"/>
  <c r="J65" i="50" s="1"/>
  <c r="H66" i="50"/>
  <c r="J66" i="50" s="1"/>
  <c r="N66" i="50" s="1"/>
  <c r="H67" i="50"/>
  <c r="J67" i="50" s="1"/>
  <c r="H68" i="50"/>
  <c r="J68" i="50" s="1"/>
  <c r="L68" i="50" s="1"/>
  <c r="H69" i="50"/>
  <c r="J69" i="50" s="1"/>
  <c r="L69" i="50" s="1"/>
  <c r="H70" i="50"/>
  <c r="H71" i="50"/>
  <c r="J71" i="50" s="1"/>
  <c r="H72" i="50"/>
  <c r="J72" i="50" s="1"/>
  <c r="H73" i="50"/>
  <c r="J73" i="50" s="1"/>
  <c r="H74" i="50"/>
  <c r="J74" i="50" s="1"/>
  <c r="L74" i="50" s="1"/>
  <c r="H75" i="50"/>
  <c r="J75" i="50" s="1"/>
  <c r="N75" i="50" s="1"/>
  <c r="H76" i="50"/>
  <c r="J76" i="50" s="1"/>
  <c r="L76" i="50" s="1"/>
  <c r="H77" i="50"/>
  <c r="J77" i="50" s="1"/>
  <c r="H78" i="50"/>
  <c r="J78" i="50" s="1"/>
  <c r="H79" i="50"/>
  <c r="J79" i="50" s="1"/>
  <c r="H80" i="50"/>
  <c r="H81" i="50"/>
  <c r="J81" i="50" s="1"/>
  <c r="M81" i="50" s="1"/>
  <c r="H82" i="50"/>
  <c r="J82" i="50" s="1"/>
  <c r="H83" i="50"/>
  <c r="J83" i="50" s="1"/>
  <c r="H84" i="50"/>
  <c r="J84" i="50" s="1"/>
  <c r="H85" i="50"/>
  <c r="J85" i="50" s="1"/>
  <c r="H86" i="50"/>
  <c r="J86" i="50" s="1"/>
  <c r="H87" i="50"/>
  <c r="J87" i="50" s="1"/>
  <c r="M87" i="50" s="1"/>
  <c r="H88" i="50"/>
  <c r="J88" i="50" s="1"/>
  <c r="H89" i="50"/>
  <c r="J89" i="50" s="1"/>
  <c r="H90" i="50"/>
  <c r="J90" i="50"/>
  <c r="H91" i="50"/>
  <c r="J91" i="50" s="1"/>
  <c r="L91" i="50" s="1"/>
  <c r="H92" i="50"/>
  <c r="J92" i="50" s="1"/>
  <c r="H93" i="50"/>
  <c r="J93" i="50" s="1"/>
  <c r="H94" i="50"/>
  <c r="J94" i="50" s="1"/>
  <c r="H95" i="50"/>
  <c r="J95" i="50" s="1"/>
  <c r="H96" i="50"/>
  <c r="J96" i="50" s="1"/>
  <c r="H97" i="50"/>
  <c r="J97" i="50" s="1"/>
  <c r="N97" i="50" s="1"/>
  <c r="H98" i="50"/>
  <c r="J98" i="50" s="1"/>
  <c r="H99" i="50"/>
  <c r="J99" i="50" s="1"/>
  <c r="H100" i="50"/>
  <c r="J100" i="50" s="1"/>
  <c r="N100" i="50" s="1"/>
  <c r="H101" i="50"/>
  <c r="J101" i="50" s="1"/>
  <c r="M101" i="50" s="1"/>
  <c r="H102" i="50"/>
  <c r="H103" i="50"/>
  <c r="J103" i="50" s="1"/>
  <c r="H104" i="50"/>
  <c r="H105" i="50"/>
  <c r="J105" i="50" s="1"/>
  <c r="H106" i="50"/>
  <c r="J106" i="50" s="1"/>
  <c r="H107" i="50"/>
  <c r="J107" i="50" s="1"/>
  <c r="H108" i="50"/>
  <c r="J108" i="50" s="1"/>
  <c r="N108" i="50" s="1"/>
  <c r="H109" i="50"/>
  <c r="J109" i="50" s="1"/>
  <c r="H110" i="50"/>
  <c r="H111" i="50"/>
  <c r="J111" i="50" s="1"/>
  <c r="L111" i="50" s="1"/>
  <c r="H112" i="50"/>
  <c r="J112" i="50" s="1"/>
  <c r="L112" i="50" s="1"/>
  <c r="H113" i="50"/>
  <c r="J113" i="50" s="1"/>
  <c r="L113" i="50" s="1"/>
  <c r="H114" i="50"/>
  <c r="J114" i="50" s="1"/>
  <c r="H115" i="50"/>
  <c r="J115" i="50" s="1"/>
  <c r="M115" i="50" s="1"/>
  <c r="H116" i="50"/>
  <c r="J116" i="50" s="1"/>
  <c r="M116" i="50" s="1"/>
  <c r="H117" i="50"/>
  <c r="J117" i="50" s="1"/>
  <c r="H118" i="50"/>
  <c r="J118" i="50" s="1"/>
  <c r="L118" i="50" s="1"/>
  <c r="H119" i="50"/>
  <c r="J119" i="50" s="1"/>
  <c r="H120" i="50"/>
  <c r="H121" i="50"/>
  <c r="J121" i="50" s="1"/>
  <c r="H122" i="50"/>
  <c r="J122" i="50" s="1"/>
  <c r="H123" i="50"/>
  <c r="J123" i="50" s="1"/>
  <c r="H124" i="50"/>
  <c r="J124" i="50" s="1"/>
  <c r="L124" i="50" s="1"/>
  <c r="H125" i="50"/>
  <c r="J125" i="50" s="1"/>
  <c r="N125" i="50" s="1"/>
  <c r="H126" i="50"/>
  <c r="J126" i="50" s="1"/>
  <c r="H127" i="50"/>
  <c r="J127" i="50" s="1"/>
  <c r="H128" i="50"/>
  <c r="J128" i="50" s="1"/>
  <c r="H129" i="50"/>
  <c r="J129" i="50" s="1"/>
  <c r="H2" i="50"/>
  <c r="J2" i="50" s="1"/>
  <c r="E3" i="50"/>
  <c r="AX3" i="50" s="1"/>
  <c r="E4" i="50"/>
  <c r="AX4" i="50" s="1"/>
  <c r="E5" i="50"/>
  <c r="AX5" i="50" s="1"/>
  <c r="E6" i="50"/>
  <c r="AX6" i="50" s="1"/>
  <c r="E7" i="50"/>
  <c r="AX7" i="50" s="1"/>
  <c r="E8" i="50"/>
  <c r="E9" i="50"/>
  <c r="E10" i="50"/>
  <c r="AX10" i="50" s="1"/>
  <c r="E11" i="50"/>
  <c r="AX11" i="50" s="1"/>
  <c r="E12" i="50"/>
  <c r="AH12" i="50" s="1"/>
  <c r="E13" i="50"/>
  <c r="AX13" i="50" s="1"/>
  <c r="E14" i="50"/>
  <c r="AX14" i="50" s="1"/>
  <c r="E15" i="50"/>
  <c r="E16" i="50"/>
  <c r="E17" i="50"/>
  <c r="E18" i="50"/>
  <c r="AX18" i="50" s="1"/>
  <c r="E19" i="50"/>
  <c r="AX19" i="50" s="1"/>
  <c r="E20" i="50"/>
  <c r="AX20" i="50" s="1"/>
  <c r="E21" i="50"/>
  <c r="AX21" i="50" s="1"/>
  <c r="E22" i="50"/>
  <c r="AX22" i="50" s="1"/>
  <c r="E23" i="50"/>
  <c r="F23" i="50" s="1"/>
  <c r="G23" i="50" s="1"/>
  <c r="E24" i="50"/>
  <c r="E25" i="50"/>
  <c r="E26" i="50"/>
  <c r="AX26" i="50" s="1"/>
  <c r="E27" i="50"/>
  <c r="AX27" i="50" s="1"/>
  <c r="E28" i="50"/>
  <c r="E29" i="50"/>
  <c r="AX29" i="50" s="1"/>
  <c r="E30" i="50"/>
  <c r="AX30" i="50" s="1"/>
  <c r="E31" i="50"/>
  <c r="E32" i="50"/>
  <c r="AX32" i="50" s="1"/>
  <c r="E33" i="50"/>
  <c r="AX33" i="50" s="1"/>
  <c r="E34" i="50"/>
  <c r="AX34" i="50" s="1"/>
  <c r="E35" i="50"/>
  <c r="AX35" i="50" s="1"/>
  <c r="E36" i="50"/>
  <c r="AX36" i="50" s="1"/>
  <c r="E37" i="50"/>
  <c r="AH37" i="50" s="1"/>
  <c r="E38" i="50"/>
  <c r="AX38" i="50" s="1"/>
  <c r="E39" i="50"/>
  <c r="AX39" i="50" s="1"/>
  <c r="E40" i="50"/>
  <c r="E41" i="50"/>
  <c r="F41" i="50"/>
  <c r="G41" i="50" s="1"/>
  <c r="W41" i="50" s="1"/>
  <c r="E42" i="50"/>
  <c r="AX42" i="50" s="1"/>
  <c r="E43" i="50"/>
  <c r="E44" i="50"/>
  <c r="AX44" i="50" s="1"/>
  <c r="E45" i="50"/>
  <c r="AX45" i="50" s="1"/>
  <c r="E46" i="50"/>
  <c r="AX46" i="50" s="1"/>
  <c r="E47" i="50"/>
  <c r="E48" i="50"/>
  <c r="AH48" i="50" s="1"/>
  <c r="E49" i="50"/>
  <c r="E50" i="50"/>
  <c r="E51" i="50"/>
  <c r="AX51" i="50" s="1"/>
  <c r="E52" i="50"/>
  <c r="AX52" i="50" s="1"/>
  <c r="E53" i="50"/>
  <c r="AX53" i="50" s="1"/>
  <c r="E54" i="50"/>
  <c r="AX54" i="50" s="1"/>
  <c r="E55" i="50"/>
  <c r="AH55" i="50" s="1"/>
  <c r="E56" i="50"/>
  <c r="AX56" i="50" s="1"/>
  <c r="E57" i="50"/>
  <c r="AX57" i="50" s="1"/>
  <c r="E58" i="50"/>
  <c r="AX58" i="50" s="1"/>
  <c r="E59" i="50"/>
  <c r="AX59" i="50" s="1"/>
  <c r="E60" i="50"/>
  <c r="E61" i="50"/>
  <c r="AX61" i="50" s="1"/>
  <c r="E62" i="50"/>
  <c r="E63" i="50"/>
  <c r="E64" i="50"/>
  <c r="E65" i="50"/>
  <c r="AX65" i="50" s="1"/>
  <c r="E66" i="50"/>
  <c r="AX66" i="50" s="1"/>
  <c r="E67" i="50"/>
  <c r="AX67" i="50" s="1"/>
  <c r="E68" i="50"/>
  <c r="E69" i="50"/>
  <c r="AX69" i="50" s="1"/>
  <c r="E70" i="50"/>
  <c r="E71" i="50"/>
  <c r="AX71" i="50" s="1"/>
  <c r="E72" i="50"/>
  <c r="AX72" i="50" s="1"/>
  <c r="E73" i="50"/>
  <c r="AX73" i="50" s="1"/>
  <c r="E74" i="50"/>
  <c r="AX74" i="50" s="1"/>
  <c r="E75" i="50"/>
  <c r="AX75" i="50" s="1"/>
  <c r="E76" i="50"/>
  <c r="E77" i="50"/>
  <c r="AX77" i="50" s="1"/>
  <c r="E78" i="50"/>
  <c r="AX78" i="50" s="1"/>
  <c r="E79" i="50"/>
  <c r="AX79" i="50" s="1"/>
  <c r="E80" i="50"/>
  <c r="AX80" i="50" s="1"/>
  <c r="E81" i="50"/>
  <c r="AX81" i="50" s="1"/>
  <c r="E82" i="50"/>
  <c r="E83" i="50"/>
  <c r="AX83" i="50" s="1"/>
  <c r="E84" i="50"/>
  <c r="AX84" i="50" s="1"/>
  <c r="E85" i="50"/>
  <c r="E86" i="50"/>
  <c r="E87" i="50"/>
  <c r="E88" i="50"/>
  <c r="AX88" i="50" s="1"/>
  <c r="E89" i="50"/>
  <c r="AX89" i="50" s="1"/>
  <c r="E90" i="50"/>
  <c r="AX90" i="50" s="1"/>
  <c r="E91" i="50"/>
  <c r="AX91" i="50" s="1"/>
  <c r="E92" i="50"/>
  <c r="AX92" i="50" s="1"/>
  <c r="E93" i="50"/>
  <c r="AX93" i="50" s="1"/>
  <c r="E94" i="50"/>
  <c r="AX94" i="50" s="1"/>
  <c r="E95" i="50"/>
  <c r="E96" i="50"/>
  <c r="AX96" i="50" s="1"/>
  <c r="E97" i="50"/>
  <c r="AX97" i="50" s="1"/>
  <c r="E98" i="50"/>
  <c r="AX98" i="50" s="1"/>
  <c r="E99" i="50"/>
  <c r="AX99" i="50" s="1"/>
  <c r="E100" i="50"/>
  <c r="AX100" i="50" s="1"/>
  <c r="E101" i="50"/>
  <c r="AX101" i="50" s="1"/>
  <c r="E102" i="50"/>
  <c r="E103" i="50"/>
  <c r="E104" i="50"/>
  <c r="AX104" i="50" s="1"/>
  <c r="E105" i="50"/>
  <c r="E106" i="50"/>
  <c r="AX106" i="50" s="1"/>
  <c r="E107" i="50"/>
  <c r="AX107" i="50" s="1"/>
  <c r="E108" i="50"/>
  <c r="AX108" i="50" s="1"/>
  <c r="E109" i="50"/>
  <c r="AX109" i="50" s="1"/>
  <c r="E110" i="50"/>
  <c r="AX110" i="50" s="1"/>
  <c r="E111" i="50"/>
  <c r="E112" i="50"/>
  <c r="AX112" i="50" s="1"/>
  <c r="E113" i="50"/>
  <c r="AX113" i="50" s="1"/>
  <c r="E114" i="50"/>
  <c r="AX114" i="50" s="1"/>
  <c r="E115" i="50"/>
  <c r="AX115" i="50" s="1"/>
  <c r="E116" i="50"/>
  <c r="AX116" i="50" s="1"/>
  <c r="E117" i="50"/>
  <c r="E118" i="50"/>
  <c r="AX118" i="50" s="1"/>
  <c r="E119" i="50"/>
  <c r="AX119" i="50" s="1"/>
  <c r="E120" i="50"/>
  <c r="AX120" i="50" s="1"/>
  <c r="E121" i="50"/>
  <c r="AX121" i="50" s="1"/>
  <c r="F121" i="50"/>
  <c r="G121" i="50" s="1"/>
  <c r="W121" i="50" s="1"/>
  <c r="E122" i="50"/>
  <c r="E123" i="50"/>
  <c r="AX123" i="50" s="1"/>
  <c r="E124" i="50"/>
  <c r="E125" i="50"/>
  <c r="AX125" i="50" s="1"/>
  <c r="E126" i="50"/>
  <c r="AX126" i="50" s="1"/>
  <c r="E127" i="50"/>
  <c r="AX127" i="50" s="1"/>
  <c r="E128" i="50"/>
  <c r="AX128" i="50" s="1"/>
  <c r="E129" i="50"/>
  <c r="AX129" i="50" s="1"/>
  <c r="E2" i="50"/>
  <c r="AX2" i="50" s="1"/>
  <c r="AE145" i="50" a="1"/>
  <c r="AE145" i="50" s="1"/>
  <c r="AE144" i="50" a="1"/>
  <c r="AE144" i="50" s="1"/>
  <c r="AE143" i="50" a="1"/>
  <c r="AE143" i="50" s="1"/>
  <c r="AE142" i="50" a="1"/>
  <c r="AE142" i="50" s="1"/>
  <c r="AE141" i="50" a="1"/>
  <c r="AE141" i="50" s="1"/>
  <c r="AE140" i="50" a="1"/>
  <c r="AE140" i="50" s="1"/>
  <c r="AE139" i="50" a="1"/>
  <c r="AE139" i="50" s="1"/>
  <c r="AE138" i="50" a="1"/>
  <c r="AE138" i="50" s="1"/>
  <c r="AE137" i="50" a="1"/>
  <c r="AE137" i="50" s="1"/>
  <c r="AE136" i="50" a="1"/>
  <c r="AE136" i="50" s="1"/>
  <c r="AE135" i="50" a="1"/>
  <c r="AE135" i="50" s="1"/>
  <c r="AE134" i="50" a="1"/>
  <c r="AE134" i="50" s="1"/>
  <c r="AE133" i="50" a="1"/>
  <c r="AE133" i="50" s="1"/>
  <c r="AE132" i="50" a="1"/>
  <c r="AE132" i="50" s="1"/>
  <c r="AE131" i="50" a="1"/>
  <c r="AE131" i="50" s="1"/>
  <c r="AE130" i="50" a="1"/>
  <c r="AE130" i="50" s="1"/>
  <c r="AT129" i="50"/>
  <c r="AR129" i="50"/>
  <c r="AO129" i="50"/>
  <c r="AT128" i="50"/>
  <c r="AR128" i="50"/>
  <c r="AO128" i="50"/>
  <c r="AT127" i="50"/>
  <c r="AR127" i="50"/>
  <c r="AO127" i="50"/>
  <c r="AT126" i="50"/>
  <c r="AR126" i="50"/>
  <c r="AO126" i="50"/>
  <c r="D126" i="50"/>
  <c r="AT125" i="50"/>
  <c r="AR125" i="50"/>
  <c r="AO125" i="50"/>
  <c r="F125" i="50"/>
  <c r="G125" i="50" s="1"/>
  <c r="D125" i="50"/>
  <c r="AT124" i="50"/>
  <c r="AR124" i="50"/>
  <c r="AO124" i="50"/>
  <c r="A124" i="50"/>
  <c r="AT123" i="50"/>
  <c r="AR123" i="50"/>
  <c r="AO123" i="50"/>
  <c r="AT122" i="50"/>
  <c r="AR122" i="50"/>
  <c r="AO122" i="50"/>
  <c r="AT121" i="50"/>
  <c r="AR121" i="50"/>
  <c r="AO121" i="50"/>
  <c r="AT120" i="50"/>
  <c r="AR120" i="50"/>
  <c r="AO120" i="50"/>
  <c r="J120" i="50"/>
  <c r="AT119" i="50"/>
  <c r="AR119" i="50"/>
  <c r="AO119" i="50"/>
  <c r="AT118" i="50"/>
  <c r="AR118" i="50"/>
  <c r="AO118" i="50"/>
  <c r="F118" i="50"/>
  <c r="G118" i="50" s="1"/>
  <c r="W118" i="50" s="1"/>
  <c r="AT117" i="50"/>
  <c r="AR117" i="50"/>
  <c r="AO117" i="50"/>
  <c r="AT116" i="50"/>
  <c r="AR116" i="50"/>
  <c r="AO116" i="50"/>
  <c r="AT115" i="50"/>
  <c r="AR115" i="50"/>
  <c r="AO115" i="50"/>
  <c r="AT114" i="50"/>
  <c r="AR114" i="50"/>
  <c r="AO114" i="50"/>
  <c r="AT113" i="50"/>
  <c r="AR113" i="50"/>
  <c r="AO113" i="50"/>
  <c r="AT112" i="50"/>
  <c r="AR112" i="50"/>
  <c r="AO112" i="50"/>
  <c r="AT111" i="50"/>
  <c r="AR111" i="50"/>
  <c r="AO111" i="50"/>
  <c r="AT110" i="50"/>
  <c r="AR110" i="50"/>
  <c r="AO110" i="50"/>
  <c r="M110" i="50"/>
  <c r="J110" i="50"/>
  <c r="L110" i="50" s="1"/>
  <c r="AT109" i="50"/>
  <c r="AR109" i="50"/>
  <c r="AO109" i="50"/>
  <c r="AT108" i="50"/>
  <c r="AR108" i="50"/>
  <c r="AO108" i="50"/>
  <c r="AT107" i="50"/>
  <c r="AR107" i="50"/>
  <c r="AO107" i="50"/>
  <c r="AT106" i="50"/>
  <c r="AR106" i="50"/>
  <c r="AO106" i="50"/>
  <c r="F106" i="50"/>
  <c r="G106" i="50" s="1"/>
  <c r="AS106" i="50" s="1"/>
  <c r="AF106" i="50" s="1"/>
  <c r="AT105" i="50"/>
  <c r="AR105" i="50"/>
  <c r="AO105" i="50"/>
  <c r="AT104" i="50"/>
  <c r="AR104" i="50"/>
  <c r="AO104" i="50"/>
  <c r="J104" i="50"/>
  <c r="L104" i="50" s="1"/>
  <c r="AT103" i="50"/>
  <c r="AR103" i="50"/>
  <c r="AO103" i="50"/>
  <c r="AT102" i="50"/>
  <c r="AR102" i="50"/>
  <c r="AO102" i="50"/>
  <c r="J102" i="50"/>
  <c r="L102" i="50" s="1"/>
  <c r="AT101" i="50"/>
  <c r="AR101" i="50"/>
  <c r="AO101" i="50"/>
  <c r="AT100" i="50"/>
  <c r="AR100" i="50"/>
  <c r="AO100" i="50"/>
  <c r="AT99" i="50"/>
  <c r="AR99" i="50"/>
  <c r="AO99" i="50"/>
  <c r="AT98" i="50"/>
  <c r="AR98" i="50"/>
  <c r="AO98" i="50"/>
  <c r="AT97" i="50"/>
  <c r="AR97" i="50"/>
  <c r="AO97" i="50"/>
  <c r="AT96" i="50"/>
  <c r="AR96" i="50"/>
  <c r="AO96" i="50"/>
  <c r="A96" i="50"/>
  <c r="AT95" i="50"/>
  <c r="AR95" i="50"/>
  <c r="AO95" i="50"/>
  <c r="D95" i="50"/>
  <c r="A95" i="50"/>
  <c r="AT94" i="50"/>
  <c r="AR94" i="50"/>
  <c r="AO94" i="50"/>
  <c r="AT93" i="50"/>
  <c r="AR93" i="50"/>
  <c r="AO93" i="50"/>
  <c r="A93" i="50"/>
  <c r="D93" i="50"/>
  <c r="AT92" i="50"/>
  <c r="AR92" i="50"/>
  <c r="AO92" i="50"/>
  <c r="AT91" i="50"/>
  <c r="AR91" i="50"/>
  <c r="AO91" i="50"/>
  <c r="D91" i="50"/>
  <c r="AT90" i="50"/>
  <c r="AR90" i="50"/>
  <c r="AO90" i="50"/>
  <c r="AT89" i="50"/>
  <c r="AR89" i="50"/>
  <c r="AO89" i="50"/>
  <c r="L89" i="50"/>
  <c r="AT88" i="50"/>
  <c r="AR88" i="50"/>
  <c r="AO88" i="50"/>
  <c r="AT87" i="50"/>
  <c r="AR87" i="50"/>
  <c r="AO87" i="50"/>
  <c r="AT86" i="50"/>
  <c r="AR86" i="50"/>
  <c r="AO86" i="50"/>
  <c r="AT85" i="50"/>
  <c r="AR85" i="50"/>
  <c r="AO85" i="50"/>
  <c r="AT84" i="50"/>
  <c r="AR84" i="50"/>
  <c r="AO84" i="50"/>
  <c r="AT83" i="50"/>
  <c r="AR83" i="50"/>
  <c r="AO83" i="50"/>
  <c r="AT82" i="50"/>
  <c r="AR82" i="50"/>
  <c r="AO82" i="50"/>
  <c r="AT81" i="50"/>
  <c r="AR81" i="50"/>
  <c r="AO81" i="50"/>
  <c r="AT80" i="50"/>
  <c r="AR80" i="50"/>
  <c r="AO80" i="50"/>
  <c r="J80" i="50"/>
  <c r="N80" i="50" s="1"/>
  <c r="AT79" i="50"/>
  <c r="AR79" i="50"/>
  <c r="AO79" i="50"/>
  <c r="AT78" i="50"/>
  <c r="AR78" i="50"/>
  <c r="AO78" i="50"/>
  <c r="F78" i="50"/>
  <c r="G78" i="50" s="1"/>
  <c r="AA78" i="50" s="1"/>
  <c r="AT77" i="50"/>
  <c r="AR77" i="50"/>
  <c r="AO77" i="50"/>
  <c r="AT76" i="50"/>
  <c r="AR76" i="50"/>
  <c r="AO76" i="50"/>
  <c r="AT75" i="50"/>
  <c r="AR75" i="50"/>
  <c r="AO75" i="50"/>
  <c r="AT74" i="50"/>
  <c r="AR74" i="50"/>
  <c r="AO74" i="50"/>
  <c r="AT73" i="50"/>
  <c r="AO73" i="50"/>
  <c r="AT72" i="50"/>
  <c r="AO72" i="50"/>
  <c r="N72" i="50"/>
  <c r="AT71" i="50"/>
  <c r="AO71" i="50"/>
  <c r="AT70" i="50"/>
  <c r="AO70" i="50"/>
  <c r="J70" i="50"/>
  <c r="M70" i="50" s="1"/>
  <c r="AT69" i="50"/>
  <c r="AO69" i="50"/>
  <c r="AT68" i="50"/>
  <c r="AO68" i="50"/>
  <c r="AT67" i="50"/>
  <c r="AO67" i="50"/>
  <c r="AT66" i="50"/>
  <c r="AO66" i="50"/>
  <c r="AT65" i="50"/>
  <c r="AT64" i="50"/>
  <c r="AT63" i="50"/>
  <c r="M63" i="50"/>
  <c r="D63" i="50"/>
  <c r="AT62" i="50"/>
  <c r="J62" i="50"/>
  <c r="A62" i="50"/>
  <c r="AT61" i="50"/>
  <c r="AT60" i="50"/>
  <c r="AT59" i="50"/>
  <c r="D59" i="50"/>
  <c r="AT58" i="50"/>
  <c r="D58" i="50"/>
  <c r="AT57" i="50"/>
  <c r="AT56" i="50"/>
  <c r="D56" i="50"/>
  <c r="AT55" i="50"/>
  <c r="J55" i="50"/>
  <c r="M55" i="50" s="1"/>
  <c r="D55" i="50"/>
  <c r="AT54" i="50"/>
  <c r="AH54" i="50"/>
  <c r="D54" i="50"/>
  <c r="AT53" i="50"/>
  <c r="D53" i="50"/>
  <c r="AT52" i="50"/>
  <c r="D52" i="50"/>
  <c r="A52" i="50"/>
  <c r="AT51" i="50"/>
  <c r="D51" i="50"/>
  <c r="A51" i="50"/>
  <c r="AT50" i="50"/>
  <c r="D50" i="50"/>
  <c r="A50" i="50"/>
  <c r="AT49" i="50"/>
  <c r="AJ49" i="50"/>
  <c r="AL49" i="50" s="1"/>
  <c r="AT48" i="50"/>
  <c r="AJ48" i="50"/>
  <c r="AL48" i="50" s="1"/>
  <c r="J48" i="50"/>
  <c r="M48" i="50" s="1"/>
  <c r="D48" i="50"/>
  <c r="AT47" i="50"/>
  <c r="AJ47" i="50"/>
  <c r="AL47" i="50" s="1"/>
  <c r="J47" i="50"/>
  <c r="L47" i="50"/>
  <c r="F47" i="50"/>
  <c r="G47" i="50" s="1"/>
  <c r="AT46" i="50"/>
  <c r="AJ46" i="50"/>
  <c r="AL46" i="50" s="1"/>
  <c r="D46" i="50"/>
  <c r="AT45" i="50"/>
  <c r="AJ45" i="50"/>
  <c r="AL45" i="50" s="1"/>
  <c r="F45" i="50"/>
  <c r="G45" i="50" s="1"/>
  <c r="AA45" i="50" s="1"/>
  <c r="AH45" i="50"/>
  <c r="A45" i="50"/>
  <c r="AT44" i="50"/>
  <c r="AJ44" i="50"/>
  <c r="AL44" i="50" s="1"/>
  <c r="D44" i="50"/>
  <c r="AT43" i="50"/>
  <c r="AJ43" i="50"/>
  <c r="AL43" i="50" s="1"/>
  <c r="A43" i="50"/>
  <c r="AT42" i="50"/>
  <c r="AJ42" i="50"/>
  <c r="AL42" i="50" s="1"/>
  <c r="AT41" i="50"/>
  <c r="AJ41" i="50"/>
  <c r="AK41" i="50" s="1"/>
  <c r="J41" i="50"/>
  <c r="AT40" i="50"/>
  <c r="AJ40" i="50"/>
  <c r="AK40" i="50" s="1"/>
  <c r="M40" i="50"/>
  <c r="D40" i="50"/>
  <c r="AT39" i="50"/>
  <c r="AJ39" i="50"/>
  <c r="AK39" i="50" s="1"/>
  <c r="J39" i="50"/>
  <c r="AT38" i="50"/>
  <c r="AJ38" i="50"/>
  <c r="AK38" i="50" s="1"/>
  <c r="AH38" i="50"/>
  <c r="F38" i="50"/>
  <c r="G38" i="50" s="1"/>
  <c r="S38" i="50" s="1"/>
  <c r="D38" i="50"/>
  <c r="AT37" i="50"/>
  <c r="AJ37" i="50"/>
  <c r="AK37" i="50" s="1"/>
  <c r="D37" i="50"/>
  <c r="A37" i="50"/>
  <c r="AT36" i="50"/>
  <c r="AJ36" i="50"/>
  <c r="AK36" i="50" s="1"/>
  <c r="D36" i="50"/>
  <c r="AT35" i="50"/>
  <c r="AJ35" i="50"/>
  <c r="AK35" i="50" s="1"/>
  <c r="D35" i="50"/>
  <c r="AT34" i="50"/>
  <c r="AJ34" i="50"/>
  <c r="AK34" i="50" s="1"/>
  <c r="AT33" i="50"/>
  <c r="AT32" i="50"/>
  <c r="J32" i="50"/>
  <c r="M32" i="50" s="1"/>
  <c r="AT31" i="50"/>
  <c r="F31" i="50"/>
  <c r="G31" i="50" s="1"/>
  <c r="A31" i="50"/>
  <c r="AT30" i="50"/>
  <c r="A30" i="50"/>
  <c r="AT29" i="50"/>
  <c r="A29" i="50"/>
  <c r="AT28" i="50"/>
  <c r="D28" i="50"/>
  <c r="AT27" i="50"/>
  <c r="D27" i="50"/>
  <c r="AT26" i="50"/>
  <c r="D26" i="50"/>
  <c r="AT25" i="50"/>
  <c r="AO25" i="50"/>
  <c r="J25" i="50"/>
  <c r="L25" i="50" s="1"/>
  <c r="AT24" i="50"/>
  <c r="AO24" i="50"/>
  <c r="A24" i="50"/>
  <c r="AT23" i="50"/>
  <c r="AO23" i="50"/>
  <c r="D23" i="50"/>
  <c r="AT22" i="50"/>
  <c r="AO22" i="50"/>
  <c r="F22" i="50"/>
  <c r="G22" i="50" s="1"/>
  <c r="AT21" i="50"/>
  <c r="AO21" i="50"/>
  <c r="D21" i="50"/>
  <c r="AT20" i="50"/>
  <c r="AO20" i="50"/>
  <c r="J20" i="50"/>
  <c r="AT19" i="50"/>
  <c r="AO19" i="50"/>
  <c r="D19" i="50"/>
  <c r="AT18" i="50"/>
  <c r="AO18" i="50"/>
  <c r="D18" i="50"/>
  <c r="AT17" i="50"/>
  <c r="AO17" i="50"/>
  <c r="J17" i="50"/>
  <c r="M17" i="50" s="1"/>
  <c r="AT16" i="50"/>
  <c r="AO16" i="50"/>
  <c r="AT15" i="50"/>
  <c r="AO15" i="50"/>
  <c r="F15" i="50"/>
  <c r="G15" i="50" s="1"/>
  <c r="P15" i="50" s="1"/>
  <c r="D15" i="50"/>
  <c r="AT14" i="50"/>
  <c r="AO14" i="50"/>
  <c r="AH14" i="50"/>
  <c r="F14" i="50"/>
  <c r="G14" i="50" s="1"/>
  <c r="AT13" i="50"/>
  <c r="AO13" i="50"/>
  <c r="J13" i="50"/>
  <c r="AT12" i="50"/>
  <c r="AO12" i="50"/>
  <c r="AT11" i="50"/>
  <c r="AO11" i="50"/>
  <c r="J11" i="50"/>
  <c r="D11" i="50"/>
  <c r="A11" i="50"/>
  <c r="AT10" i="50"/>
  <c r="AO10" i="50"/>
  <c r="J10" i="50"/>
  <c r="D10" i="50"/>
  <c r="A10" i="50"/>
  <c r="AT9" i="50"/>
  <c r="AO9" i="50"/>
  <c r="J9" i="50"/>
  <c r="M9" i="50" s="1"/>
  <c r="A9" i="50"/>
  <c r="AT8" i="50"/>
  <c r="AO8" i="50"/>
  <c r="AT7" i="50"/>
  <c r="AO7" i="50"/>
  <c r="F7" i="50"/>
  <c r="G7" i="50" s="1"/>
  <c r="D7" i="50"/>
  <c r="A7" i="50"/>
  <c r="AT6" i="50"/>
  <c r="AO6" i="50"/>
  <c r="AH6" i="50"/>
  <c r="AT5" i="50"/>
  <c r="AO5" i="50"/>
  <c r="D5" i="50"/>
  <c r="A5" i="50"/>
  <c r="AT4" i="50"/>
  <c r="AO4" i="50"/>
  <c r="AT3" i="50"/>
  <c r="AO3" i="50"/>
  <c r="L3" i="50"/>
  <c r="J3" i="50"/>
  <c r="N3" i="50" s="1"/>
  <c r="D3" i="50"/>
  <c r="AT2" i="50"/>
  <c r="AO2" i="50"/>
  <c r="AC2" i="50"/>
  <c r="A2" i="50"/>
  <c r="H3" i="49"/>
  <c r="J3" i="49" s="1"/>
  <c r="H4" i="49"/>
  <c r="J4" i="49" s="1"/>
  <c r="H5" i="49"/>
  <c r="H6" i="49"/>
  <c r="J6" i="49" s="1"/>
  <c r="H7" i="49"/>
  <c r="J7" i="49" s="1"/>
  <c r="N7" i="49" s="1"/>
  <c r="H8" i="49"/>
  <c r="J8" i="49" s="1"/>
  <c r="H9" i="49"/>
  <c r="J9" i="49" s="1"/>
  <c r="H10" i="49"/>
  <c r="J10" i="49" s="1"/>
  <c r="H11" i="49"/>
  <c r="J11" i="49" s="1"/>
  <c r="N11" i="49" s="1"/>
  <c r="H12" i="49"/>
  <c r="J12" i="49" s="1"/>
  <c r="M12" i="49" s="1"/>
  <c r="H13" i="49"/>
  <c r="J13" i="49" s="1"/>
  <c r="M13" i="49" s="1"/>
  <c r="H14" i="49"/>
  <c r="H15" i="49"/>
  <c r="H16" i="49"/>
  <c r="J16" i="49" s="1"/>
  <c r="H17" i="49"/>
  <c r="J17" i="49" s="1"/>
  <c r="H18" i="49"/>
  <c r="J18" i="49" s="1"/>
  <c r="H19" i="49"/>
  <c r="J19" i="49" s="1"/>
  <c r="N19" i="49" s="1"/>
  <c r="H20" i="49"/>
  <c r="J20" i="49" s="1"/>
  <c r="L20" i="49" s="1"/>
  <c r="H21" i="49"/>
  <c r="H22" i="49"/>
  <c r="J22" i="49" s="1"/>
  <c r="M22" i="49" s="1"/>
  <c r="H23" i="49"/>
  <c r="H24" i="49"/>
  <c r="J24" i="49" s="1"/>
  <c r="H25" i="49"/>
  <c r="J25" i="49" s="1"/>
  <c r="L25" i="49" s="1"/>
  <c r="H26" i="49"/>
  <c r="J26" i="49" s="1"/>
  <c r="N26" i="49" s="1"/>
  <c r="H27" i="49"/>
  <c r="J27" i="49" s="1"/>
  <c r="N27" i="49" s="1"/>
  <c r="H28" i="49"/>
  <c r="J28" i="49" s="1"/>
  <c r="H29" i="49"/>
  <c r="H30" i="49"/>
  <c r="H31" i="49"/>
  <c r="J31" i="49" s="1"/>
  <c r="N31" i="49" s="1"/>
  <c r="H32" i="49"/>
  <c r="J32" i="49" s="1"/>
  <c r="N32" i="49" s="1"/>
  <c r="H33" i="49"/>
  <c r="J33" i="49" s="1"/>
  <c r="H34" i="49"/>
  <c r="J34" i="49"/>
  <c r="H35" i="49"/>
  <c r="J35" i="49" s="1"/>
  <c r="L35" i="49" s="1"/>
  <c r="H36" i="49"/>
  <c r="H37" i="49"/>
  <c r="J37" i="49" s="1"/>
  <c r="H38" i="49"/>
  <c r="J38" i="49" s="1"/>
  <c r="H39" i="49"/>
  <c r="H40" i="49"/>
  <c r="J40" i="49" s="1"/>
  <c r="M40" i="49" s="1"/>
  <c r="H41" i="49"/>
  <c r="H42" i="49"/>
  <c r="J42" i="49" s="1"/>
  <c r="H43" i="49"/>
  <c r="J43" i="49" s="1"/>
  <c r="H44" i="49"/>
  <c r="H45" i="49"/>
  <c r="J45" i="49" s="1"/>
  <c r="H46" i="49"/>
  <c r="H47" i="49"/>
  <c r="J47" i="49" s="1"/>
  <c r="H48" i="49"/>
  <c r="J48" i="49" s="1"/>
  <c r="H49" i="49"/>
  <c r="J49" i="49" s="1"/>
  <c r="H50" i="49"/>
  <c r="J50" i="49" s="1"/>
  <c r="L50" i="49" s="1"/>
  <c r="H51" i="49"/>
  <c r="J51" i="49" s="1"/>
  <c r="N51" i="49" s="1"/>
  <c r="H52" i="49"/>
  <c r="H53" i="49"/>
  <c r="H54" i="49"/>
  <c r="J54" i="49" s="1"/>
  <c r="N54" i="49" s="1"/>
  <c r="H55" i="49"/>
  <c r="J55" i="49" s="1"/>
  <c r="H56" i="49"/>
  <c r="J56" i="49" s="1"/>
  <c r="L56" i="49" s="1"/>
  <c r="H57" i="49"/>
  <c r="H58" i="49"/>
  <c r="J58" i="49" s="1"/>
  <c r="H59" i="49"/>
  <c r="J59" i="49" s="1"/>
  <c r="L59" i="49" s="1"/>
  <c r="H60" i="49"/>
  <c r="H61" i="49"/>
  <c r="J61" i="49" s="1"/>
  <c r="L61" i="49" s="1"/>
  <c r="H62" i="49"/>
  <c r="J62" i="49" s="1"/>
  <c r="H63" i="49"/>
  <c r="J63" i="49" s="1"/>
  <c r="H64" i="49"/>
  <c r="J64" i="49" s="1"/>
  <c r="N64" i="49" s="1"/>
  <c r="H65" i="49"/>
  <c r="H66" i="49"/>
  <c r="J66" i="49" s="1"/>
  <c r="H67" i="49"/>
  <c r="J67" i="49" s="1"/>
  <c r="M67" i="49" s="1"/>
  <c r="H68" i="49"/>
  <c r="H69" i="49"/>
  <c r="J69" i="49" s="1"/>
  <c r="M69" i="49" s="1"/>
  <c r="H70" i="49"/>
  <c r="H71" i="49"/>
  <c r="J71" i="49" s="1"/>
  <c r="M71" i="49" s="1"/>
  <c r="H72" i="49"/>
  <c r="J72" i="49" s="1"/>
  <c r="N72" i="49" s="1"/>
  <c r="H73" i="49"/>
  <c r="H74" i="49"/>
  <c r="J74" i="49" s="1"/>
  <c r="H75" i="49"/>
  <c r="J75" i="49" s="1"/>
  <c r="R75" i="49" s="1"/>
  <c r="H76" i="49"/>
  <c r="J76" i="49" s="1"/>
  <c r="H77" i="49"/>
  <c r="J77" i="49" s="1"/>
  <c r="H78" i="49"/>
  <c r="H79" i="49"/>
  <c r="H80" i="49"/>
  <c r="J80" i="49" s="1"/>
  <c r="L80" i="49" s="1"/>
  <c r="H81" i="49"/>
  <c r="H82" i="49"/>
  <c r="J82" i="49" s="1"/>
  <c r="H83" i="49"/>
  <c r="J83" i="49" s="1"/>
  <c r="L83" i="49" s="1"/>
  <c r="H84" i="49"/>
  <c r="J84" i="49" s="1"/>
  <c r="H85" i="49"/>
  <c r="H86" i="49"/>
  <c r="H87" i="49"/>
  <c r="J87" i="49" s="1"/>
  <c r="N87" i="49" s="1"/>
  <c r="H88" i="49"/>
  <c r="J88" i="49" s="1"/>
  <c r="H89" i="49"/>
  <c r="J89" i="49" s="1"/>
  <c r="H90" i="49"/>
  <c r="J90" i="49" s="1"/>
  <c r="H91" i="49"/>
  <c r="J91" i="49" s="1"/>
  <c r="H92" i="49"/>
  <c r="H93" i="49"/>
  <c r="J93" i="49" s="1"/>
  <c r="H94" i="49"/>
  <c r="J94" i="49" s="1"/>
  <c r="M94" i="49" s="1"/>
  <c r="H95" i="49"/>
  <c r="J95" i="49" s="1"/>
  <c r="H96" i="49"/>
  <c r="J96" i="49" s="1"/>
  <c r="L96" i="49" s="1"/>
  <c r="H97" i="49"/>
  <c r="J97" i="49" s="1"/>
  <c r="H98" i="49"/>
  <c r="J98" i="49" s="1"/>
  <c r="H99" i="49"/>
  <c r="J99" i="49" s="1"/>
  <c r="N99" i="49" s="1"/>
  <c r="H100" i="49"/>
  <c r="J100" i="49" s="1"/>
  <c r="H101" i="49"/>
  <c r="J101" i="49" s="1"/>
  <c r="H102" i="49"/>
  <c r="J102" i="49" s="1"/>
  <c r="H103" i="49"/>
  <c r="H104" i="49"/>
  <c r="J104" i="49" s="1"/>
  <c r="H105" i="49"/>
  <c r="J105" i="49" s="1"/>
  <c r="M105" i="49" s="1"/>
  <c r="H106" i="49"/>
  <c r="J106" i="49" s="1"/>
  <c r="H107" i="49"/>
  <c r="J107" i="49" s="1"/>
  <c r="N107" i="49" s="1"/>
  <c r="H108" i="49"/>
  <c r="H109" i="49"/>
  <c r="J109" i="49" s="1"/>
  <c r="H110" i="49"/>
  <c r="J110" i="49" s="1"/>
  <c r="H111" i="49"/>
  <c r="J111" i="49" s="1"/>
  <c r="H112" i="49"/>
  <c r="J112" i="49" s="1"/>
  <c r="L112" i="49" s="1"/>
  <c r="H113" i="49"/>
  <c r="H114" i="49"/>
  <c r="J114" i="49" s="1"/>
  <c r="H115" i="49"/>
  <c r="J115" i="49" s="1"/>
  <c r="H116" i="49"/>
  <c r="J116" i="49" s="1"/>
  <c r="H117" i="49"/>
  <c r="H118" i="49"/>
  <c r="J118" i="49" s="1"/>
  <c r="N118" i="49" s="1"/>
  <c r="H119" i="49"/>
  <c r="H120" i="49"/>
  <c r="J120" i="49" s="1"/>
  <c r="L120" i="49" s="1"/>
  <c r="H121" i="49"/>
  <c r="J121" i="49" s="1"/>
  <c r="H122" i="49"/>
  <c r="J122" i="49" s="1"/>
  <c r="H123" i="49"/>
  <c r="J123" i="49" s="1"/>
  <c r="N123" i="49" s="1"/>
  <c r="H124" i="49"/>
  <c r="H125" i="49"/>
  <c r="J125" i="49" s="1"/>
  <c r="H126" i="49"/>
  <c r="J126" i="49" s="1"/>
  <c r="L126" i="49" s="1"/>
  <c r="H127" i="49"/>
  <c r="H128" i="49"/>
  <c r="J128" i="49" s="1"/>
  <c r="M128" i="49" s="1"/>
  <c r="H129" i="49"/>
  <c r="J129" i="49" s="1"/>
  <c r="E3" i="49"/>
  <c r="AX3" i="49" s="1"/>
  <c r="E4" i="49"/>
  <c r="AX4" i="49" s="1"/>
  <c r="E5" i="49"/>
  <c r="AX5" i="49" s="1"/>
  <c r="E6" i="49"/>
  <c r="F6" i="49" s="1"/>
  <c r="G6" i="49" s="1"/>
  <c r="E7" i="49"/>
  <c r="E8" i="49"/>
  <c r="AX8" i="49" s="1"/>
  <c r="E9" i="49"/>
  <c r="E10" i="49"/>
  <c r="AX10" i="49" s="1"/>
  <c r="E11" i="49"/>
  <c r="AX11" i="49" s="1"/>
  <c r="E12" i="49"/>
  <c r="AX12" i="49" s="1"/>
  <c r="E13" i="49"/>
  <c r="AX13" i="49" s="1"/>
  <c r="E14" i="49"/>
  <c r="AH14" i="49" s="1"/>
  <c r="E15" i="49"/>
  <c r="E16" i="49"/>
  <c r="AX16" i="49" s="1"/>
  <c r="E17" i="49"/>
  <c r="E18" i="49"/>
  <c r="E19" i="49"/>
  <c r="AX19" i="49" s="1"/>
  <c r="E20" i="49"/>
  <c r="F20" i="49" s="1"/>
  <c r="G20" i="49" s="1"/>
  <c r="E21" i="49"/>
  <c r="E22" i="49"/>
  <c r="AX22" i="49" s="1"/>
  <c r="E23" i="49"/>
  <c r="E24" i="49"/>
  <c r="AX24" i="49" s="1"/>
  <c r="E25" i="49"/>
  <c r="AX25" i="49" s="1"/>
  <c r="E26" i="49"/>
  <c r="AX26" i="49" s="1"/>
  <c r="E27" i="49"/>
  <c r="AX27" i="49" s="1"/>
  <c r="E28" i="49"/>
  <c r="E29" i="49"/>
  <c r="E30" i="49"/>
  <c r="E31" i="49"/>
  <c r="E32" i="49"/>
  <c r="E33" i="49"/>
  <c r="E34" i="49"/>
  <c r="AX34" i="49" s="1"/>
  <c r="E35" i="49"/>
  <c r="AX35" i="49" s="1"/>
  <c r="E36" i="49"/>
  <c r="AH36" i="49" s="1"/>
  <c r="E37" i="49"/>
  <c r="E38" i="49"/>
  <c r="E39" i="49"/>
  <c r="E40" i="49"/>
  <c r="E41" i="49"/>
  <c r="E42" i="49"/>
  <c r="AX42" i="49" s="1"/>
  <c r="E43" i="49"/>
  <c r="AX43" i="49" s="1"/>
  <c r="E44" i="49"/>
  <c r="AX44" i="49" s="1"/>
  <c r="E45" i="49"/>
  <c r="E46" i="49"/>
  <c r="AX46" i="49" s="1"/>
  <c r="E47" i="49"/>
  <c r="E48" i="49"/>
  <c r="AX48" i="49" s="1"/>
  <c r="E49" i="49"/>
  <c r="E50" i="49"/>
  <c r="E51" i="49"/>
  <c r="E52" i="49"/>
  <c r="AX52" i="49" s="1"/>
  <c r="E53" i="49"/>
  <c r="AX53" i="49" s="1"/>
  <c r="E54" i="49"/>
  <c r="AH54" i="49" s="1"/>
  <c r="E55" i="49"/>
  <c r="E56" i="49"/>
  <c r="AX56" i="49" s="1"/>
  <c r="E57" i="49"/>
  <c r="AX57" i="49" s="1"/>
  <c r="E58" i="49"/>
  <c r="AX58" i="49" s="1"/>
  <c r="E59" i="49"/>
  <c r="AX59" i="49" s="1"/>
  <c r="E60" i="49"/>
  <c r="AX60" i="49" s="1"/>
  <c r="E61" i="49"/>
  <c r="AX61" i="49" s="1"/>
  <c r="E62" i="49"/>
  <c r="E63" i="49"/>
  <c r="E64" i="49"/>
  <c r="AX64" i="49" s="1"/>
  <c r="E65" i="49"/>
  <c r="E66" i="49"/>
  <c r="AX66" i="49" s="1"/>
  <c r="E67" i="49"/>
  <c r="AX67" i="49" s="1"/>
  <c r="E68" i="49"/>
  <c r="AG68" i="49" s="1"/>
  <c r="E69" i="49"/>
  <c r="AX69" i="49" s="1"/>
  <c r="E70" i="49"/>
  <c r="E71" i="49"/>
  <c r="AX71" i="49" s="1"/>
  <c r="E72" i="49"/>
  <c r="AX72" i="49" s="1"/>
  <c r="E73" i="49"/>
  <c r="E74" i="49"/>
  <c r="AX74" i="49" s="1"/>
  <c r="E75" i="49"/>
  <c r="AX75" i="49" s="1"/>
  <c r="E76" i="49"/>
  <c r="E77" i="49"/>
  <c r="AX77" i="49" s="1"/>
  <c r="E78" i="49"/>
  <c r="E79" i="49"/>
  <c r="AX79" i="49" s="1"/>
  <c r="E80" i="49"/>
  <c r="E81" i="49"/>
  <c r="E82" i="49"/>
  <c r="AX82" i="49" s="1"/>
  <c r="E83" i="49"/>
  <c r="AX83" i="49" s="1"/>
  <c r="E84" i="49"/>
  <c r="E85" i="49"/>
  <c r="AX85" i="49" s="1"/>
  <c r="E86" i="49"/>
  <c r="AX86" i="49" s="1"/>
  <c r="E87" i="49"/>
  <c r="AX87" i="49" s="1"/>
  <c r="E88" i="49"/>
  <c r="E89" i="49"/>
  <c r="AX89" i="49" s="1"/>
  <c r="E90" i="49"/>
  <c r="AX90" i="49" s="1"/>
  <c r="E91" i="49"/>
  <c r="AX91" i="49" s="1"/>
  <c r="E92" i="49"/>
  <c r="E93" i="49"/>
  <c r="AX93" i="49" s="1"/>
  <c r="E94" i="49"/>
  <c r="E95" i="49"/>
  <c r="E96" i="49"/>
  <c r="AX96" i="49" s="1"/>
  <c r="E97" i="49"/>
  <c r="AX97" i="49" s="1"/>
  <c r="E98" i="49"/>
  <c r="AX98" i="49" s="1"/>
  <c r="E99" i="49"/>
  <c r="AX99" i="49" s="1"/>
  <c r="E100" i="49"/>
  <c r="E101" i="49"/>
  <c r="AX101" i="49" s="1"/>
  <c r="E102" i="49"/>
  <c r="E103" i="49"/>
  <c r="E104" i="49"/>
  <c r="AX104" i="49" s="1"/>
  <c r="E105" i="49"/>
  <c r="E106" i="49"/>
  <c r="E107" i="49"/>
  <c r="AX107" i="49" s="1"/>
  <c r="E108" i="49"/>
  <c r="AX108" i="49" s="1"/>
  <c r="E109" i="49"/>
  <c r="AX109" i="49" s="1"/>
  <c r="E110" i="49"/>
  <c r="E111" i="49"/>
  <c r="E112" i="49"/>
  <c r="AX112" i="49" s="1"/>
  <c r="E113" i="49"/>
  <c r="AX113" i="49" s="1"/>
  <c r="E114" i="49"/>
  <c r="AX114" i="49" s="1"/>
  <c r="E115" i="49"/>
  <c r="AX115" i="49" s="1"/>
  <c r="E116" i="49"/>
  <c r="AX116" i="49" s="1"/>
  <c r="E117" i="49"/>
  <c r="AX117" i="49" s="1"/>
  <c r="E118" i="49"/>
  <c r="E119" i="49"/>
  <c r="E120" i="49"/>
  <c r="AX120" i="49" s="1"/>
  <c r="E121" i="49"/>
  <c r="E122" i="49"/>
  <c r="AX122" i="49" s="1"/>
  <c r="E123" i="49"/>
  <c r="AX123" i="49" s="1"/>
  <c r="E124" i="49"/>
  <c r="AX124" i="49" s="1"/>
  <c r="E125" i="49"/>
  <c r="AX125" i="49" s="1"/>
  <c r="E126" i="49"/>
  <c r="AX126" i="49" s="1"/>
  <c r="E127" i="49"/>
  <c r="E128" i="49"/>
  <c r="AX128" i="49" s="1"/>
  <c r="E129" i="49"/>
  <c r="E2" i="49"/>
  <c r="AX2" i="49" s="1"/>
  <c r="H2" i="49"/>
  <c r="AE145" i="49" a="1"/>
  <c r="AE145" i="49" s="1"/>
  <c r="AE144" i="49" a="1"/>
  <c r="AE144" i="49" s="1"/>
  <c r="AE143" i="49" a="1"/>
  <c r="AE143" i="49" s="1"/>
  <c r="AE142" i="49" a="1"/>
  <c r="AE142" i="49" s="1"/>
  <c r="AE141" i="49" a="1"/>
  <c r="AE141" i="49" s="1"/>
  <c r="AE140" i="49" a="1"/>
  <c r="AE140" i="49" s="1"/>
  <c r="AE139" i="49" a="1"/>
  <c r="AE139" i="49" s="1"/>
  <c r="AE138" i="49" a="1"/>
  <c r="AE138" i="49" s="1"/>
  <c r="AE137" i="49" a="1"/>
  <c r="AE137" i="49" s="1"/>
  <c r="AE136" i="49" a="1"/>
  <c r="AE136" i="49" s="1"/>
  <c r="AE135" i="49" a="1"/>
  <c r="AE135" i="49" s="1"/>
  <c r="AE134" i="49" a="1"/>
  <c r="AE134" i="49" s="1"/>
  <c r="AE133" i="49" a="1"/>
  <c r="AE133" i="49" s="1"/>
  <c r="AE132" i="49" a="1"/>
  <c r="AE132" i="49" s="1"/>
  <c r="AE131" i="49" a="1"/>
  <c r="AE131" i="49" s="1"/>
  <c r="AE130" i="49" a="1"/>
  <c r="AE130" i="49" s="1"/>
  <c r="AT129" i="49"/>
  <c r="AR129" i="49"/>
  <c r="AO129" i="49"/>
  <c r="AT128" i="49"/>
  <c r="AR128" i="49"/>
  <c r="AO128" i="49"/>
  <c r="AT127" i="49"/>
  <c r="AR127" i="49"/>
  <c r="AO127" i="49"/>
  <c r="J127" i="49"/>
  <c r="AT126" i="49"/>
  <c r="AR126" i="49"/>
  <c r="AO126" i="49"/>
  <c r="AT125" i="49"/>
  <c r="AR125" i="49"/>
  <c r="AO125" i="49"/>
  <c r="F125" i="49"/>
  <c r="G125" i="49" s="1"/>
  <c r="W125" i="49" s="1"/>
  <c r="AT124" i="49"/>
  <c r="AR124" i="49"/>
  <c r="AO124" i="49"/>
  <c r="J124" i="49"/>
  <c r="AT123" i="49"/>
  <c r="AR123" i="49"/>
  <c r="AO123" i="49"/>
  <c r="AT122" i="49"/>
  <c r="AR122" i="49"/>
  <c r="AO122" i="49"/>
  <c r="AT121" i="49"/>
  <c r="AR121" i="49"/>
  <c r="AO121" i="49"/>
  <c r="AT120" i="49"/>
  <c r="AR120" i="49"/>
  <c r="AO120" i="49"/>
  <c r="AT119" i="49"/>
  <c r="AR119" i="49"/>
  <c r="AO119" i="49"/>
  <c r="J119" i="49"/>
  <c r="AT118" i="49"/>
  <c r="AR118" i="49"/>
  <c r="AO118" i="49"/>
  <c r="AT117" i="49"/>
  <c r="AR117" i="49"/>
  <c r="AO117" i="49"/>
  <c r="J117" i="49"/>
  <c r="AT116" i="49"/>
  <c r="AR116" i="49"/>
  <c r="AO116" i="49"/>
  <c r="F116" i="49"/>
  <c r="G116" i="49" s="1"/>
  <c r="P116" i="49" s="1"/>
  <c r="AT115" i="49"/>
  <c r="AR115" i="49"/>
  <c r="AO115" i="49"/>
  <c r="F115" i="49"/>
  <c r="G115" i="49" s="1"/>
  <c r="AT114" i="49"/>
  <c r="AR114" i="49"/>
  <c r="AO114" i="49"/>
  <c r="AT113" i="49"/>
  <c r="AR113" i="49"/>
  <c r="AO113" i="49"/>
  <c r="J113" i="49"/>
  <c r="AT112" i="49"/>
  <c r="AR112" i="49"/>
  <c r="AO112" i="49"/>
  <c r="AT111" i="49"/>
  <c r="AR111" i="49"/>
  <c r="AO111" i="49"/>
  <c r="AT110" i="49"/>
  <c r="AR110" i="49"/>
  <c r="AO110" i="49"/>
  <c r="AT109" i="49"/>
  <c r="AR109" i="49"/>
  <c r="AO109" i="49"/>
  <c r="F109" i="49"/>
  <c r="G109" i="49" s="1"/>
  <c r="AT108" i="49"/>
  <c r="AR108" i="49"/>
  <c r="AO108" i="49"/>
  <c r="J108" i="49"/>
  <c r="AT107" i="49"/>
  <c r="AR107" i="49"/>
  <c r="AO107" i="49"/>
  <c r="F107" i="49"/>
  <c r="G107" i="49" s="1"/>
  <c r="Z107" i="49" s="1"/>
  <c r="AZ107" i="49" s="1"/>
  <c r="AT106" i="49"/>
  <c r="AR106" i="49"/>
  <c r="AO106" i="49"/>
  <c r="AT105" i="49"/>
  <c r="AR105" i="49"/>
  <c r="AO105" i="49"/>
  <c r="AT104" i="49"/>
  <c r="AR104" i="49"/>
  <c r="AO104" i="49"/>
  <c r="A104" i="49"/>
  <c r="D104" i="49"/>
  <c r="AT103" i="49"/>
  <c r="AR103" i="49"/>
  <c r="AO103" i="49"/>
  <c r="J103" i="49"/>
  <c r="M103" i="49" s="1"/>
  <c r="AT102" i="49"/>
  <c r="AR102" i="49"/>
  <c r="AO102" i="49"/>
  <c r="AT101" i="49"/>
  <c r="AR101" i="49"/>
  <c r="AO101" i="49"/>
  <c r="AT100" i="49"/>
  <c r="AR100" i="49"/>
  <c r="AO100" i="49"/>
  <c r="A100" i="49"/>
  <c r="AT99" i="49"/>
  <c r="AR99" i="49"/>
  <c r="AO99" i="49"/>
  <c r="F99" i="49"/>
  <c r="G99" i="49" s="1"/>
  <c r="D99" i="49"/>
  <c r="AT98" i="49"/>
  <c r="AR98" i="49"/>
  <c r="AO98" i="49"/>
  <c r="AT97" i="49"/>
  <c r="AR97" i="49"/>
  <c r="AO97" i="49"/>
  <c r="AT96" i="49"/>
  <c r="AR96" i="49"/>
  <c r="AO96" i="49"/>
  <c r="F96" i="49"/>
  <c r="G96" i="49" s="1"/>
  <c r="W96" i="49" s="1"/>
  <c r="AT95" i="49"/>
  <c r="AR95" i="49"/>
  <c r="AO95" i="49"/>
  <c r="AT94" i="49"/>
  <c r="AR94" i="49"/>
  <c r="AO94" i="49"/>
  <c r="AT93" i="49"/>
  <c r="AR93" i="49"/>
  <c r="AO93" i="49"/>
  <c r="F93" i="49"/>
  <c r="G93" i="49" s="1"/>
  <c r="AT92" i="49"/>
  <c r="AR92" i="49"/>
  <c r="AO92" i="49"/>
  <c r="J92" i="49"/>
  <c r="AT91" i="49"/>
  <c r="AR91" i="49"/>
  <c r="AO91" i="49"/>
  <c r="F91" i="49"/>
  <c r="G91" i="49" s="1"/>
  <c r="AT90" i="49"/>
  <c r="AR90" i="49"/>
  <c r="AO90" i="49"/>
  <c r="AT89" i="49"/>
  <c r="AR89" i="49"/>
  <c r="AO89" i="49"/>
  <c r="AT88" i="49"/>
  <c r="AR88" i="49"/>
  <c r="AO88" i="49"/>
  <c r="AT87" i="49"/>
  <c r="AR87" i="49"/>
  <c r="AO87" i="49"/>
  <c r="F87" i="49"/>
  <c r="G87" i="49" s="1"/>
  <c r="R87" i="49" s="1"/>
  <c r="AT86" i="49"/>
  <c r="AR86" i="49"/>
  <c r="AO86" i="49"/>
  <c r="J86" i="49"/>
  <c r="F86" i="49"/>
  <c r="G86" i="49" s="1"/>
  <c r="AT85" i="49"/>
  <c r="AR85" i="49"/>
  <c r="AO85" i="49"/>
  <c r="J85" i="49"/>
  <c r="N85" i="49" s="1"/>
  <c r="AT84" i="49"/>
  <c r="AR84" i="49"/>
  <c r="AO84" i="49"/>
  <c r="AT83" i="49"/>
  <c r="AR83" i="49"/>
  <c r="AO83" i="49"/>
  <c r="F83" i="49"/>
  <c r="G83" i="49" s="1"/>
  <c r="AT82" i="49"/>
  <c r="AR82" i="49"/>
  <c r="AO82" i="49"/>
  <c r="AT81" i="49"/>
  <c r="AR81" i="49"/>
  <c r="AO81" i="49"/>
  <c r="L81" i="49"/>
  <c r="J81" i="49"/>
  <c r="M81" i="49" s="1"/>
  <c r="AT80" i="49"/>
  <c r="AR80" i="49"/>
  <c r="AO80" i="49"/>
  <c r="AT79" i="49"/>
  <c r="AR79" i="49"/>
  <c r="AO79" i="49"/>
  <c r="J79" i="49"/>
  <c r="N79" i="49" s="1"/>
  <c r="AT78" i="49"/>
  <c r="AR78" i="49"/>
  <c r="AO78" i="49"/>
  <c r="J78" i="49"/>
  <c r="AT77" i="49"/>
  <c r="AR77" i="49"/>
  <c r="AO77" i="49"/>
  <c r="AT76" i="49"/>
  <c r="AR76" i="49"/>
  <c r="AO76" i="49"/>
  <c r="AT75" i="49"/>
  <c r="AR75" i="49"/>
  <c r="AO75" i="49"/>
  <c r="F75" i="49"/>
  <c r="G75" i="49" s="1"/>
  <c r="AT74" i="49"/>
  <c r="AR74" i="49"/>
  <c r="AO74" i="49"/>
  <c r="AT73" i="49"/>
  <c r="AO73" i="49"/>
  <c r="J73" i="49"/>
  <c r="AT72" i="49"/>
  <c r="AO72" i="49"/>
  <c r="D72" i="49"/>
  <c r="A72" i="49"/>
  <c r="AT71" i="49"/>
  <c r="AO71" i="49"/>
  <c r="AT70" i="49"/>
  <c r="AO70" i="49"/>
  <c r="J70" i="49"/>
  <c r="M70" i="49" s="1"/>
  <c r="D70" i="49"/>
  <c r="A70" i="49"/>
  <c r="AT69" i="49"/>
  <c r="AO69" i="49"/>
  <c r="D69" i="49"/>
  <c r="AT68" i="49"/>
  <c r="AO68" i="49"/>
  <c r="J68" i="49"/>
  <c r="N68" i="49" s="1"/>
  <c r="D68" i="49"/>
  <c r="A68" i="49"/>
  <c r="AT67" i="49"/>
  <c r="AO67" i="49"/>
  <c r="F67" i="49"/>
  <c r="G67" i="49" s="1"/>
  <c r="D67" i="49"/>
  <c r="AT66" i="49"/>
  <c r="AO66" i="49"/>
  <c r="AT65" i="49"/>
  <c r="J65" i="49"/>
  <c r="AT64" i="49"/>
  <c r="AH64" i="49"/>
  <c r="F64" i="49"/>
  <c r="G64" i="49" s="1"/>
  <c r="D64" i="49"/>
  <c r="AT63" i="49"/>
  <c r="D63" i="49"/>
  <c r="A63" i="49"/>
  <c r="AT62" i="49"/>
  <c r="F62" i="49"/>
  <c r="G62" i="49" s="1"/>
  <c r="A62" i="49"/>
  <c r="AT61" i="49"/>
  <c r="N61" i="49"/>
  <c r="A61" i="49"/>
  <c r="AT60" i="49"/>
  <c r="J60" i="49"/>
  <c r="M60" i="49" s="1"/>
  <c r="D60" i="49"/>
  <c r="A60" i="49"/>
  <c r="AT59" i="49"/>
  <c r="AH59" i="49"/>
  <c r="F59" i="49"/>
  <c r="G59" i="49" s="1"/>
  <c r="D59" i="49"/>
  <c r="AT58" i="49"/>
  <c r="AT57" i="49"/>
  <c r="J57" i="49"/>
  <c r="N57" i="49" s="1"/>
  <c r="D57" i="49"/>
  <c r="AT56" i="49"/>
  <c r="D56" i="49"/>
  <c r="A56" i="49"/>
  <c r="AT55" i="49"/>
  <c r="F55" i="49"/>
  <c r="G55" i="49" s="1"/>
  <c r="P55" i="49" s="1"/>
  <c r="D55" i="49"/>
  <c r="A55" i="49"/>
  <c r="AT54" i="49"/>
  <c r="D54" i="49"/>
  <c r="A54" i="49"/>
  <c r="AT53" i="49"/>
  <c r="J53" i="49"/>
  <c r="F53" i="49"/>
  <c r="G53" i="49" s="1"/>
  <c r="U53" i="49" s="1"/>
  <c r="AH53" i="49"/>
  <c r="D53" i="49"/>
  <c r="A53" i="49"/>
  <c r="AT52" i="49"/>
  <c r="J52" i="49"/>
  <c r="M52" i="49" s="1"/>
  <c r="AH52" i="49"/>
  <c r="AT51" i="49"/>
  <c r="A51" i="49"/>
  <c r="AT50" i="49"/>
  <c r="A50" i="49"/>
  <c r="AT49" i="49"/>
  <c r="AJ49" i="49"/>
  <c r="AL49" i="49" s="1"/>
  <c r="F49" i="49"/>
  <c r="G49" i="49" s="1"/>
  <c r="D49" i="49"/>
  <c r="A49" i="49"/>
  <c r="AT48" i="49"/>
  <c r="AJ48" i="49"/>
  <c r="AL48" i="49" s="1"/>
  <c r="AH48" i="49"/>
  <c r="F48" i="49"/>
  <c r="G48" i="49" s="1"/>
  <c r="AA48" i="49" s="1"/>
  <c r="D48" i="49"/>
  <c r="A48" i="49"/>
  <c r="AT47" i="49"/>
  <c r="AJ47" i="49"/>
  <c r="AL47" i="49" s="1"/>
  <c r="F47" i="49"/>
  <c r="G47" i="49" s="1"/>
  <c r="AT46" i="49"/>
  <c r="AJ46" i="49"/>
  <c r="AL46" i="49" s="1"/>
  <c r="J46" i="49"/>
  <c r="L46" i="49" s="1"/>
  <c r="D46" i="49"/>
  <c r="AT45" i="49"/>
  <c r="AJ45" i="49"/>
  <c r="AL45" i="49" s="1"/>
  <c r="N45" i="49"/>
  <c r="D45" i="49"/>
  <c r="AT44" i="49"/>
  <c r="AJ44" i="49"/>
  <c r="AL44" i="49" s="1"/>
  <c r="J44" i="49"/>
  <c r="AT43" i="49"/>
  <c r="AJ43" i="49"/>
  <c r="AL43" i="49" s="1"/>
  <c r="AH43" i="49"/>
  <c r="F43" i="49"/>
  <c r="G43" i="49" s="1"/>
  <c r="AT42" i="49"/>
  <c r="AJ42" i="49"/>
  <c r="AL42" i="49"/>
  <c r="AT41" i="49"/>
  <c r="AJ41" i="49"/>
  <c r="AK41" i="49" s="1"/>
  <c r="J41" i="49"/>
  <c r="D41" i="49"/>
  <c r="A41" i="49"/>
  <c r="AT40" i="49"/>
  <c r="AJ40" i="49"/>
  <c r="AK40" i="49" s="1"/>
  <c r="F40" i="49"/>
  <c r="G40" i="49" s="1"/>
  <c r="AT39" i="49"/>
  <c r="AJ39" i="49"/>
  <c r="AK39" i="49" s="1"/>
  <c r="J39" i="49"/>
  <c r="AT38" i="49"/>
  <c r="AJ38" i="49"/>
  <c r="AK38" i="49" s="1"/>
  <c r="AT37" i="49"/>
  <c r="AJ37" i="49"/>
  <c r="AK37" i="49" s="1"/>
  <c r="D37" i="49"/>
  <c r="A37" i="49"/>
  <c r="AT36" i="49"/>
  <c r="AJ36" i="49"/>
  <c r="AK36" i="49" s="1"/>
  <c r="J36" i="49"/>
  <c r="A36" i="49"/>
  <c r="AT35" i="49"/>
  <c r="AJ35" i="49"/>
  <c r="AK35" i="49" s="1"/>
  <c r="AH35" i="49"/>
  <c r="D35" i="49"/>
  <c r="A35" i="49"/>
  <c r="AT34" i="49"/>
  <c r="AJ34" i="49"/>
  <c r="AK34" i="49" s="1"/>
  <c r="AT33" i="49"/>
  <c r="AT32" i="49"/>
  <c r="D32" i="49"/>
  <c r="A32" i="49"/>
  <c r="AT31" i="49"/>
  <c r="AT30" i="49"/>
  <c r="J30" i="49"/>
  <c r="L30" i="49" s="1"/>
  <c r="AT29" i="49"/>
  <c r="J29" i="49"/>
  <c r="A29" i="49"/>
  <c r="AT28" i="49"/>
  <c r="AT27" i="49"/>
  <c r="AT26" i="49"/>
  <c r="AT25" i="49"/>
  <c r="AO25" i="49"/>
  <c r="D25" i="49"/>
  <c r="A25" i="49"/>
  <c r="AT24" i="49"/>
  <c r="AO24" i="49"/>
  <c r="AT23" i="49"/>
  <c r="AO23" i="49"/>
  <c r="J23" i="49"/>
  <c r="AT22" i="49"/>
  <c r="AO22" i="49"/>
  <c r="AT21" i="49"/>
  <c r="AO21" i="49"/>
  <c r="J21" i="49"/>
  <c r="D21" i="49"/>
  <c r="A21" i="49"/>
  <c r="AT20" i="49"/>
  <c r="AO20" i="49"/>
  <c r="D20" i="49"/>
  <c r="A20" i="49"/>
  <c r="AT19" i="49"/>
  <c r="AO19" i="49"/>
  <c r="AT18" i="49"/>
  <c r="AO18" i="49"/>
  <c r="AT17" i="49"/>
  <c r="AO17" i="49"/>
  <c r="D17" i="49"/>
  <c r="A17" i="49"/>
  <c r="AT16" i="49"/>
  <c r="AO16" i="49"/>
  <c r="AH16" i="49"/>
  <c r="D16" i="49"/>
  <c r="AT15" i="49"/>
  <c r="AO15" i="49"/>
  <c r="J15" i="49"/>
  <c r="D15" i="49"/>
  <c r="A15" i="49"/>
  <c r="AT14" i="49"/>
  <c r="AO14" i="49"/>
  <c r="J14" i="49"/>
  <c r="L14" i="49" s="1"/>
  <c r="A14" i="49"/>
  <c r="AT13" i="49"/>
  <c r="AO13" i="49"/>
  <c r="AH13" i="49"/>
  <c r="L13" i="49"/>
  <c r="N13" i="49"/>
  <c r="F13" i="49"/>
  <c r="G13" i="49" s="1"/>
  <c r="D13" i="49"/>
  <c r="AT12" i="49"/>
  <c r="AO12" i="49"/>
  <c r="D12" i="49"/>
  <c r="A12" i="49"/>
  <c r="AT11" i="49"/>
  <c r="AO11" i="49"/>
  <c r="AT10" i="49"/>
  <c r="AO10" i="49"/>
  <c r="AT9" i="49"/>
  <c r="AO9" i="49"/>
  <c r="AT8" i="49"/>
  <c r="AO8" i="49"/>
  <c r="F8" i="49"/>
  <c r="G8" i="49" s="1"/>
  <c r="D8" i="49"/>
  <c r="AT7" i="49"/>
  <c r="AO7" i="49"/>
  <c r="AT6" i="49"/>
  <c r="AO6" i="49"/>
  <c r="AT5" i="49"/>
  <c r="AO5" i="49"/>
  <c r="J5" i="49"/>
  <c r="F5" i="49"/>
  <c r="G5" i="49" s="1"/>
  <c r="AH5" i="49"/>
  <c r="D5" i="49"/>
  <c r="AT4" i="49"/>
  <c r="AO4" i="49"/>
  <c r="AT3" i="49"/>
  <c r="AO3" i="49"/>
  <c r="F3" i="49"/>
  <c r="G3" i="49" s="1"/>
  <c r="V3" i="49" s="1"/>
  <c r="AY3" i="49" s="1"/>
  <c r="AH3" i="49"/>
  <c r="D3" i="49"/>
  <c r="A3" i="49"/>
  <c r="AT2" i="49"/>
  <c r="AO2" i="49"/>
  <c r="AC2" i="49"/>
  <c r="J2" i="49"/>
  <c r="L2" i="49" s="1"/>
  <c r="D2" i="49"/>
  <c r="E2" i="48"/>
  <c r="AX2" i="48" s="1"/>
  <c r="E3" i="48"/>
  <c r="AX3" i="48" s="1"/>
  <c r="E4" i="48"/>
  <c r="AX4" i="48" s="1"/>
  <c r="E5" i="48"/>
  <c r="AX5" i="48" s="1"/>
  <c r="E6" i="48"/>
  <c r="E7" i="48"/>
  <c r="AX7" i="48" s="1"/>
  <c r="E8" i="48"/>
  <c r="AX8" i="48" s="1"/>
  <c r="E9" i="48"/>
  <c r="AX9" i="48" s="1"/>
  <c r="E10" i="48"/>
  <c r="AX10" i="48" s="1"/>
  <c r="E11" i="48"/>
  <c r="AX11" i="48" s="1"/>
  <c r="E12" i="48"/>
  <c r="AX12" i="48" s="1"/>
  <c r="E13" i="48"/>
  <c r="AX13" i="48" s="1"/>
  <c r="E14" i="48"/>
  <c r="AH14" i="48" s="1"/>
  <c r="E15" i="48"/>
  <c r="AX15" i="48" s="1"/>
  <c r="E16" i="48"/>
  <c r="AX16" i="48" s="1"/>
  <c r="E17" i="48"/>
  <c r="E18" i="48"/>
  <c r="E19" i="48"/>
  <c r="AX19" i="48" s="1"/>
  <c r="E20" i="48"/>
  <c r="AX20" i="48" s="1"/>
  <c r="E21" i="48"/>
  <c r="AX21" i="48" s="1"/>
  <c r="E22" i="48"/>
  <c r="E23" i="48"/>
  <c r="AX23" i="48" s="1"/>
  <c r="E24" i="48"/>
  <c r="AX24" i="48" s="1"/>
  <c r="E25" i="48"/>
  <c r="AH25" i="48" s="1"/>
  <c r="E26" i="48"/>
  <c r="AX26" i="48" s="1"/>
  <c r="E27" i="48"/>
  <c r="AX27" i="48" s="1"/>
  <c r="E28" i="48"/>
  <c r="AX28" i="48" s="1"/>
  <c r="E29" i="48"/>
  <c r="AX29" i="48" s="1"/>
  <c r="E30" i="48"/>
  <c r="AX30" i="48" s="1"/>
  <c r="E31" i="48"/>
  <c r="AX31" i="48" s="1"/>
  <c r="E32" i="48"/>
  <c r="AX32" i="48" s="1"/>
  <c r="E33" i="48"/>
  <c r="AH33" i="48" s="1"/>
  <c r="A33" i="48"/>
  <c r="E34" i="48"/>
  <c r="AX34" i="48" s="1"/>
  <c r="E35" i="48"/>
  <c r="E36" i="48"/>
  <c r="AX36" i="48" s="1"/>
  <c r="E37" i="48"/>
  <c r="F37" i="48" s="1"/>
  <c r="G37" i="48" s="1"/>
  <c r="E38" i="48"/>
  <c r="AX38" i="48" s="1"/>
  <c r="E39" i="48"/>
  <c r="AX39" i="48" s="1"/>
  <c r="E40" i="48"/>
  <c r="E41" i="48"/>
  <c r="AH41" i="48" s="1"/>
  <c r="E42" i="48"/>
  <c r="AX42" i="48" s="1"/>
  <c r="E43" i="48"/>
  <c r="AH43" i="48" s="1"/>
  <c r="E44" i="48"/>
  <c r="AX44" i="48" s="1"/>
  <c r="E45" i="48"/>
  <c r="AX45" i="48" s="1"/>
  <c r="E46" i="48"/>
  <c r="E47" i="48"/>
  <c r="AX47" i="48" s="1"/>
  <c r="E48" i="48"/>
  <c r="AH48" i="48" s="1"/>
  <c r="E49" i="48"/>
  <c r="AX49" i="48" s="1"/>
  <c r="E50" i="48"/>
  <c r="AX50" i="48" s="1"/>
  <c r="E51" i="48"/>
  <c r="AX51" i="48" s="1"/>
  <c r="E52" i="48"/>
  <c r="AX52" i="48" s="1"/>
  <c r="E53" i="48"/>
  <c r="AX53" i="48" s="1"/>
  <c r="E54" i="48"/>
  <c r="AX54" i="48" s="1"/>
  <c r="E55" i="48"/>
  <c r="AX55" i="48" s="1"/>
  <c r="E56" i="48"/>
  <c r="AX56" i="48" s="1"/>
  <c r="E57" i="48"/>
  <c r="AX57" i="48" s="1"/>
  <c r="E58" i="48"/>
  <c r="AX58" i="48" s="1"/>
  <c r="E59" i="48"/>
  <c r="AX59" i="48" s="1"/>
  <c r="E60" i="48"/>
  <c r="E61" i="48"/>
  <c r="AH61" i="48" s="1"/>
  <c r="E62" i="48"/>
  <c r="E63" i="48"/>
  <c r="F63" i="48" s="1"/>
  <c r="G63" i="48" s="1"/>
  <c r="E64" i="48"/>
  <c r="F64" i="48" s="1"/>
  <c r="G64" i="48" s="1"/>
  <c r="E65" i="48"/>
  <c r="AH65" i="48" s="1"/>
  <c r="E66" i="48"/>
  <c r="AX66" i="48" s="1"/>
  <c r="E67" i="48"/>
  <c r="AX67" i="48" s="1"/>
  <c r="E68" i="48"/>
  <c r="AX68" i="48" s="1"/>
  <c r="E69" i="48"/>
  <c r="AX69" i="48" s="1"/>
  <c r="E70" i="48"/>
  <c r="AX70" i="48" s="1"/>
  <c r="E71" i="48"/>
  <c r="E72" i="48"/>
  <c r="AX72" i="48" s="1"/>
  <c r="E73" i="48"/>
  <c r="E74" i="48"/>
  <c r="E75" i="48"/>
  <c r="AX75" i="48" s="1"/>
  <c r="E76" i="48"/>
  <c r="E77" i="48"/>
  <c r="AX77" i="48" s="1"/>
  <c r="E78" i="48"/>
  <c r="AX78" i="48" s="1"/>
  <c r="E79" i="48"/>
  <c r="E80" i="48"/>
  <c r="AX80" i="48" s="1"/>
  <c r="E81" i="48"/>
  <c r="AX81" i="48" s="1"/>
  <c r="E82" i="48"/>
  <c r="E83" i="48"/>
  <c r="AX83" i="48" s="1"/>
  <c r="E84" i="48"/>
  <c r="AX84" i="48" s="1"/>
  <c r="E85" i="48"/>
  <c r="AX85" i="48" s="1"/>
  <c r="E86" i="48"/>
  <c r="AX86" i="48" s="1"/>
  <c r="E87" i="48"/>
  <c r="E88" i="48"/>
  <c r="AX88" i="48" s="1"/>
  <c r="E89" i="48"/>
  <c r="AX89" i="48" s="1"/>
  <c r="E90" i="48"/>
  <c r="E91" i="48"/>
  <c r="E92" i="48"/>
  <c r="AX92" i="48" s="1"/>
  <c r="E93" i="48"/>
  <c r="AX93" i="48" s="1"/>
  <c r="E94" i="48"/>
  <c r="E95" i="48"/>
  <c r="AX95" i="48" s="1"/>
  <c r="E96" i="48"/>
  <c r="E97" i="48"/>
  <c r="AX97" i="48" s="1"/>
  <c r="E98" i="48"/>
  <c r="E99" i="48"/>
  <c r="AX99" i="48" s="1"/>
  <c r="E100" i="48"/>
  <c r="AX100" i="48" s="1"/>
  <c r="E101" i="48"/>
  <c r="E102" i="48"/>
  <c r="AX102" i="48" s="1"/>
  <c r="E103" i="48"/>
  <c r="AX103" i="48" s="1"/>
  <c r="E104" i="48"/>
  <c r="E105" i="48"/>
  <c r="AX105" i="48" s="1"/>
  <c r="E106" i="48"/>
  <c r="AX106" i="48" s="1"/>
  <c r="E107" i="48"/>
  <c r="E108" i="48"/>
  <c r="AX108" i="48" s="1"/>
  <c r="E109" i="48"/>
  <c r="AX109" i="48" s="1"/>
  <c r="E110" i="48"/>
  <c r="AX110" i="48" s="1"/>
  <c r="E111" i="48"/>
  <c r="AX111" i="48" s="1"/>
  <c r="E112" i="48"/>
  <c r="AX112" i="48" s="1"/>
  <c r="E113" i="48"/>
  <c r="AX113" i="48" s="1"/>
  <c r="E114" i="48"/>
  <c r="E115" i="48"/>
  <c r="AX115" i="48" s="1"/>
  <c r="E116" i="48"/>
  <c r="AX116" i="48" s="1"/>
  <c r="E117" i="48"/>
  <c r="AX117" i="48" s="1"/>
  <c r="E118" i="48"/>
  <c r="E119" i="48"/>
  <c r="AX119" i="48" s="1"/>
  <c r="E120" i="48"/>
  <c r="AX120" i="48" s="1"/>
  <c r="E121" i="48"/>
  <c r="AX121" i="48" s="1"/>
  <c r="E122" i="48"/>
  <c r="AX122" i="48" s="1"/>
  <c r="E123" i="48"/>
  <c r="AX123" i="48" s="1"/>
  <c r="E124" i="48"/>
  <c r="E125" i="48"/>
  <c r="AX125" i="48" s="1"/>
  <c r="E126" i="48"/>
  <c r="E127" i="48"/>
  <c r="AX127" i="48" s="1"/>
  <c r="E128" i="48"/>
  <c r="AX128" i="48" s="1"/>
  <c r="E129" i="48"/>
  <c r="H3" i="48"/>
  <c r="J3" i="48" s="1"/>
  <c r="M3" i="48" s="1"/>
  <c r="H4" i="48"/>
  <c r="J4" i="48" s="1"/>
  <c r="H5" i="48"/>
  <c r="J5" i="48" s="1"/>
  <c r="L5" i="48" s="1"/>
  <c r="H6" i="48"/>
  <c r="J6" i="48" s="1"/>
  <c r="N6" i="48" s="1"/>
  <c r="H7" i="48"/>
  <c r="J7" i="48" s="1"/>
  <c r="H8" i="48"/>
  <c r="H9" i="48"/>
  <c r="J9" i="48" s="1"/>
  <c r="H10" i="48"/>
  <c r="J10" i="48" s="1"/>
  <c r="H11" i="48"/>
  <c r="J11" i="48" s="1"/>
  <c r="L11" i="48" s="1"/>
  <c r="H12" i="48"/>
  <c r="J12" i="48" s="1"/>
  <c r="N12" i="48" s="1"/>
  <c r="H13" i="48"/>
  <c r="J13" i="48" s="1"/>
  <c r="H14" i="48"/>
  <c r="J14" i="48" s="1"/>
  <c r="H15" i="48"/>
  <c r="H16" i="48"/>
  <c r="J16" i="48" s="1"/>
  <c r="H17" i="48"/>
  <c r="J17" i="48" s="1"/>
  <c r="H18" i="48"/>
  <c r="J18" i="48" s="1"/>
  <c r="L18" i="48" s="1"/>
  <c r="H19" i="48"/>
  <c r="J19" i="48" s="1"/>
  <c r="N19" i="48" s="1"/>
  <c r="H20" i="48"/>
  <c r="J20" i="48" s="1"/>
  <c r="L20" i="48" s="1"/>
  <c r="H21" i="48"/>
  <c r="J21" i="48" s="1"/>
  <c r="H22" i="48"/>
  <c r="J22" i="48" s="1"/>
  <c r="L22" i="48" s="1"/>
  <c r="H23" i="48"/>
  <c r="J23" i="48" s="1"/>
  <c r="N23" i="48" s="1"/>
  <c r="H24" i="48"/>
  <c r="J24" i="48" s="1"/>
  <c r="N24" i="48" s="1"/>
  <c r="H25" i="48"/>
  <c r="J25" i="48" s="1"/>
  <c r="H26" i="48"/>
  <c r="J26" i="48" s="1"/>
  <c r="N26" i="48" s="1"/>
  <c r="H27" i="48"/>
  <c r="J27" i="48" s="1"/>
  <c r="H28" i="48"/>
  <c r="J28" i="48" s="1"/>
  <c r="L28" i="48" s="1"/>
  <c r="H29" i="48"/>
  <c r="J29" i="48" s="1"/>
  <c r="H30" i="48"/>
  <c r="J30" i="48" s="1"/>
  <c r="H31" i="48"/>
  <c r="J31" i="48" s="1"/>
  <c r="L31" i="48" s="1"/>
  <c r="H32" i="48"/>
  <c r="J32" i="48" s="1"/>
  <c r="H33" i="48"/>
  <c r="J33" i="48" s="1"/>
  <c r="N33" i="48" s="1"/>
  <c r="H34" i="48"/>
  <c r="J34" i="48" s="1"/>
  <c r="L34" i="48" s="1"/>
  <c r="H35" i="48"/>
  <c r="J35" i="48" s="1"/>
  <c r="N35" i="48" s="1"/>
  <c r="H36" i="48"/>
  <c r="J36" i="48" s="1"/>
  <c r="H37" i="48"/>
  <c r="J37" i="48" s="1"/>
  <c r="H38" i="48"/>
  <c r="J38" i="48" s="1"/>
  <c r="M38" i="48" s="1"/>
  <c r="H39" i="48"/>
  <c r="J39" i="48" s="1"/>
  <c r="N39" i="48" s="1"/>
  <c r="H40" i="48"/>
  <c r="J40" i="48" s="1"/>
  <c r="M40" i="48" s="1"/>
  <c r="H41" i="48"/>
  <c r="J41" i="48" s="1"/>
  <c r="H42" i="48"/>
  <c r="J42" i="48" s="1"/>
  <c r="M42" i="48" s="1"/>
  <c r="H43" i="48"/>
  <c r="J43" i="48" s="1"/>
  <c r="H44" i="48"/>
  <c r="J44" i="48" s="1"/>
  <c r="M44" i="48" s="1"/>
  <c r="H45" i="48"/>
  <c r="J45" i="48" s="1"/>
  <c r="H46" i="48"/>
  <c r="J46" i="48" s="1"/>
  <c r="M46" i="48" s="1"/>
  <c r="H47" i="48"/>
  <c r="H48" i="48"/>
  <c r="J48" i="48" s="1"/>
  <c r="L48" i="48" s="1"/>
  <c r="H49" i="48"/>
  <c r="H50" i="48"/>
  <c r="J50" i="48" s="1"/>
  <c r="H51" i="48"/>
  <c r="J51" i="48" s="1"/>
  <c r="L51" i="48" s="1"/>
  <c r="H52" i="48"/>
  <c r="J52" i="48" s="1"/>
  <c r="M52" i="48" s="1"/>
  <c r="H53" i="48"/>
  <c r="J53" i="48" s="1"/>
  <c r="M53" i="48" s="1"/>
  <c r="H54" i="48"/>
  <c r="J54" i="48" s="1"/>
  <c r="H55" i="48"/>
  <c r="J55" i="48" s="1"/>
  <c r="L55" i="48" s="1"/>
  <c r="H56" i="48"/>
  <c r="J56" i="48" s="1"/>
  <c r="L56" i="48" s="1"/>
  <c r="H57" i="48"/>
  <c r="H58" i="48"/>
  <c r="J58" i="48" s="1"/>
  <c r="H59" i="48"/>
  <c r="J59" i="48" s="1"/>
  <c r="M59" i="48" s="1"/>
  <c r="H60" i="48"/>
  <c r="J60" i="48" s="1"/>
  <c r="H61" i="48"/>
  <c r="J61" i="48" s="1"/>
  <c r="N61" i="48" s="1"/>
  <c r="H62" i="48"/>
  <c r="J62" i="48" s="1"/>
  <c r="M62" i="48" s="1"/>
  <c r="H63" i="48"/>
  <c r="J63" i="48" s="1"/>
  <c r="L63" i="48" s="1"/>
  <c r="H64" i="48"/>
  <c r="H65" i="48"/>
  <c r="H66" i="48"/>
  <c r="J66" i="48" s="1"/>
  <c r="M66" i="48" s="1"/>
  <c r="H67" i="48"/>
  <c r="J67" i="48" s="1"/>
  <c r="L67" i="48" s="1"/>
  <c r="H68" i="48"/>
  <c r="J68" i="48" s="1"/>
  <c r="H69" i="48"/>
  <c r="J69" i="48" s="1"/>
  <c r="H70" i="48"/>
  <c r="J70" i="48" s="1"/>
  <c r="H71" i="48"/>
  <c r="J71" i="48" s="1"/>
  <c r="L71" i="48" s="1"/>
  <c r="H72" i="48"/>
  <c r="H73" i="48"/>
  <c r="H74" i="48"/>
  <c r="J74" i="48" s="1"/>
  <c r="H75" i="48"/>
  <c r="J75" i="48" s="1"/>
  <c r="N75" i="48" s="1"/>
  <c r="H76" i="48"/>
  <c r="J76" i="48" s="1"/>
  <c r="H77" i="48"/>
  <c r="J77" i="48" s="1"/>
  <c r="H78" i="48"/>
  <c r="H79" i="48"/>
  <c r="J79" i="48" s="1"/>
  <c r="H80" i="48"/>
  <c r="H81" i="48"/>
  <c r="H82" i="48"/>
  <c r="J82" i="48" s="1"/>
  <c r="L82" i="48" s="1"/>
  <c r="H83" i="48"/>
  <c r="J83" i="48" s="1"/>
  <c r="N83" i="48" s="1"/>
  <c r="H84" i="48"/>
  <c r="J84" i="48" s="1"/>
  <c r="M84" i="48" s="1"/>
  <c r="H85" i="48"/>
  <c r="J85" i="48" s="1"/>
  <c r="L85" i="48" s="1"/>
  <c r="H86" i="48"/>
  <c r="J86" i="48" s="1"/>
  <c r="L86" i="48" s="1"/>
  <c r="H87" i="48"/>
  <c r="J87" i="48" s="1"/>
  <c r="N87" i="48" s="1"/>
  <c r="H88" i="48"/>
  <c r="J88" i="48" s="1"/>
  <c r="H89" i="48"/>
  <c r="J89" i="48" s="1"/>
  <c r="H90" i="48"/>
  <c r="J90" i="48" s="1"/>
  <c r="H91" i="48"/>
  <c r="J91" i="48" s="1"/>
  <c r="L91" i="48" s="1"/>
  <c r="H92" i="48"/>
  <c r="J92" i="48" s="1"/>
  <c r="M92" i="48" s="1"/>
  <c r="H93" i="48"/>
  <c r="J93" i="48" s="1"/>
  <c r="M93" i="48" s="1"/>
  <c r="H94" i="48"/>
  <c r="J94" i="48" s="1"/>
  <c r="H95" i="48"/>
  <c r="J95" i="48" s="1"/>
  <c r="N95" i="48" s="1"/>
  <c r="H96" i="48"/>
  <c r="J96" i="48" s="1"/>
  <c r="H97" i="48"/>
  <c r="H98" i="48"/>
  <c r="J98" i="48" s="1"/>
  <c r="N98" i="48" s="1"/>
  <c r="H99" i="48"/>
  <c r="J99" i="48" s="1"/>
  <c r="L99" i="48" s="1"/>
  <c r="H100" i="48"/>
  <c r="J100" i="48" s="1"/>
  <c r="H101" i="48"/>
  <c r="J101" i="48" s="1"/>
  <c r="N101" i="48" s="1"/>
  <c r="H102" i="48"/>
  <c r="J102" i="48" s="1"/>
  <c r="H103" i="48"/>
  <c r="J103" i="48" s="1"/>
  <c r="L103" i="48" s="1"/>
  <c r="H104" i="48"/>
  <c r="J104" i="48" s="1"/>
  <c r="H105" i="48"/>
  <c r="J105" i="48" s="1"/>
  <c r="H106" i="48"/>
  <c r="J106" i="48" s="1"/>
  <c r="M106" i="48" s="1"/>
  <c r="H107" i="48"/>
  <c r="J107" i="48" s="1"/>
  <c r="L107" i="48" s="1"/>
  <c r="H108" i="48"/>
  <c r="J108" i="48" s="1"/>
  <c r="N108" i="48" s="1"/>
  <c r="H109" i="48"/>
  <c r="J109" i="48" s="1"/>
  <c r="M109" i="48" s="1"/>
  <c r="H110" i="48"/>
  <c r="J110" i="48" s="1"/>
  <c r="H111" i="48"/>
  <c r="J111" i="48" s="1"/>
  <c r="H112" i="48"/>
  <c r="J112" i="48" s="1"/>
  <c r="H113" i="48"/>
  <c r="J113" i="48" s="1"/>
  <c r="H114" i="48"/>
  <c r="J114" i="48" s="1"/>
  <c r="N114" i="48" s="1"/>
  <c r="H115" i="48"/>
  <c r="J115" i="48" s="1"/>
  <c r="M115" i="48" s="1"/>
  <c r="H116" i="48"/>
  <c r="J116" i="48" s="1"/>
  <c r="L116" i="48" s="1"/>
  <c r="H117" i="48"/>
  <c r="J117" i="48" s="1"/>
  <c r="N117" i="48" s="1"/>
  <c r="H118" i="48"/>
  <c r="H119" i="48"/>
  <c r="J119" i="48" s="1"/>
  <c r="M119" i="48" s="1"/>
  <c r="H120" i="48"/>
  <c r="J120" i="48" s="1"/>
  <c r="N120" i="48" s="1"/>
  <c r="H121" i="48"/>
  <c r="J121" i="48" s="1"/>
  <c r="H122" i="48"/>
  <c r="J122" i="48"/>
  <c r="M122" i="48" s="1"/>
  <c r="H123" i="48"/>
  <c r="J123" i="48" s="1"/>
  <c r="N123" i="48" s="1"/>
  <c r="H124" i="48"/>
  <c r="J124" i="48" s="1"/>
  <c r="N124" i="48" s="1"/>
  <c r="H125" i="48"/>
  <c r="J125" i="48" s="1"/>
  <c r="H126" i="48"/>
  <c r="J126" i="48" s="1"/>
  <c r="L126" i="48" s="1"/>
  <c r="H127" i="48"/>
  <c r="J127" i="48" s="1"/>
  <c r="N127" i="48" s="1"/>
  <c r="H128" i="48"/>
  <c r="H129" i="48"/>
  <c r="J129" i="48" s="1"/>
  <c r="L129" i="48" s="1"/>
  <c r="H2" i="48"/>
  <c r="J2" i="48" s="1"/>
  <c r="M2" i="48" s="1"/>
  <c r="AE145" i="48" a="1"/>
  <c r="AE145" i="48" s="1"/>
  <c r="AE144" i="48" a="1"/>
  <c r="AE144" i="48" s="1"/>
  <c r="AE143" i="48" a="1"/>
  <c r="AE143" i="48" s="1"/>
  <c r="AE142" i="48" a="1"/>
  <c r="AE142" i="48" s="1"/>
  <c r="AE141" i="48" a="1"/>
  <c r="AE141" i="48" s="1"/>
  <c r="AE140" i="48" a="1"/>
  <c r="AE140" i="48" s="1"/>
  <c r="AE139" i="48" a="1"/>
  <c r="AE139" i="48" s="1"/>
  <c r="AE138" i="48" a="1"/>
  <c r="AE138" i="48" s="1"/>
  <c r="AE137" i="48" a="1"/>
  <c r="AE137" i="48" s="1"/>
  <c r="AE136" i="48" a="1"/>
  <c r="AE136" i="48" s="1"/>
  <c r="AE135" i="48" a="1"/>
  <c r="AE135" i="48" s="1"/>
  <c r="AE134" i="48" a="1"/>
  <c r="AE134" i="48" s="1"/>
  <c r="AE133" i="48" a="1"/>
  <c r="AE133" i="48" s="1"/>
  <c r="AE132" i="48" a="1"/>
  <c r="AE132" i="48" s="1"/>
  <c r="AE131" i="48" a="1"/>
  <c r="AE131" i="48" s="1"/>
  <c r="AE130" i="48" a="1"/>
  <c r="AE130" i="48" s="1"/>
  <c r="AT129" i="48"/>
  <c r="AR129" i="48"/>
  <c r="AO129" i="48"/>
  <c r="AT128" i="48"/>
  <c r="AR128" i="48"/>
  <c r="AO128" i="48"/>
  <c r="J128" i="48"/>
  <c r="L128" i="48" s="1"/>
  <c r="AT127" i="48"/>
  <c r="AR127" i="48"/>
  <c r="AO127" i="48"/>
  <c r="AT126" i="48"/>
  <c r="AR126" i="48"/>
  <c r="AO126" i="48"/>
  <c r="AT125" i="48"/>
  <c r="AR125" i="48"/>
  <c r="AO125" i="48"/>
  <c r="AT124" i="48"/>
  <c r="AR124" i="48"/>
  <c r="AO124" i="48"/>
  <c r="AT123" i="48"/>
  <c r="AR123" i="48"/>
  <c r="AO123" i="48"/>
  <c r="AT122" i="48"/>
  <c r="AR122" i="48"/>
  <c r="AO122" i="48"/>
  <c r="AT121" i="48"/>
  <c r="AR121" i="48"/>
  <c r="AO121" i="48"/>
  <c r="AT120" i="48"/>
  <c r="AR120" i="48"/>
  <c r="AO120" i="48"/>
  <c r="AT119" i="48"/>
  <c r="AR119" i="48"/>
  <c r="AO119" i="48"/>
  <c r="AT118" i="48"/>
  <c r="AR118" i="48"/>
  <c r="AO118" i="48"/>
  <c r="J118" i="48"/>
  <c r="M118" i="48" s="1"/>
  <c r="AT117" i="48"/>
  <c r="AR117" i="48"/>
  <c r="AO117" i="48"/>
  <c r="AT116" i="48"/>
  <c r="AR116" i="48"/>
  <c r="AO116" i="48"/>
  <c r="AT115" i="48"/>
  <c r="AR115" i="48"/>
  <c r="AO115" i="48"/>
  <c r="AT114" i="48"/>
  <c r="AR114" i="48"/>
  <c r="AO114" i="48"/>
  <c r="AT113" i="48"/>
  <c r="AR113" i="48"/>
  <c r="AO113" i="48"/>
  <c r="AT112" i="48"/>
  <c r="AR112" i="48"/>
  <c r="AO112" i="48"/>
  <c r="D112" i="48"/>
  <c r="AT111" i="48"/>
  <c r="AR111" i="48"/>
  <c r="AO111" i="48"/>
  <c r="D111" i="48"/>
  <c r="AT110" i="48"/>
  <c r="AR110" i="48"/>
  <c r="AO110" i="48"/>
  <c r="D110" i="48"/>
  <c r="AT109" i="48"/>
  <c r="AR109" i="48"/>
  <c r="AO109" i="48"/>
  <c r="A109" i="48"/>
  <c r="AT108" i="48"/>
  <c r="AR108" i="48"/>
  <c r="AO108" i="48"/>
  <c r="AT107" i="48"/>
  <c r="AR107" i="48"/>
  <c r="AO107" i="48"/>
  <c r="D107" i="48"/>
  <c r="A107" i="48"/>
  <c r="AT106" i="48"/>
  <c r="AR106" i="48"/>
  <c r="AO106" i="48"/>
  <c r="AT105" i="48"/>
  <c r="AR105" i="48"/>
  <c r="AO105" i="48"/>
  <c r="AT104" i="48"/>
  <c r="AR104" i="48"/>
  <c r="AO104" i="48"/>
  <c r="AT103" i="48"/>
  <c r="AR103" i="48"/>
  <c r="AO103" i="48"/>
  <c r="AT102" i="48"/>
  <c r="AR102" i="48"/>
  <c r="AO102" i="48"/>
  <c r="N102" i="48"/>
  <c r="AT101" i="48"/>
  <c r="AR101" i="48"/>
  <c r="AO101" i="48"/>
  <c r="AT100" i="48"/>
  <c r="AR100" i="48"/>
  <c r="AO100" i="48"/>
  <c r="F100" i="48"/>
  <c r="G100" i="48" s="1"/>
  <c r="Z100" i="48" s="1"/>
  <c r="AZ100" i="48" s="1"/>
  <c r="AT99" i="48"/>
  <c r="AR99" i="48"/>
  <c r="AO99" i="48"/>
  <c r="AT98" i="48"/>
  <c r="AR98" i="48"/>
  <c r="AO98" i="48"/>
  <c r="AT97" i="48"/>
  <c r="AR97" i="48"/>
  <c r="AO97" i="48"/>
  <c r="J97" i="48"/>
  <c r="M97" i="48" s="1"/>
  <c r="AT96" i="48"/>
  <c r="AR96" i="48"/>
  <c r="AO96" i="48"/>
  <c r="AT95" i="48"/>
  <c r="AR95" i="48"/>
  <c r="AO95" i="48"/>
  <c r="AT94" i="48"/>
  <c r="AR94" i="48"/>
  <c r="AO94" i="48"/>
  <c r="AT93" i="48"/>
  <c r="AR93" i="48"/>
  <c r="AO93" i="48"/>
  <c r="AT92" i="48"/>
  <c r="AR92" i="48"/>
  <c r="AO92" i="48"/>
  <c r="AT91" i="48"/>
  <c r="AR91" i="48"/>
  <c r="AO91" i="48"/>
  <c r="AT90" i="48"/>
  <c r="AR90" i="48"/>
  <c r="AO90" i="48"/>
  <c r="AT89" i="48"/>
  <c r="AR89" i="48"/>
  <c r="AO89" i="48"/>
  <c r="AT88" i="48"/>
  <c r="AR88" i="48"/>
  <c r="AO88" i="48"/>
  <c r="F88" i="48"/>
  <c r="G88" i="48" s="1"/>
  <c r="W88" i="48" s="1"/>
  <c r="AT87" i="48"/>
  <c r="AR87" i="48"/>
  <c r="AO87" i="48"/>
  <c r="AT86" i="48"/>
  <c r="AR86" i="48"/>
  <c r="AO86" i="48"/>
  <c r="AT85" i="48"/>
  <c r="AR85" i="48"/>
  <c r="AO85" i="48"/>
  <c r="AT84" i="48"/>
  <c r="AR84" i="48"/>
  <c r="AO84" i="48"/>
  <c r="AT83" i="48"/>
  <c r="AR83" i="48"/>
  <c r="AO83" i="48"/>
  <c r="AT82" i="48"/>
  <c r="AR82" i="48"/>
  <c r="AO82" i="48"/>
  <c r="AT81" i="48"/>
  <c r="AR81" i="48"/>
  <c r="AO81" i="48"/>
  <c r="J81" i="48"/>
  <c r="L81" i="48" s="1"/>
  <c r="AT80" i="48"/>
  <c r="AR80" i="48"/>
  <c r="AO80" i="48"/>
  <c r="J80" i="48"/>
  <c r="M80" i="48" s="1"/>
  <c r="AT79" i="48"/>
  <c r="AR79" i="48"/>
  <c r="AO79" i="48"/>
  <c r="D79" i="48"/>
  <c r="AT78" i="48"/>
  <c r="AR78" i="48"/>
  <c r="AO78" i="48"/>
  <c r="J78" i="48"/>
  <c r="L78" i="48" s="1"/>
  <c r="D78" i="48"/>
  <c r="AT77" i="48"/>
  <c r="AR77" i="48"/>
  <c r="AO77" i="48"/>
  <c r="A77" i="48"/>
  <c r="AT76" i="48"/>
  <c r="AR76" i="48"/>
  <c r="AO76" i="48"/>
  <c r="A76" i="48"/>
  <c r="AT75" i="48"/>
  <c r="AR75" i="48"/>
  <c r="AO75" i="48"/>
  <c r="AT74" i="48"/>
  <c r="AR74" i="48"/>
  <c r="AO74" i="48"/>
  <c r="D74" i="48"/>
  <c r="AT73" i="48"/>
  <c r="AO73" i="48"/>
  <c r="J73" i="48"/>
  <c r="AT72" i="48"/>
  <c r="AO72" i="48"/>
  <c r="J72" i="48"/>
  <c r="F72" i="48"/>
  <c r="G72" i="48" s="1"/>
  <c r="Y72" i="48" s="1"/>
  <c r="AT71" i="48"/>
  <c r="AO71" i="48"/>
  <c r="AT70" i="48"/>
  <c r="AO70" i="48"/>
  <c r="AT69" i="48"/>
  <c r="AO69" i="48"/>
  <c r="AT68" i="48"/>
  <c r="AO68" i="48"/>
  <c r="AT67" i="48"/>
  <c r="AO67" i="48"/>
  <c r="AT66" i="48"/>
  <c r="AO66" i="48"/>
  <c r="AT65" i="48"/>
  <c r="J65" i="48"/>
  <c r="N65" i="48" s="1"/>
  <c r="AT64" i="48"/>
  <c r="J64" i="48"/>
  <c r="AT63" i="48"/>
  <c r="AT62" i="48"/>
  <c r="A62" i="48"/>
  <c r="D62" i="48"/>
  <c r="AT61" i="48"/>
  <c r="AT60" i="48"/>
  <c r="AT59" i="48"/>
  <c r="AT58" i="48"/>
  <c r="A58" i="48"/>
  <c r="AT57" i="48"/>
  <c r="J57" i="48"/>
  <c r="N57" i="48" s="1"/>
  <c r="AT56" i="48"/>
  <c r="AT55" i="48"/>
  <c r="AT54" i="48"/>
  <c r="AT53" i="48"/>
  <c r="AT52" i="48"/>
  <c r="AT51" i="48"/>
  <c r="AH51" i="48"/>
  <c r="D51" i="48"/>
  <c r="AT50" i="48"/>
  <c r="A50" i="48"/>
  <c r="D50" i="48"/>
  <c r="AT49" i="48"/>
  <c r="AJ49" i="48"/>
  <c r="AL49" i="48" s="1"/>
  <c r="J49" i="48"/>
  <c r="AT48" i="48"/>
  <c r="AJ48" i="48"/>
  <c r="AL48" i="48" s="1"/>
  <c r="D48" i="48"/>
  <c r="AT47" i="48"/>
  <c r="AJ47" i="48"/>
  <c r="AL47" i="48" s="1"/>
  <c r="J47" i="48"/>
  <c r="AT46" i="48"/>
  <c r="AJ46" i="48"/>
  <c r="AL46" i="48" s="1"/>
  <c r="AT45" i="48"/>
  <c r="AJ45" i="48"/>
  <c r="AL45" i="48" s="1"/>
  <c r="AT44" i="48"/>
  <c r="AJ44" i="48"/>
  <c r="AL44" i="48" s="1"/>
  <c r="AT43" i="48"/>
  <c r="AJ43" i="48"/>
  <c r="AL43" i="48" s="1"/>
  <c r="D43" i="48"/>
  <c r="A43" i="48"/>
  <c r="AT42" i="48"/>
  <c r="AJ42" i="48"/>
  <c r="AL42" i="48" s="1"/>
  <c r="A42" i="48"/>
  <c r="AT41" i="48"/>
  <c r="AJ41" i="48"/>
  <c r="AK41" i="48" s="1"/>
  <c r="AT40" i="48"/>
  <c r="AJ40" i="48"/>
  <c r="AK40" i="48" s="1"/>
  <c r="D40" i="48"/>
  <c r="A40" i="48"/>
  <c r="AT39" i="48"/>
  <c r="AJ39" i="48"/>
  <c r="AK39" i="48" s="1"/>
  <c r="AT38" i="48"/>
  <c r="AJ38" i="48"/>
  <c r="AK38" i="48" s="1"/>
  <c r="A38" i="48"/>
  <c r="AT37" i="48"/>
  <c r="AJ37" i="48"/>
  <c r="AK37" i="48" s="1"/>
  <c r="D37" i="48"/>
  <c r="AT36" i="48"/>
  <c r="AJ36" i="48"/>
  <c r="AK36" i="48" s="1"/>
  <c r="D36" i="48"/>
  <c r="AT35" i="48"/>
  <c r="AJ35" i="48"/>
  <c r="AK35" i="48" s="1"/>
  <c r="AT34" i="48"/>
  <c r="AJ34" i="48"/>
  <c r="AK34" i="48" s="1"/>
  <c r="A34" i="48"/>
  <c r="AT33" i="48"/>
  <c r="AT32" i="48"/>
  <c r="A32" i="48"/>
  <c r="AT31" i="48"/>
  <c r="N31" i="48"/>
  <c r="A31" i="48"/>
  <c r="AT30" i="48"/>
  <c r="A30" i="48"/>
  <c r="D30" i="48"/>
  <c r="AT29" i="48"/>
  <c r="D29" i="48"/>
  <c r="AT28" i="48"/>
  <c r="D28" i="48"/>
  <c r="AT27" i="48"/>
  <c r="AT26" i="48"/>
  <c r="AT25" i="48"/>
  <c r="AO25" i="48"/>
  <c r="AT24" i="48"/>
  <c r="AO24" i="48"/>
  <c r="A24" i="48"/>
  <c r="AT23" i="48"/>
  <c r="AO23" i="48"/>
  <c r="AH23" i="48"/>
  <c r="A23" i="48"/>
  <c r="AT22" i="48"/>
  <c r="AO22" i="48"/>
  <c r="D22" i="48"/>
  <c r="AT21" i="48"/>
  <c r="AO21" i="48"/>
  <c r="D21" i="48"/>
  <c r="A21" i="48"/>
  <c r="AT20" i="48"/>
  <c r="AO20" i="48"/>
  <c r="A20" i="48"/>
  <c r="AT19" i="48"/>
  <c r="AO19" i="48"/>
  <c r="D19" i="48"/>
  <c r="AT18" i="48"/>
  <c r="AO18" i="48"/>
  <c r="D18" i="48"/>
  <c r="AT17" i="48"/>
  <c r="AO17" i="48"/>
  <c r="AT16" i="48"/>
  <c r="AO16" i="48"/>
  <c r="AT15" i="48"/>
  <c r="AO15" i="48"/>
  <c r="J15" i="48"/>
  <c r="N15" i="48" s="1"/>
  <c r="F15" i="48"/>
  <c r="G15" i="48" s="1"/>
  <c r="S15" i="48" s="1"/>
  <c r="AH15" i="48"/>
  <c r="A15" i="48"/>
  <c r="AT14" i="48"/>
  <c r="AO14" i="48"/>
  <c r="D14" i="48"/>
  <c r="AT13" i="48"/>
  <c r="AO13" i="48"/>
  <c r="D13" i="48"/>
  <c r="AT12" i="48"/>
  <c r="AO12" i="48"/>
  <c r="AT11" i="48"/>
  <c r="AO11" i="48"/>
  <c r="AT10" i="48"/>
  <c r="AO10" i="48"/>
  <c r="AH10" i="48"/>
  <c r="A10" i="48"/>
  <c r="AT9" i="48"/>
  <c r="AO9" i="48"/>
  <c r="AT8" i="48"/>
  <c r="AO8" i="48"/>
  <c r="J8" i="48"/>
  <c r="M8" i="48" s="1"/>
  <c r="AT7" i="48"/>
  <c r="AO7" i="48"/>
  <c r="AT6" i="48"/>
  <c r="AO6" i="48"/>
  <c r="D6" i="48"/>
  <c r="AT5" i="48"/>
  <c r="AO5" i="48"/>
  <c r="D5" i="48"/>
  <c r="AT4" i="48"/>
  <c r="AO4" i="48"/>
  <c r="AT3" i="48"/>
  <c r="AO3" i="48"/>
  <c r="AT2" i="48"/>
  <c r="AO2" i="48"/>
  <c r="AC2" i="48"/>
  <c r="D2" i="48"/>
  <c r="E2" i="47"/>
  <c r="AX2" i="47" s="1"/>
  <c r="E3" i="47"/>
  <c r="AX3" i="47" s="1"/>
  <c r="E4" i="47"/>
  <c r="E5" i="47"/>
  <c r="AX5" i="47" s="1"/>
  <c r="E6" i="47"/>
  <c r="AX6" i="47" s="1"/>
  <c r="E7" i="47"/>
  <c r="AX7" i="47" s="1"/>
  <c r="E8" i="47"/>
  <c r="E9" i="47"/>
  <c r="E10" i="47"/>
  <c r="AX10" i="47" s="1"/>
  <c r="E11" i="47"/>
  <c r="AX11" i="47" s="1"/>
  <c r="E12" i="47"/>
  <c r="AX12" i="47" s="1"/>
  <c r="E13" i="47"/>
  <c r="AX13" i="47" s="1"/>
  <c r="E14" i="47"/>
  <c r="AX14" i="47" s="1"/>
  <c r="E15" i="47"/>
  <c r="AX15" i="47" s="1"/>
  <c r="E16" i="47"/>
  <c r="AX16" i="47" s="1"/>
  <c r="E17" i="47"/>
  <c r="AX17" i="47" s="1"/>
  <c r="E18" i="47"/>
  <c r="AX18" i="47" s="1"/>
  <c r="E19" i="47"/>
  <c r="AX19" i="47" s="1"/>
  <c r="E20" i="47"/>
  <c r="AX20" i="47" s="1"/>
  <c r="E21" i="47"/>
  <c r="E22" i="47"/>
  <c r="E23" i="47"/>
  <c r="AX23" i="47" s="1"/>
  <c r="E24" i="47"/>
  <c r="AX24" i="47" s="1"/>
  <c r="E25" i="47"/>
  <c r="E26" i="47"/>
  <c r="AX26" i="47" s="1"/>
  <c r="E27" i="47"/>
  <c r="AX27" i="47" s="1"/>
  <c r="E28" i="47"/>
  <c r="AX28" i="47" s="1"/>
  <c r="E29" i="47"/>
  <c r="AX29" i="47" s="1"/>
  <c r="E30" i="47"/>
  <c r="AX30" i="47" s="1"/>
  <c r="E31" i="47"/>
  <c r="E32" i="47"/>
  <c r="E33" i="47"/>
  <c r="E34" i="47"/>
  <c r="AX34" i="47" s="1"/>
  <c r="E35" i="47"/>
  <c r="AX35" i="47" s="1"/>
  <c r="E36" i="47"/>
  <c r="AX36" i="47" s="1"/>
  <c r="E37" i="47"/>
  <c r="AX37" i="47" s="1"/>
  <c r="E38" i="47"/>
  <c r="AX38" i="47" s="1"/>
  <c r="E39" i="47"/>
  <c r="E40" i="47"/>
  <c r="E41" i="47"/>
  <c r="E42" i="47"/>
  <c r="E43" i="47"/>
  <c r="AX43" i="47" s="1"/>
  <c r="E44" i="47"/>
  <c r="AX44" i="47" s="1"/>
  <c r="E45" i="47"/>
  <c r="E46" i="47"/>
  <c r="AX46" i="47" s="1"/>
  <c r="E47" i="47"/>
  <c r="AX47" i="47" s="1"/>
  <c r="E48" i="47"/>
  <c r="AX48" i="47" s="1"/>
  <c r="D48" i="47"/>
  <c r="AH48" i="47" s="1"/>
  <c r="E49" i="47"/>
  <c r="AX49" i="47" s="1"/>
  <c r="E50" i="47"/>
  <c r="AX50" i="47" s="1"/>
  <c r="E51" i="47"/>
  <c r="AX51" i="47" s="1"/>
  <c r="E52" i="47"/>
  <c r="AX52" i="47" s="1"/>
  <c r="E53" i="47"/>
  <c r="AH53" i="47" s="1"/>
  <c r="E54" i="47"/>
  <c r="AX54" i="47" s="1"/>
  <c r="E55" i="47"/>
  <c r="AX55" i="47" s="1"/>
  <c r="E56" i="47"/>
  <c r="AH56" i="47" s="1"/>
  <c r="E57" i="47"/>
  <c r="AX57" i="47" s="1"/>
  <c r="E58" i="47"/>
  <c r="AG58" i="47" s="1"/>
  <c r="E59" i="47"/>
  <c r="E60" i="47"/>
  <c r="AX60" i="47" s="1"/>
  <c r="E61" i="47"/>
  <c r="F61" i="47" s="1"/>
  <c r="G61" i="47" s="1"/>
  <c r="E62" i="47"/>
  <c r="F62" i="47" s="1"/>
  <c r="G62" i="47" s="1"/>
  <c r="E63" i="47"/>
  <c r="E64" i="47"/>
  <c r="AX64" i="47" s="1"/>
  <c r="E65" i="47"/>
  <c r="AX65" i="47" s="1"/>
  <c r="E66" i="47"/>
  <c r="E67" i="47"/>
  <c r="AX67" i="47" s="1"/>
  <c r="E68" i="47"/>
  <c r="E69" i="47"/>
  <c r="E70" i="47"/>
  <c r="E71" i="47"/>
  <c r="AX71" i="47" s="1"/>
  <c r="E72" i="47"/>
  <c r="AX72" i="47" s="1"/>
  <c r="E73" i="47"/>
  <c r="E74" i="47"/>
  <c r="AX74" i="47" s="1"/>
  <c r="E75" i="47"/>
  <c r="AX75" i="47" s="1"/>
  <c r="E76" i="47"/>
  <c r="E77" i="47"/>
  <c r="E78" i="47"/>
  <c r="E79" i="47"/>
  <c r="AX79" i="47" s="1"/>
  <c r="E80" i="47"/>
  <c r="AX80" i="47" s="1"/>
  <c r="E81" i="47"/>
  <c r="E82" i="47"/>
  <c r="AX82" i="47" s="1"/>
  <c r="E83" i="47"/>
  <c r="AX83" i="47" s="1"/>
  <c r="E84" i="47"/>
  <c r="AX84" i="47" s="1"/>
  <c r="E85" i="47"/>
  <c r="AX85" i="47" s="1"/>
  <c r="E86" i="47"/>
  <c r="AX86" i="47" s="1"/>
  <c r="E87" i="47"/>
  <c r="E88" i="47"/>
  <c r="E89" i="47"/>
  <c r="AX89" i="47" s="1"/>
  <c r="E90" i="47"/>
  <c r="E91" i="47"/>
  <c r="AX91" i="47" s="1"/>
  <c r="E92" i="47"/>
  <c r="AX92" i="47" s="1"/>
  <c r="E93" i="47"/>
  <c r="E94" i="47"/>
  <c r="E95" i="47"/>
  <c r="AX95" i="47" s="1"/>
  <c r="E96" i="47"/>
  <c r="E97" i="47"/>
  <c r="E98" i="47"/>
  <c r="E99" i="47"/>
  <c r="AX99" i="47" s="1"/>
  <c r="E100" i="47"/>
  <c r="AX100" i="47" s="1"/>
  <c r="E101" i="47"/>
  <c r="E102" i="47"/>
  <c r="E103" i="47"/>
  <c r="AX103" i="47" s="1"/>
  <c r="E104" i="47"/>
  <c r="E105" i="47"/>
  <c r="E106" i="47"/>
  <c r="AX106" i="47" s="1"/>
  <c r="E107" i="47"/>
  <c r="AX107" i="47" s="1"/>
  <c r="E108" i="47"/>
  <c r="E109" i="47"/>
  <c r="AX109" i="47" s="1"/>
  <c r="E110" i="47"/>
  <c r="E111" i="47"/>
  <c r="AX111" i="47" s="1"/>
  <c r="E112" i="47"/>
  <c r="E113" i="47"/>
  <c r="AX113" i="47" s="1"/>
  <c r="E114" i="47"/>
  <c r="AX114" i="47" s="1"/>
  <c r="E115" i="47"/>
  <c r="AX115" i="47" s="1"/>
  <c r="E116" i="47"/>
  <c r="AX116" i="47" s="1"/>
  <c r="E117" i="47"/>
  <c r="E118" i="47"/>
  <c r="AX118" i="47" s="1"/>
  <c r="E119" i="47"/>
  <c r="AX119" i="47" s="1"/>
  <c r="E120" i="47"/>
  <c r="E121" i="47"/>
  <c r="AX121" i="47" s="1"/>
  <c r="E122" i="47"/>
  <c r="AX122" i="47" s="1"/>
  <c r="E123" i="47"/>
  <c r="E124" i="47"/>
  <c r="AX124" i="47" s="1"/>
  <c r="E125" i="47"/>
  <c r="E126" i="47"/>
  <c r="E127" i="47"/>
  <c r="AX127" i="47" s="1"/>
  <c r="E128" i="47"/>
  <c r="E129" i="47"/>
  <c r="H3" i="47"/>
  <c r="J3" i="47" s="1"/>
  <c r="H4" i="47"/>
  <c r="J4" i="47" s="1"/>
  <c r="L4" i="47" s="1"/>
  <c r="H5" i="47"/>
  <c r="J5" i="47" s="1"/>
  <c r="L5" i="47" s="1"/>
  <c r="H6" i="47"/>
  <c r="J6" i="47" s="1"/>
  <c r="H7" i="47"/>
  <c r="J7" i="47" s="1"/>
  <c r="H8" i="47"/>
  <c r="J8" i="47" s="1"/>
  <c r="H9" i="47"/>
  <c r="J9" i="47" s="1"/>
  <c r="L9" i="47" s="1"/>
  <c r="H10" i="47"/>
  <c r="J10" i="47" s="1"/>
  <c r="H11" i="47"/>
  <c r="J11" i="47" s="1"/>
  <c r="N11" i="47" s="1"/>
  <c r="H12" i="47"/>
  <c r="J12" i="47" s="1"/>
  <c r="M12" i="47" s="1"/>
  <c r="H13" i="47"/>
  <c r="J13" i="47" s="1"/>
  <c r="N13" i="47" s="1"/>
  <c r="H14" i="47"/>
  <c r="J14" i="47" s="1"/>
  <c r="H15" i="47"/>
  <c r="J15" i="47" s="1"/>
  <c r="H16" i="47"/>
  <c r="H17" i="47"/>
  <c r="J17" i="47" s="1"/>
  <c r="L17" i="47" s="1"/>
  <c r="H18" i="47"/>
  <c r="J18" i="47" s="1"/>
  <c r="H19" i="47"/>
  <c r="J19" i="47" s="1"/>
  <c r="H20" i="47"/>
  <c r="J20" i="47" s="1"/>
  <c r="N20" i="47" s="1"/>
  <c r="H21" i="47"/>
  <c r="J21" i="47" s="1"/>
  <c r="M21" i="47" s="1"/>
  <c r="AG21" i="47" s="1"/>
  <c r="H22" i="47"/>
  <c r="J22" i="47" s="1"/>
  <c r="L22" i="47" s="1"/>
  <c r="H23" i="47"/>
  <c r="J23" i="47" s="1"/>
  <c r="H24" i="47"/>
  <c r="H25" i="47"/>
  <c r="J25" i="47" s="1"/>
  <c r="L25" i="47" s="1"/>
  <c r="H26" i="47"/>
  <c r="J26" i="47" s="1"/>
  <c r="L26" i="47" s="1"/>
  <c r="H27" i="47"/>
  <c r="J27" i="47" s="1"/>
  <c r="H28" i="47"/>
  <c r="J28" i="47" s="1"/>
  <c r="N28" i="47" s="1"/>
  <c r="H29" i="47"/>
  <c r="J29" i="47" s="1"/>
  <c r="L29" i="47" s="1"/>
  <c r="H30" i="47"/>
  <c r="J30" i="47" s="1"/>
  <c r="H31" i="47"/>
  <c r="J31" i="47" s="1"/>
  <c r="M31" i="47" s="1"/>
  <c r="H32" i="47"/>
  <c r="H33" i="47"/>
  <c r="J33" i="47" s="1"/>
  <c r="L33" i="47" s="1"/>
  <c r="H34" i="47"/>
  <c r="J34" i="47" s="1"/>
  <c r="H35" i="47"/>
  <c r="J35" i="47" s="1"/>
  <c r="U35" i="47" s="1"/>
  <c r="H36" i="47"/>
  <c r="J36" i="47" s="1"/>
  <c r="N36" i="47" s="1"/>
  <c r="H37" i="47"/>
  <c r="J37" i="47" s="1"/>
  <c r="H38" i="47"/>
  <c r="J38" i="47" s="1"/>
  <c r="N38" i="47" s="1"/>
  <c r="H39" i="47"/>
  <c r="J39" i="47" s="1"/>
  <c r="H40" i="47"/>
  <c r="J40" i="47" s="1"/>
  <c r="H41" i="47"/>
  <c r="J41" i="47" s="1"/>
  <c r="H42" i="47"/>
  <c r="J42" i="47" s="1"/>
  <c r="M42" i="47" s="1"/>
  <c r="H43" i="47"/>
  <c r="J43" i="47" s="1"/>
  <c r="L43" i="47" s="1"/>
  <c r="H44" i="47"/>
  <c r="J44" i="47" s="1"/>
  <c r="H45" i="47"/>
  <c r="J45" i="47" s="1"/>
  <c r="H46" i="47"/>
  <c r="J46" i="47" s="1"/>
  <c r="H47" i="47"/>
  <c r="J47" i="47" s="1"/>
  <c r="H48" i="47"/>
  <c r="J48" i="47" s="1"/>
  <c r="L48" i="47" s="1"/>
  <c r="H49" i="47"/>
  <c r="J49" i="47" s="1"/>
  <c r="M49" i="47" s="1"/>
  <c r="H50" i="47"/>
  <c r="J50" i="47" s="1"/>
  <c r="M50" i="47" s="1"/>
  <c r="H51" i="47"/>
  <c r="J51" i="47" s="1"/>
  <c r="H52" i="47"/>
  <c r="J52" i="47" s="1"/>
  <c r="H53" i="47"/>
  <c r="J53" i="47" s="1"/>
  <c r="M53" i="47" s="1"/>
  <c r="H54" i="47"/>
  <c r="J54" i="47" s="1"/>
  <c r="M54" i="47" s="1"/>
  <c r="H55" i="47"/>
  <c r="J55" i="47" s="1"/>
  <c r="H56" i="47"/>
  <c r="J56" i="47" s="1"/>
  <c r="H57" i="47"/>
  <c r="J57" i="47" s="1"/>
  <c r="H58" i="47"/>
  <c r="J58" i="47" s="1"/>
  <c r="M58" i="47" s="1"/>
  <c r="H59" i="47"/>
  <c r="J59" i="47" s="1"/>
  <c r="S59" i="47" s="1"/>
  <c r="H60" i="47"/>
  <c r="J60" i="47" s="1"/>
  <c r="N60" i="47" s="1"/>
  <c r="H61" i="47"/>
  <c r="J61" i="47" s="1"/>
  <c r="H62" i="47"/>
  <c r="J62" i="47" s="1"/>
  <c r="H63" i="47"/>
  <c r="J63" i="47"/>
  <c r="M63" i="47" s="1"/>
  <c r="H64" i="47"/>
  <c r="H65" i="47"/>
  <c r="J65" i="47" s="1"/>
  <c r="P65" i="47" s="1"/>
  <c r="H66" i="47"/>
  <c r="J66" i="47" s="1"/>
  <c r="M66" i="47" s="1"/>
  <c r="H67" i="47"/>
  <c r="J67" i="47" s="1"/>
  <c r="N67" i="47" s="1"/>
  <c r="H68" i="47"/>
  <c r="J68" i="47" s="1"/>
  <c r="H69" i="47"/>
  <c r="J69" i="47" s="1"/>
  <c r="H70" i="47"/>
  <c r="H71" i="47"/>
  <c r="J71" i="47" s="1"/>
  <c r="N71" i="47" s="1"/>
  <c r="H72" i="47"/>
  <c r="H73" i="47"/>
  <c r="J73" i="47" s="1"/>
  <c r="M73" i="47" s="1"/>
  <c r="H74" i="47"/>
  <c r="J74" i="47" s="1"/>
  <c r="S74" i="47" s="1"/>
  <c r="H75" i="47"/>
  <c r="H76" i="47"/>
  <c r="J76" i="47" s="1"/>
  <c r="H77" i="47"/>
  <c r="J77" i="47" s="1"/>
  <c r="H78" i="47"/>
  <c r="J78" i="47" s="1"/>
  <c r="H79" i="47"/>
  <c r="J79" i="47" s="1"/>
  <c r="M79" i="47" s="1"/>
  <c r="H80" i="47"/>
  <c r="J80" i="47" s="1"/>
  <c r="H81" i="47"/>
  <c r="J81" i="47" s="1"/>
  <c r="N81" i="47" s="1"/>
  <c r="H82" i="47"/>
  <c r="J82" i="47" s="1"/>
  <c r="N82" i="47" s="1"/>
  <c r="H83" i="47"/>
  <c r="J83" i="47" s="1"/>
  <c r="H84" i="47"/>
  <c r="J84" i="47" s="1"/>
  <c r="H85" i="47"/>
  <c r="J85" i="47" s="1"/>
  <c r="N85" i="47" s="1"/>
  <c r="H86" i="47"/>
  <c r="H87" i="47"/>
  <c r="J87" i="47" s="1"/>
  <c r="L87" i="47" s="1"/>
  <c r="H88" i="47"/>
  <c r="H89" i="47"/>
  <c r="J89" i="47" s="1"/>
  <c r="H90" i="47"/>
  <c r="J90" i="47" s="1"/>
  <c r="H91" i="47"/>
  <c r="J91" i="47" s="1"/>
  <c r="N91" i="47" s="1"/>
  <c r="H92" i="47"/>
  <c r="J92" i="47" s="1"/>
  <c r="H93" i="47"/>
  <c r="H94" i="47"/>
  <c r="J94" i="47" s="1"/>
  <c r="H95" i="47"/>
  <c r="J95" i="47" s="1"/>
  <c r="H96" i="47"/>
  <c r="J96" i="47" s="1"/>
  <c r="H97" i="47"/>
  <c r="J97" i="47" s="1"/>
  <c r="H98" i="47"/>
  <c r="J98" i="47" s="1"/>
  <c r="N98" i="47" s="1"/>
  <c r="H99" i="47"/>
  <c r="J99" i="47" s="1"/>
  <c r="M99" i="47" s="1"/>
  <c r="H100" i="47"/>
  <c r="J100" i="47" s="1"/>
  <c r="M100" i="47" s="1"/>
  <c r="H101" i="47"/>
  <c r="H102" i="47"/>
  <c r="J102" i="47" s="1"/>
  <c r="H103" i="47"/>
  <c r="J103" i="47" s="1"/>
  <c r="M103" i="47" s="1"/>
  <c r="H104" i="47"/>
  <c r="J104" i="47" s="1"/>
  <c r="H105" i="47"/>
  <c r="J105" i="47" s="1"/>
  <c r="H106" i="47"/>
  <c r="J106" i="47" s="1"/>
  <c r="N106" i="47" s="1"/>
  <c r="H107" i="47"/>
  <c r="J107" i="47" s="1"/>
  <c r="L107" i="47" s="1"/>
  <c r="H108" i="47"/>
  <c r="J108" i="47" s="1"/>
  <c r="H109" i="47"/>
  <c r="H110" i="47"/>
  <c r="J110" i="47" s="1"/>
  <c r="L110" i="47" s="1"/>
  <c r="H111" i="47"/>
  <c r="J111" i="47" s="1"/>
  <c r="H112" i="47"/>
  <c r="J112" i="47" s="1"/>
  <c r="H113" i="47"/>
  <c r="J113" i="47" s="1"/>
  <c r="L113" i="47" s="1"/>
  <c r="H114" i="47"/>
  <c r="J114" i="47" s="1"/>
  <c r="L114" i="47" s="1"/>
  <c r="H115" i="47"/>
  <c r="J115" i="47" s="1"/>
  <c r="H116" i="47"/>
  <c r="H117" i="47"/>
  <c r="J117" i="47" s="1"/>
  <c r="N117" i="47" s="1"/>
  <c r="H118" i="47"/>
  <c r="J118" i="47" s="1"/>
  <c r="H119" i="47"/>
  <c r="J119" i="47" s="1"/>
  <c r="H120" i="47"/>
  <c r="J120" i="47" s="1"/>
  <c r="H121" i="47"/>
  <c r="J121" i="47" s="1"/>
  <c r="AB121" i="47" s="1"/>
  <c r="H122" i="47"/>
  <c r="J122" i="47" s="1"/>
  <c r="L122" i="47" s="1"/>
  <c r="H123" i="47"/>
  <c r="J123" i="47" s="1"/>
  <c r="H124" i="47"/>
  <c r="J124" i="47" s="1"/>
  <c r="H125" i="47"/>
  <c r="J125" i="47" s="1"/>
  <c r="M125" i="47" s="1"/>
  <c r="H126" i="47"/>
  <c r="J126" i="47" s="1"/>
  <c r="H127" i="47"/>
  <c r="J127" i="47" s="1"/>
  <c r="N127" i="47" s="1"/>
  <c r="H128" i="47"/>
  <c r="J128" i="47" s="1"/>
  <c r="H129" i="47"/>
  <c r="J129" i="47" s="1"/>
  <c r="M129" i="47" s="1"/>
  <c r="H2" i="47"/>
  <c r="J2" i="47" s="1"/>
  <c r="W2" i="47" s="1"/>
  <c r="AE145" i="47" a="1"/>
  <c r="AE145" i="47" s="1"/>
  <c r="AE144" i="47" a="1"/>
  <c r="AE144" i="47" s="1"/>
  <c r="AE143" i="47" a="1"/>
  <c r="AE143" i="47" s="1"/>
  <c r="AE142" i="47" a="1"/>
  <c r="AE142" i="47" s="1"/>
  <c r="AE141" i="47" a="1"/>
  <c r="AE141" i="47" s="1"/>
  <c r="AE140" i="47" a="1"/>
  <c r="AE140" i="47" s="1"/>
  <c r="AE139" i="47" a="1"/>
  <c r="AE139" i="47" s="1"/>
  <c r="AE138" i="47" a="1"/>
  <c r="AE138" i="47" s="1"/>
  <c r="AE137" i="47" a="1"/>
  <c r="AE137" i="47" s="1"/>
  <c r="AE136" i="47" a="1"/>
  <c r="AE136" i="47" s="1"/>
  <c r="AE135" i="47" a="1"/>
  <c r="AE135" i="47" s="1"/>
  <c r="AE134" i="47" a="1"/>
  <c r="AE134" i="47" s="1"/>
  <c r="AE133" i="47" a="1"/>
  <c r="AE133" i="47" s="1"/>
  <c r="AE132" i="47" a="1"/>
  <c r="AE132" i="47" s="1"/>
  <c r="AE131" i="47" a="1"/>
  <c r="AE131" i="47" s="1"/>
  <c r="AE130" i="47" a="1"/>
  <c r="AE130" i="47" s="1"/>
  <c r="AT129" i="47"/>
  <c r="AR129" i="47"/>
  <c r="AO129" i="47"/>
  <c r="AT128" i="47"/>
  <c r="AR128" i="47"/>
  <c r="AO128" i="47"/>
  <c r="AT127" i="47"/>
  <c r="AR127" i="47"/>
  <c r="AO127" i="47"/>
  <c r="AT126" i="47"/>
  <c r="AR126" i="47"/>
  <c r="AO126" i="47"/>
  <c r="AT125" i="47"/>
  <c r="AR125" i="47"/>
  <c r="AO125" i="47"/>
  <c r="AT124" i="47"/>
  <c r="AR124" i="47"/>
  <c r="AO124" i="47"/>
  <c r="AT123" i="47"/>
  <c r="AR123" i="47"/>
  <c r="AO123" i="47"/>
  <c r="AT122" i="47"/>
  <c r="AR122" i="47"/>
  <c r="AO122" i="47"/>
  <c r="AT121" i="47"/>
  <c r="AR121" i="47"/>
  <c r="AO121" i="47"/>
  <c r="AT120" i="47"/>
  <c r="AR120" i="47"/>
  <c r="AO120" i="47"/>
  <c r="AT119" i="47"/>
  <c r="AR119" i="47"/>
  <c r="AO119" i="47"/>
  <c r="AT118" i="47"/>
  <c r="AR118" i="47"/>
  <c r="AO118" i="47"/>
  <c r="AT117" i="47"/>
  <c r="AR117" i="47"/>
  <c r="AO117" i="47"/>
  <c r="AT116" i="47"/>
  <c r="AR116" i="47"/>
  <c r="AO116" i="47"/>
  <c r="J116" i="47"/>
  <c r="AT115" i="47"/>
  <c r="AR115" i="47"/>
  <c r="AO115" i="47"/>
  <c r="AT114" i="47"/>
  <c r="AR114" i="47"/>
  <c r="AO114" i="47"/>
  <c r="AT113" i="47"/>
  <c r="AR113" i="47"/>
  <c r="AO113" i="47"/>
  <c r="AT112" i="47"/>
  <c r="AR112" i="47"/>
  <c r="AO112" i="47"/>
  <c r="AT111" i="47"/>
  <c r="AR111" i="47"/>
  <c r="AO111" i="47"/>
  <c r="AT110" i="47"/>
  <c r="AR110" i="47"/>
  <c r="AO110" i="47"/>
  <c r="AT109" i="47"/>
  <c r="AR109" i="47"/>
  <c r="AO109" i="47"/>
  <c r="J109" i="47"/>
  <c r="M109" i="47" s="1"/>
  <c r="AT108" i="47"/>
  <c r="AR108" i="47"/>
  <c r="AO108" i="47"/>
  <c r="AT107" i="47"/>
  <c r="AR107" i="47"/>
  <c r="AO107" i="47"/>
  <c r="AT106" i="47"/>
  <c r="AR106" i="47"/>
  <c r="AO106" i="47"/>
  <c r="AT105" i="47"/>
  <c r="AR105" i="47"/>
  <c r="AO105" i="47"/>
  <c r="AT104" i="47"/>
  <c r="AR104" i="47"/>
  <c r="AO104" i="47"/>
  <c r="AT103" i="47"/>
  <c r="AR103" i="47"/>
  <c r="AO103" i="47"/>
  <c r="AT102" i="47"/>
  <c r="AR102" i="47"/>
  <c r="AO102" i="47"/>
  <c r="AT101" i="47"/>
  <c r="AR101" i="47"/>
  <c r="AO101" i="47"/>
  <c r="J101" i="47"/>
  <c r="N101" i="47" s="1"/>
  <c r="AT100" i="47"/>
  <c r="AR100" i="47"/>
  <c r="AO100" i="47"/>
  <c r="F100" i="47"/>
  <c r="G100" i="47" s="1"/>
  <c r="AT99" i="47"/>
  <c r="AR99" i="47"/>
  <c r="AO99" i="47"/>
  <c r="AT98" i="47"/>
  <c r="AR98" i="47"/>
  <c r="AO98" i="47"/>
  <c r="AT97" i="47"/>
  <c r="AR97" i="47"/>
  <c r="AO97" i="47"/>
  <c r="AT96" i="47"/>
  <c r="AR96" i="47"/>
  <c r="AO96" i="47"/>
  <c r="AT95" i="47"/>
  <c r="AR95" i="47"/>
  <c r="AO95" i="47"/>
  <c r="AT94" i="47"/>
  <c r="AR94" i="47"/>
  <c r="AO94" i="47"/>
  <c r="AT93" i="47"/>
  <c r="AR93" i="47"/>
  <c r="AO93" i="47"/>
  <c r="J93" i="47"/>
  <c r="L93" i="47" s="1"/>
  <c r="AT92" i="47"/>
  <c r="AR92" i="47"/>
  <c r="AO92" i="47"/>
  <c r="AT91" i="47"/>
  <c r="AR91" i="47"/>
  <c r="AO91" i="47"/>
  <c r="AT90" i="47"/>
  <c r="AR90" i="47"/>
  <c r="AO90" i="47"/>
  <c r="AT89" i="47"/>
  <c r="AR89" i="47"/>
  <c r="AO89" i="47"/>
  <c r="AT88" i="47"/>
  <c r="AR88" i="47"/>
  <c r="AO88" i="47"/>
  <c r="J88" i="47"/>
  <c r="N88" i="47" s="1"/>
  <c r="AT87" i="47"/>
  <c r="AR87" i="47"/>
  <c r="AO87" i="47"/>
  <c r="A87" i="47"/>
  <c r="AT86" i="47"/>
  <c r="AR86" i="47"/>
  <c r="AO86" i="47"/>
  <c r="J86" i="47"/>
  <c r="N86" i="47" s="1"/>
  <c r="F86" i="47"/>
  <c r="G86" i="47" s="1"/>
  <c r="R86" i="47" s="1"/>
  <c r="AT85" i="47"/>
  <c r="AR85" i="47"/>
  <c r="AO85" i="47"/>
  <c r="AT84" i="47"/>
  <c r="AR84" i="47"/>
  <c r="AO84" i="47"/>
  <c r="AT83" i="47"/>
  <c r="AR83" i="47"/>
  <c r="AO83" i="47"/>
  <c r="AT82" i="47"/>
  <c r="AR82" i="47"/>
  <c r="AO82" i="47"/>
  <c r="AT81" i="47"/>
  <c r="AR81" i="47"/>
  <c r="AO81" i="47"/>
  <c r="AT80" i="47"/>
  <c r="AR80" i="47"/>
  <c r="AO80" i="47"/>
  <c r="AT79" i="47"/>
  <c r="AR79" i="47"/>
  <c r="AO79" i="47"/>
  <c r="F79" i="47"/>
  <c r="G79" i="47" s="1"/>
  <c r="AB79" i="47" s="1"/>
  <c r="AT78" i="47"/>
  <c r="AR78" i="47"/>
  <c r="AO78" i="47"/>
  <c r="AT77" i="47"/>
  <c r="AR77" i="47"/>
  <c r="AO77" i="47"/>
  <c r="AT76" i="47"/>
  <c r="AR76" i="47"/>
  <c r="AO76" i="47"/>
  <c r="AT75" i="47"/>
  <c r="AR75" i="47"/>
  <c r="AO75" i="47"/>
  <c r="J75" i="47"/>
  <c r="N75" i="47" s="1"/>
  <c r="AT74" i="47"/>
  <c r="AR74" i="47"/>
  <c r="AO74" i="47"/>
  <c r="AT73" i="47"/>
  <c r="AR73" i="47"/>
  <c r="AO73" i="47"/>
  <c r="AT72" i="47"/>
  <c r="AR72" i="47"/>
  <c r="AO72" i="47"/>
  <c r="J72" i="47"/>
  <c r="M72" i="47" s="1"/>
  <c r="AT71" i="47"/>
  <c r="AO71" i="47"/>
  <c r="F71" i="47"/>
  <c r="G71" i="47" s="1"/>
  <c r="AT70" i="47"/>
  <c r="AO70" i="47"/>
  <c r="J70" i="47"/>
  <c r="AT69" i="47"/>
  <c r="AO69" i="47"/>
  <c r="AT68" i="47"/>
  <c r="AO68" i="47"/>
  <c r="AT67" i="47"/>
  <c r="AO67" i="47"/>
  <c r="AT66" i="47"/>
  <c r="AO66" i="47"/>
  <c r="F66" i="47"/>
  <c r="G66" i="47" s="1"/>
  <c r="Y66" i="47" s="1"/>
  <c r="AT65" i="47"/>
  <c r="F65" i="47"/>
  <c r="G65" i="47" s="1"/>
  <c r="AT64" i="47"/>
  <c r="J64" i="47"/>
  <c r="M64" i="47" s="1"/>
  <c r="AT63" i="47"/>
  <c r="AT62" i="47"/>
  <c r="AT61" i="47"/>
  <c r="AT60" i="47"/>
  <c r="AT59" i="47"/>
  <c r="AT58" i="47"/>
  <c r="AT57" i="47"/>
  <c r="AH57" i="47"/>
  <c r="AT56" i="47"/>
  <c r="AT55" i="47"/>
  <c r="AH55" i="47"/>
  <c r="F55" i="47"/>
  <c r="G55" i="47" s="1"/>
  <c r="AT54" i="47"/>
  <c r="AT53" i="47"/>
  <c r="AT52" i="47"/>
  <c r="AT51" i="47"/>
  <c r="AT50" i="47"/>
  <c r="AT49" i="47"/>
  <c r="AJ49" i="47"/>
  <c r="AL49" i="47" s="1"/>
  <c r="AT48" i="47"/>
  <c r="AJ48" i="47"/>
  <c r="AL48" i="47" s="1"/>
  <c r="AT47" i="47"/>
  <c r="AJ47" i="47"/>
  <c r="AL47" i="47" s="1"/>
  <c r="AT46" i="47"/>
  <c r="AJ46" i="47"/>
  <c r="AL46" i="47" s="1"/>
  <c r="AT45" i="47"/>
  <c r="AJ45" i="47"/>
  <c r="AL45" i="47" s="1"/>
  <c r="AT44" i="47"/>
  <c r="AJ44" i="47"/>
  <c r="AL44" i="47" s="1"/>
  <c r="AT43" i="47"/>
  <c r="AJ43" i="47"/>
  <c r="AL43" i="47" s="1"/>
  <c r="F43" i="47"/>
  <c r="G43" i="47" s="1"/>
  <c r="D43" i="47"/>
  <c r="AH43" i="47" s="1"/>
  <c r="A43" i="47"/>
  <c r="AT42" i="47"/>
  <c r="AJ42" i="47"/>
  <c r="AL42" i="47" s="1"/>
  <c r="AT41" i="47"/>
  <c r="AJ41" i="47"/>
  <c r="AK41" i="47" s="1"/>
  <c r="AT40" i="47"/>
  <c r="AJ40" i="47"/>
  <c r="AK40" i="47" s="1"/>
  <c r="AT39" i="47"/>
  <c r="AJ39" i="47"/>
  <c r="AK39" i="47" s="1"/>
  <c r="AT38" i="47"/>
  <c r="AJ38" i="47"/>
  <c r="AK38" i="47" s="1"/>
  <c r="AT37" i="47"/>
  <c r="AJ37" i="47"/>
  <c r="AK37" i="47" s="1"/>
  <c r="AT36" i="47"/>
  <c r="AJ36" i="47"/>
  <c r="AK36" i="47" s="1"/>
  <c r="AT35" i="47"/>
  <c r="AJ35" i="47"/>
  <c r="AK35" i="47" s="1"/>
  <c r="F35" i="47"/>
  <c r="G35" i="47" s="1"/>
  <c r="AU35" i="47" s="1"/>
  <c r="AH35" i="47"/>
  <c r="AT34" i="47"/>
  <c r="AJ34" i="47"/>
  <c r="AK34" i="47"/>
  <c r="F34" i="47"/>
  <c r="G34" i="47" s="1"/>
  <c r="P34" i="47" s="1"/>
  <c r="AT33" i="47"/>
  <c r="AT32" i="47"/>
  <c r="J32" i="47"/>
  <c r="AT31" i="47"/>
  <c r="AT30" i="47"/>
  <c r="AT29" i="47"/>
  <c r="AT28" i="47"/>
  <c r="AT27" i="47"/>
  <c r="AT26" i="47"/>
  <c r="AT25" i="47"/>
  <c r="AO25" i="47"/>
  <c r="AT24" i="47"/>
  <c r="AO24" i="47"/>
  <c r="J24" i="47"/>
  <c r="N24" i="47" s="1"/>
  <c r="AT23" i="47"/>
  <c r="AO23" i="47"/>
  <c r="AT22" i="47"/>
  <c r="AO22" i="47"/>
  <c r="AT21" i="47"/>
  <c r="AO21" i="47"/>
  <c r="AH21" i="47"/>
  <c r="D21" i="47"/>
  <c r="AT20" i="47"/>
  <c r="AO20" i="47"/>
  <c r="AT19" i="47"/>
  <c r="AO19" i="47"/>
  <c r="F19" i="47"/>
  <c r="G19" i="47" s="1"/>
  <c r="AH19" i="47"/>
  <c r="AT18" i="47"/>
  <c r="AO18" i="47"/>
  <c r="F18" i="47"/>
  <c r="G18" i="47" s="1"/>
  <c r="AT17" i="47"/>
  <c r="AO17" i="47"/>
  <c r="AT16" i="47"/>
  <c r="AO16" i="47"/>
  <c r="J16" i="47"/>
  <c r="L16" i="47" s="1"/>
  <c r="AT15" i="47"/>
  <c r="AO15" i="47"/>
  <c r="AT14" i="47"/>
  <c r="AO14" i="47"/>
  <c r="A14" i="47"/>
  <c r="AT13" i="47"/>
  <c r="AO13" i="47"/>
  <c r="F13" i="47"/>
  <c r="G13" i="47" s="1"/>
  <c r="U13" i="47" s="1"/>
  <c r="D13" i="47"/>
  <c r="AT12" i="47"/>
  <c r="AO12" i="47"/>
  <c r="AT11" i="47"/>
  <c r="AO11" i="47"/>
  <c r="F11" i="47"/>
  <c r="G11" i="47" s="1"/>
  <c r="AB11" i="47" s="1"/>
  <c r="A11" i="47"/>
  <c r="AT10" i="47"/>
  <c r="AO10" i="47"/>
  <c r="AT9" i="47"/>
  <c r="AO9" i="47"/>
  <c r="AT8" i="47"/>
  <c r="AO8" i="47"/>
  <c r="AT7" i="47"/>
  <c r="AO7" i="47"/>
  <c r="AT6" i="47"/>
  <c r="AO6" i="47"/>
  <c r="AT5" i="47"/>
  <c r="AO5" i="47"/>
  <c r="AT4" i="47"/>
  <c r="AO4" i="47"/>
  <c r="AT3" i="47"/>
  <c r="AO3" i="47"/>
  <c r="AH3" i="47"/>
  <c r="AT2" i="47"/>
  <c r="AO2" i="47"/>
  <c r="AC2" i="47"/>
  <c r="F2" i="47"/>
  <c r="G2" i="47" s="1"/>
  <c r="P2" i="47" s="1"/>
  <c r="AH2" i="47"/>
  <c r="H3" i="46"/>
  <c r="J3" i="46" s="1"/>
  <c r="H4" i="46"/>
  <c r="J4" i="46" s="1"/>
  <c r="H5" i="46"/>
  <c r="H6" i="46"/>
  <c r="J6" i="46" s="1"/>
  <c r="H7" i="46"/>
  <c r="J7" i="46" s="1"/>
  <c r="H8" i="46"/>
  <c r="J8" i="46" s="1"/>
  <c r="L8" i="46" s="1"/>
  <c r="H9" i="46"/>
  <c r="J9" i="46" s="1"/>
  <c r="L9" i="46" s="1"/>
  <c r="H10" i="46"/>
  <c r="H11" i="46"/>
  <c r="J11" i="46" s="1"/>
  <c r="H12" i="46"/>
  <c r="J12" i="46" s="1"/>
  <c r="H13" i="46"/>
  <c r="J13" i="46" s="1"/>
  <c r="H14" i="46"/>
  <c r="J14" i="46" s="1"/>
  <c r="M14" i="46" s="1"/>
  <c r="AG14" i="46" s="1"/>
  <c r="H15" i="46"/>
  <c r="H16" i="46"/>
  <c r="J16" i="46" s="1"/>
  <c r="H17" i="46"/>
  <c r="J17" i="46" s="1"/>
  <c r="H18" i="46"/>
  <c r="H19" i="46"/>
  <c r="J19" i="46" s="1"/>
  <c r="H20" i="46"/>
  <c r="J20" i="46" s="1"/>
  <c r="N20" i="46" s="1"/>
  <c r="H21" i="46"/>
  <c r="J21" i="46" s="1"/>
  <c r="H22" i="46"/>
  <c r="H23" i="46"/>
  <c r="H24" i="46"/>
  <c r="H25" i="46"/>
  <c r="J25" i="46" s="1"/>
  <c r="H26" i="46"/>
  <c r="J26" i="46" s="1"/>
  <c r="H27" i="46"/>
  <c r="J27" i="46" s="1"/>
  <c r="L27" i="46" s="1"/>
  <c r="H28" i="46"/>
  <c r="H29" i="46"/>
  <c r="H30" i="46"/>
  <c r="J30" i="46" s="1"/>
  <c r="N30" i="46" s="1"/>
  <c r="H31" i="46"/>
  <c r="J31" i="46" s="1"/>
  <c r="H32" i="46"/>
  <c r="H33" i="46"/>
  <c r="J33" i="46" s="1"/>
  <c r="H34" i="46"/>
  <c r="H35" i="46"/>
  <c r="J35" i="46" s="1"/>
  <c r="H36" i="46"/>
  <c r="J36" i="46" s="1"/>
  <c r="H37" i="46"/>
  <c r="H38" i="46"/>
  <c r="J38" i="46" s="1"/>
  <c r="H39" i="46"/>
  <c r="H40" i="46"/>
  <c r="H41" i="46"/>
  <c r="J41" i="46" s="1"/>
  <c r="H42" i="46"/>
  <c r="J42" i="46" s="1"/>
  <c r="H43" i="46"/>
  <c r="J43" i="46" s="1"/>
  <c r="H44" i="46"/>
  <c r="J44" i="46" s="1"/>
  <c r="H45" i="46"/>
  <c r="H46" i="46"/>
  <c r="J46" i="46" s="1"/>
  <c r="H47" i="46"/>
  <c r="H48" i="46"/>
  <c r="J48" i="46" s="1"/>
  <c r="N48" i="46" s="1"/>
  <c r="H49" i="46"/>
  <c r="J49" i="46" s="1"/>
  <c r="H50" i="46"/>
  <c r="H51" i="46"/>
  <c r="J51" i="46" s="1"/>
  <c r="H52" i="46"/>
  <c r="J52" i="46" s="1"/>
  <c r="L52" i="46" s="1"/>
  <c r="H53" i="46"/>
  <c r="H54" i="46"/>
  <c r="J54" i="46" s="1"/>
  <c r="N54" i="46" s="1"/>
  <c r="H55" i="46"/>
  <c r="H56" i="46"/>
  <c r="J56" i="46" s="1"/>
  <c r="N56" i="46" s="1"/>
  <c r="H57" i="46"/>
  <c r="J57" i="46" s="1"/>
  <c r="M57" i="46" s="1"/>
  <c r="H58" i="46"/>
  <c r="H59" i="46"/>
  <c r="J59" i="46" s="1"/>
  <c r="H60" i="46"/>
  <c r="H61" i="46"/>
  <c r="H62" i="46"/>
  <c r="J62" i="46" s="1"/>
  <c r="H63" i="46"/>
  <c r="H64" i="46"/>
  <c r="J64" i="46" s="1"/>
  <c r="M64" i="46" s="1"/>
  <c r="AG64" i="46" s="1"/>
  <c r="H65" i="46"/>
  <c r="J65" i="46" s="1"/>
  <c r="H66" i="46"/>
  <c r="J66" i="46" s="1"/>
  <c r="L66" i="46" s="1"/>
  <c r="H67" i="46"/>
  <c r="J67" i="46" s="1"/>
  <c r="L67" i="46" s="1"/>
  <c r="H68" i="46"/>
  <c r="J68" i="46" s="1"/>
  <c r="N68" i="46" s="1"/>
  <c r="H69" i="46"/>
  <c r="H70" i="46"/>
  <c r="J70" i="46" s="1"/>
  <c r="H71" i="46"/>
  <c r="H72" i="46"/>
  <c r="J72" i="46" s="1"/>
  <c r="L72" i="46" s="1"/>
  <c r="H73" i="46"/>
  <c r="J73" i="46" s="1"/>
  <c r="M73" i="46" s="1"/>
  <c r="H74" i="46"/>
  <c r="H75" i="46"/>
  <c r="J75" i="46" s="1"/>
  <c r="H76" i="46"/>
  <c r="H77" i="46"/>
  <c r="J77" i="46" s="1"/>
  <c r="H78" i="46"/>
  <c r="J78" i="46" s="1"/>
  <c r="N78" i="46" s="1"/>
  <c r="H79" i="46"/>
  <c r="H80" i="46"/>
  <c r="J80" i="46" s="1"/>
  <c r="N80" i="46" s="1"/>
  <c r="H81" i="46"/>
  <c r="J81" i="46" s="1"/>
  <c r="H82" i="46"/>
  <c r="H83" i="46"/>
  <c r="J83" i="46" s="1"/>
  <c r="M83" i="46" s="1"/>
  <c r="H84" i="46"/>
  <c r="J84" i="46" s="1"/>
  <c r="H85" i="46"/>
  <c r="J85" i="46" s="1"/>
  <c r="N85" i="46" s="1"/>
  <c r="H86" i="46"/>
  <c r="J86" i="46" s="1"/>
  <c r="N86" i="46" s="1"/>
  <c r="H87" i="46"/>
  <c r="H88" i="46"/>
  <c r="H89" i="46"/>
  <c r="J89" i="46" s="1"/>
  <c r="H90" i="46"/>
  <c r="H91" i="46"/>
  <c r="J91" i="46" s="1"/>
  <c r="M91" i="46" s="1"/>
  <c r="H92" i="46"/>
  <c r="J92" i="46" s="1"/>
  <c r="H93" i="46"/>
  <c r="J93" i="46" s="1"/>
  <c r="H94" i="46"/>
  <c r="J94" i="46" s="1"/>
  <c r="M94" i="46" s="1"/>
  <c r="H95" i="46"/>
  <c r="J95" i="46" s="1"/>
  <c r="H96" i="46"/>
  <c r="J96" i="46" s="1"/>
  <c r="N96" i="46" s="1"/>
  <c r="H97" i="46"/>
  <c r="J97" i="46" s="1"/>
  <c r="H98" i="46"/>
  <c r="H99" i="46"/>
  <c r="J99" i="46" s="1"/>
  <c r="M99" i="46" s="1"/>
  <c r="H100" i="46"/>
  <c r="J100" i="46" s="1"/>
  <c r="H101" i="46"/>
  <c r="H102" i="46"/>
  <c r="J102" i="46" s="1"/>
  <c r="H103" i="46"/>
  <c r="H104" i="46"/>
  <c r="J104" i="46" s="1"/>
  <c r="H105" i="46"/>
  <c r="J105" i="46" s="1"/>
  <c r="H106" i="46"/>
  <c r="J106" i="46" s="1"/>
  <c r="L106" i="46" s="1"/>
  <c r="H107" i="46"/>
  <c r="J107" i="46" s="1"/>
  <c r="H108" i="46"/>
  <c r="J108" i="46" s="1"/>
  <c r="N108" i="46" s="1"/>
  <c r="H109" i="46"/>
  <c r="H110" i="46"/>
  <c r="J110" i="46" s="1"/>
  <c r="N110" i="46" s="1"/>
  <c r="H111" i="46"/>
  <c r="H112" i="46"/>
  <c r="J112" i="46" s="1"/>
  <c r="H113" i="46"/>
  <c r="J113" i="46" s="1"/>
  <c r="L113" i="46" s="1"/>
  <c r="H114" i="46"/>
  <c r="J114" i="46" s="1"/>
  <c r="M114" i="46" s="1"/>
  <c r="H115" i="46"/>
  <c r="J115" i="46" s="1"/>
  <c r="H116" i="46"/>
  <c r="J116" i="46" s="1"/>
  <c r="H117" i="46"/>
  <c r="H118" i="46"/>
  <c r="J118" i="46" s="1"/>
  <c r="H119" i="46"/>
  <c r="H120" i="46"/>
  <c r="J120" i="46" s="1"/>
  <c r="N120" i="46" s="1"/>
  <c r="H121" i="46"/>
  <c r="J121" i="46" s="1"/>
  <c r="L121" i="46" s="1"/>
  <c r="H122" i="46"/>
  <c r="J122" i="46" s="1"/>
  <c r="H123" i="46"/>
  <c r="J123" i="46" s="1"/>
  <c r="H124" i="46"/>
  <c r="H125" i="46"/>
  <c r="H126" i="46"/>
  <c r="J126" i="46" s="1"/>
  <c r="H127" i="46"/>
  <c r="H128" i="46"/>
  <c r="J128" i="46" s="1"/>
  <c r="M128" i="46" s="1"/>
  <c r="H129" i="46"/>
  <c r="J129" i="46" s="1"/>
  <c r="H2" i="46"/>
  <c r="J2" i="46" s="1"/>
  <c r="E3" i="46"/>
  <c r="AX3" i="46" s="1"/>
  <c r="E4" i="46"/>
  <c r="AX4" i="46" s="1"/>
  <c r="E5" i="46"/>
  <c r="AX5" i="46" s="1"/>
  <c r="E6" i="46"/>
  <c r="AX6" i="46" s="1"/>
  <c r="E7" i="46"/>
  <c r="AX7" i="46" s="1"/>
  <c r="E8" i="46"/>
  <c r="E9" i="46"/>
  <c r="AX9" i="46" s="1"/>
  <c r="E10" i="46"/>
  <c r="F10" i="46" s="1"/>
  <c r="E11" i="46"/>
  <c r="AX11" i="46" s="1"/>
  <c r="E12" i="46"/>
  <c r="AX12" i="46" s="1"/>
  <c r="E13" i="46"/>
  <c r="AX13" i="46" s="1"/>
  <c r="E14" i="46"/>
  <c r="AX14" i="46" s="1"/>
  <c r="E15" i="46"/>
  <c r="E16" i="46"/>
  <c r="AX16" i="46" s="1"/>
  <c r="E17" i="46"/>
  <c r="F17" i="46" s="1"/>
  <c r="E18" i="46"/>
  <c r="E19" i="46"/>
  <c r="AX19" i="46" s="1"/>
  <c r="E20" i="46"/>
  <c r="E21" i="46"/>
  <c r="AX21" i="46" s="1"/>
  <c r="E22" i="46"/>
  <c r="AX22" i="46" s="1"/>
  <c r="E23" i="46"/>
  <c r="AX23" i="46" s="1"/>
  <c r="E24" i="46"/>
  <c r="AX24" i="46" s="1"/>
  <c r="E25" i="46"/>
  <c r="E26" i="46"/>
  <c r="AX26" i="46" s="1"/>
  <c r="E27" i="46"/>
  <c r="AX27" i="46" s="1"/>
  <c r="E28" i="46"/>
  <c r="AX28" i="46" s="1"/>
  <c r="E29" i="46"/>
  <c r="AX29" i="46" s="1"/>
  <c r="E30" i="46"/>
  <c r="AX30" i="46" s="1"/>
  <c r="E31" i="46"/>
  <c r="AX31" i="46" s="1"/>
  <c r="E32" i="46"/>
  <c r="AX32" i="46" s="1"/>
  <c r="E33" i="46"/>
  <c r="E34" i="46"/>
  <c r="AX34" i="46" s="1"/>
  <c r="E35" i="46"/>
  <c r="AX35" i="46" s="1"/>
  <c r="E36" i="46"/>
  <c r="AX36" i="46" s="1"/>
  <c r="E37" i="46"/>
  <c r="AX37" i="46" s="1"/>
  <c r="E38" i="46"/>
  <c r="AX38" i="46" s="1"/>
  <c r="E39" i="46"/>
  <c r="AX39" i="46" s="1"/>
  <c r="E40" i="46"/>
  <c r="AX40" i="46" s="1"/>
  <c r="E41" i="46"/>
  <c r="E42" i="46"/>
  <c r="AX42" i="46" s="1"/>
  <c r="E43" i="46"/>
  <c r="AX43" i="46" s="1"/>
  <c r="E44" i="46"/>
  <c r="AX44" i="46" s="1"/>
  <c r="E45" i="46"/>
  <c r="E46" i="46"/>
  <c r="F46" i="46" s="1"/>
  <c r="E47" i="46"/>
  <c r="AX47" i="46" s="1"/>
  <c r="E48" i="46"/>
  <c r="AX48" i="46" s="1"/>
  <c r="E49" i="46"/>
  <c r="E50" i="46"/>
  <c r="AX50" i="46" s="1"/>
  <c r="E51" i="46"/>
  <c r="E52" i="46"/>
  <c r="F52" i="46" s="1"/>
  <c r="E53" i="46"/>
  <c r="E54" i="46"/>
  <c r="AX54" i="46" s="1"/>
  <c r="E55" i="46"/>
  <c r="E56" i="46"/>
  <c r="AX56" i="46" s="1"/>
  <c r="E57" i="46"/>
  <c r="AX57" i="46" s="1"/>
  <c r="E58" i="46"/>
  <c r="AX58" i="46" s="1"/>
  <c r="E59" i="46"/>
  <c r="AX59" i="46" s="1"/>
  <c r="E60" i="46"/>
  <c r="AX60" i="46" s="1"/>
  <c r="E61" i="46"/>
  <c r="AX61" i="46" s="1"/>
  <c r="E62" i="46"/>
  <c r="AX62" i="46" s="1"/>
  <c r="E63" i="46"/>
  <c r="E64" i="46"/>
  <c r="AX64" i="46" s="1"/>
  <c r="E65" i="46"/>
  <c r="E66" i="46"/>
  <c r="E67" i="46"/>
  <c r="E68" i="46"/>
  <c r="E69" i="46"/>
  <c r="AX69" i="46" s="1"/>
  <c r="E70" i="46"/>
  <c r="AX70" i="46" s="1"/>
  <c r="E71" i="46"/>
  <c r="E72" i="46"/>
  <c r="AX72" i="46" s="1"/>
  <c r="E73" i="46"/>
  <c r="E74" i="46"/>
  <c r="AX74" i="46" s="1"/>
  <c r="E75" i="46"/>
  <c r="E76" i="46"/>
  <c r="AX76" i="46" s="1"/>
  <c r="E77" i="46"/>
  <c r="AX77" i="46" s="1"/>
  <c r="E78" i="46"/>
  <c r="AX78" i="46" s="1"/>
  <c r="E79" i="46"/>
  <c r="E80" i="46"/>
  <c r="AX80" i="46" s="1"/>
  <c r="E81" i="46"/>
  <c r="E82" i="46"/>
  <c r="AX82" i="46" s="1"/>
  <c r="E83" i="46"/>
  <c r="AX83" i="46" s="1"/>
  <c r="E84" i="46"/>
  <c r="AX84" i="46" s="1"/>
  <c r="E85" i="46"/>
  <c r="AX85" i="46" s="1"/>
  <c r="E86" i="46"/>
  <c r="E87" i="46"/>
  <c r="E88" i="46"/>
  <c r="AX88" i="46" s="1"/>
  <c r="E89" i="46"/>
  <c r="AX89" i="46" s="1"/>
  <c r="E90" i="46"/>
  <c r="AX90" i="46" s="1"/>
  <c r="E91" i="46"/>
  <c r="AX91" i="46" s="1"/>
  <c r="E92" i="46"/>
  <c r="AX92" i="46" s="1"/>
  <c r="E93" i="46"/>
  <c r="E94" i="46"/>
  <c r="E95" i="46"/>
  <c r="E96" i="46"/>
  <c r="AX96" i="46" s="1"/>
  <c r="E97" i="46"/>
  <c r="E98" i="46"/>
  <c r="AX98" i="46" s="1"/>
  <c r="E99" i="46"/>
  <c r="E100" i="46"/>
  <c r="AX100" i="46" s="1"/>
  <c r="E101" i="46"/>
  <c r="E102" i="46"/>
  <c r="E103" i="46"/>
  <c r="E104" i="46"/>
  <c r="AX104" i="46" s="1"/>
  <c r="E105" i="46"/>
  <c r="E106" i="46"/>
  <c r="E107" i="46"/>
  <c r="E108" i="46"/>
  <c r="AX108" i="46" s="1"/>
  <c r="E109" i="46"/>
  <c r="E110" i="46"/>
  <c r="AX110" i="46" s="1"/>
  <c r="E111" i="46"/>
  <c r="E112" i="46"/>
  <c r="E113" i="46"/>
  <c r="AX113" i="46" s="1"/>
  <c r="E114" i="46"/>
  <c r="E115" i="46"/>
  <c r="E116" i="46"/>
  <c r="AX116" i="46" s="1"/>
  <c r="E117" i="46"/>
  <c r="E118" i="46"/>
  <c r="AX118" i="46" s="1"/>
  <c r="E119" i="46"/>
  <c r="AX119" i="46" s="1"/>
  <c r="E120" i="46"/>
  <c r="AX120" i="46" s="1"/>
  <c r="E121" i="46"/>
  <c r="E122" i="46"/>
  <c r="AX122" i="46" s="1"/>
  <c r="E123" i="46"/>
  <c r="AX123" i="46" s="1"/>
  <c r="E124" i="46"/>
  <c r="AX124" i="46" s="1"/>
  <c r="E125" i="46"/>
  <c r="E126" i="46"/>
  <c r="AX126" i="46" s="1"/>
  <c r="E127" i="46"/>
  <c r="E128" i="46"/>
  <c r="AX128" i="46" s="1"/>
  <c r="E129" i="46"/>
  <c r="AX129" i="46" s="1"/>
  <c r="H3" i="45"/>
  <c r="J3" i="45" s="1"/>
  <c r="L3" i="45" s="1"/>
  <c r="H4" i="45"/>
  <c r="J4" i="45" s="1"/>
  <c r="H5" i="45"/>
  <c r="J5" i="45" s="1"/>
  <c r="M5" i="45" s="1"/>
  <c r="H6" i="45"/>
  <c r="J6" i="45" s="1"/>
  <c r="H7" i="45"/>
  <c r="H8" i="45"/>
  <c r="J8" i="45" s="1"/>
  <c r="N8" i="45" s="1"/>
  <c r="H9" i="45"/>
  <c r="J9" i="45" s="1"/>
  <c r="N9" i="45" s="1"/>
  <c r="H10" i="45"/>
  <c r="J10" i="45" s="1"/>
  <c r="H11" i="45"/>
  <c r="J11" i="45" s="1"/>
  <c r="H12" i="45"/>
  <c r="H13" i="45"/>
  <c r="J13" i="45" s="1"/>
  <c r="H14" i="45"/>
  <c r="J14" i="45" s="1"/>
  <c r="H15" i="45"/>
  <c r="H16" i="45"/>
  <c r="J16" i="45" s="1"/>
  <c r="H17" i="45"/>
  <c r="J17" i="45" s="1"/>
  <c r="H18" i="45"/>
  <c r="J18" i="45" s="1"/>
  <c r="H19" i="45"/>
  <c r="J19" i="45" s="1"/>
  <c r="L19" i="45" s="1"/>
  <c r="H20" i="45"/>
  <c r="J20" i="45" s="1"/>
  <c r="N20" i="45" s="1"/>
  <c r="H21" i="45"/>
  <c r="J21" i="45" s="1"/>
  <c r="H22" i="45"/>
  <c r="J22" i="45" s="1"/>
  <c r="H23" i="45"/>
  <c r="H24" i="45"/>
  <c r="J24" i="45" s="1"/>
  <c r="H25" i="45"/>
  <c r="J25" i="45" s="1"/>
  <c r="N25" i="45" s="1"/>
  <c r="H26" i="45"/>
  <c r="J26" i="45" s="1"/>
  <c r="N26" i="45" s="1"/>
  <c r="H27" i="45"/>
  <c r="J27" i="45" s="1"/>
  <c r="M27" i="45" s="1"/>
  <c r="H28" i="45"/>
  <c r="J28" i="45" s="1"/>
  <c r="N28" i="45" s="1"/>
  <c r="H29" i="45"/>
  <c r="J29" i="45" s="1"/>
  <c r="N29" i="45" s="1"/>
  <c r="H30" i="45"/>
  <c r="J30" i="45" s="1"/>
  <c r="H31" i="45"/>
  <c r="J31" i="45" s="1"/>
  <c r="H32" i="45"/>
  <c r="H33" i="45"/>
  <c r="J33" i="45" s="1"/>
  <c r="H34" i="45"/>
  <c r="J34" i="45" s="1"/>
  <c r="N34" i="45" s="1"/>
  <c r="H35" i="45"/>
  <c r="J35" i="45" s="1"/>
  <c r="H36" i="45"/>
  <c r="J36" i="45" s="1"/>
  <c r="M36" i="45" s="1"/>
  <c r="H37" i="45"/>
  <c r="J37" i="45" s="1"/>
  <c r="N37" i="45" s="1"/>
  <c r="H38" i="45"/>
  <c r="J38" i="45" s="1"/>
  <c r="H39" i="45"/>
  <c r="H40" i="45"/>
  <c r="H41" i="45"/>
  <c r="J41" i="45" s="1"/>
  <c r="H42" i="45"/>
  <c r="J42" i="45" s="1"/>
  <c r="L42" i="45" s="1"/>
  <c r="H43" i="45"/>
  <c r="J43" i="45" s="1"/>
  <c r="H44" i="45"/>
  <c r="J44" i="45" s="1"/>
  <c r="H45" i="45"/>
  <c r="J45" i="45" s="1"/>
  <c r="H46" i="45"/>
  <c r="H47" i="45"/>
  <c r="H48" i="45"/>
  <c r="J48" i="45" s="1"/>
  <c r="L48" i="45" s="1"/>
  <c r="H49" i="45"/>
  <c r="J49" i="45" s="1"/>
  <c r="L49" i="45" s="1"/>
  <c r="H50" i="45"/>
  <c r="J50" i="45" s="1"/>
  <c r="H51" i="45"/>
  <c r="J51" i="45" s="1"/>
  <c r="H52" i="45"/>
  <c r="J52" i="45" s="1"/>
  <c r="H53" i="45"/>
  <c r="J53" i="45" s="1"/>
  <c r="N53" i="45" s="1"/>
  <c r="H54" i="45"/>
  <c r="H55" i="45"/>
  <c r="H56" i="45"/>
  <c r="J56" i="45" s="1"/>
  <c r="N56" i="45" s="1"/>
  <c r="H57" i="45"/>
  <c r="J57" i="45" s="1"/>
  <c r="H58" i="45"/>
  <c r="J58" i="45" s="1"/>
  <c r="N58" i="45" s="1"/>
  <c r="H59" i="45"/>
  <c r="J59" i="45" s="1"/>
  <c r="H60" i="45"/>
  <c r="H61" i="45"/>
  <c r="J61" i="45" s="1"/>
  <c r="H62" i="45"/>
  <c r="J62" i="45" s="1"/>
  <c r="H63" i="45"/>
  <c r="H64" i="45"/>
  <c r="J64" i="45" s="1"/>
  <c r="H65" i="45"/>
  <c r="J65" i="45" s="1"/>
  <c r="H66" i="45"/>
  <c r="J66" i="45" s="1"/>
  <c r="M66" i="45" s="1"/>
  <c r="H67" i="45"/>
  <c r="H68" i="45"/>
  <c r="J68" i="45" s="1"/>
  <c r="H69" i="45"/>
  <c r="J69" i="45" s="1"/>
  <c r="N69" i="45" s="1"/>
  <c r="H70" i="45"/>
  <c r="J70" i="45" s="1"/>
  <c r="H71" i="45"/>
  <c r="H72" i="45"/>
  <c r="H73" i="45"/>
  <c r="J73" i="45" s="1"/>
  <c r="H74" i="45"/>
  <c r="J74" i="45" s="1"/>
  <c r="H75" i="45"/>
  <c r="J75" i="45" s="1"/>
  <c r="H76" i="45"/>
  <c r="J76" i="45" s="1"/>
  <c r="L76" i="45" s="1"/>
  <c r="H77" i="45"/>
  <c r="J77" i="45" s="1"/>
  <c r="L77" i="45" s="1"/>
  <c r="H78" i="45"/>
  <c r="H79" i="45"/>
  <c r="H80" i="45"/>
  <c r="H81" i="45"/>
  <c r="J81" i="45" s="1"/>
  <c r="N81" i="45" s="1"/>
  <c r="H82" i="45"/>
  <c r="J82" i="45" s="1"/>
  <c r="L82" i="45" s="1"/>
  <c r="H83" i="45"/>
  <c r="J83" i="45" s="1"/>
  <c r="L83" i="45" s="1"/>
  <c r="H84" i="45"/>
  <c r="J84" i="45" s="1"/>
  <c r="H85" i="45"/>
  <c r="J85" i="45" s="1"/>
  <c r="N85" i="45" s="1"/>
  <c r="H86" i="45"/>
  <c r="J86" i="45" s="1"/>
  <c r="H87" i="45"/>
  <c r="J87" i="45" s="1"/>
  <c r="H88" i="45"/>
  <c r="J88" i="45" s="1"/>
  <c r="H89" i="45"/>
  <c r="J89" i="45" s="1"/>
  <c r="H90" i="45"/>
  <c r="J90" i="45" s="1"/>
  <c r="L90" i="45" s="1"/>
  <c r="H91" i="45"/>
  <c r="J91" i="45" s="1"/>
  <c r="H92" i="45"/>
  <c r="J92" i="45" s="1"/>
  <c r="H93" i="45"/>
  <c r="J93" i="45" s="1"/>
  <c r="H94" i="45"/>
  <c r="J94" i="45" s="1"/>
  <c r="H95" i="45"/>
  <c r="H96" i="45"/>
  <c r="J96" i="45" s="1"/>
  <c r="H97" i="45"/>
  <c r="J97" i="45" s="1"/>
  <c r="H98" i="45"/>
  <c r="J98" i="45" s="1"/>
  <c r="H99" i="45"/>
  <c r="J99" i="45" s="1"/>
  <c r="M99" i="45" s="1"/>
  <c r="H100" i="45"/>
  <c r="J100" i="45" s="1"/>
  <c r="H101" i="45"/>
  <c r="J101" i="45" s="1"/>
  <c r="M101" i="45" s="1"/>
  <c r="H102" i="45"/>
  <c r="H103" i="45"/>
  <c r="H104" i="45"/>
  <c r="J104" i="45" s="1"/>
  <c r="H105" i="45"/>
  <c r="J105" i="45" s="1"/>
  <c r="H106" i="45"/>
  <c r="J106" i="45" s="1"/>
  <c r="M106" i="45" s="1"/>
  <c r="H107" i="45"/>
  <c r="H108" i="45"/>
  <c r="J108" i="45" s="1"/>
  <c r="N108" i="45" s="1"/>
  <c r="H109" i="45"/>
  <c r="J109" i="45" s="1"/>
  <c r="M109" i="45" s="1"/>
  <c r="H110" i="45"/>
  <c r="J110" i="45" s="1"/>
  <c r="H111" i="45"/>
  <c r="H112" i="45"/>
  <c r="J112" i="45" s="1"/>
  <c r="H113" i="45"/>
  <c r="J113" i="45" s="1"/>
  <c r="L113" i="45" s="1"/>
  <c r="H114" i="45"/>
  <c r="J114" i="45" s="1"/>
  <c r="H115" i="45"/>
  <c r="J115" i="45" s="1"/>
  <c r="N115" i="45" s="1"/>
  <c r="H116" i="45"/>
  <c r="J116" i="45" s="1"/>
  <c r="H117" i="45"/>
  <c r="J117" i="45" s="1"/>
  <c r="N117" i="45" s="1"/>
  <c r="H118" i="45"/>
  <c r="H119" i="45"/>
  <c r="H120" i="45"/>
  <c r="J120" i="45" s="1"/>
  <c r="H121" i="45"/>
  <c r="J121" i="45" s="1"/>
  <c r="N121" i="45" s="1"/>
  <c r="H122" i="45"/>
  <c r="J122" i="45" s="1"/>
  <c r="H123" i="45"/>
  <c r="J123" i="45" s="1"/>
  <c r="H124" i="45"/>
  <c r="J124" i="45" s="1"/>
  <c r="N124" i="45" s="1"/>
  <c r="H125" i="45"/>
  <c r="J125" i="45" s="1"/>
  <c r="H126" i="45"/>
  <c r="J126" i="45" s="1"/>
  <c r="H127" i="45"/>
  <c r="J127" i="45" s="1"/>
  <c r="N127" i="45" s="1"/>
  <c r="H128" i="45"/>
  <c r="J128" i="45" s="1"/>
  <c r="H129" i="45"/>
  <c r="J129" i="45" s="1"/>
  <c r="H2" i="45"/>
  <c r="J2" i="45" s="1"/>
  <c r="E3" i="45"/>
  <c r="E4" i="45"/>
  <c r="AH4" i="45" s="1"/>
  <c r="E5" i="45"/>
  <c r="F5" i="45" s="1"/>
  <c r="G5" i="45" s="1"/>
  <c r="R5" i="45" s="1"/>
  <c r="E6" i="45"/>
  <c r="AX6" i="45" s="1"/>
  <c r="E7" i="45"/>
  <c r="AX7" i="45" s="1"/>
  <c r="E8" i="45"/>
  <c r="AX8" i="45" s="1"/>
  <c r="E9" i="45"/>
  <c r="F9" i="45" s="1"/>
  <c r="G9" i="45" s="1"/>
  <c r="W9" i="45" s="1"/>
  <c r="E10" i="45"/>
  <c r="E11" i="45"/>
  <c r="E12" i="45"/>
  <c r="AX12" i="45" s="1"/>
  <c r="E13" i="45"/>
  <c r="E14" i="45"/>
  <c r="AX14" i="45" s="1"/>
  <c r="E15" i="45"/>
  <c r="AX15" i="45" s="1"/>
  <c r="E16" i="45"/>
  <c r="AX16" i="45" s="1"/>
  <c r="E17" i="45"/>
  <c r="E18" i="45"/>
  <c r="F18" i="45" s="1"/>
  <c r="G18" i="45" s="1"/>
  <c r="E19" i="45"/>
  <c r="E20" i="45"/>
  <c r="E21" i="45"/>
  <c r="AX21" i="45" s="1"/>
  <c r="E22" i="45"/>
  <c r="AX22" i="45" s="1"/>
  <c r="E23" i="45"/>
  <c r="AX23" i="45" s="1"/>
  <c r="E24" i="45"/>
  <c r="AX24" i="45" s="1"/>
  <c r="E25" i="45"/>
  <c r="AX25" i="45" s="1"/>
  <c r="E26" i="45"/>
  <c r="E27" i="45"/>
  <c r="E28" i="45"/>
  <c r="AX28" i="45" s="1"/>
  <c r="E29" i="45"/>
  <c r="AX29" i="45" s="1"/>
  <c r="E30" i="45"/>
  <c r="AX30" i="45" s="1"/>
  <c r="E31" i="45"/>
  <c r="AX31" i="45" s="1"/>
  <c r="E32" i="45"/>
  <c r="AX32" i="45" s="1"/>
  <c r="E33" i="45"/>
  <c r="AX33" i="45" s="1"/>
  <c r="E34" i="45"/>
  <c r="E35" i="45"/>
  <c r="AX35" i="45" s="1"/>
  <c r="E36" i="45"/>
  <c r="E37" i="45"/>
  <c r="AX37" i="45" s="1"/>
  <c r="E38" i="45"/>
  <c r="AX38" i="45" s="1"/>
  <c r="E39" i="45"/>
  <c r="AX39" i="45" s="1"/>
  <c r="E40" i="45"/>
  <c r="AX40" i="45" s="1"/>
  <c r="E41" i="45"/>
  <c r="AX41" i="45" s="1"/>
  <c r="E42" i="45"/>
  <c r="E43" i="45"/>
  <c r="E44" i="45"/>
  <c r="AX44" i="45" s="1"/>
  <c r="E45" i="45"/>
  <c r="AX45" i="45" s="1"/>
  <c r="E46" i="45"/>
  <c r="E47" i="45"/>
  <c r="AX47" i="45" s="1"/>
  <c r="E48" i="45"/>
  <c r="E49" i="45"/>
  <c r="AX49" i="45" s="1"/>
  <c r="E50" i="45"/>
  <c r="AX50" i="45" s="1"/>
  <c r="E51" i="45"/>
  <c r="E52" i="45"/>
  <c r="E53" i="45"/>
  <c r="AX53" i="45" s="1"/>
  <c r="E54" i="45"/>
  <c r="AX54" i="45" s="1"/>
  <c r="E55" i="45"/>
  <c r="AX55" i="45" s="1"/>
  <c r="E56" i="45"/>
  <c r="AX56" i="45" s="1"/>
  <c r="E57" i="45"/>
  <c r="AX57" i="45" s="1"/>
  <c r="E58" i="45"/>
  <c r="AX58" i="45" s="1"/>
  <c r="E59" i="45"/>
  <c r="E60" i="45"/>
  <c r="E61" i="45"/>
  <c r="AX61" i="45" s="1"/>
  <c r="E62" i="45"/>
  <c r="AX62" i="45" s="1"/>
  <c r="E63" i="45"/>
  <c r="AX63" i="45" s="1"/>
  <c r="E64" i="45"/>
  <c r="AX64" i="45" s="1"/>
  <c r="E65" i="45"/>
  <c r="AX65" i="45" s="1"/>
  <c r="E66" i="45"/>
  <c r="AG66" i="45" s="1"/>
  <c r="E67" i="45"/>
  <c r="AX67" i="45" s="1"/>
  <c r="E68" i="45"/>
  <c r="E69" i="45"/>
  <c r="E70" i="45"/>
  <c r="AX70" i="45" s="1"/>
  <c r="E71" i="45"/>
  <c r="AX71" i="45" s="1"/>
  <c r="E72" i="45"/>
  <c r="AX72" i="45" s="1"/>
  <c r="E73" i="45"/>
  <c r="AX73" i="45" s="1"/>
  <c r="E74" i="45"/>
  <c r="AX74" i="45" s="1"/>
  <c r="E75" i="45"/>
  <c r="E76" i="45"/>
  <c r="E77" i="45"/>
  <c r="E78" i="45"/>
  <c r="AX78" i="45" s="1"/>
  <c r="E79" i="45"/>
  <c r="AX79" i="45" s="1"/>
  <c r="E80" i="45"/>
  <c r="AX80" i="45" s="1"/>
  <c r="E81" i="45"/>
  <c r="AX81" i="45" s="1"/>
  <c r="E82" i="45"/>
  <c r="AX82" i="45" s="1"/>
  <c r="E83" i="45"/>
  <c r="E84" i="45"/>
  <c r="AX84" i="45" s="1"/>
  <c r="E85" i="45"/>
  <c r="AX85" i="45" s="1"/>
  <c r="E86" i="45"/>
  <c r="E87" i="45"/>
  <c r="AX87" i="45" s="1"/>
  <c r="E88" i="45"/>
  <c r="AX88" i="45" s="1"/>
  <c r="E89" i="45"/>
  <c r="AX89" i="45" s="1"/>
  <c r="E90" i="45"/>
  <c r="E91" i="45"/>
  <c r="E92" i="45"/>
  <c r="E93" i="45"/>
  <c r="AX93" i="45" s="1"/>
  <c r="E94" i="45"/>
  <c r="AX94" i="45" s="1"/>
  <c r="E95" i="45"/>
  <c r="AX95" i="45" s="1"/>
  <c r="E96" i="45"/>
  <c r="AX96" i="45" s="1"/>
  <c r="E97" i="45"/>
  <c r="AX97" i="45" s="1"/>
  <c r="E98" i="45"/>
  <c r="E99" i="45"/>
  <c r="E100" i="45"/>
  <c r="AX100" i="45" s="1"/>
  <c r="E101" i="45"/>
  <c r="AX101" i="45" s="1"/>
  <c r="E102" i="45"/>
  <c r="E103" i="45"/>
  <c r="AX103" i="45" s="1"/>
  <c r="E104" i="45"/>
  <c r="AX104" i="45" s="1"/>
  <c r="E105" i="45"/>
  <c r="AX105" i="45" s="1"/>
  <c r="E106" i="45"/>
  <c r="AX106" i="45" s="1"/>
  <c r="E107" i="45"/>
  <c r="AX107" i="45" s="1"/>
  <c r="E108" i="45"/>
  <c r="E109" i="45"/>
  <c r="AX109" i="45" s="1"/>
  <c r="E110" i="45"/>
  <c r="E111" i="45"/>
  <c r="AX111" i="45" s="1"/>
  <c r="E112" i="45"/>
  <c r="AX112" i="45" s="1"/>
  <c r="E113" i="45"/>
  <c r="E114" i="45"/>
  <c r="E115" i="45"/>
  <c r="E116" i="45"/>
  <c r="E117" i="45"/>
  <c r="AX117" i="45" s="1"/>
  <c r="E118" i="45"/>
  <c r="AX118" i="45" s="1"/>
  <c r="E119" i="45"/>
  <c r="AX119" i="45" s="1"/>
  <c r="E120" i="45"/>
  <c r="AX120" i="45" s="1"/>
  <c r="E121" i="45"/>
  <c r="AX121" i="45" s="1"/>
  <c r="E122" i="45"/>
  <c r="AX122" i="45" s="1"/>
  <c r="E123" i="45"/>
  <c r="E124" i="45"/>
  <c r="E125" i="45"/>
  <c r="AX125" i="45" s="1"/>
  <c r="E126" i="45"/>
  <c r="AX126" i="45" s="1"/>
  <c r="E127" i="45"/>
  <c r="AX127" i="45" s="1"/>
  <c r="E128" i="45"/>
  <c r="AX128" i="45" s="1"/>
  <c r="E129" i="45"/>
  <c r="AX129" i="45" s="1"/>
  <c r="E2" i="45"/>
  <c r="AX2" i="45" s="1"/>
  <c r="H3" i="44"/>
  <c r="J3" i="44" s="1"/>
  <c r="M3" i="44" s="1"/>
  <c r="H4" i="44"/>
  <c r="J4" i="44" s="1"/>
  <c r="H5" i="44"/>
  <c r="J5" i="44" s="1"/>
  <c r="H6" i="44"/>
  <c r="J6" i="44" s="1"/>
  <c r="L6" i="44" s="1"/>
  <c r="H7" i="44"/>
  <c r="H8" i="44"/>
  <c r="J8" i="44" s="1"/>
  <c r="L8" i="44" s="1"/>
  <c r="H9" i="44"/>
  <c r="J9" i="44" s="1"/>
  <c r="L9" i="44" s="1"/>
  <c r="H10" i="44"/>
  <c r="J10" i="44" s="1"/>
  <c r="M10" i="44" s="1"/>
  <c r="AG10" i="44" s="1"/>
  <c r="H11" i="44"/>
  <c r="J11" i="44" s="1"/>
  <c r="N11" i="44" s="1"/>
  <c r="H12" i="44"/>
  <c r="J12" i="44" s="1"/>
  <c r="L12" i="44" s="1"/>
  <c r="H13" i="44"/>
  <c r="J13" i="44" s="1"/>
  <c r="H14" i="44"/>
  <c r="J14" i="44" s="1"/>
  <c r="H15" i="44"/>
  <c r="J15" i="44" s="1"/>
  <c r="H16" i="44"/>
  <c r="J16" i="44" s="1"/>
  <c r="N16" i="44" s="1"/>
  <c r="H17" i="44"/>
  <c r="J17" i="44" s="1"/>
  <c r="L17" i="44" s="1"/>
  <c r="H18" i="44"/>
  <c r="J18" i="44" s="1"/>
  <c r="H19" i="44"/>
  <c r="J19" i="44" s="1"/>
  <c r="L19" i="44" s="1"/>
  <c r="H20" i="44"/>
  <c r="J20" i="44" s="1"/>
  <c r="H21" i="44"/>
  <c r="J21" i="44" s="1"/>
  <c r="L21" i="44" s="1"/>
  <c r="H22" i="44"/>
  <c r="H23" i="44"/>
  <c r="H24" i="44"/>
  <c r="J24" i="44" s="1"/>
  <c r="H25" i="44"/>
  <c r="J25" i="44" s="1"/>
  <c r="L25" i="44" s="1"/>
  <c r="H26" i="44"/>
  <c r="J26" i="44" s="1"/>
  <c r="H27" i="44"/>
  <c r="J27" i="44" s="1"/>
  <c r="M27" i="44" s="1"/>
  <c r="H28" i="44"/>
  <c r="J28" i="44" s="1"/>
  <c r="H29" i="44"/>
  <c r="H30" i="44"/>
  <c r="J30" i="44" s="1"/>
  <c r="L30" i="44" s="1"/>
  <c r="H31" i="44"/>
  <c r="J31" i="44" s="1"/>
  <c r="H32" i="44"/>
  <c r="J32" i="44" s="1"/>
  <c r="H33" i="44"/>
  <c r="J33" i="44" s="1"/>
  <c r="M33" i="44" s="1"/>
  <c r="H34" i="44"/>
  <c r="J34" i="44" s="1"/>
  <c r="M34" i="44" s="1"/>
  <c r="H35" i="44"/>
  <c r="J35" i="44" s="1"/>
  <c r="H36" i="44"/>
  <c r="J36" i="44" s="1"/>
  <c r="H37" i="44"/>
  <c r="H38" i="44"/>
  <c r="J38" i="44" s="1"/>
  <c r="L38" i="44" s="1"/>
  <c r="H39" i="44"/>
  <c r="H40" i="44"/>
  <c r="H41" i="44"/>
  <c r="J41" i="44" s="1"/>
  <c r="H42" i="44"/>
  <c r="J42" i="44" s="1"/>
  <c r="M42" i="44" s="1"/>
  <c r="AG42" i="44" s="1"/>
  <c r="H43" i="44"/>
  <c r="J43" i="44" s="1"/>
  <c r="H44" i="44"/>
  <c r="J44" i="44" s="1"/>
  <c r="M44" i="44" s="1"/>
  <c r="H45" i="44"/>
  <c r="J45" i="44" s="1"/>
  <c r="H46" i="44"/>
  <c r="J46" i="44" s="1"/>
  <c r="H47" i="44"/>
  <c r="J47" i="44" s="1"/>
  <c r="H48" i="44"/>
  <c r="J48" i="44" s="1"/>
  <c r="M48" i="44" s="1"/>
  <c r="H49" i="44"/>
  <c r="J49" i="44" s="1"/>
  <c r="H50" i="44"/>
  <c r="J50" i="44" s="1"/>
  <c r="L50" i="44" s="1"/>
  <c r="H51" i="44"/>
  <c r="J51" i="44" s="1"/>
  <c r="H52" i="44"/>
  <c r="J52" i="44" s="1"/>
  <c r="L52" i="44" s="1"/>
  <c r="H53" i="44"/>
  <c r="J53" i="44" s="1"/>
  <c r="N53" i="44" s="1"/>
  <c r="H54" i="44"/>
  <c r="H55" i="44"/>
  <c r="J55" i="44" s="1"/>
  <c r="H56" i="44"/>
  <c r="H57" i="44"/>
  <c r="J57" i="44" s="1"/>
  <c r="H58" i="44"/>
  <c r="J58" i="44" s="1"/>
  <c r="H59" i="44"/>
  <c r="J59" i="44" s="1"/>
  <c r="M59" i="44" s="1"/>
  <c r="H60" i="44"/>
  <c r="J60" i="44" s="1"/>
  <c r="H61" i="44"/>
  <c r="H62" i="44"/>
  <c r="J62" i="44" s="1"/>
  <c r="H63" i="44"/>
  <c r="J63" i="44" s="1"/>
  <c r="H64" i="44"/>
  <c r="J64" i="44" s="1"/>
  <c r="N64" i="44" s="1"/>
  <c r="H65" i="44"/>
  <c r="J65" i="44" s="1"/>
  <c r="L65" i="44" s="1"/>
  <c r="H66" i="44"/>
  <c r="J66" i="44" s="1"/>
  <c r="N66" i="44" s="1"/>
  <c r="H67" i="44"/>
  <c r="J67" i="44" s="1"/>
  <c r="L67" i="44" s="1"/>
  <c r="H68" i="44"/>
  <c r="J68" i="44" s="1"/>
  <c r="H69" i="44"/>
  <c r="J69" i="44" s="1"/>
  <c r="H70" i="44"/>
  <c r="J70" i="44" s="1"/>
  <c r="H71" i="44"/>
  <c r="J71" i="44" s="1"/>
  <c r="H72" i="44"/>
  <c r="J72" i="44" s="1"/>
  <c r="N72" i="44" s="1"/>
  <c r="H73" i="44"/>
  <c r="J73" i="44" s="1"/>
  <c r="R73" i="44" s="1"/>
  <c r="H74" i="44"/>
  <c r="J74" i="44" s="1"/>
  <c r="M74" i="44" s="1"/>
  <c r="H75" i="44"/>
  <c r="J75" i="44" s="1"/>
  <c r="L75" i="44" s="1"/>
  <c r="H76" i="44"/>
  <c r="J76" i="44" s="1"/>
  <c r="H77" i="44"/>
  <c r="J77" i="44" s="1"/>
  <c r="H78" i="44"/>
  <c r="J78" i="44" s="1"/>
  <c r="M78" i="44" s="1"/>
  <c r="H79" i="44"/>
  <c r="H80" i="44"/>
  <c r="J80" i="44" s="1"/>
  <c r="W80" i="44" s="1"/>
  <c r="H81" i="44"/>
  <c r="J81" i="44" s="1"/>
  <c r="M81" i="44" s="1"/>
  <c r="H82" i="44"/>
  <c r="J82" i="44" s="1"/>
  <c r="H83" i="44"/>
  <c r="J83" i="44" s="1"/>
  <c r="M83" i="44" s="1"/>
  <c r="H84" i="44"/>
  <c r="J84" i="44" s="1"/>
  <c r="H85" i="44"/>
  <c r="J85" i="44" s="1"/>
  <c r="L85" i="44" s="1"/>
  <c r="H86" i="44"/>
  <c r="H87" i="44"/>
  <c r="H88" i="44"/>
  <c r="J88" i="44" s="1"/>
  <c r="H89" i="44"/>
  <c r="J89" i="44" s="1"/>
  <c r="H90" i="44"/>
  <c r="J90" i="44" s="1"/>
  <c r="M90" i="44" s="1"/>
  <c r="H91" i="44"/>
  <c r="J91" i="44" s="1"/>
  <c r="M91" i="44" s="1"/>
  <c r="H92" i="44"/>
  <c r="J92" i="44" s="1"/>
  <c r="H93" i="44"/>
  <c r="H94" i="44"/>
  <c r="J94" i="44" s="1"/>
  <c r="H95" i="44"/>
  <c r="H96" i="44"/>
  <c r="J96" i="44" s="1"/>
  <c r="N96" i="44" s="1"/>
  <c r="H97" i="44"/>
  <c r="J97" i="44" s="1"/>
  <c r="H98" i="44"/>
  <c r="J98" i="44" s="1"/>
  <c r="L98" i="44" s="1"/>
  <c r="H99" i="44"/>
  <c r="J99" i="44" s="1"/>
  <c r="M99" i="44" s="1"/>
  <c r="H100" i="44"/>
  <c r="H101" i="44"/>
  <c r="J101" i="44" s="1"/>
  <c r="M101" i="44" s="1"/>
  <c r="H102" i="44"/>
  <c r="H103" i="44"/>
  <c r="J103" i="44" s="1"/>
  <c r="V103" i="44" s="1"/>
  <c r="AY103" i="44" s="1"/>
  <c r="H104" i="44"/>
  <c r="J104" i="44" s="1"/>
  <c r="N104" i="44" s="1"/>
  <c r="H105" i="44"/>
  <c r="J105" i="44" s="1"/>
  <c r="L105" i="44" s="1"/>
  <c r="H106" i="44"/>
  <c r="J106" i="44" s="1"/>
  <c r="M106" i="44" s="1"/>
  <c r="H107" i="44"/>
  <c r="H108" i="44"/>
  <c r="J108" i="44" s="1"/>
  <c r="M108" i="44" s="1"/>
  <c r="H109" i="44"/>
  <c r="J109" i="44" s="1"/>
  <c r="H110" i="44"/>
  <c r="H111" i="44"/>
  <c r="J111" i="44" s="1"/>
  <c r="H112" i="44"/>
  <c r="J112" i="44" s="1"/>
  <c r="H113" i="44"/>
  <c r="J113" i="44" s="1"/>
  <c r="H114" i="44"/>
  <c r="J114" i="44" s="1"/>
  <c r="L114" i="44" s="1"/>
  <c r="H115" i="44"/>
  <c r="J115" i="44" s="1"/>
  <c r="H116" i="44"/>
  <c r="J116" i="44" s="1"/>
  <c r="H117" i="44"/>
  <c r="J117" i="44" s="1"/>
  <c r="H118" i="44"/>
  <c r="H119" i="44"/>
  <c r="J119" i="44" s="1"/>
  <c r="P119" i="44" s="1"/>
  <c r="H120" i="44"/>
  <c r="J120" i="44" s="1"/>
  <c r="L120" i="44" s="1"/>
  <c r="H121" i="44"/>
  <c r="J121" i="44" s="1"/>
  <c r="H122" i="44"/>
  <c r="H123" i="44"/>
  <c r="J123" i="44" s="1"/>
  <c r="N123" i="44" s="1"/>
  <c r="H124" i="44"/>
  <c r="J124" i="44" s="1"/>
  <c r="H125" i="44"/>
  <c r="J125" i="44" s="1"/>
  <c r="H126" i="44"/>
  <c r="J126" i="44" s="1"/>
  <c r="H127" i="44"/>
  <c r="H128" i="44"/>
  <c r="J128" i="44" s="1"/>
  <c r="M128" i="44" s="1"/>
  <c r="H129" i="44"/>
  <c r="J129" i="44" s="1"/>
  <c r="H2" i="44"/>
  <c r="H3" i="43"/>
  <c r="H4" i="43"/>
  <c r="H5" i="43"/>
  <c r="J5" i="43" s="1"/>
  <c r="H6" i="43"/>
  <c r="J6" i="43" s="1"/>
  <c r="L6" i="43" s="1"/>
  <c r="H7" i="43"/>
  <c r="J7" i="43" s="1"/>
  <c r="H8" i="43"/>
  <c r="J8" i="43" s="1"/>
  <c r="H9" i="43"/>
  <c r="J9" i="43" s="1"/>
  <c r="H10" i="43"/>
  <c r="J10" i="43" s="1"/>
  <c r="M10" i="43" s="1"/>
  <c r="H11" i="43"/>
  <c r="J11" i="43" s="1"/>
  <c r="H12" i="43"/>
  <c r="H13" i="43"/>
  <c r="J13" i="43" s="1"/>
  <c r="H14" i="43"/>
  <c r="J14" i="43" s="1"/>
  <c r="H15" i="43"/>
  <c r="H16" i="43"/>
  <c r="J16" i="43" s="1"/>
  <c r="M16" i="43" s="1"/>
  <c r="H17" i="43"/>
  <c r="J17" i="43" s="1"/>
  <c r="M17" i="43" s="1"/>
  <c r="H18" i="43"/>
  <c r="J18" i="43" s="1"/>
  <c r="H19" i="43"/>
  <c r="H20" i="43"/>
  <c r="J20" i="43" s="1"/>
  <c r="H21" i="43"/>
  <c r="H22" i="43"/>
  <c r="J22" i="43" s="1"/>
  <c r="L22" i="43" s="1"/>
  <c r="H23" i="43"/>
  <c r="H24" i="43"/>
  <c r="J24" i="43" s="1"/>
  <c r="L24" i="43" s="1"/>
  <c r="H25" i="43"/>
  <c r="J25" i="43" s="1"/>
  <c r="V25" i="43" s="1"/>
  <c r="AY25" i="43" s="1"/>
  <c r="H26" i="43"/>
  <c r="J26" i="43" s="1"/>
  <c r="M26" i="43" s="1"/>
  <c r="H27" i="43"/>
  <c r="H28" i="43"/>
  <c r="J28" i="43" s="1"/>
  <c r="H29" i="43"/>
  <c r="J29" i="43" s="1"/>
  <c r="H30" i="43"/>
  <c r="J30" i="43" s="1"/>
  <c r="H31" i="43"/>
  <c r="H32" i="43"/>
  <c r="J32" i="43" s="1"/>
  <c r="L32" i="43" s="1"/>
  <c r="H33" i="43"/>
  <c r="J33" i="43" s="1"/>
  <c r="N33" i="43" s="1"/>
  <c r="H34" i="43"/>
  <c r="J34" i="43" s="1"/>
  <c r="H35" i="43"/>
  <c r="J35" i="43" s="1"/>
  <c r="H36" i="43"/>
  <c r="J36" i="43" s="1"/>
  <c r="H37" i="43"/>
  <c r="H38" i="43"/>
  <c r="J38" i="43" s="1"/>
  <c r="H39" i="43"/>
  <c r="J39" i="43" s="1"/>
  <c r="H40" i="43"/>
  <c r="J40" i="43" s="1"/>
  <c r="H41" i="43"/>
  <c r="J41" i="43" s="1"/>
  <c r="M41" i="43" s="1"/>
  <c r="AG41" i="43" s="1"/>
  <c r="H42" i="43"/>
  <c r="J42" i="43" s="1"/>
  <c r="H43" i="43"/>
  <c r="J43" i="43" s="1"/>
  <c r="L43" i="43" s="1"/>
  <c r="H44" i="43"/>
  <c r="H45" i="43"/>
  <c r="J45" i="43" s="1"/>
  <c r="H46" i="43"/>
  <c r="H47" i="43"/>
  <c r="J47" i="43" s="1"/>
  <c r="L47" i="43" s="1"/>
  <c r="H48" i="43"/>
  <c r="J48" i="43" s="1"/>
  <c r="H49" i="43"/>
  <c r="J49" i="43" s="1"/>
  <c r="H50" i="43"/>
  <c r="J50" i="43" s="1"/>
  <c r="H51" i="43"/>
  <c r="H52" i="43"/>
  <c r="H53" i="43"/>
  <c r="H54" i="43"/>
  <c r="J54" i="43" s="1"/>
  <c r="H55" i="43"/>
  <c r="J55" i="43" s="1"/>
  <c r="H56" i="43"/>
  <c r="J56" i="43" s="1"/>
  <c r="H57" i="43"/>
  <c r="J57" i="43" s="1"/>
  <c r="M57" i="43" s="1"/>
  <c r="AG57" i="43" s="1"/>
  <c r="H58" i="43"/>
  <c r="J58" i="43" s="1"/>
  <c r="H59" i="43"/>
  <c r="J59" i="43" s="1"/>
  <c r="H60" i="43"/>
  <c r="J60" i="43" s="1"/>
  <c r="H61" i="43"/>
  <c r="J61" i="43" s="1"/>
  <c r="H62" i="43"/>
  <c r="J62" i="43" s="1"/>
  <c r="H63" i="43"/>
  <c r="J63" i="43" s="1"/>
  <c r="L63" i="43" s="1"/>
  <c r="H64" i="43"/>
  <c r="J64" i="43" s="1"/>
  <c r="H65" i="43"/>
  <c r="J65" i="43" s="1"/>
  <c r="M65" i="43" s="1"/>
  <c r="H66" i="43"/>
  <c r="J66" i="43" s="1"/>
  <c r="H67" i="43"/>
  <c r="H68" i="43"/>
  <c r="H69" i="43"/>
  <c r="J69" i="43" s="1"/>
  <c r="H70" i="43"/>
  <c r="J70" i="43" s="1"/>
  <c r="H71" i="43"/>
  <c r="J71" i="43" s="1"/>
  <c r="H72" i="43"/>
  <c r="J72" i="43" s="1"/>
  <c r="H73" i="43"/>
  <c r="J73" i="43" s="1"/>
  <c r="H74" i="43"/>
  <c r="J74" i="43" s="1"/>
  <c r="H75" i="43"/>
  <c r="J75" i="43" s="1"/>
  <c r="N75" i="43" s="1"/>
  <c r="H76" i="43"/>
  <c r="J76" i="43" s="1"/>
  <c r="H77" i="43"/>
  <c r="H78" i="43"/>
  <c r="H79" i="43"/>
  <c r="J79" i="43" s="1"/>
  <c r="H80" i="43"/>
  <c r="J80" i="43" s="1"/>
  <c r="H81" i="43"/>
  <c r="J81" i="43" s="1"/>
  <c r="M81" i="43" s="1"/>
  <c r="H82" i="43"/>
  <c r="J82" i="43" s="1"/>
  <c r="H83" i="43"/>
  <c r="H84" i="43"/>
  <c r="H85" i="43"/>
  <c r="H86" i="43"/>
  <c r="J86" i="43" s="1"/>
  <c r="N86" i="43" s="1"/>
  <c r="H87" i="43"/>
  <c r="J87" i="43" s="1"/>
  <c r="H88" i="43"/>
  <c r="J88" i="43" s="1"/>
  <c r="H89" i="43"/>
  <c r="J89" i="43" s="1"/>
  <c r="H90" i="43"/>
  <c r="J90" i="43" s="1"/>
  <c r="H91" i="43"/>
  <c r="H92" i="43"/>
  <c r="J92" i="43" s="1"/>
  <c r="H93" i="43"/>
  <c r="H94" i="43"/>
  <c r="J94" i="43" s="1"/>
  <c r="H95" i="43"/>
  <c r="J95" i="43" s="1"/>
  <c r="L95" i="43" s="1"/>
  <c r="H96" i="43"/>
  <c r="J96" i="43" s="1"/>
  <c r="H97" i="43"/>
  <c r="J97" i="43" s="1"/>
  <c r="H98" i="43"/>
  <c r="J98" i="43" s="1"/>
  <c r="H99" i="43"/>
  <c r="J99" i="43" s="1"/>
  <c r="H100" i="43"/>
  <c r="H101" i="43"/>
  <c r="J101" i="43" s="1"/>
  <c r="N101" i="43" s="1"/>
  <c r="H102" i="43"/>
  <c r="J102" i="43" s="1"/>
  <c r="H103" i="43"/>
  <c r="J103" i="43" s="1"/>
  <c r="H104" i="43"/>
  <c r="J104" i="43" s="1"/>
  <c r="H105" i="43"/>
  <c r="H106" i="43"/>
  <c r="J106" i="43" s="1"/>
  <c r="H107" i="43"/>
  <c r="H108" i="43"/>
  <c r="H109" i="43"/>
  <c r="J109" i="43" s="1"/>
  <c r="H110" i="43"/>
  <c r="J110" i="43" s="1"/>
  <c r="H111" i="43"/>
  <c r="J111" i="43" s="1"/>
  <c r="N111" i="43" s="1"/>
  <c r="H112" i="43"/>
  <c r="J112" i="43" s="1"/>
  <c r="H113" i="43"/>
  <c r="J113" i="43" s="1"/>
  <c r="L113" i="43" s="1"/>
  <c r="H114" i="43"/>
  <c r="J114" i="43" s="1"/>
  <c r="H115" i="43"/>
  <c r="J115" i="43" s="1"/>
  <c r="H116" i="43"/>
  <c r="H117" i="43"/>
  <c r="J117" i="43" s="1"/>
  <c r="M117" i="43" s="1"/>
  <c r="H118" i="43"/>
  <c r="J118" i="43" s="1"/>
  <c r="N118" i="43" s="1"/>
  <c r="H119" i="43"/>
  <c r="J119" i="43" s="1"/>
  <c r="L119" i="43" s="1"/>
  <c r="H120" i="43"/>
  <c r="J120" i="43" s="1"/>
  <c r="H121" i="43"/>
  <c r="J121" i="43" s="1"/>
  <c r="H122" i="43"/>
  <c r="J122" i="43" s="1"/>
  <c r="H123" i="43"/>
  <c r="J123" i="43" s="1"/>
  <c r="H124" i="43"/>
  <c r="H125" i="43"/>
  <c r="J125" i="43" s="1"/>
  <c r="H126" i="43"/>
  <c r="J126" i="43" s="1"/>
  <c r="M126" i="43" s="1"/>
  <c r="H127" i="43"/>
  <c r="H128" i="43"/>
  <c r="J128" i="43" s="1"/>
  <c r="H129" i="43"/>
  <c r="J129" i="43" s="1"/>
  <c r="H2" i="43"/>
  <c r="J2" i="43" s="1"/>
  <c r="L2" i="43" s="1"/>
  <c r="H3" i="42"/>
  <c r="H4" i="42"/>
  <c r="J4" i="42" s="1"/>
  <c r="H5" i="42"/>
  <c r="J5" i="42" s="1"/>
  <c r="N5" i="42" s="1"/>
  <c r="H6" i="42"/>
  <c r="J6" i="42" s="1"/>
  <c r="H7" i="42"/>
  <c r="H8" i="42"/>
  <c r="J8" i="42" s="1"/>
  <c r="M8" i="42" s="1"/>
  <c r="H9" i="42"/>
  <c r="J9" i="42" s="1"/>
  <c r="H10" i="42"/>
  <c r="H11" i="42"/>
  <c r="J11" i="42" s="1"/>
  <c r="L11" i="42" s="1"/>
  <c r="H12" i="42"/>
  <c r="J12" i="42" s="1"/>
  <c r="L12" i="42" s="1"/>
  <c r="H13" i="42"/>
  <c r="J13" i="42" s="1"/>
  <c r="L13" i="42" s="1"/>
  <c r="H14" i="42"/>
  <c r="J14" i="42" s="1"/>
  <c r="H15" i="42"/>
  <c r="H16" i="42"/>
  <c r="J16" i="42" s="1"/>
  <c r="H17" i="42"/>
  <c r="J17" i="42" s="1"/>
  <c r="N17" i="42" s="1"/>
  <c r="H18" i="42"/>
  <c r="J18" i="42" s="1"/>
  <c r="H19" i="42"/>
  <c r="J19" i="42" s="1"/>
  <c r="M19" i="42" s="1"/>
  <c r="H20" i="42"/>
  <c r="J20" i="42" s="1"/>
  <c r="L20" i="42" s="1"/>
  <c r="H21" i="42"/>
  <c r="J21" i="42" s="1"/>
  <c r="H22" i="42"/>
  <c r="J22" i="42" s="1"/>
  <c r="H23" i="42"/>
  <c r="H24" i="42"/>
  <c r="J24" i="42" s="1"/>
  <c r="M24" i="42" s="1"/>
  <c r="H25" i="42"/>
  <c r="H26" i="42"/>
  <c r="J26" i="42" s="1"/>
  <c r="M26" i="42" s="1"/>
  <c r="H27" i="42"/>
  <c r="J27" i="42" s="1"/>
  <c r="L27" i="42" s="1"/>
  <c r="H28" i="42"/>
  <c r="H29" i="42"/>
  <c r="J29" i="42" s="1"/>
  <c r="H30" i="42"/>
  <c r="J30" i="42" s="1"/>
  <c r="H31" i="42"/>
  <c r="H32" i="42"/>
  <c r="J32" i="42" s="1"/>
  <c r="H33" i="42"/>
  <c r="J33" i="42" s="1"/>
  <c r="H34" i="42"/>
  <c r="J34" i="42" s="1"/>
  <c r="M34" i="42" s="1"/>
  <c r="H35" i="42"/>
  <c r="H36" i="42"/>
  <c r="J36" i="42" s="1"/>
  <c r="H37" i="42"/>
  <c r="J37" i="42" s="1"/>
  <c r="H38" i="42"/>
  <c r="J38" i="42" s="1"/>
  <c r="L38" i="42" s="1"/>
  <c r="H39" i="42"/>
  <c r="J39" i="42" s="1"/>
  <c r="H40" i="42"/>
  <c r="J40" i="42" s="1"/>
  <c r="L40" i="42" s="1"/>
  <c r="H41" i="42"/>
  <c r="J41" i="42" s="1"/>
  <c r="H42" i="42"/>
  <c r="H43" i="42"/>
  <c r="H44" i="42"/>
  <c r="J44" i="42" s="1"/>
  <c r="H45" i="42"/>
  <c r="J45" i="42" s="1"/>
  <c r="H46" i="42"/>
  <c r="J46" i="42" s="1"/>
  <c r="M46" i="42" s="1"/>
  <c r="H47" i="42"/>
  <c r="J47" i="42" s="1"/>
  <c r="H48" i="42"/>
  <c r="J48" i="42" s="1"/>
  <c r="L48" i="42" s="1"/>
  <c r="H49" i="42"/>
  <c r="J49" i="42" s="1"/>
  <c r="L49" i="42" s="1"/>
  <c r="H50" i="42"/>
  <c r="H51" i="42"/>
  <c r="H52" i="42"/>
  <c r="J52" i="42" s="1"/>
  <c r="N52" i="42" s="1"/>
  <c r="H53" i="42"/>
  <c r="H54" i="42"/>
  <c r="J54" i="42" s="1"/>
  <c r="M54" i="42" s="1"/>
  <c r="H55" i="42"/>
  <c r="H56" i="42"/>
  <c r="J56" i="42" s="1"/>
  <c r="N56" i="42" s="1"/>
  <c r="H57" i="42"/>
  <c r="J57" i="42" s="1"/>
  <c r="N57" i="42" s="1"/>
  <c r="H58" i="42"/>
  <c r="H59" i="42"/>
  <c r="J59" i="42" s="1"/>
  <c r="M59" i="42" s="1"/>
  <c r="H60" i="42"/>
  <c r="J60" i="42" s="1"/>
  <c r="N60" i="42" s="1"/>
  <c r="H61" i="42"/>
  <c r="H62" i="42"/>
  <c r="J62" i="42" s="1"/>
  <c r="H63" i="42"/>
  <c r="J63" i="42" s="1"/>
  <c r="H64" i="42"/>
  <c r="H65" i="42"/>
  <c r="J65" i="42" s="1"/>
  <c r="M65" i="42" s="1"/>
  <c r="H66" i="42"/>
  <c r="H67" i="42"/>
  <c r="J67" i="42" s="1"/>
  <c r="H68" i="42"/>
  <c r="J68" i="42" s="1"/>
  <c r="H69" i="42"/>
  <c r="J69" i="42" s="1"/>
  <c r="H70" i="42"/>
  <c r="J70" i="42" s="1"/>
  <c r="N70" i="42" s="1"/>
  <c r="H71" i="42"/>
  <c r="H72" i="42"/>
  <c r="J72" i="42" s="1"/>
  <c r="H73" i="42"/>
  <c r="J73" i="42" s="1"/>
  <c r="L73" i="42" s="1"/>
  <c r="H74" i="42"/>
  <c r="H75" i="42"/>
  <c r="J75" i="42" s="1"/>
  <c r="H76" i="42"/>
  <c r="J76" i="42"/>
  <c r="H77" i="42"/>
  <c r="J77" i="42" s="1"/>
  <c r="L77" i="42" s="1"/>
  <c r="H78" i="42"/>
  <c r="H79" i="42"/>
  <c r="J79" i="42" s="1"/>
  <c r="H80" i="42"/>
  <c r="J80" i="42" s="1"/>
  <c r="H81" i="42"/>
  <c r="J81" i="42" s="1"/>
  <c r="H82" i="42"/>
  <c r="H83" i="42"/>
  <c r="J83" i="42" s="1"/>
  <c r="H84" i="42"/>
  <c r="J84" i="42" s="1"/>
  <c r="N84" i="42" s="1"/>
  <c r="H85" i="42"/>
  <c r="J85" i="42" s="1"/>
  <c r="H86" i="42"/>
  <c r="J86" i="42" s="1"/>
  <c r="N86" i="42" s="1"/>
  <c r="H87" i="42"/>
  <c r="J87" i="42" s="1"/>
  <c r="H88" i="42"/>
  <c r="J88" i="42" s="1"/>
  <c r="H89" i="42"/>
  <c r="J89" i="42" s="1"/>
  <c r="H90" i="42"/>
  <c r="J90" i="42" s="1"/>
  <c r="H91" i="42"/>
  <c r="J91" i="42" s="1"/>
  <c r="H92" i="42"/>
  <c r="J92" i="42" s="1"/>
  <c r="N92" i="42" s="1"/>
  <c r="H93" i="42"/>
  <c r="J93" i="42" s="1"/>
  <c r="H94" i="42"/>
  <c r="H95" i="42"/>
  <c r="J95" i="42" s="1"/>
  <c r="L95" i="42" s="1"/>
  <c r="H96" i="42"/>
  <c r="J96" i="42" s="1"/>
  <c r="H97" i="42"/>
  <c r="J97" i="42" s="1"/>
  <c r="H98" i="42"/>
  <c r="J98" i="42"/>
  <c r="M98" i="42" s="1"/>
  <c r="H99" i="42"/>
  <c r="J99" i="42" s="1"/>
  <c r="H100" i="42"/>
  <c r="J100" i="42" s="1"/>
  <c r="M100" i="42" s="1"/>
  <c r="H101" i="42"/>
  <c r="J101" i="42" s="1"/>
  <c r="M101" i="42" s="1"/>
  <c r="H102" i="42"/>
  <c r="J102" i="42" s="1"/>
  <c r="H103" i="42"/>
  <c r="J103" i="42" s="1"/>
  <c r="H104" i="42"/>
  <c r="H105" i="42"/>
  <c r="J105" i="42"/>
  <c r="H106" i="42"/>
  <c r="J106" i="42" s="1"/>
  <c r="H107" i="42"/>
  <c r="J107" i="42" s="1"/>
  <c r="H108" i="42"/>
  <c r="J108" i="42" s="1"/>
  <c r="H109" i="42"/>
  <c r="J109" i="42" s="1"/>
  <c r="H110" i="42"/>
  <c r="J110" i="42" s="1"/>
  <c r="N110" i="42" s="1"/>
  <c r="H111" i="42"/>
  <c r="H112" i="42"/>
  <c r="J112" i="42"/>
  <c r="H113" i="42"/>
  <c r="J113" i="42" s="1"/>
  <c r="N113" i="42" s="1"/>
  <c r="H114" i="42"/>
  <c r="J114" i="42" s="1"/>
  <c r="N114" i="42" s="1"/>
  <c r="H115" i="42"/>
  <c r="J115" i="42" s="1"/>
  <c r="H116" i="42"/>
  <c r="J116" i="42" s="1"/>
  <c r="H117" i="42"/>
  <c r="J117" i="42" s="1"/>
  <c r="H118" i="42"/>
  <c r="H119" i="42"/>
  <c r="J119" i="42" s="1"/>
  <c r="H120" i="42"/>
  <c r="J120" i="42" s="1"/>
  <c r="H121" i="42"/>
  <c r="J121" i="42"/>
  <c r="N121" i="42" s="1"/>
  <c r="H122" i="42"/>
  <c r="H123" i="42"/>
  <c r="H124" i="42"/>
  <c r="J124" i="42" s="1"/>
  <c r="H125" i="42"/>
  <c r="H126" i="42"/>
  <c r="J126" i="42" s="1"/>
  <c r="H127" i="42"/>
  <c r="J127" i="42"/>
  <c r="N127" i="42" s="1"/>
  <c r="H128" i="42"/>
  <c r="J128" i="42" s="1"/>
  <c r="H129" i="42"/>
  <c r="J129" i="42" s="1"/>
  <c r="H2" i="42"/>
  <c r="J2" i="42" s="1"/>
  <c r="N2" i="42" s="1"/>
  <c r="H3" i="41"/>
  <c r="J3" i="41" s="1"/>
  <c r="H4" i="41"/>
  <c r="H5" i="41"/>
  <c r="J5" i="41" s="1"/>
  <c r="L5" i="41" s="1"/>
  <c r="H6" i="41"/>
  <c r="J6" i="41" s="1"/>
  <c r="H7" i="41"/>
  <c r="H8" i="41"/>
  <c r="J8" i="41" s="1"/>
  <c r="H9" i="41"/>
  <c r="J9" i="41" s="1"/>
  <c r="H10" i="41"/>
  <c r="J10" i="41" s="1"/>
  <c r="N10" i="41" s="1"/>
  <c r="H11" i="41"/>
  <c r="J11" i="41" s="1"/>
  <c r="H12" i="41"/>
  <c r="J12" i="41" s="1"/>
  <c r="N12" i="41" s="1"/>
  <c r="H13" i="41"/>
  <c r="J13" i="41" s="1"/>
  <c r="H14" i="41"/>
  <c r="H15" i="41"/>
  <c r="J15" i="41" s="1"/>
  <c r="H16" i="41"/>
  <c r="H17" i="41"/>
  <c r="J17" i="41" s="1"/>
  <c r="H18" i="41"/>
  <c r="H19" i="41"/>
  <c r="J19" i="41" s="1"/>
  <c r="L19" i="41" s="1"/>
  <c r="H20" i="41"/>
  <c r="J20" i="41" s="1"/>
  <c r="H21" i="41"/>
  <c r="J21" i="41" s="1"/>
  <c r="H22" i="41"/>
  <c r="H23" i="41"/>
  <c r="J23" i="41" s="1"/>
  <c r="H24" i="41"/>
  <c r="J24" i="41" s="1"/>
  <c r="H25" i="41"/>
  <c r="J25" i="41" s="1"/>
  <c r="H26" i="41"/>
  <c r="H27" i="41"/>
  <c r="J27" i="41" s="1"/>
  <c r="M27" i="41" s="1"/>
  <c r="H28" i="41"/>
  <c r="J28" i="41" s="1"/>
  <c r="H29" i="41"/>
  <c r="H30" i="41"/>
  <c r="H31" i="41"/>
  <c r="J31" i="41" s="1"/>
  <c r="M31" i="41" s="1"/>
  <c r="H32" i="41"/>
  <c r="J32" i="41" s="1"/>
  <c r="L32" i="41" s="1"/>
  <c r="H33" i="41"/>
  <c r="J33" i="41" s="1"/>
  <c r="H34" i="41"/>
  <c r="J34" i="41" s="1"/>
  <c r="L34" i="41" s="1"/>
  <c r="H35" i="41"/>
  <c r="J35" i="41" s="1"/>
  <c r="H36" i="41"/>
  <c r="J36" i="41" s="1"/>
  <c r="H37" i="41"/>
  <c r="J37" i="41" s="1"/>
  <c r="H38" i="41"/>
  <c r="J38" i="41" s="1"/>
  <c r="M38" i="41" s="1"/>
  <c r="H39" i="41"/>
  <c r="J39" i="41" s="1"/>
  <c r="M39" i="41" s="1"/>
  <c r="H40" i="41"/>
  <c r="J40" i="41" s="1"/>
  <c r="H41" i="41"/>
  <c r="J41" i="41" s="1"/>
  <c r="N41" i="41" s="1"/>
  <c r="H42" i="41"/>
  <c r="H43" i="41"/>
  <c r="J43" i="41" s="1"/>
  <c r="L43" i="41" s="1"/>
  <c r="H44" i="41"/>
  <c r="H45" i="41"/>
  <c r="J45" i="41" s="1"/>
  <c r="H46" i="41"/>
  <c r="H47" i="41"/>
  <c r="J47" i="41" s="1"/>
  <c r="N47" i="41" s="1"/>
  <c r="H48" i="41"/>
  <c r="J48" i="41" s="1"/>
  <c r="N48" i="41" s="1"/>
  <c r="H49" i="41"/>
  <c r="J49" i="41" s="1"/>
  <c r="H50" i="41"/>
  <c r="H51" i="41"/>
  <c r="J51" i="41" s="1"/>
  <c r="H52" i="41"/>
  <c r="J52" i="41" s="1"/>
  <c r="N52" i="41" s="1"/>
  <c r="H53" i="41"/>
  <c r="H54" i="41"/>
  <c r="H55" i="41"/>
  <c r="J55" i="41" s="1"/>
  <c r="H56" i="41"/>
  <c r="J56" i="41" s="1"/>
  <c r="L56" i="41" s="1"/>
  <c r="H57" i="41"/>
  <c r="J57" i="41" s="1"/>
  <c r="N57" i="41" s="1"/>
  <c r="H58" i="41"/>
  <c r="H59" i="41"/>
  <c r="J59" i="41" s="1"/>
  <c r="N59" i="41" s="1"/>
  <c r="H60" i="41"/>
  <c r="J60" i="41" s="1"/>
  <c r="L60" i="41" s="1"/>
  <c r="H61" i="41"/>
  <c r="H62" i="41"/>
  <c r="H63" i="41"/>
  <c r="J63" i="41" s="1"/>
  <c r="N63" i="41" s="1"/>
  <c r="H64" i="41"/>
  <c r="J64" i="41" s="1"/>
  <c r="H65" i="41"/>
  <c r="J65" i="41" s="1"/>
  <c r="H66" i="41"/>
  <c r="J66" i="41" s="1"/>
  <c r="H67" i="41"/>
  <c r="J67" i="41" s="1"/>
  <c r="H68" i="41"/>
  <c r="J68" i="41" s="1"/>
  <c r="N68" i="41" s="1"/>
  <c r="H69" i="41"/>
  <c r="J69" i="41" s="1"/>
  <c r="H70" i="41"/>
  <c r="H71" i="41"/>
  <c r="J71" i="41" s="1"/>
  <c r="H72" i="41"/>
  <c r="J72" i="41" s="1"/>
  <c r="H73" i="41"/>
  <c r="J73" i="41" s="1"/>
  <c r="N73" i="41" s="1"/>
  <c r="H74" i="41"/>
  <c r="J74" i="41" s="1"/>
  <c r="H75" i="41"/>
  <c r="J75" i="41" s="1"/>
  <c r="H76" i="41"/>
  <c r="J76" i="41" s="1"/>
  <c r="M76" i="41" s="1"/>
  <c r="H77" i="41"/>
  <c r="J77" i="41" s="1"/>
  <c r="H78" i="41"/>
  <c r="H79" i="41"/>
  <c r="J79" i="41" s="1"/>
  <c r="H80" i="41"/>
  <c r="J80" i="41" s="1"/>
  <c r="H81" i="41"/>
  <c r="J81" i="41" s="1"/>
  <c r="L81" i="41" s="1"/>
  <c r="H82" i="41"/>
  <c r="J82" i="41" s="1"/>
  <c r="H83" i="41"/>
  <c r="J83" i="41" s="1"/>
  <c r="H84" i="41"/>
  <c r="J84" i="41" s="1"/>
  <c r="H85" i="41"/>
  <c r="H86" i="41"/>
  <c r="H87" i="41"/>
  <c r="J87" i="41" s="1"/>
  <c r="H88" i="41"/>
  <c r="J88" i="41" s="1"/>
  <c r="H89" i="41"/>
  <c r="J89" i="41" s="1"/>
  <c r="H90" i="41"/>
  <c r="J90" i="41" s="1"/>
  <c r="N90" i="41" s="1"/>
  <c r="H91" i="41"/>
  <c r="J91" i="41" s="1"/>
  <c r="N91" i="41" s="1"/>
  <c r="H92" i="41"/>
  <c r="J92" i="41" s="1"/>
  <c r="H93" i="41"/>
  <c r="J93" i="41" s="1"/>
  <c r="N93" i="41" s="1"/>
  <c r="H94" i="41"/>
  <c r="H95" i="41"/>
  <c r="J95" i="41" s="1"/>
  <c r="M95" i="41" s="1"/>
  <c r="H96" i="41"/>
  <c r="J96" i="41" s="1"/>
  <c r="M96" i="41" s="1"/>
  <c r="H97" i="41"/>
  <c r="J97" i="41" s="1"/>
  <c r="M97" i="41" s="1"/>
  <c r="H98" i="41"/>
  <c r="J98" i="41" s="1"/>
  <c r="H99" i="41"/>
  <c r="J99" i="41" s="1"/>
  <c r="H100" i="41"/>
  <c r="J100" i="41" s="1"/>
  <c r="H101" i="41"/>
  <c r="H102" i="41"/>
  <c r="J102" i="41" s="1"/>
  <c r="H103" i="41"/>
  <c r="J103" i="41" s="1"/>
  <c r="H104" i="41"/>
  <c r="J104" i="41" s="1"/>
  <c r="L104" i="41" s="1"/>
  <c r="H105" i="41"/>
  <c r="J105" i="41" s="1"/>
  <c r="L105" i="41" s="1"/>
  <c r="H106" i="41"/>
  <c r="J106" i="41" s="1"/>
  <c r="H107" i="41"/>
  <c r="J107" i="41" s="1"/>
  <c r="H108" i="41"/>
  <c r="J108" i="41" s="1"/>
  <c r="H109" i="41"/>
  <c r="J109" i="41" s="1"/>
  <c r="H110" i="41"/>
  <c r="H111" i="41"/>
  <c r="J111" i="41" s="1"/>
  <c r="L111" i="41" s="1"/>
  <c r="H112" i="41"/>
  <c r="J112" i="41" s="1"/>
  <c r="H113" i="41"/>
  <c r="J113" i="41" s="1"/>
  <c r="N113" i="41" s="1"/>
  <c r="H114" i="41"/>
  <c r="H115" i="41"/>
  <c r="J115" i="41" s="1"/>
  <c r="H116" i="41"/>
  <c r="J116" i="41" s="1"/>
  <c r="H117" i="41"/>
  <c r="J117" i="41" s="1"/>
  <c r="H118" i="41"/>
  <c r="H119" i="41"/>
  <c r="J119" i="41" s="1"/>
  <c r="M119" i="41" s="1"/>
  <c r="H120" i="41"/>
  <c r="J120" i="41" s="1"/>
  <c r="H121" i="41"/>
  <c r="J121" i="41" s="1"/>
  <c r="M121" i="41" s="1"/>
  <c r="H122" i="41"/>
  <c r="H123" i="41"/>
  <c r="J123" i="41" s="1"/>
  <c r="N123" i="41" s="1"/>
  <c r="H124" i="41"/>
  <c r="J124" i="41" s="1"/>
  <c r="H125" i="41"/>
  <c r="J125" i="41" s="1"/>
  <c r="H126" i="41"/>
  <c r="H127" i="41"/>
  <c r="J127" i="41" s="1"/>
  <c r="N127" i="41" s="1"/>
  <c r="H128" i="41"/>
  <c r="J128" i="41" s="1"/>
  <c r="H129" i="41"/>
  <c r="J129" i="41" s="1"/>
  <c r="L129" i="41" s="1"/>
  <c r="H2" i="41"/>
  <c r="J2" i="41" s="1"/>
  <c r="H3" i="40"/>
  <c r="J3" i="40" s="1"/>
  <c r="H4" i="40"/>
  <c r="J4" i="40" s="1"/>
  <c r="H5" i="40"/>
  <c r="J5" i="40" s="1"/>
  <c r="H6" i="40"/>
  <c r="J6" i="40" s="1"/>
  <c r="H7" i="40"/>
  <c r="J7" i="40" s="1"/>
  <c r="H8" i="40"/>
  <c r="J8" i="40" s="1"/>
  <c r="H9" i="40"/>
  <c r="H10" i="40"/>
  <c r="J10" i="40" s="1"/>
  <c r="H11" i="40"/>
  <c r="J11" i="40" s="1"/>
  <c r="M11" i="40" s="1"/>
  <c r="H12" i="40"/>
  <c r="J12" i="40" s="1"/>
  <c r="M12" i="40" s="1"/>
  <c r="AG12" i="40" s="1"/>
  <c r="H13" i="40"/>
  <c r="J13" i="40" s="1"/>
  <c r="H14" i="40"/>
  <c r="J14" i="40" s="1"/>
  <c r="H15" i="40"/>
  <c r="J15" i="40" s="1"/>
  <c r="H16" i="40"/>
  <c r="J16" i="40" s="1"/>
  <c r="H17" i="40"/>
  <c r="J17" i="40" s="1"/>
  <c r="L17" i="40" s="1"/>
  <c r="H18" i="40"/>
  <c r="J18" i="40" s="1"/>
  <c r="L18" i="40" s="1"/>
  <c r="H19" i="40"/>
  <c r="J19" i="40" s="1"/>
  <c r="S19" i="40" s="1"/>
  <c r="H20" i="40"/>
  <c r="J20" i="40" s="1"/>
  <c r="H21" i="40"/>
  <c r="J21" i="40" s="1"/>
  <c r="L21" i="40" s="1"/>
  <c r="H22" i="40"/>
  <c r="H23" i="40"/>
  <c r="J23" i="40" s="1"/>
  <c r="H24" i="40"/>
  <c r="J24" i="40" s="1"/>
  <c r="H25" i="40"/>
  <c r="H26" i="40"/>
  <c r="J26" i="40" s="1"/>
  <c r="H27" i="40"/>
  <c r="H28" i="40"/>
  <c r="J28" i="40" s="1"/>
  <c r="H29" i="40"/>
  <c r="J29" i="40" s="1"/>
  <c r="H30" i="40"/>
  <c r="H31" i="40"/>
  <c r="J31" i="40" s="1"/>
  <c r="H32" i="40"/>
  <c r="J32" i="40" s="1"/>
  <c r="H33" i="40"/>
  <c r="H34" i="40"/>
  <c r="J34" i="40" s="1"/>
  <c r="L34" i="40" s="1"/>
  <c r="H35" i="40"/>
  <c r="J35" i="40" s="1"/>
  <c r="H36" i="40"/>
  <c r="J36" i="40" s="1"/>
  <c r="H37" i="40"/>
  <c r="J37" i="40" s="1"/>
  <c r="H38" i="40"/>
  <c r="J38" i="40" s="1"/>
  <c r="N38" i="40" s="1"/>
  <c r="H39" i="40"/>
  <c r="J39" i="40" s="1"/>
  <c r="H40" i="40"/>
  <c r="J40" i="40" s="1"/>
  <c r="H41" i="40"/>
  <c r="J41" i="40" s="1"/>
  <c r="H42" i="40"/>
  <c r="J42" i="40" s="1"/>
  <c r="N42" i="40" s="1"/>
  <c r="H43" i="40"/>
  <c r="J43" i="40" s="1"/>
  <c r="H44" i="40"/>
  <c r="J44" i="40" s="1"/>
  <c r="H45" i="40"/>
  <c r="J45" i="40" s="1"/>
  <c r="H46" i="40"/>
  <c r="H47" i="40"/>
  <c r="J47" i="40" s="1"/>
  <c r="H48" i="40"/>
  <c r="J48" i="40" s="1"/>
  <c r="H49" i="40"/>
  <c r="J49" i="40" s="1"/>
  <c r="H50" i="40"/>
  <c r="J50" i="40" s="1"/>
  <c r="H51" i="40"/>
  <c r="J51" i="40" s="1"/>
  <c r="H52" i="40"/>
  <c r="J52" i="40" s="1"/>
  <c r="L52" i="40" s="1"/>
  <c r="H53" i="40"/>
  <c r="J53" i="40" s="1"/>
  <c r="H54" i="40"/>
  <c r="J54" i="40" s="1"/>
  <c r="H55" i="40"/>
  <c r="J55" i="40" s="1"/>
  <c r="H56" i="40"/>
  <c r="J56" i="40" s="1"/>
  <c r="H57" i="40"/>
  <c r="J57" i="40" s="1"/>
  <c r="L57" i="40" s="1"/>
  <c r="H58" i="40"/>
  <c r="J58" i="40" s="1"/>
  <c r="H59" i="40"/>
  <c r="J59" i="40" s="1"/>
  <c r="H60" i="40"/>
  <c r="J60" i="40" s="1"/>
  <c r="H61" i="40"/>
  <c r="J61" i="40" s="1"/>
  <c r="H62" i="40"/>
  <c r="J62" i="40" s="1"/>
  <c r="L62" i="40" s="1"/>
  <c r="H63" i="40"/>
  <c r="J63" i="40" s="1"/>
  <c r="H64" i="40"/>
  <c r="J64" i="40" s="1"/>
  <c r="M64" i="40" s="1"/>
  <c r="H65" i="40"/>
  <c r="J65" i="40" s="1"/>
  <c r="H66" i="40"/>
  <c r="J66" i="40" s="1"/>
  <c r="H67" i="40"/>
  <c r="J67" i="40" s="1"/>
  <c r="H68" i="40"/>
  <c r="J68" i="40" s="1"/>
  <c r="M68" i="40" s="1"/>
  <c r="H69" i="40"/>
  <c r="J69" i="40" s="1"/>
  <c r="H70" i="40"/>
  <c r="J70" i="40" s="1"/>
  <c r="H71" i="40"/>
  <c r="J71" i="40" s="1"/>
  <c r="M71" i="40" s="1"/>
  <c r="H72" i="40"/>
  <c r="J72" i="40" s="1"/>
  <c r="H73" i="40"/>
  <c r="H74" i="40"/>
  <c r="J74" i="40" s="1"/>
  <c r="L74" i="40" s="1"/>
  <c r="H75" i="40"/>
  <c r="J75" i="40" s="1"/>
  <c r="N75" i="40" s="1"/>
  <c r="H76" i="40"/>
  <c r="H77" i="40"/>
  <c r="J77" i="40" s="1"/>
  <c r="H78" i="40"/>
  <c r="H79" i="40"/>
  <c r="J79" i="40" s="1"/>
  <c r="H80" i="40"/>
  <c r="J80" i="40" s="1"/>
  <c r="H81" i="40"/>
  <c r="J81" i="40" s="1"/>
  <c r="M81" i="40" s="1"/>
  <c r="H82" i="40"/>
  <c r="J82" i="40" s="1"/>
  <c r="H83" i="40"/>
  <c r="J83" i="40" s="1"/>
  <c r="H84" i="40"/>
  <c r="J84" i="40" s="1"/>
  <c r="H85" i="40"/>
  <c r="J85" i="40" s="1"/>
  <c r="N85" i="40" s="1"/>
  <c r="H86" i="40"/>
  <c r="J86" i="40" s="1"/>
  <c r="H87" i="40"/>
  <c r="J87" i="40" s="1"/>
  <c r="M87" i="40" s="1"/>
  <c r="H88" i="40"/>
  <c r="J88" i="40" s="1"/>
  <c r="L88" i="40" s="1"/>
  <c r="H89" i="40"/>
  <c r="J89" i="40" s="1"/>
  <c r="H90" i="40"/>
  <c r="J90" i="40" s="1"/>
  <c r="V90" i="40" s="1"/>
  <c r="AY90" i="40" s="1"/>
  <c r="H91" i="40"/>
  <c r="H92" i="40"/>
  <c r="J92" i="40" s="1"/>
  <c r="N92" i="40" s="1"/>
  <c r="H93" i="40"/>
  <c r="J93" i="40" s="1"/>
  <c r="H94" i="40"/>
  <c r="H95" i="40"/>
  <c r="J95" i="40" s="1"/>
  <c r="N95" i="40" s="1"/>
  <c r="H96" i="40"/>
  <c r="J96" i="40" s="1"/>
  <c r="H97" i="40"/>
  <c r="H98" i="40"/>
  <c r="J98" i="40" s="1"/>
  <c r="R98" i="40" s="1"/>
  <c r="H99" i="40"/>
  <c r="J99" i="40" s="1"/>
  <c r="M99" i="40" s="1"/>
  <c r="H100" i="40"/>
  <c r="J100" i="40" s="1"/>
  <c r="L100" i="40" s="1"/>
  <c r="H101" i="40"/>
  <c r="J101" i="40" s="1"/>
  <c r="H102" i="40"/>
  <c r="J102" i="40" s="1"/>
  <c r="H103" i="40"/>
  <c r="J103" i="40" s="1"/>
  <c r="H104" i="40"/>
  <c r="J104" i="40" s="1"/>
  <c r="H105" i="40"/>
  <c r="H106" i="40"/>
  <c r="J106" i="40" s="1"/>
  <c r="M106" i="40" s="1"/>
  <c r="H107" i="40"/>
  <c r="J107" i="40" s="1"/>
  <c r="H108" i="40"/>
  <c r="J108" i="40" s="1"/>
  <c r="H109" i="40"/>
  <c r="J109" i="40" s="1"/>
  <c r="H110" i="40"/>
  <c r="H111" i="40"/>
  <c r="J111" i="40" s="1"/>
  <c r="N111" i="40" s="1"/>
  <c r="H112" i="40"/>
  <c r="J112" i="40" s="1"/>
  <c r="H113" i="40"/>
  <c r="H114" i="40"/>
  <c r="J114" i="40" s="1"/>
  <c r="M114" i="40" s="1"/>
  <c r="H115" i="40"/>
  <c r="J115" i="40" s="1"/>
  <c r="H116" i="40"/>
  <c r="H117" i="40"/>
  <c r="J117" i="40" s="1"/>
  <c r="H118" i="40"/>
  <c r="H119" i="40"/>
  <c r="J119" i="40" s="1"/>
  <c r="H120" i="40"/>
  <c r="J120" i="40" s="1"/>
  <c r="H121" i="40"/>
  <c r="J121" i="40" s="1"/>
  <c r="L121" i="40" s="1"/>
  <c r="H122" i="40"/>
  <c r="J122" i="40" s="1"/>
  <c r="N122" i="40" s="1"/>
  <c r="H123" i="40"/>
  <c r="H124" i="40"/>
  <c r="J124" i="40" s="1"/>
  <c r="N124" i="40" s="1"/>
  <c r="H125" i="40"/>
  <c r="J125" i="40" s="1"/>
  <c r="M125" i="40" s="1"/>
  <c r="H126" i="40"/>
  <c r="H127" i="40"/>
  <c r="J127" i="40" s="1"/>
  <c r="N127" i="40" s="1"/>
  <c r="H128" i="40"/>
  <c r="J128" i="40" s="1"/>
  <c r="H129" i="40"/>
  <c r="J129" i="40" s="1"/>
  <c r="N129" i="40" s="1"/>
  <c r="H2" i="40"/>
  <c r="H3" i="39"/>
  <c r="H4" i="39"/>
  <c r="J4" i="39" s="1"/>
  <c r="H5" i="39"/>
  <c r="J5" i="39" s="1"/>
  <c r="H6" i="39"/>
  <c r="J6" i="39" s="1"/>
  <c r="N6" i="39" s="1"/>
  <c r="H7" i="39"/>
  <c r="J7" i="39" s="1"/>
  <c r="M7" i="39" s="1"/>
  <c r="H8" i="39"/>
  <c r="J8" i="39" s="1"/>
  <c r="H9" i="39"/>
  <c r="H10" i="39"/>
  <c r="H11" i="39"/>
  <c r="H12" i="39"/>
  <c r="J12" i="39" s="1"/>
  <c r="N12" i="39" s="1"/>
  <c r="H13" i="39"/>
  <c r="J13" i="39" s="1"/>
  <c r="H14" i="39"/>
  <c r="J14" i="39" s="1"/>
  <c r="N14" i="39" s="1"/>
  <c r="H15" i="39"/>
  <c r="J15" i="39" s="1"/>
  <c r="M15" i="39" s="1"/>
  <c r="H16" i="39"/>
  <c r="J16" i="39" s="1"/>
  <c r="H17" i="39"/>
  <c r="H18" i="39"/>
  <c r="J18" i="39" s="1"/>
  <c r="H19" i="39"/>
  <c r="J19" i="39" s="1"/>
  <c r="H20" i="39"/>
  <c r="H21" i="39"/>
  <c r="J21" i="39" s="1"/>
  <c r="H22" i="39"/>
  <c r="J22" i="39" s="1"/>
  <c r="H23" i="39"/>
  <c r="J23" i="39" s="1"/>
  <c r="L23" i="39" s="1"/>
  <c r="H24" i="39"/>
  <c r="J24" i="39" s="1"/>
  <c r="H25" i="39"/>
  <c r="J25" i="39" s="1"/>
  <c r="H26" i="39"/>
  <c r="J26" i="39" s="1"/>
  <c r="H27" i="39"/>
  <c r="H28" i="39"/>
  <c r="J28" i="39" s="1"/>
  <c r="H29" i="39"/>
  <c r="J29" i="39" s="1"/>
  <c r="H30" i="39"/>
  <c r="J30" i="39" s="1"/>
  <c r="L30" i="39" s="1"/>
  <c r="H31" i="39"/>
  <c r="J31" i="39" s="1"/>
  <c r="H32" i="39"/>
  <c r="J32" i="39" s="1"/>
  <c r="H33" i="39"/>
  <c r="J33" i="39" s="1"/>
  <c r="H34" i="39"/>
  <c r="J34" i="39" s="1"/>
  <c r="H35" i="39"/>
  <c r="J35" i="39" s="1"/>
  <c r="H36" i="39"/>
  <c r="H37" i="39"/>
  <c r="J37" i="39" s="1"/>
  <c r="H38" i="39"/>
  <c r="J38" i="39" s="1"/>
  <c r="H39" i="39"/>
  <c r="J39" i="39" s="1"/>
  <c r="H40" i="39"/>
  <c r="J40" i="39" s="1"/>
  <c r="H41" i="39"/>
  <c r="H42" i="39"/>
  <c r="J42" i="39" s="1"/>
  <c r="H43" i="39"/>
  <c r="J43" i="39" s="1"/>
  <c r="H44" i="39"/>
  <c r="J44" i="39" s="1"/>
  <c r="M44" i="39" s="1"/>
  <c r="H45" i="39"/>
  <c r="J45" i="39" s="1"/>
  <c r="M45" i="39" s="1"/>
  <c r="H46" i="39"/>
  <c r="H47" i="39"/>
  <c r="J47" i="39" s="1"/>
  <c r="H48" i="39"/>
  <c r="J48" i="39" s="1"/>
  <c r="H49" i="39"/>
  <c r="J49" i="39" s="1"/>
  <c r="H50" i="39"/>
  <c r="J50" i="39" s="1"/>
  <c r="H51" i="39"/>
  <c r="J51" i="39" s="1"/>
  <c r="H52" i="39"/>
  <c r="J52" i="39" s="1"/>
  <c r="H53" i="39"/>
  <c r="J53" i="39" s="1"/>
  <c r="L53" i="39" s="1"/>
  <c r="H54" i="39"/>
  <c r="J54" i="39" s="1"/>
  <c r="H55" i="39"/>
  <c r="J55" i="39" s="1"/>
  <c r="M55" i="39" s="1"/>
  <c r="AG55" i="39" s="1"/>
  <c r="H56" i="39"/>
  <c r="J56" i="39" s="1"/>
  <c r="N56" i="39" s="1"/>
  <c r="H57" i="39"/>
  <c r="J57" i="39" s="1"/>
  <c r="H58" i="39"/>
  <c r="J58" i="39" s="1"/>
  <c r="H59" i="39"/>
  <c r="H60" i="39"/>
  <c r="J60" i="39" s="1"/>
  <c r="H61" i="39"/>
  <c r="J61" i="39" s="1"/>
  <c r="N61" i="39" s="1"/>
  <c r="H62" i="39"/>
  <c r="H63" i="39"/>
  <c r="J63" i="39" s="1"/>
  <c r="N63" i="39" s="1"/>
  <c r="H64" i="39"/>
  <c r="J64" i="39" s="1"/>
  <c r="H65" i="39"/>
  <c r="J65" i="39" s="1"/>
  <c r="V65" i="39" s="1"/>
  <c r="AY65" i="39" s="1"/>
  <c r="H66" i="39"/>
  <c r="J66" i="39" s="1"/>
  <c r="H67" i="39"/>
  <c r="H68" i="39"/>
  <c r="J68" i="39" s="1"/>
  <c r="H69" i="39"/>
  <c r="J69" i="39" s="1"/>
  <c r="H70" i="39"/>
  <c r="J70" i="39" s="1"/>
  <c r="N70" i="39" s="1"/>
  <c r="H71" i="39"/>
  <c r="J71" i="39" s="1"/>
  <c r="L71" i="39" s="1"/>
  <c r="H72" i="39"/>
  <c r="J72" i="39" s="1"/>
  <c r="M72" i="39" s="1"/>
  <c r="H73" i="39"/>
  <c r="H74" i="39"/>
  <c r="H75" i="39"/>
  <c r="J75" i="39" s="1"/>
  <c r="H76" i="39"/>
  <c r="J76" i="39" s="1"/>
  <c r="H77" i="39"/>
  <c r="J77" i="39" s="1"/>
  <c r="N77" i="39" s="1"/>
  <c r="H78" i="39"/>
  <c r="J78" i="39" s="1"/>
  <c r="H79" i="39"/>
  <c r="J79" i="39" s="1"/>
  <c r="H80" i="39"/>
  <c r="J80" i="39" s="1"/>
  <c r="H81" i="39"/>
  <c r="J81" i="39" s="1"/>
  <c r="H82" i="39"/>
  <c r="J82" i="39" s="1"/>
  <c r="H83" i="39"/>
  <c r="H84" i="39"/>
  <c r="J84" i="39" s="1"/>
  <c r="H85" i="39"/>
  <c r="J85" i="39" s="1"/>
  <c r="H86" i="39"/>
  <c r="J86" i="39" s="1"/>
  <c r="L86" i="39" s="1"/>
  <c r="H87" i="39"/>
  <c r="J87" i="39" s="1"/>
  <c r="N87" i="39" s="1"/>
  <c r="H88" i="39"/>
  <c r="J88" i="39" s="1"/>
  <c r="H89" i="39"/>
  <c r="H90" i="39"/>
  <c r="J90" i="39" s="1"/>
  <c r="H91" i="39"/>
  <c r="J91" i="39" s="1"/>
  <c r="H92" i="39"/>
  <c r="J92" i="39" s="1"/>
  <c r="H93" i="39"/>
  <c r="J93" i="39" s="1"/>
  <c r="H94" i="39"/>
  <c r="J94" i="39" s="1"/>
  <c r="M94" i="39" s="1"/>
  <c r="H95" i="39"/>
  <c r="J95" i="39" s="1"/>
  <c r="H96" i="39"/>
  <c r="J96" i="39" s="1"/>
  <c r="H97" i="39"/>
  <c r="J97" i="39" s="1"/>
  <c r="H98" i="39"/>
  <c r="J98" i="39" s="1"/>
  <c r="H99" i="39"/>
  <c r="H100" i="39"/>
  <c r="J100" i="39" s="1"/>
  <c r="H101" i="39"/>
  <c r="J101" i="39" s="1"/>
  <c r="H102" i="39"/>
  <c r="J102" i="39" s="1"/>
  <c r="H103" i="39"/>
  <c r="J103" i="39" s="1"/>
  <c r="H104" i="39"/>
  <c r="J104" i="39" s="1"/>
  <c r="H105" i="39"/>
  <c r="J105" i="39" s="1"/>
  <c r="H106" i="39"/>
  <c r="J106" i="39" s="1"/>
  <c r="H107" i="39"/>
  <c r="H108" i="39"/>
  <c r="J108" i="39" s="1"/>
  <c r="S108" i="39" s="1"/>
  <c r="H109" i="39"/>
  <c r="H110" i="39"/>
  <c r="H111" i="39"/>
  <c r="J111" i="39" s="1"/>
  <c r="H112" i="39"/>
  <c r="J112" i="39" s="1"/>
  <c r="L112" i="39" s="1"/>
  <c r="H113" i="39"/>
  <c r="J113" i="39" s="1"/>
  <c r="H114" i="39"/>
  <c r="H115" i="39"/>
  <c r="H116" i="39"/>
  <c r="J116" i="39" s="1"/>
  <c r="H117" i="39"/>
  <c r="J117" i="39" s="1"/>
  <c r="H118" i="39"/>
  <c r="J118" i="39" s="1"/>
  <c r="H119" i="39"/>
  <c r="J119" i="39" s="1"/>
  <c r="H120" i="39"/>
  <c r="J120" i="39" s="1"/>
  <c r="L120" i="39" s="1"/>
  <c r="H121" i="39"/>
  <c r="J121" i="39" s="1"/>
  <c r="H122" i="39"/>
  <c r="H123" i="39"/>
  <c r="H124" i="39"/>
  <c r="J124" i="39" s="1"/>
  <c r="M124" i="39" s="1"/>
  <c r="H125" i="39"/>
  <c r="J125" i="39" s="1"/>
  <c r="H126" i="39"/>
  <c r="H127" i="39"/>
  <c r="J127" i="39" s="1"/>
  <c r="H128" i="39"/>
  <c r="J128" i="39" s="1"/>
  <c r="H129" i="39"/>
  <c r="J129" i="39" s="1"/>
  <c r="H2" i="39"/>
  <c r="H3" i="38"/>
  <c r="J3" i="38" s="1"/>
  <c r="L3" i="38" s="1"/>
  <c r="H4" i="38"/>
  <c r="H5" i="38"/>
  <c r="J5" i="38" s="1"/>
  <c r="H6" i="38"/>
  <c r="J6" i="38" s="1"/>
  <c r="H7" i="38"/>
  <c r="J7" i="38" s="1"/>
  <c r="H8" i="38"/>
  <c r="H9" i="38"/>
  <c r="J9" i="38" s="1"/>
  <c r="H10" i="38"/>
  <c r="H11" i="38"/>
  <c r="J11" i="38" s="1"/>
  <c r="N11" i="38" s="1"/>
  <c r="H12" i="38"/>
  <c r="J12" i="38" s="1"/>
  <c r="H13" i="38"/>
  <c r="H14" i="38"/>
  <c r="J14" i="38" s="1"/>
  <c r="H15" i="38"/>
  <c r="H16" i="38"/>
  <c r="H17" i="38"/>
  <c r="J17" i="38" s="1"/>
  <c r="H18" i="38"/>
  <c r="J18" i="38" s="1"/>
  <c r="H19" i="38"/>
  <c r="J19" i="38" s="1"/>
  <c r="N19" i="38" s="1"/>
  <c r="H20" i="38"/>
  <c r="H21" i="38"/>
  <c r="J21" i="38" s="1"/>
  <c r="H22" i="38"/>
  <c r="J22" i="38" s="1"/>
  <c r="H23" i="38"/>
  <c r="J23" i="38" s="1"/>
  <c r="N23" i="38" s="1"/>
  <c r="H24" i="38"/>
  <c r="H25" i="38"/>
  <c r="J25" i="38" s="1"/>
  <c r="H26" i="38"/>
  <c r="J26" i="38" s="1"/>
  <c r="H27" i="38"/>
  <c r="J27" i="38" s="1"/>
  <c r="N27" i="38" s="1"/>
  <c r="H28" i="38"/>
  <c r="H29" i="38"/>
  <c r="J29" i="38" s="1"/>
  <c r="N29" i="38" s="1"/>
  <c r="H30" i="38"/>
  <c r="J30" i="38" s="1"/>
  <c r="H31" i="38"/>
  <c r="J31" i="38" s="1"/>
  <c r="N31" i="38" s="1"/>
  <c r="H32" i="38"/>
  <c r="H33" i="38"/>
  <c r="H34" i="38"/>
  <c r="J34" i="38" s="1"/>
  <c r="L34" i="38" s="1"/>
  <c r="H35" i="38"/>
  <c r="J35" i="38" s="1"/>
  <c r="H36" i="38"/>
  <c r="H37" i="38"/>
  <c r="J37" i="38" s="1"/>
  <c r="H38" i="38"/>
  <c r="J38" i="38" s="1"/>
  <c r="L38" i="38" s="1"/>
  <c r="H39" i="38"/>
  <c r="J39" i="38" s="1"/>
  <c r="M39" i="38" s="1"/>
  <c r="H40" i="38"/>
  <c r="H41" i="38"/>
  <c r="J41" i="38" s="1"/>
  <c r="H42" i="38"/>
  <c r="J42" i="38" s="1"/>
  <c r="L42" i="38" s="1"/>
  <c r="H43" i="38"/>
  <c r="J43" i="38" s="1"/>
  <c r="H44" i="38"/>
  <c r="H45" i="38"/>
  <c r="H46" i="38"/>
  <c r="J46" i="38" s="1"/>
  <c r="N46" i="38" s="1"/>
  <c r="H47" i="38"/>
  <c r="J47" i="38" s="1"/>
  <c r="N47" i="38" s="1"/>
  <c r="H48" i="38"/>
  <c r="H49" i="38"/>
  <c r="J49" i="38" s="1"/>
  <c r="M49" i="38" s="1"/>
  <c r="H50" i="38"/>
  <c r="J50" i="38" s="1"/>
  <c r="L50" i="38" s="1"/>
  <c r="H51" i="38"/>
  <c r="J51" i="38" s="1"/>
  <c r="H52" i="38"/>
  <c r="H53" i="38"/>
  <c r="J53" i="38" s="1"/>
  <c r="H54" i="38"/>
  <c r="J54" i="38" s="1"/>
  <c r="H55" i="38"/>
  <c r="J55" i="38" s="1"/>
  <c r="M55" i="38" s="1"/>
  <c r="H56" i="38"/>
  <c r="H57" i="38"/>
  <c r="J57" i="38" s="1"/>
  <c r="H58" i="38"/>
  <c r="J58" i="38" s="1"/>
  <c r="N58" i="38" s="1"/>
  <c r="H59" i="38"/>
  <c r="J59" i="38" s="1"/>
  <c r="H60" i="38"/>
  <c r="H61" i="38"/>
  <c r="H62" i="38"/>
  <c r="J62" i="38" s="1"/>
  <c r="H63" i="38"/>
  <c r="H64" i="38"/>
  <c r="J64" i="38" s="1"/>
  <c r="N64" i="38" s="1"/>
  <c r="H65" i="38"/>
  <c r="J65" i="38"/>
  <c r="H66" i="38"/>
  <c r="J66" i="38" s="1"/>
  <c r="L66" i="38" s="1"/>
  <c r="H67" i="38"/>
  <c r="H68" i="38"/>
  <c r="J68" i="38" s="1"/>
  <c r="H69" i="38"/>
  <c r="J69" i="38" s="1"/>
  <c r="H70" i="38"/>
  <c r="J70" i="38" s="1"/>
  <c r="M70" i="38" s="1"/>
  <c r="H71" i="38"/>
  <c r="J71" i="38" s="1"/>
  <c r="H72" i="38"/>
  <c r="H73" i="38"/>
  <c r="J73" i="38" s="1"/>
  <c r="H74" i="38"/>
  <c r="J74" i="38" s="1"/>
  <c r="M74" i="38" s="1"/>
  <c r="H75" i="38"/>
  <c r="H76" i="38"/>
  <c r="J76" i="38" s="1"/>
  <c r="H77" i="38"/>
  <c r="J77" i="38" s="1"/>
  <c r="H78" i="38"/>
  <c r="J78" i="38" s="1"/>
  <c r="H79" i="38"/>
  <c r="H80" i="38"/>
  <c r="H81" i="38"/>
  <c r="J81" i="38" s="1"/>
  <c r="H82" i="38"/>
  <c r="J82" i="38" s="1"/>
  <c r="H83" i="38"/>
  <c r="H84" i="38"/>
  <c r="H85" i="38"/>
  <c r="J85" i="38" s="1"/>
  <c r="H86" i="38"/>
  <c r="J86" i="38" s="1"/>
  <c r="H87" i="38"/>
  <c r="H88" i="38"/>
  <c r="H89" i="38"/>
  <c r="J89" i="38" s="1"/>
  <c r="L89" i="38" s="1"/>
  <c r="H90" i="38"/>
  <c r="J90" i="38" s="1"/>
  <c r="N90" i="38" s="1"/>
  <c r="H91" i="38"/>
  <c r="H92" i="38"/>
  <c r="J92" i="38"/>
  <c r="H93" i="38"/>
  <c r="J93" i="38" s="1"/>
  <c r="H94" i="38"/>
  <c r="H95" i="38"/>
  <c r="H96" i="38"/>
  <c r="J96" i="38" s="1"/>
  <c r="M96" i="38" s="1"/>
  <c r="H97" i="38"/>
  <c r="J97" i="38" s="1"/>
  <c r="N97" i="38" s="1"/>
  <c r="H98" i="38"/>
  <c r="H99" i="38"/>
  <c r="J99" i="38" s="1"/>
  <c r="H100" i="38"/>
  <c r="J100" i="38" s="1"/>
  <c r="H101" i="38"/>
  <c r="H102" i="38"/>
  <c r="J102" i="38" s="1"/>
  <c r="H103" i="38"/>
  <c r="H104" i="38"/>
  <c r="J104" i="38" s="1"/>
  <c r="H105" i="38"/>
  <c r="J105" i="38" s="1"/>
  <c r="M105" i="38" s="1"/>
  <c r="H106" i="38"/>
  <c r="H107" i="38"/>
  <c r="J107" i="38" s="1"/>
  <c r="H108" i="38"/>
  <c r="J108" i="38" s="1"/>
  <c r="H109" i="38"/>
  <c r="H110" i="38"/>
  <c r="H111" i="38"/>
  <c r="H112" i="38"/>
  <c r="J112" i="38" s="1"/>
  <c r="AA112" i="38" s="1"/>
  <c r="H113" i="38"/>
  <c r="J113" i="38" s="1"/>
  <c r="H114" i="38"/>
  <c r="H115" i="38"/>
  <c r="J115" i="38" s="1"/>
  <c r="H116" i="38"/>
  <c r="J116" i="38" s="1"/>
  <c r="H117" i="38"/>
  <c r="J117" i="38" s="1"/>
  <c r="H118" i="38"/>
  <c r="H119" i="38"/>
  <c r="H120" i="38"/>
  <c r="H121" i="38"/>
  <c r="J121" i="38" s="1"/>
  <c r="N121" i="38" s="1"/>
  <c r="H122" i="38"/>
  <c r="H123" i="38"/>
  <c r="J123" i="38" s="1"/>
  <c r="H124" i="38"/>
  <c r="J124" i="38" s="1"/>
  <c r="H125" i="38"/>
  <c r="J125" i="38" s="1"/>
  <c r="N125" i="38" s="1"/>
  <c r="H126" i="38"/>
  <c r="H127" i="38"/>
  <c r="H128" i="38"/>
  <c r="J128" i="38" s="1"/>
  <c r="H129" i="38"/>
  <c r="J129" i="38" s="1"/>
  <c r="H2" i="38"/>
  <c r="E3" i="44"/>
  <c r="AX3" i="44" s="1"/>
  <c r="E4" i="44"/>
  <c r="E5" i="44"/>
  <c r="AX5" i="44" s="1"/>
  <c r="E6" i="44"/>
  <c r="AH6" i="44" s="1"/>
  <c r="E7" i="44"/>
  <c r="AH7" i="44" s="1"/>
  <c r="E8" i="44"/>
  <c r="AX8" i="44" s="1"/>
  <c r="E9" i="44"/>
  <c r="AX9" i="44" s="1"/>
  <c r="E10" i="44"/>
  <c r="AX10" i="44" s="1"/>
  <c r="E11" i="44"/>
  <c r="AX11" i="44" s="1"/>
  <c r="E12" i="44"/>
  <c r="AX12" i="44" s="1"/>
  <c r="E13" i="44"/>
  <c r="F13" i="44" s="1"/>
  <c r="G13" i="44" s="1"/>
  <c r="E14" i="44"/>
  <c r="E15" i="44"/>
  <c r="F15" i="44" s="1"/>
  <c r="G15" i="44" s="1"/>
  <c r="V15" i="44" s="1"/>
  <c r="AY15" i="44" s="1"/>
  <c r="E16" i="44"/>
  <c r="AX16" i="44" s="1"/>
  <c r="E17" i="44"/>
  <c r="E18" i="44"/>
  <c r="AX18" i="44" s="1"/>
  <c r="E19" i="44"/>
  <c r="AX19" i="44" s="1"/>
  <c r="E20" i="44"/>
  <c r="AX20" i="44" s="1"/>
  <c r="E21" i="44"/>
  <c r="E22" i="44"/>
  <c r="E23" i="44"/>
  <c r="E24" i="44"/>
  <c r="AX24" i="44" s="1"/>
  <c r="E25" i="44"/>
  <c r="AX25" i="44" s="1"/>
  <c r="E26" i="44"/>
  <c r="AX26" i="44" s="1"/>
  <c r="E27" i="44"/>
  <c r="AX27" i="44" s="1"/>
  <c r="E28" i="44"/>
  <c r="AX28" i="44" s="1"/>
  <c r="E29" i="44"/>
  <c r="AX29" i="44" s="1"/>
  <c r="E30" i="44"/>
  <c r="E31" i="44"/>
  <c r="AX31" i="44" s="1"/>
  <c r="E32" i="44"/>
  <c r="E33" i="44"/>
  <c r="AX33" i="44" s="1"/>
  <c r="E34" i="44"/>
  <c r="AX34" i="44" s="1"/>
  <c r="E35" i="44"/>
  <c r="E36" i="44"/>
  <c r="AX36" i="44" s="1"/>
  <c r="E37" i="44"/>
  <c r="AX37" i="44" s="1"/>
  <c r="E38" i="44"/>
  <c r="AX38" i="44" s="1"/>
  <c r="E39" i="44"/>
  <c r="AX39" i="44" s="1"/>
  <c r="E40" i="44"/>
  <c r="AX40" i="44" s="1"/>
  <c r="E41" i="44"/>
  <c r="AX41" i="44" s="1"/>
  <c r="E42" i="44"/>
  <c r="AX42" i="44" s="1"/>
  <c r="E43" i="44"/>
  <c r="AX43" i="44" s="1"/>
  <c r="E44" i="44"/>
  <c r="AX44" i="44" s="1"/>
  <c r="E45" i="44"/>
  <c r="AX45" i="44" s="1"/>
  <c r="E46" i="44"/>
  <c r="AX46" i="44" s="1"/>
  <c r="E47" i="44"/>
  <c r="F47" i="44" s="1"/>
  <c r="G47" i="44" s="1"/>
  <c r="E48" i="44"/>
  <c r="AX48" i="44" s="1"/>
  <c r="E49" i="44"/>
  <c r="E50" i="44"/>
  <c r="AX50" i="44" s="1"/>
  <c r="E51" i="44"/>
  <c r="AX51" i="44" s="1"/>
  <c r="F51" i="44"/>
  <c r="G51" i="44" s="1"/>
  <c r="E52" i="44"/>
  <c r="AX52" i="44" s="1"/>
  <c r="E53" i="44"/>
  <c r="AH53" i="44" s="1"/>
  <c r="E54" i="44"/>
  <c r="E55" i="44"/>
  <c r="F55" i="44" s="1"/>
  <c r="G55" i="44" s="1"/>
  <c r="E56" i="44"/>
  <c r="AX56" i="44" s="1"/>
  <c r="E57" i="44"/>
  <c r="AH57" i="44" s="1"/>
  <c r="E58" i="44"/>
  <c r="E59" i="44"/>
  <c r="AX59" i="44" s="1"/>
  <c r="E60" i="44"/>
  <c r="AX60" i="44" s="1"/>
  <c r="E61" i="44"/>
  <c r="AH61" i="44" s="1"/>
  <c r="E62" i="44"/>
  <c r="AX62" i="44" s="1"/>
  <c r="E63" i="44"/>
  <c r="E64" i="44"/>
  <c r="AX64" i="44" s="1"/>
  <c r="E65" i="44"/>
  <c r="AX65" i="44" s="1"/>
  <c r="E66" i="44"/>
  <c r="E67" i="44"/>
  <c r="AX67" i="44" s="1"/>
  <c r="E68" i="44"/>
  <c r="E69" i="44"/>
  <c r="E70" i="44"/>
  <c r="AX70" i="44" s="1"/>
  <c r="E71" i="44"/>
  <c r="E72" i="44"/>
  <c r="AX72" i="44" s="1"/>
  <c r="E73" i="44"/>
  <c r="AX73" i="44" s="1"/>
  <c r="E74" i="44"/>
  <c r="AX74" i="44" s="1"/>
  <c r="E75" i="44"/>
  <c r="AX75" i="44" s="1"/>
  <c r="E76" i="44"/>
  <c r="AX76" i="44" s="1"/>
  <c r="E77" i="44"/>
  <c r="E78" i="44"/>
  <c r="AX78" i="44" s="1"/>
  <c r="E79" i="44"/>
  <c r="E80" i="44"/>
  <c r="AX80" i="44" s="1"/>
  <c r="E81" i="44"/>
  <c r="E82" i="44"/>
  <c r="E83" i="44"/>
  <c r="E84" i="44"/>
  <c r="AX84" i="44" s="1"/>
  <c r="E85" i="44"/>
  <c r="E86" i="44"/>
  <c r="E87" i="44"/>
  <c r="E88" i="44"/>
  <c r="AX88" i="44" s="1"/>
  <c r="E89" i="44"/>
  <c r="E90" i="44"/>
  <c r="AX90" i="44" s="1"/>
  <c r="E91" i="44"/>
  <c r="E92" i="44"/>
  <c r="AX92" i="44" s="1"/>
  <c r="E93" i="44"/>
  <c r="AX93" i="44" s="1"/>
  <c r="E94" i="44"/>
  <c r="AX94" i="44" s="1"/>
  <c r="E95" i="44"/>
  <c r="AX95" i="44" s="1"/>
  <c r="E96" i="44"/>
  <c r="E97" i="44"/>
  <c r="AX97" i="44" s="1"/>
  <c r="E98" i="44"/>
  <c r="E99" i="44"/>
  <c r="AX99" i="44" s="1"/>
  <c r="E100" i="44"/>
  <c r="E101" i="44"/>
  <c r="AX101" i="44" s="1"/>
  <c r="E102" i="44"/>
  <c r="E103" i="44"/>
  <c r="AX103" i="44" s="1"/>
  <c r="E104" i="44"/>
  <c r="E105" i="44"/>
  <c r="E106" i="44"/>
  <c r="E107" i="44"/>
  <c r="E108" i="44"/>
  <c r="AX108" i="44" s="1"/>
  <c r="E109" i="44"/>
  <c r="AX109" i="44" s="1"/>
  <c r="E110" i="44"/>
  <c r="AX110" i="44" s="1"/>
  <c r="E111" i="44"/>
  <c r="E112" i="44"/>
  <c r="AX112" i="44" s="1"/>
  <c r="E113" i="44"/>
  <c r="AX113" i="44" s="1"/>
  <c r="E114" i="44"/>
  <c r="E115" i="44"/>
  <c r="E116" i="44"/>
  <c r="AX116" i="44" s="1"/>
  <c r="E117" i="44"/>
  <c r="AX117" i="44" s="1"/>
  <c r="E118" i="44"/>
  <c r="E119" i="44"/>
  <c r="AX119" i="44" s="1"/>
  <c r="E120" i="44"/>
  <c r="AX120" i="44" s="1"/>
  <c r="E121" i="44"/>
  <c r="AX121" i="44" s="1"/>
  <c r="E122" i="44"/>
  <c r="E123" i="44"/>
  <c r="AX123" i="44" s="1"/>
  <c r="E124" i="44"/>
  <c r="E125" i="44"/>
  <c r="AX125" i="44" s="1"/>
  <c r="E126" i="44"/>
  <c r="AX126" i="44" s="1"/>
  <c r="E127" i="44"/>
  <c r="AX127" i="44" s="1"/>
  <c r="E128" i="44"/>
  <c r="E129" i="44"/>
  <c r="AX129" i="44" s="1"/>
  <c r="E2" i="44"/>
  <c r="AX2" i="44" s="1"/>
  <c r="E3" i="43"/>
  <c r="E4" i="43"/>
  <c r="AX4" i="43" s="1"/>
  <c r="E5" i="43"/>
  <c r="AX5" i="43" s="1"/>
  <c r="E6" i="43"/>
  <c r="E7" i="43"/>
  <c r="AX7" i="43" s="1"/>
  <c r="E8" i="43"/>
  <c r="E9" i="43"/>
  <c r="AX9" i="43" s="1"/>
  <c r="E10" i="43"/>
  <c r="E11" i="43"/>
  <c r="AX11" i="43" s="1"/>
  <c r="E12" i="43"/>
  <c r="AX12" i="43" s="1"/>
  <c r="E13" i="43"/>
  <c r="AX13" i="43" s="1"/>
  <c r="E14" i="43"/>
  <c r="E15" i="43"/>
  <c r="AX15" i="43" s="1"/>
  <c r="E16" i="43"/>
  <c r="AX16" i="43" s="1"/>
  <c r="E17" i="43"/>
  <c r="AX17" i="43" s="1"/>
  <c r="E18" i="43"/>
  <c r="E19" i="43"/>
  <c r="E20" i="43"/>
  <c r="E21" i="43"/>
  <c r="AX21" i="43" s="1"/>
  <c r="E22" i="43"/>
  <c r="AH22" i="43" s="1"/>
  <c r="E23" i="43"/>
  <c r="AX23" i="43" s="1"/>
  <c r="E24" i="43"/>
  <c r="E25" i="43"/>
  <c r="AX25" i="43" s="1"/>
  <c r="E26" i="43"/>
  <c r="E27" i="43"/>
  <c r="E28" i="43"/>
  <c r="AX28" i="43" s="1"/>
  <c r="E29" i="43"/>
  <c r="AX29" i="43" s="1"/>
  <c r="E30" i="43"/>
  <c r="E31" i="43"/>
  <c r="E32" i="43"/>
  <c r="AX32" i="43" s="1"/>
  <c r="E33" i="43"/>
  <c r="AX33" i="43" s="1"/>
  <c r="E34" i="43"/>
  <c r="AX34" i="43" s="1"/>
  <c r="E35" i="43"/>
  <c r="E36" i="43"/>
  <c r="AX36" i="43" s="1"/>
  <c r="E37" i="43"/>
  <c r="AX37" i="43" s="1"/>
  <c r="E38" i="43"/>
  <c r="F38" i="43" s="1"/>
  <c r="G38" i="43" s="1"/>
  <c r="S38" i="43" s="1"/>
  <c r="E39" i="43"/>
  <c r="AX39" i="43" s="1"/>
  <c r="E40" i="43"/>
  <c r="E41" i="43"/>
  <c r="AX41" i="43" s="1"/>
  <c r="E42" i="43"/>
  <c r="E43" i="43"/>
  <c r="AX43" i="43" s="1"/>
  <c r="E44" i="43"/>
  <c r="AX44" i="43" s="1"/>
  <c r="E45" i="43"/>
  <c r="AX45" i="43" s="1"/>
  <c r="E46" i="43"/>
  <c r="AX46" i="43" s="1"/>
  <c r="E47" i="43"/>
  <c r="AX47" i="43" s="1"/>
  <c r="E48" i="43"/>
  <c r="E49" i="43"/>
  <c r="AX49" i="43" s="1"/>
  <c r="E50" i="43"/>
  <c r="E51" i="43"/>
  <c r="E52" i="43"/>
  <c r="AH52" i="43" s="1"/>
  <c r="E53" i="43"/>
  <c r="AX53" i="43" s="1"/>
  <c r="E54" i="43"/>
  <c r="AX54" i="43" s="1"/>
  <c r="E55" i="43"/>
  <c r="AX55" i="43" s="1"/>
  <c r="E56" i="43"/>
  <c r="E57" i="43"/>
  <c r="AX57" i="43" s="1"/>
  <c r="E58" i="43"/>
  <c r="AG58" i="43" s="1"/>
  <c r="E59" i="43"/>
  <c r="AX59" i="43" s="1"/>
  <c r="E60" i="43"/>
  <c r="AX60" i="43" s="1"/>
  <c r="E61" i="43"/>
  <c r="AH61" i="43" s="1"/>
  <c r="E62" i="43"/>
  <c r="E63" i="43"/>
  <c r="E64" i="43"/>
  <c r="E65" i="43"/>
  <c r="E66" i="43"/>
  <c r="E67" i="43"/>
  <c r="E68" i="43"/>
  <c r="E69" i="43"/>
  <c r="AX69" i="43" s="1"/>
  <c r="E70" i="43"/>
  <c r="E71" i="43"/>
  <c r="E72" i="43"/>
  <c r="E73" i="43"/>
  <c r="E74" i="43"/>
  <c r="E75" i="43"/>
  <c r="E76" i="43"/>
  <c r="E77" i="43"/>
  <c r="E78" i="43"/>
  <c r="E79" i="43"/>
  <c r="AX79" i="43" s="1"/>
  <c r="E80" i="43"/>
  <c r="AX80" i="43" s="1"/>
  <c r="E81" i="43"/>
  <c r="AX81" i="43" s="1"/>
  <c r="E82" i="43"/>
  <c r="AX82" i="43" s="1"/>
  <c r="E83" i="43"/>
  <c r="AX83" i="43" s="1"/>
  <c r="E84" i="43"/>
  <c r="AX84" i="43" s="1"/>
  <c r="E85" i="43"/>
  <c r="AX85" i="43" s="1"/>
  <c r="E86" i="43"/>
  <c r="E87" i="43"/>
  <c r="E88" i="43"/>
  <c r="E89" i="43"/>
  <c r="E90" i="43"/>
  <c r="AX90" i="43" s="1"/>
  <c r="E91" i="43"/>
  <c r="AX91" i="43" s="1"/>
  <c r="E92" i="43"/>
  <c r="AX92" i="43" s="1"/>
  <c r="E93" i="43"/>
  <c r="AX93" i="43" s="1"/>
  <c r="E94" i="43"/>
  <c r="E95" i="43"/>
  <c r="E96" i="43"/>
  <c r="E97" i="43"/>
  <c r="E98" i="43"/>
  <c r="E99" i="43"/>
  <c r="AX99" i="43" s="1"/>
  <c r="E100" i="43"/>
  <c r="AX100" i="43" s="1"/>
  <c r="E101" i="43"/>
  <c r="AX101" i="43" s="1"/>
  <c r="E102" i="43"/>
  <c r="E103" i="43"/>
  <c r="E104" i="43"/>
  <c r="E105" i="43"/>
  <c r="E106" i="43"/>
  <c r="E107" i="43"/>
  <c r="E108" i="43"/>
  <c r="E109" i="43"/>
  <c r="E110" i="43"/>
  <c r="E111" i="43"/>
  <c r="AX111" i="43" s="1"/>
  <c r="E112" i="43"/>
  <c r="AX112" i="43" s="1"/>
  <c r="E113" i="43"/>
  <c r="E114" i="43"/>
  <c r="E115" i="43"/>
  <c r="AX115" i="43" s="1"/>
  <c r="E116" i="43"/>
  <c r="AX116" i="43" s="1"/>
  <c r="E117" i="43"/>
  <c r="AX117" i="43" s="1"/>
  <c r="E118" i="43"/>
  <c r="AX118" i="43" s="1"/>
  <c r="E119" i="43"/>
  <c r="AX119" i="43" s="1"/>
  <c r="E120" i="43"/>
  <c r="E121" i="43"/>
  <c r="E122" i="43"/>
  <c r="AX122" i="43" s="1"/>
  <c r="E123" i="43"/>
  <c r="E124" i="43"/>
  <c r="AX124" i="43" s="1"/>
  <c r="E125" i="43"/>
  <c r="E126" i="43"/>
  <c r="AX126" i="43" s="1"/>
  <c r="E127" i="43"/>
  <c r="AX127" i="43" s="1"/>
  <c r="E128" i="43"/>
  <c r="AX128" i="43" s="1"/>
  <c r="E129" i="43"/>
  <c r="E2" i="43"/>
  <c r="AX2" i="43" s="1"/>
  <c r="E3" i="42"/>
  <c r="E4" i="42"/>
  <c r="AX4" i="42" s="1"/>
  <c r="E5" i="42"/>
  <c r="AX5" i="42" s="1"/>
  <c r="E6" i="42"/>
  <c r="AX6" i="42" s="1"/>
  <c r="E7" i="42"/>
  <c r="E8" i="42"/>
  <c r="E9" i="42"/>
  <c r="AX9" i="42" s="1"/>
  <c r="E10" i="42"/>
  <c r="AX10" i="42" s="1"/>
  <c r="E11" i="42"/>
  <c r="E12" i="42"/>
  <c r="AX12" i="42" s="1"/>
  <c r="E13" i="42"/>
  <c r="AX13" i="42" s="1"/>
  <c r="E14" i="42"/>
  <c r="AX14" i="42" s="1"/>
  <c r="E15" i="42"/>
  <c r="E16" i="42"/>
  <c r="AX16" i="42" s="1"/>
  <c r="E17" i="42"/>
  <c r="E18" i="42"/>
  <c r="AX18" i="42" s="1"/>
  <c r="E19" i="42"/>
  <c r="E20" i="42"/>
  <c r="AX20" i="42" s="1"/>
  <c r="E21" i="42"/>
  <c r="AX21" i="42" s="1"/>
  <c r="E22" i="42"/>
  <c r="AX22" i="42" s="1"/>
  <c r="E23" i="42"/>
  <c r="E24" i="42"/>
  <c r="E25" i="42"/>
  <c r="AX25" i="42" s="1"/>
  <c r="E26" i="42"/>
  <c r="E27" i="42"/>
  <c r="AX27" i="42" s="1"/>
  <c r="E28" i="42"/>
  <c r="AX28" i="42" s="1"/>
  <c r="E29" i="42"/>
  <c r="AX29" i="42" s="1"/>
  <c r="E30" i="42"/>
  <c r="AX30" i="42" s="1"/>
  <c r="E31" i="42"/>
  <c r="E32" i="42"/>
  <c r="AX32" i="42" s="1"/>
  <c r="E33" i="42"/>
  <c r="AH33" i="42" s="1"/>
  <c r="E34" i="42"/>
  <c r="AX34" i="42" s="1"/>
  <c r="E35" i="42"/>
  <c r="AX35" i="42" s="1"/>
  <c r="E36" i="42"/>
  <c r="AX36" i="42" s="1"/>
  <c r="E37" i="42"/>
  <c r="AX37" i="42" s="1"/>
  <c r="E38" i="42"/>
  <c r="AX38" i="42" s="1"/>
  <c r="E39" i="42"/>
  <c r="E40" i="42"/>
  <c r="E41" i="42"/>
  <c r="E42" i="42"/>
  <c r="AX42" i="42" s="1"/>
  <c r="E43" i="42"/>
  <c r="AX43" i="42" s="1"/>
  <c r="E44" i="42"/>
  <c r="AX44" i="42" s="1"/>
  <c r="E45" i="42"/>
  <c r="AX45" i="42" s="1"/>
  <c r="E46" i="42"/>
  <c r="AX46" i="42" s="1"/>
  <c r="E47" i="42"/>
  <c r="E48" i="42"/>
  <c r="AX48" i="42" s="1"/>
  <c r="E49" i="42"/>
  <c r="E50" i="42"/>
  <c r="AX50" i="42" s="1"/>
  <c r="E51" i="42"/>
  <c r="AX51" i="42" s="1"/>
  <c r="E52" i="42"/>
  <c r="AX52" i="42" s="1"/>
  <c r="E53" i="42"/>
  <c r="AX53" i="42" s="1"/>
  <c r="E54" i="42"/>
  <c r="AX54" i="42" s="1"/>
  <c r="E55" i="42"/>
  <c r="F55" i="42" s="1"/>
  <c r="G55" i="42" s="1"/>
  <c r="E56" i="42"/>
  <c r="E57" i="42"/>
  <c r="E58" i="42"/>
  <c r="AX58" i="42" s="1"/>
  <c r="E59" i="42"/>
  <c r="AX59" i="42" s="1"/>
  <c r="E60" i="42"/>
  <c r="AX60" i="42" s="1"/>
  <c r="E61" i="42"/>
  <c r="AX61" i="42" s="1"/>
  <c r="E62" i="42"/>
  <c r="AX62" i="42" s="1"/>
  <c r="E63" i="42"/>
  <c r="AX63" i="42" s="1"/>
  <c r="E64" i="42"/>
  <c r="E65" i="42"/>
  <c r="E66" i="42"/>
  <c r="AX66" i="42" s="1"/>
  <c r="E67" i="42"/>
  <c r="AX67" i="42" s="1"/>
  <c r="E68" i="42"/>
  <c r="E69" i="42"/>
  <c r="AX69" i="42" s="1"/>
  <c r="E70" i="42"/>
  <c r="AX70" i="42" s="1"/>
  <c r="E71" i="42"/>
  <c r="AX71" i="42" s="1"/>
  <c r="E72" i="42"/>
  <c r="E73" i="42"/>
  <c r="AX73" i="42" s="1"/>
  <c r="E74" i="42"/>
  <c r="AX74" i="42" s="1"/>
  <c r="E75" i="42"/>
  <c r="E76" i="42"/>
  <c r="E77" i="42"/>
  <c r="AX77" i="42" s="1"/>
  <c r="E78" i="42"/>
  <c r="E79" i="42"/>
  <c r="E80" i="42"/>
  <c r="E81" i="42"/>
  <c r="E82" i="42"/>
  <c r="AX82" i="42" s="1"/>
  <c r="E83" i="42"/>
  <c r="AX83" i="42" s="1"/>
  <c r="E84" i="42"/>
  <c r="AX84" i="42" s="1"/>
  <c r="E85" i="42"/>
  <c r="E86" i="42"/>
  <c r="AX86" i="42" s="1"/>
  <c r="E87" i="42"/>
  <c r="AX87" i="42" s="1"/>
  <c r="E88" i="42"/>
  <c r="E89" i="42"/>
  <c r="E90" i="42"/>
  <c r="AX90" i="42" s="1"/>
  <c r="E91" i="42"/>
  <c r="AX91" i="42" s="1"/>
  <c r="E92" i="42"/>
  <c r="AX92" i="42" s="1"/>
  <c r="E93" i="42"/>
  <c r="AX93" i="42" s="1"/>
  <c r="E94" i="42"/>
  <c r="E95" i="42"/>
  <c r="E96" i="42"/>
  <c r="AX96" i="42" s="1"/>
  <c r="E97" i="42"/>
  <c r="E98" i="42"/>
  <c r="AX98" i="42" s="1"/>
  <c r="E99" i="42"/>
  <c r="E100" i="42"/>
  <c r="AX100" i="42" s="1"/>
  <c r="E101" i="42"/>
  <c r="AX101" i="42" s="1"/>
  <c r="E102" i="42"/>
  <c r="E103" i="42"/>
  <c r="AX103" i="42" s="1"/>
  <c r="E104" i="42"/>
  <c r="E105" i="42"/>
  <c r="E106" i="42"/>
  <c r="AX106" i="42" s="1"/>
  <c r="E107" i="42"/>
  <c r="AX107" i="42" s="1"/>
  <c r="E108" i="42"/>
  <c r="AX108" i="42" s="1"/>
  <c r="E109" i="42"/>
  <c r="E110" i="42"/>
  <c r="E111" i="42"/>
  <c r="AX111" i="42" s="1"/>
  <c r="E112" i="42"/>
  <c r="E113" i="42"/>
  <c r="AX113" i="42" s="1"/>
  <c r="E114" i="42"/>
  <c r="E115" i="42"/>
  <c r="AX115" i="42" s="1"/>
  <c r="E116" i="42"/>
  <c r="AX116" i="42" s="1"/>
  <c r="E117" i="42"/>
  <c r="E118" i="42"/>
  <c r="AX118" i="42" s="1"/>
  <c r="F118" i="42"/>
  <c r="G118" i="42" s="1"/>
  <c r="E119" i="42"/>
  <c r="E120" i="42"/>
  <c r="AX120" i="42" s="1"/>
  <c r="E121" i="42"/>
  <c r="E122" i="42"/>
  <c r="AX122" i="42" s="1"/>
  <c r="E123" i="42"/>
  <c r="E124" i="42"/>
  <c r="AX124" i="42" s="1"/>
  <c r="E125" i="42"/>
  <c r="E126" i="42"/>
  <c r="AX126" i="42" s="1"/>
  <c r="E127" i="42"/>
  <c r="AX127" i="42" s="1"/>
  <c r="E128" i="42"/>
  <c r="AX128" i="42" s="1"/>
  <c r="E129" i="42"/>
  <c r="AX129" i="42" s="1"/>
  <c r="E2" i="42"/>
  <c r="AX2" i="42" s="1"/>
  <c r="E3" i="41"/>
  <c r="AH3" i="41" s="1"/>
  <c r="E4" i="41"/>
  <c r="E5" i="41"/>
  <c r="AX5" i="41" s="1"/>
  <c r="E6" i="41"/>
  <c r="AX6" i="41" s="1"/>
  <c r="E7" i="41"/>
  <c r="AX7" i="41" s="1"/>
  <c r="E8" i="41"/>
  <c r="AX8" i="41" s="1"/>
  <c r="E9" i="41"/>
  <c r="AX9" i="41" s="1"/>
  <c r="E10" i="41"/>
  <c r="AX10" i="41" s="1"/>
  <c r="E11" i="41"/>
  <c r="AH11" i="41" s="1"/>
  <c r="E12" i="41"/>
  <c r="F12" i="41" s="1"/>
  <c r="G12" i="41" s="1"/>
  <c r="E13" i="41"/>
  <c r="AX13" i="41" s="1"/>
  <c r="E14" i="41"/>
  <c r="E15" i="41"/>
  <c r="AX15" i="41" s="1"/>
  <c r="E16" i="41"/>
  <c r="AX16" i="41" s="1"/>
  <c r="E17" i="41"/>
  <c r="AX17" i="41" s="1"/>
  <c r="E18" i="41"/>
  <c r="AX18" i="41" s="1"/>
  <c r="E19" i="41"/>
  <c r="AX19" i="41" s="1"/>
  <c r="E20" i="41"/>
  <c r="E21" i="41"/>
  <c r="AX21" i="41" s="1"/>
  <c r="E22" i="41"/>
  <c r="AX22" i="41" s="1"/>
  <c r="E23" i="41"/>
  <c r="AX23" i="41" s="1"/>
  <c r="E24" i="41"/>
  <c r="AX24" i="41" s="1"/>
  <c r="E25" i="41"/>
  <c r="AX25" i="41" s="1"/>
  <c r="E26" i="41"/>
  <c r="AX26" i="41" s="1"/>
  <c r="E27" i="41"/>
  <c r="E28" i="41"/>
  <c r="E29" i="41"/>
  <c r="AX29" i="41" s="1"/>
  <c r="E30" i="41"/>
  <c r="AX30" i="41" s="1"/>
  <c r="E31" i="41"/>
  <c r="AX31" i="41" s="1"/>
  <c r="E32" i="41"/>
  <c r="AX32" i="41" s="1"/>
  <c r="E33" i="41"/>
  <c r="AX33" i="41" s="1"/>
  <c r="E34" i="41"/>
  <c r="AX34" i="41" s="1"/>
  <c r="E35" i="41"/>
  <c r="AX35" i="41" s="1"/>
  <c r="E36" i="41"/>
  <c r="E37" i="41"/>
  <c r="AX37" i="41" s="1"/>
  <c r="E38" i="41"/>
  <c r="AX38" i="41" s="1"/>
  <c r="E39" i="41"/>
  <c r="AX39" i="41" s="1"/>
  <c r="E40" i="41"/>
  <c r="AX40" i="41" s="1"/>
  <c r="E41" i="41"/>
  <c r="AX41" i="41" s="1"/>
  <c r="E42" i="41"/>
  <c r="E43" i="41"/>
  <c r="F43" i="41" s="1"/>
  <c r="G43" i="41" s="1"/>
  <c r="E44" i="41"/>
  <c r="E45" i="41"/>
  <c r="AX45" i="41" s="1"/>
  <c r="E46" i="41"/>
  <c r="AX46" i="41" s="1"/>
  <c r="E47" i="41"/>
  <c r="AX47" i="41" s="1"/>
  <c r="E48" i="41"/>
  <c r="AX48" i="41" s="1"/>
  <c r="E49" i="41"/>
  <c r="AX49" i="41" s="1"/>
  <c r="E50" i="41"/>
  <c r="AX50" i="41" s="1"/>
  <c r="E51" i="41"/>
  <c r="E52" i="41"/>
  <c r="E53" i="41"/>
  <c r="AX53" i="41" s="1"/>
  <c r="E54" i="41"/>
  <c r="AX54" i="41" s="1"/>
  <c r="E55" i="41"/>
  <c r="AX55" i="41" s="1"/>
  <c r="E56" i="41"/>
  <c r="AX56" i="41" s="1"/>
  <c r="E57" i="41"/>
  <c r="AX57" i="41" s="1"/>
  <c r="E58" i="41"/>
  <c r="AX58" i="41" s="1"/>
  <c r="E59" i="41"/>
  <c r="E60" i="41"/>
  <c r="E61" i="41"/>
  <c r="AX61" i="41" s="1"/>
  <c r="E62" i="41"/>
  <c r="AX62" i="41" s="1"/>
  <c r="E63" i="41"/>
  <c r="AX63" i="41" s="1"/>
  <c r="E64" i="41"/>
  <c r="AX64" i="41" s="1"/>
  <c r="E65" i="41"/>
  <c r="AX65" i="41" s="1"/>
  <c r="E66" i="41"/>
  <c r="AX66" i="41" s="1"/>
  <c r="E67" i="41"/>
  <c r="E68" i="41"/>
  <c r="E69" i="41"/>
  <c r="AX69" i="41" s="1"/>
  <c r="E70" i="41"/>
  <c r="E71" i="41"/>
  <c r="AX71" i="41" s="1"/>
  <c r="E72" i="41"/>
  <c r="AX72" i="41" s="1"/>
  <c r="E73" i="41"/>
  <c r="AX73" i="41" s="1"/>
  <c r="E74" i="41"/>
  <c r="AX74" i="41" s="1"/>
  <c r="E75" i="41"/>
  <c r="E76" i="41"/>
  <c r="E77" i="41"/>
  <c r="AX77" i="41" s="1"/>
  <c r="E78" i="41"/>
  <c r="AX78" i="41" s="1"/>
  <c r="E79" i="41"/>
  <c r="AX79" i="41" s="1"/>
  <c r="E80" i="41"/>
  <c r="AX80" i="41" s="1"/>
  <c r="E81" i="41"/>
  <c r="E82" i="41"/>
  <c r="E83" i="41"/>
  <c r="E84" i="41"/>
  <c r="E85" i="41"/>
  <c r="AX85" i="41" s="1"/>
  <c r="E86" i="41"/>
  <c r="E87" i="41"/>
  <c r="E88" i="41"/>
  <c r="AX88" i="41" s="1"/>
  <c r="E89" i="41"/>
  <c r="AX89" i="41" s="1"/>
  <c r="E90" i="41"/>
  <c r="E91" i="41"/>
  <c r="AX91" i="41" s="1"/>
  <c r="E92" i="41"/>
  <c r="E93" i="41"/>
  <c r="E94" i="41"/>
  <c r="AX94" i="41" s="1"/>
  <c r="E95" i="41"/>
  <c r="AX95" i="41" s="1"/>
  <c r="E96" i="41"/>
  <c r="AX96" i="41" s="1"/>
  <c r="E97" i="41"/>
  <c r="AX97" i="41" s="1"/>
  <c r="E98" i="41"/>
  <c r="AX98" i="41" s="1"/>
  <c r="E99" i="41"/>
  <c r="AX99" i="41" s="1"/>
  <c r="E100" i="41"/>
  <c r="AX100" i="41" s="1"/>
  <c r="E101" i="41"/>
  <c r="E102" i="41"/>
  <c r="AX102" i="41" s="1"/>
  <c r="E103" i="41"/>
  <c r="AX103" i="41" s="1"/>
  <c r="E104" i="41"/>
  <c r="AX104" i="41" s="1"/>
  <c r="E105" i="41"/>
  <c r="AX105" i="41" s="1"/>
  <c r="E106" i="41"/>
  <c r="AX106" i="41" s="1"/>
  <c r="E107" i="41"/>
  <c r="E108" i="41"/>
  <c r="AX108" i="41" s="1"/>
  <c r="E109" i="41"/>
  <c r="AX109" i="41" s="1"/>
  <c r="E110" i="41"/>
  <c r="AX110" i="41" s="1"/>
  <c r="E111" i="41"/>
  <c r="AX111" i="41" s="1"/>
  <c r="E112" i="41"/>
  <c r="AX112" i="41" s="1"/>
  <c r="E113" i="41"/>
  <c r="AX113" i="41" s="1"/>
  <c r="E114" i="41"/>
  <c r="E115" i="41"/>
  <c r="AX115" i="41" s="1"/>
  <c r="E116" i="41"/>
  <c r="AX116" i="41" s="1"/>
  <c r="E117" i="41"/>
  <c r="E118" i="41"/>
  <c r="AX118" i="41" s="1"/>
  <c r="E119" i="41"/>
  <c r="AX119" i="41" s="1"/>
  <c r="E120" i="41"/>
  <c r="AX120" i="41" s="1"/>
  <c r="E121" i="41"/>
  <c r="E122" i="41"/>
  <c r="E123" i="41"/>
  <c r="AX123" i="41" s="1"/>
  <c r="F123" i="41"/>
  <c r="G123" i="41" s="1"/>
  <c r="E124" i="41"/>
  <c r="AX124" i="41" s="1"/>
  <c r="E125" i="41"/>
  <c r="AX125" i="41" s="1"/>
  <c r="E126" i="41"/>
  <c r="AX126" i="41" s="1"/>
  <c r="E127" i="41"/>
  <c r="AX127" i="41" s="1"/>
  <c r="E128" i="41"/>
  <c r="AX128" i="41" s="1"/>
  <c r="E129" i="41"/>
  <c r="AX129" i="41" s="1"/>
  <c r="E2" i="41"/>
  <c r="AX2" i="41" s="1"/>
  <c r="E3" i="40"/>
  <c r="AX3" i="40" s="1"/>
  <c r="E4" i="40"/>
  <c r="AX4" i="40" s="1"/>
  <c r="E5" i="40"/>
  <c r="AX5" i="40" s="1"/>
  <c r="E6" i="40"/>
  <c r="E7" i="40"/>
  <c r="F7" i="40" s="1"/>
  <c r="G7" i="40" s="1"/>
  <c r="P7" i="40" s="1"/>
  <c r="E8" i="40"/>
  <c r="AX8" i="40" s="1"/>
  <c r="E9" i="40"/>
  <c r="E10" i="40"/>
  <c r="AX10" i="40" s="1"/>
  <c r="E11" i="40"/>
  <c r="AX11" i="40" s="1"/>
  <c r="E12" i="40"/>
  <c r="AX12" i="40" s="1"/>
  <c r="E13" i="40"/>
  <c r="AX13" i="40" s="1"/>
  <c r="E14" i="40"/>
  <c r="E15" i="40"/>
  <c r="E16" i="40"/>
  <c r="AX16" i="40" s="1"/>
  <c r="E17" i="40"/>
  <c r="F17" i="40" s="1"/>
  <c r="G17" i="40" s="1"/>
  <c r="E18" i="40"/>
  <c r="AX18" i="40" s="1"/>
  <c r="E19" i="40"/>
  <c r="AX19" i="40" s="1"/>
  <c r="E20" i="40"/>
  <c r="AX20" i="40" s="1"/>
  <c r="E21" i="40"/>
  <c r="AX21" i="40" s="1"/>
  <c r="E22" i="40"/>
  <c r="E23" i="40"/>
  <c r="E24" i="40"/>
  <c r="AX24" i="40" s="1"/>
  <c r="E25" i="40"/>
  <c r="E26" i="40"/>
  <c r="AX26" i="40" s="1"/>
  <c r="E27" i="40"/>
  <c r="AX27" i="40" s="1"/>
  <c r="E28" i="40"/>
  <c r="AX28" i="40" s="1"/>
  <c r="E29" i="40"/>
  <c r="AX29" i="40" s="1"/>
  <c r="E30" i="40"/>
  <c r="E31" i="40"/>
  <c r="E32" i="40"/>
  <c r="AX32" i="40" s="1"/>
  <c r="E33" i="40"/>
  <c r="F33" i="40" s="1"/>
  <c r="G33" i="40" s="1"/>
  <c r="E34" i="40"/>
  <c r="AX34" i="40" s="1"/>
  <c r="E35" i="40"/>
  <c r="AX35" i="40" s="1"/>
  <c r="E36" i="40"/>
  <c r="AX36" i="40" s="1"/>
  <c r="E37" i="40"/>
  <c r="AX37" i="40" s="1"/>
  <c r="E38" i="40"/>
  <c r="AX38" i="40" s="1"/>
  <c r="E39" i="40"/>
  <c r="AH39" i="40" s="1"/>
  <c r="E40" i="40"/>
  <c r="AX40" i="40" s="1"/>
  <c r="E41" i="40"/>
  <c r="E42" i="40"/>
  <c r="AX42" i="40" s="1"/>
  <c r="E43" i="40"/>
  <c r="AX43" i="40" s="1"/>
  <c r="E44" i="40"/>
  <c r="AX44" i="40" s="1"/>
  <c r="E45" i="40"/>
  <c r="AX45" i="40" s="1"/>
  <c r="E46" i="40"/>
  <c r="E47" i="40"/>
  <c r="E48" i="40"/>
  <c r="AX48" i="40" s="1"/>
  <c r="E49" i="40"/>
  <c r="E50" i="40"/>
  <c r="AX50" i="40" s="1"/>
  <c r="E51" i="40"/>
  <c r="AX51" i="40" s="1"/>
  <c r="E52" i="40"/>
  <c r="AX52" i="40" s="1"/>
  <c r="E53" i="40"/>
  <c r="AX53" i="40" s="1"/>
  <c r="E54" i="40"/>
  <c r="AH54" i="40" s="1"/>
  <c r="E55" i="40"/>
  <c r="F55" i="40" s="1"/>
  <c r="G55" i="40" s="1"/>
  <c r="V55" i="40" s="1"/>
  <c r="AY55" i="40" s="1"/>
  <c r="E56" i="40"/>
  <c r="AX56" i="40" s="1"/>
  <c r="E57" i="40"/>
  <c r="E58" i="40"/>
  <c r="AX58" i="40" s="1"/>
  <c r="E59" i="40"/>
  <c r="AX59" i="40" s="1"/>
  <c r="E60" i="40"/>
  <c r="AX60" i="40" s="1"/>
  <c r="E61" i="40"/>
  <c r="AX61" i="40" s="1"/>
  <c r="E62" i="40"/>
  <c r="AH62" i="40" s="1"/>
  <c r="E63" i="40"/>
  <c r="E64" i="40"/>
  <c r="AX64" i="40" s="1"/>
  <c r="E65" i="40"/>
  <c r="E66" i="40"/>
  <c r="AX66" i="40" s="1"/>
  <c r="E67" i="40"/>
  <c r="AX67" i="40" s="1"/>
  <c r="E68" i="40"/>
  <c r="E69" i="40"/>
  <c r="AX69" i="40" s="1"/>
  <c r="E70" i="40"/>
  <c r="E71" i="40"/>
  <c r="E72" i="40"/>
  <c r="E73" i="40"/>
  <c r="E74" i="40"/>
  <c r="AX74" i="40" s="1"/>
  <c r="E75" i="40"/>
  <c r="AX75" i="40" s="1"/>
  <c r="E76" i="40"/>
  <c r="AX76" i="40" s="1"/>
  <c r="E77" i="40"/>
  <c r="AX77" i="40" s="1"/>
  <c r="E78" i="40"/>
  <c r="E79" i="40"/>
  <c r="E80" i="40"/>
  <c r="AX80" i="40" s="1"/>
  <c r="E81" i="40"/>
  <c r="E82" i="40"/>
  <c r="AX82" i="40" s="1"/>
  <c r="E83" i="40"/>
  <c r="AX83" i="40" s="1"/>
  <c r="E84" i="40"/>
  <c r="AX84" i="40" s="1"/>
  <c r="E85" i="40"/>
  <c r="E86" i="40"/>
  <c r="E87" i="40"/>
  <c r="E88" i="40"/>
  <c r="E89" i="40"/>
  <c r="AX89" i="40" s="1"/>
  <c r="E90" i="40"/>
  <c r="AX90" i="40" s="1"/>
  <c r="E91" i="40"/>
  <c r="AX91" i="40" s="1"/>
  <c r="E92" i="40"/>
  <c r="E93" i="40"/>
  <c r="E94" i="40"/>
  <c r="E95" i="40"/>
  <c r="E96" i="40"/>
  <c r="AX96" i="40" s="1"/>
  <c r="E97" i="40"/>
  <c r="E98" i="40"/>
  <c r="AX98" i="40" s="1"/>
  <c r="E99" i="40"/>
  <c r="E100" i="40"/>
  <c r="AX100" i="40" s="1"/>
  <c r="E101" i="40"/>
  <c r="AX101" i="40" s="1"/>
  <c r="E102" i="40"/>
  <c r="E103" i="40"/>
  <c r="E104" i="40"/>
  <c r="AX104" i="40" s="1"/>
  <c r="E105" i="40"/>
  <c r="E106" i="40"/>
  <c r="AX106" i="40" s="1"/>
  <c r="E107" i="40"/>
  <c r="AX107" i="40" s="1"/>
  <c r="E108" i="40"/>
  <c r="AX108" i="40" s="1"/>
  <c r="E109" i="40"/>
  <c r="E110" i="40"/>
  <c r="AX110" i="40" s="1"/>
  <c r="E111" i="40"/>
  <c r="AX111" i="40" s="1"/>
  <c r="E112" i="40"/>
  <c r="AX112" i="40" s="1"/>
  <c r="E113" i="40"/>
  <c r="E114" i="40"/>
  <c r="E115" i="40"/>
  <c r="AX115" i="40" s="1"/>
  <c r="E116" i="40"/>
  <c r="E117" i="40"/>
  <c r="E118" i="40"/>
  <c r="E119" i="40"/>
  <c r="E120" i="40"/>
  <c r="AX120" i="40" s="1"/>
  <c r="E121" i="40"/>
  <c r="AX121" i="40" s="1"/>
  <c r="E122" i="40"/>
  <c r="E123" i="40"/>
  <c r="AX123" i="40" s="1"/>
  <c r="E124" i="40"/>
  <c r="E125" i="40"/>
  <c r="E126" i="40"/>
  <c r="E127" i="40"/>
  <c r="E128" i="40"/>
  <c r="AX128" i="40" s="1"/>
  <c r="E2" i="40"/>
  <c r="AX2" i="40" s="1"/>
  <c r="E3" i="39"/>
  <c r="AX3" i="39" s="1"/>
  <c r="E4" i="39"/>
  <c r="E5" i="39"/>
  <c r="AX5" i="39" s="1"/>
  <c r="E6" i="39"/>
  <c r="E7" i="39"/>
  <c r="E8" i="39"/>
  <c r="AX8" i="39" s="1"/>
  <c r="E9" i="39"/>
  <c r="AX9" i="39" s="1"/>
  <c r="E10" i="39"/>
  <c r="AX10" i="39" s="1"/>
  <c r="E11" i="39"/>
  <c r="AX11" i="39" s="1"/>
  <c r="E12" i="39"/>
  <c r="E13" i="39"/>
  <c r="AX13" i="39" s="1"/>
  <c r="E14" i="39"/>
  <c r="AX14" i="39" s="1"/>
  <c r="E15" i="39"/>
  <c r="AX15" i="39" s="1"/>
  <c r="E16" i="39"/>
  <c r="AX16" i="39" s="1"/>
  <c r="E17" i="39"/>
  <c r="AX17" i="39" s="1"/>
  <c r="E18" i="39"/>
  <c r="AH18" i="39" s="1"/>
  <c r="E19" i="39"/>
  <c r="AX19" i="39" s="1"/>
  <c r="E20" i="39"/>
  <c r="E21" i="39"/>
  <c r="AX21" i="39" s="1"/>
  <c r="E22" i="39"/>
  <c r="AX22" i="39" s="1"/>
  <c r="E23" i="39"/>
  <c r="E24" i="39"/>
  <c r="AX24" i="39" s="1"/>
  <c r="E25" i="39"/>
  <c r="AX25" i="39" s="1"/>
  <c r="E26" i="39"/>
  <c r="AH26" i="39" s="1"/>
  <c r="E27" i="39"/>
  <c r="AX27" i="39" s="1"/>
  <c r="E28" i="39"/>
  <c r="E29" i="39"/>
  <c r="AX29" i="39" s="1"/>
  <c r="E30" i="39"/>
  <c r="AX30" i="39" s="1"/>
  <c r="E31" i="39"/>
  <c r="F31" i="39" s="1"/>
  <c r="G31" i="39" s="1"/>
  <c r="E32" i="39"/>
  <c r="AX32" i="39" s="1"/>
  <c r="E33" i="39"/>
  <c r="AX33" i="39" s="1"/>
  <c r="E34" i="39"/>
  <c r="AX34" i="39" s="1"/>
  <c r="E35" i="39"/>
  <c r="AX35" i="39" s="1"/>
  <c r="E36" i="39"/>
  <c r="E37" i="39"/>
  <c r="AX37" i="39" s="1"/>
  <c r="E38" i="39"/>
  <c r="E39" i="39"/>
  <c r="E40" i="39"/>
  <c r="AX40" i="39" s="1"/>
  <c r="E41" i="39"/>
  <c r="AX41" i="39" s="1"/>
  <c r="E42" i="39"/>
  <c r="AX42" i="39" s="1"/>
  <c r="E43" i="39"/>
  <c r="AX43" i="39" s="1"/>
  <c r="E44" i="39"/>
  <c r="E45" i="39"/>
  <c r="AX45" i="39" s="1"/>
  <c r="E46" i="39"/>
  <c r="AX46" i="39" s="1"/>
  <c r="E47" i="39"/>
  <c r="AH47" i="39" s="1"/>
  <c r="E48" i="39"/>
  <c r="AX48" i="39" s="1"/>
  <c r="E49" i="39"/>
  <c r="AX49" i="39" s="1"/>
  <c r="E50" i="39"/>
  <c r="AX50" i="39" s="1"/>
  <c r="E51" i="39"/>
  <c r="AX51" i="39" s="1"/>
  <c r="E52" i="39"/>
  <c r="AX52" i="39" s="1"/>
  <c r="E53" i="39"/>
  <c r="AX53" i="39" s="1"/>
  <c r="E54" i="39"/>
  <c r="AX54" i="39" s="1"/>
  <c r="E55" i="39"/>
  <c r="F55" i="39" s="1"/>
  <c r="G55" i="39" s="1"/>
  <c r="E56" i="39"/>
  <c r="AX56" i="39" s="1"/>
  <c r="E57" i="39"/>
  <c r="AX57" i="39" s="1"/>
  <c r="E58" i="39"/>
  <c r="AX58" i="39" s="1"/>
  <c r="E59" i="39"/>
  <c r="AX59" i="39" s="1"/>
  <c r="E60" i="39"/>
  <c r="AX60" i="39" s="1"/>
  <c r="E61" i="39"/>
  <c r="AX61" i="39" s="1"/>
  <c r="E62" i="39"/>
  <c r="AX62" i="39" s="1"/>
  <c r="E63" i="39"/>
  <c r="AX63" i="39" s="1"/>
  <c r="E64" i="39"/>
  <c r="AX64" i="39" s="1"/>
  <c r="E65" i="39"/>
  <c r="AX65" i="39" s="1"/>
  <c r="E66" i="39"/>
  <c r="AX66" i="39" s="1"/>
  <c r="E67" i="39"/>
  <c r="E68" i="39"/>
  <c r="E69" i="39"/>
  <c r="AX69" i="39" s="1"/>
  <c r="E70" i="39"/>
  <c r="AX70" i="39" s="1"/>
  <c r="E71" i="39"/>
  <c r="E72" i="39"/>
  <c r="AX72" i="39" s="1"/>
  <c r="E73" i="39"/>
  <c r="E74" i="39"/>
  <c r="E75" i="39"/>
  <c r="AX75" i="39" s="1"/>
  <c r="E76" i="39"/>
  <c r="AX76" i="39" s="1"/>
  <c r="E77" i="39"/>
  <c r="AX77" i="39" s="1"/>
  <c r="E78" i="39"/>
  <c r="AX78" i="39" s="1"/>
  <c r="E79" i="39"/>
  <c r="E80" i="39"/>
  <c r="E81" i="39"/>
  <c r="E82" i="39"/>
  <c r="E83" i="39"/>
  <c r="AX83" i="39" s="1"/>
  <c r="E84" i="39"/>
  <c r="E85" i="39"/>
  <c r="E86" i="39"/>
  <c r="AX86" i="39" s="1"/>
  <c r="E87" i="39"/>
  <c r="AX87" i="39" s="1"/>
  <c r="E88" i="39"/>
  <c r="AX88" i="39" s="1"/>
  <c r="E89" i="39"/>
  <c r="AX89" i="39" s="1"/>
  <c r="E90" i="39"/>
  <c r="AX90" i="39" s="1"/>
  <c r="E91" i="39"/>
  <c r="E92" i="39"/>
  <c r="E93" i="39"/>
  <c r="E94" i="39"/>
  <c r="AX94" i="39" s="1"/>
  <c r="E95" i="39"/>
  <c r="AX95" i="39" s="1"/>
  <c r="E96" i="39"/>
  <c r="E97" i="39"/>
  <c r="AX97" i="39" s="1"/>
  <c r="E98" i="39"/>
  <c r="AX98" i="39" s="1"/>
  <c r="E99" i="39"/>
  <c r="AX99" i="39" s="1"/>
  <c r="E100" i="39"/>
  <c r="E101" i="39"/>
  <c r="AX101" i="39" s="1"/>
  <c r="E102" i="39"/>
  <c r="AX102" i="39" s="1"/>
  <c r="E103" i="39"/>
  <c r="AX103" i="39" s="1"/>
  <c r="E104" i="39"/>
  <c r="E105" i="39"/>
  <c r="E106" i="39"/>
  <c r="E107" i="39"/>
  <c r="AX107" i="39" s="1"/>
  <c r="E108" i="39"/>
  <c r="AX108" i="39" s="1"/>
  <c r="E109" i="39"/>
  <c r="AX109" i="39" s="1"/>
  <c r="E110" i="39"/>
  <c r="AX110" i="39" s="1"/>
  <c r="E111" i="39"/>
  <c r="AX111" i="39" s="1"/>
  <c r="E112" i="39"/>
  <c r="AX112" i="39" s="1"/>
  <c r="E113" i="39"/>
  <c r="E114" i="39"/>
  <c r="E115" i="39"/>
  <c r="AX115" i="39" s="1"/>
  <c r="E116" i="39"/>
  <c r="AX116" i="39" s="1"/>
  <c r="E117" i="39"/>
  <c r="AX117" i="39" s="1"/>
  <c r="E118" i="39"/>
  <c r="AX118" i="39" s="1"/>
  <c r="E119" i="39"/>
  <c r="AX119" i="39" s="1"/>
  <c r="E120" i="39"/>
  <c r="AX120" i="39" s="1"/>
  <c r="E121" i="39"/>
  <c r="E122" i="39"/>
  <c r="E123" i="39"/>
  <c r="E124" i="39"/>
  <c r="AX124" i="39" s="1"/>
  <c r="E125" i="39"/>
  <c r="AX125" i="39" s="1"/>
  <c r="E126" i="39"/>
  <c r="AX126" i="39" s="1"/>
  <c r="E127" i="39"/>
  <c r="E128" i="39"/>
  <c r="AX128" i="39" s="1"/>
  <c r="E129" i="39"/>
  <c r="AX129" i="39" s="1"/>
  <c r="E2" i="39"/>
  <c r="F2" i="39" s="1"/>
  <c r="G2" i="39" s="1"/>
  <c r="E3" i="38"/>
  <c r="AH3" i="38" s="1"/>
  <c r="E4" i="38"/>
  <c r="AX4" i="38" s="1"/>
  <c r="E5" i="38"/>
  <c r="E6" i="38"/>
  <c r="E7" i="38"/>
  <c r="E8" i="38"/>
  <c r="E9" i="38"/>
  <c r="AX9" i="38" s="1"/>
  <c r="E10" i="38"/>
  <c r="E11" i="38"/>
  <c r="AX11" i="38" s="1"/>
  <c r="E12" i="38"/>
  <c r="AX12" i="38" s="1"/>
  <c r="E13" i="38"/>
  <c r="E14" i="38"/>
  <c r="AX14" i="38" s="1"/>
  <c r="E15" i="38"/>
  <c r="E16" i="38"/>
  <c r="E17" i="38"/>
  <c r="AX17" i="38" s="1"/>
  <c r="E18" i="38"/>
  <c r="AX18" i="38" s="1"/>
  <c r="E19" i="38"/>
  <c r="AX19" i="38" s="1"/>
  <c r="E20" i="38"/>
  <c r="AX20" i="38" s="1"/>
  <c r="E21" i="38"/>
  <c r="E22" i="38"/>
  <c r="F22" i="38" s="1"/>
  <c r="G22" i="38" s="1"/>
  <c r="E23" i="38"/>
  <c r="E24" i="38"/>
  <c r="E25" i="38"/>
  <c r="AX25" i="38" s="1"/>
  <c r="E26" i="38"/>
  <c r="E27" i="38"/>
  <c r="F27" i="38" s="1"/>
  <c r="G27" i="38" s="1"/>
  <c r="E28" i="38"/>
  <c r="AX28" i="38" s="1"/>
  <c r="E29" i="38"/>
  <c r="E30" i="38"/>
  <c r="E31" i="38"/>
  <c r="E32" i="38"/>
  <c r="E33" i="38"/>
  <c r="AX33" i="38" s="1"/>
  <c r="E34" i="38"/>
  <c r="AX34" i="38" s="1"/>
  <c r="E35" i="38"/>
  <c r="E36" i="38"/>
  <c r="AX36" i="38" s="1"/>
  <c r="E37" i="38"/>
  <c r="E38" i="38"/>
  <c r="AX38" i="38" s="1"/>
  <c r="E39" i="38"/>
  <c r="E40" i="38"/>
  <c r="E41" i="38"/>
  <c r="AX41" i="38" s="1"/>
  <c r="E42" i="38"/>
  <c r="E43" i="38"/>
  <c r="E44" i="38"/>
  <c r="AX44" i="38" s="1"/>
  <c r="E45" i="38"/>
  <c r="E46" i="38"/>
  <c r="E47" i="38"/>
  <c r="E48" i="38"/>
  <c r="E49" i="38"/>
  <c r="AX49" i="38" s="1"/>
  <c r="E50" i="38"/>
  <c r="AX50" i="38" s="1"/>
  <c r="E51" i="38"/>
  <c r="E52" i="38"/>
  <c r="AX52" i="38" s="1"/>
  <c r="E53" i="38"/>
  <c r="E54" i="38"/>
  <c r="E55" i="38"/>
  <c r="F55" i="38" s="1"/>
  <c r="G55" i="38" s="1"/>
  <c r="AB55" i="38" s="1"/>
  <c r="E56" i="38"/>
  <c r="E57" i="38"/>
  <c r="AX57" i="38" s="1"/>
  <c r="E58" i="38"/>
  <c r="E59" i="38"/>
  <c r="E60" i="38"/>
  <c r="AX60" i="38" s="1"/>
  <c r="E61" i="38"/>
  <c r="E62" i="38"/>
  <c r="E63" i="38"/>
  <c r="AH63" i="38" s="1"/>
  <c r="E64" i="38"/>
  <c r="AX64" i="38" s="1"/>
  <c r="E65" i="38"/>
  <c r="AX65" i="38" s="1"/>
  <c r="E66" i="38"/>
  <c r="E67" i="38"/>
  <c r="AX67" i="38" s="1"/>
  <c r="E68" i="38"/>
  <c r="AX68" i="38" s="1"/>
  <c r="E69" i="38"/>
  <c r="E70" i="38"/>
  <c r="AX70" i="38" s="1"/>
  <c r="E71" i="38"/>
  <c r="AX71" i="38" s="1"/>
  <c r="E72" i="38"/>
  <c r="AX72" i="38" s="1"/>
  <c r="E73" i="38"/>
  <c r="E74" i="38"/>
  <c r="E75" i="38"/>
  <c r="E76" i="38"/>
  <c r="AX76" i="38" s="1"/>
  <c r="E77" i="38"/>
  <c r="AX77" i="38" s="1"/>
  <c r="E78" i="38"/>
  <c r="E79" i="38"/>
  <c r="E80" i="38"/>
  <c r="E81" i="38"/>
  <c r="E82" i="38"/>
  <c r="E83" i="38"/>
  <c r="E84" i="38"/>
  <c r="AX84" i="38" s="1"/>
  <c r="E85" i="38"/>
  <c r="E86" i="38"/>
  <c r="AX86" i="38" s="1"/>
  <c r="E87" i="38"/>
  <c r="E88" i="38"/>
  <c r="E89" i="38"/>
  <c r="E90" i="38"/>
  <c r="AX90" i="38" s="1"/>
  <c r="E91" i="38"/>
  <c r="E92" i="38"/>
  <c r="AX92" i="38" s="1"/>
  <c r="E93" i="38"/>
  <c r="E94" i="38"/>
  <c r="E95" i="38"/>
  <c r="AX95" i="38" s="1"/>
  <c r="E96" i="38"/>
  <c r="E97" i="38"/>
  <c r="AX97" i="38" s="1"/>
  <c r="E98" i="38"/>
  <c r="AX98" i="38" s="1"/>
  <c r="E99" i="38"/>
  <c r="AX99" i="38" s="1"/>
  <c r="E100" i="38"/>
  <c r="AX100" i="38" s="1"/>
  <c r="E101" i="38"/>
  <c r="E102" i="38"/>
  <c r="AX102" i="38" s="1"/>
  <c r="E103" i="38"/>
  <c r="AX103" i="38" s="1"/>
  <c r="E104" i="38"/>
  <c r="E105" i="38"/>
  <c r="E106" i="38"/>
  <c r="E107" i="38"/>
  <c r="E108" i="38"/>
  <c r="AX108" i="38" s="1"/>
  <c r="E109" i="38"/>
  <c r="AX109" i="38" s="1"/>
  <c r="E110" i="38"/>
  <c r="AX110" i="38" s="1"/>
  <c r="E111" i="38"/>
  <c r="E112" i="38"/>
  <c r="AX112" i="38" s="1"/>
  <c r="E113" i="38"/>
  <c r="AX113" i="38" s="1"/>
  <c r="E114" i="38"/>
  <c r="E115" i="38"/>
  <c r="E116" i="38"/>
  <c r="AX116" i="38" s="1"/>
  <c r="E117" i="38"/>
  <c r="E118" i="38"/>
  <c r="AX118" i="38" s="1"/>
  <c r="E119" i="38"/>
  <c r="E120" i="38"/>
  <c r="E121" i="38"/>
  <c r="AX121" i="38" s="1"/>
  <c r="E122" i="38"/>
  <c r="E123" i="38"/>
  <c r="AX123" i="38" s="1"/>
  <c r="E124" i="38"/>
  <c r="AX124" i="38" s="1"/>
  <c r="E125" i="38"/>
  <c r="E126" i="38"/>
  <c r="AX126" i="38" s="1"/>
  <c r="E127" i="38"/>
  <c r="E128" i="38"/>
  <c r="AX128" i="38" s="1"/>
  <c r="E129" i="38"/>
  <c r="AX129" i="38" s="1"/>
  <c r="E2" i="38"/>
  <c r="E2" i="46"/>
  <c r="AX2" i="46" s="1"/>
  <c r="AE145" i="46" a="1"/>
  <c r="AE145" i="46" s="1"/>
  <c r="AE144" i="46" a="1"/>
  <c r="AE144" i="46" s="1"/>
  <c r="AE143" i="46" a="1"/>
  <c r="AE143" i="46" s="1"/>
  <c r="AE142" i="46" a="1"/>
  <c r="AE142" i="46" s="1"/>
  <c r="AE141" i="46" a="1"/>
  <c r="AE141" i="46" s="1"/>
  <c r="AE140" i="46" a="1"/>
  <c r="AE140" i="46" s="1"/>
  <c r="AE139" i="46" a="1"/>
  <c r="AE139" i="46" s="1"/>
  <c r="AE138" i="46" a="1"/>
  <c r="AE138" i="46" s="1"/>
  <c r="AE137" i="46" a="1"/>
  <c r="AE137" i="46" s="1"/>
  <c r="AE136" i="46" a="1"/>
  <c r="AE136" i="46" s="1"/>
  <c r="AE135" i="46" a="1"/>
  <c r="AE135" i="46" s="1"/>
  <c r="AE134" i="46" a="1"/>
  <c r="AE134" i="46" s="1"/>
  <c r="AE133" i="46" a="1"/>
  <c r="AE133" i="46" s="1"/>
  <c r="AE132" i="46" a="1"/>
  <c r="AE132" i="46" s="1"/>
  <c r="AE131" i="46" a="1"/>
  <c r="AE131" i="46" s="1"/>
  <c r="AE130" i="46" a="1"/>
  <c r="AE130" i="46" s="1"/>
  <c r="AT129" i="46"/>
  <c r="AO129" i="46"/>
  <c r="AT128" i="46"/>
  <c r="AO128" i="46"/>
  <c r="AT127" i="46"/>
  <c r="AO127" i="46"/>
  <c r="J127" i="46"/>
  <c r="L127" i="46" s="1"/>
  <c r="AT126" i="46"/>
  <c r="AO126" i="46"/>
  <c r="AT125" i="46"/>
  <c r="AO125" i="46"/>
  <c r="J125" i="46"/>
  <c r="M125" i="46" s="1"/>
  <c r="AT124" i="46"/>
  <c r="AO124" i="46"/>
  <c r="J124" i="46"/>
  <c r="N124" i="46" s="1"/>
  <c r="AT123" i="46"/>
  <c r="AO123" i="46"/>
  <c r="F123" i="46"/>
  <c r="AT122" i="46"/>
  <c r="AO122" i="46"/>
  <c r="AT121" i="46"/>
  <c r="AO121" i="46"/>
  <c r="AT120" i="46"/>
  <c r="AO120" i="46"/>
  <c r="AT119" i="46"/>
  <c r="AO119" i="46"/>
  <c r="J119" i="46"/>
  <c r="N119" i="46" s="1"/>
  <c r="AT118" i="46"/>
  <c r="AO118" i="46"/>
  <c r="AT117" i="46"/>
  <c r="AO117" i="46"/>
  <c r="J117" i="46"/>
  <c r="N117" i="46" s="1"/>
  <c r="AT116" i="46"/>
  <c r="AO116" i="46"/>
  <c r="AT115" i="46"/>
  <c r="AO115" i="46"/>
  <c r="AT114" i="46"/>
  <c r="AO114" i="46"/>
  <c r="AT113" i="46"/>
  <c r="AO113" i="46"/>
  <c r="AT112" i="46"/>
  <c r="AO112" i="46"/>
  <c r="AT111" i="46"/>
  <c r="AO111" i="46"/>
  <c r="J111" i="46"/>
  <c r="L111" i="46" s="1"/>
  <c r="AT110" i="46"/>
  <c r="AO110" i="46"/>
  <c r="L110" i="46"/>
  <c r="AT109" i="46"/>
  <c r="AO109" i="46"/>
  <c r="J109" i="46"/>
  <c r="L109" i="46" s="1"/>
  <c r="AT108" i="46"/>
  <c r="AO108" i="46"/>
  <c r="AT107" i="46"/>
  <c r="AO107" i="46"/>
  <c r="AT106" i="46"/>
  <c r="AO106" i="46"/>
  <c r="AT105" i="46"/>
  <c r="AO105" i="46"/>
  <c r="AT104" i="46"/>
  <c r="AO104" i="46"/>
  <c r="AT103" i="46"/>
  <c r="AO103" i="46"/>
  <c r="J103" i="46"/>
  <c r="L103" i="46" s="1"/>
  <c r="AT102" i="46"/>
  <c r="AO102" i="46"/>
  <c r="AT101" i="46"/>
  <c r="AO101" i="46"/>
  <c r="J101" i="46"/>
  <c r="L101" i="46" s="1"/>
  <c r="AT100" i="46"/>
  <c r="AO100" i="46"/>
  <c r="AT99" i="46"/>
  <c r="AO99" i="46"/>
  <c r="AT98" i="46"/>
  <c r="AO98" i="46"/>
  <c r="J98" i="46"/>
  <c r="M98" i="46" s="1"/>
  <c r="F98" i="46"/>
  <c r="AT97" i="46"/>
  <c r="AO97" i="46"/>
  <c r="AT96" i="46"/>
  <c r="AO96" i="46"/>
  <c r="AT95" i="46"/>
  <c r="AO95" i="46"/>
  <c r="AT94" i="46"/>
  <c r="AO94" i="46"/>
  <c r="N94" i="46"/>
  <c r="AT93" i="46"/>
  <c r="AO93" i="46"/>
  <c r="AT92" i="46"/>
  <c r="AO92" i="46"/>
  <c r="AT91" i="46"/>
  <c r="AO91" i="46"/>
  <c r="F91" i="46"/>
  <c r="AT90" i="46"/>
  <c r="AO90" i="46"/>
  <c r="J90" i="46"/>
  <c r="N90" i="46" s="1"/>
  <c r="AT89" i="46"/>
  <c r="AO89" i="46"/>
  <c r="AT88" i="46"/>
  <c r="AO88" i="46"/>
  <c r="J88" i="46"/>
  <c r="M88" i="46" s="1"/>
  <c r="AT87" i="46"/>
  <c r="AO87" i="46"/>
  <c r="J87" i="46"/>
  <c r="L87" i="46" s="1"/>
  <c r="AT86" i="46"/>
  <c r="AO86" i="46"/>
  <c r="AT85" i="46"/>
  <c r="AO85" i="46"/>
  <c r="F85" i="46"/>
  <c r="AT84" i="46"/>
  <c r="AO84" i="46"/>
  <c r="F84" i="46"/>
  <c r="G84" i="46" s="1"/>
  <c r="AT83" i="46"/>
  <c r="AO83" i="46"/>
  <c r="F83" i="46"/>
  <c r="AT82" i="46"/>
  <c r="AO82" i="46"/>
  <c r="J82" i="46"/>
  <c r="M82" i="46" s="1"/>
  <c r="AT81" i="46"/>
  <c r="AO81" i="46"/>
  <c r="AT80" i="46"/>
  <c r="AO80" i="46"/>
  <c r="F80" i="46"/>
  <c r="AT79" i="46"/>
  <c r="AO79" i="46"/>
  <c r="J79" i="46"/>
  <c r="M79" i="46" s="1"/>
  <c r="AT78" i="46"/>
  <c r="AO78" i="46"/>
  <c r="AT77" i="46"/>
  <c r="AO77" i="46"/>
  <c r="F77" i="46"/>
  <c r="G77" i="46" s="1"/>
  <c r="AT76" i="46"/>
  <c r="AO76" i="46"/>
  <c r="J76" i="46"/>
  <c r="N76" i="46" s="1"/>
  <c r="AT75" i="46"/>
  <c r="AO75" i="46"/>
  <c r="AT74" i="46"/>
  <c r="AO74" i="46"/>
  <c r="J74" i="46"/>
  <c r="L74" i="46" s="1"/>
  <c r="AT73" i="46"/>
  <c r="AO73" i="46"/>
  <c r="AT72" i="46"/>
  <c r="AO72" i="46"/>
  <c r="AT71" i="46"/>
  <c r="AO71" i="46"/>
  <c r="J71" i="46"/>
  <c r="L71" i="46" s="1"/>
  <c r="AT70" i="46"/>
  <c r="AO70" i="46"/>
  <c r="AT69" i="46"/>
  <c r="AO69" i="46"/>
  <c r="J69" i="46"/>
  <c r="F69" i="46"/>
  <c r="AT68" i="46"/>
  <c r="AO68" i="46"/>
  <c r="AT67" i="46"/>
  <c r="AO67" i="46"/>
  <c r="AT66" i="46"/>
  <c r="AO66" i="46"/>
  <c r="AT65" i="46"/>
  <c r="AT64" i="46"/>
  <c r="AT63" i="46"/>
  <c r="J63" i="46"/>
  <c r="N63" i="46" s="1"/>
  <c r="D63" i="46"/>
  <c r="AW63" i="46" s="1"/>
  <c r="AT62" i="46"/>
  <c r="D62" i="46"/>
  <c r="AW62" i="46" s="1"/>
  <c r="AT61" i="46"/>
  <c r="J61" i="46"/>
  <c r="M61" i="46" s="1"/>
  <c r="AG61" i="46" s="1"/>
  <c r="AT60" i="46"/>
  <c r="J60" i="46"/>
  <c r="N60" i="46" s="1"/>
  <c r="AT59" i="46"/>
  <c r="F59" i="46"/>
  <c r="AT58" i="46"/>
  <c r="J58" i="46"/>
  <c r="AT57" i="46"/>
  <c r="AT56" i="46"/>
  <c r="A56" i="46"/>
  <c r="AT55" i="46"/>
  <c r="J55" i="46"/>
  <c r="D55" i="46"/>
  <c r="AT54" i="46"/>
  <c r="AT53" i="46"/>
  <c r="J53" i="46"/>
  <c r="N53" i="46" s="1"/>
  <c r="A53" i="46"/>
  <c r="AT52" i="46"/>
  <c r="AT51" i="46"/>
  <c r="F51" i="46"/>
  <c r="AT50" i="46"/>
  <c r="J50" i="46"/>
  <c r="L50" i="46" s="1"/>
  <c r="D50" i="46"/>
  <c r="AT49" i="46"/>
  <c r="AJ49" i="46"/>
  <c r="AL49" i="46" s="1"/>
  <c r="AT48" i="46"/>
  <c r="AJ48" i="46"/>
  <c r="AL48" i="46" s="1"/>
  <c r="F48" i="46"/>
  <c r="G48" i="46" s="1"/>
  <c r="AT47" i="46"/>
  <c r="AJ47" i="46"/>
  <c r="AL47" i="46" s="1"/>
  <c r="J47" i="46"/>
  <c r="N47" i="46"/>
  <c r="AT46" i="46"/>
  <c r="AJ46" i="46"/>
  <c r="AL46" i="46" s="1"/>
  <c r="AT45" i="46"/>
  <c r="AJ45" i="46"/>
  <c r="AL45" i="46" s="1"/>
  <c r="J45" i="46"/>
  <c r="N45" i="46" s="1"/>
  <c r="AT44" i="46"/>
  <c r="AJ44" i="46"/>
  <c r="AL44" i="46" s="1"/>
  <c r="AT43" i="46"/>
  <c r="AJ43" i="46"/>
  <c r="AL43" i="46" s="1"/>
  <c r="F43" i="46"/>
  <c r="AT42" i="46"/>
  <c r="AJ42" i="46"/>
  <c r="AL42" i="46" s="1"/>
  <c r="AT41" i="46"/>
  <c r="AJ41" i="46"/>
  <c r="AK41" i="46" s="1"/>
  <c r="AT40" i="46"/>
  <c r="AJ40" i="46"/>
  <c r="AK40" i="46" s="1"/>
  <c r="J40" i="46"/>
  <c r="M40" i="46" s="1"/>
  <c r="AT39" i="46"/>
  <c r="AJ39" i="46"/>
  <c r="AK39" i="46" s="1"/>
  <c r="J39" i="46"/>
  <c r="N39" i="46" s="1"/>
  <c r="F39" i="46"/>
  <c r="G39" i="46" s="1"/>
  <c r="AT38" i="46"/>
  <c r="AJ38" i="46"/>
  <c r="AK38" i="46" s="1"/>
  <c r="AT37" i="46"/>
  <c r="AJ37" i="46"/>
  <c r="AK37" i="46" s="1"/>
  <c r="J37" i="46"/>
  <c r="L37" i="46" s="1"/>
  <c r="F37" i="46"/>
  <c r="G37" i="46" s="1"/>
  <c r="AT36" i="46"/>
  <c r="AJ36" i="46"/>
  <c r="AK36" i="46" s="1"/>
  <c r="AT35" i="46"/>
  <c r="AJ35" i="46"/>
  <c r="AK35" i="46" s="1"/>
  <c r="AT34" i="46"/>
  <c r="AJ34" i="46"/>
  <c r="AK34" i="46" s="1"/>
  <c r="J34" i="46"/>
  <c r="N34" i="46" s="1"/>
  <c r="AT33" i="46"/>
  <c r="AT32" i="46"/>
  <c r="J32" i="46"/>
  <c r="L32" i="46" s="1"/>
  <c r="AT31" i="46"/>
  <c r="L31" i="46"/>
  <c r="F31" i="46"/>
  <c r="AT30" i="46"/>
  <c r="AT29" i="46"/>
  <c r="J29" i="46"/>
  <c r="L29" i="46" s="1"/>
  <c r="AT28" i="46"/>
  <c r="J28" i="46"/>
  <c r="L28" i="46" s="1"/>
  <c r="AT27" i="46"/>
  <c r="AT26" i="46"/>
  <c r="AT25" i="46"/>
  <c r="AO25" i="46"/>
  <c r="AT24" i="46"/>
  <c r="AO24" i="46"/>
  <c r="J24" i="46"/>
  <c r="L24" i="46" s="1"/>
  <c r="AT23" i="46"/>
  <c r="AO23" i="46"/>
  <c r="J23" i="46"/>
  <c r="F23" i="46"/>
  <c r="A23" i="46"/>
  <c r="AT22" i="46"/>
  <c r="AO22" i="46"/>
  <c r="J22" i="46"/>
  <c r="N22" i="46" s="1"/>
  <c r="A22" i="46"/>
  <c r="AT21" i="46"/>
  <c r="AO21" i="46"/>
  <c r="AT20" i="46"/>
  <c r="AO20" i="46"/>
  <c r="AT19" i="46"/>
  <c r="AO19" i="46"/>
  <c r="F19" i="46"/>
  <c r="D19" i="46"/>
  <c r="AW19" i="46" s="1"/>
  <c r="AT18" i="46"/>
  <c r="AO18" i="46"/>
  <c r="J18" i="46"/>
  <c r="L18" i="46" s="1"/>
  <c r="D18" i="46"/>
  <c r="AT17" i="46"/>
  <c r="AO17" i="46"/>
  <c r="AT16" i="46"/>
  <c r="AO16" i="46"/>
  <c r="AT15" i="46"/>
  <c r="AO15" i="46"/>
  <c r="J15" i="46"/>
  <c r="N15" i="46" s="1"/>
  <c r="AT14" i="46"/>
  <c r="AO14" i="46"/>
  <c r="AT13" i="46"/>
  <c r="AO13" i="46"/>
  <c r="AT12" i="46"/>
  <c r="AO12" i="46"/>
  <c r="AT11" i="46"/>
  <c r="AO11" i="46"/>
  <c r="AT10" i="46"/>
  <c r="AO10" i="46"/>
  <c r="J10" i="46"/>
  <c r="N10" i="46" s="1"/>
  <c r="AT9" i="46"/>
  <c r="AO9" i="46"/>
  <c r="AT8" i="46"/>
  <c r="AO8" i="46"/>
  <c r="AT7" i="46"/>
  <c r="AO7" i="46"/>
  <c r="F7" i="46"/>
  <c r="AT6" i="46"/>
  <c r="AO6" i="46"/>
  <c r="AT5" i="46"/>
  <c r="AO5" i="46"/>
  <c r="J5" i="46"/>
  <c r="M5" i="46" s="1"/>
  <c r="AT4" i="46"/>
  <c r="AO4" i="46"/>
  <c r="AT3" i="46"/>
  <c r="AO3" i="46"/>
  <c r="F3" i="46"/>
  <c r="AT2" i="46"/>
  <c r="AO2" i="46"/>
  <c r="AR76" i="45"/>
  <c r="AR77" i="45"/>
  <c r="AR78" i="45"/>
  <c r="AR79" i="45"/>
  <c r="AR80" i="45"/>
  <c r="AR81" i="45"/>
  <c r="AR74" i="45"/>
  <c r="AR72" i="45"/>
  <c r="AR73" i="45"/>
  <c r="J7" i="45"/>
  <c r="J15" i="45"/>
  <c r="N15" i="45" s="1"/>
  <c r="J23" i="45"/>
  <c r="N23" i="45" s="1"/>
  <c r="J39" i="45"/>
  <c r="M39" i="45" s="1"/>
  <c r="AG39" i="45" s="1"/>
  <c r="J47" i="45"/>
  <c r="J55" i="45"/>
  <c r="N55" i="45" s="1"/>
  <c r="J71" i="45"/>
  <c r="J79" i="45"/>
  <c r="M79" i="45" s="1"/>
  <c r="J95" i="45"/>
  <c r="J103" i="45"/>
  <c r="M103" i="45" s="1"/>
  <c r="J111" i="45"/>
  <c r="M111" i="45" s="1"/>
  <c r="J119" i="45"/>
  <c r="N119" i="45" s="1"/>
  <c r="AE145" i="45" a="1"/>
  <c r="AE145" i="45" s="1"/>
  <c r="AE144" i="45" a="1"/>
  <c r="AE144" i="45" s="1"/>
  <c r="AE143" i="45" a="1"/>
  <c r="AE143" i="45" s="1"/>
  <c r="AE142" i="45" a="1"/>
  <c r="AE142" i="45" s="1"/>
  <c r="AE141" i="45" a="1"/>
  <c r="AE141" i="45" s="1"/>
  <c r="AE140" i="45" a="1"/>
  <c r="AE140" i="45" s="1"/>
  <c r="AE139" i="45" a="1"/>
  <c r="AE139" i="45" s="1"/>
  <c r="AE138" i="45" a="1"/>
  <c r="AE138" i="45" s="1"/>
  <c r="AE137" i="45" a="1"/>
  <c r="AE137" i="45" s="1"/>
  <c r="AE136" i="45" a="1"/>
  <c r="AE136" i="45" s="1"/>
  <c r="AE135" i="45" a="1"/>
  <c r="AE135" i="45" s="1"/>
  <c r="AE134" i="45" a="1"/>
  <c r="AE134" i="45" s="1"/>
  <c r="AE133" i="45" a="1"/>
  <c r="AE133" i="45" s="1"/>
  <c r="AE132" i="45" a="1"/>
  <c r="AE132" i="45" s="1"/>
  <c r="AE131" i="45" a="1"/>
  <c r="AE131" i="45" s="1"/>
  <c r="AE130" i="45" a="1"/>
  <c r="AE130" i="45" s="1"/>
  <c r="AT129" i="45"/>
  <c r="AR129" i="45"/>
  <c r="AO129" i="45"/>
  <c r="AT128" i="45"/>
  <c r="AR128" i="45"/>
  <c r="AO128" i="45"/>
  <c r="AT127" i="45"/>
  <c r="AR127" i="45"/>
  <c r="AO127" i="45"/>
  <c r="F127" i="45"/>
  <c r="G127" i="45" s="1"/>
  <c r="AT126" i="45"/>
  <c r="AR126" i="45"/>
  <c r="AO126" i="45"/>
  <c r="AT125" i="45"/>
  <c r="AR125" i="45"/>
  <c r="AO125" i="45"/>
  <c r="AT124" i="45"/>
  <c r="AR124" i="45"/>
  <c r="AO124" i="45"/>
  <c r="AT123" i="45"/>
  <c r="AR123" i="45"/>
  <c r="AO123" i="45"/>
  <c r="AT122" i="45"/>
  <c r="AR122" i="45"/>
  <c r="AO122" i="45"/>
  <c r="AT121" i="45"/>
  <c r="AR121" i="45"/>
  <c r="AO121" i="45"/>
  <c r="AT120" i="45"/>
  <c r="AR120" i="45"/>
  <c r="AO120" i="45"/>
  <c r="AT119" i="45"/>
  <c r="AR119" i="45"/>
  <c r="AO119" i="45"/>
  <c r="F119" i="45"/>
  <c r="G119" i="45" s="1"/>
  <c r="R119" i="45" s="1"/>
  <c r="AT118" i="45"/>
  <c r="AR118" i="45"/>
  <c r="AO118" i="45"/>
  <c r="J118" i="45"/>
  <c r="F118" i="45"/>
  <c r="G118" i="45" s="1"/>
  <c r="AA118" i="45" s="1"/>
  <c r="AT117" i="45"/>
  <c r="AR117" i="45"/>
  <c r="AO117" i="45"/>
  <c r="F117" i="45"/>
  <c r="G117" i="45" s="1"/>
  <c r="AT116" i="45"/>
  <c r="AR116" i="45"/>
  <c r="AO116" i="45"/>
  <c r="AT115" i="45"/>
  <c r="AR115" i="45"/>
  <c r="AO115" i="45"/>
  <c r="AT114" i="45"/>
  <c r="AR114" i="45"/>
  <c r="AO114" i="45"/>
  <c r="AT113" i="45"/>
  <c r="AR113" i="45"/>
  <c r="AO113" i="45"/>
  <c r="AT112" i="45"/>
  <c r="AR112" i="45"/>
  <c r="AO112" i="45"/>
  <c r="AT111" i="45"/>
  <c r="AR111" i="45"/>
  <c r="AO111" i="45"/>
  <c r="AT110" i="45"/>
  <c r="AR110" i="45"/>
  <c r="AO110" i="45"/>
  <c r="AT109" i="45"/>
  <c r="AR109" i="45"/>
  <c r="AO109" i="45"/>
  <c r="F109" i="45"/>
  <c r="G109" i="45" s="1"/>
  <c r="AT108" i="45"/>
  <c r="AR108" i="45"/>
  <c r="AO108" i="45"/>
  <c r="AT107" i="45"/>
  <c r="AR107" i="45"/>
  <c r="AO107" i="45"/>
  <c r="J107" i="45"/>
  <c r="M107" i="45" s="1"/>
  <c r="F107" i="45"/>
  <c r="G107" i="45" s="1"/>
  <c r="Y107" i="45" s="1"/>
  <c r="AT106" i="45"/>
  <c r="AR106" i="45"/>
  <c r="AO106" i="45"/>
  <c r="AT105" i="45"/>
  <c r="AR105" i="45"/>
  <c r="AO105" i="45"/>
  <c r="AT104" i="45"/>
  <c r="AR104" i="45"/>
  <c r="AO104" i="45"/>
  <c r="AT103" i="45"/>
  <c r="AR103" i="45"/>
  <c r="AO103" i="45"/>
  <c r="AT102" i="45"/>
  <c r="AR102" i="45"/>
  <c r="AO102" i="45"/>
  <c r="J102" i="45"/>
  <c r="M102" i="45" s="1"/>
  <c r="AT101" i="45"/>
  <c r="AR101" i="45"/>
  <c r="AO101" i="45"/>
  <c r="F101" i="45"/>
  <c r="G101" i="45" s="1"/>
  <c r="AT100" i="45"/>
  <c r="AR100" i="45"/>
  <c r="AO100" i="45"/>
  <c r="AT99" i="45"/>
  <c r="AR99" i="45"/>
  <c r="AO99" i="45"/>
  <c r="AT98" i="45"/>
  <c r="AR98" i="45"/>
  <c r="AO98" i="45"/>
  <c r="AT97" i="45"/>
  <c r="AR97" i="45"/>
  <c r="AO97" i="45"/>
  <c r="AT96" i="45"/>
  <c r="AR96" i="45"/>
  <c r="AO96" i="45"/>
  <c r="AT95" i="45"/>
  <c r="AR95" i="45"/>
  <c r="AO95" i="45"/>
  <c r="AT94" i="45"/>
  <c r="AR94" i="45"/>
  <c r="AO94" i="45"/>
  <c r="AT93" i="45"/>
  <c r="AR93" i="45"/>
  <c r="AO93" i="45"/>
  <c r="AT92" i="45"/>
  <c r="AR92" i="45"/>
  <c r="AO92" i="45"/>
  <c r="AT91" i="45"/>
  <c r="AR91" i="45"/>
  <c r="AO91" i="45"/>
  <c r="AT90" i="45"/>
  <c r="AR90" i="45"/>
  <c r="AO90" i="45"/>
  <c r="AT89" i="45"/>
  <c r="AR89" i="45"/>
  <c r="AO89" i="45"/>
  <c r="AT88" i="45"/>
  <c r="AR88" i="45"/>
  <c r="AO88" i="45"/>
  <c r="F88" i="45"/>
  <c r="G88" i="45" s="1"/>
  <c r="P88" i="45" s="1"/>
  <c r="AT87" i="45"/>
  <c r="AR87" i="45"/>
  <c r="AO87" i="45"/>
  <c r="AT86" i="45"/>
  <c r="AR86" i="45"/>
  <c r="AO86" i="45"/>
  <c r="AT85" i="45"/>
  <c r="AR85" i="45"/>
  <c r="AO85" i="45"/>
  <c r="AT84" i="45"/>
  <c r="AR84" i="45"/>
  <c r="AO84" i="45"/>
  <c r="F84" i="45"/>
  <c r="G84" i="45" s="1"/>
  <c r="AT83" i="45"/>
  <c r="AR83" i="45"/>
  <c r="AO83" i="45"/>
  <c r="AT82" i="45"/>
  <c r="AR82" i="45"/>
  <c r="AO82" i="45"/>
  <c r="AT81" i="45"/>
  <c r="AO81" i="45"/>
  <c r="AT80" i="45"/>
  <c r="AO80" i="45"/>
  <c r="J80" i="45"/>
  <c r="L80" i="45" s="1"/>
  <c r="AT79" i="45"/>
  <c r="AO79" i="45"/>
  <c r="AT78" i="45"/>
  <c r="AO78" i="45"/>
  <c r="J78" i="45"/>
  <c r="N78" i="45" s="1"/>
  <c r="F78" i="45"/>
  <c r="G78" i="45" s="1"/>
  <c r="AT77" i="45"/>
  <c r="AO77" i="45"/>
  <c r="AT76" i="45"/>
  <c r="AO76" i="45"/>
  <c r="AT75" i="45"/>
  <c r="AR75" i="45"/>
  <c r="AO75" i="45"/>
  <c r="AT74" i="45"/>
  <c r="AO74" i="45"/>
  <c r="AT73" i="45"/>
  <c r="AO73" i="45"/>
  <c r="AT72" i="45"/>
  <c r="AO72" i="45"/>
  <c r="J72" i="45"/>
  <c r="L72" i="45" s="1"/>
  <c r="F72" i="45"/>
  <c r="G72" i="45" s="1"/>
  <c r="Q72" i="45" s="1"/>
  <c r="BA72" i="45" s="1"/>
  <c r="AT71" i="45"/>
  <c r="AO71" i="45"/>
  <c r="AT70" i="45"/>
  <c r="AO70" i="45"/>
  <c r="AT69" i="45"/>
  <c r="AO69" i="45"/>
  <c r="AT68" i="45"/>
  <c r="AO68" i="45"/>
  <c r="AT67" i="45"/>
  <c r="AO67" i="45"/>
  <c r="J67" i="45"/>
  <c r="AT66" i="45"/>
  <c r="AO66" i="45"/>
  <c r="AT65" i="45"/>
  <c r="D65" i="45"/>
  <c r="AT64" i="45"/>
  <c r="AT63" i="45"/>
  <c r="J63" i="45"/>
  <c r="R63" i="45" s="1"/>
  <c r="AT62" i="45"/>
  <c r="AT61" i="45"/>
  <c r="AT60" i="45"/>
  <c r="J60" i="45"/>
  <c r="D60" i="45"/>
  <c r="AT59" i="45"/>
  <c r="AT58" i="45"/>
  <c r="AT57" i="45"/>
  <c r="AT56" i="45"/>
  <c r="AT55" i="45"/>
  <c r="AH55" i="45"/>
  <c r="AT54" i="45"/>
  <c r="J54" i="45"/>
  <c r="N54" i="45" s="1"/>
  <c r="AT53" i="45"/>
  <c r="AT52" i="45"/>
  <c r="F52" i="45"/>
  <c r="G52" i="45" s="1"/>
  <c r="AT51" i="45"/>
  <c r="AT50" i="45"/>
  <c r="AT49" i="45"/>
  <c r="AJ49" i="45"/>
  <c r="AL49" i="45" s="1"/>
  <c r="AT48" i="45"/>
  <c r="AJ48" i="45"/>
  <c r="AL48" i="45" s="1"/>
  <c r="AT47" i="45"/>
  <c r="AJ47" i="45"/>
  <c r="AL47" i="45" s="1"/>
  <c r="AT46" i="45"/>
  <c r="AJ46" i="45"/>
  <c r="AL46" i="45" s="1"/>
  <c r="J46" i="45"/>
  <c r="AT45" i="45"/>
  <c r="AJ45" i="45"/>
  <c r="AL45" i="45" s="1"/>
  <c r="F45" i="45"/>
  <c r="G45" i="45" s="1"/>
  <c r="AT44" i="45"/>
  <c r="AJ44" i="45"/>
  <c r="AL44" i="45" s="1"/>
  <c r="AT43" i="45"/>
  <c r="AJ43" i="45"/>
  <c r="AL43" i="45" s="1"/>
  <c r="AT42" i="45"/>
  <c r="AJ42" i="45"/>
  <c r="AL42" i="45" s="1"/>
  <c r="AT41" i="45"/>
  <c r="AJ41" i="45"/>
  <c r="AK41" i="45" s="1"/>
  <c r="AT40" i="45"/>
  <c r="AJ40" i="45"/>
  <c r="AK40" i="45" s="1"/>
  <c r="J40" i="45"/>
  <c r="L40" i="45" s="1"/>
  <c r="AT39" i="45"/>
  <c r="AJ39" i="45"/>
  <c r="AK39" i="45" s="1"/>
  <c r="AT38" i="45"/>
  <c r="AJ38" i="45"/>
  <c r="AK38" i="45" s="1"/>
  <c r="AH38" i="45"/>
  <c r="F38" i="45"/>
  <c r="G38" i="45" s="1"/>
  <c r="AU38" i="45" s="1"/>
  <c r="D38" i="45"/>
  <c r="AT37" i="45"/>
  <c r="AJ37" i="45"/>
  <c r="AK37" i="45" s="1"/>
  <c r="AT36" i="45"/>
  <c r="AJ36" i="45"/>
  <c r="AK36" i="45" s="1"/>
  <c r="AT35" i="45"/>
  <c r="AJ35" i="45"/>
  <c r="AK35" i="45" s="1"/>
  <c r="AH35" i="45"/>
  <c r="F35" i="45"/>
  <c r="G35" i="45" s="1"/>
  <c r="V35" i="45" s="1"/>
  <c r="AY35" i="45" s="1"/>
  <c r="D35" i="45"/>
  <c r="AT34" i="45"/>
  <c r="AJ34" i="45"/>
  <c r="AK34" i="45" s="1"/>
  <c r="AT33" i="45"/>
  <c r="AT32" i="45"/>
  <c r="J32" i="45"/>
  <c r="F32" i="45"/>
  <c r="G32" i="45" s="1"/>
  <c r="Y32" i="45" s="1"/>
  <c r="AT31" i="45"/>
  <c r="AT30" i="45"/>
  <c r="AT29" i="45"/>
  <c r="F29" i="45"/>
  <c r="G29" i="45" s="1"/>
  <c r="W29" i="45" s="1"/>
  <c r="A29" i="45"/>
  <c r="AT28" i="45"/>
  <c r="AT27" i="45"/>
  <c r="AT26" i="45"/>
  <c r="AT25" i="45"/>
  <c r="AO25" i="45"/>
  <c r="AT24" i="45"/>
  <c r="AO24" i="45"/>
  <c r="AT23" i="45"/>
  <c r="AO23" i="45"/>
  <c r="AH23" i="45"/>
  <c r="AT22" i="45"/>
  <c r="AO22" i="45"/>
  <c r="AT21" i="45"/>
  <c r="AO21" i="45"/>
  <c r="AH21" i="45"/>
  <c r="AT20" i="45"/>
  <c r="AO20" i="45"/>
  <c r="AT19" i="45"/>
  <c r="AO19" i="45"/>
  <c r="AT18" i="45"/>
  <c r="AO18" i="45"/>
  <c r="AT17" i="45"/>
  <c r="AO17" i="45"/>
  <c r="AT16" i="45"/>
  <c r="AO16" i="45"/>
  <c r="F16" i="45"/>
  <c r="G16" i="45" s="1"/>
  <c r="AB16" i="45" s="1"/>
  <c r="AT15" i="45"/>
  <c r="AO15" i="45"/>
  <c r="AT14" i="45"/>
  <c r="AO14" i="45"/>
  <c r="F14" i="45"/>
  <c r="G14" i="45" s="1"/>
  <c r="AT13" i="45"/>
  <c r="AO13" i="45"/>
  <c r="AT12" i="45"/>
  <c r="AO12" i="45"/>
  <c r="J12" i="45"/>
  <c r="N12" i="45" s="1"/>
  <c r="F12" i="45"/>
  <c r="G12" i="45" s="1"/>
  <c r="AT11" i="45"/>
  <c r="AO11" i="45"/>
  <c r="AT10" i="45"/>
  <c r="AO10" i="45"/>
  <c r="AT9" i="45"/>
  <c r="AO9" i="45"/>
  <c r="AT8" i="45"/>
  <c r="AO8" i="45"/>
  <c r="AT7" i="45"/>
  <c r="AO7" i="45"/>
  <c r="AT6" i="45"/>
  <c r="AO6" i="45"/>
  <c r="D6" i="45"/>
  <c r="AT5" i="45"/>
  <c r="AO5" i="45"/>
  <c r="AT4" i="45"/>
  <c r="AO4" i="45"/>
  <c r="AT3" i="45"/>
  <c r="AO3" i="45"/>
  <c r="AT2" i="45"/>
  <c r="AO2" i="45"/>
  <c r="AC2" i="45"/>
  <c r="AJ34" i="44"/>
  <c r="AK34" i="44" s="1"/>
  <c r="AJ35" i="44"/>
  <c r="AK35" i="44" s="1"/>
  <c r="AJ36" i="44"/>
  <c r="AK36" i="44" s="1"/>
  <c r="AJ37" i="44"/>
  <c r="AK37" i="44" s="1"/>
  <c r="AJ38" i="44"/>
  <c r="AK38" i="44" s="1"/>
  <c r="AJ39" i="44"/>
  <c r="AK39" i="44" s="1"/>
  <c r="AJ40" i="44"/>
  <c r="AK40" i="44" s="1"/>
  <c r="AJ41" i="44"/>
  <c r="AK41" i="44" s="1"/>
  <c r="AJ42" i="44"/>
  <c r="AL42" i="44" s="1"/>
  <c r="AJ43" i="44"/>
  <c r="AL43" i="44" s="1"/>
  <c r="AJ44" i="44"/>
  <c r="AL44" i="44" s="1"/>
  <c r="AJ45" i="44"/>
  <c r="AL45" i="44" s="1"/>
  <c r="AJ46" i="44"/>
  <c r="AL46" i="44" s="1"/>
  <c r="AJ47" i="44"/>
  <c r="AL47" i="44" s="1"/>
  <c r="AJ48" i="44"/>
  <c r="AL48" i="44" s="1"/>
  <c r="AJ49" i="44"/>
  <c r="AL49" i="44" s="1"/>
  <c r="AC2" i="44"/>
  <c r="F73" i="44"/>
  <c r="G73" i="44" s="1"/>
  <c r="Q73" i="44" s="1"/>
  <c r="BA73" i="44" s="1"/>
  <c r="AE145" i="44" a="1"/>
  <c r="AE145" i="44" s="1"/>
  <c r="AE144" i="44" a="1"/>
  <c r="AE144" i="44" s="1"/>
  <c r="AE143" i="44" a="1"/>
  <c r="AE143" i="44" s="1"/>
  <c r="AE142" i="44" a="1"/>
  <c r="AE142" i="44" s="1"/>
  <c r="AE141" i="44" a="1"/>
  <c r="AE141" i="44" s="1"/>
  <c r="AE140" i="44" a="1"/>
  <c r="AE140" i="44" s="1"/>
  <c r="AE139" i="44" a="1"/>
  <c r="AE139" i="44" s="1"/>
  <c r="AE138" i="44" a="1"/>
  <c r="AE138" i="44" s="1"/>
  <c r="AE137" i="44" a="1"/>
  <c r="AE137" i="44" s="1"/>
  <c r="AE136" i="44" a="1"/>
  <c r="AE136" i="44" s="1"/>
  <c r="AE135" i="44" a="1"/>
  <c r="AE135" i="44" s="1"/>
  <c r="AE134" i="44" a="1"/>
  <c r="AE134" i="44" s="1"/>
  <c r="AE133" i="44" a="1"/>
  <c r="AE133" i="44" s="1"/>
  <c r="AE132" i="44" a="1"/>
  <c r="AE132" i="44" s="1"/>
  <c r="AE131" i="44" a="1"/>
  <c r="AE131" i="44" s="1"/>
  <c r="AE130" i="44" a="1"/>
  <c r="AE130" i="44" s="1"/>
  <c r="AT129" i="44"/>
  <c r="AR129" i="44"/>
  <c r="AO129" i="44"/>
  <c r="AT128" i="44"/>
  <c r="AR128" i="44"/>
  <c r="AO128" i="44"/>
  <c r="AT127" i="44"/>
  <c r="AR127" i="44"/>
  <c r="AO127" i="44"/>
  <c r="J127" i="44"/>
  <c r="M127" i="44" s="1"/>
  <c r="F127" i="44"/>
  <c r="G127" i="44" s="1"/>
  <c r="Q127" i="44" s="1"/>
  <c r="BA127" i="44" s="1"/>
  <c r="AT126" i="44"/>
  <c r="AR126" i="44"/>
  <c r="AO126" i="44"/>
  <c r="AT125" i="44"/>
  <c r="AR125" i="44"/>
  <c r="AO125" i="44"/>
  <c r="AT124" i="44"/>
  <c r="AR124" i="44"/>
  <c r="AO124" i="44"/>
  <c r="AT123" i="44"/>
  <c r="AR123" i="44"/>
  <c r="AO123" i="44"/>
  <c r="AT122" i="44"/>
  <c r="AR122" i="44"/>
  <c r="AO122" i="44"/>
  <c r="J122" i="44"/>
  <c r="M122" i="44" s="1"/>
  <c r="AT121" i="44"/>
  <c r="AR121" i="44"/>
  <c r="AO121" i="44"/>
  <c r="AT120" i="44"/>
  <c r="AR120" i="44"/>
  <c r="AO120" i="44"/>
  <c r="AT119" i="44"/>
  <c r="AR119" i="44"/>
  <c r="AO119" i="44"/>
  <c r="F119" i="44"/>
  <c r="G119" i="44" s="1"/>
  <c r="AT118" i="44"/>
  <c r="AR118" i="44"/>
  <c r="AO118" i="44"/>
  <c r="J118" i="44"/>
  <c r="AT117" i="44"/>
  <c r="AR117" i="44"/>
  <c r="AO117" i="44"/>
  <c r="AT116" i="44"/>
  <c r="AR116" i="44"/>
  <c r="AO116" i="44"/>
  <c r="F116" i="44"/>
  <c r="G116" i="44" s="1"/>
  <c r="AE116" i="44" s="1" a="1"/>
  <c r="AE116" i="44" s="1"/>
  <c r="AT115" i="44"/>
  <c r="AR115" i="44"/>
  <c r="AO115" i="44"/>
  <c r="AT114" i="44"/>
  <c r="AR114" i="44"/>
  <c r="AO114" i="44"/>
  <c r="AT113" i="44"/>
  <c r="AR113" i="44"/>
  <c r="AO113" i="44"/>
  <c r="AT112" i="44"/>
  <c r="AR112" i="44"/>
  <c r="AO112" i="44"/>
  <c r="F112" i="44"/>
  <c r="G112" i="44" s="1"/>
  <c r="Q112" i="44" s="1"/>
  <c r="BA112" i="44" s="1"/>
  <c r="AT111" i="44"/>
  <c r="AR111" i="44"/>
  <c r="AO111" i="44"/>
  <c r="AT110" i="44"/>
  <c r="AR110" i="44"/>
  <c r="AO110" i="44"/>
  <c r="J110" i="44"/>
  <c r="M110" i="44" s="1"/>
  <c r="AT109" i="44"/>
  <c r="AR109" i="44"/>
  <c r="AO109" i="44"/>
  <c r="F109" i="44"/>
  <c r="G109" i="44" s="1"/>
  <c r="AT108" i="44"/>
  <c r="AR108" i="44"/>
  <c r="AO108" i="44"/>
  <c r="AT107" i="44"/>
  <c r="AR107" i="44"/>
  <c r="AO107" i="44"/>
  <c r="J107" i="44"/>
  <c r="M107" i="44" s="1"/>
  <c r="AT106" i="44"/>
  <c r="AR106" i="44"/>
  <c r="AO106" i="44"/>
  <c r="AT105" i="44"/>
  <c r="AR105" i="44"/>
  <c r="AO105" i="44"/>
  <c r="AT104" i="44"/>
  <c r="AR104" i="44"/>
  <c r="AO104" i="44"/>
  <c r="AT103" i="44"/>
  <c r="AR103" i="44"/>
  <c r="AO103" i="44"/>
  <c r="F103" i="44"/>
  <c r="G103" i="44" s="1"/>
  <c r="AT102" i="44"/>
  <c r="AR102" i="44"/>
  <c r="AO102" i="44"/>
  <c r="J102" i="44"/>
  <c r="AT101" i="44"/>
  <c r="AR101" i="44"/>
  <c r="AO101" i="44"/>
  <c r="AT100" i="44"/>
  <c r="AR100" i="44"/>
  <c r="AO100" i="44"/>
  <c r="J100" i="44"/>
  <c r="L100" i="44" s="1"/>
  <c r="AT99" i="44"/>
  <c r="AR99" i="44"/>
  <c r="AO99" i="44"/>
  <c r="AT98" i="44"/>
  <c r="AR98" i="44"/>
  <c r="AO98" i="44"/>
  <c r="AT97" i="44"/>
  <c r="AR97" i="44"/>
  <c r="AO97" i="44"/>
  <c r="AT96" i="44"/>
  <c r="AR96" i="44"/>
  <c r="AO96" i="44"/>
  <c r="AT95" i="44"/>
  <c r="AR95" i="44"/>
  <c r="AO95" i="44"/>
  <c r="J95" i="44"/>
  <c r="W95" i="44" s="1"/>
  <c r="F95" i="44"/>
  <c r="G95" i="44" s="1"/>
  <c r="AT94" i="44"/>
  <c r="AR94" i="44"/>
  <c r="AO94" i="44"/>
  <c r="AT93" i="44"/>
  <c r="AR93" i="44"/>
  <c r="AO93" i="44"/>
  <c r="J93" i="44"/>
  <c r="L93" i="44" s="1"/>
  <c r="AT92" i="44"/>
  <c r="AR92" i="44"/>
  <c r="AO92" i="44"/>
  <c r="AT91" i="44"/>
  <c r="AR91" i="44"/>
  <c r="AO91" i="44"/>
  <c r="AT90" i="44"/>
  <c r="AR90" i="44"/>
  <c r="AO90" i="44"/>
  <c r="AT89" i="44"/>
  <c r="AR89" i="44"/>
  <c r="AO89" i="44"/>
  <c r="AT88" i="44"/>
  <c r="AR88" i="44"/>
  <c r="AO88" i="44"/>
  <c r="F88" i="44"/>
  <c r="G88" i="44" s="1"/>
  <c r="R88" i="44" s="1"/>
  <c r="AT87" i="44"/>
  <c r="AR87" i="44"/>
  <c r="AO87" i="44"/>
  <c r="J87" i="44"/>
  <c r="L87" i="44" s="1"/>
  <c r="AT86" i="44"/>
  <c r="AR86" i="44"/>
  <c r="AO86" i="44"/>
  <c r="J86" i="44"/>
  <c r="M86" i="44" s="1"/>
  <c r="AT85" i="44"/>
  <c r="AR85" i="44"/>
  <c r="AO85" i="44"/>
  <c r="AT84" i="44"/>
  <c r="AR84" i="44"/>
  <c r="AO84" i="44"/>
  <c r="AT83" i="44"/>
  <c r="AR83" i="44"/>
  <c r="AO83" i="44"/>
  <c r="AT82" i="44"/>
  <c r="AR82" i="44"/>
  <c r="AO82" i="44"/>
  <c r="AT81" i="44"/>
  <c r="AR81" i="44"/>
  <c r="AO81" i="44"/>
  <c r="AT80" i="44"/>
  <c r="AR80" i="44"/>
  <c r="AO80" i="44"/>
  <c r="F80" i="44"/>
  <c r="G80" i="44" s="1"/>
  <c r="AS80" i="44" s="1"/>
  <c r="AT79" i="44"/>
  <c r="AR79" i="44"/>
  <c r="AO79" i="44"/>
  <c r="J79" i="44"/>
  <c r="N79" i="44" s="1"/>
  <c r="AT78" i="44"/>
  <c r="AR78" i="44"/>
  <c r="AO78" i="44"/>
  <c r="AT77" i="44"/>
  <c r="AR77" i="44"/>
  <c r="AO77" i="44"/>
  <c r="AT76" i="44"/>
  <c r="AR76" i="44"/>
  <c r="AO76" i="44"/>
  <c r="AT75" i="44"/>
  <c r="AR75" i="44"/>
  <c r="AO75" i="44"/>
  <c r="AT74" i="44"/>
  <c r="AR74" i="44"/>
  <c r="AO74" i="44"/>
  <c r="AT73" i="44"/>
  <c r="AR73" i="44"/>
  <c r="AO73" i="44"/>
  <c r="AT72" i="44"/>
  <c r="AR72" i="44"/>
  <c r="AO72" i="44"/>
  <c r="F72" i="44"/>
  <c r="G72" i="44" s="1"/>
  <c r="AT71" i="44"/>
  <c r="AR71" i="44"/>
  <c r="AO71" i="44"/>
  <c r="AT70" i="44"/>
  <c r="AR70" i="44"/>
  <c r="AO70" i="44"/>
  <c r="AT69" i="44"/>
  <c r="AR69" i="44"/>
  <c r="AO69" i="44"/>
  <c r="AT68" i="44"/>
  <c r="AR68" i="44"/>
  <c r="AO68" i="44"/>
  <c r="AT67" i="44"/>
  <c r="AR67" i="44"/>
  <c r="AO67" i="44"/>
  <c r="AT66" i="44"/>
  <c r="AO66" i="44"/>
  <c r="AG66" i="44"/>
  <c r="AT65" i="44"/>
  <c r="AT64" i="44"/>
  <c r="AH64" i="44"/>
  <c r="F64" i="44"/>
  <c r="G64" i="44" s="1"/>
  <c r="A64" i="44"/>
  <c r="AT63" i="44"/>
  <c r="AT62" i="44"/>
  <c r="AT61" i="44"/>
  <c r="J61" i="44"/>
  <c r="N61" i="44" s="1"/>
  <c r="AT60" i="44"/>
  <c r="AT59" i="44"/>
  <c r="AT58" i="44"/>
  <c r="AT57" i="44"/>
  <c r="AT56" i="44"/>
  <c r="AH56" i="44"/>
  <c r="J56" i="44"/>
  <c r="F56" i="44"/>
  <c r="G56" i="44" s="1"/>
  <c r="AA56" i="44" s="1"/>
  <c r="AT55" i="44"/>
  <c r="AT54" i="44"/>
  <c r="J54" i="44"/>
  <c r="L54" i="44" s="1"/>
  <c r="AT53" i="44"/>
  <c r="AT52" i="44"/>
  <c r="F52" i="44"/>
  <c r="G52" i="44" s="1"/>
  <c r="AB52" i="44" s="1"/>
  <c r="AT51" i="44"/>
  <c r="AT50" i="44"/>
  <c r="AT49" i="44"/>
  <c r="AT48" i="44"/>
  <c r="AT47" i="44"/>
  <c r="D47" i="44"/>
  <c r="AT46" i="44"/>
  <c r="AT45" i="44"/>
  <c r="D45" i="44"/>
  <c r="AT44" i="44"/>
  <c r="N44" i="44"/>
  <c r="D44" i="44"/>
  <c r="AT43" i="44"/>
  <c r="F43" i="44"/>
  <c r="G43" i="44" s="1"/>
  <c r="AT42" i="44"/>
  <c r="AT41" i="44"/>
  <c r="AT40" i="44"/>
  <c r="AH40" i="44"/>
  <c r="J40" i="44"/>
  <c r="L40" i="44" s="1"/>
  <c r="AT39" i="44"/>
  <c r="J39" i="44"/>
  <c r="N39" i="44" s="1"/>
  <c r="AT38" i="44"/>
  <c r="AT37" i="44"/>
  <c r="J37" i="44"/>
  <c r="N37" i="44" s="1"/>
  <c r="AT36" i="44"/>
  <c r="AT35" i="44"/>
  <c r="F35" i="44"/>
  <c r="G35" i="44" s="1"/>
  <c r="W35" i="44" s="1"/>
  <c r="AT34" i="44"/>
  <c r="AT33" i="44"/>
  <c r="AT32" i="44"/>
  <c r="F32" i="44"/>
  <c r="G32" i="44" s="1"/>
  <c r="V32" i="44" s="1"/>
  <c r="AY32" i="44" s="1"/>
  <c r="AT31" i="44"/>
  <c r="AT30" i="44"/>
  <c r="M30" i="44"/>
  <c r="AT29" i="44"/>
  <c r="J29" i="44"/>
  <c r="M29" i="44" s="1"/>
  <c r="A29" i="44"/>
  <c r="AT28" i="44"/>
  <c r="AT27" i="44"/>
  <c r="AT26" i="44"/>
  <c r="AT25" i="44"/>
  <c r="AO25" i="44"/>
  <c r="AT24" i="44"/>
  <c r="AO24" i="44"/>
  <c r="F24" i="44"/>
  <c r="G24" i="44" s="1"/>
  <c r="AT23" i="44"/>
  <c r="AO23" i="44"/>
  <c r="J23" i="44"/>
  <c r="M23" i="44" s="1"/>
  <c r="D23" i="44"/>
  <c r="AT22" i="44"/>
  <c r="AO22" i="44"/>
  <c r="J22" i="44"/>
  <c r="N22" i="44" s="1"/>
  <c r="A22" i="44"/>
  <c r="AT21" i="44"/>
  <c r="AO21" i="44"/>
  <c r="AT20" i="44"/>
  <c r="AO20" i="44"/>
  <c r="AT19" i="44"/>
  <c r="AO19" i="44"/>
  <c r="AT18" i="44"/>
  <c r="AO18" i="44"/>
  <c r="AH18" i="44"/>
  <c r="AT17" i="44"/>
  <c r="AO17" i="44"/>
  <c r="AT16" i="44"/>
  <c r="AO16" i="44"/>
  <c r="A16" i="44"/>
  <c r="AT15" i="44"/>
  <c r="AO15" i="44"/>
  <c r="D15" i="44"/>
  <c r="AT14" i="44"/>
  <c r="AO14" i="44"/>
  <c r="AT13" i="44"/>
  <c r="AO13" i="44"/>
  <c r="AT12" i="44"/>
  <c r="AO12" i="44"/>
  <c r="AT11" i="44"/>
  <c r="AO11" i="44"/>
  <c r="AT10" i="44"/>
  <c r="AO10" i="44"/>
  <c r="AT9" i="44"/>
  <c r="AO9" i="44"/>
  <c r="AT8" i="44"/>
  <c r="AO8" i="44"/>
  <c r="AH8" i="44"/>
  <c r="AT7" i="44"/>
  <c r="AO7" i="44"/>
  <c r="J7" i="44"/>
  <c r="M7" i="44" s="1"/>
  <c r="D7" i="44"/>
  <c r="AT6" i="44"/>
  <c r="AO6" i="44"/>
  <c r="AT5" i="44"/>
  <c r="AO5" i="44"/>
  <c r="AT4" i="44"/>
  <c r="AO4" i="44"/>
  <c r="AT3" i="44"/>
  <c r="AO3" i="44"/>
  <c r="AT2" i="44"/>
  <c r="AO2" i="44"/>
  <c r="J2" i="44"/>
  <c r="N2" i="44" s="1"/>
  <c r="AH26" i="43"/>
  <c r="AE145" i="43" a="1"/>
  <c r="AE145" i="43" s="1"/>
  <c r="AE144" i="43" a="1"/>
  <c r="AE144" i="43" s="1"/>
  <c r="AE143" i="43" a="1"/>
  <c r="AE143" i="43" s="1"/>
  <c r="AE142" i="43" a="1"/>
  <c r="AE142" i="43" s="1"/>
  <c r="AE141" i="43" a="1"/>
  <c r="AE141" i="43" s="1"/>
  <c r="AE140" i="43" a="1"/>
  <c r="AE140" i="43" s="1"/>
  <c r="AE139" i="43" a="1"/>
  <c r="AE139" i="43" s="1"/>
  <c r="AE138" i="43" a="1"/>
  <c r="AE138" i="43" s="1"/>
  <c r="AE137" i="43" a="1"/>
  <c r="AE137" i="43" s="1"/>
  <c r="AE136" i="43" a="1"/>
  <c r="AE136" i="43" s="1"/>
  <c r="AE135" i="43" a="1"/>
  <c r="AE135" i="43" s="1"/>
  <c r="AE134" i="43" a="1"/>
  <c r="AE134" i="43" s="1"/>
  <c r="AE133" i="43" a="1"/>
  <c r="AE133" i="43" s="1"/>
  <c r="AE132" i="43" a="1"/>
  <c r="AE132" i="43" s="1"/>
  <c r="AE131" i="43" a="1"/>
  <c r="AE131" i="43" s="1"/>
  <c r="AE130" i="43" a="1"/>
  <c r="AE130" i="43" s="1"/>
  <c r="AT129" i="43"/>
  <c r="AR129" i="43"/>
  <c r="AO129" i="43"/>
  <c r="AT128" i="43"/>
  <c r="AR128" i="43"/>
  <c r="AO128" i="43"/>
  <c r="AT127" i="43"/>
  <c r="AR127" i="43"/>
  <c r="AO127" i="43"/>
  <c r="J127" i="43"/>
  <c r="N127" i="43" s="1"/>
  <c r="AT126" i="43"/>
  <c r="AR126" i="43"/>
  <c r="AO126" i="43"/>
  <c r="AT125" i="43"/>
  <c r="AR125" i="43"/>
  <c r="AO125" i="43"/>
  <c r="AT124" i="43"/>
  <c r="AR124" i="43"/>
  <c r="AO124" i="43"/>
  <c r="J124" i="43"/>
  <c r="AT123" i="43"/>
  <c r="AR123" i="43"/>
  <c r="AO123" i="43"/>
  <c r="AT122" i="43"/>
  <c r="AR122" i="43"/>
  <c r="AO122" i="43"/>
  <c r="AT121" i="43"/>
  <c r="AR121" i="43"/>
  <c r="AO121" i="43"/>
  <c r="AT120" i="43"/>
  <c r="AR120" i="43"/>
  <c r="AO120" i="43"/>
  <c r="AT119" i="43"/>
  <c r="AR119" i="43"/>
  <c r="AO119" i="43"/>
  <c r="AT118" i="43"/>
  <c r="AR118" i="43"/>
  <c r="AO118" i="43"/>
  <c r="F118" i="43"/>
  <c r="G118" i="43" s="1"/>
  <c r="AB118" i="43" s="1"/>
  <c r="AT117" i="43"/>
  <c r="AR117" i="43"/>
  <c r="AO117" i="43"/>
  <c r="AT116" i="43"/>
  <c r="AR116" i="43"/>
  <c r="AO116" i="43"/>
  <c r="J116" i="43"/>
  <c r="AT115" i="43"/>
  <c r="AR115" i="43"/>
  <c r="AO115" i="43"/>
  <c r="AT114" i="43"/>
  <c r="AR114" i="43"/>
  <c r="AO114" i="43"/>
  <c r="AT113" i="43"/>
  <c r="AR113" i="43"/>
  <c r="AO113" i="43"/>
  <c r="AT112" i="43"/>
  <c r="AR112" i="43"/>
  <c r="AO112" i="43"/>
  <c r="AT111" i="43"/>
  <c r="AR111" i="43"/>
  <c r="AO111" i="43"/>
  <c r="AT110" i="43"/>
  <c r="AR110" i="43"/>
  <c r="AO110" i="43"/>
  <c r="AT109" i="43"/>
  <c r="AR109" i="43"/>
  <c r="AO109" i="43"/>
  <c r="L109" i="43"/>
  <c r="AT108" i="43"/>
  <c r="AR108" i="43"/>
  <c r="AO108" i="43"/>
  <c r="J108" i="43"/>
  <c r="AT107" i="43"/>
  <c r="AR107" i="43"/>
  <c r="AO107" i="43"/>
  <c r="J107" i="43"/>
  <c r="M107" i="43" s="1"/>
  <c r="AT106" i="43"/>
  <c r="AR106" i="43"/>
  <c r="AO106" i="43"/>
  <c r="AT105" i="43"/>
  <c r="AR105" i="43"/>
  <c r="AO105" i="43"/>
  <c r="J105" i="43"/>
  <c r="L105" i="43" s="1"/>
  <c r="AT104" i="43"/>
  <c r="AR104" i="43"/>
  <c r="AO104" i="43"/>
  <c r="AT103" i="43"/>
  <c r="AR103" i="43"/>
  <c r="AO103" i="43"/>
  <c r="AT102" i="43"/>
  <c r="AR102" i="43"/>
  <c r="AO102" i="43"/>
  <c r="AT101" i="43"/>
  <c r="AR101" i="43"/>
  <c r="AO101" i="43"/>
  <c r="AT100" i="43"/>
  <c r="AR100" i="43"/>
  <c r="AO100" i="43"/>
  <c r="J100" i="43"/>
  <c r="M100" i="43" s="1"/>
  <c r="AT99" i="43"/>
  <c r="AR99" i="43"/>
  <c r="AO99" i="43"/>
  <c r="AT98" i="43"/>
  <c r="AR98" i="43"/>
  <c r="AO98" i="43"/>
  <c r="AT97" i="43"/>
  <c r="AR97" i="43"/>
  <c r="AO97" i="43"/>
  <c r="AT96" i="43"/>
  <c r="AR96" i="43"/>
  <c r="AO96" i="43"/>
  <c r="AT95" i="43"/>
  <c r="AR95" i="43"/>
  <c r="AO95" i="43"/>
  <c r="AT94" i="43"/>
  <c r="AR94" i="43"/>
  <c r="AO94" i="43"/>
  <c r="AT93" i="43"/>
  <c r="AR93" i="43"/>
  <c r="AO93" i="43"/>
  <c r="J93" i="43"/>
  <c r="M93" i="43" s="1"/>
  <c r="AT92" i="43"/>
  <c r="AR92" i="43"/>
  <c r="AO92" i="43"/>
  <c r="AT91" i="43"/>
  <c r="AR91" i="43"/>
  <c r="AO91" i="43"/>
  <c r="J91" i="43"/>
  <c r="AT90" i="43"/>
  <c r="AR90" i="43"/>
  <c r="AO90" i="43"/>
  <c r="AT89" i="43"/>
  <c r="AR89" i="43"/>
  <c r="AO89" i="43"/>
  <c r="AT88" i="43"/>
  <c r="AR88" i="43"/>
  <c r="AO88" i="43"/>
  <c r="AT87" i="43"/>
  <c r="AR87" i="43"/>
  <c r="AO87" i="43"/>
  <c r="AT86" i="43"/>
  <c r="AR86" i="43"/>
  <c r="AO86" i="43"/>
  <c r="AT85" i="43"/>
  <c r="AR85" i="43"/>
  <c r="AO85" i="43"/>
  <c r="J85" i="43"/>
  <c r="AT84" i="43"/>
  <c r="AR84" i="43"/>
  <c r="AO84" i="43"/>
  <c r="J84" i="43"/>
  <c r="M84" i="43" s="1"/>
  <c r="AT83" i="43"/>
  <c r="AR83" i="43"/>
  <c r="AO83" i="43"/>
  <c r="J83" i="43"/>
  <c r="N83" i="43" s="1"/>
  <c r="AT82" i="43"/>
  <c r="AR82" i="43"/>
  <c r="AO82" i="43"/>
  <c r="AT81" i="43"/>
  <c r="AR81" i="43"/>
  <c r="AO81" i="43"/>
  <c r="AT80" i="43"/>
  <c r="AR80" i="43"/>
  <c r="AO80" i="43"/>
  <c r="AT79" i="43"/>
  <c r="AR79" i="43"/>
  <c r="AO79" i="43"/>
  <c r="AT78" i="43"/>
  <c r="AR78" i="43"/>
  <c r="AO78" i="43"/>
  <c r="J78" i="43"/>
  <c r="M78" i="43" s="1"/>
  <c r="AT77" i="43"/>
  <c r="AR77" i="43"/>
  <c r="AO77" i="43"/>
  <c r="J77" i="43"/>
  <c r="M77" i="43" s="1"/>
  <c r="AT76" i="43"/>
  <c r="AR76" i="43"/>
  <c r="AO76" i="43"/>
  <c r="AT75" i="43"/>
  <c r="AR75" i="43"/>
  <c r="AO75" i="43"/>
  <c r="AT74" i="43"/>
  <c r="AR74" i="43"/>
  <c r="AO74" i="43"/>
  <c r="AT73" i="43"/>
  <c r="AR73" i="43"/>
  <c r="AO73" i="43"/>
  <c r="AT72" i="43"/>
  <c r="AR72" i="43"/>
  <c r="AO72" i="43"/>
  <c r="AT71" i="43"/>
  <c r="AR71" i="43"/>
  <c r="AO71" i="43"/>
  <c r="AT70" i="43"/>
  <c r="AR70" i="43"/>
  <c r="AO70" i="43"/>
  <c r="AT69" i="43"/>
  <c r="AR69" i="43"/>
  <c r="AO69" i="43"/>
  <c r="AT68" i="43"/>
  <c r="AR68" i="43"/>
  <c r="AO68" i="43"/>
  <c r="J68" i="43"/>
  <c r="M68" i="43" s="1"/>
  <c r="AT67" i="43"/>
  <c r="AR67" i="43"/>
  <c r="AO67" i="43"/>
  <c r="J67" i="43"/>
  <c r="AT66" i="43"/>
  <c r="AO66" i="43"/>
  <c r="AT65" i="43"/>
  <c r="F65" i="43"/>
  <c r="G65" i="43" s="1"/>
  <c r="AT64" i="43"/>
  <c r="AT63" i="43"/>
  <c r="AT62" i="43"/>
  <c r="AH62" i="43"/>
  <c r="AT61" i="43"/>
  <c r="AT60" i="43"/>
  <c r="AT59" i="43"/>
  <c r="AT58" i="43"/>
  <c r="AT57" i="43"/>
  <c r="AT56" i="43"/>
  <c r="AT55" i="43"/>
  <c r="AT54" i="43"/>
  <c r="AT53" i="43"/>
  <c r="J53" i="43"/>
  <c r="AT52" i="43"/>
  <c r="J52" i="43"/>
  <c r="AT51" i="43"/>
  <c r="J51" i="43"/>
  <c r="M51" i="43" s="1"/>
  <c r="AT50" i="43"/>
  <c r="AT49" i="43"/>
  <c r="AJ49" i="43"/>
  <c r="AL49" i="43" s="1"/>
  <c r="AH49" i="43"/>
  <c r="A49" i="43"/>
  <c r="AT48" i="43"/>
  <c r="AJ48" i="43"/>
  <c r="AL48" i="43" s="1"/>
  <c r="AT47" i="43"/>
  <c r="AJ47" i="43"/>
  <c r="AL47" i="43" s="1"/>
  <c r="A47" i="43"/>
  <c r="AT46" i="43"/>
  <c r="AJ46" i="43"/>
  <c r="AL46" i="43" s="1"/>
  <c r="J46" i="43"/>
  <c r="M46" i="43" s="1"/>
  <c r="AT45" i="43"/>
  <c r="AJ45" i="43"/>
  <c r="AL45" i="43" s="1"/>
  <c r="AT44" i="43"/>
  <c r="AJ44" i="43"/>
  <c r="AL44" i="43" s="1"/>
  <c r="AH44" i="43"/>
  <c r="J44" i="43"/>
  <c r="N44" i="43" s="1"/>
  <c r="AT43" i="43"/>
  <c r="AJ43" i="43"/>
  <c r="AL43" i="43" s="1"/>
  <c r="AT42" i="43"/>
  <c r="AJ42" i="43"/>
  <c r="AL42" i="43"/>
  <c r="AT41" i="43"/>
  <c r="AJ41" i="43"/>
  <c r="AK41" i="43" s="1"/>
  <c r="AH41" i="43"/>
  <c r="F41" i="43"/>
  <c r="G41" i="43" s="1"/>
  <c r="S41" i="43" s="1"/>
  <c r="AT40" i="43"/>
  <c r="AJ40" i="43"/>
  <c r="AK40" i="43" s="1"/>
  <c r="F40" i="43"/>
  <c r="G40" i="43" s="1"/>
  <c r="AT39" i="43"/>
  <c r="AJ39" i="43"/>
  <c r="AK39" i="43" s="1"/>
  <c r="AT38" i="43"/>
  <c r="AJ38" i="43"/>
  <c r="AK38" i="43" s="1"/>
  <c r="D38" i="43"/>
  <c r="AT37" i="43"/>
  <c r="AJ37" i="43"/>
  <c r="AK37" i="43" s="1"/>
  <c r="J37" i="43"/>
  <c r="N37" i="43" s="1"/>
  <c r="AT36" i="43"/>
  <c r="AJ36" i="43"/>
  <c r="AK36" i="43" s="1"/>
  <c r="AT35" i="43"/>
  <c r="AJ35" i="43"/>
  <c r="AK35" i="43" s="1"/>
  <c r="M35" i="43"/>
  <c r="N35" i="43"/>
  <c r="D35" i="43"/>
  <c r="A35" i="43"/>
  <c r="AT34" i="43"/>
  <c r="AJ34" i="43"/>
  <c r="AK34" i="43" s="1"/>
  <c r="AT33" i="43"/>
  <c r="F33" i="43"/>
  <c r="G33" i="43" s="1"/>
  <c r="AA33" i="43" s="1"/>
  <c r="AH33" i="43"/>
  <c r="D33" i="43"/>
  <c r="AT32" i="43"/>
  <c r="F32" i="43"/>
  <c r="G32" i="43" s="1"/>
  <c r="AH32" i="43"/>
  <c r="D32" i="43"/>
  <c r="AT31" i="43"/>
  <c r="J31" i="43"/>
  <c r="F31" i="43"/>
  <c r="G31" i="43" s="1"/>
  <c r="W31" i="43" s="1"/>
  <c r="D31" i="43"/>
  <c r="AT30" i="43"/>
  <c r="AT29" i="43"/>
  <c r="AT28" i="43"/>
  <c r="AT27" i="43"/>
  <c r="J27" i="43"/>
  <c r="N27" i="43" s="1"/>
  <c r="AT26" i="43"/>
  <c r="AT25" i="43"/>
  <c r="AO25" i="43"/>
  <c r="AH25" i="43"/>
  <c r="AT24" i="43"/>
  <c r="AO24" i="43"/>
  <c r="AT23" i="43"/>
  <c r="AO23" i="43"/>
  <c r="AH23" i="43"/>
  <c r="J23" i="43"/>
  <c r="V23" i="43" s="1"/>
  <c r="AY23" i="43" s="1"/>
  <c r="AT22" i="43"/>
  <c r="AO22" i="43"/>
  <c r="AT21" i="43"/>
  <c r="AO21" i="43"/>
  <c r="J21" i="43"/>
  <c r="M21" i="43" s="1"/>
  <c r="AT20" i="43"/>
  <c r="AO20" i="43"/>
  <c r="AT19" i="43"/>
  <c r="AO19" i="43"/>
  <c r="J19" i="43"/>
  <c r="L19" i="43" s="1"/>
  <c r="AT18" i="43"/>
  <c r="AO18" i="43"/>
  <c r="AT17" i="43"/>
  <c r="AO17" i="43"/>
  <c r="F17" i="43"/>
  <c r="G17" i="43" s="1"/>
  <c r="AU17" i="43" s="1"/>
  <c r="AT16" i="43"/>
  <c r="AO16" i="43"/>
  <c r="F16" i="43"/>
  <c r="G16" i="43" s="1"/>
  <c r="AE16" i="43" s="1" a="1"/>
  <c r="AE16" i="43" s="1"/>
  <c r="D16" i="43"/>
  <c r="AT15" i="43"/>
  <c r="AO15" i="43"/>
  <c r="J15" i="43"/>
  <c r="L15" i="43" s="1"/>
  <c r="AT14" i="43"/>
  <c r="AO14" i="43"/>
  <c r="AT13" i="43"/>
  <c r="AO13" i="43"/>
  <c r="AT12" i="43"/>
  <c r="AO12" i="43"/>
  <c r="J12" i="43"/>
  <c r="L12" i="43" s="1"/>
  <c r="AT11" i="43"/>
  <c r="AO11" i="43"/>
  <c r="AT10" i="43"/>
  <c r="AO10" i="43"/>
  <c r="AT9" i="43"/>
  <c r="AO9" i="43"/>
  <c r="AH9" i="43"/>
  <c r="AT8" i="43"/>
  <c r="AO8" i="43"/>
  <c r="AT7" i="43"/>
  <c r="AO7" i="43"/>
  <c r="AT6" i="43"/>
  <c r="AO6" i="43"/>
  <c r="AT5" i="43"/>
  <c r="AO5" i="43"/>
  <c r="AT4" i="43"/>
  <c r="AO4" i="43"/>
  <c r="J4" i="43"/>
  <c r="AT3" i="43"/>
  <c r="AO3" i="43"/>
  <c r="J3" i="43"/>
  <c r="L3" i="43" s="1"/>
  <c r="AT2" i="43"/>
  <c r="AO2" i="43"/>
  <c r="AC2" i="43"/>
  <c r="J25" i="42"/>
  <c r="AE145" i="42" a="1"/>
  <c r="AE145" i="42" s="1"/>
  <c r="AE144" i="42" a="1"/>
  <c r="AE144" i="42" s="1"/>
  <c r="AE143" i="42" a="1"/>
  <c r="AE143" i="42" s="1"/>
  <c r="AE142" i="42" a="1"/>
  <c r="AE142" i="42" s="1"/>
  <c r="AE141" i="42" a="1"/>
  <c r="AE141" i="42" s="1"/>
  <c r="AE140" i="42" a="1"/>
  <c r="AE140" i="42" s="1"/>
  <c r="AE139" i="42" a="1"/>
  <c r="AE139" i="42" s="1"/>
  <c r="AE138" i="42" a="1"/>
  <c r="AE138" i="42" s="1"/>
  <c r="AE137" i="42" a="1"/>
  <c r="AE137" i="42" s="1"/>
  <c r="AE136" i="42" a="1"/>
  <c r="AE136" i="42" s="1"/>
  <c r="AE135" i="42" a="1"/>
  <c r="AE135" i="42" s="1"/>
  <c r="AE134" i="42" a="1"/>
  <c r="AE134" i="42" s="1"/>
  <c r="AE133" i="42" a="1"/>
  <c r="AE133" i="42" s="1"/>
  <c r="AE132" i="42" a="1"/>
  <c r="AE132" i="42" s="1"/>
  <c r="AE131" i="42" a="1"/>
  <c r="AE131" i="42" s="1"/>
  <c r="AE130" i="42" a="1"/>
  <c r="AE130" i="42" s="1"/>
  <c r="AT129" i="42"/>
  <c r="AR129" i="42"/>
  <c r="AO129" i="42"/>
  <c r="AT128" i="42"/>
  <c r="AR128" i="42"/>
  <c r="AO128" i="42"/>
  <c r="AT127" i="42"/>
  <c r="AR127" i="42"/>
  <c r="AO127" i="42"/>
  <c r="AT126" i="42"/>
  <c r="AR126" i="42"/>
  <c r="AO126" i="42"/>
  <c r="AT125" i="42"/>
  <c r="AR125" i="42"/>
  <c r="AO125" i="42"/>
  <c r="J125" i="42"/>
  <c r="L125" i="42" s="1"/>
  <c r="AT124" i="42"/>
  <c r="AR124" i="42"/>
  <c r="AO124" i="42"/>
  <c r="AT123" i="42"/>
  <c r="AR123" i="42"/>
  <c r="AO123" i="42"/>
  <c r="J123" i="42"/>
  <c r="AT122" i="42"/>
  <c r="AR122" i="42"/>
  <c r="AO122" i="42"/>
  <c r="J122" i="42"/>
  <c r="M122" i="42" s="1"/>
  <c r="AT121" i="42"/>
  <c r="AR121" i="42"/>
  <c r="AO121" i="42"/>
  <c r="AT120" i="42"/>
  <c r="AR120" i="42"/>
  <c r="AO120" i="42"/>
  <c r="AT119" i="42"/>
  <c r="AR119" i="42"/>
  <c r="AO119" i="42"/>
  <c r="AT118" i="42"/>
  <c r="AR118" i="42"/>
  <c r="AO118" i="42"/>
  <c r="J118" i="42"/>
  <c r="AT117" i="42"/>
  <c r="AR117" i="42"/>
  <c r="AO117" i="42"/>
  <c r="AT116" i="42"/>
  <c r="AR116" i="42"/>
  <c r="AO116" i="42"/>
  <c r="AT115" i="42"/>
  <c r="AR115" i="42"/>
  <c r="AO115" i="42"/>
  <c r="F115" i="42"/>
  <c r="G115" i="42" s="1"/>
  <c r="AT114" i="42"/>
  <c r="AR114" i="42"/>
  <c r="AO114" i="42"/>
  <c r="AT113" i="42"/>
  <c r="AR113" i="42"/>
  <c r="AO113" i="42"/>
  <c r="AT112" i="42"/>
  <c r="AR112" i="42"/>
  <c r="AO112" i="42"/>
  <c r="AT111" i="42"/>
  <c r="AR111" i="42"/>
  <c r="AO111" i="42"/>
  <c r="J111" i="42"/>
  <c r="AT110" i="42"/>
  <c r="AR110" i="42"/>
  <c r="AO110" i="42"/>
  <c r="AT109" i="42"/>
  <c r="AR109" i="42"/>
  <c r="AO109" i="42"/>
  <c r="AT108" i="42"/>
  <c r="AR108" i="42"/>
  <c r="AO108" i="42"/>
  <c r="AT107" i="42"/>
  <c r="AR107" i="42"/>
  <c r="AO107" i="42"/>
  <c r="F107" i="42"/>
  <c r="G107" i="42" s="1"/>
  <c r="AT106" i="42"/>
  <c r="AR106" i="42"/>
  <c r="AO106" i="42"/>
  <c r="AT105" i="42"/>
  <c r="AR105" i="42"/>
  <c r="AO105" i="42"/>
  <c r="AT104" i="42"/>
  <c r="AR104" i="42"/>
  <c r="AO104" i="42"/>
  <c r="J104" i="42"/>
  <c r="AT103" i="42"/>
  <c r="AR103" i="42"/>
  <c r="AO103" i="42"/>
  <c r="AT102" i="42"/>
  <c r="AR102" i="42"/>
  <c r="AO102" i="42"/>
  <c r="AT101" i="42"/>
  <c r="AR101" i="42"/>
  <c r="AO101" i="42"/>
  <c r="AT100" i="42"/>
  <c r="AR100" i="42"/>
  <c r="AO100" i="42"/>
  <c r="F100" i="42"/>
  <c r="G100" i="42" s="1"/>
  <c r="AB100" i="42" s="1"/>
  <c r="AT99" i="42"/>
  <c r="AR99" i="42"/>
  <c r="AO99" i="42"/>
  <c r="AT98" i="42"/>
  <c r="AR98" i="42"/>
  <c r="AO98" i="42"/>
  <c r="AT97" i="42"/>
  <c r="AR97" i="42"/>
  <c r="AO97" i="42"/>
  <c r="AT96" i="42"/>
  <c r="AR96" i="42"/>
  <c r="AO96" i="42"/>
  <c r="F96" i="42"/>
  <c r="G96" i="42"/>
  <c r="AS96" i="42" s="1"/>
  <c r="AF96" i="42" s="1"/>
  <c r="AT95" i="42"/>
  <c r="AR95" i="42"/>
  <c r="AO95" i="42"/>
  <c r="AT94" i="42"/>
  <c r="AR94" i="42"/>
  <c r="AO94" i="42"/>
  <c r="J94" i="42"/>
  <c r="AT93" i="42"/>
  <c r="AR93" i="42"/>
  <c r="AO93" i="42"/>
  <c r="AT92" i="42"/>
  <c r="AR92" i="42"/>
  <c r="AO92" i="42"/>
  <c r="AT91" i="42"/>
  <c r="AR91" i="42"/>
  <c r="AO91" i="42"/>
  <c r="F91" i="42"/>
  <c r="G91" i="42" s="1"/>
  <c r="AT90" i="42"/>
  <c r="AR90" i="42"/>
  <c r="AO90" i="42"/>
  <c r="AT89" i="42"/>
  <c r="AR89" i="42"/>
  <c r="AO89" i="42"/>
  <c r="AT88" i="42"/>
  <c r="AR88" i="42"/>
  <c r="AO88" i="42"/>
  <c r="AT87" i="42"/>
  <c r="AR87" i="42"/>
  <c r="AO87" i="42"/>
  <c r="AT86" i="42"/>
  <c r="AR86" i="42"/>
  <c r="AO86" i="42"/>
  <c r="AT85" i="42"/>
  <c r="AR85" i="42"/>
  <c r="AO85" i="42"/>
  <c r="AT84" i="42"/>
  <c r="AR84" i="42"/>
  <c r="AO84" i="42"/>
  <c r="F84" i="42"/>
  <c r="G84" i="42" s="1"/>
  <c r="W84" i="42" s="1"/>
  <c r="AT83" i="42"/>
  <c r="AR83" i="42"/>
  <c r="AO83" i="42"/>
  <c r="F83" i="42"/>
  <c r="G83" i="42" s="1"/>
  <c r="AT82" i="42"/>
  <c r="AR82" i="42"/>
  <c r="AO82" i="42"/>
  <c r="J82" i="42"/>
  <c r="N82" i="42" s="1"/>
  <c r="AT81" i="42"/>
  <c r="AR81" i="42"/>
  <c r="AO81" i="42"/>
  <c r="AT80" i="42"/>
  <c r="AR80" i="42"/>
  <c r="AO80" i="42"/>
  <c r="AT79" i="42"/>
  <c r="AR79" i="42"/>
  <c r="AO79" i="42"/>
  <c r="AT78" i="42"/>
  <c r="AR78" i="42"/>
  <c r="AO78" i="42"/>
  <c r="J78" i="42"/>
  <c r="N78" i="42"/>
  <c r="AT77" i="42"/>
  <c r="AR77" i="42"/>
  <c r="AO77" i="42"/>
  <c r="AT76" i="42"/>
  <c r="AR76" i="42"/>
  <c r="AO76" i="42"/>
  <c r="AT75" i="42"/>
  <c r="AR75" i="42"/>
  <c r="AO75" i="42"/>
  <c r="AT74" i="42"/>
  <c r="AR74" i="42"/>
  <c r="AO74" i="42"/>
  <c r="J74" i="42"/>
  <c r="N74" i="42" s="1"/>
  <c r="F74" i="42"/>
  <c r="G74" i="42" s="1"/>
  <c r="AT73" i="42"/>
  <c r="AR73" i="42"/>
  <c r="AO73" i="42"/>
  <c r="AT72" i="42"/>
  <c r="AR72" i="42"/>
  <c r="AO72" i="42"/>
  <c r="AT71" i="42"/>
  <c r="AR71" i="42"/>
  <c r="AO71" i="42"/>
  <c r="J71" i="42"/>
  <c r="AT70" i="42"/>
  <c r="AR70" i="42"/>
  <c r="AO70" i="42"/>
  <c r="F70" i="42"/>
  <c r="G70" i="42" s="1"/>
  <c r="AT69" i="42"/>
  <c r="AR69" i="42"/>
  <c r="AO69" i="42"/>
  <c r="F69" i="42"/>
  <c r="G69" i="42" s="1"/>
  <c r="AT68" i="42"/>
  <c r="AR68" i="42"/>
  <c r="AO68" i="42"/>
  <c r="AT67" i="42"/>
  <c r="AR67" i="42"/>
  <c r="AO67" i="42"/>
  <c r="F67" i="42"/>
  <c r="G67" i="42" s="1"/>
  <c r="AT66" i="42"/>
  <c r="AO66" i="42"/>
  <c r="J66" i="42"/>
  <c r="L66" i="42" s="1"/>
  <c r="AT65" i="42"/>
  <c r="AT64" i="42"/>
  <c r="J64" i="42"/>
  <c r="N64" i="42" s="1"/>
  <c r="D64" i="42"/>
  <c r="A64" i="42"/>
  <c r="AT63" i="42"/>
  <c r="AT62" i="42"/>
  <c r="D62" i="42"/>
  <c r="AT61" i="42"/>
  <c r="AH61" i="42"/>
  <c r="J61" i="42"/>
  <c r="F61" i="42"/>
  <c r="G61" i="42" s="1"/>
  <c r="R61" i="42" s="1"/>
  <c r="AT60" i="42"/>
  <c r="F60" i="42"/>
  <c r="G60" i="42" s="1"/>
  <c r="Q60" i="42" s="1"/>
  <c r="BA60" i="42" s="1"/>
  <c r="AT59" i="42"/>
  <c r="AT58" i="42"/>
  <c r="J58" i="42"/>
  <c r="AT57" i="42"/>
  <c r="AT56" i="42"/>
  <c r="AT55" i="42"/>
  <c r="J55" i="42"/>
  <c r="AT54" i="42"/>
  <c r="AH54" i="42"/>
  <c r="AT53" i="42"/>
  <c r="J53" i="42"/>
  <c r="AT52" i="42"/>
  <c r="AH52" i="42"/>
  <c r="AT51" i="42"/>
  <c r="J51" i="42"/>
  <c r="AT50" i="42"/>
  <c r="J50" i="42"/>
  <c r="N50" i="42"/>
  <c r="AT49" i="42"/>
  <c r="AJ49" i="42"/>
  <c r="AL49" i="42" s="1"/>
  <c r="AT48" i="42"/>
  <c r="AJ48" i="42"/>
  <c r="AL48" i="42" s="1"/>
  <c r="AT47" i="42"/>
  <c r="AJ47" i="42"/>
  <c r="AL47" i="42" s="1"/>
  <c r="AT46" i="42"/>
  <c r="AJ46" i="42"/>
  <c r="AL46" i="42" s="1"/>
  <c r="AT45" i="42"/>
  <c r="AJ45" i="42"/>
  <c r="AL45" i="42"/>
  <c r="AT44" i="42"/>
  <c r="AJ44" i="42"/>
  <c r="AL44" i="42" s="1"/>
  <c r="AT43" i="42"/>
  <c r="AJ43" i="42"/>
  <c r="AL43" i="42" s="1"/>
  <c r="J43" i="42"/>
  <c r="N43" i="42" s="1"/>
  <c r="AT42" i="42"/>
  <c r="AJ42" i="42"/>
  <c r="AL42" i="42" s="1"/>
  <c r="J42" i="42"/>
  <c r="L42" i="42" s="1"/>
  <c r="AT41" i="42"/>
  <c r="AJ41" i="42"/>
  <c r="AK41" i="42"/>
  <c r="AT40" i="42"/>
  <c r="AJ40" i="42"/>
  <c r="AK40" i="42" s="1"/>
  <c r="AT39" i="42"/>
  <c r="AJ39" i="42"/>
  <c r="AK39" i="42" s="1"/>
  <c r="N39" i="42"/>
  <c r="AT38" i="42"/>
  <c r="AJ38" i="42"/>
  <c r="AK38" i="42" s="1"/>
  <c r="F38" i="42"/>
  <c r="G38" i="42" s="1"/>
  <c r="U38" i="42" s="1"/>
  <c r="AT37" i="42"/>
  <c r="AJ37" i="42"/>
  <c r="AK37" i="42" s="1"/>
  <c r="F37" i="42"/>
  <c r="G37" i="42" s="1"/>
  <c r="AH37" i="42"/>
  <c r="AT36" i="42"/>
  <c r="AJ36" i="42"/>
  <c r="AK36" i="42" s="1"/>
  <c r="AT35" i="42"/>
  <c r="AJ35" i="42"/>
  <c r="AK35" i="42" s="1"/>
  <c r="J35" i="42"/>
  <c r="A35" i="42"/>
  <c r="D35" i="42"/>
  <c r="AT34" i="42"/>
  <c r="AJ34" i="42"/>
  <c r="AK34" i="42" s="1"/>
  <c r="AT33" i="42"/>
  <c r="AT32" i="42"/>
  <c r="D32" i="42"/>
  <c r="AT31" i="42"/>
  <c r="J31" i="42"/>
  <c r="AT30" i="42"/>
  <c r="F30" i="42"/>
  <c r="G30" i="42" s="1"/>
  <c r="Q30" i="42" s="1"/>
  <c r="BA30" i="42" s="1"/>
  <c r="AT29" i="42"/>
  <c r="AH29" i="42"/>
  <c r="F29" i="42"/>
  <c r="G29" i="42"/>
  <c r="AT28" i="42"/>
  <c r="J28" i="42"/>
  <c r="A28" i="42"/>
  <c r="AT27" i="42"/>
  <c r="AT26" i="42"/>
  <c r="AT25" i="42"/>
  <c r="AO25" i="42"/>
  <c r="AT24" i="42"/>
  <c r="AO24" i="42"/>
  <c r="AT23" i="42"/>
  <c r="AO23" i="42"/>
  <c r="J23" i="42"/>
  <c r="D23" i="42"/>
  <c r="AT22" i="42"/>
  <c r="AO22" i="42"/>
  <c r="F22" i="42"/>
  <c r="G22" i="42"/>
  <c r="AH22" i="42"/>
  <c r="AT21" i="42"/>
  <c r="AO21" i="42"/>
  <c r="F21" i="42"/>
  <c r="G21" i="42" s="1"/>
  <c r="AH21" i="42"/>
  <c r="D21" i="42"/>
  <c r="AT20" i="42"/>
  <c r="AO20" i="42"/>
  <c r="AH20" i="42"/>
  <c r="D20" i="42"/>
  <c r="AT19" i="42"/>
  <c r="AO19" i="42"/>
  <c r="AT18" i="42"/>
  <c r="AO18" i="42"/>
  <c r="F18" i="42"/>
  <c r="G18" i="42" s="1"/>
  <c r="Y18" i="42" s="1"/>
  <c r="AH18" i="42"/>
  <c r="AT17" i="42"/>
  <c r="AO17" i="42"/>
  <c r="AT16" i="42"/>
  <c r="AO16" i="42"/>
  <c r="AT15" i="42"/>
  <c r="AO15" i="42"/>
  <c r="J15" i="42"/>
  <c r="M15" i="42" s="1"/>
  <c r="AT14" i="42"/>
  <c r="AO14" i="42"/>
  <c r="AH14" i="42"/>
  <c r="F14" i="42"/>
  <c r="G14" i="42"/>
  <c r="P14" i="42" s="1"/>
  <c r="AT13" i="42"/>
  <c r="AO13" i="42"/>
  <c r="AH13" i="42"/>
  <c r="F13" i="42"/>
  <c r="G13" i="42" s="1"/>
  <c r="AT12" i="42"/>
  <c r="AO12" i="42"/>
  <c r="AH12" i="42"/>
  <c r="AT11" i="42"/>
  <c r="AO11" i="42"/>
  <c r="AT10" i="42"/>
  <c r="AO10" i="42"/>
  <c r="AH10" i="42"/>
  <c r="J10" i="42"/>
  <c r="F10" i="42"/>
  <c r="G10" i="42" s="1"/>
  <c r="Y10" i="42" s="1"/>
  <c r="AT9" i="42"/>
  <c r="AO9" i="42"/>
  <c r="AT8" i="42"/>
  <c r="AO8" i="42"/>
  <c r="AT7" i="42"/>
  <c r="AO7" i="42"/>
  <c r="J7" i="42"/>
  <c r="N7" i="42" s="1"/>
  <c r="AT6" i="42"/>
  <c r="AO6" i="42"/>
  <c r="F6" i="42"/>
  <c r="G6" i="42" s="1"/>
  <c r="AH6" i="42"/>
  <c r="A6" i="42"/>
  <c r="AT5" i="42"/>
  <c r="AO5" i="42"/>
  <c r="F5" i="42"/>
  <c r="G5" i="42" s="1"/>
  <c r="AH5" i="42"/>
  <c r="AT4" i="42"/>
  <c r="AO4" i="42"/>
  <c r="AT3" i="42"/>
  <c r="AO3" i="42"/>
  <c r="J3" i="42"/>
  <c r="N3" i="42" s="1"/>
  <c r="AT2" i="42"/>
  <c r="AO2" i="42"/>
  <c r="AC2" i="42"/>
  <c r="J7" i="41"/>
  <c r="J18" i="41"/>
  <c r="L18" i="41" s="1"/>
  <c r="J50" i="41"/>
  <c r="J58" i="41"/>
  <c r="L58" i="41" s="1"/>
  <c r="J114" i="41"/>
  <c r="J122" i="41"/>
  <c r="F17" i="41"/>
  <c r="G17" i="41" s="1"/>
  <c r="AB17" i="41" s="1"/>
  <c r="AH25" i="41"/>
  <c r="F97" i="41"/>
  <c r="G97" i="41" s="1"/>
  <c r="V97" i="41" s="1"/>
  <c r="AY97" i="41" s="1"/>
  <c r="AE145" i="41" a="1"/>
  <c r="AE145" i="41" s="1"/>
  <c r="AE144" i="41" a="1"/>
  <c r="AE144" i="41" s="1"/>
  <c r="AE143" i="41" a="1"/>
  <c r="AE143" i="41" s="1"/>
  <c r="AE142" i="41" a="1"/>
  <c r="AE142" i="41" s="1"/>
  <c r="AE141" i="41" a="1"/>
  <c r="AE141" i="41" s="1"/>
  <c r="AE140" i="41" a="1"/>
  <c r="AE140" i="41" s="1"/>
  <c r="AE139" i="41" a="1"/>
  <c r="AE139" i="41" s="1"/>
  <c r="AE138" i="41" a="1"/>
  <c r="AE138" i="41" s="1"/>
  <c r="AE137" i="41" a="1"/>
  <c r="AE137" i="41" s="1"/>
  <c r="AE136" i="41" a="1"/>
  <c r="AE136" i="41" s="1"/>
  <c r="AE135" i="41" a="1"/>
  <c r="AE135" i="41" s="1"/>
  <c r="AE134" i="41" a="1"/>
  <c r="AE134" i="41" s="1"/>
  <c r="AE133" i="41" a="1"/>
  <c r="AE133" i="41" s="1"/>
  <c r="AE132" i="41" a="1"/>
  <c r="AE132" i="41" s="1"/>
  <c r="AE131" i="41" a="1"/>
  <c r="AE131" i="41" s="1"/>
  <c r="AE130" i="41" a="1"/>
  <c r="AE130" i="41" s="1"/>
  <c r="AT129" i="41"/>
  <c r="AR129" i="41"/>
  <c r="AO129" i="41"/>
  <c r="AT128" i="41"/>
  <c r="AR128" i="41"/>
  <c r="AO128" i="41"/>
  <c r="AT127" i="41"/>
  <c r="AR127" i="41"/>
  <c r="AO127" i="41"/>
  <c r="AT126" i="41"/>
  <c r="AR126" i="41"/>
  <c r="AO126" i="41"/>
  <c r="J126" i="41"/>
  <c r="AT125" i="41"/>
  <c r="AR125" i="41"/>
  <c r="AO125" i="41"/>
  <c r="AT124" i="41"/>
  <c r="AR124" i="41"/>
  <c r="AO124" i="41"/>
  <c r="AT123" i="41"/>
  <c r="AR123" i="41"/>
  <c r="AO123" i="41"/>
  <c r="AT122" i="41"/>
  <c r="AR122" i="41"/>
  <c r="AO122" i="41"/>
  <c r="AT121" i="41"/>
  <c r="AR121" i="41"/>
  <c r="AO121" i="41"/>
  <c r="AT120" i="41"/>
  <c r="AR120" i="41"/>
  <c r="AO120" i="41"/>
  <c r="F120" i="41"/>
  <c r="G120" i="41" s="1"/>
  <c r="P120" i="41" s="1"/>
  <c r="AT119" i="41"/>
  <c r="AR119" i="41"/>
  <c r="AO119" i="41"/>
  <c r="AT118" i="41"/>
  <c r="AR118" i="41"/>
  <c r="AO118" i="41"/>
  <c r="J118" i="41"/>
  <c r="AT117" i="41"/>
  <c r="AR117" i="41"/>
  <c r="AO117" i="41"/>
  <c r="AT116" i="41"/>
  <c r="AR116" i="41"/>
  <c r="AO116" i="41"/>
  <c r="F116" i="41"/>
  <c r="G116" i="41" s="1"/>
  <c r="Y116" i="41" s="1"/>
  <c r="AT115" i="41"/>
  <c r="AR115" i="41"/>
  <c r="AO115" i="41"/>
  <c r="AT114" i="41"/>
  <c r="AR114" i="41"/>
  <c r="AO114" i="41"/>
  <c r="AT113" i="41"/>
  <c r="AR113" i="41"/>
  <c r="AO113" i="41"/>
  <c r="AT112" i="41"/>
  <c r="AR112" i="41"/>
  <c r="AO112" i="41"/>
  <c r="F112" i="41"/>
  <c r="G112" i="41" s="1"/>
  <c r="AT111" i="41"/>
  <c r="AR111" i="41"/>
  <c r="AO111" i="41"/>
  <c r="AT110" i="41"/>
  <c r="AR110" i="41"/>
  <c r="AO110" i="41"/>
  <c r="J110" i="41"/>
  <c r="M110" i="41" s="1"/>
  <c r="AT109" i="41"/>
  <c r="AR109" i="41"/>
  <c r="AO109" i="41"/>
  <c r="AT108" i="41"/>
  <c r="AR108" i="41"/>
  <c r="AO108" i="41"/>
  <c r="F108" i="41"/>
  <c r="G108" i="41" s="1"/>
  <c r="AT107" i="41"/>
  <c r="AR107" i="41"/>
  <c r="AO107" i="41"/>
  <c r="AT106" i="41"/>
  <c r="AR106" i="41"/>
  <c r="AO106" i="41"/>
  <c r="AT105" i="41"/>
  <c r="AR105" i="41"/>
  <c r="AO105" i="41"/>
  <c r="AT104" i="41"/>
  <c r="AR104" i="41"/>
  <c r="AO104" i="41"/>
  <c r="F104" i="41"/>
  <c r="G104" i="41" s="1"/>
  <c r="Z104" i="41" s="1"/>
  <c r="AZ104" i="41" s="1"/>
  <c r="AT103" i="41"/>
  <c r="AR103" i="41"/>
  <c r="AO103" i="41"/>
  <c r="AT102" i="41"/>
  <c r="AR102" i="41"/>
  <c r="AO102" i="41"/>
  <c r="AT101" i="41"/>
  <c r="AR101" i="41"/>
  <c r="AO101" i="41"/>
  <c r="J101" i="41"/>
  <c r="L101" i="41" s="1"/>
  <c r="AT100" i="41"/>
  <c r="AR100" i="41"/>
  <c r="AO100" i="41"/>
  <c r="AT99" i="41"/>
  <c r="AR99" i="41"/>
  <c r="AO99" i="41"/>
  <c r="AT98" i="41"/>
  <c r="AR98" i="41"/>
  <c r="AO98" i="41"/>
  <c r="AT97" i="41"/>
  <c r="AR97" i="41"/>
  <c r="AO97" i="41"/>
  <c r="AT96" i="41"/>
  <c r="AR96" i="41"/>
  <c r="AO96" i="41"/>
  <c r="F96" i="41"/>
  <c r="G96" i="41" s="1"/>
  <c r="AT95" i="41"/>
  <c r="AR95" i="41"/>
  <c r="AO95" i="41"/>
  <c r="AT94" i="41"/>
  <c r="AR94" i="41"/>
  <c r="AO94" i="41"/>
  <c r="J94" i="41"/>
  <c r="L94" i="41" s="1"/>
  <c r="F94" i="41"/>
  <c r="G94" i="41" s="1"/>
  <c r="AT93" i="41"/>
  <c r="AR93" i="41"/>
  <c r="AO93" i="41"/>
  <c r="AT92" i="41"/>
  <c r="AR92" i="41"/>
  <c r="AO92" i="41"/>
  <c r="AT91" i="41"/>
  <c r="AR91" i="41"/>
  <c r="AO91" i="41"/>
  <c r="AT90" i="41"/>
  <c r="AR90" i="41"/>
  <c r="AO90" i="41"/>
  <c r="AT89" i="41"/>
  <c r="AR89" i="41"/>
  <c r="AO89" i="41"/>
  <c r="AT88" i="41"/>
  <c r="AR88" i="41"/>
  <c r="AO88" i="41"/>
  <c r="AT87" i="41"/>
  <c r="AR87" i="41"/>
  <c r="AO87" i="41"/>
  <c r="AT86" i="41"/>
  <c r="AR86" i="41"/>
  <c r="AO86" i="41"/>
  <c r="J86" i="41"/>
  <c r="M86" i="41" s="1"/>
  <c r="AT85" i="41"/>
  <c r="AR85" i="41"/>
  <c r="AO85" i="41"/>
  <c r="J85" i="41"/>
  <c r="N85" i="41" s="1"/>
  <c r="AT84" i="41"/>
  <c r="AR84" i="41"/>
  <c r="AO84" i="41"/>
  <c r="AT83" i="41"/>
  <c r="AR83" i="41"/>
  <c r="AO83" i="41"/>
  <c r="AT82" i="41"/>
  <c r="AR82" i="41"/>
  <c r="AO82" i="41"/>
  <c r="AT81" i="41"/>
  <c r="AR81" i="41"/>
  <c r="AO81" i="41"/>
  <c r="AT80" i="41"/>
  <c r="AR80" i="41"/>
  <c r="AO80" i="41"/>
  <c r="AT79" i="41"/>
  <c r="AR79" i="41"/>
  <c r="AO79" i="41"/>
  <c r="AT78" i="41"/>
  <c r="AR78" i="41"/>
  <c r="AO78" i="41"/>
  <c r="J78" i="41"/>
  <c r="L78" i="41" s="1"/>
  <c r="F78" i="41"/>
  <c r="G78" i="41" s="1"/>
  <c r="W78" i="41" s="1"/>
  <c r="AT77" i="41"/>
  <c r="AR77" i="41"/>
  <c r="AO77" i="41"/>
  <c r="AT76" i="41"/>
  <c r="AR76" i="41"/>
  <c r="AO76" i="41"/>
  <c r="AT75" i="41"/>
  <c r="AR75" i="41"/>
  <c r="AO75" i="41"/>
  <c r="AT74" i="41"/>
  <c r="AR74" i="41"/>
  <c r="AO74" i="41"/>
  <c r="AT73" i="41"/>
  <c r="AR73" i="41"/>
  <c r="AO73" i="41"/>
  <c r="AT72" i="41"/>
  <c r="AR72" i="41"/>
  <c r="AO72" i="41"/>
  <c r="AT71" i="41"/>
  <c r="AR71" i="41"/>
  <c r="AO71" i="41"/>
  <c r="AT70" i="41"/>
  <c r="AR70" i="41"/>
  <c r="AO70" i="41"/>
  <c r="J70" i="41"/>
  <c r="AT69" i="41"/>
  <c r="AR69" i="41"/>
  <c r="AO69" i="41"/>
  <c r="AT68" i="41"/>
  <c r="AR68" i="41"/>
  <c r="AO68" i="41"/>
  <c r="AT67" i="41"/>
  <c r="AR67" i="41"/>
  <c r="AO67" i="41"/>
  <c r="AT66" i="41"/>
  <c r="AO66" i="41"/>
  <c r="AT65" i="41"/>
  <c r="AT64" i="41"/>
  <c r="AT63" i="41"/>
  <c r="AT62" i="41"/>
  <c r="J62" i="41"/>
  <c r="N62" i="41" s="1"/>
  <c r="AT61" i="41"/>
  <c r="J61" i="41"/>
  <c r="AT60" i="41"/>
  <c r="AT59" i="41"/>
  <c r="AH59" i="41"/>
  <c r="AT58" i="41"/>
  <c r="AT57" i="41"/>
  <c r="AT56" i="41"/>
  <c r="AT55" i="41"/>
  <c r="AT54" i="41"/>
  <c r="J54" i="41"/>
  <c r="N54" i="41" s="1"/>
  <c r="AT53" i="41"/>
  <c r="J53" i="41"/>
  <c r="M53" i="41" s="1"/>
  <c r="AG53" i="41" s="1"/>
  <c r="AH53" i="41"/>
  <c r="AT52" i="41"/>
  <c r="D52" i="41"/>
  <c r="AT51" i="41"/>
  <c r="F51" i="41"/>
  <c r="G51" i="41" s="1"/>
  <c r="AT50" i="41"/>
  <c r="AT49" i="41"/>
  <c r="AJ49" i="41"/>
  <c r="AL49" i="41" s="1"/>
  <c r="AT48" i="41"/>
  <c r="AJ48" i="41"/>
  <c r="AL48" i="41" s="1"/>
  <c r="AT47" i="41"/>
  <c r="AJ47" i="41"/>
  <c r="AL47" i="41" s="1"/>
  <c r="F47" i="41"/>
  <c r="G47" i="41" s="1"/>
  <c r="Z47" i="41" s="1"/>
  <c r="AZ47" i="41" s="1"/>
  <c r="AT46" i="41"/>
  <c r="AJ46" i="41"/>
  <c r="AL46" i="41" s="1"/>
  <c r="J46" i="41"/>
  <c r="M46" i="41" s="1"/>
  <c r="AT45" i="41"/>
  <c r="AJ45" i="41"/>
  <c r="AL45" i="41" s="1"/>
  <c r="F45" i="41"/>
  <c r="G45" i="41" s="1"/>
  <c r="AU45" i="41" s="1"/>
  <c r="AT44" i="41"/>
  <c r="AJ44" i="41"/>
  <c r="AL44" i="41" s="1"/>
  <c r="J44" i="41"/>
  <c r="L44" i="41" s="1"/>
  <c r="A44" i="41"/>
  <c r="AT43" i="41"/>
  <c r="AJ43" i="41"/>
  <c r="AL43" i="41" s="1"/>
  <c r="D43" i="41"/>
  <c r="AT42" i="41"/>
  <c r="AJ42" i="41"/>
  <c r="AL42" i="41" s="1"/>
  <c r="J42" i="41"/>
  <c r="N42" i="41" s="1"/>
  <c r="AT41" i="41"/>
  <c r="AJ41" i="41"/>
  <c r="AK41" i="41" s="1"/>
  <c r="AT40" i="41"/>
  <c r="AJ40" i="41"/>
  <c r="AK40" i="41" s="1"/>
  <c r="A40" i="41"/>
  <c r="AT39" i="41"/>
  <c r="AJ39" i="41"/>
  <c r="AK39" i="41" s="1"/>
  <c r="AH39" i="41"/>
  <c r="D39" i="41"/>
  <c r="AT38" i="41"/>
  <c r="AJ38" i="41"/>
  <c r="AK38" i="41" s="1"/>
  <c r="AT37" i="41"/>
  <c r="AJ37" i="41"/>
  <c r="AK37" i="41" s="1"/>
  <c r="AH37" i="41"/>
  <c r="D37" i="41"/>
  <c r="AT36" i="41"/>
  <c r="AJ36" i="41"/>
  <c r="AK36" i="41" s="1"/>
  <c r="AT35" i="41"/>
  <c r="AJ35" i="41"/>
  <c r="AK35" i="41" s="1"/>
  <c r="AT34" i="41"/>
  <c r="AJ34" i="41"/>
  <c r="AK34" i="41" s="1"/>
  <c r="AT33" i="41"/>
  <c r="AT32" i="41"/>
  <c r="AT31" i="41"/>
  <c r="AT30" i="41"/>
  <c r="J30" i="41"/>
  <c r="AT29" i="41"/>
  <c r="J29" i="41"/>
  <c r="M29" i="41" s="1"/>
  <c r="AT28" i="41"/>
  <c r="AT27" i="41"/>
  <c r="AT26" i="41"/>
  <c r="J26" i="41"/>
  <c r="AT25" i="41"/>
  <c r="AO25" i="41"/>
  <c r="AT24" i="41"/>
  <c r="AO24" i="41"/>
  <c r="AT23" i="41"/>
  <c r="AO23" i="41"/>
  <c r="AH23" i="41"/>
  <c r="AT22" i="41"/>
  <c r="AO22" i="41"/>
  <c r="J22" i="41"/>
  <c r="AT21" i="41"/>
  <c r="AO21" i="41"/>
  <c r="AH21" i="41"/>
  <c r="AT20" i="41"/>
  <c r="AO20" i="41"/>
  <c r="D20" i="41"/>
  <c r="AT19" i="41"/>
  <c r="AO19" i="41"/>
  <c r="F19" i="41"/>
  <c r="G19" i="41" s="1"/>
  <c r="R19" i="41" s="1"/>
  <c r="AT18" i="41"/>
  <c r="AO18" i="41"/>
  <c r="AT17" i="41"/>
  <c r="AO17" i="41"/>
  <c r="AT16" i="41"/>
  <c r="AO16" i="41"/>
  <c r="J16" i="41"/>
  <c r="AT15" i="41"/>
  <c r="AO15" i="41"/>
  <c r="F15" i="41"/>
  <c r="G15" i="41" s="1"/>
  <c r="R15" i="41" s="1"/>
  <c r="AT14" i="41"/>
  <c r="AO14" i="41"/>
  <c r="J14" i="41"/>
  <c r="M14" i="41" s="1"/>
  <c r="AT13" i="41"/>
  <c r="AO13" i="41"/>
  <c r="F13" i="41"/>
  <c r="G13" i="41" s="1"/>
  <c r="Q13" i="41" s="1"/>
  <c r="BA13" i="41" s="1"/>
  <c r="BB13" i="41" s="1"/>
  <c r="D13" i="41"/>
  <c r="AT12" i="41"/>
  <c r="AO12" i="41"/>
  <c r="AT11" i="41"/>
  <c r="AO11" i="41"/>
  <c r="AT10" i="41"/>
  <c r="AO10" i="41"/>
  <c r="AT9" i="41"/>
  <c r="AO9" i="41"/>
  <c r="AT8" i="41"/>
  <c r="AO8" i="41"/>
  <c r="AT7" i="41"/>
  <c r="AO7" i="41"/>
  <c r="AH7" i="41"/>
  <c r="A7" i="41"/>
  <c r="AT6" i="41"/>
  <c r="AO6" i="41"/>
  <c r="AT5" i="41"/>
  <c r="AO5" i="41"/>
  <c r="AH5" i="41"/>
  <c r="AT4" i="41"/>
  <c r="AO4" i="41"/>
  <c r="J4" i="41"/>
  <c r="M4" i="41" s="1"/>
  <c r="AT3" i="41"/>
  <c r="AO3" i="41"/>
  <c r="AT2" i="41"/>
  <c r="AO2" i="41"/>
  <c r="AC2" i="41"/>
  <c r="F2" i="41"/>
  <c r="G2" i="41" s="1"/>
  <c r="S2" i="41" s="1"/>
  <c r="J9" i="40"/>
  <c r="J25" i="40"/>
  <c r="L25" i="40" s="1"/>
  <c r="J33" i="40"/>
  <c r="M33" i="40" s="1"/>
  <c r="J73" i="40"/>
  <c r="N73" i="40" s="1"/>
  <c r="J97" i="40"/>
  <c r="J105" i="40"/>
  <c r="J113" i="40"/>
  <c r="L113" i="40" s="1"/>
  <c r="F18" i="40"/>
  <c r="G18" i="40" s="1"/>
  <c r="F34" i="40"/>
  <c r="G34" i="40" s="1"/>
  <c r="AH42" i="40"/>
  <c r="F50" i="40"/>
  <c r="G50" i="40" s="1"/>
  <c r="AA50" i="40" s="1"/>
  <c r="F66" i="40"/>
  <c r="G66" i="40" s="1"/>
  <c r="F82" i="40"/>
  <c r="G82" i="40" s="1"/>
  <c r="F90" i="40"/>
  <c r="G90" i="40" s="1"/>
  <c r="F98" i="40"/>
  <c r="G98" i="40" s="1"/>
  <c r="AB98" i="40" s="1"/>
  <c r="F106" i="40"/>
  <c r="G106" i="40" s="1"/>
  <c r="AE145" i="40" a="1"/>
  <c r="AE145" i="40"/>
  <c r="AE144" i="40" a="1"/>
  <c r="AE144" i="40" s="1"/>
  <c r="AE143" i="40" a="1"/>
  <c r="AE143" i="40" s="1"/>
  <c r="AE142" i="40" a="1"/>
  <c r="AE142" i="40" s="1"/>
  <c r="AE141" i="40" a="1"/>
  <c r="AE141" i="40" s="1"/>
  <c r="AE140" i="40" a="1"/>
  <c r="AE140" i="40" s="1"/>
  <c r="AE139" i="40" a="1"/>
  <c r="AE139" i="40" s="1"/>
  <c r="AE138" i="40" a="1"/>
  <c r="AE138" i="40" s="1"/>
  <c r="AE137" i="40" a="1"/>
  <c r="AE137" i="40" s="1"/>
  <c r="AE136" i="40" a="1"/>
  <c r="AE136" i="40" s="1"/>
  <c r="AE135" i="40" a="1"/>
  <c r="AE135" i="40" s="1"/>
  <c r="AE134" i="40" a="1"/>
  <c r="AE134" i="40" s="1"/>
  <c r="AE133" i="40" a="1"/>
  <c r="AE133" i="40" s="1"/>
  <c r="AE132" i="40" a="1"/>
  <c r="AE132" i="40" s="1"/>
  <c r="AE131" i="40" a="1"/>
  <c r="AE131" i="40" s="1"/>
  <c r="AE130" i="40" a="1"/>
  <c r="AE130" i="40" s="1"/>
  <c r="AT129" i="40"/>
  <c r="AR129" i="40"/>
  <c r="AO129" i="40"/>
  <c r="AT128" i="40"/>
  <c r="AR128" i="40"/>
  <c r="AO128" i="40"/>
  <c r="F128" i="40"/>
  <c r="G128" i="40" s="1"/>
  <c r="AT127" i="40"/>
  <c r="AR127" i="40"/>
  <c r="AO127" i="40"/>
  <c r="AT126" i="40"/>
  <c r="AR126" i="40"/>
  <c r="AO126" i="40"/>
  <c r="J126" i="40"/>
  <c r="AT125" i="40"/>
  <c r="AR125" i="40"/>
  <c r="AO125" i="40"/>
  <c r="AT124" i="40"/>
  <c r="AR124" i="40"/>
  <c r="AO124" i="40"/>
  <c r="AT123" i="40"/>
  <c r="AR123" i="40"/>
  <c r="AO123" i="40"/>
  <c r="J123" i="40"/>
  <c r="L123" i="40" s="1"/>
  <c r="AT122" i="40"/>
  <c r="AR122" i="40"/>
  <c r="AO122" i="40"/>
  <c r="AT121" i="40"/>
  <c r="AR121" i="40"/>
  <c r="AO121" i="40"/>
  <c r="AT120" i="40"/>
  <c r="AR120" i="40"/>
  <c r="AO120" i="40"/>
  <c r="F120" i="40"/>
  <c r="G120" i="40" s="1"/>
  <c r="AT119" i="40"/>
  <c r="AR119" i="40"/>
  <c r="AO119" i="40"/>
  <c r="AT118" i="40"/>
  <c r="AR118" i="40"/>
  <c r="AO118" i="40"/>
  <c r="J118" i="40"/>
  <c r="AT117" i="40"/>
  <c r="AR117" i="40"/>
  <c r="AO117" i="40"/>
  <c r="AT116" i="40"/>
  <c r="AR116" i="40"/>
  <c r="AO116" i="40"/>
  <c r="J116" i="40"/>
  <c r="L116" i="40" s="1"/>
  <c r="AT115" i="40"/>
  <c r="AR115" i="40"/>
  <c r="AO115" i="40"/>
  <c r="F115" i="40"/>
  <c r="G115" i="40" s="1"/>
  <c r="W115" i="40" s="1"/>
  <c r="AT114" i="40"/>
  <c r="AR114" i="40"/>
  <c r="AO114" i="40"/>
  <c r="AT113" i="40"/>
  <c r="AR113" i="40"/>
  <c r="AO113" i="40"/>
  <c r="AT112" i="40"/>
  <c r="AR112" i="40"/>
  <c r="AO112" i="40"/>
  <c r="F112" i="40"/>
  <c r="G112" i="40" s="1"/>
  <c r="AT111" i="40"/>
  <c r="AR111" i="40"/>
  <c r="AO111" i="40"/>
  <c r="AT110" i="40"/>
  <c r="AR110" i="40"/>
  <c r="AO110" i="40"/>
  <c r="J110" i="40"/>
  <c r="M110" i="40" s="1"/>
  <c r="AT109" i="40"/>
  <c r="AR109" i="40"/>
  <c r="AO109" i="40"/>
  <c r="AT108" i="40"/>
  <c r="AR108" i="40"/>
  <c r="AO108" i="40"/>
  <c r="AT107" i="40"/>
  <c r="AR107" i="40"/>
  <c r="AO107" i="40"/>
  <c r="F107" i="40"/>
  <c r="G107" i="40" s="1"/>
  <c r="S107" i="40" s="1"/>
  <c r="AT106" i="40"/>
  <c r="AR106" i="40"/>
  <c r="AO106" i="40"/>
  <c r="AT105" i="40"/>
  <c r="AR105" i="40"/>
  <c r="AO105" i="40"/>
  <c r="AT104" i="40"/>
  <c r="AR104" i="40"/>
  <c r="AO104" i="40"/>
  <c r="AT103" i="40"/>
  <c r="AR103" i="40"/>
  <c r="AO103" i="40"/>
  <c r="AT102" i="40"/>
  <c r="AR102" i="40"/>
  <c r="AO102" i="40"/>
  <c r="AT101" i="40"/>
  <c r="AR101" i="40"/>
  <c r="AO101" i="40"/>
  <c r="AT100" i="40"/>
  <c r="AR100" i="40"/>
  <c r="AO100" i="40"/>
  <c r="F100" i="40"/>
  <c r="G100" i="40" s="1"/>
  <c r="AB100" i="40" s="1"/>
  <c r="AT99" i="40"/>
  <c r="AR99" i="40"/>
  <c r="AO99" i="40"/>
  <c r="AT98" i="40"/>
  <c r="AR98" i="40"/>
  <c r="AO98" i="40"/>
  <c r="AT97" i="40"/>
  <c r="AR97" i="40"/>
  <c r="AO97" i="40"/>
  <c r="AT96" i="40"/>
  <c r="AR96" i="40"/>
  <c r="AO96" i="40"/>
  <c r="AT95" i="40"/>
  <c r="AR95" i="40"/>
  <c r="AO95" i="40"/>
  <c r="AT94" i="40"/>
  <c r="AR94" i="40"/>
  <c r="AO94" i="40"/>
  <c r="J94" i="40"/>
  <c r="AT93" i="40"/>
  <c r="AR93" i="40"/>
  <c r="AO93" i="40"/>
  <c r="AT92" i="40"/>
  <c r="AR92" i="40"/>
  <c r="AO92" i="40"/>
  <c r="AT91" i="40"/>
  <c r="AR91" i="40"/>
  <c r="AO91" i="40"/>
  <c r="J91" i="40"/>
  <c r="L91" i="40" s="1"/>
  <c r="F91" i="40"/>
  <c r="G91" i="40" s="1"/>
  <c r="AS91" i="40" s="1"/>
  <c r="AF91" i="40" s="1"/>
  <c r="AT90" i="40"/>
  <c r="AR90" i="40"/>
  <c r="AO90" i="40"/>
  <c r="AT89" i="40"/>
  <c r="AR89" i="40"/>
  <c r="AO89" i="40"/>
  <c r="AT88" i="40"/>
  <c r="AR88" i="40"/>
  <c r="AO88" i="40"/>
  <c r="AT87" i="40"/>
  <c r="AR87" i="40"/>
  <c r="AO87" i="40"/>
  <c r="AT86" i="40"/>
  <c r="AR86" i="40"/>
  <c r="AO86" i="40"/>
  <c r="AT85" i="40"/>
  <c r="AR85" i="40"/>
  <c r="AO85" i="40"/>
  <c r="AT84" i="40"/>
  <c r="AR84" i="40"/>
  <c r="AO84" i="40"/>
  <c r="AT83" i="40"/>
  <c r="AR83" i="40"/>
  <c r="AO83" i="40"/>
  <c r="F83" i="40"/>
  <c r="G83" i="40" s="1"/>
  <c r="AT82" i="40"/>
  <c r="AR82" i="40"/>
  <c r="AO82" i="40"/>
  <c r="AT81" i="40"/>
  <c r="AR81" i="40"/>
  <c r="AO81" i="40"/>
  <c r="AT80" i="40"/>
  <c r="AR80" i="40"/>
  <c r="AO80" i="40"/>
  <c r="F80" i="40"/>
  <c r="G80" i="40" s="1"/>
  <c r="P80" i="40" s="1"/>
  <c r="AT79" i="40"/>
  <c r="AR79" i="40"/>
  <c r="AO79" i="40"/>
  <c r="AT78" i="40"/>
  <c r="AR78" i="40"/>
  <c r="AO78" i="40"/>
  <c r="J78" i="40"/>
  <c r="AT77" i="40"/>
  <c r="AR77" i="40"/>
  <c r="AO77" i="40"/>
  <c r="AT76" i="40"/>
  <c r="AR76" i="40"/>
  <c r="AO76" i="40"/>
  <c r="J76" i="40"/>
  <c r="AT75" i="40"/>
  <c r="AR75" i="40"/>
  <c r="AO75" i="40"/>
  <c r="F75" i="40"/>
  <c r="G75" i="40" s="1"/>
  <c r="S75" i="40" s="1"/>
  <c r="AT74" i="40"/>
  <c r="AR74" i="40"/>
  <c r="AO74" i="40"/>
  <c r="AT73" i="40"/>
  <c r="AR73" i="40"/>
  <c r="AO73" i="40"/>
  <c r="AT72" i="40"/>
  <c r="AR72" i="40"/>
  <c r="AO72" i="40"/>
  <c r="AT71" i="40"/>
  <c r="AR71" i="40"/>
  <c r="AO71" i="40"/>
  <c r="AT70" i="40"/>
  <c r="AR70" i="40"/>
  <c r="AO70" i="40"/>
  <c r="AT69" i="40"/>
  <c r="AR69" i="40"/>
  <c r="AO69" i="40"/>
  <c r="AT68" i="40"/>
  <c r="AR68" i="40"/>
  <c r="AO68" i="40"/>
  <c r="AT67" i="40"/>
  <c r="AR67" i="40"/>
  <c r="AO67" i="40"/>
  <c r="F67" i="40"/>
  <c r="G67" i="40" s="1"/>
  <c r="AT66" i="40"/>
  <c r="AO66" i="40"/>
  <c r="AT65" i="40"/>
  <c r="AT64" i="40"/>
  <c r="AT63" i="40"/>
  <c r="A63" i="40"/>
  <c r="AT62" i="40"/>
  <c r="D62" i="40"/>
  <c r="AT61" i="40"/>
  <c r="AT60" i="40"/>
  <c r="AT59" i="40"/>
  <c r="AT58" i="40"/>
  <c r="AT57" i="40"/>
  <c r="AT56" i="40"/>
  <c r="AH56" i="40"/>
  <c r="F56" i="40"/>
  <c r="G56" i="40" s="1"/>
  <c r="AT55" i="40"/>
  <c r="AT54" i="40"/>
  <c r="AT53" i="40"/>
  <c r="AT52" i="40"/>
  <c r="AT51" i="40"/>
  <c r="AH51" i="40"/>
  <c r="AT50" i="40"/>
  <c r="AT49" i="40"/>
  <c r="AJ49" i="40"/>
  <c r="AL49" i="40" s="1"/>
  <c r="AT48" i="40"/>
  <c r="AJ48" i="40"/>
  <c r="AL48" i="40" s="1"/>
  <c r="AH48" i="40"/>
  <c r="AT47" i="40"/>
  <c r="AJ47" i="40"/>
  <c r="AL47" i="40" s="1"/>
  <c r="D47" i="40"/>
  <c r="AT46" i="40"/>
  <c r="AJ46" i="40"/>
  <c r="AL46" i="40" s="1"/>
  <c r="J46" i="40"/>
  <c r="AT45" i="40"/>
  <c r="AJ45" i="40"/>
  <c r="AL45" i="40" s="1"/>
  <c r="AT44" i="40"/>
  <c r="AJ44" i="40"/>
  <c r="AL44" i="40" s="1"/>
  <c r="AT43" i="40"/>
  <c r="AJ43" i="40"/>
  <c r="AL43" i="40" s="1"/>
  <c r="AT42" i="40"/>
  <c r="AJ42" i="40"/>
  <c r="AL42" i="40" s="1"/>
  <c r="AT41" i="40"/>
  <c r="AJ41" i="40"/>
  <c r="AK41" i="40" s="1"/>
  <c r="AT40" i="40"/>
  <c r="AJ40" i="40"/>
  <c r="AK40" i="40" s="1"/>
  <c r="F40" i="40"/>
  <c r="G40" i="40" s="1"/>
  <c r="AH40" i="40"/>
  <c r="D40" i="40"/>
  <c r="AT39" i="40"/>
  <c r="AJ39" i="40"/>
  <c r="AK39" i="40" s="1"/>
  <c r="AT38" i="40"/>
  <c r="AJ38" i="40"/>
  <c r="AK38" i="40"/>
  <c r="AT37" i="40"/>
  <c r="AJ37" i="40"/>
  <c r="AK37" i="40" s="1"/>
  <c r="AH37" i="40"/>
  <c r="AT36" i="40"/>
  <c r="AJ36" i="40"/>
  <c r="AK36" i="40" s="1"/>
  <c r="AT35" i="40"/>
  <c r="AJ35" i="40"/>
  <c r="AK35" i="40" s="1"/>
  <c r="AT34" i="40"/>
  <c r="AJ34" i="40"/>
  <c r="AK34" i="40" s="1"/>
  <c r="AT33" i="40"/>
  <c r="AT32" i="40"/>
  <c r="F32" i="40"/>
  <c r="G32" i="40"/>
  <c r="Q32" i="40" s="1"/>
  <c r="BA32" i="40" s="1"/>
  <c r="AT31" i="40"/>
  <c r="AT30" i="40"/>
  <c r="J30" i="40"/>
  <c r="AT29" i="40"/>
  <c r="AT28" i="40"/>
  <c r="AT27" i="40"/>
  <c r="AH27" i="40"/>
  <c r="J27" i="40"/>
  <c r="F27" i="40"/>
  <c r="G27" i="40" s="1"/>
  <c r="V27" i="40" s="1"/>
  <c r="AY27" i="40" s="1"/>
  <c r="AT26" i="40"/>
  <c r="F26" i="40"/>
  <c r="G26" i="40" s="1"/>
  <c r="AT25" i="40"/>
  <c r="AO25" i="40"/>
  <c r="AT24" i="40"/>
  <c r="AO24" i="40"/>
  <c r="AH24" i="40"/>
  <c r="F24" i="40"/>
  <c r="G24" i="40" s="1"/>
  <c r="U24" i="40" s="1"/>
  <c r="AT23" i="40"/>
  <c r="AO23" i="40"/>
  <c r="AT22" i="40"/>
  <c r="AO22" i="40"/>
  <c r="J22" i="40"/>
  <c r="N22" i="40" s="1"/>
  <c r="A22" i="40"/>
  <c r="AT21" i="40"/>
  <c r="AO21" i="40"/>
  <c r="D21" i="40"/>
  <c r="AT20" i="40"/>
  <c r="AO20" i="40"/>
  <c r="AT19" i="40"/>
  <c r="AO19" i="40"/>
  <c r="AH19" i="40"/>
  <c r="F19" i="40"/>
  <c r="G19" i="40" s="1"/>
  <c r="AT18" i="40"/>
  <c r="AO18" i="40"/>
  <c r="AH18" i="40"/>
  <c r="AT17" i="40"/>
  <c r="AO17" i="40"/>
  <c r="AT16" i="40"/>
  <c r="AO16" i="40"/>
  <c r="AH16" i="40"/>
  <c r="F16" i="40"/>
  <c r="G16" i="40" s="1"/>
  <c r="R16" i="40" s="1"/>
  <c r="D16" i="40"/>
  <c r="AT15" i="40"/>
  <c r="AO15" i="40"/>
  <c r="AT14" i="40"/>
  <c r="AO14" i="40"/>
  <c r="AT13" i="40"/>
  <c r="AO13" i="40"/>
  <c r="F13" i="40"/>
  <c r="G13" i="40"/>
  <c r="AH13" i="40"/>
  <c r="AT12" i="40"/>
  <c r="AO12" i="40"/>
  <c r="AT11" i="40"/>
  <c r="AO11" i="40"/>
  <c r="AG11" i="40"/>
  <c r="F11" i="40"/>
  <c r="G11" i="40" s="1"/>
  <c r="AH11" i="40"/>
  <c r="AT10" i="40"/>
  <c r="AO10" i="40"/>
  <c r="AT9" i="40"/>
  <c r="AO9" i="40"/>
  <c r="AT8" i="40"/>
  <c r="AO8" i="40"/>
  <c r="AH8" i="40"/>
  <c r="F8" i="40"/>
  <c r="G8" i="40" s="1"/>
  <c r="AT7" i="40"/>
  <c r="AO7" i="40"/>
  <c r="AT6" i="40"/>
  <c r="AO6" i="40"/>
  <c r="AH6" i="40"/>
  <c r="A6" i="40"/>
  <c r="AT5" i="40"/>
  <c r="AO5" i="40"/>
  <c r="A5" i="40"/>
  <c r="AT4" i="40"/>
  <c r="AO4" i="40"/>
  <c r="AT3" i="40"/>
  <c r="AO3" i="40"/>
  <c r="F3" i="40"/>
  <c r="G3" i="40" s="1"/>
  <c r="AT2" i="40"/>
  <c r="AO2" i="40"/>
  <c r="AH2" i="40"/>
  <c r="AC2" i="40"/>
  <c r="J2" i="40"/>
  <c r="F2" i="40"/>
  <c r="G2" i="40" s="1"/>
  <c r="J17" i="39"/>
  <c r="N17" i="39" s="1"/>
  <c r="J41" i="39"/>
  <c r="N41" i="39" s="1"/>
  <c r="J73" i="39"/>
  <c r="L73" i="39" s="1"/>
  <c r="J89" i="39"/>
  <c r="M89" i="39" s="1"/>
  <c r="M91" i="39"/>
  <c r="J107" i="39"/>
  <c r="J115" i="39"/>
  <c r="AH10" i="39"/>
  <c r="F42" i="39"/>
  <c r="G42" i="39" s="1"/>
  <c r="P42" i="39" s="1"/>
  <c r="F62" i="39"/>
  <c r="G62" i="39" s="1"/>
  <c r="Y62" i="39" s="1"/>
  <c r="F66" i="39"/>
  <c r="G66" i="39" s="1"/>
  <c r="Q66" i="39" s="1"/>
  <c r="BA66" i="39" s="1"/>
  <c r="F78" i="39"/>
  <c r="G78" i="39" s="1"/>
  <c r="F90" i="39"/>
  <c r="G90" i="39" s="1"/>
  <c r="AE90" i="39" s="1" a="1"/>
  <c r="AE90" i="39" s="1"/>
  <c r="F95" i="39"/>
  <c r="G95" i="39" s="1"/>
  <c r="AB95" i="39" s="1"/>
  <c r="F103" i="39"/>
  <c r="G103" i="39" s="1"/>
  <c r="F110" i="39"/>
  <c r="G110" i="39" s="1"/>
  <c r="AE110" i="39" s="1" a="1"/>
  <c r="AE110" i="39" s="1"/>
  <c r="F119" i="39"/>
  <c r="G119" i="39" s="1"/>
  <c r="AE145" i="39" a="1"/>
  <c r="AE145" i="39" s="1"/>
  <c r="AE144" i="39" a="1"/>
  <c r="AE144" i="39" s="1"/>
  <c r="AE143" i="39" a="1"/>
  <c r="AE143" i="39" s="1"/>
  <c r="AE142" i="39" a="1"/>
  <c r="AE142" i="39" s="1"/>
  <c r="AE141" i="39" a="1"/>
  <c r="AE141" i="39" s="1"/>
  <c r="AE140" i="39" a="1"/>
  <c r="AE140" i="39" s="1"/>
  <c r="AE139" i="39" a="1"/>
  <c r="AE139" i="39" s="1"/>
  <c r="AE138" i="39" a="1"/>
  <c r="AE138" i="39" s="1"/>
  <c r="AE137" i="39" a="1"/>
  <c r="AE137" i="39" s="1"/>
  <c r="AE136" i="39" a="1"/>
  <c r="AE136" i="39" s="1"/>
  <c r="AE135" i="39" a="1"/>
  <c r="AE135" i="39" s="1"/>
  <c r="AE134" i="39" a="1"/>
  <c r="AE134" i="39" s="1"/>
  <c r="AE133" i="39" a="1"/>
  <c r="AE133" i="39" s="1"/>
  <c r="AE132" i="39" a="1"/>
  <c r="AE132" i="39" s="1"/>
  <c r="AE131" i="39" a="1"/>
  <c r="AE131" i="39" s="1"/>
  <c r="AE130" i="39" a="1"/>
  <c r="AE130" i="39" s="1"/>
  <c r="AT129" i="39"/>
  <c r="AR129" i="39"/>
  <c r="AO129" i="39"/>
  <c r="AT128" i="39"/>
  <c r="AR128" i="39"/>
  <c r="AO128" i="39"/>
  <c r="AT127" i="39"/>
  <c r="AR127" i="39"/>
  <c r="AO127" i="39"/>
  <c r="AT126" i="39"/>
  <c r="AR126" i="39"/>
  <c r="AO126" i="39"/>
  <c r="J126" i="39"/>
  <c r="N126" i="39" s="1"/>
  <c r="AT125" i="39"/>
  <c r="AR125" i="39"/>
  <c r="AO125" i="39"/>
  <c r="F125" i="39"/>
  <c r="G125" i="39" s="1"/>
  <c r="AT124" i="39"/>
  <c r="AR124" i="39"/>
  <c r="AO124" i="39"/>
  <c r="F124" i="39"/>
  <c r="G124" i="39" s="1"/>
  <c r="Z124" i="39" s="1"/>
  <c r="AZ124" i="39" s="1"/>
  <c r="AT123" i="39"/>
  <c r="AR123" i="39"/>
  <c r="AO123" i="39"/>
  <c r="J123" i="39"/>
  <c r="AT122" i="39"/>
  <c r="AR122" i="39"/>
  <c r="AO122" i="39"/>
  <c r="J122" i="39"/>
  <c r="N122" i="39" s="1"/>
  <c r="AT121" i="39"/>
  <c r="AR121" i="39"/>
  <c r="AO121" i="39"/>
  <c r="AT120" i="39"/>
  <c r="AR120" i="39"/>
  <c r="AO120" i="39"/>
  <c r="AT119" i="39"/>
  <c r="AR119" i="39"/>
  <c r="AO119" i="39"/>
  <c r="AT118" i="39"/>
  <c r="AR118" i="39"/>
  <c r="AO118" i="39"/>
  <c r="AT117" i="39"/>
  <c r="AR117" i="39"/>
  <c r="AO117" i="39"/>
  <c r="F117" i="39"/>
  <c r="G117" i="39" s="1"/>
  <c r="AT116" i="39"/>
  <c r="AR116" i="39"/>
  <c r="AO116" i="39"/>
  <c r="AT115" i="39"/>
  <c r="AR115" i="39"/>
  <c r="AO115" i="39"/>
  <c r="AT114" i="39"/>
  <c r="AR114" i="39"/>
  <c r="AO114" i="39"/>
  <c r="J114" i="39"/>
  <c r="N114" i="39" s="1"/>
  <c r="AT113" i="39"/>
  <c r="AR113" i="39"/>
  <c r="AO113" i="39"/>
  <c r="AT112" i="39"/>
  <c r="AR112" i="39"/>
  <c r="AO112" i="39"/>
  <c r="AT111" i="39"/>
  <c r="AR111" i="39"/>
  <c r="AO111" i="39"/>
  <c r="F111" i="39"/>
  <c r="G111" i="39" s="1"/>
  <c r="AT110" i="39"/>
  <c r="AR110" i="39"/>
  <c r="AO110" i="39"/>
  <c r="J110" i="39"/>
  <c r="N110" i="39" s="1"/>
  <c r="AT109" i="39"/>
  <c r="AR109" i="39"/>
  <c r="AO109" i="39"/>
  <c r="J109" i="39"/>
  <c r="F109" i="39"/>
  <c r="G109" i="39" s="1"/>
  <c r="AT108" i="39"/>
  <c r="AR108" i="39"/>
  <c r="AO108" i="39"/>
  <c r="F108" i="39"/>
  <c r="G108" i="39" s="1"/>
  <c r="AT107" i="39"/>
  <c r="AR107" i="39"/>
  <c r="AO107" i="39"/>
  <c r="AT106" i="39"/>
  <c r="AR106" i="39"/>
  <c r="AO106" i="39"/>
  <c r="AT105" i="39"/>
  <c r="AR105" i="39"/>
  <c r="AO105" i="39"/>
  <c r="AT104" i="39"/>
  <c r="AR104" i="39"/>
  <c r="AO104" i="39"/>
  <c r="AT103" i="39"/>
  <c r="AR103" i="39"/>
  <c r="AO103" i="39"/>
  <c r="AT102" i="39"/>
  <c r="AR102" i="39"/>
  <c r="AO102" i="39"/>
  <c r="AT101" i="39"/>
  <c r="AR101" i="39"/>
  <c r="AO101" i="39"/>
  <c r="F101" i="39"/>
  <c r="G101" i="39" s="1"/>
  <c r="AS101" i="39" s="1"/>
  <c r="AF101" i="39" s="1"/>
  <c r="AT100" i="39"/>
  <c r="AR100" i="39"/>
  <c r="AO100" i="39"/>
  <c r="AT99" i="39"/>
  <c r="AR99" i="39"/>
  <c r="AO99" i="39"/>
  <c r="J99" i="39"/>
  <c r="L99" i="39" s="1"/>
  <c r="AT98" i="39"/>
  <c r="AR98" i="39"/>
  <c r="AO98" i="39"/>
  <c r="AT97" i="39"/>
  <c r="AR97" i="39"/>
  <c r="AO97" i="39"/>
  <c r="AT96" i="39"/>
  <c r="AR96" i="39"/>
  <c r="AO96" i="39"/>
  <c r="AT95" i="39"/>
  <c r="AR95" i="39"/>
  <c r="AO95" i="39"/>
  <c r="AT94" i="39"/>
  <c r="AR94" i="39"/>
  <c r="AO94" i="39"/>
  <c r="AT93" i="39"/>
  <c r="AR93" i="39"/>
  <c r="AO93" i="39"/>
  <c r="AT92" i="39"/>
  <c r="AR92" i="39"/>
  <c r="AO92" i="39"/>
  <c r="AT91" i="39"/>
  <c r="AR91" i="39"/>
  <c r="AO91" i="39"/>
  <c r="AT90" i="39"/>
  <c r="AR90" i="39"/>
  <c r="AO90" i="39"/>
  <c r="AT89" i="39"/>
  <c r="AR89" i="39"/>
  <c r="AO89" i="39"/>
  <c r="AT88" i="39"/>
  <c r="AR88" i="39"/>
  <c r="AO88" i="39"/>
  <c r="F88" i="39"/>
  <c r="G88" i="39" s="1"/>
  <c r="AT87" i="39"/>
  <c r="AR87" i="39"/>
  <c r="AO87" i="39"/>
  <c r="AT86" i="39"/>
  <c r="AR86" i="39"/>
  <c r="AO86" i="39"/>
  <c r="AT85" i="39"/>
  <c r="AR85" i="39"/>
  <c r="AO85" i="39"/>
  <c r="AT84" i="39"/>
  <c r="AR84" i="39"/>
  <c r="AO84" i="39"/>
  <c r="AT83" i="39"/>
  <c r="AR83" i="39"/>
  <c r="AO83" i="39"/>
  <c r="J83" i="39"/>
  <c r="AT82" i="39"/>
  <c r="AR82" i="39"/>
  <c r="AO82" i="39"/>
  <c r="AT81" i="39"/>
  <c r="AR81" i="39"/>
  <c r="AO81" i="39"/>
  <c r="AT80" i="39"/>
  <c r="AR80" i="39"/>
  <c r="AO80" i="39"/>
  <c r="AT79" i="39"/>
  <c r="AR79" i="39"/>
  <c r="AO79" i="39"/>
  <c r="AT78" i="39"/>
  <c r="AR78" i="39"/>
  <c r="AO78" i="39"/>
  <c r="AT77" i="39"/>
  <c r="AR77" i="39"/>
  <c r="AO77" i="39"/>
  <c r="AT76" i="39"/>
  <c r="AR76" i="39"/>
  <c r="AO76" i="39"/>
  <c r="F76" i="39"/>
  <c r="G76" i="39" s="1"/>
  <c r="AE76" i="39" s="1" a="1"/>
  <c r="AE76" i="39" s="1"/>
  <c r="AT75" i="39"/>
  <c r="AR75" i="39"/>
  <c r="AO75" i="39"/>
  <c r="AT74" i="39"/>
  <c r="AR74" i="39"/>
  <c r="AO74" i="39"/>
  <c r="J74" i="39"/>
  <c r="AT73" i="39"/>
  <c r="AR73" i="39"/>
  <c r="AO73" i="39"/>
  <c r="AT72" i="39"/>
  <c r="AR72" i="39"/>
  <c r="AO72" i="39"/>
  <c r="F72" i="39"/>
  <c r="G72" i="39" s="1"/>
  <c r="AS72" i="39" s="1"/>
  <c r="AF72" i="39" s="1"/>
  <c r="AT71" i="39"/>
  <c r="AR71" i="39"/>
  <c r="AO71" i="39"/>
  <c r="AT70" i="39"/>
  <c r="AR70" i="39"/>
  <c r="AO70" i="39"/>
  <c r="AT69" i="39"/>
  <c r="AR69" i="39"/>
  <c r="AO69" i="39"/>
  <c r="F69" i="39"/>
  <c r="G69" i="39" s="1"/>
  <c r="Q69" i="39" s="1"/>
  <c r="BA69" i="39" s="1"/>
  <c r="AT68" i="39"/>
  <c r="AR68" i="39"/>
  <c r="AO68" i="39"/>
  <c r="AT67" i="39"/>
  <c r="AR67" i="39"/>
  <c r="AO67" i="39"/>
  <c r="J67" i="39"/>
  <c r="M67" i="39" s="1"/>
  <c r="L67" i="39"/>
  <c r="AT66" i="39"/>
  <c r="AO66" i="39"/>
  <c r="AT65" i="39"/>
  <c r="AT64" i="39"/>
  <c r="AT63" i="39"/>
  <c r="AT62" i="39"/>
  <c r="J62" i="39"/>
  <c r="M62" i="39" s="1"/>
  <c r="AT61" i="39"/>
  <c r="AT60" i="39"/>
  <c r="AT59" i="39"/>
  <c r="J59" i="39"/>
  <c r="N59" i="39" s="1"/>
  <c r="AT58" i="39"/>
  <c r="AT57" i="39"/>
  <c r="AT56" i="39"/>
  <c r="AT55" i="39"/>
  <c r="AT54" i="39"/>
  <c r="AH54" i="39"/>
  <c r="F54" i="39"/>
  <c r="G54" i="39" s="1"/>
  <c r="AT53" i="39"/>
  <c r="F53" i="39"/>
  <c r="G53" i="39" s="1"/>
  <c r="W53" i="39" s="1"/>
  <c r="AT52" i="39"/>
  <c r="AT51" i="39"/>
  <c r="AT50" i="39"/>
  <c r="AT49" i="39"/>
  <c r="AJ49" i="39"/>
  <c r="AL49" i="39" s="1"/>
  <c r="AT48" i="39"/>
  <c r="AJ48" i="39"/>
  <c r="AL48" i="39" s="1"/>
  <c r="AH48" i="39"/>
  <c r="AT47" i="39"/>
  <c r="AJ47" i="39"/>
  <c r="AL47" i="39" s="1"/>
  <c r="AT46" i="39"/>
  <c r="AJ46" i="39"/>
  <c r="AL46" i="39" s="1"/>
  <c r="J46" i="39"/>
  <c r="N46" i="39" s="1"/>
  <c r="AT45" i="39"/>
  <c r="AJ45" i="39"/>
  <c r="AL45" i="39"/>
  <c r="AT44" i="39"/>
  <c r="AJ44" i="39"/>
  <c r="AL44" i="39" s="1"/>
  <c r="AT43" i="39"/>
  <c r="AJ43" i="39"/>
  <c r="AL43" i="39" s="1"/>
  <c r="AH43" i="39"/>
  <c r="A43" i="39"/>
  <c r="AT42" i="39"/>
  <c r="AJ42" i="39"/>
  <c r="AL42" i="39" s="1"/>
  <c r="AT41" i="39"/>
  <c r="AJ41" i="39"/>
  <c r="AK41" i="39" s="1"/>
  <c r="AT40" i="39"/>
  <c r="AJ40" i="39"/>
  <c r="AK40" i="39" s="1"/>
  <c r="AT39" i="39"/>
  <c r="AJ39" i="39"/>
  <c r="AK39" i="39" s="1"/>
  <c r="AT38" i="39"/>
  <c r="AJ38" i="39"/>
  <c r="AK38" i="39" s="1"/>
  <c r="AT37" i="39"/>
  <c r="AJ37" i="39"/>
  <c r="AK37" i="39" s="1"/>
  <c r="AT36" i="39"/>
  <c r="AJ36" i="39"/>
  <c r="AK36" i="39" s="1"/>
  <c r="J36" i="39"/>
  <c r="AB36" i="39" s="1"/>
  <c r="F36" i="39"/>
  <c r="G36" i="39" s="1"/>
  <c r="AU36" i="39" s="1"/>
  <c r="D36" i="39"/>
  <c r="AT35" i="39"/>
  <c r="AJ35" i="39"/>
  <c r="AK35" i="39" s="1"/>
  <c r="AT34" i="39"/>
  <c r="AJ34" i="39"/>
  <c r="AK34" i="39" s="1"/>
  <c r="AT33" i="39"/>
  <c r="AT32" i="39"/>
  <c r="AH32" i="39"/>
  <c r="A32" i="39"/>
  <c r="AT31" i="39"/>
  <c r="AT30" i="39"/>
  <c r="AT29" i="39"/>
  <c r="AT28" i="39"/>
  <c r="D28" i="39"/>
  <c r="AT27" i="39"/>
  <c r="J27" i="39"/>
  <c r="N27" i="39" s="1"/>
  <c r="F27" i="39"/>
  <c r="G27" i="39" s="1"/>
  <c r="AT26" i="39"/>
  <c r="AT25" i="39"/>
  <c r="AO25" i="39"/>
  <c r="AT24" i="39"/>
  <c r="AO24" i="39"/>
  <c r="AT23" i="39"/>
  <c r="AO23" i="39"/>
  <c r="AT22" i="39"/>
  <c r="AO22" i="39"/>
  <c r="AT21" i="39"/>
  <c r="AO21" i="39"/>
  <c r="F21" i="39"/>
  <c r="G21" i="39" s="1"/>
  <c r="AT20" i="39"/>
  <c r="AO20" i="39"/>
  <c r="J20" i="39"/>
  <c r="N20" i="39" s="1"/>
  <c r="AT19" i="39"/>
  <c r="AO19" i="39"/>
  <c r="AH19" i="39"/>
  <c r="D19" i="39"/>
  <c r="AT18" i="39"/>
  <c r="AO18" i="39"/>
  <c r="AT17" i="39"/>
  <c r="AO17" i="39"/>
  <c r="AT16" i="39"/>
  <c r="AO16" i="39"/>
  <c r="D16" i="39"/>
  <c r="AT15" i="39"/>
  <c r="AO15" i="39"/>
  <c r="AT14" i="39"/>
  <c r="AO14" i="39"/>
  <c r="F14" i="39"/>
  <c r="G14" i="39" s="1"/>
  <c r="AT13" i="39"/>
  <c r="AO13" i="39"/>
  <c r="AT12" i="39"/>
  <c r="AO12" i="39"/>
  <c r="A12" i="39"/>
  <c r="AT11" i="39"/>
  <c r="AO11" i="39"/>
  <c r="J11" i="39"/>
  <c r="N11" i="39" s="1"/>
  <c r="F11" i="39"/>
  <c r="G11" i="39" s="1"/>
  <c r="V11" i="39" s="1"/>
  <c r="AY11" i="39" s="1"/>
  <c r="AT10" i="39"/>
  <c r="AO10" i="39"/>
  <c r="J10" i="39"/>
  <c r="AT9" i="39"/>
  <c r="AO9" i="39"/>
  <c r="J9" i="39"/>
  <c r="N9" i="39" s="1"/>
  <c r="AT8" i="39"/>
  <c r="AO8" i="39"/>
  <c r="AH8" i="39"/>
  <c r="D8" i="39"/>
  <c r="AT7" i="39"/>
  <c r="AO7" i="39"/>
  <c r="AT6" i="39"/>
  <c r="AO6" i="39"/>
  <c r="AT5" i="39"/>
  <c r="AO5" i="39"/>
  <c r="AT4" i="39"/>
  <c r="AO4" i="39"/>
  <c r="A4" i="39"/>
  <c r="AT3" i="39"/>
  <c r="AO3" i="39"/>
  <c r="J3" i="39"/>
  <c r="AT2" i="39"/>
  <c r="AO2" i="39"/>
  <c r="AC2" i="39"/>
  <c r="J2" i="39"/>
  <c r="M2" i="39" s="1"/>
  <c r="AE145" i="38" a="1"/>
  <c r="AE145" i="38" s="1"/>
  <c r="AE144" i="38" a="1"/>
  <c r="AE144" i="38" s="1"/>
  <c r="AE143" i="38" a="1"/>
  <c r="AE143" i="38" s="1"/>
  <c r="AE142" i="38" a="1"/>
  <c r="AE142" i="38" s="1"/>
  <c r="AE141" i="38" a="1"/>
  <c r="AE141" i="38" s="1"/>
  <c r="AE140" i="38" a="1"/>
  <c r="AE140" i="38" s="1"/>
  <c r="AE139" i="38" a="1"/>
  <c r="AE139" i="38" s="1"/>
  <c r="AE138" i="38" a="1"/>
  <c r="AE138" i="38" s="1"/>
  <c r="AE137" i="38" a="1"/>
  <c r="AE137" i="38" s="1"/>
  <c r="AE136" i="38" a="1"/>
  <c r="AE136" i="38" s="1"/>
  <c r="AE135" i="38" a="1"/>
  <c r="AE135" i="38" s="1"/>
  <c r="AE134" i="38" a="1"/>
  <c r="AE134" i="38" s="1"/>
  <c r="AE133" i="38" a="1"/>
  <c r="AE133" i="38" s="1"/>
  <c r="AE132" i="38" a="1"/>
  <c r="AE132" i="38" s="1"/>
  <c r="AE131" i="38" a="1"/>
  <c r="AE131" i="38" s="1"/>
  <c r="AE130" i="38" a="1"/>
  <c r="AE130" i="38" s="1"/>
  <c r="AT129" i="38"/>
  <c r="AR129" i="38"/>
  <c r="AO129" i="38"/>
  <c r="AT128" i="38"/>
  <c r="AR128" i="38"/>
  <c r="AO128" i="38"/>
  <c r="F128" i="38"/>
  <c r="G128" i="38" s="1"/>
  <c r="AT127" i="38"/>
  <c r="AR127" i="38"/>
  <c r="AO127" i="38"/>
  <c r="J127" i="38"/>
  <c r="AT126" i="38"/>
  <c r="AR126" i="38"/>
  <c r="AO126" i="38"/>
  <c r="J126" i="38"/>
  <c r="AT125" i="38"/>
  <c r="AR125" i="38"/>
  <c r="AO125" i="38"/>
  <c r="AT124" i="38"/>
  <c r="AR124" i="38"/>
  <c r="AO124" i="38"/>
  <c r="F124" i="38"/>
  <c r="G124" i="38" s="1"/>
  <c r="AT123" i="38"/>
  <c r="AR123" i="38"/>
  <c r="AO123" i="38"/>
  <c r="F123" i="38"/>
  <c r="G123" i="38" s="1"/>
  <c r="AT122" i="38"/>
  <c r="AR122" i="38"/>
  <c r="AO122" i="38"/>
  <c r="J122" i="38"/>
  <c r="N122" i="38" s="1"/>
  <c r="AT121" i="38"/>
  <c r="AR121" i="38"/>
  <c r="AO121" i="38"/>
  <c r="AT120" i="38"/>
  <c r="AR120" i="38"/>
  <c r="AO120" i="38"/>
  <c r="J120" i="38"/>
  <c r="M120" i="38" s="1"/>
  <c r="AT119" i="38"/>
  <c r="AR119" i="38"/>
  <c r="AO119" i="38"/>
  <c r="J119" i="38"/>
  <c r="AT118" i="38"/>
  <c r="AR118" i="38"/>
  <c r="AO118" i="38"/>
  <c r="J118" i="38"/>
  <c r="N118" i="38" s="1"/>
  <c r="AT117" i="38"/>
  <c r="AR117" i="38"/>
  <c r="AO117" i="38"/>
  <c r="AT116" i="38"/>
  <c r="AR116" i="38"/>
  <c r="AO116" i="38"/>
  <c r="AT115" i="38"/>
  <c r="AR115" i="38"/>
  <c r="AO115" i="38"/>
  <c r="AT114" i="38"/>
  <c r="AR114" i="38"/>
  <c r="AO114" i="38"/>
  <c r="J114" i="38"/>
  <c r="AT113" i="38"/>
  <c r="AR113" i="38"/>
  <c r="AO113" i="38"/>
  <c r="AT112" i="38"/>
  <c r="AR112" i="38"/>
  <c r="AO112" i="38"/>
  <c r="F112" i="38"/>
  <c r="G112" i="38" s="1"/>
  <c r="AT111" i="38"/>
  <c r="AR111" i="38"/>
  <c r="AO111" i="38"/>
  <c r="J111" i="38"/>
  <c r="L111" i="38" s="1"/>
  <c r="AT110" i="38"/>
  <c r="AR110" i="38"/>
  <c r="AO110" i="38"/>
  <c r="J110" i="38"/>
  <c r="L110" i="38" s="1"/>
  <c r="F110" i="38"/>
  <c r="G110" i="38" s="1"/>
  <c r="AT109" i="38"/>
  <c r="AR109" i="38"/>
  <c r="AO109" i="38"/>
  <c r="J109" i="38"/>
  <c r="Y109" i="38" s="1"/>
  <c r="F109" i="38"/>
  <c r="G109" i="38" s="1"/>
  <c r="AT108" i="38"/>
  <c r="AR108" i="38"/>
  <c r="AO108" i="38"/>
  <c r="F108" i="38"/>
  <c r="G108" i="38" s="1"/>
  <c r="AT107" i="38"/>
  <c r="AR107" i="38"/>
  <c r="AO107" i="38"/>
  <c r="AT106" i="38"/>
  <c r="AR106" i="38"/>
  <c r="AO106" i="38"/>
  <c r="J106" i="38"/>
  <c r="N106" i="38" s="1"/>
  <c r="AT105" i="38"/>
  <c r="AR105" i="38"/>
  <c r="AO105" i="38"/>
  <c r="AT104" i="38"/>
  <c r="AR104" i="38"/>
  <c r="AO104" i="38"/>
  <c r="AT103" i="38"/>
  <c r="AR103" i="38"/>
  <c r="AO103" i="38"/>
  <c r="J103" i="38"/>
  <c r="M103" i="38" s="1"/>
  <c r="AT102" i="38"/>
  <c r="AR102" i="38"/>
  <c r="AO102" i="38"/>
  <c r="AT101" i="38"/>
  <c r="AR101" i="38"/>
  <c r="AO101" i="38"/>
  <c r="J101" i="38"/>
  <c r="N101" i="38" s="1"/>
  <c r="AT100" i="38"/>
  <c r="AR100" i="38"/>
  <c r="AO100" i="38"/>
  <c r="F100" i="38"/>
  <c r="G100" i="38" s="1"/>
  <c r="AT99" i="38"/>
  <c r="AR99" i="38"/>
  <c r="AO99" i="38"/>
  <c r="F99" i="38"/>
  <c r="G99" i="38" s="1"/>
  <c r="Y99" i="38" s="1"/>
  <c r="AT98" i="38"/>
  <c r="AR98" i="38"/>
  <c r="AO98" i="38"/>
  <c r="J98" i="38"/>
  <c r="N98" i="38" s="1"/>
  <c r="AT97" i="38"/>
  <c r="AR97" i="38"/>
  <c r="AO97" i="38"/>
  <c r="AT96" i="38"/>
  <c r="AR96" i="38"/>
  <c r="AO96" i="38"/>
  <c r="AT95" i="38"/>
  <c r="AR95" i="38"/>
  <c r="AO95" i="38"/>
  <c r="J95" i="38"/>
  <c r="L95" i="38" s="1"/>
  <c r="F95" i="38"/>
  <c r="G95" i="38" s="1"/>
  <c r="Y95" i="38" s="1"/>
  <c r="AT94" i="38"/>
  <c r="AR94" i="38"/>
  <c r="AO94" i="38"/>
  <c r="J94" i="38"/>
  <c r="L94" i="38" s="1"/>
  <c r="D94" i="38"/>
  <c r="AT93" i="38"/>
  <c r="AR93" i="38"/>
  <c r="AO93" i="38"/>
  <c r="AT92" i="38"/>
  <c r="AR92" i="38"/>
  <c r="AO92" i="38"/>
  <c r="D92" i="38"/>
  <c r="AT91" i="38"/>
  <c r="AR91" i="38"/>
  <c r="AO91" i="38"/>
  <c r="J91" i="38"/>
  <c r="M91" i="38" s="1"/>
  <c r="AT90" i="38"/>
  <c r="AR90" i="38"/>
  <c r="AO90" i="38"/>
  <c r="AT89" i="38"/>
  <c r="AR89" i="38"/>
  <c r="AO89" i="38"/>
  <c r="AT88" i="38"/>
  <c r="AR88" i="38"/>
  <c r="AO88" i="38"/>
  <c r="J88" i="38"/>
  <c r="AT87" i="38"/>
  <c r="AR87" i="38"/>
  <c r="AO87" i="38"/>
  <c r="J87" i="38"/>
  <c r="AT86" i="38"/>
  <c r="AR86" i="38"/>
  <c r="AO86" i="38"/>
  <c r="AT85" i="38"/>
  <c r="AR85" i="38"/>
  <c r="AO85" i="38"/>
  <c r="AT84" i="38"/>
  <c r="AR84" i="38"/>
  <c r="AO84" i="38"/>
  <c r="J84" i="38"/>
  <c r="M84" i="38" s="1"/>
  <c r="AT83" i="38"/>
  <c r="AR83" i="38"/>
  <c r="AO83" i="38"/>
  <c r="J83" i="38"/>
  <c r="AT82" i="38"/>
  <c r="AR82" i="38"/>
  <c r="AO82" i="38"/>
  <c r="AT81" i="38"/>
  <c r="AR81" i="38"/>
  <c r="AO81" i="38"/>
  <c r="AT80" i="38"/>
  <c r="AR80" i="38"/>
  <c r="AO80" i="38"/>
  <c r="J80" i="38"/>
  <c r="AT79" i="38"/>
  <c r="AR79" i="38"/>
  <c r="AO79" i="38"/>
  <c r="J79" i="38"/>
  <c r="AT78" i="38"/>
  <c r="AR78" i="38"/>
  <c r="AO78" i="38"/>
  <c r="AT77" i="38"/>
  <c r="AR77" i="38"/>
  <c r="AO77" i="38"/>
  <c r="AT76" i="38"/>
  <c r="AR76" i="38"/>
  <c r="AO76" i="38"/>
  <c r="F76" i="38"/>
  <c r="G76" i="38" s="1"/>
  <c r="AT75" i="38"/>
  <c r="AR75" i="38"/>
  <c r="AO75" i="38"/>
  <c r="J75" i="38"/>
  <c r="AT74" i="38"/>
  <c r="AR74" i="38"/>
  <c r="AO74" i="38"/>
  <c r="AT73" i="38"/>
  <c r="AR73" i="38"/>
  <c r="AO73" i="38"/>
  <c r="AT72" i="38"/>
  <c r="AR72" i="38"/>
  <c r="AO72" i="38"/>
  <c r="J72" i="38"/>
  <c r="AT71" i="38"/>
  <c r="AR71" i="38"/>
  <c r="AO71" i="38"/>
  <c r="AT70" i="38"/>
  <c r="AR70" i="38"/>
  <c r="AO70" i="38"/>
  <c r="AT69" i="38"/>
  <c r="AR69" i="38"/>
  <c r="AO69" i="38"/>
  <c r="AT68" i="38"/>
  <c r="AR68" i="38"/>
  <c r="AO68" i="38"/>
  <c r="F68" i="38"/>
  <c r="G68" i="38"/>
  <c r="AT67" i="38"/>
  <c r="AR67" i="38"/>
  <c r="AO67" i="38"/>
  <c r="J67" i="38"/>
  <c r="N67" i="38" s="1"/>
  <c r="F67" i="38"/>
  <c r="G67" i="38" s="1"/>
  <c r="Z67" i="38" s="1"/>
  <c r="AZ67" i="38" s="1"/>
  <c r="AT66" i="38"/>
  <c r="AO66" i="38"/>
  <c r="AT65" i="38"/>
  <c r="AT64" i="38"/>
  <c r="AT63" i="38"/>
  <c r="J63" i="38"/>
  <c r="L63" i="38" s="1"/>
  <c r="AT62" i="38"/>
  <c r="AT61" i="38"/>
  <c r="J61" i="38"/>
  <c r="L61" i="38" s="1"/>
  <c r="AT60" i="38"/>
  <c r="J60" i="38"/>
  <c r="AH60" i="38"/>
  <c r="AT59" i="38"/>
  <c r="AH59" i="38"/>
  <c r="D59" i="38"/>
  <c r="AT58" i="38"/>
  <c r="AT57" i="38"/>
  <c r="AT56" i="38"/>
  <c r="J56" i="38"/>
  <c r="AT55" i="38"/>
  <c r="AT54" i="38"/>
  <c r="AT53" i="38"/>
  <c r="AH53" i="38"/>
  <c r="AT52" i="38"/>
  <c r="AH52" i="38"/>
  <c r="J52" i="38"/>
  <c r="A52" i="38"/>
  <c r="D52" i="38"/>
  <c r="AT51" i="38"/>
  <c r="AH51" i="38"/>
  <c r="D51" i="38"/>
  <c r="A51" i="38"/>
  <c r="AT50" i="38"/>
  <c r="AT49" i="38"/>
  <c r="AJ49" i="38"/>
  <c r="AL49" i="38" s="1"/>
  <c r="AT48" i="38"/>
  <c r="AJ48" i="38"/>
  <c r="AL48" i="38" s="1"/>
  <c r="J48" i="38"/>
  <c r="N48" i="38" s="1"/>
  <c r="AT47" i="38"/>
  <c r="AJ47" i="38"/>
  <c r="AL47" i="38" s="1"/>
  <c r="A47" i="38"/>
  <c r="AT46" i="38"/>
  <c r="AJ46" i="38"/>
  <c r="AL46" i="38" s="1"/>
  <c r="AT45" i="38"/>
  <c r="AJ45" i="38"/>
  <c r="AL45" i="38" s="1"/>
  <c r="J45" i="38"/>
  <c r="F45" i="38"/>
  <c r="G45" i="38" s="1"/>
  <c r="A45" i="38"/>
  <c r="AT44" i="38"/>
  <c r="AJ44" i="38"/>
  <c r="AL44" i="38" s="1"/>
  <c r="AH44" i="38"/>
  <c r="J44" i="38"/>
  <c r="F44" i="38"/>
  <c r="G44" i="38" s="1"/>
  <c r="AT43" i="38"/>
  <c r="AJ43" i="38"/>
  <c r="AL43" i="38" s="1"/>
  <c r="A43" i="38"/>
  <c r="AT42" i="38"/>
  <c r="AJ42" i="38"/>
  <c r="AL42" i="38" s="1"/>
  <c r="AT41" i="38"/>
  <c r="AJ41" i="38"/>
  <c r="AK41" i="38" s="1"/>
  <c r="AT40" i="38"/>
  <c r="AJ40" i="38"/>
  <c r="AK40" i="38" s="1"/>
  <c r="J40" i="38"/>
  <c r="F40" i="38"/>
  <c r="G40" i="38" s="1"/>
  <c r="AT39" i="38"/>
  <c r="AJ39" i="38"/>
  <c r="AK39" i="38" s="1"/>
  <c r="AT38" i="38"/>
  <c r="AJ38" i="38"/>
  <c r="AK38" i="38" s="1"/>
  <c r="AT37" i="38"/>
  <c r="AJ37" i="38"/>
  <c r="AK37" i="38" s="1"/>
  <c r="AH37" i="38"/>
  <c r="AT36" i="38"/>
  <c r="AJ36" i="38"/>
  <c r="AK36" i="38" s="1"/>
  <c r="J36" i="38"/>
  <c r="AT35" i="38"/>
  <c r="AJ35" i="38"/>
  <c r="AK35" i="38" s="1"/>
  <c r="AT34" i="38"/>
  <c r="AJ34" i="38"/>
  <c r="AK34" i="38" s="1"/>
  <c r="AT33" i="38"/>
  <c r="J33" i="38"/>
  <c r="AT32" i="38"/>
  <c r="J32" i="38"/>
  <c r="AH32" i="38"/>
  <c r="AT31" i="38"/>
  <c r="AT30" i="38"/>
  <c r="AT29" i="38"/>
  <c r="L29" i="38"/>
  <c r="F29" i="38"/>
  <c r="G29" i="38" s="1"/>
  <c r="AT28" i="38"/>
  <c r="J28" i="38"/>
  <c r="F28" i="38"/>
  <c r="G28" i="38" s="1"/>
  <c r="AH28" i="38"/>
  <c r="AT27" i="38"/>
  <c r="AT26" i="38"/>
  <c r="AT25" i="38"/>
  <c r="AO25" i="38"/>
  <c r="AT24" i="38"/>
  <c r="AO24" i="38"/>
  <c r="AH24" i="38"/>
  <c r="J24" i="38"/>
  <c r="L24" i="38" s="1"/>
  <c r="D24" i="38"/>
  <c r="A24" i="38"/>
  <c r="AT23" i="38"/>
  <c r="AO23" i="38"/>
  <c r="AT22" i="38"/>
  <c r="AO22" i="38"/>
  <c r="AT21" i="38"/>
  <c r="AO21" i="38"/>
  <c r="AT20" i="38"/>
  <c r="AO20" i="38"/>
  <c r="AH20" i="38"/>
  <c r="J20" i="38"/>
  <c r="F20" i="38"/>
  <c r="G20" i="38"/>
  <c r="D20" i="38"/>
  <c r="AT19" i="38"/>
  <c r="AO19" i="38"/>
  <c r="AH19" i="38"/>
  <c r="F19" i="38"/>
  <c r="G19" i="38" s="1"/>
  <c r="V19" i="38" s="1"/>
  <c r="AY19" i="38" s="1"/>
  <c r="AT18" i="38"/>
  <c r="AO18" i="38"/>
  <c r="F18" i="38"/>
  <c r="G18" i="38" s="1"/>
  <c r="AT17" i="38"/>
  <c r="AO17" i="38"/>
  <c r="AT16" i="38"/>
  <c r="AO16" i="38"/>
  <c r="J16" i="38"/>
  <c r="Y16" i="38" s="1"/>
  <c r="F16" i="38"/>
  <c r="G16" i="38" s="1"/>
  <c r="AT15" i="38"/>
  <c r="AO15" i="38"/>
  <c r="J15" i="38"/>
  <c r="AT14" i="38"/>
  <c r="AO14" i="38"/>
  <c r="F14" i="38"/>
  <c r="G14" i="38" s="1"/>
  <c r="P14" i="38" s="1"/>
  <c r="D14" i="38"/>
  <c r="AT13" i="38"/>
  <c r="AO13" i="38"/>
  <c r="J13" i="38"/>
  <c r="M13" i="38" s="1"/>
  <c r="AG13" i="38" s="1"/>
  <c r="A13" i="38"/>
  <c r="AT12" i="38"/>
  <c r="AO12" i="38"/>
  <c r="F12" i="38"/>
  <c r="G12" i="38" s="1"/>
  <c r="AB12" i="38" s="1"/>
  <c r="AH12" i="38"/>
  <c r="D12" i="38"/>
  <c r="AT11" i="38"/>
  <c r="AO11" i="38"/>
  <c r="AH11" i="38"/>
  <c r="AT10" i="38"/>
  <c r="AO10" i="38"/>
  <c r="J10" i="38"/>
  <c r="N10" i="38" s="1"/>
  <c r="AT9" i="38"/>
  <c r="AO9" i="38"/>
  <c r="AT8" i="38"/>
  <c r="AO8" i="38"/>
  <c r="AH8" i="38"/>
  <c r="J8" i="38"/>
  <c r="N8" i="38" s="1"/>
  <c r="AT7" i="38"/>
  <c r="AO7" i="38"/>
  <c r="AH7" i="38"/>
  <c r="D7" i="38"/>
  <c r="AT6" i="38"/>
  <c r="AO6" i="38"/>
  <c r="AT5" i="38"/>
  <c r="AO5" i="38"/>
  <c r="D5" i="38"/>
  <c r="AT4" i="38"/>
  <c r="AO4" i="38"/>
  <c r="J4" i="38"/>
  <c r="AT3" i="38"/>
  <c r="AO3" i="38"/>
  <c r="AT2" i="38"/>
  <c r="AO2" i="38"/>
  <c r="AC2" i="38"/>
  <c r="J2" i="38"/>
  <c r="H3" i="37"/>
  <c r="H4" i="37"/>
  <c r="J4" i="37" s="1"/>
  <c r="N4" i="37" s="1"/>
  <c r="H5" i="37"/>
  <c r="H6" i="37"/>
  <c r="J6" i="37" s="1"/>
  <c r="L6" i="37" s="1"/>
  <c r="H7" i="37"/>
  <c r="J7" i="37" s="1"/>
  <c r="N7" i="37" s="1"/>
  <c r="H8" i="37"/>
  <c r="H9" i="37"/>
  <c r="J9" i="37" s="1"/>
  <c r="M9" i="37" s="1"/>
  <c r="H10" i="37"/>
  <c r="J10" i="37" s="1"/>
  <c r="M10" i="37" s="1"/>
  <c r="H11" i="37"/>
  <c r="J11" i="37" s="1"/>
  <c r="N11" i="37" s="1"/>
  <c r="H12" i="37"/>
  <c r="J12" i="37" s="1"/>
  <c r="H13" i="37"/>
  <c r="H14" i="37"/>
  <c r="J14" i="37" s="1"/>
  <c r="H15" i="37"/>
  <c r="J15" i="37" s="1"/>
  <c r="N15" i="37" s="1"/>
  <c r="H16" i="37"/>
  <c r="J16" i="37" s="1"/>
  <c r="H17" i="37"/>
  <c r="J17" i="37" s="1"/>
  <c r="H18" i="37"/>
  <c r="J18" i="37" s="1"/>
  <c r="H19" i="37"/>
  <c r="J19" i="37" s="1"/>
  <c r="N19" i="37" s="1"/>
  <c r="H20" i="37"/>
  <c r="J20" i="37" s="1"/>
  <c r="H21" i="37"/>
  <c r="H22" i="37"/>
  <c r="J22" i="37" s="1"/>
  <c r="H23" i="37"/>
  <c r="H24" i="37"/>
  <c r="J24" i="37" s="1"/>
  <c r="H25" i="37"/>
  <c r="J25" i="37"/>
  <c r="U25" i="37" s="1"/>
  <c r="H26" i="37"/>
  <c r="J26" i="37" s="1"/>
  <c r="L26" i="37" s="1"/>
  <c r="H27" i="37"/>
  <c r="H28" i="37"/>
  <c r="J28" i="37" s="1"/>
  <c r="H29" i="37"/>
  <c r="J29" i="37" s="1"/>
  <c r="N29" i="37" s="1"/>
  <c r="H30" i="37"/>
  <c r="J30" i="37" s="1"/>
  <c r="N30" i="37" s="1"/>
  <c r="H31" i="37"/>
  <c r="J31" i="37" s="1"/>
  <c r="L31" i="37" s="1"/>
  <c r="H32" i="37"/>
  <c r="J32" i="37" s="1"/>
  <c r="H33" i="37"/>
  <c r="J33" i="37" s="1"/>
  <c r="H34" i="37"/>
  <c r="J34" i="37" s="1"/>
  <c r="M34" i="37" s="1"/>
  <c r="AG34" i="37" s="1"/>
  <c r="H35" i="37"/>
  <c r="J35" i="37" s="1"/>
  <c r="H36" i="37"/>
  <c r="H37" i="37"/>
  <c r="J37" i="37" s="1"/>
  <c r="H38" i="37"/>
  <c r="J38" i="37" s="1"/>
  <c r="N38" i="37" s="1"/>
  <c r="H39" i="37"/>
  <c r="H40" i="37"/>
  <c r="J40" i="37" s="1"/>
  <c r="H41" i="37"/>
  <c r="J41" i="37" s="1"/>
  <c r="H42" i="37"/>
  <c r="J42" i="37" s="1"/>
  <c r="L42" i="37" s="1"/>
  <c r="H43" i="37"/>
  <c r="H44" i="37"/>
  <c r="H45" i="37"/>
  <c r="J45" i="37" s="1"/>
  <c r="N45" i="37" s="1"/>
  <c r="H46" i="37"/>
  <c r="H47" i="37"/>
  <c r="H48" i="37"/>
  <c r="J48" i="37" s="1"/>
  <c r="H49" i="37"/>
  <c r="J49" i="37" s="1"/>
  <c r="L49" i="37" s="1"/>
  <c r="H50" i="37"/>
  <c r="J50" i="37" s="1"/>
  <c r="H51" i="37"/>
  <c r="H52" i="37"/>
  <c r="J52" i="37" s="1"/>
  <c r="M52" i="37" s="1"/>
  <c r="H53" i="37"/>
  <c r="H54" i="37"/>
  <c r="J54" i="37" s="1"/>
  <c r="H55" i="37"/>
  <c r="J55" i="37" s="1"/>
  <c r="H56" i="37"/>
  <c r="J56" i="37" s="1"/>
  <c r="M56" i="37" s="1"/>
  <c r="H57" i="37"/>
  <c r="J57" i="37"/>
  <c r="N57" i="37" s="1"/>
  <c r="H58" i="37"/>
  <c r="H59" i="37"/>
  <c r="J59" i="37" s="1"/>
  <c r="H60" i="37"/>
  <c r="J60" i="37" s="1"/>
  <c r="H61" i="37"/>
  <c r="J61" i="37" s="1"/>
  <c r="N61" i="37" s="1"/>
  <c r="H62" i="37"/>
  <c r="J62" i="37" s="1"/>
  <c r="H63" i="37"/>
  <c r="J63" i="37" s="1"/>
  <c r="M63" i="37" s="1"/>
  <c r="H64" i="37"/>
  <c r="J64" i="37"/>
  <c r="V64" i="37" s="1"/>
  <c r="AY64" i="37" s="1"/>
  <c r="H65" i="37"/>
  <c r="J65" i="37" s="1"/>
  <c r="H66" i="37"/>
  <c r="J66" i="37" s="1"/>
  <c r="H67" i="37"/>
  <c r="J67" i="37" s="1"/>
  <c r="H68" i="37"/>
  <c r="J68" i="37" s="1"/>
  <c r="H69" i="37"/>
  <c r="H70" i="37"/>
  <c r="J70" i="37" s="1"/>
  <c r="L70" i="37" s="1"/>
  <c r="H71" i="37"/>
  <c r="J71" i="37" s="1"/>
  <c r="H72" i="37"/>
  <c r="J72" i="37" s="1"/>
  <c r="U72" i="37" s="1"/>
  <c r="H73" i="37"/>
  <c r="J73" i="37" s="1"/>
  <c r="H74" i="37"/>
  <c r="J74" i="37" s="1"/>
  <c r="L74" i="37" s="1"/>
  <c r="H75" i="37"/>
  <c r="H76" i="37"/>
  <c r="J76" i="37" s="1"/>
  <c r="M76" i="37" s="1"/>
  <c r="H77" i="37"/>
  <c r="H78" i="37"/>
  <c r="J78" i="37" s="1"/>
  <c r="H79" i="37"/>
  <c r="J79" i="37" s="1"/>
  <c r="L79" i="37" s="1"/>
  <c r="H80" i="37"/>
  <c r="J80" i="37" s="1"/>
  <c r="N80" i="37" s="1"/>
  <c r="H81" i="37"/>
  <c r="J81" i="37" s="1"/>
  <c r="H82" i="37"/>
  <c r="J82" i="37" s="1"/>
  <c r="H83" i="37"/>
  <c r="J83" i="37" s="1"/>
  <c r="M83" i="37" s="1"/>
  <c r="H84" i="37"/>
  <c r="H85" i="37"/>
  <c r="J85" i="37" s="1"/>
  <c r="M85" i="37" s="1"/>
  <c r="H86" i="37"/>
  <c r="J86" i="37" s="1"/>
  <c r="N86" i="37" s="1"/>
  <c r="H87" i="37"/>
  <c r="J87" i="37" s="1"/>
  <c r="N87" i="37" s="1"/>
  <c r="H88" i="37"/>
  <c r="J88" i="37" s="1"/>
  <c r="N88" i="37" s="1"/>
  <c r="H89" i="37"/>
  <c r="J89" i="37" s="1"/>
  <c r="N89" i="37" s="1"/>
  <c r="H90" i="37"/>
  <c r="H91" i="37"/>
  <c r="J91" i="37" s="1"/>
  <c r="H92" i="37"/>
  <c r="J92" i="37" s="1"/>
  <c r="N92" i="37" s="1"/>
  <c r="H93" i="37"/>
  <c r="J93" i="37" s="1"/>
  <c r="H94" i="37"/>
  <c r="J94" i="37" s="1"/>
  <c r="M94" i="37" s="1"/>
  <c r="H95" i="37"/>
  <c r="J95" i="37" s="1"/>
  <c r="H96" i="37"/>
  <c r="J96" i="37" s="1"/>
  <c r="N96" i="37" s="1"/>
  <c r="H97" i="37"/>
  <c r="H98" i="37"/>
  <c r="J98" i="37" s="1"/>
  <c r="H99" i="37"/>
  <c r="J99" i="37" s="1"/>
  <c r="H100" i="37"/>
  <c r="J100" i="37" s="1"/>
  <c r="L100" i="37" s="1"/>
  <c r="H101" i="37"/>
  <c r="J101" i="37" s="1"/>
  <c r="H102" i="37"/>
  <c r="J102" i="37" s="1"/>
  <c r="H103" i="37"/>
  <c r="J103" i="37" s="1"/>
  <c r="N103" i="37" s="1"/>
  <c r="H104" i="37"/>
  <c r="J104" i="37" s="1"/>
  <c r="N104" i="37" s="1"/>
  <c r="H105" i="37"/>
  <c r="J105" i="37" s="1"/>
  <c r="L105" i="37" s="1"/>
  <c r="H106" i="37"/>
  <c r="J106" i="37" s="1"/>
  <c r="N106" i="37" s="1"/>
  <c r="H107" i="37"/>
  <c r="J107" i="37" s="1"/>
  <c r="H108" i="37"/>
  <c r="J108" i="37" s="1"/>
  <c r="H109" i="37"/>
  <c r="H110" i="37"/>
  <c r="J110" i="37" s="1"/>
  <c r="H111" i="37"/>
  <c r="J111" i="37" s="1"/>
  <c r="M111" i="37" s="1"/>
  <c r="H112" i="37"/>
  <c r="J112" i="37" s="1"/>
  <c r="N112" i="37" s="1"/>
  <c r="H113" i="37"/>
  <c r="J113" i="37" s="1"/>
  <c r="L113" i="37" s="1"/>
  <c r="H114" i="37"/>
  <c r="J114" i="37" s="1"/>
  <c r="M114" i="37" s="1"/>
  <c r="H115" i="37"/>
  <c r="J115" i="37" s="1"/>
  <c r="H116" i="37"/>
  <c r="J116" i="37" s="1"/>
  <c r="H117" i="37"/>
  <c r="J117" i="37"/>
  <c r="H118" i="37"/>
  <c r="H119" i="37"/>
  <c r="J119" i="37" s="1"/>
  <c r="N119" i="37" s="1"/>
  <c r="H120" i="37"/>
  <c r="J120" i="37" s="1"/>
  <c r="H121" i="37"/>
  <c r="J121" i="37" s="1"/>
  <c r="H122" i="37"/>
  <c r="J122" i="37" s="1"/>
  <c r="H123" i="37"/>
  <c r="J123" i="37" s="1"/>
  <c r="H124" i="37"/>
  <c r="J124" i="37"/>
  <c r="H125" i="37"/>
  <c r="J125" i="37"/>
  <c r="L125" i="37" s="1"/>
  <c r="H126" i="37"/>
  <c r="H127" i="37"/>
  <c r="J127" i="37" s="1"/>
  <c r="H128" i="37"/>
  <c r="J128" i="37" s="1"/>
  <c r="H129" i="37"/>
  <c r="J129" i="37" s="1"/>
  <c r="L129" i="37" s="1"/>
  <c r="H2" i="37"/>
  <c r="J2" i="37" s="1"/>
  <c r="N2" i="37" s="1"/>
  <c r="E3" i="37"/>
  <c r="F3" i="37" s="1"/>
  <c r="G3" i="37" s="1"/>
  <c r="E4" i="37"/>
  <c r="AX4" i="37" s="1"/>
  <c r="E5" i="37"/>
  <c r="E6" i="37"/>
  <c r="AX6" i="37" s="1"/>
  <c r="E7" i="37"/>
  <c r="E8" i="37"/>
  <c r="AX8" i="37" s="1"/>
  <c r="E9" i="37"/>
  <c r="AX9" i="37" s="1"/>
  <c r="E10" i="37"/>
  <c r="E11" i="37"/>
  <c r="E12" i="37"/>
  <c r="AX12" i="37" s="1"/>
  <c r="E13" i="37"/>
  <c r="AX13" i="37" s="1"/>
  <c r="E14" i="37"/>
  <c r="AX14" i="37" s="1"/>
  <c r="E15" i="37"/>
  <c r="E16" i="37"/>
  <c r="AX16" i="37" s="1"/>
  <c r="E17" i="37"/>
  <c r="AX17" i="37" s="1"/>
  <c r="E18" i="37"/>
  <c r="AX18" i="37" s="1"/>
  <c r="E19" i="37"/>
  <c r="E20" i="37"/>
  <c r="AX20" i="37" s="1"/>
  <c r="E21" i="37"/>
  <c r="AX21" i="37" s="1"/>
  <c r="E22" i="37"/>
  <c r="AX22" i="37" s="1"/>
  <c r="E23" i="37"/>
  <c r="AX23" i="37" s="1"/>
  <c r="E24" i="37"/>
  <c r="AX24" i="37" s="1"/>
  <c r="E25" i="37"/>
  <c r="AX25" i="37" s="1"/>
  <c r="E26" i="37"/>
  <c r="AX26" i="37" s="1"/>
  <c r="E27" i="37"/>
  <c r="AH27" i="37" s="1"/>
  <c r="E28" i="37"/>
  <c r="AX28" i="37" s="1"/>
  <c r="E29" i="37"/>
  <c r="AX29" i="37" s="1"/>
  <c r="E30" i="37"/>
  <c r="E31" i="37"/>
  <c r="AX31" i="37" s="1"/>
  <c r="E32" i="37"/>
  <c r="AX32" i="37" s="1"/>
  <c r="E33" i="37"/>
  <c r="AX33" i="37" s="1"/>
  <c r="E34" i="37"/>
  <c r="E35" i="37"/>
  <c r="E36" i="37"/>
  <c r="AX36" i="37" s="1"/>
  <c r="E37" i="37"/>
  <c r="AX37" i="37" s="1"/>
  <c r="E38" i="37"/>
  <c r="E39" i="37"/>
  <c r="AX39" i="37" s="1"/>
  <c r="E40" i="37"/>
  <c r="AX40" i="37" s="1"/>
  <c r="E41" i="37"/>
  <c r="AH41" i="37" s="1"/>
  <c r="E42" i="37"/>
  <c r="AX42" i="37" s="1"/>
  <c r="E43" i="37"/>
  <c r="F43" i="37" s="1"/>
  <c r="G43" i="37" s="1"/>
  <c r="E44" i="37"/>
  <c r="AX44" i="37" s="1"/>
  <c r="E45" i="37"/>
  <c r="E46" i="37"/>
  <c r="AX46" i="37" s="1"/>
  <c r="E47" i="37"/>
  <c r="AX47" i="37" s="1"/>
  <c r="E48" i="37"/>
  <c r="AX48" i="37" s="1"/>
  <c r="E49" i="37"/>
  <c r="F49" i="37" s="1"/>
  <c r="G49" i="37" s="1"/>
  <c r="E50" i="37"/>
  <c r="E51" i="37"/>
  <c r="E52" i="37"/>
  <c r="F52" i="37" s="1"/>
  <c r="G52" i="37" s="1"/>
  <c r="P52" i="37" s="1"/>
  <c r="E53" i="37"/>
  <c r="AX53" i="37" s="1"/>
  <c r="E54" i="37"/>
  <c r="AX54" i="37" s="1"/>
  <c r="E55" i="37"/>
  <c r="E56" i="37"/>
  <c r="AX56" i="37" s="1"/>
  <c r="E57" i="37"/>
  <c r="AX57" i="37" s="1"/>
  <c r="E58" i="37"/>
  <c r="E59" i="37"/>
  <c r="AH59" i="37" s="1"/>
  <c r="E60" i="37"/>
  <c r="AX60" i="37" s="1"/>
  <c r="E61" i="37"/>
  <c r="AX61" i="37" s="1"/>
  <c r="E62" i="37"/>
  <c r="AX62" i="37" s="1"/>
  <c r="E63" i="37"/>
  <c r="E64" i="37"/>
  <c r="AX64" i="37" s="1"/>
  <c r="E65" i="37"/>
  <c r="AX65" i="37" s="1"/>
  <c r="E66" i="37"/>
  <c r="E67" i="37"/>
  <c r="E68" i="37"/>
  <c r="AX68" i="37" s="1"/>
  <c r="E69" i="37"/>
  <c r="AX69" i="37" s="1"/>
  <c r="E70" i="37"/>
  <c r="E71" i="37"/>
  <c r="E72" i="37"/>
  <c r="AX72" i="37" s="1"/>
  <c r="E73" i="37"/>
  <c r="AX73" i="37" s="1"/>
  <c r="E74" i="37"/>
  <c r="E75" i="37"/>
  <c r="E76" i="37"/>
  <c r="AX76" i="37" s="1"/>
  <c r="E77" i="37"/>
  <c r="E78" i="37"/>
  <c r="AX78" i="37" s="1"/>
  <c r="E79" i="37"/>
  <c r="AX79" i="37" s="1"/>
  <c r="E80" i="37"/>
  <c r="AX80" i="37" s="1"/>
  <c r="E81" i="37"/>
  <c r="AX81" i="37" s="1"/>
  <c r="E82" i="37"/>
  <c r="E83" i="37"/>
  <c r="AX83" i="37" s="1"/>
  <c r="E84" i="37"/>
  <c r="AX84" i="37" s="1"/>
  <c r="E85" i="37"/>
  <c r="E86" i="37"/>
  <c r="E87" i="37"/>
  <c r="AX87" i="37" s="1"/>
  <c r="E88" i="37"/>
  <c r="AX88" i="37" s="1"/>
  <c r="E89" i="37"/>
  <c r="E90" i="37"/>
  <c r="E91" i="37"/>
  <c r="AX91" i="37" s="1"/>
  <c r="E92" i="37"/>
  <c r="E93" i="37"/>
  <c r="E94" i="37"/>
  <c r="AX94" i="37" s="1"/>
  <c r="E95" i="37"/>
  <c r="AX95" i="37" s="1"/>
  <c r="E96" i="37"/>
  <c r="AX96" i="37" s="1"/>
  <c r="E97" i="37"/>
  <c r="E98" i="37"/>
  <c r="E99" i="37"/>
  <c r="AX99" i="37" s="1"/>
  <c r="E100" i="37"/>
  <c r="AX100" i="37" s="1"/>
  <c r="E101" i="37"/>
  <c r="AX101" i="37" s="1"/>
  <c r="E102" i="37"/>
  <c r="AX102" i="37" s="1"/>
  <c r="E103" i="37"/>
  <c r="AX103" i="37" s="1"/>
  <c r="E104" i="37"/>
  <c r="E105" i="37"/>
  <c r="E106" i="37"/>
  <c r="AX106" i="37" s="1"/>
  <c r="E107" i="37"/>
  <c r="AX107" i="37" s="1"/>
  <c r="E108" i="37"/>
  <c r="E109" i="37"/>
  <c r="E110" i="37"/>
  <c r="E111" i="37"/>
  <c r="AX111" i="37" s="1"/>
  <c r="E112" i="37"/>
  <c r="AX112" i="37" s="1"/>
  <c r="E113" i="37"/>
  <c r="E114" i="37"/>
  <c r="AX114" i="37" s="1"/>
  <c r="E115" i="37"/>
  <c r="AX115" i="37" s="1"/>
  <c r="E116" i="37"/>
  <c r="E117" i="37"/>
  <c r="E118" i="37"/>
  <c r="AX118" i="37" s="1"/>
  <c r="E119" i="37"/>
  <c r="AX119" i="37" s="1"/>
  <c r="E120" i="37"/>
  <c r="AX120" i="37" s="1"/>
  <c r="E121" i="37"/>
  <c r="E122" i="37"/>
  <c r="E123" i="37"/>
  <c r="AX123" i="37" s="1"/>
  <c r="E124" i="37"/>
  <c r="E125" i="37"/>
  <c r="E126" i="37"/>
  <c r="E127" i="37"/>
  <c r="E128" i="37"/>
  <c r="AX128" i="37" s="1"/>
  <c r="E129" i="37"/>
  <c r="E2" i="37"/>
  <c r="AX2" i="37" s="1"/>
  <c r="AE145" i="37" a="1"/>
  <c r="AE145" i="37" s="1"/>
  <c r="AE144" i="37" a="1"/>
  <c r="AE144" i="37" s="1"/>
  <c r="AE143" i="37" a="1"/>
  <c r="AE143" i="37" s="1"/>
  <c r="AE142" i="37" a="1"/>
  <c r="AE142" i="37" s="1"/>
  <c r="AE141" i="37" a="1"/>
  <c r="AE141" i="37" s="1"/>
  <c r="AE140" i="37" a="1"/>
  <c r="AE140" i="37" s="1"/>
  <c r="AE139" i="37" a="1"/>
  <c r="AE139" i="37" s="1"/>
  <c r="AE138" i="37" a="1"/>
  <c r="AE138" i="37" s="1"/>
  <c r="AE137" i="37" a="1"/>
  <c r="AE137" i="37" s="1"/>
  <c r="AE136" i="37" a="1"/>
  <c r="AE136" i="37" s="1"/>
  <c r="AE135" i="37" a="1"/>
  <c r="AE135" i="37" s="1"/>
  <c r="AE134" i="37" a="1"/>
  <c r="AE134" i="37" s="1"/>
  <c r="AE133" i="37" a="1"/>
  <c r="AE133" i="37" s="1"/>
  <c r="AE132" i="37" a="1"/>
  <c r="AE132" i="37" s="1"/>
  <c r="AE131" i="37" a="1"/>
  <c r="AE131" i="37" s="1"/>
  <c r="AE130" i="37" a="1"/>
  <c r="AE130" i="37" s="1"/>
  <c r="AT129" i="37"/>
  <c r="AR129" i="37"/>
  <c r="AO129" i="37"/>
  <c r="AT128" i="37"/>
  <c r="AR128" i="37"/>
  <c r="AO128" i="37"/>
  <c r="AT127" i="37"/>
  <c r="AR127" i="37"/>
  <c r="AO127" i="37"/>
  <c r="AT126" i="37"/>
  <c r="AR126" i="37"/>
  <c r="AO126" i="37"/>
  <c r="J126" i="37"/>
  <c r="AT125" i="37"/>
  <c r="AR125" i="37"/>
  <c r="AO125" i="37"/>
  <c r="AT124" i="37"/>
  <c r="AR124" i="37"/>
  <c r="AO124" i="37"/>
  <c r="AT123" i="37"/>
  <c r="AR123" i="37"/>
  <c r="AO123" i="37"/>
  <c r="AT122" i="37"/>
  <c r="AR122" i="37"/>
  <c r="AO122" i="37"/>
  <c r="N122" i="37"/>
  <c r="AT121" i="37"/>
  <c r="AR121" i="37"/>
  <c r="AO121" i="37"/>
  <c r="AT120" i="37"/>
  <c r="AR120" i="37"/>
  <c r="AO120" i="37"/>
  <c r="AT119" i="37"/>
  <c r="AR119" i="37"/>
  <c r="AO119" i="37"/>
  <c r="AT118" i="37"/>
  <c r="AR118" i="37"/>
  <c r="AO118" i="37"/>
  <c r="J118" i="37"/>
  <c r="M118" i="37" s="1"/>
  <c r="AT117" i="37"/>
  <c r="AR117" i="37"/>
  <c r="AO117" i="37"/>
  <c r="AT116" i="37"/>
  <c r="AR116" i="37"/>
  <c r="AO116" i="37"/>
  <c r="AT115" i="37"/>
  <c r="AR115" i="37"/>
  <c r="AO115" i="37"/>
  <c r="L115" i="37"/>
  <c r="AT114" i="37"/>
  <c r="AR114" i="37"/>
  <c r="AO114" i="37"/>
  <c r="F114" i="37"/>
  <c r="G114" i="37" s="1"/>
  <c r="AA114" i="37" s="1"/>
  <c r="AT113" i="37"/>
  <c r="AR113" i="37"/>
  <c r="AO113" i="37"/>
  <c r="AT112" i="37"/>
  <c r="AR112" i="37"/>
  <c r="AO112" i="37"/>
  <c r="AT111" i="37"/>
  <c r="AR111" i="37"/>
  <c r="AO111" i="37"/>
  <c r="AT110" i="37"/>
  <c r="AR110" i="37"/>
  <c r="AO110" i="37"/>
  <c r="AT109" i="37"/>
  <c r="AR109" i="37"/>
  <c r="AO109" i="37"/>
  <c r="J109" i="37"/>
  <c r="AT108" i="37"/>
  <c r="AR108" i="37"/>
  <c r="AO108" i="37"/>
  <c r="AT107" i="37"/>
  <c r="AR107" i="37"/>
  <c r="AO107" i="37"/>
  <c r="F107" i="37"/>
  <c r="G107" i="37" s="1"/>
  <c r="AB107" i="37" s="1"/>
  <c r="AT106" i="37"/>
  <c r="AR106" i="37"/>
  <c r="AO106" i="37"/>
  <c r="AT105" i="37"/>
  <c r="AR105" i="37"/>
  <c r="AO105" i="37"/>
  <c r="AT104" i="37"/>
  <c r="AR104" i="37"/>
  <c r="AO104" i="37"/>
  <c r="AT103" i="37"/>
  <c r="AR103" i="37"/>
  <c r="AO103" i="37"/>
  <c r="AT102" i="37"/>
  <c r="AR102" i="37"/>
  <c r="AO102" i="37"/>
  <c r="A102" i="37"/>
  <c r="AT101" i="37"/>
  <c r="AR101" i="37"/>
  <c r="AO101" i="37"/>
  <c r="N101" i="37"/>
  <c r="AT100" i="37"/>
  <c r="AR100" i="37"/>
  <c r="AO100" i="37"/>
  <c r="AT99" i="37"/>
  <c r="AR99" i="37"/>
  <c r="AO99" i="37"/>
  <c r="A99" i="37"/>
  <c r="AT98" i="37"/>
  <c r="AR98" i="37"/>
  <c r="AO98" i="37"/>
  <c r="AT97" i="37"/>
  <c r="AR97" i="37"/>
  <c r="AO97" i="37"/>
  <c r="J97" i="37"/>
  <c r="AT96" i="37"/>
  <c r="AR96" i="37"/>
  <c r="AO96" i="37"/>
  <c r="AT95" i="37"/>
  <c r="AR95" i="37"/>
  <c r="AO95" i="37"/>
  <c r="AT94" i="37"/>
  <c r="AR94" i="37"/>
  <c r="AO94" i="37"/>
  <c r="AT93" i="37"/>
  <c r="AR93" i="37"/>
  <c r="AO93" i="37"/>
  <c r="AT92" i="37"/>
  <c r="AR92" i="37"/>
  <c r="AO92" i="37"/>
  <c r="AT91" i="37"/>
  <c r="AR91" i="37"/>
  <c r="AO91" i="37"/>
  <c r="AT90" i="37"/>
  <c r="AR90" i="37"/>
  <c r="AO90" i="37"/>
  <c r="J90" i="37"/>
  <c r="AT89" i="37"/>
  <c r="AR89" i="37"/>
  <c r="AO89" i="37"/>
  <c r="AT88" i="37"/>
  <c r="AR88" i="37"/>
  <c r="AO88" i="37"/>
  <c r="AT87" i="37"/>
  <c r="AR87" i="37"/>
  <c r="AO87" i="37"/>
  <c r="AT86" i="37"/>
  <c r="AR86" i="37"/>
  <c r="AO86" i="37"/>
  <c r="AT85" i="37"/>
  <c r="AR85" i="37"/>
  <c r="AO85" i="37"/>
  <c r="N85" i="37"/>
  <c r="AT84" i="37"/>
  <c r="AR84" i="37"/>
  <c r="AO84" i="37"/>
  <c r="J84" i="37"/>
  <c r="L84" i="37" s="1"/>
  <c r="AT83" i="37"/>
  <c r="AR83" i="37"/>
  <c r="AO83" i="37"/>
  <c r="AT82" i="37"/>
  <c r="AR82" i="37"/>
  <c r="AO82" i="37"/>
  <c r="AT81" i="37"/>
  <c r="AR81" i="37"/>
  <c r="AO81" i="37"/>
  <c r="AT80" i="37"/>
  <c r="AR80" i="37"/>
  <c r="AO80" i="37"/>
  <c r="AT79" i="37"/>
  <c r="AR79" i="37"/>
  <c r="AO79" i="37"/>
  <c r="AT78" i="37"/>
  <c r="AR78" i="37"/>
  <c r="AO78" i="37"/>
  <c r="F78" i="37"/>
  <c r="G78" i="37" s="1"/>
  <c r="AT77" i="37"/>
  <c r="AR77" i="37"/>
  <c r="AO77" i="37"/>
  <c r="J77" i="37"/>
  <c r="L77" i="37" s="1"/>
  <c r="AT76" i="37"/>
  <c r="AR76" i="37"/>
  <c r="AO76" i="37"/>
  <c r="AT75" i="37"/>
  <c r="AR75" i="37"/>
  <c r="AO75" i="37"/>
  <c r="J75" i="37"/>
  <c r="AT74" i="37"/>
  <c r="AR74" i="37"/>
  <c r="AO74" i="37"/>
  <c r="AT73" i="37"/>
  <c r="AR73" i="37"/>
  <c r="AO73" i="37"/>
  <c r="AT72" i="37"/>
  <c r="AR72" i="37"/>
  <c r="AO72" i="37"/>
  <c r="F72" i="37"/>
  <c r="G72" i="37" s="1"/>
  <c r="R72" i="37" s="1"/>
  <c r="AT71" i="37"/>
  <c r="AR71" i="37"/>
  <c r="AO71" i="37"/>
  <c r="AT70" i="37"/>
  <c r="AR70" i="37"/>
  <c r="AO70" i="37"/>
  <c r="AT69" i="37"/>
  <c r="AR69" i="37"/>
  <c r="AO69" i="37"/>
  <c r="J69" i="37"/>
  <c r="AT68" i="37"/>
  <c r="AR68" i="37"/>
  <c r="AO68" i="37"/>
  <c r="D68" i="37"/>
  <c r="AT67" i="37"/>
  <c r="AR67" i="37"/>
  <c r="AO67" i="37"/>
  <c r="AT66" i="37"/>
  <c r="AO66" i="37"/>
  <c r="AT65" i="37"/>
  <c r="AT64" i="37"/>
  <c r="AH64" i="37"/>
  <c r="D64" i="37"/>
  <c r="A64" i="37"/>
  <c r="AT63" i="37"/>
  <c r="AT62" i="37"/>
  <c r="L62" i="37"/>
  <c r="AT61" i="37"/>
  <c r="AT60" i="37"/>
  <c r="AT59" i="37"/>
  <c r="AT58" i="37"/>
  <c r="J58" i="37"/>
  <c r="AH58" i="37"/>
  <c r="AT57" i="37"/>
  <c r="AT56" i="37"/>
  <c r="AT55" i="37"/>
  <c r="F55" i="37"/>
  <c r="G55" i="37" s="1"/>
  <c r="V55" i="37" s="1"/>
  <c r="AY55" i="37" s="1"/>
  <c r="A55" i="37"/>
  <c r="AT54" i="37"/>
  <c r="F54" i="37"/>
  <c r="G54" i="37" s="1"/>
  <c r="AH54" i="37"/>
  <c r="A54" i="37"/>
  <c r="AT53" i="37"/>
  <c r="J53" i="37"/>
  <c r="F53" i="37"/>
  <c r="G53" i="37" s="1"/>
  <c r="D53" i="37"/>
  <c r="AT52" i="37"/>
  <c r="A52" i="37"/>
  <c r="AT51" i="37"/>
  <c r="J51" i="37"/>
  <c r="L51" i="37" s="1"/>
  <c r="AT50" i="37"/>
  <c r="AT49" i="37"/>
  <c r="AJ49" i="37"/>
  <c r="AL49" i="37" s="1"/>
  <c r="AT48" i="37"/>
  <c r="AJ48" i="37"/>
  <c r="AL48" i="37" s="1"/>
  <c r="AT47" i="37"/>
  <c r="AJ47" i="37"/>
  <c r="AL47" i="37" s="1"/>
  <c r="J47" i="37"/>
  <c r="L47" i="37" s="1"/>
  <c r="A47" i="37"/>
  <c r="AT46" i="37"/>
  <c r="AJ46" i="37"/>
  <c r="AL46" i="37" s="1"/>
  <c r="J46" i="37"/>
  <c r="D46" i="37"/>
  <c r="AT45" i="37"/>
  <c r="AJ45" i="37"/>
  <c r="AL45" i="37" s="1"/>
  <c r="AH45" i="37"/>
  <c r="D45" i="37"/>
  <c r="AT44" i="37"/>
  <c r="AJ44" i="37"/>
  <c r="AL44" i="37" s="1"/>
  <c r="J44" i="37"/>
  <c r="M44" i="37" s="1"/>
  <c r="AT43" i="37"/>
  <c r="AJ43" i="37"/>
  <c r="AL43" i="37" s="1"/>
  <c r="J43" i="37"/>
  <c r="P43" i="37" s="1"/>
  <c r="AT42" i="37"/>
  <c r="AJ42" i="37"/>
  <c r="AL42" i="37" s="1"/>
  <c r="AT41" i="37"/>
  <c r="AJ41" i="37"/>
  <c r="AK41" i="37" s="1"/>
  <c r="AT40" i="37"/>
  <c r="AJ40" i="37"/>
  <c r="AK40" i="37" s="1"/>
  <c r="F40" i="37"/>
  <c r="G40" i="37"/>
  <c r="D40" i="37"/>
  <c r="AT39" i="37"/>
  <c r="AJ39" i="37"/>
  <c r="AK39" i="37" s="1"/>
  <c r="J39" i="37"/>
  <c r="AT38" i="37"/>
  <c r="AJ38" i="37"/>
  <c r="AK38" i="37" s="1"/>
  <c r="F38" i="37"/>
  <c r="G38" i="37" s="1"/>
  <c r="AT37" i="37"/>
  <c r="AJ37" i="37"/>
  <c r="AK37" i="37" s="1"/>
  <c r="AT36" i="37"/>
  <c r="AJ36" i="37"/>
  <c r="AK36" i="37" s="1"/>
  <c r="J36" i="37"/>
  <c r="AT35" i="37"/>
  <c r="AJ35" i="37"/>
  <c r="AK35" i="37" s="1"/>
  <c r="AT34" i="37"/>
  <c r="AJ34" i="37"/>
  <c r="AK34" i="37" s="1"/>
  <c r="A34" i="37"/>
  <c r="AT33" i="37"/>
  <c r="AT32" i="37"/>
  <c r="AT31" i="37"/>
  <c r="AH31" i="37"/>
  <c r="AT30" i="37"/>
  <c r="AT29" i="37"/>
  <c r="AT28" i="37"/>
  <c r="AT27" i="37"/>
  <c r="J27" i="37"/>
  <c r="L27" i="37" s="1"/>
  <c r="AT26" i="37"/>
  <c r="AT25" i="37"/>
  <c r="AO25" i="37"/>
  <c r="AT24" i="37"/>
  <c r="AO24" i="37"/>
  <c r="A24" i="37"/>
  <c r="AT23" i="37"/>
  <c r="AO23" i="37"/>
  <c r="J23" i="37"/>
  <c r="F23" i="37"/>
  <c r="G23" i="37" s="1"/>
  <c r="AT22" i="37"/>
  <c r="AO22" i="37"/>
  <c r="AT21" i="37"/>
  <c r="AO21" i="37"/>
  <c r="J21" i="37"/>
  <c r="AT20" i="37"/>
  <c r="AO20" i="37"/>
  <c r="N20" i="37"/>
  <c r="AT19" i="37"/>
  <c r="AO19" i="37"/>
  <c r="AT18" i="37"/>
  <c r="AO18" i="37"/>
  <c r="F18" i="37"/>
  <c r="G18" i="37" s="1"/>
  <c r="D18" i="37"/>
  <c r="AT17" i="37"/>
  <c r="AO17" i="37"/>
  <c r="AT16" i="37"/>
  <c r="AO16" i="37"/>
  <c r="AT15" i="37"/>
  <c r="AO15" i="37"/>
  <c r="AT14" i="37"/>
  <c r="AO14" i="37"/>
  <c r="A14" i="37"/>
  <c r="AT13" i="37"/>
  <c r="AO13" i="37"/>
  <c r="J13" i="37"/>
  <c r="N13" i="37" s="1"/>
  <c r="D13" i="37"/>
  <c r="AT12" i="37"/>
  <c r="AO12" i="37"/>
  <c r="D12" i="37"/>
  <c r="AT11" i="37"/>
  <c r="AO11" i="37"/>
  <c r="AT10" i="37"/>
  <c r="AO10" i="37"/>
  <c r="AH10" i="37"/>
  <c r="D10" i="37"/>
  <c r="AT9" i="37"/>
  <c r="AO9" i="37"/>
  <c r="AT8" i="37"/>
  <c r="AO8" i="37"/>
  <c r="J8" i="37"/>
  <c r="N8" i="37" s="1"/>
  <c r="AT7" i="37"/>
  <c r="AO7" i="37"/>
  <c r="AH7" i="37"/>
  <c r="AT6" i="37"/>
  <c r="AO6" i="37"/>
  <c r="AT5" i="37"/>
  <c r="AO5" i="37"/>
  <c r="J5" i="37"/>
  <c r="N5" i="37" s="1"/>
  <c r="AT4" i="37"/>
  <c r="AO4" i="37"/>
  <c r="D4" i="37"/>
  <c r="AT3" i="37"/>
  <c r="AO3" i="37"/>
  <c r="J3" i="37"/>
  <c r="N3" i="37" s="1"/>
  <c r="AT2" i="37"/>
  <c r="AO2" i="37"/>
  <c r="AH2" i="37"/>
  <c r="AC2" i="37"/>
  <c r="H3" i="36"/>
  <c r="H4" i="36"/>
  <c r="J4" i="36" s="1"/>
  <c r="L4" i="36" s="1"/>
  <c r="H5" i="36"/>
  <c r="H6" i="36"/>
  <c r="H7" i="36"/>
  <c r="J7" i="36" s="1"/>
  <c r="H8" i="36"/>
  <c r="J8" i="36" s="1"/>
  <c r="L8" i="36" s="1"/>
  <c r="H9" i="36"/>
  <c r="J9" i="36" s="1"/>
  <c r="L9" i="36" s="1"/>
  <c r="H10" i="36"/>
  <c r="J10" i="36" s="1"/>
  <c r="H11" i="36"/>
  <c r="J11" i="36"/>
  <c r="N11" i="36" s="1"/>
  <c r="H12" i="36"/>
  <c r="J12" i="36" s="1"/>
  <c r="H13" i="36"/>
  <c r="H14" i="36"/>
  <c r="H15" i="36"/>
  <c r="J15" i="36" s="1"/>
  <c r="M15" i="36" s="1"/>
  <c r="AG15" i="36" s="1"/>
  <c r="H16" i="36"/>
  <c r="H17" i="36"/>
  <c r="J17" i="36" s="1"/>
  <c r="M17" i="36" s="1"/>
  <c r="H18" i="36"/>
  <c r="J18" i="36" s="1"/>
  <c r="H19" i="36"/>
  <c r="J19" i="36" s="1"/>
  <c r="M19" i="36" s="1"/>
  <c r="H20" i="36"/>
  <c r="J20" i="36" s="1"/>
  <c r="H21" i="36"/>
  <c r="H22" i="36"/>
  <c r="J22" i="36" s="1"/>
  <c r="H23" i="36"/>
  <c r="J23" i="36" s="1"/>
  <c r="H24" i="36"/>
  <c r="J24" i="36" s="1"/>
  <c r="H25" i="36"/>
  <c r="J25" i="36" s="1"/>
  <c r="N25" i="36" s="1"/>
  <c r="H26" i="36"/>
  <c r="J26" i="36" s="1"/>
  <c r="N26" i="36" s="1"/>
  <c r="H27" i="36"/>
  <c r="J27" i="36" s="1"/>
  <c r="M27" i="36" s="1"/>
  <c r="AG27" i="36" s="1"/>
  <c r="H28" i="36"/>
  <c r="H29" i="36"/>
  <c r="H30" i="36"/>
  <c r="H31" i="36"/>
  <c r="J31" i="36" s="1"/>
  <c r="H32" i="36"/>
  <c r="H33" i="36"/>
  <c r="J33" i="36" s="1"/>
  <c r="H34" i="36"/>
  <c r="J34" i="36" s="1"/>
  <c r="L34" i="36" s="1"/>
  <c r="H35" i="36"/>
  <c r="J35" i="36" s="1"/>
  <c r="H36" i="36"/>
  <c r="H37" i="36"/>
  <c r="J37" i="36" s="1"/>
  <c r="N37" i="36" s="1"/>
  <c r="H38" i="36"/>
  <c r="J38" i="36" s="1"/>
  <c r="H39" i="36"/>
  <c r="J39" i="36" s="1"/>
  <c r="H40" i="36"/>
  <c r="H41" i="36"/>
  <c r="J41" i="36" s="1"/>
  <c r="H42" i="36"/>
  <c r="J42" i="36" s="1"/>
  <c r="N42" i="36" s="1"/>
  <c r="H43" i="36"/>
  <c r="J43" i="36" s="1"/>
  <c r="M43" i="36" s="1"/>
  <c r="H44" i="36"/>
  <c r="J44" i="36" s="1"/>
  <c r="H45" i="36"/>
  <c r="J45" i="36" s="1"/>
  <c r="H46" i="36"/>
  <c r="J46" i="36" s="1"/>
  <c r="N46" i="36" s="1"/>
  <c r="H47" i="36"/>
  <c r="J47" i="36" s="1"/>
  <c r="H48" i="36"/>
  <c r="J48" i="36" s="1"/>
  <c r="H49" i="36"/>
  <c r="J49" i="36" s="1"/>
  <c r="H50" i="36"/>
  <c r="J50" i="36" s="1"/>
  <c r="H51" i="36"/>
  <c r="J51" i="36" s="1"/>
  <c r="M51" i="36" s="1"/>
  <c r="H52" i="36"/>
  <c r="J52" i="36" s="1"/>
  <c r="H53" i="36"/>
  <c r="J53" i="36" s="1"/>
  <c r="N53" i="36" s="1"/>
  <c r="H54" i="36"/>
  <c r="J54" i="36" s="1"/>
  <c r="H55" i="36"/>
  <c r="J55" i="36" s="1"/>
  <c r="M55" i="36" s="1"/>
  <c r="H56" i="36"/>
  <c r="H57" i="36"/>
  <c r="J57" i="36" s="1"/>
  <c r="H58" i="36"/>
  <c r="J58" i="36" s="1"/>
  <c r="N58" i="36" s="1"/>
  <c r="H59" i="36"/>
  <c r="J59" i="36" s="1"/>
  <c r="L59" i="36" s="1"/>
  <c r="H60" i="36"/>
  <c r="H61" i="36"/>
  <c r="J61" i="36" s="1"/>
  <c r="N61" i="36" s="1"/>
  <c r="H62" i="36"/>
  <c r="J62" i="36" s="1"/>
  <c r="H63" i="36"/>
  <c r="H64" i="36"/>
  <c r="J64" i="36" s="1"/>
  <c r="H65" i="36"/>
  <c r="J65" i="36" s="1"/>
  <c r="H66" i="36"/>
  <c r="J66" i="36" s="1"/>
  <c r="N66" i="36" s="1"/>
  <c r="H67" i="36"/>
  <c r="J67" i="36" s="1"/>
  <c r="H68" i="36"/>
  <c r="J68" i="36" s="1"/>
  <c r="N68" i="36" s="1"/>
  <c r="H69" i="36"/>
  <c r="J69" i="36" s="1"/>
  <c r="H70" i="36"/>
  <c r="H71" i="36"/>
  <c r="J71" i="36" s="1"/>
  <c r="H72" i="36"/>
  <c r="J72" i="36" s="1"/>
  <c r="M72" i="36" s="1"/>
  <c r="H73" i="36"/>
  <c r="H74" i="36"/>
  <c r="J74" i="36" s="1"/>
  <c r="H75" i="36"/>
  <c r="J75" i="36" s="1"/>
  <c r="N75" i="36" s="1"/>
  <c r="H76" i="36"/>
  <c r="J76" i="36" s="1"/>
  <c r="H77" i="36"/>
  <c r="H78" i="36"/>
  <c r="J78" i="36" s="1"/>
  <c r="H79" i="36"/>
  <c r="J79" i="36" s="1"/>
  <c r="N79" i="36" s="1"/>
  <c r="H80" i="36"/>
  <c r="J80" i="36" s="1"/>
  <c r="M80" i="36" s="1"/>
  <c r="H81" i="36"/>
  <c r="J81" i="36" s="1"/>
  <c r="H82" i="36"/>
  <c r="J82" i="36" s="1"/>
  <c r="H83" i="36"/>
  <c r="J83" i="36" s="1"/>
  <c r="H84" i="36"/>
  <c r="J84" i="36" s="1"/>
  <c r="H85" i="36"/>
  <c r="H86" i="36"/>
  <c r="J86" i="36" s="1"/>
  <c r="H87" i="36"/>
  <c r="H88" i="36"/>
  <c r="J88" i="36" s="1"/>
  <c r="H89" i="36"/>
  <c r="J89" i="36" s="1"/>
  <c r="H90" i="36"/>
  <c r="J90" i="36" s="1"/>
  <c r="H91" i="36"/>
  <c r="J91" i="36" s="1"/>
  <c r="M91" i="36" s="1"/>
  <c r="H92" i="36"/>
  <c r="H93" i="36"/>
  <c r="J93" i="36" s="1"/>
  <c r="H94" i="36"/>
  <c r="H95" i="36"/>
  <c r="H96" i="36"/>
  <c r="J96" i="36" s="1"/>
  <c r="N96" i="36" s="1"/>
  <c r="H97" i="36"/>
  <c r="J97" i="36" s="1"/>
  <c r="H98" i="36"/>
  <c r="J98" i="36" s="1"/>
  <c r="L98" i="36" s="1"/>
  <c r="H99" i="36"/>
  <c r="J99" i="36" s="1"/>
  <c r="L99" i="36" s="1"/>
  <c r="H100" i="36"/>
  <c r="J100" i="36" s="1"/>
  <c r="L100" i="36" s="1"/>
  <c r="H101" i="36"/>
  <c r="J101" i="36" s="1"/>
  <c r="H102" i="36"/>
  <c r="J102" i="36" s="1"/>
  <c r="N102" i="36" s="1"/>
  <c r="H103" i="36"/>
  <c r="J103" i="36" s="1"/>
  <c r="N103" i="36" s="1"/>
  <c r="H104" i="36"/>
  <c r="J104" i="36" s="1"/>
  <c r="H105" i="36"/>
  <c r="J105" i="36"/>
  <c r="M105" i="36" s="1"/>
  <c r="H106" i="36"/>
  <c r="J106" i="36" s="1"/>
  <c r="H107" i="36"/>
  <c r="J107" i="36" s="1"/>
  <c r="N107" i="36" s="1"/>
  <c r="H108" i="36"/>
  <c r="J108" i="36" s="1"/>
  <c r="H109" i="36"/>
  <c r="H110" i="36"/>
  <c r="J110" i="36" s="1"/>
  <c r="N110" i="36" s="1"/>
  <c r="H111" i="36"/>
  <c r="J111" i="36" s="1"/>
  <c r="H112" i="36"/>
  <c r="H113" i="36"/>
  <c r="J113" i="36" s="1"/>
  <c r="M113" i="36" s="1"/>
  <c r="H114" i="36"/>
  <c r="H115" i="36"/>
  <c r="J115" i="36" s="1"/>
  <c r="L115" i="36" s="1"/>
  <c r="H116" i="36"/>
  <c r="J116" i="36" s="1"/>
  <c r="H117" i="36"/>
  <c r="J117" i="36" s="1"/>
  <c r="H118" i="36"/>
  <c r="J118" i="36" s="1"/>
  <c r="N118" i="36" s="1"/>
  <c r="H119" i="36"/>
  <c r="J119" i="36" s="1"/>
  <c r="N119" i="36" s="1"/>
  <c r="H120" i="36"/>
  <c r="H121" i="36"/>
  <c r="J121" i="36" s="1"/>
  <c r="H122" i="36"/>
  <c r="J122" i="36" s="1"/>
  <c r="M122" i="36" s="1"/>
  <c r="H123" i="36"/>
  <c r="J123" i="36" s="1"/>
  <c r="H124" i="36"/>
  <c r="H125" i="36"/>
  <c r="J125" i="36" s="1"/>
  <c r="N125" i="36" s="1"/>
  <c r="H126" i="36"/>
  <c r="H127" i="36"/>
  <c r="J127" i="36" s="1"/>
  <c r="H128" i="36"/>
  <c r="J128" i="36" s="1"/>
  <c r="H129" i="36"/>
  <c r="J129" i="36" s="1"/>
  <c r="M129" i="36" s="1"/>
  <c r="H2" i="36"/>
  <c r="J2" i="36" s="1"/>
  <c r="N2" i="36" s="1"/>
  <c r="E3" i="36"/>
  <c r="F3" i="36" s="1"/>
  <c r="G3" i="36" s="1"/>
  <c r="E4" i="36"/>
  <c r="E5" i="36"/>
  <c r="AX5" i="36" s="1"/>
  <c r="E6" i="36"/>
  <c r="E7" i="36"/>
  <c r="AX7" i="36" s="1"/>
  <c r="E8" i="36"/>
  <c r="E9" i="36"/>
  <c r="F9" i="36" s="1"/>
  <c r="G9" i="36" s="1"/>
  <c r="Z9" i="36" s="1"/>
  <c r="AZ9" i="36" s="1"/>
  <c r="E10" i="36"/>
  <c r="E11" i="36"/>
  <c r="AH11" i="36" s="1"/>
  <c r="E12" i="36"/>
  <c r="AX12" i="36" s="1"/>
  <c r="E13" i="36"/>
  <c r="E14" i="36"/>
  <c r="AX14" i="36" s="1"/>
  <c r="E15" i="36"/>
  <c r="E16" i="36"/>
  <c r="AX16" i="36" s="1"/>
  <c r="E17" i="36"/>
  <c r="AX17" i="36" s="1"/>
  <c r="E18" i="36"/>
  <c r="F18" i="36" s="1"/>
  <c r="G18" i="36" s="1"/>
  <c r="E19" i="36"/>
  <c r="E20" i="36"/>
  <c r="AX20" i="36" s="1"/>
  <c r="E21" i="36"/>
  <c r="AX21" i="36" s="1"/>
  <c r="E22" i="36"/>
  <c r="AX22" i="36" s="1"/>
  <c r="E23" i="36"/>
  <c r="E24" i="36"/>
  <c r="AX24" i="36" s="1"/>
  <c r="E25" i="36"/>
  <c r="AX25" i="36" s="1"/>
  <c r="E26" i="36"/>
  <c r="E27" i="36"/>
  <c r="AH27" i="36" s="1"/>
  <c r="E28" i="36"/>
  <c r="E29" i="36"/>
  <c r="AX29" i="36" s="1"/>
  <c r="E30" i="36"/>
  <c r="AX30" i="36" s="1"/>
  <c r="E31" i="36"/>
  <c r="AX31" i="36" s="1"/>
  <c r="E32" i="36"/>
  <c r="AX32" i="36" s="1"/>
  <c r="E33" i="36"/>
  <c r="AX33" i="36" s="1"/>
  <c r="E34" i="36"/>
  <c r="AH34" i="36" s="1"/>
  <c r="E35" i="36"/>
  <c r="E36" i="36"/>
  <c r="AX36" i="36" s="1"/>
  <c r="E37" i="36"/>
  <c r="E38" i="36"/>
  <c r="AX38" i="36" s="1"/>
  <c r="E39" i="36"/>
  <c r="AX39" i="36" s="1"/>
  <c r="E40" i="36"/>
  <c r="AX40" i="36" s="1"/>
  <c r="E41" i="36"/>
  <c r="AX41" i="36" s="1"/>
  <c r="E42" i="36"/>
  <c r="AX42" i="36" s="1"/>
  <c r="E43" i="36"/>
  <c r="E44" i="36"/>
  <c r="F44" i="36" s="1"/>
  <c r="G44" i="36" s="1"/>
  <c r="E45" i="36"/>
  <c r="AX45" i="36" s="1"/>
  <c r="E46" i="36"/>
  <c r="AX46" i="36" s="1"/>
  <c r="E47" i="36"/>
  <c r="AX47" i="36" s="1"/>
  <c r="E48" i="36"/>
  <c r="AX48" i="36" s="1"/>
  <c r="E49" i="36"/>
  <c r="E50" i="36"/>
  <c r="E51" i="36"/>
  <c r="AX51" i="36" s="1"/>
  <c r="E52" i="36"/>
  <c r="AX52" i="36" s="1"/>
  <c r="E53" i="36"/>
  <c r="AX53" i="36" s="1"/>
  <c r="E54" i="36"/>
  <c r="AX54" i="36" s="1"/>
  <c r="E55" i="36"/>
  <c r="AX55" i="36" s="1"/>
  <c r="E56" i="36"/>
  <c r="E57" i="36"/>
  <c r="E58" i="36"/>
  <c r="AH58" i="36" s="1"/>
  <c r="E59" i="36"/>
  <c r="AX59" i="36" s="1"/>
  <c r="E60" i="36"/>
  <c r="AH60" i="36" s="1"/>
  <c r="E61" i="36"/>
  <c r="AX61" i="36" s="1"/>
  <c r="E62" i="36"/>
  <c r="AX62" i="36" s="1"/>
  <c r="E63" i="36"/>
  <c r="AH63" i="36" s="1"/>
  <c r="E64" i="36"/>
  <c r="AX64" i="36" s="1"/>
  <c r="E65" i="36"/>
  <c r="E66" i="36"/>
  <c r="E67" i="36"/>
  <c r="AX67" i="36" s="1"/>
  <c r="E68" i="36"/>
  <c r="E69" i="36"/>
  <c r="E70" i="36"/>
  <c r="AX70" i="36" s="1"/>
  <c r="E71" i="36"/>
  <c r="E72" i="36"/>
  <c r="E73" i="36"/>
  <c r="AX73" i="36" s="1"/>
  <c r="E74" i="36"/>
  <c r="E75" i="36"/>
  <c r="AX75" i="36" s="1"/>
  <c r="E76" i="36"/>
  <c r="AX76" i="36" s="1"/>
  <c r="E77" i="36"/>
  <c r="E78" i="36"/>
  <c r="E79" i="36"/>
  <c r="AX79" i="36" s="1"/>
  <c r="E80" i="36"/>
  <c r="F80" i="36" s="1"/>
  <c r="G80" i="36" s="1"/>
  <c r="R80" i="36" s="1"/>
  <c r="E81" i="36"/>
  <c r="AX81" i="36" s="1"/>
  <c r="E82" i="36"/>
  <c r="E83" i="36"/>
  <c r="E84" i="36"/>
  <c r="E85" i="36"/>
  <c r="E86" i="36"/>
  <c r="E87" i="36"/>
  <c r="E88" i="36"/>
  <c r="AX88" i="36" s="1"/>
  <c r="E89" i="36"/>
  <c r="E90" i="36"/>
  <c r="E91" i="36"/>
  <c r="E92" i="36"/>
  <c r="AX92" i="36" s="1"/>
  <c r="E93" i="36"/>
  <c r="AX93" i="36" s="1"/>
  <c r="E94" i="36"/>
  <c r="AX94" i="36" s="1"/>
  <c r="E95" i="36"/>
  <c r="AX95" i="36" s="1"/>
  <c r="E96" i="36"/>
  <c r="AX96" i="36" s="1"/>
  <c r="E97" i="36"/>
  <c r="E98" i="36"/>
  <c r="E99" i="36"/>
  <c r="AX99" i="36" s="1"/>
  <c r="E100" i="36"/>
  <c r="AX100" i="36" s="1"/>
  <c r="E101" i="36"/>
  <c r="AX101" i="36" s="1"/>
  <c r="E102" i="36"/>
  <c r="AX102" i="36" s="1"/>
  <c r="E103" i="36"/>
  <c r="AX103" i="36" s="1"/>
  <c r="E104" i="36"/>
  <c r="AX104" i="36" s="1"/>
  <c r="E105" i="36"/>
  <c r="E106" i="36"/>
  <c r="E107" i="36"/>
  <c r="AX107" i="36" s="1"/>
  <c r="E108" i="36"/>
  <c r="E109" i="36"/>
  <c r="E110" i="36"/>
  <c r="AX110" i="36" s="1"/>
  <c r="E111" i="36"/>
  <c r="AX111" i="36" s="1"/>
  <c r="E112" i="36"/>
  <c r="AX112" i="36" s="1"/>
  <c r="E113" i="36"/>
  <c r="AX113" i="36" s="1"/>
  <c r="E114" i="36"/>
  <c r="E115" i="36"/>
  <c r="E116" i="36"/>
  <c r="AX116" i="36" s="1"/>
  <c r="E117" i="36"/>
  <c r="AX117" i="36" s="1"/>
  <c r="E118" i="36"/>
  <c r="AX118" i="36" s="1"/>
  <c r="E119" i="36"/>
  <c r="AX119" i="36" s="1"/>
  <c r="E120" i="36"/>
  <c r="AX120" i="36" s="1"/>
  <c r="E121" i="36"/>
  <c r="E122" i="36"/>
  <c r="E123" i="36"/>
  <c r="E124" i="36"/>
  <c r="E125" i="36"/>
  <c r="E126" i="36"/>
  <c r="AX126" i="36" s="1"/>
  <c r="E127" i="36"/>
  <c r="AX127" i="36" s="1"/>
  <c r="E128" i="36"/>
  <c r="E129" i="36"/>
  <c r="E2" i="36"/>
  <c r="AE145" i="36" a="1"/>
  <c r="AE145" i="36" s="1"/>
  <c r="AE144" i="36" a="1"/>
  <c r="AE144" i="36" s="1"/>
  <c r="AE143" i="36" a="1"/>
  <c r="AE143" i="36" s="1"/>
  <c r="AE142" i="36" a="1"/>
  <c r="AE142" i="36" s="1"/>
  <c r="AE141" i="36" a="1"/>
  <c r="AE141" i="36" s="1"/>
  <c r="AE140" i="36" a="1"/>
  <c r="AE140" i="36" s="1"/>
  <c r="AE139" i="36" a="1"/>
  <c r="AE139" i="36" s="1"/>
  <c r="AE138" i="36" a="1"/>
  <c r="AE138" i="36" s="1"/>
  <c r="AE137" i="36" a="1"/>
  <c r="AE137" i="36" s="1"/>
  <c r="AE136" i="36" a="1"/>
  <c r="AE136" i="36" s="1"/>
  <c r="AE135" i="36" a="1"/>
  <c r="AE135" i="36" s="1"/>
  <c r="AE134" i="36" a="1"/>
  <c r="AE134" i="36" s="1"/>
  <c r="AE133" i="36" a="1"/>
  <c r="AE133" i="36" s="1"/>
  <c r="AE132" i="36" a="1"/>
  <c r="AE132" i="36" s="1"/>
  <c r="AE131" i="36" a="1"/>
  <c r="AE131" i="36" s="1"/>
  <c r="AE130" i="36" a="1"/>
  <c r="AE130" i="36" s="1"/>
  <c r="AT129" i="36"/>
  <c r="AR129" i="36"/>
  <c r="AO129" i="36"/>
  <c r="AT128" i="36"/>
  <c r="AR128" i="36"/>
  <c r="AO128" i="36"/>
  <c r="AT127" i="36"/>
  <c r="AR127" i="36"/>
  <c r="AO127" i="36"/>
  <c r="AT126" i="36"/>
  <c r="AR126" i="36"/>
  <c r="AO126" i="36"/>
  <c r="J126" i="36"/>
  <c r="N126" i="36" s="1"/>
  <c r="AT125" i="36"/>
  <c r="AR125" i="36"/>
  <c r="AO125" i="36"/>
  <c r="AT124" i="36"/>
  <c r="AR124" i="36"/>
  <c r="AO124" i="36"/>
  <c r="J124" i="36"/>
  <c r="AT123" i="36"/>
  <c r="AR123" i="36"/>
  <c r="AO123" i="36"/>
  <c r="AT122" i="36"/>
  <c r="AR122" i="36"/>
  <c r="AO122" i="36"/>
  <c r="AT121" i="36"/>
  <c r="AR121" i="36"/>
  <c r="AO121" i="36"/>
  <c r="AT120" i="36"/>
  <c r="AR120" i="36"/>
  <c r="AO120" i="36"/>
  <c r="J120" i="36"/>
  <c r="M120" i="36" s="1"/>
  <c r="AT119" i="36"/>
  <c r="AR119" i="36"/>
  <c r="AO119" i="36"/>
  <c r="AT118" i="36"/>
  <c r="AR118" i="36"/>
  <c r="AO118" i="36"/>
  <c r="AT117" i="36"/>
  <c r="AR117" i="36"/>
  <c r="AO117" i="36"/>
  <c r="AT116" i="36"/>
  <c r="AR116" i="36"/>
  <c r="AO116" i="36"/>
  <c r="AT115" i="36"/>
  <c r="AR115" i="36"/>
  <c r="AO115" i="36"/>
  <c r="AT114" i="36"/>
  <c r="AR114" i="36"/>
  <c r="AO114" i="36"/>
  <c r="J114" i="36"/>
  <c r="M114" i="36" s="1"/>
  <c r="AT113" i="36"/>
  <c r="AR113" i="36"/>
  <c r="AO113" i="36"/>
  <c r="AT112" i="36"/>
  <c r="AR112" i="36"/>
  <c r="AO112" i="36"/>
  <c r="J112" i="36"/>
  <c r="M112" i="36" s="1"/>
  <c r="AT111" i="36"/>
  <c r="AR111" i="36"/>
  <c r="AO111" i="36"/>
  <c r="AT110" i="36"/>
  <c r="AR110" i="36"/>
  <c r="AO110" i="36"/>
  <c r="AT109" i="36"/>
  <c r="AR109" i="36"/>
  <c r="AO109" i="36"/>
  <c r="J109" i="36"/>
  <c r="AT108" i="36"/>
  <c r="AR108" i="36"/>
  <c r="AO108" i="36"/>
  <c r="AT107" i="36"/>
  <c r="AR107" i="36"/>
  <c r="AO107" i="36"/>
  <c r="AT106" i="36"/>
  <c r="AR106" i="36"/>
  <c r="AO106" i="36"/>
  <c r="AT105" i="36"/>
  <c r="AR105" i="36"/>
  <c r="AO105" i="36"/>
  <c r="AT104" i="36"/>
  <c r="AR104" i="36"/>
  <c r="AO104" i="36"/>
  <c r="AT103" i="36"/>
  <c r="AR103" i="36"/>
  <c r="AO103" i="36"/>
  <c r="AT102" i="36"/>
  <c r="AR102" i="36"/>
  <c r="AO102" i="36"/>
  <c r="F102" i="36"/>
  <c r="G102" i="36" s="1"/>
  <c r="AT101" i="36"/>
  <c r="AR101" i="36"/>
  <c r="AO101" i="36"/>
  <c r="AT100" i="36"/>
  <c r="AR100" i="36"/>
  <c r="AO100" i="36"/>
  <c r="AT99" i="36"/>
  <c r="AR99" i="36"/>
  <c r="AO99" i="36"/>
  <c r="F99" i="36"/>
  <c r="G99" i="36" s="1"/>
  <c r="AT98" i="36"/>
  <c r="AR98" i="36"/>
  <c r="AO98" i="36"/>
  <c r="AT97" i="36"/>
  <c r="AR97" i="36"/>
  <c r="AO97" i="36"/>
  <c r="AT96" i="36"/>
  <c r="AR96" i="36"/>
  <c r="AO96" i="36"/>
  <c r="AT95" i="36"/>
  <c r="AR95" i="36"/>
  <c r="AO95" i="36"/>
  <c r="J95" i="36"/>
  <c r="N95" i="36" s="1"/>
  <c r="AT94" i="36"/>
  <c r="AR94" i="36"/>
  <c r="AO94" i="36"/>
  <c r="J94" i="36"/>
  <c r="Y94" i="36" s="1"/>
  <c r="F94" i="36"/>
  <c r="G94" i="36" s="1"/>
  <c r="AT93" i="36"/>
  <c r="AR93" i="36"/>
  <c r="AO93" i="36"/>
  <c r="AT92" i="36"/>
  <c r="AR92" i="36"/>
  <c r="AO92" i="36"/>
  <c r="J92" i="36"/>
  <c r="AT91" i="36"/>
  <c r="AR91" i="36"/>
  <c r="AO91" i="36"/>
  <c r="AT90" i="36"/>
  <c r="AR90" i="36"/>
  <c r="AO90" i="36"/>
  <c r="AT89" i="36"/>
  <c r="AR89" i="36"/>
  <c r="AO89" i="36"/>
  <c r="AT88" i="36"/>
  <c r="AR88" i="36"/>
  <c r="AO88" i="36"/>
  <c r="AT87" i="36"/>
  <c r="AR87" i="36"/>
  <c r="AO87" i="36"/>
  <c r="J87" i="36"/>
  <c r="L87" i="36" s="1"/>
  <c r="AT86" i="36"/>
  <c r="AR86" i="36"/>
  <c r="AO86" i="36"/>
  <c r="AT85" i="36"/>
  <c r="AR85" i="36"/>
  <c r="AO85" i="36"/>
  <c r="J85" i="36"/>
  <c r="AT84" i="36"/>
  <c r="AR84" i="36"/>
  <c r="AO84" i="36"/>
  <c r="AT83" i="36"/>
  <c r="AR83" i="36"/>
  <c r="AO83" i="36"/>
  <c r="AT82" i="36"/>
  <c r="AR82" i="36"/>
  <c r="AO82" i="36"/>
  <c r="AT81" i="36"/>
  <c r="AR81" i="36"/>
  <c r="AO81" i="36"/>
  <c r="AT80" i="36"/>
  <c r="AR80" i="36"/>
  <c r="AO80" i="36"/>
  <c r="AT79" i="36"/>
  <c r="AR79" i="36"/>
  <c r="AO79" i="36"/>
  <c r="AT78" i="36"/>
  <c r="AR78" i="36"/>
  <c r="AO78" i="36"/>
  <c r="AT77" i="36"/>
  <c r="AR77" i="36"/>
  <c r="AO77" i="36"/>
  <c r="J77" i="36"/>
  <c r="AT76" i="36"/>
  <c r="AR76" i="36"/>
  <c r="AO76" i="36"/>
  <c r="AT75" i="36"/>
  <c r="AR75" i="36"/>
  <c r="AO75" i="36"/>
  <c r="AT74" i="36"/>
  <c r="AR74" i="36"/>
  <c r="AO74" i="36"/>
  <c r="AT73" i="36"/>
  <c r="AR73" i="36"/>
  <c r="AO73" i="36"/>
  <c r="J73" i="36"/>
  <c r="M73" i="36" s="1"/>
  <c r="AT72" i="36"/>
  <c r="AR72" i="36"/>
  <c r="AO72" i="36"/>
  <c r="AT71" i="36"/>
  <c r="AR71" i="36"/>
  <c r="AO71" i="36"/>
  <c r="AT70" i="36"/>
  <c r="AR70" i="36"/>
  <c r="AO70" i="36"/>
  <c r="J70" i="36"/>
  <c r="L70" i="36" s="1"/>
  <c r="AT69" i="36"/>
  <c r="AR69" i="36"/>
  <c r="AO69" i="36"/>
  <c r="L69" i="36"/>
  <c r="AT68" i="36"/>
  <c r="AR68" i="36"/>
  <c r="AO68" i="36"/>
  <c r="AT67" i="36"/>
  <c r="AR67" i="36"/>
  <c r="AO67" i="36"/>
  <c r="AT66" i="36"/>
  <c r="AO66" i="36"/>
  <c r="AT65" i="36"/>
  <c r="AT64" i="36"/>
  <c r="D64" i="36"/>
  <c r="AT63" i="36"/>
  <c r="J63" i="36"/>
  <c r="N63" i="36" s="1"/>
  <c r="AT62" i="36"/>
  <c r="AH62" i="36"/>
  <c r="AT61" i="36"/>
  <c r="AT60" i="36"/>
  <c r="J60" i="36"/>
  <c r="N60" i="36" s="1"/>
  <c r="AT59" i="36"/>
  <c r="AH59" i="36"/>
  <c r="F59" i="36"/>
  <c r="G59" i="36" s="1"/>
  <c r="Y59" i="36" s="1"/>
  <c r="AT58" i="36"/>
  <c r="AT57" i="36"/>
  <c r="AT56" i="36"/>
  <c r="J56" i="36"/>
  <c r="N56" i="36" s="1"/>
  <c r="AT55" i="36"/>
  <c r="AT54" i="36"/>
  <c r="F54" i="36"/>
  <c r="G54" i="36" s="1"/>
  <c r="AB54" i="36" s="1"/>
  <c r="AT53" i="36"/>
  <c r="AT52" i="36"/>
  <c r="AT51" i="36"/>
  <c r="AT50" i="36"/>
  <c r="AT49" i="36"/>
  <c r="AJ49" i="36"/>
  <c r="AL49" i="36" s="1"/>
  <c r="AT48" i="36"/>
  <c r="AJ48" i="36"/>
  <c r="AL48" i="36" s="1"/>
  <c r="AT47" i="36"/>
  <c r="AJ47" i="36"/>
  <c r="AL47" i="36" s="1"/>
  <c r="A47" i="36"/>
  <c r="AT46" i="36"/>
  <c r="AJ46" i="36"/>
  <c r="AL46" i="36" s="1"/>
  <c r="AT45" i="36"/>
  <c r="AJ45" i="36"/>
  <c r="AL45" i="36" s="1"/>
  <c r="F45" i="36"/>
  <c r="G45" i="36" s="1"/>
  <c r="S45" i="36" s="1"/>
  <c r="AH45" i="36"/>
  <c r="A45" i="36"/>
  <c r="AT44" i="36"/>
  <c r="AJ44" i="36"/>
  <c r="AL44" i="36" s="1"/>
  <c r="AT43" i="36"/>
  <c r="AJ43" i="36"/>
  <c r="AL43" i="36" s="1"/>
  <c r="AT42" i="36"/>
  <c r="AJ42" i="36"/>
  <c r="AL42" i="36" s="1"/>
  <c r="AT41" i="36"/>
  <c r="AJ41" i="36"/>
  <c r="AK41" i="36" s="1"/>
  <c r="AT40" i="36"/>
  <c r="AJ40" i="36"/>
  <c r="AK40" i="36" s="1"/>
  <c r="J40" i="36"/>
  <c r="N40" i="36" s="1"/>
  <c r="AT39" i="36"/>
  <c r="AJ39" i="36"/>
  <c r="AK39" i="36" s="1"/>
  <c r="AT38" i="36"/>
  <c r="AJ38" i="36"/>
  <c r="AK38" i="36" s="1"/>
  <c r="AT37" i="36"/>
  <c r="AJ37" i="36"/>
  <c r="AK37" i="36" s="1"/>
  <c r="AT36" i="36"/>
  <c r="AJ36" i="36"/>
  <c r="AK36" i="36" s="1"/>
  <c r="J36" i="36"/>
  <c r="L36" i="36" s="1"/>
  <c r="AT35" i="36"/>
  <c r="AJ35" i="36"/>
  <c r="AK35" i="36" s="1"/>
  <c r="A35" i="36"/>
  <c r="D35" i="36"/>
  <c r="AT34" i="36"/>
  <c r="AJ34" i="36"/>
  <c r="AK34" i="36" s="1"/>
  <c r="AT33" i="36"/>
  <c r="F33" i="36"/>
  <c r="G33" i="36" s="1"/>
  <c r="AU33" i="36" s="1"/>
  <c r="D33" i="36"/>
  <c r="AT32" i="36"/>
  <c r="J32" i="36"/>
  <c r="M32" i="36" s="1"/>
  <c r="AG32" i="36" s="1"/>
  <c r="AT31" i="36"/>
  <c r="AT30" i="36"/>
  <c r="J30" i="36"/>
  <c r="L30" i="36" s="1"/>
  <c r="F30" i="36"/>
  <c r="G30" i="36" s="1"/>
  <c r="AH30" i="36"/>
  <c r="D30" i="36"/>
  <c r="AT29" i="36"/>
  <c r="J29" i="36"/>
  <c r="A29" i="36"/>
  <c r="AT28" i="36"/>
  <c r="J28" i="36"/>
  <c r="L28" i="36" s="1"/>
  <c r="D28" i="36"/>
  <c r="AT27" i="36"/>
  <c r="AT26" i="36"/>
  <c r="AT25" i="36"/>
  <c r="AO25" i="36"/>
  <c r="AT24" i="36"/>
  <c r="AO24" i="36"/>
  <c r="N24" i="36"/>
  <c r="AT23" i="36"/>
  <c r="AO23" i="36"/>
  <c r="AH23" i="36"/>
  <c r="A23" i="36"/>
  <c r="AT22" i="36"/>
  <c r="AO22" i="36"/>
  <c r="AT21" i="36"/>
  <c r="AO21" i="36"/>
  <c r="J21" i="36"/>
  <c r="AT20" i="36"/>
  <c r="AO20" i="36"/>
  <c r="AT19" i="36"/>
  <c r="AO19" i="36"/>
  <c r="AT18" i="36"/>
  <c r="AO18" i="36"/>
  <c r="AT17" i="36"/>
  <c r="AO17" i="36"/>
  <c r="D17" i="36"/>
  <c r="AT16" i="36"/>
  <c r="AO16" i="36"/>
  <c r="J16" i="36"/>
  <c r="D16" i="36"/>
  <c r="AT15" i="36"/>
  <c r="AO15" i="36"/>
  <c r="AT14" i="36"/>
  <c r="AO14" i="36"/>
  <c r="J14" i="36"/>
  <c r="L14" i="36" s="1"/>
  <c r="AH14" i="36"/>
  <c r="AT13" i="36"/>
  <c r="AO13" i="36"/>
  <c r="J13" i="36"/>
  <c r="N13" i="36" s="1"/>
  <c r="AT12" i="36"/>
  <c r="AO12" i="36"/>
  <c r="AH12" i="36"/>
  <c r="AT11" i="36"/>
  <c r="AO11" i="36"/>
  <c r="AT10" i="36"/>
  <c r="AO10" i="36"/>
  <c r="AT9" i="36"/>
  <c r="AO9" i="36"/>
  <c r="AT8" i="36"/>
  <c r="AO8" i="36"/>
  <c r="AH8" i="36"/>
  <c r="D8" i="36"/>
  <c r="AT7" i="36"/>
  <c r="AO7" i="36"/>
  <c r="AT6" i="36"/>
  <c r="AO6" i="36"/>
  <c r="J6" i="36"/>
  <c r="AT5" i="36"/>
  <c r="AO5" i="36"/>
  <c r="J5" i="36"/>
  <c r="M5" i="36" s="1"/>
  <c r="AH5" i="36"/>
  <c r="AT4" i="36"/>
  <c r="AO4" i="36"/>
  <c r="AT3" i="36"/>
  <c r="AO3" i="36"/>
  <c r="J3" i="36"/>
  <c r="N3" i="36" s="1"/>
  <c r="AT2" i="36"/>
  <c r="AO2" i="36"/>
  <c r="AC2" i="36"/>
  <c r="H3" i="35"/>
  <c r="J3" i="35" s="1"/>
  <c r="M3" i="35" s="1"/>
  <c r="H4" i="35"/>
  <c r="J4" i="35" s="1"/>
  <c r="H5" i="35"/>
  <c r="J5" i="35" s="1"/>
  <c r="H6" i="35"/>
  <c r="J6" i="35" s="1"/>
  <c r="H7" i="35"/>
  <c r="J7" i="35" s="1"/>
  <c r="H8" i="35"/>
  <c r="J8" i="35" s="1"/>
  <c r="H9" i="35"/>
  <c r="J9" i="35" s="1"/>
  <c r="H10" i="35"/>
  <c r="J10" i="35" s="1"/>
  <c r="L10" i="35" s="1"/>
  <c r="H11" i="35"/>
  <c r="J11" i="35" s="1"/>
  <c r="M11" i="35" s="1"/>
  <c r="H12" i="35"/>
  <c r="J12" i="35" s="1"/>
  <c r="M12" i="35" s="1"/>
  <c r="H13" i="35"/>
  <c r="J13" i="35" s="1"/>
  <c r="P13" i="35" s="1"/>
  <c r="H14" i="35"/>
  <c r="J14" i="35" s="1"/>
  <c r="H15" i="35"/>
  <c r="J15" i="35" s="1"/>
  <c r="H16" i="35"/>
  <c r="H17" i="35"/>
  <c r="J17" i="35" s="1"/>
  <c r="H18" i="35"/>
  <c r="J18" i="35" s="1"/>
  <c r="L18" i="35" s="1"/>
  <c r="H19" i="35"/>
  <c r="H20" i="35"/>
  <c r="J20" i="35" s="1"/>
  <c r="H21" i="35"/>
  <c r="J21" i="35" s="1"/>
  <c r="H22" i="35"/>
  <c r="J22" i="35" s="1"/>
  <c r="H23" i="35"/>
  <c r="J23" i="35" s="1"/>
  <c r="H24" i="35"/>
  <c r="H25" i="35"/>
  <c r="J25" i="35" s="1"/>
  <c r="H26" i="35"/>
  <c r="J26" i="35" s="1"/>
  <c r="N26" i="35" s="1"/>
  <c r="H27" i="35"/>
  <c r="J27" i="35" s="1"/>
  <c r="H28" i="35"/>
  <c r="J28" i="35" s="1"/>
  <c r="H29" i="35"/>
  <c r="J29" i="35" s="1"/>
  <c r="H30" i="35"/>
  <c r="J30" i="35" s="1"/>
  <c r="H31" i="35"/>
  <c r="J31" i="35" s="1"/>
  <c r="H32" i="35"/>
  <c r="H33" i="35"/>
  <c r="J33" i="35" s="1"/>
  <c r="H34" i="35"/>
  <c r="J34" i="35" s="1"/>
  <c r="H35" i="35"/>
  <c r="J35" i="35" s="1"/>
  <c r="N35" i="35" s="1"/>
  <c r="H36" i="35"/>
  <c r="J36" i="35" s="1"/>
  <c r="M36" i="35" s="1"/>
  <c r="AG36" i="35" s="1"/>
  <c r="H37" i="35"/>
  <c r="J37" i="35" s="1"/>
  <c r="N37" i="35" s="1"/>
  <c r="H38" i="35"/>
  <c r="H39" i="35"/>
  <c r="H40" i="35"/>
  <c r="J40" i="35" s="1"/>
  <c r="N40" i="35" s="1"/>
  <c r="H41" i="35"/>
  <c r="J41" i="35" s="1"/>
  <c r="N41" i="35" s="1"/>
  <c r="H42" i="35"/>
  <c r="J42" i="35" s="1"/>
  <c r="H43" i="35"/>
  <c r="J43" i="35" s="1"/>
  <c r="M43" i="35" s="1"/>
  <c r="H44" i="35"/>
  <c r="J44" i="35" s="1"/>
  <c r="M44" i="35" s="1"/>
  <c r="H45" i="35"/>
  <c r="J45" i="35" s="1"/>
  <c r="N45" i="35" s="1"/>
  <c r="H46" i="35"/>
  <c r="H47" i="35"/>
  <c r="J47" i="35" s="1"/>
  <c r="H48" i="35"/>
  <c r="H49" i="35"/>
  <c r="J49" i="35" s="1"/>
  <c r="M49" i="35" s="1"/>
  <c r="H50" i="35"/>
  <c r="J50" i="35" s="1"/>
  <c r="H51" i="35"/>
  <c r="J51" i="35" s="1"/>
  <c r="M51" i="35" s="1"/>
  <c r="H52" i="35"/>
  <c r="J52" i="35" s="1"/>
  <c r="M52" i="35" s="1"/>
  <c r="AG52" i="35" s="1"/>
  <c r="H53" i="35"/>
  <c r="J53" i="35" s="1"/>
  <c r="L53" i="35" s="1"/>
  <c r="H54" i="35"/>
  <c r="J54" i="35" s="1"/>
  <c r="H55" i="35"/>
  <c r="J55" i="35" s="1"/>
  <c r="H56" i="35"/>
  <c r="J56" i="35" s="1"/>
  <c r="H57" i="35"/>
  <c r="J57" i="35" s="1"/>
  <c r="H58" i="35"/>
  <c r="J58" i="35" s="1"/>
  <c r="L58" i="35" s="1"/>
  <c r="H59" i="35"/>
  <c r="J59" i="35" s="1"/>
  <c r="H60" i="35"/>
  <c r="J60" i="35" s="1"/>
  <c r="H61" i="35"/>
  <c r="H62" i="35"/>
  <c r="J62" i="35" s="1"/>
  <c r="H63" i="35"/>
  <c r="J63" i="35" s="1"/>
  <c r="H64" i="35"/>
  <c r="J64" i="35" s="1"/>
  <c r="H65" i="35"/>
  <c r="J65" i="35" s="1"/>
  <c r="M65" i="35" s="1"/>
  <c r="H66" i="35"/>
  <c r="J66" i="35" s="1"/>
  <c r="N66" i="35" s="1"/>
  <c r="H67" i="35"/>
  <c r="J67" i="35" s="1"/>
  <c r="M67" i="35" s="1"/>
  <c r="H68" i="35"/>
  <c r="J68" i="35" s="1"/>
  <c r="M68" i="35" s="1"/>
  <c r="H69" i="35"/>
  <c r="J69" i="35" s="1"/>
  <c r="M69" i="35" s="1"/>
  <c r="H70" i="35"/>
  <c r="J70" i="35" s="1"/>
  <c r="H71" i="35"/>
  <c r="J71" i="35" s="1"/>
  <c r="L71" i="35" s="1"/>
  <c r="H72" i="35"/>
  <c r="J72" i="35" s="1"/>
  <c r="H73" i="35"/>
  <c r="J73" i="35" s="1"/>
  <c r="L73" i="35" s="1"/>
  <c r="H74" i="35"/>
  <c r="J74" i="35" s="1"/>
  <c r="M74" i="35" s="1"/>
  <c r="H75" i="35"/>
  <c r="J75" i="35" s="1"/>
  <c r="L75" i="35" s="1"/>
  <c r="H76" i="35"/>
  <c r="J76" i="35" s="1"/>
  <c r="H77" i="35"/>
  <c r="J77" i="35" s="1"/>
  <c r="H78" i="35"/>
  <c r="J78" i="35" s="1"/>
  <c r="H79" i="35"/>
  <c r="J79" i="35" s="1"/>
  <c r="N79" i="35" s="1"/>
  <c r="H80" i="35"/>
  <c r="J80" i="35" s="1"/>
  <c r="H81" i="35"/>
  <c r="J81" i="35" s="1"/>
  <c r="H82" i="35"/>
  <c r="J82" i="35" s="1"/>
  <c r="Z82" i="35" s="1"/>
  <c r="AZ82" i="35" s="1"/>
  <c r="H83" i="35"/>
  <c r="J83" i="35" s="1"/>
  <c r="H84" i="35"/>
  <c r="J84" i="35" s="1"/>
  <c r="H85" i="35"/>
  <c r="J85" i="35" s="1"/>
  <c r="M85" i="35" s="1"/>
  <c r="H86" i="35"/>
  <c r="J86" i="35" s="1"/>
  <c r="H87" i="35"/>
  <c r="H88" i="35"/>
  <c r="J88" i="35" s="1"/>
  <c r="N88" i="35" s="1"/>
  <c r="H89" i="35"/>
  <c r="J89" i="35" s="1"/>
  <c r="N89" i="35" s="1"/>
  <c r="H90" i="35"/>
  <c r="J90" i="35" s="1"/>
  <c r="H91" i="35"/>
  <c r="J91" i="35" s="1"/>
  <c r="N91" i="35" s="1"/>
  <c r="H92" i="35"/>
  <c r="J92" i="35" s="1"/>
  <c r="H93" i="35"/>
  <c r="J93" i="35" s="1"/>
  <c r="H94" i="35"/>
  <c r="H95" i="35"/>
  <c r="J95" i="35" s="1"/>
  <c r="H96" i="35"/>
  <c r="J96" i="35" s="1"/>
  <c r="H97" i="35"/>
  <c r="J97" i="35" s="1"/>
  <c r="H98" i="35"/>
  <c r="J98" i="35" s="1"/>
  <c r="H99" i="35"/>
  <c r="J99" i="35" s="1"/>
  <c r="H100" i="35"/>
  <c r="J100" i="35" s="1"/>
  <c r="H101" i="35"/>
  <c r="H102" i="35"/>
  <c r="J102" i="35" s="1"/>
  <c r="H103" i="35"/>
  <c r="H104" i="35"/>
  <c r="J104" i="35" s="1"/>
  <c r="L104" i="35" s="1"/>
  <c r="H105" i="35"/>
  <c r="J105" i="35" s="1"/>
  <c r="H106" i="35"/>
  <c r="J106" i="35" s="1"/>
  <c r="M106" i="35" s="1"/>
  <c r="H107" i="35"/>
  <c r="J107" i="35" s="1"/>
  <c r="H108" i="35"/>
  <c r="H109" i="35"/>
  <c r="H110" i="35"/>
  <c r="J110" i="35" s="1"/>
  <c r="H111" i="35"/>
  <c r="J111" i="35" s="1"/>
  <c r="M111" i="35" s="1"/>
  <c r="H112" i="35"/>
  <c r="J112" i="35" s="1"/>
  <c r="H113" i="35"/>
  <c r="J113" i="35" s="1"/>
  <c r="N113" i="35" s="1"/>
  <c r="H114" i="35"/>
  <c r="J114" i="35"/>
  <c r="M114" i="35" s="1"/>
  <c r="H115" i="35"/>
  <c r="J115" i="35" s="1"/>
  <c r="H116" i="35"/>
  <c r="J116" i="35" s="1"/>
  <c r="H117" i="35"/>
  <c r="H118" i="35"/>
  <c r="J118" i="35" s="1"/>
  <c r="H119" i="35"/>
  <c r="J119" i="35" s="1"/>
  <c r="M119" i="35" s="1"/>
  <c r="H120" i="35"/>
  <c r="J120" i="35" s="1"/>
  <c r="H121" i="35"/>
  <c r="J121" i="35"/>
  <c r="L121" i="35" s="1"/>
  <c r="H122" i="35"/>
  <c r="J122" i="35" s="1"/>
  <c r="H123" i="35"/>
  <c r="H124" i="35"/>
  <c r="J124" i="35" s="1"/>
  <c r="H125" i="35"/>
  <c r="H126" i="35"/>
  <c r="J126" i="35" s="1"/>
  <c r="H127" i="35"/>
  <c r="J127" i="35" s="1"/>
  <c r="H128" i="35"/>
  <c r="J128" i="35" s="1"/>
  <c r="H129" i="35"/>
  <c r="J129" i="35" s="1"/>
  <c r="H2" i="35"/>
  <c r="J2" i="35" s="1"/>
  <c r="E3" i="35"/>
  <c r="E4" i="35"/>
  <c r="AX4" i="35" s="1"/>
  <c r="E5" i="35"/>
  <c r="E6" i="35"/>
  <c r="AX6" i="35" s="1"/>
  <c r="E7" i="35"/>
  <c r="AX7" i="35" s="1"/>
  <c r="E8" i="35"/>
  <c r="E9" i="35"/>
  <c r="AX9" i="35" s="1"/>
  <c r="E10" i="35"/>
  <c r="AX10" i="35" s="1"/>
  <c r="E11" i="35"/>
  <c r="E12" i="35"/>
  <c r="F12" i="35" s="1"/>
  <c r="G12" i="35" s="1"/>
  <c r="E13" i="35"/>
  <c r="AX13" i="35" s="1"/>
  <c r="E14" i="35"/>
  <c r="AX14" i="35" s="1"/>
  <c r="E15" i="35"/>
  <c r="AX15" i="35" s="1"/>
  <c r="E16" i="35"/>
  <c r="F16" i="35" s="1"/>
  <c r="G16" i="35" s="1"/>
  <c r="E17" i="35"/>
  <c r="F17" i="35" s="1"/>
  <c r="G17" i="35" s="1"/>
  <c r="E18" i="35"/>
  <c r="F18" i="35" s="1"/>
  <c r="G18" i="35" s="1"/>
  <c r="E19" i="35"/>
  <c r="AH19" i="35" s="1"/>
  <c r="E20" i="35"/>
  <c r="AX20" i="35" s="1"/>
  <c r="E21" i="35"/>
  <c r="AX21" i="35" s="1"/>
  <c r="E22" i="35"/>
  <c r="AX22" i="35" s="1"/>
  <c r="E23" i="35"/>
  <c r="AX23" i="35" s="1"/>
  <c r="E24" i="35"/>
  <c r="AX24" i="35" s="1"/>
  <c r="E25" i="35"/>
  <c r="E26" i="35"/>
  <c r="E27" i="35"/>
  <c r="F27" i="35" s="1"/>
  <c r="G27" i="35" s="1"/>
  <c r="E28" i="35"/>
  <c r="E29" i="35"/>
  <c r="E30" i="35"/>
  <c r="E31" i="35"/>
  <c r="F31" i="35" s="1"/>
  <c r="G31" i="35" s="1"/>
  <c r="AB31" i="35" s="1"/>
  <c r="E32" i="35"/>
  <c r="AX32" i="35" s="1"/>
  <c r="E33" i="35"/>
  <c r="E34" i="35"/>
  <c r="AX34" i="35" s="1"/>
  <c r="E35" i="35"/>
  <c r="E36" i="35"/>
  <c r="AH36" i="35" s="1"/>
  <c r="E37" i="35"/>
  <c r="F37" i="35" s="1"/>
  <c r="G37" i="35" s="1"/>
  <c r="E38" i="35"/>
  <c r="AX38" i="35" s="1"/>
  <c r="E39" i="35"/>
  <c r="AX39" i="35" s="1"/>
  <c r="E40" i="35"/>
  <c r="AX40" i="35" s="1"/>
  <c r="E41" i="35"/>
  <c r="E42" i="35"/>
  <c r="E43" i="35"/>
  <c r="AH43" i="35" s="1"/>
  <c r="E44" i="35"/>
  <c r="AX44" i="35" s="1"/>
  <c r="E45" i="35"/>
  <c r="AX45" i="35" s="1"/>
  <c r="E46" i="35"/>
  <c r="F46" i="35" s="1"/>
  <c r="G46" i="35" s="1"/>
  <c r="E47" i="35"/>
  <c r="F47" i="35" s="1"/>
  <c r="G47" i="35" s="1"/>
  <c r="Z47" i="35" s="1"/>
  <c r="AZ47" i="35" s="1"/>
  <c r="E48" i="35"/>
  <c r="AH48" i="35" s="1"/>
  <c r="E49" i="35"/>
  <c r="AX49" i="35" s="1"/>
  <c r="E50" i="35"/>
  <c r="F50" i="35" s="1"/>
  <c r="G50" i="35" s="1"/>
  <c r="E51" i="35"/>
  <c r="AH51" i="35" s="1"/>
  <c r="E52" i="35"/>
  <c r="AX52" i="35" s="1"/>
  <c r="E53" i="35"/>
  <c r="F53" i="35" s="1"/>
  <c r="G53" i="35" s="1"/>
  <c r="AA53" i="35" s="1"/>
  <c r="E54" i="35"/>
  <c r="E55" i="35"/>
  <c r="AX55" i="35" s="1"/>
  <c r="E56" i="35"/>
  <c r="E57" i="35"/>
  <c r="AX57" i="35" s="1"/>
  <c r="E58" i="35"/>
  <c r="AX58" i="35" s="1"/>
  <c r="E59" i="35"/>
  <c r="AX59" i="35" s="1"/>
  <c r="E60" i="35"/>
  <c r="AX60" i="35" s="1"/>
  <c r="E61" i="35"/>
  <c r="AX61" i="35" s="1"/>
  <c r="E62" i="35"/>
  <c r="AX62" i="35" s="1"/>
  <c r="E63" i="35"/>
  <c r="AH63" i="35" s="1"/>
  <c r="E64" i="35"/>
  <c r="AX64" i="35" s="1"/>
  <c r="E65" i="35"/>
  <c r="AX65" i="35" s="1"/>
  <c r="E66" i="35"/>
  <c r="E67" i="35"/>
  <c r="E68" i="35"/>
  <c r="AX68" i="35" s="1"/>
  <c r="E69" i="35"/>
  <c r="AX69" i="35" s="1"/>
  <c r="E70" i="35"/>
  <c r="AX70" i="35" s="1"/>
  <c r="E71" i="35"/>
  <c r="AX71" i="35" s="1"/>
  <c r="E72" i="35"/>
  <c r="E73" i="35"/>
  <c r="AX73" i="35" s="1"/>
  <c r="E74" i="35"/>
  <c r="E75" i="35"/>
  <c r="AX75" i="35" s="1"/>
  <c r="E76" i="35"/>
  <c r="AX76" i="35" s="1"/>
  <c r="E77" i="35"/>
  <c r="E78" i="35"/>
  <c r="E79" i="35"/>
  <c r="E80" i="35"/>
  <c r="E81" i="35"/>
  <c r="AX81" i="35" s="1"/>
  <c r="E82" i="35"/>
  <c r="AX82" i="35" s="1"/>
  <c r="E83" i="35"/>
  <c r="AX83" i="35" s="1"/>
  <c r="E84" i="35"/>
  <c r="AX84" i="35" s="1"/>
  <c r="E85" i="35"/>
  <c r="AX85" i="35" s="1"/>
  <c r="E86" i="35"/>
  <c r="E87" i="35"/>
  <c r="AX87" i="35" s="1"/>
  <c r="E88" i="35"/>
  <c r="AX88" i="35" s="1"/>
  <c r="E89" i="35"/>
  <c r="AX89" i="35" s="1"/>
  <c r="E90" i="35"/>
  <c r="E91" i="35"/>
  <c r="AX91" i="35" s="1"/>
  <c r="E92" i="35"/>
  <c r="AX92" i="35" s="1"/>
  <c r="E93" i="35"/>
  <c r="E94" i="35"/>
  <c r="AX94" i="35" s="1"/>
  <c r="E95" i="35"/>
  <c r="E96" i="35"/>
  <c r="AX96" i="35" s="1"/>
  <c r="E97" i="35"/>
  <c r="E98" i="35"/>
  <c r="E99" i="35"/>
  <c r="AX99" i="35" s="1"/>
  <c r="E100" i="35"/>
  <c r="AX100" i="35" s="1"/>
  <c r="E101" i="35"/>
  <c r="E102" i="35"/>
  <c r="AX102" i="35" s="1"/>
  <c r="E103" i="35"/>
  <c r="AX103" i="35" s="1"/>
  <c r="E104" i="35"/>
  <c r="AX104" i="35" s="1"/>
  <c r="E105" i="35"/>
  <c r="E106" i="35"/>
  <c r="E107" i="35"/>
  <c r="AX107" i="35" s="1"/>
  <c r="E108" i="35"/>
  <c r="AX108" i="35" s="1"/>
  <c r="E109" i="35"/>
  <c r="E110" i="35"/>
  <c r="AX110" i="35" s="1"/>
  <c r="E111" i="35"/>
  <c r="AX111" i="35" s="1"/>
  <c r="E112" i="35"/>
  <c r="E113" i="35"/>
  <c r="E114" i="35"/>
  <c r="AX114" i="35" s="1"/>
  <c r="E115" i="35"/>
  <c r="AX115" i="35" s="1"/>
  <c r="E116" i="35"/>
  <c r="AX116" i="35" s="1"/>
  <c r="E117" i="35"/>
  <c r="AX117" i="35" s="1"/>
  <c r="E118" i="35"/>
  <c r="E119" i="35"/>
  <c r="E120" i="35"/>
  <c r="AX120" i="35" s="1"/>
  <c r="E121" i="35"/>
  <c r="E122" i="35"/>
  <c r="E123" i="35"/>
  <c r="E124" i="35"/>
  <c r="AX124" i="35" s="1"/>
  <c r="E125" i="35"/>
  <c r="E126" i="35"/>
  <c r="E127" i="35"/>
  <c r="E128" i="35"/>
  <c r="E129" i="35"/>
  <c r="AX129" i="35" s="1"/>
  <c r="E2" i="35"/>
  <c r="AE145" i="35" a="1"/>
  <c r="AE145" i="35" s="1"/>
  <c r="AE144" i="35" a="1"/>
  <c r="AE144" i="35" s="1"/>
  <c r="AE143" i="35" a="1"/>
  <c r="AE143" i="35" s="1"/>
  <c r="AE142" i="35" a="1"/>
  <c r="AE142" i="35" s="1"/>
  <c r="AE141" i="35" a="1"/>
  <c r="AE141" i="35" s="1"/>
  <c r="AE140" i="35" a="1"/>
  <c r="AE140" i="35" s="1"/>
  <c r="AE139" i="35" a="1"/>
  <c r="AE139" i="35" s="1"/>
  <c r="AE138" i="35" a="1"/>
  <c r="AE138" i="35" s="1"/>
  <c r="AE137" i="35" a="1"/>
  <c r="AE137" i="35" s="1"/>
  <c r="AE136" i="35" a="1"/>
  <c r="AE136" i="35" s="1"/>
  <c r="AE135" i="35" a="1"/>
  <c r="AE135" i="35" s="1"/>
  <c r="AE134" i="35" a="1"/>
  <c r="AE134" i="35" s="1"/>
  <c r="AE133" i="35" a="1"/>
  <c r="AE133" i="35" s="1"/>
  <c r="AE132" i="35" a="1"/>
  <c r="AE132" i="35" s="1"/>
  <c r="AE131" i="35" a="1"/>
  <c r="AE131" i="35" s="1"/>
  <c r="AE130" i="35" a="1"/>
  <c r="AE130" i="35" s="1"/>
  <c r="AT129" i="35"/>
  <c r="AR129" i="35"/>
  <c r="AO129" i="35"/>
  <c r="AT128" i="35"/>
  <c r="AR128" i="35"/>
  <c r="AO128" i="35"/>
  <c r="AT127" i="35"/>
  <c r="AR127" i="35"/>
  <c r="AO127" i="35"/>
  <c r="N127" i="35"/>
  <c r="AT126" i="35"/>
  <c r="AR126" i="35"/>
  <c r="AO126" i="35"/>
  <c r="AT125" i="35"/>
  <c r="AR125" i="35"/>
  <c r="AO125" i="35"/>
  <c r="J125" i="35"/>
  <c r="AT124" i="35"/>
  <c r="AR124" i="35"/>
  <c r="AO124" i="35"/>
  <c r="AT123" i="35"/>
  <c r="AR123" i="35"/>
  <c r="AO123" i="35"/>
  <c r="J123" i="35"/>
  <c r="N123" i="35" s="1"/>
  <c r="AT122" i="35"/>
  <c r="AR122" i="35"/>
  <c r="AO122" i="35"/>
  <c r="AT121" i="35"/>
  <c r="AR121" i="35"/>
  <c r="AO121" i="35"/>
  <c r="AT120" i="35"/>
  <c r="AR120" i="35"/>
  <c r="AO120" i="35"/>
  <c r="M120" i="35"/>
  <c r="AT119" i="35"/>
  <c r="AR119" i="35"/>
  <c r="AO119" i="35"/>
  <c r="D119" i="35"/>
  <c r="AT118" i="35"/>
  <c r="AR118" i="35"/>
  <c r="AO118" i="35"/>
  <c r="AT117" i="35"/>
  <c r="AR117" i="35"/>
  <c r="AO117" i="35"/>
  <c r="J117" i="35"/>
  <c r="AT116" i="35"/>
  <c r="AR116" i="35"/>
  <c r="AO116" i="35"/>
  <c r="AT115" i="35"/>
  <c r="AR115" i="35"/>
  <c r="AO115" i="35"/>
  <c r="AT114" i="35"/>
  <c r="AR114" i="35"/>
  <c r="AO114" i="35"/>
  <c r="F114" i="35"/>
  <c r="G114" i="35" s="1"/>
  <c r="AT113" i="35"/>
  <c r="AR113" i="35"/>
  <c r="AO113" i="35"/>
  <c r="AT112" i="35"/>
  <c r="AR112" i="35"/>
  <c r="AO112" i="35"/>
  <c r="AT111" i="35"/>
  <c r="AR111" i="35"/>
  <c r="AO111" i="35"/>
  <c r="F111" i="35"/>
  <c r="G111" i="35" s="1"/>
  <c r="V111" i="35" s="1"/>
  <c r="AY111" i="35" s="1"/>
  <c r="AT110" i="35"/>
  <c r="AR110" i="35"/>
  <c r="AO110" i="35"/>
  <c r="AT109" i="35"/>
  <c r="AR109" i="35"/>
  <c r="AO109" i="35"/>
  <c r="J109" i="35"/>
  <c r="L109" i="35" s="1"/>
  <c r="AT108" i="35"/>
  <c r="AR108" i="35"/>
  <c r="AO108" i="35"/>
  <c r="J108" i="35"/>
  <c r="N108" i="35" s="1"/>
  <c r="AT107" i="35"/>
  <c r="AR107" i="35"/>
  <c r="AO107" i="35"/>
  <c r="AT106" i="35"/>
  <c r="AR106" i="35"/>
  <c r="AO106" i="35"/>
  <c r="AT105" i="35"/>
  <c r="AR105" i="35"/>
  <c r="AO105" i="35"/>
  <c r="AT104" i="35"/>
  <c r="AR104" i="35"/>
  <c r="AO104" i="35"/>
  <c r="AT103" i="35"/>
  <c r="AR103" i="35"/>
  <c r="AO103" i="35"/>
  <c r="J103" i="35"/>
  <c r="AT102" i="35"/>
  <c r="AR102" i="35"/>
  <c r="AO102" i="35"/>
  <c r="AT101" i="35"/>
  <c r="AR101" i="35"/>
  <c r="AO101" i="35"/>
  <c r="J101" i="35"/>
  <c r="L101" i="35" s="1"/>
  <c r="AT100" i="35"/>
  <c r="AR100" i="35"/>
  <c r="AO100" i="35"/>
  <c r="AT99" i="35"/>
  <c r="AR99" i="35"/>
  <c r="AO99" i="35"/>
  <c r="AT98" i="35"/>
  <c r="AR98" i="35"/>
  <c r="AO98" i="35"/>
  <c r="AT97" i="35"/>
  <c r="AR97" i="35"/>
  <c r="AO97" i="35"/>
  <c r="AT96" i="35"/>
  <c r="AR96" i="35"/>
  <c r="AO96" i="35"/>
  <c r="AT95" i="35"/>
  <c r="AR95" i="35"/>
  <c r="AO95" i="35"/>
  <c r="AT94" i="35"/>
  <c r="AR94" i="35"/>
  <c r="AO94" i="35"/>
  <c r="J94" i="35"/>
  <c r="AT93" i="35"/>
  <c r="AR93" i="35"/>
  <c r="AO93" i="35"/>
  <c r="M93" i="35"/>
  <c r="AT92" i="35"/>
  <c r="AR92" i="35"/>
  <c r="AO92" i="35"/>
  <c r="F92" i="35"/>
  <c r="G92" i="35" s="1"/>
  <c r="AT91" i="35"/>
  <c r="AR91" i="35"/>
  <c r="AO91" i="35"/>
  <c r="AT90" i="35"/>
  <c r="AR90" i="35"/>
  <c r="AO90" i="35"/>
  <c r="AT89" i="35"/>
  <c r="AR89" i="35"/>
  <c r="AO89" i="35"/>
  <c r="AT88" i="35"/>
  <c r="AR88" i="35"/>
  <c r="AO88" i="35"/>
  <c r="AT87" i="35"/>
  <c r="AR87" i="35"/>
  <c r="AO87" i="35"/>
  <c r="J87" i="35"/>
  <c r="AT86" i="35"/>
  <c r="AR86" i="35"/>
  <c r="AO86" i="35"/>
  <c r="AT85" i="35"/>
  <c r="AR85" i="35"/>
  <c r="AO85" i="35"/>
  <c r="AT84" i="35"/>
  <c r="AR84" i="35"/>
  <c r="AO84" i="35"/>
  <c r="AT83" i="35"/>
  <c r="AR83" i="35"/>
  <c r="AO83" i="35"/>
  <c r="AT82" i="35"/>
  <c r="AR82" i="35"/>
  <c r="AO82" i="35"/>
  <c r="AT81" i="35"/>
  <c r="AR81" i="35"/>
  <c r="AO81" i="35"/>
  <c r="AT80" i="35"/>
  <c r="AR80" i="35"/>
  <c r="AO80" i="35"/>
  <c r="AT79" i="35"/>
  <c r="AR79" i="35"/>
  <c r="AO79" i="35"/>
  <c r="AT78" i="35"/>
  <c r="AR78" i="35"/>
  <c r="AO78" i="35"/>
  <c r="AT77" i="35"/>
  <c r="AR77" i="35"/>
  <c r="AO77" i="35"/>
  <c r="AT76" i="35"/>
  <c r="AR76" i="35"/>
  <c r="AO76" i="35"/>
  <c r="AT75" i="35"/>
  <c r="AR75" i="35"/>
  <c r="AO75" i="35"/>
  <c r="F75" i="35"/>
  <c r="G75" i="35" s="1"/>
  <c r="AA75" i="35" s="1"/>
  <c r="AT74" i="35"/>
  <c r="AR74" i="35"/>
  <c r="AO74" i="35"/>
  <c r="AT73" i="35"/>
  <c r="AR73" i="35"/>
  <c r="AO73" i="35"/>
  <c r="AT72" i="35"/>
  <c r="AR72" i="35"/>
  <c r="AO72" i="35"/>
  <c r="AT71" i="35"/>
  <c r="AR71" i="35"/>
  <c r="AO71" i="35"/>
  <c r="F71" i="35"/>
  <c r="G71" i="35" s="1"/>
  <c r="AT70" i="35"/>
  <c r="AR70" i="35"/>
  <c r="AO70" i="35"/>
  <c r="AT69" i="35"/>
  <c r="AR69" i="35"/>
  <c r="AO69" i="35"/>
  <c r="AT68" i="35"/>
  <c r="AR68" i="35"/>
  <c r="AO68" i="35"/>
  <c r="AT67" i="35"/>
  <c r="AR67" i="35"/>
  <c r="AO67" i="35"/>
  <c r="AT66" i="35"/>
  <c r="AR66" i="35"/>
  <c r="AO66" i="35"/>
  <c r="AT65" i="35"/>
  <c r="AT64" i="35"/>
  <c r="F64" i="35"/>
  <c r="G64" i="35" s="1"/>
  <c r="D64" i="35"/>
  <c r="AT63" i="35"/>
  <c r="D63" i="35"/>
  <c r="AT62" i="35"/>
  <c r="M62" i="35"/>
  <c r="D62" i="35"/>
  <c r="AT61" i="35"/>
  <c r="J61" i="35"/>
  <c r="M61" i="35" s="1"/>
  <c r="AT60" i="35"/>
  <c r="AT59" i="35"/>
  <c r="AH59" i="35"/>
  <c r="F59" i="35"/>
  <c r="G59" i="35" s="1"/>
  <c r="Y59" i="35" s="1"/>
  <c r="A59" i="35"/>
  <c r="AT58" i="35"/>
  <c r="AT57" i="35"/>
  <c r="AT56" i="35"/>
  <c r="AT55" i="35"/>
  <c r="F55" i="35"/>
  <c r="G55" i="35" s="1"/>
  <c r="AT54" i="35"/>
  <c r="AT53" i="35"/>
  <c r="AT52" i="35"/>
  <c r="AT51" i="35"/>
  <c r="A51" i="35"/>
  <c r="AT50" i="35"/>
  <c r="AT49" i="35"/>
  <c r="AJ49" i="35"/>
  <c r="AL49" i="35" s="1"/>
  <c r="AT48" i="35"/>
  <c r="AJ48" i="35"/>
  <c r="AL48" i="35" s="1"/>
  <c r="J48" i="35"/>
  <c r="F48" i="35"/>
  <c r="G48" i="35" s="1"/>
  <c r="D48" i="35"/>
  <c r="AT47" i="35"/>
  <c r="AJ47" i="35"/>
  <c r="AL47" i="35" s="1"/>
  <c r="L47" i="35"/>
  <c r="D47" i="35"/>
  <c r="AT46" i="35"/>
  <c r="AJ46" i="35"/>
  <c r="AL46" i="35" s="1"/>
  <c r="J46" i="35"/>
  <c r="D46" i="35"/>
  <c r="AT45" i="35"/>
  <c r="AJ45" i="35"/>
  <c r="AL45" i="35" s="1"/>
  <c r="AT44" i="35"/>
  <c r="AJ44" i="35"/>
  <c r="AL44" i="35" s="1"/>
  <c r="AT43" i="35"/>
  <c r="AJ43" i="35"/>
  <c r="AL43" i="35" s="1"/>
  <c r="AT42" i="35"/>
  <c r="AJ42" i="35"/>
  <c r="AL42" i="35" s="1"/>
  <c r="F42" i="35"/>
  <c r="G42" i="35" s="1"/>
  <c r="AT41" i="35"/>
  <c r="AJ41" i="35"/>
  <c r="AK41" i="35" s="1"/>
  <c r="AT40" i="35"/>
  <c r="AJ40" i="35"/>
  <c r="AK40" i="35" s="1"/>
  <c r="AT39" i="35"/>
  <c r="AJ39" i="35"/>
  <c r="AK39" i="35" s="1"/>
  <c r="J39" i="35"/>
  <c r="F39" i="35"/>
  <c r="G39" i="35" s="1"/>
  <c r="Q39" i="35" s="1"/>
  <c r="BA39" i="35" s="1"/>
  <c r="D39" i="35"/>
  <c r="A39" i="35"/>
  <c r="AT38" i="35"/>
  <c r="AJ38" i="35"/>
  <c r="AK38" i="35" s="1"/>
  <c r="J38" i="35"/>
  <c r="M38" i="35" s="1"/>
  <c r="AG38" i="35" s="1"/>
  <c r="AT37" i="35"/>
  <c r="AJ37" i="35"/>
  <c r="AK37" i="35" s="1"/>
  <c r="AT36" i="35"/>
  <c r="AJ36" i="35"/>
  <c r="AK36" i="35" s="1"/>
  <c r="D36" i="35"/>
  <c r="AT35" i="35"/>
  <c r="AJ35" i="35"/>
  <c r="AK35" i="35" s="1"/>
  <c r="F35" i="35"/>
  <c r="G35" i="35" s="1"/>
  <c r="AT34" i="35"/>
  <c r="AJ34" i="35"/>
  <c r="AK34" i="35" s="1"/>
  <c r="AT33" i="35"/>
  <c r="AT32" i="35"/>
  <c r="J32" i="35"/>
  <c r="AT31" i="35"/>
  <c r="AT30" i="35"/>
  <c r="AT29" i="35"/>
  <c r="AH29" i="35"/>
  <c r="AT28" i="35"/>
  <c r="AT27" i="35"/>
  <c r="AT26" i="35"/>
  <c r="AT25" i="35"/>
  <c r="AO25" i="35"/>
  <c r="AT24" i="35"/>
  <c r="AO24" i="35"/>
  <c r="J24" i="35"/>
  <c r="N24" i="35" s="1"/>
  <c r="AT23" i="35"/>
  <c r="AO23" i="35"/>
  <c r="A23" i="35"/>
  <c r="AT22" i="35"/>
  <c r="AO22" i="35"/>
  <c r="AT21" i="35"/>
  <c r="AO21" i="35"/>
  <c r="AT20" i="35"/>
  <c r="AO20" i="35"/>
  <c r="AT19" i="35"/>
  <c r="AO19" i="35"/>
  <c r="J19" i="35"/>
  <c r="N19" i="35" s="1"/>
  <c r="AT18" i="35"/>
  <c r="AO18" i="35"/>
  <c r="AT17" i="35"/>
  <c r="AO17" i="35"/>
  <c r="AT16" i="35"/>
  <c r="AO16" i="35"/>
  <c r="J16" i="35"/>
  <c r="L16" i="35" s="1"/>
  <c r="AT15" i="35"/>
  <c r="AO15" i="35"/>
  <c r="AT14" i="35"/>
  <c r="AO14" i="35"/>
  <c r="AT13" i="35"/>
  <c r="AO13" i="35"/>
  <c r="F13" i="35"/>
  <c r="G13" i="35" s="1"/>
  <c r="AT12" i="35"/>
  <c r="AO12" i="35"/>
  <c r="AT11" i="35"/>
  <c r="AO11" i="35"/>
  <c r="F11" i="35"/>
  <c r="G11" i="35" s="1"/>
  <c r="A11" i="35"/>
  <c r="AT10" i="35"/>
  <c r="AO10" i="35"/>
  <c r="AT9" i="35"/>
  <c r="AO9" i="35"/>
  <c r="AT8" i="35"/>
  <c r="AO8" i="35"/>
  <c r="D8" i="35"/>
  <c r="AT7" i="35"/>
  <c r="AO7" i="35"/>
  <c r="A7" i="35"/>
  <c r="AT6" i="35"/>
  <c r="AO6" i="35"/>
  <c r="D6" i="35"/>
  <c r="AT5" i="35"/>
  <c r="AO5" i="35"/>
  <c r="F5" i="35"/>
  <c r="G5" i="35" s="1"/>
  <c r="AT4" i="35"/>
  <c r="AO4" i="35"/>
  <c r="AT3" i="35"/>
  <c r="AO3" i="35"/>
  <c r="AT2" i="35"/>
  <c r="AO2" i="35"/>
  <c r="AC2" i="35"/>
  <c r="F2" i="35"/>
  <c r="G2" i="35" s="1"/>
  <c r="A2" i="35"/>
  <c r="H3" i="34"/>
  <c r="J3" i="34" s="1"/>
  <c r="H4" i="34"/>
  <c r="J4" i="34" s="1"/>
  <c r="H5" i="34"/>
  <c r="J5" i="34" s="1"/>
  <c r="H6" i="34"/>
  <c r="J6" i="34" s="1"/>
  <c r="H7" i="34"/>
  <c r="H8" i="34"/>
  <c r="J8" i="34" s="1"/>
  <c r="H9" i="34"/>
  <c r="J9" i="34" s="1"/>
  <c r="H10" i="34"/>
  <c r="H11" i="34"/>
  <c r="J11" i="34" s="1"/>
  <c r="H12" i="34"/>
  <c r="J12" i="34" s="1"/>
  <c r="H13" i="34"/>
  <c r="J13" i="34" s="1"/>
  <c r="H14" i="34"/>
  <c r="J14" i="34" s="1"/>
  <c r="H15" i="34"/>
  <c r="J15" i="34" s="1"/>
  <c r="M15" i="34" s="1"/>
  <c r="H16" i="34"/>
  <c r="J16" i="34" s="1"/>
  <c r="L16" i="34" s="1"/>
  <c r="H17" i="34"/>
  <c r="J17" i="34" s="1"/>
  <c r="H18" i="34"/>
  <c r="J18" i="34" s="1"/>
  <c r="M18" i="34" s="1"/>
  <c r="H19" i="34"/>
  <c r="J19" i="34" s="1"/>
  <c r="L19" i="34" s="1"/>
  <c r="H20" i="34"/>
  <c r="H21" i="34"/>
  <c r="J21" i="34" s="1"/>
  <c r="L21" i="34" s="1"/>
  <c r="H22" i="34"/>
  <c r="J22" i="34" s="1"/>
  <c r="H23" i="34"/>
  <c r="H24" i="34"/>
  <c r="H25" i="34"/>
  <c r="J25" i="34" s="1"/>
  <c r="H26" i="34"/>
  <c r="J26" i="34" s="1"/>
  <c r="N26" i="34" s="1"/>
  <c r="H27" i="34"/>
  <c r="J27" i="34" s="1"/>
  <c r="M27" i="34" s="1"/>
  <c r="H28" i="34"/>
  <c r="J28" i="34" s="1"/>
  <c r="M28" i="34" s="1"/>
  <c r="H29" i="34"/>
  <c r="J29" i="34" s="1"/>
  <c r="H30" i="34"/>
  <c r="H31" i="34"/>
  <c r="H32" i="34"/>
  <c r="J32" i="34" s="1"/>
  <c r="H33" i="34"/>
  <c r="J33" i="34" s="1"/>
  <c r="L33" i="34" s="1"/>
  <c r="H34" i="34"/>
  <c r="J34" i="34" s="1"/>
  <c r="N34" i="34" s="1"/>
  <c r="H35" i="34"/>
  <c r="H36" i="34"/>
  <c r="J36" i="34" s="1"/>
  <c r="N36" i="34" s="1"/>
  <c r="H37" i="34"/>
  <c r="J37" i="34" s="1"/>
  <c r="H38" i="34"/>
  <c r="H39" i="34"/>
  <c r="J39" i="34" s="1"/>
  <c r="N39" i="34" s="1"/>
  <c r="H40" i="34"/>
  <c r="J40" i="34" s="1"/>
  <c r="N40" i="34" s="1"/>
  <c r="H41" i="34"/>
  <c r="J41" i="34" s="1"/>
  <c r="H42" i="34"/>
  <c r="J42" i="34" s="1"/>
  <c r="H43" i="34"/>
  <c r="J43" i="34" s="1"/>
  <c r="M43" i="34" s="1"/>
  <c r="H44" i="34"/>
  <c r="J44" i="34" s="1"/>
  <c r="M44" i="34" s="1"/>
  <c r="AG44" i="34" s="1"/>
  <c r="H45" i="34"/>
  <c r="H46" i="34"/>
  <c r="J46" i="34" s="1"/>
  <c r="H47" i="34"/>
  <c r="H48" i="34"/>
  <c r="J48" i="34" s="1"/>
  <c r="H49" i="34"/>
  <c r="J49" i="34" s="1"/>
  <c r="H50" i="34"/>
  <c r="J50" i="34" s="1"/>
  <c r="M50" i="34" s="1"/>
  <c r="H51" i="34"/>
  <c r="H52" i="34"/>
  <c r="H53" i="34"/>
  <c r="J53" i="34" s="1"/>
  <c r="H54" i="34"/>
  <c r="J54" i="34" s="1"/>
  <c r="H55" i="34"/>
  <c r="J55" i="34" s="1"/>
  <c r="H56" i="34"/>
  <c r="J56" i="34" s="1"/>
  <c r="H57" i="34"/>
  <c r="J57" i="34" s="1"/>
  <c r="H58" i="34"/>
  <c r="J58" i="34" s="1"/>
  <c r="L58" i="34" s="1"/>
  <c r="H59" i="34"/>
  <c r="J59" i="34" s="1"/>
  <c r="H60" i="34"/>
  <c r="J60" i="34" s="1"/>
  <c r="L60" i="34" s="1"/>
  <c r="H61" i="34"/>
  <c r="J61" i="34" s="1"/>
  <c r="Y61" i="34" s="1"/>
  <c r="H62" i="34"/>
  <c r="H63" i="34"/>
  <c r="J63" i="34" s="1"/>
  <c r="H64" i="34"/>
  <c r="J64" i="34" s="1"/>
  <c r="H65" i="34"/>
  <c r="J65" i="34" s="1"/>
  <c r="H66" i="34"/>
  <c r="J66" i="34" s="1"/>
  <c r="H67" i="34"/>
  <c r="J67" i="34" s="1"/>
  <c r="H68" i="34"/>
  <c r="J68" i="34" s="1"/>
  <c r="L68" i="34" s="1"/>
  <c r="H69" i="34"/>
  <c r="J69" i="34" s="1"/>
  <c r="H70" i="34"/>
  <c r="J70" i="34" s="1"/>
  <c r="H71" i="34"/>
  <c r="J71" i="34" s="1"/>
  <c r="M71" i="34" s="1"/>
  <c r="H72" i="34"/>
  <c r="J72" i="34" s="1"/>
  <c r="H73" i="34"/>
  <c r="J73" i="34" s="1"/>
  <c r="M73" i="34" s="1"/>
  <c r="H74" i="34"/>
  <c r="J74" i="34" s="1"/>
  <c r="M74" i="34" s="1"/>
  <c r="H75" i="34"/>
  <c r="J75" i="34" s="1"/>
  <c r="H76" i="34"/>
  <c r="J76" i="34" s="1"/>
  <c r="L76" i="34" s="1"/>
  <c r="H77" i="34"/>
  <c r="H78" i="34"/>
  <c r="H79" i="34"/>
  <c r="J79" i="34" s="1"/>
  <c r="H80" i="34"/>
  <c r="H81" i="34"/>
  <c r="J81" i="34" s="1"/>
  <c r="H82" i="34"/>
  <c r="J82" i="34" s="1"/>
  <c r="N82" i="34" s="1"/>
  <c r="H83" i="34"/>
  <c r="J83" i="34" s="1"/>
  <c r="L83" i="34" s="1"/>
  <c r="H84" i="34"/>
  <c r="J84" i="34" s="1"/>
  <c r="N84" i="34" s="1"/>
  <c r="H85" i="34"/>
  <c r="H86" i="34"/>
  <c r="H87" i="34"/>
  <c r="J87" i="34" s="1"/>
  <c r="H88" i="34"/>
  <c r="J88" i="34" s="1"/>
  <c r="H89" i="34"/>
  <c r="J89" i="34" s="1"/>
  <c r="N89" i="34" s="1"/>
  <c r="H90" i="34"/>
  <c r="J90" i="34" s="1"/>
  <c r="N90" i="34" s="1"/>
  <c r="H91" i="34"/>
  <c r="J91" i="34" s="1"/>
  <c r="N91" i="34" s="1"/>
  <c r="H92" i="34"/>
  <c r="J92" i="34" s="1"/>
  <c r="H93" i="34"/>
  <c r="J93" i="34" s="1"/>
  <c r="H94" i="34"/>
  <c r="J94" i="34" s="1"/>
  <c r="H95" i="34"/>
  <c r="J95" i="34" s="1"/>
  <c r="M95" i="34" s="1"/>
  <c r="H96" i="34"/>
  <c r="J96" i="34" s="1"/>
  <c r="H97" i="34"/>
  <c r="H98" i="34"/>
  <c r="J98" i="34" s="1"/>
  <c r="N98" i="34" s="1"/>
  <c r="H99" i="34"/>
  <c r="J99" i="34" s="1"/>
  <c r="H100" i="34"/>
  <c r="J100" i="34" s="1"/>
  <c r="H101" i="34"/>
  <c r="J101" i="34" s="1"/>
  <c r="M101" i="34" s="1"/>
  <c r="H102" i="34"/>
  <c r="J102" i="34" s="1"/>
  <c r="M102" i="34" s="1"/>
  <c r="H103" i="34"/>
  <c r="J103" i="34" s="1"/>
  <c r="L103" i="34" s="1"/>
  <c r="H104" i="34"/>
  <c r="J104" i="34" s="1"/>
  <c r="L104" i="34" s="1"/>
  <c r="H105" i="34"/>
  <c r="J105" i="34" s="1"/>
  <c r="H106" i="34"/>
  <c r="J106" i="34" s="1"/>
  <c r="M106" i="34" s="1"/>
  <c r="H107" i="34"/>
  <c r="J107" i="34" s="1"/>
  <c r="N107" i="34" s="1"/>
  <c r="H108" i="34"/>
  <c r="J108" i="34" s="1"/>
  <c r="L108" i="34" s="1"/>
  <c r="H109" i="34"/>
  <c r="J109" i="34" s="1"/>
  <c r="M109" i="34" s="1"/>
  <c r="H110" i="34"/>
  <c r="J110" i="34" s="1"/>
  <c r="H111" i="34"/>
  <c r="J111" i="34" s="1"/>
  <c r="H112" i="34"/>
  <c r="J112" i="34" s="1"/>
  <c r="L112" i="34" s="1"/>
  <c r="H113" i="34"/>
  <c r="J113" i="34" s="1"/>
  <c r="H114" i="34"/>
  <c r="J114" i="34" s="1"/>
  <c r="L114" i="34" s="1"/>
  <c r="H115" i="34"/>
  <c r="J115" i="34" s="1"/>
  <c r="N115" i="34" s="1"/>
  <c r="H116" i="34"/>
  <c r="J116" i="34" s="1"/>
  <c r="M116" i="34" s="1"/>
  <c r="H117" i="34"/>
  <c r="J117" i="34" s="1"/>
  <c r="L117" i="34" s="1"/>
  <c r="H118" i="34"/>
  <c r="J118" i="34" s="1"/>
  <c r="H119" i="34"/>
  <c r="J119" i="34" s="1"/>
  <c r="H120" i="34"/>
  <c r="J120" i="34" s="1"/>
  <c r="L120" i="34" s="1"/>
  <c r="H121" i="34"/>
  <c r="J121" i="34" s="1"/>
  <c r="N121" i="34" s="1"/>
  <c r="H122" i="34"/>
  <c r="J122" i="34" s="1"/>
  <c r="L122" i="34" s="1"/>
  <c r="H123" i="34"/>
  <c r="J123" i="34" s="1"/>
  <c r="AA123" i="34" s="1"/>
  <c r="H124" i="34"/>
  <c r="J124" i="34" s="1"/>
  <c r="H125" i="34"/>
  <c r="J125" i="34" s="1"/>
  <c r="H126" i="34"/>
  <c r="J126" i="34" s="1"/>
  <c r="H127" i="34"/>
  <c r="J127" i="34" s="1"/>
  <c r="H128" i="34"/>
  <c r="H129" i="34"/>
  <c r="J129" i="34" s="1"/>
  <c r="H2" i="34"/>
  <c r="J2" i="34" s="1"/>
  <c r="N2" i="34" s="1"/>
  <c r="E3" i="34"/>
  <c r="AX3" i="34" s="1"/>
  <c r="E4" i="34"/>
  <c r="AX4" i="34" s="1"/>
  <c r="E5" i="34"/>
  <c r="E6" i="34"/>
  <c r="E7" i="34"/>
  <c r="AX7" i="34" s="1"/>
  <c r="E8" i="34"/>
  <c r="AX8" i="34" s="1"/>
  <c r="E9" i="34"/>
  <c r="AX9" i="34" s="1"/>
  <c r="AH9" i="34"/>
  <c r="E10" i="34"/>
  <c r="AX10" i="34" s="1"/>
  <c r="E11" i="34"/>
  <c r="AX11" i="34" s="1"/>
  <c r="E12" i="34"/>
  <c r="AX12" i="34" s="1"/>
  <c r="E13" i="34"/>
  <c r="E14" i="34"/>
  <c r="E15" i="34"/>
  <c r="AX15" i="34" s="1"/>
  <c r="E16" i="34"/>
  <c r="AX16" i="34" s="1"/>
  <c r="E17" i="34"/>
  <c r="AX17" i="34" s="1"/>
  <c r="E18" i="34"/>
  <c r="AX18" i="34" s="1"/>
  <c r="E19" i="34"/>
  <c r="AX19" i="34" s="1"/>
  <c r="E20" i="34"/>
  <c r="E21" i="34"/>
  <c r="AX21" i="34" s="1"/>
  <c r="E22" i="34"/>
  <c r="E23" i="34"/>
  <c r="AX23" i="34" s="1"/>
  <c r="E24" i="34"/>
  <c r="AX24" i="34" s="1"/>
  <c r="E25" i="34"/>
  <c r="AX25" i="34" s="1"/>
  <c r="E26" i="34"/>
  <c r="AX26" i="34" s="1"/>
  <c r="E27" i="34"/>
  <c r="E28" i="34"/>
  <c r="E29" i="34"/>
  <c r="AX29" i="34" s="1"/>
  <c r="E30" i="34"/>
  <c r="E31" i="34"/>
  <c r="AX31" i="34" s="1"/>
  <c r="E32" i="34"/>
  <c r="AX32" i="34" s="1"/>
  <c r="E33" i="34"/>
  <c r="AH33" i="34" s="1"/>
  <c r="E34" i="34"/>
  <c r="AX34" i="34" s="1"/>
  <c r="E35" i="34"/>
  <c r="AX35" i="34" s="1"/>
  <c r="E36" i="34"/>
  <c r="AX36" i="34" s="1"/>
  <c r="E37" i="34"/>
  <c r="E38" i="34"/>
  <c r="AX38" i="34" s="1"/>
  <c r="E39" i="34"/>
  <c r="AX39" i="34" s="1"/>
  <c r="E40" i="34"/>
  <c r="AX40" i="34" s="1"/>
  <c r="E41" i="34"/>
  <c r="AX41" i="34" s="1"/>
  <c r="E42" i="34"/>
  <c r="AX42" i="34" s="1"/>
  <c r="E43" i="34"/>
  <c r="AX43" i="34" s="1"/>
  <c r="E44" i="34"/>
  <c r="E45" i="34"/>
  <c r="E46" i="34"/>
  <c r="E47" i="34"/>
  <c r="F47" i="34" s="1"/>
  <c r="G47" i="34" s="1"/>
  <c r="S47" i="34" s="1"/>
  <c r="E48" i="34"/>
  <c r="AX48" i="34" s="1"/>
  <c r="E49" i="34"/>
  <c r="F49" i="34" s="1"/>
  <c r="G49" i="34" s="1"/>
  <c r="S49" i="34" s="1"/>
  <c r="E50" i="34"/>
  <c r="AX50" i="34" s="1"/>
  <c r="E51" i="34"/>
  <c r="AX51" i="34" s="1"/>
  <c r="E52" i="34"/>
  <c r="E53" i="34"/>
  <c r="E54" i="34"/>
  <c r="AX54" i="34" s="1"/>
  <c r="E55" i="34"/>
  <c r="AX55" i="34" s="1"/>
  <c r="E56" i="34"/>
  <c r="AX56" i="34" s="1"/>
  <c r="E57" i="34"/>
  <c r="AH57" i="34" s="1"/>
  <c r="E58" i="34"/>
  <c r="AX58" i="34" s="1"/>
  <c r="E59" i="34"/>
  <c r="E60" i="34"/>
  <c r="E61" i="34"/>
  <c r="AX61" i="34" s="1"/>
  <c r="E62" i="34"/>
  <c r="E63" i="34"/>
  <c r="AX63" i="34" s="1"/>
  <c r="E64" i="34"/>
  <c r="AX64" i="34" s="1"/>
  <c r="E65" i="34"/>
  <c r="AX65" i="34" s="1"/>
  <c r="E66" i="34"/>
  <c r="AX66" i="34" s="1"/>
  <c r="E67" i="34"/>
  <c r="E68" i="34"/>
  <c r="AX68" i="34" s="1"/>
  <c r="E69" i="34"/>
  <c r="E70" i="34"/>
  <c r="AX70" i="34" s="1"/>
  <c r="E71" i="34"/>
  <c r="E72" i="34"/>
  <c r="AX72" i="34" s="1"/>
  <c r="E73" i="34"/>
  <c r="E74" i="34"/>
  <c r="AX74" i="34" s="1"/>
  <c r="E75" i="34"/>
  <c r="AX75" i="34" s="1"/>
  <c r="E76" i="34"/>
  <c r="E77" i="34"/>
  <c r="E78" i="34"/>
  <c r="AX78" i="34" s="1"/>
  <c r="E79" i="34"/>
  <c r="AX79" i="34" s="1"/>
  <c r="E80" i="34"/>
  <c r="AX80" i="34" s="1"/>
  <c r="E81" i="34"/>
  <c r="E82" i="34"/>
  <c r="AX82" i="34" s="1"/>
  <c r="E83" i="34"/>
  <c r="AX83" i="34" s="1"/>
  <c r="E84" i="34"/>
  <c r="E85" i="34"/>
  <c r="E86" i="34"/>
  <c r="AX86" i="34" s="1"/>
  <c r="E87" i="34"/>
  <c r="AX87" i="34" s="1"/>
  <c r="E88" i="34"/>
  <c r="AX88" i="34" s="1"/>
  <c r="E89" i="34"/>
  <c r="AX89" i="34" s="1"/>
  <c r="E90" i="34"/>
  <c r="AX90" i="34" s="1"/>
  <c r="E91" i="34"/>
  <c r="AX91" i="34" s="1"/>
  <c r="E92" i="34"/>
  <c r="AX92" i="34" s="1"/>
  <c r="E93" i="34"/>
  <c r="E94" i="34"/>
  <c r="AX94" i="34" s="1"/>
  <c r="E95" i="34"/>
  <c r="AX95" i="34" s="1"/>
  <c r="E96" i="34"/>
  <c r="AX96" i="34" s="1"/>
  <c r="E97" i="34"/>
  <c r="AX97" i="34" s="1"/>
  <c r="E98" i="34"/>
  <c r="AX98" i="34" s="1"/>
  <c r="E99" i="34"/>
  <c r="E100" i="34"/>
  <c r="E101" i="34"/>
  <c r="AX101" i="34" s="1"/>
  <c r="E102" i="34"/>
  <c r="AX102" i="34" s="1"/>
  <c r="E103" i="34"/>
  <c r="AX103" i="34" s="1"/>
  <c r="E104" i="34"/>
  <c r="E105" i="34"/>
  <c r="E106" i="34"/>
  <c r="E107" i="34"/>
  <c r="E108" i="34"/>
  <c r="AX108" i="34" s="1"/>
  <c r="E109" i="34"/>
  <c r="E110" i="34"/>
  <c r="AX110" i="34" s="1"/>
  <c r="E111" i="34"/>
  <c r="E112" i="34"/>
  <c r="AX112" i="34" s="1"/>
  <c r="E113" i="34"/>
  <c r="AX113" i="34" s="1"/>
  <c r="E114" i="34"/>
  <c r="E115" i="34"/>
  <c r="E116" i="34"/>
  <c r="E117" i="34"/>
  <c r="AX117" i="34" s="1"/>
  <c r="E118" i="34"/>
  <c r="E119" i="34"/>
  <c r="AX119" i="34" s="1"/>
  <c r="E120" i="34"/>
  <c r="E121" i="34"/>
  <c r="AX121" i="34" s="1"/>
  <c r="E122" i="34"/>
  <c r="E123" i="34"/>
  <c r="AX123" i="34" s="1"/>
  <c r="E124" i="34"/>
  <c r="AX124" i="34" s="1"/>
  <c r="E125" i="34"/>
  <c r="E126" i="34"/>
  <c r="F126" i="34" s="1"/>
  <c r="G126" i="34" s="1"/>
  <c r="E127" i="34"/>
  <c r="AX127" i="34" s="1"/>
  <c r="E128" i="34"/>
  <c r="AX128" i="34" s="1"/>
  <c r="E129" i="34"/>
  <c r="AX129" i="34" s="1"/>
  <c r="E2" i="34"/>
  <c r="AX2" i="34" s="1"/>
  <c r="AE145" i="34" a="1"/>
  <c r="AE145" i="34" s="1"/>
  <c r="AE144" i="34" a="1"/>
  <c r="AE144" i="34" s="1"/>
  <c r="AE143" i="34" a="1"/>
  <c r="AE143" i="34" s="1"/>
  <c r="AE142" i="34" a="1"/>
  <c r="AE142" i="34" s="1"/>
  <c r="AE141" i="34" a="1"/>
  <c r="AE141" i="34" s="1"/>
  <c r="AE140" i="34" a="1"/>
  <c r="AE140" i="34" s="1"/>
  <c r="AE139" i="34" a="1"/>
  <c r="AE139" i="34" s="1"/>
  <c r="AE138" i="34" a="1"/>
  <c r="AE138" i="34" s="1"/>
  <c r="AE137" i="34" a="1"/>
  <c r="AE137" i="34" s="1"/>
  <c r="AE136" i="34" a="1"/>
  <c r="AE136" i="34" s="1"/>
  <c r="AE135" i="34" a="1"/>
  <c r="AE135" i="34" s="1"/>
  <c r="AE134" i="34" a="1"/>
  <c r="AE134" i="34" s="1"/>
  <c r="AE133" i="34" a="1"/>
  <c r="AE133" i="34" s="1"/>
  <c r="AE132" i="34" a="1"/>
  <c r="AE132" i="34" s="1"/>
  <c r="AE131" i="34" a="1"/>
  <c r="AE131" i="34" s="1"/>
  <c r="AE130" i="34" a="1"/>
  <c r="AE130" i="34" s="1"/>
  <c r="AT129" i="34"/>
  <c r="AR129" i="34"/>
  <c r="AO129" i="34"/>
  <c r="AT128" i="34"/>
  <c r="AR128" i="34"/>
  <c r="AO128" i="34"/>
  <c r="J128" i="34"/>
  <c r="AT127" i="34"/>
  <c r="AR127" i="34"/>
  <c r="AO127" i="34"/>
  <c r="AT126" i="34"/>
  <c r="AR126" i="34"/>
  <c r="AO126" i="34"/>
  <c r="AT125" i="34"/>
  <c r="AR125" i="34"/>
  <c r="AO125" i="34"/>
  <c r="D125" i="34"/>
  <c r="AT124" i="34"/>
  <c r="AR124" i="34"/>
  <c r="AO124" i="34"/>
  <c r="L124" i="34"/>
  <c r="AT123" i="34"/>
  <c r="AR123" i="34"/>
  <c r="AO123" i="34"/>
  <c r="AT122" i="34"/>
  <c r="AR122" i="34"/>
  <c r="AO122" i="34"/>
  <c r="AT121" i="34"/>
  <c r="AR121" i="34"/>
  <c r="AO121" i="34"/>
  <c r="AT120" i="34"/>
  <c r="AR120" i="34"/>
  <c r="AO120" i="34"/>
  <c r="AT119" i="34"/>
  <c r="AR119" i="34"/>
  <c r="AO119" i="34"/>
  <c r="AT118" i="34"/>
  <c r="AR118" i="34"/>
  <c r="AO118" i="34"/>
  <c r="AT117" i="34"/>
  <c r="AR117" i="34"/>
  <c r="AO117" i="34"/>
  <c r="AT116" i="34"/>
  <c r="AR116" i="34"/>
  <c r="AO116" i="34"/>
  <c r="AT115" i="34"/>
  <c r="AR115" i="34"/>
  <c r="AO115" i="34"/>
  <c r="AT114" i="34"/>
  <c r="AR114" i="34"/>
  <c r="AO114" i="34"/>
  <c r="AT113" i="34"/>
  <c r="AR113" i="34"/>
  <c r="AO113" i="34"/>
  <c r="AT112" i="34"/>
  <c r="AR112" i="34"/>
  <c r="AO112" i="34"/>
  <c r="AT111" i="34"/>
  <c r="AR111" i="34"/>
  <c r="AO111" i="34"/>
  <c r="AT110" i="34"/>
  <c r="AR110" i="34"/>
  <c r="AO110" i="34"/>
  <c r="AT109" i="34"/>
  <c r="AR109" i="34"/>
  <c r="AO109" i="34"/>
  <c r="AT108" i="34"/>
  <c r="AR108" i="34"/>
  <c r="AO108" i="34"/>
  <c r="M108" i="34"/>
  <c r="AT107" i="34"/>
  <c r="AR107" i="34"/>
  <c r="AO107" i="34"/>
  <c r="AT106" i="34"/>
  <c r="AR106" i="34"/>
  <c r="AO106" i="34"/>
  <c r="AT105" i="34"/>
  <c r="AR105" i="34"/>
  <c r="AO105" i="34"/>
  <c r="AT104" i="34"/>
  <c r="AR104" i="34"/>
  <c r="AO104" i="34"/>
  <c r="AT103" i="34"/>
  <c r="AR103" i="34"/>
  <c r="AO103" i="34"/>
  <c r="AT102" i="34"/>
  <c r="AR102" i="34"/>
  <c r="AO102" i="34"/>
  <c r="AT101" i="34"/>
  <c r="AR101" i="34"/>
  <c r="AO101" i="34"/>
  <c r="AT100" i="34"/>
  <c r="AR100" i="34"/>
  <c r="AO100" i="34"/>
  <c r="AT99" i="34"/>
  <c r="AR99" i="34"/>
  <c r="AO99" i="34"/>
  <c r="AT98" i="34"/>
  <c r="AR98" i="34"/>
  <c r="AO98" i="34"/>
  <c r="AT97" i="34"/>
  <c r="AR97" i="34"/>
  <c r="AO97" i="34"/>
  <c r="J97" i="34"/>
  <c r="M97" i="34" s="1"/>
  <c r="AT96" i="34"/>
  <c r="AR96" i="34"/>
  <c r="AO96" i="34"/>
  <c r="AT95" i="34"/>
  <c r="AR95" i="34"/>
  <c r="AO95" i="34"/>
  <c r="F95" i="34"/>
  <c r="G95" i="34" s="1"/>
  <c r="AS95" i="34" s="1"/>
  <c r="AF95" i="34" s="1"/>
  <c r="D95" i="34"/>
  <c r="AT94" i="34"/>
  <c r="AR94" i="34"/>
  <c r="AO94" i="34"/>
  <c r="AT93" i="34"/>
  <c r="AR93" i="34"/>
  <c r="AO93" i="34"/>
  <c r="AT92" i="34"/>
  <c r="AR92" i="34"/>
  <c r="AO92" i="34"/>
  <c r="AT91" i="34"/>
  <c r="AR91" i="34"/>
  <c r="AO91" i="34"/>
  <c r="AT90" i="34"/>
  <c r="AR90" i="34"/>
  <c r="AO90" i="34"/>
  <c r="AT89" i="34"/>
  <c r="AR89" i="34"/>
  <c r="AO89" i="34"/>
  <c r="AT88" i="34"/>
  <c r="AR88" i="34"/>
  <c r="AO88" i="34"/>
  <c r="AT87" i="34"/>
  <c r="AR87" i="34"/>
  <c r="AO87" i="34"/>
  <c r="F87" i="34"/>
  <c r="G87" i="34" s="1"/>
  <c r="AB87" i="34" s="1"/>
  <c r="AT86" i="34"/>
  <c r="AR86" i="34"/>
  <c r="AO86" i="34"/>
  <c r="J86" i="34"/>
  <c r="M86" i="34" s="1"/>
  <c r="F86" i="34"/>
  <c r="G86" i="34" s="1"/>
  <c r="AT85" i="34"/>
  <c r="AR85" i="34"/>
  <c r="AO85" i="34"/>
  <c r="J85" i="34"/>
  <c r="L85" i="34" s="1"/>
  <c r="AT84" i="34"/>
  <c r="AR84" i="34"/>
  <c r="AO84" i="34"/>
  <c r="AT83" i="34"/>
  <c r="AR83" i="34"/>
  <c r="AO83" i="34"/>
  <c r="F83" i="34"/>
  <c r="G83" i="34" s="1"/>
  <c r="AT82" i="34"/>
  <c r="AR82" i="34"/>
  <c r="AO82" i="34"/>
  <c r="AT81" i="34"/>
  <c r="AR81" i="34"/>
  <c r="AO81" i="34"/>
  <c r="AT80" i="34"/>
  <c r="AR80" i="34"/>
  <c r="AO80" i="34"/>
  <c r="J80" i="34"/>
  <c r="F80" i="34"/>
  <c r="G80" i="34" s="1"/>
  <c r="R80" i="34" s="1"/>
  <c r="AT79" i="34"/>
  <c r="AR79" i="34"/>
  <c r="AO79" i="34"/>
  <c r="AT78" i="34"/>
  <c r="AR78" i="34"/>
  <c r="AO78" i="34"/>
  <c r="J78" i="34"/>
  <c r="AT77" i="34"/>
  <c r="AR77" i="34"/>
  <c r="AO77" i="34"/>
  <c r="J77" i="34"/>
  <c r="AT76" i="34"/>
  <c r="AR76" i="34"/>
  <c r="AO76" i="34"/>
  <c r="AT75" i="34"/>
  <c r="AR75" i="34"/>
  <c r="AO75" i="34"/>
  <c r="F75" i="34"/>
  <c r="G75" i="34" s="1"/>
  <c r="AT74" i="34"/>
  <c r="AR74" i="34"/>
  <c r="AO74" i="34"/>
  <c r="AT73" i="34"/>
  <c r="AR73" i="34"/>
  <c r="AO73" i="34"/>
  <c r="AT72" i="34"/>
  <c r="AR72" i="34"/>
  <c r="AO72" i="34"/>
  <c r="AT71" i="34"/>
  <c r="AR71" i="34"/>
  <c r="AO71" i="34"/>
  <c r="AT70" i="34"/>
  <c r="AR70" i="34"/>
  <c r="AO70" i="34"/>
  <c r="AT69" i="34"/>
  <c r="AR69" i="34"/>
  <c r="AO69" i="34"/>
  <c r="M69" i="34"/>
  <c r="AT68" i="34"/>
  <c r="AR68" i="34"/>
  <c r="AO68" i="34"/>
  <c r="AT67" i="34"/>
  <c r="AR67" i="34"/>
  <c r="AO67" i="34"/>
  <c r="AT66" i="34"/>
  <c r="AR66" i="34"/>
  <c r="AO66" i="34"/>
  <c r="AT65" i="34"/>
  <c r="AT64" i="34"/>
  <c r="AT63" i="34"/>
  <c r="D63" i="34"/>
  <c r="A63" i="34"/>
  <c r="AT62" i="34"/>
  <c r="J62" i="34"/>
  <c r="N62" i="34" s="1"/>
  <c r="AT61" i="34"/>
  <c r="AT60" i="34"/>
  <c r="AT59" i="34"/>
  <c r="AT58" i="34"/>
  <c r="AT57" i="34"/>
  <c r="AT56" i="34"/>
  <c r="AH56" i="34"/>
  <c r="AT55" i="34"/>
  <c r="N55" i="34"/>
  <c r="AT54" i="34"/>
  <c r="AT53" i="34"/>
  <c r="AT52" i="34"/>
  <c r="J52" i="34"/>
  <c r="AT51" i="34"/>
  <c r="J51" i="34"/>
  <c r="AT50" i="34"/>
  <c r="AT49" i="34"/>
  <c r="AJ49" i="34"/>
  <c r="AL49" i="34" s="1"/>
  <c r="AT48" i="34"/>
  <c r="AJ48" i="34"/>
  <c r="AL48" i="34" s="1"/>
  <c r="AT47" i="34"/>
  <c r="AJ47" i="34"/>
  <c r="AL47" i="34" s="1"/>
  <c r="J47" i="34"/>
  <c r="N47" i="34" s="1"/>
  <c r="D47" i="34"/>
  <c r="AT46" i="34"/>
  <c r="AJ46" i="34"/>
  <c r="AL46" i="34" s="1"/>
  <c r="AT45" i="34"/>
  <c r="AJ45" i="34"/>
  <c r="AL45" i="34" s="1"/>
  <c r="J45" i="34"/>
  <c r="N45" i="34" s="1"/>
  <c r="D45" i="34"/>
  <c r="AT44" i="34"/>
  <c r="AJ44" i="34"/>
  <c r="AL44" i="34" s="1"/>
  <c r="AT43" i="34"/>
  <c r="AJ43" i="34"/>
  <c r="AL43" i="34" s="1"/>
  <c r="AH43" i="34"/>
  <c r="AT42" i="34"/>
  <c r="AL42" i="34"/>
  <c r="AJ42" i="34"/>
  <c r="AT41" i="34"/>
  <c r="AJ41" i="34"/>
  <c r="AK41" i="34" s="1"/>
  <c r="AT40" i="34"/>
  <c r="AJ40" i="34"/>
  <c r="AK40" i="34" s="1"/>
  <c r="AH40" i="34"/>
  <c r="AT39" i="34"/>
  <c r="AJ39" i="34"/>
  <c r="AK39" i="34" s="1"/>
  <c r="AT38" i="34"/>
  <c r="AJ38" i="34"/>
  <c r="AK38" i="34" s="1"/>
  <c r="J38" i="34"/>
  <c r="M38" i="34" s="1"/>
  <c r="D38" i="34"/>
  <c r="AT37" i="34"/>
  <c r="AJ37" i="34"/>
  <c r="AK37" i="34" s="1"/>
  <c r="A37" i="34"/>
  <c r="AT36" i="34"/>
  <c r="AJ36" i="34"/>
  <c r="AK36" i="34" s="1"/>
  <c r="AT35" i="34"/>
  <c r="AJ35" i="34"/>
  <c r="AK35" i="34" s="1"/>
  <c r="J35" i="34"/>
  <c r="N35" i="34" s="1"/>
  <c r="AT34" i="34"/>
  <c r="AJ34" i="34"/>
  <c r="AK34" i="34" s="1"/>
  <c r="AT33" i="34"/>
  <c r="AT32" i="34"/>
  <c r="AT31" i="34"/>
  <c r="J31" i="34"/>
  <c r="L31" i="34" s="1"/>
  <c r="F31" i="34"/>
  <c r="G31" i="34" s="1"/>
  <c r="S31" i="34" s="1"/>
  <c r="AT30" i="34"/>
  <c r="J30" i="34"/>
  <c r="M30" i="34" s="1"/>
  <c r="AT29" i="34"/>
  <c r="AT28" i="34"/>
  <c r="AT27" i="34"/>
  <c r="N27" i="34"/>
  <c r="AT26" i="34"/>
  <c r="AT25" i="34"/>
  <c r="AO25" i="34"/>
  <c r="AT24" i="34"/>
  <c r="AO24" i="34"/>
  <c r="J24" i="34"/>
  <c r="D24" i="34"/>
  <c r="AT23" i="34"/>
  <c r="AO23" i="34"/>
  <c r="J23" i="34"/>
  <c r="N23" i="34" s="1"/>
  <c r="M23" i="34"/>
  <c r="AT22" i="34"/>
  <c r="AO22" i="34"/>
  <c r="AT21" i="34"/>
  <c r="AO21" i="34"/>
  <c r="D21" i="34"/>
  <c r="AT20" i="34"/>
  <c r="AO20" i="34"/>
  <c r="J20" i="34"/>
  <c r="AT19" i="34"/>
  <c r="AO19" i="34"/>
  <c r="M19" i="34"/>
  <c r="AT18" i="34"/>
  <c r="AO18" i="34"/>
  <c r="AT17" i="34"/>
  <c r="AO17" i="34"/>
  <c r="AT16" i="34"/>
  <c r="AO16" i="34"/>
  <c r="AT15" i="34"/>
  <c r="AO15" i="34"/>
  <c r="AT14" i="34"/>
  <c r="AO14" i="34"/>
  <c r="N14" i="34"/>
  <c r="M14" i="34"/>
  <c r="AT13" i="34"/>
  <c r="AO13" i="34"/>
  <c r="AT12" i="34"/>
  <c r="AO12" i="34"/>
  <c r="AT11" i="34"/>
  <c r="AO11" i="34"/>
  <c r="F11" i="34"/>
  <c r="G11" i="34" s="1"/>
  <c r="AT10" i="34"/>
  <c r="AO10" i="34"/>
  <c r="J10" i="34"/>
  <c r="AT9" i="34"/>
  <c r="AO9" i="34"/>
  <c r="F9" i="34"/>
  <c r="G9" i="34" s="1"/>
  <c r="Z9" i="34" s="1"/>
  <c r="AZ9" i="34" s="1"/>
  <c r="AT8" i="34"/>
  <c r="AO8" i="34"/>
  <c r="A8" i="34"/>
  <c r="AT7" i="34"/>
  <c r="AO7" i="34"/>
  <c r="J7" i="34"/>
  <c r="AT6" i="34"/>
  <c r="AO6" i="34"/>
  <c r="D6" i="34"/>
  <c r="AT5" i="34"/>
  <c r="AO5" i="34"/>
  <c r="AT4" i="34"/>
  <c r="AO4" i="34"/>
  <c r="AT3" i="34"/>
  <c r="AO3" i="34"/>
  <c r="F3" i="34"/>
  <c r="G3" i="34" s="1"/>
  <c r="AU3" i="34" s="1"/>
  <c r="AT2" i="34"/>
  <c r="AO2" i="34"/>
  <c r="AC2" i="34"/>
  <c r="D2" i="34"/>
  <c r="H3" i="33"/>
  <c r="J3" i="33" s="1"/>
  <c r="N3" i="33" s="1"/>
  <c r="H4" i="33"/>
  <c r="H5" i="33"/>
  <c r="J5" i="33" s="1"/>
  <c r="M5" i="33" s="1"/>
  <c r="H6" i="33"/>
  <c r="J6" i="33" s="1"/>
  <c r="N6" i="33" s="1"/>
  <c r="H7" i="33"/>
  <c r="H8" i="33"/>
  <c r="H9" i="33"/>
  <c r="J9" i="33" s="1"/>
  <c r="N9" i="33" s="1"/>
  <c r="H10" i="33"/>
  <c r="J10" i="33" s="1"/>
  <c r="M10" i="33" s="1"/>
  <c r="H11" i="33"/>
  <c r="J11" i="33" s="1"/>
  <c r="H12" i="33"/>
  <c r="J12" i="33" s="1"/>
  <c r="H13" i="33"/>
  <c r="J13" i="33" s="1"/>
  <c r="H14" i="33"/>
  <c r="J14" i="33" s="1"/>
  <c r="N14" i="33" s="1"/>
  <c r="H15" i="33"/>
  <c r="J15" i="33" s="1"/>
  <c r="H16" i="33"/>
  <c r="H17" i="33"/>
  <c r="J17" i="33" s="1"/>
  <c r="H18" i="33"/>
  <c r="J18" i="33" s="1"/>
  <c r="H19" i="33"/>
  <c r="J19" i="33" s="1"/>
  <c r="M19" i="33" s="1"/>
  <c r="H20" i="33"/>
  <c r="J20" i="33" s="1"/>
  <c r="H21" i="33"/>
  <c r="J21" i="33" s="1"/>
  <c r="H22" i="33"/>
  <c r="J22" i="33" s="1"/>
  <c r="N22" i="33" s="1"/>
  <c r="H23" i="33"/>
  <c r="J23" i="33" s="1"/>
  <c r="H24" i="33"/>
  <c r="J24" i="33" s="1"/>
  <c r="M24" i="33" s="1"/>
  <c r="H25" i="33"/>
  <c r="J25" i="33" s="1"/>
  <c r="H26" i="33"/>
  <c r="J26" i="33" s="1"/>
  <c r="H27" i="33"/>
  <c r="J27" i="33" s="1"/>
  <c r="H28" i="33"/>
  <c r="H29" i="33"/>
  <c r="J29" i="33" s="1"/>
  <c r="M29" i="33" s="1"/>
  <c r="H30" i="33"/>
  <c r="J30" i="33" s="1"/>
  <c r="H31" i="33"/>
  <c r="H32" i="33"/>
  <c r="J32" i="33" s="1"/>
  <c r="N32" i="33" s="1"/>
  <c r="H33" i="33"/>
  <c r="J33" i="33" s="1"/>
  <c r="H34" i="33"/>
  <c r="J34" i="33" s="1"/>
  <c r="H35" i="33"/>
  <c r="J35" i="33" s="1"/>
  <c r="H36" i="33"/>
  <c r="J36" i="33"/>
  <c r="M36" i="33" s="1"/>
  <c r="H37" i="33"/>
  <c r="J37" i="33" s="1"/>
  <c r="H38" i="33"/>
  <c r="H39" i="33"/>
  <c r="J39" i="33" s="1"/>
  <c r="H40" i="33"/>
  <c r="J40" i="33" s="1"/>
  <c r="L40" i="33" s="1"/>
  <c r="H41" i="33"/>
  <c r="H42" i="33"/>
  <c r="J42" i="33" s="1"/>
  <c r="N42" i="33" s="1"/>
  <c r="H43" i="33"/>
  <c r="J43" i="33" s="1"/>
  <c r="H44" i="33"/>
  <c r="J44" i="33" s="1"/>
  <c r="N44" i="33" s="1"/>
  <c r="H45" i="33"/>
  <c r="J45" i="33" s="1"/>
  <c r="N45" i="33" s="1"/>
  <c r="H46" i="33"/>
  <c r="J46" i="33" s="1"/>
  <c r="H47" i="33"/>
  <c r="H48" i="33"/>
  <c r="J48" i="33" s="1"/>
  <c r="N48" i="33" s="1"/>
  <c r="H49" i="33"/>
  <c r="J49" i="33" s="1"/>
  <c r="H50" i="33"/>
  <c r="J50" i="33" s="1"/>
  <c r="H51" i="33"/>
  <c r="H52" i="33"/>
  <c r="J52" i="33" s="1"/>
  <c r="H53" i="33"/>
  <c r="J53" i="33" s="1"/>
  <c r="L53" i="33" s="1"/>
  <c r="H54" i="33"/>
  <c r="J54" i="33" s="1"/>
  <c r="H55" i="33"/>
  <c r="J55" i="33" s="1"/>
  <c r="L55" i="33" s="1"/>
  <c r="H56" i="33"/>
  <c r="J56" i="33" s="1"/>
  <c r="N56" i="33" s="1"/>
  <c r="H57" i="33"/>
  <c r="J57" i="33" s="1"/>
  <c r="H58" i="33"/>
  <c r="J58" i="33" s="1"/>
  <c r="H59" i="33"/>
  <c r="J59" i="33" s="1"/>
  <c r="H60" i="33"/>
  <c r="J60" i="33" s="1"/>
  <c r="M60" i="33" s="1"/>
  <c r="H61" i="33"/>
  <c r="J61" i="33" s="1"/>
  <c r="M61" i="33" s="1"/>
  <c r="H62" i="33"/>
  <c r="J62" i="33" s="1"/>
  <c r="H63" i="33"/>
  <c r="H64" i="33"/>
  <c r="J64" i="33" s="1"/>
  <c r="L64" i="33" s="1"/>
  <c r="H65" i="33"/>
  <c r="J65" i="33" s="1"/>
  <c r="H66" i="33"/>
  <c r="J66" i="33" s="1"/>
  <c r="L66" i="33" s="1"/>
  <c r="H67" i="33"/>
  <c r="H68" i="33"/>
  <c r="J68" i="33" s="1"/>
  <c r="N68" i="33" s="1"/>
  <c r="H69" i="33"/>
  <c r="J69" i="33" s="1"/>
  <c r="H70" i="33"/>
  <c r="J70" i="33" s="1"/>
  <c r="H71" i="33"/>
  <c r="J71" i="33" s="1"/>
  <c r="H72" i="33"/>
  <c r="J72" i="33" s="1"/>
  <c r="AB72" i="33" s="1"/>
  <c r="H73" i="33"/>
  <c r="J73" i="33" s="1"/>
  <c r="H74" i="33"/>
  <c r="J74" i="33" s="1"/>
  <c r="H75" i="33"/>
  <c r="J75" i="33" s="1"/>
  <c r="H76" i="33"/>
  <c r="J76" i="33" s="1"/>
  <c r="H77" i="33"/>
  <c r="J77" i="33" s="1"/>
  <c r="H78" i="33"/>
  <c r="J78" i="33" s="1"/>
  <c r="N78" i="33" s="1"/>
  <c r="H79" i="33"/>
  <c r="H80" i="33"/>
  <c r="J80" i="33" s="1"/>
  <c r="L80" i="33" s="1"/>
  <c r="H81" i="33"/>
  <c r="J81" i="33" s="1"/>
  <c r="H82" i="33"/>
  <c r="H83" i="33"/>
  <c r="H84" i="33"/>
  <c r="J84" i="33" s="1"/>
  <c r="H85" i="33"/>
  <c r="J85" i="33" s="1"/>
  <c r="M85" i="33" s="1"/>
  <c r="H86" i="33"/>
  <c r="J86" i="33" s="1"/>
  <c r="H87" i="33"/>
  <c r="H88" i="33"/>
  <c r="J88" i="33" s="1"/>
  <c r="N88" i="33" s="1"/>
  <c r="H89" i="33"/>
  <c r="J89" i="33" s="1"/>
  <c r="H90" i="33"/>
  <c r="J90" i="33" s="1"/>
  <c r="M90" i="33" s="1"/>
  <c r="H91" i="33"/>
  <c r="J91" i="33" s="1"/>
  <c r="M91" i="33" s="1"/>
  <c r="H92" i="33"/>
  <c r="H93" i="33"/>
  <c r="J93" i="33" s="1"/>
  <c r="N93" i="33" s="1"/>
  <c r="H94" i="33"/>
  <c r="J94" i="33" s="1"/>
  <c r="N94" i="33" s="1"/>
  <c r="H95" i="33"/>
  <c r="J95" i="33" s="1"/>
  <c r="H96" i="33"/>
  <c r="J96" i="33" s="1"/>
  <c r="H97" i="33"/>
  <c r="H98" i="33"/>
  <c r="J98" i="33" s="1"/>
  <c r="L98" i="33" s="1"/>
  <c r="H99" i="33"/>
  <c r="J99" i="33" s="1"/>
  <c r="H100" i="33"/>
  <c r="J100" i="33" s="1"/>
  <c r="H101" i="33"/>
  <c r="J101" i="33" s="1"/>
  <c r="H102" i="33"/>
  <c r="J102" i="33" s="1"/>
  <c r="H103" i="33"/>
  <c r="H104" i="33"/>
  <c r="J104" i="33" s="1"/>
  <c r="H105" i="33"/>
  <c r="H106" i="33"/>
  <c r="J106" i="33" s="1"/>
  <c r="H107" i="33"/>
  <c r="J107" i="33" s="1"/>
  <c r="M107" i="33" s="1"/>
  <c r="H108" i="33"/>
  <c r="J108" i="33"/>
  <c r="H109" i="33"/>
  <c r="J109" i="33" s="1"/>
  <c r="M109" i="33" s="1"/>
  <c r="H110" i="33"/>
  <c r="H111" i="33"/>
  <c r="J111" i="33" s="1"/>
  <c r="L111" i="33" s="1"/>
  <c r="H112" i="33"/>
  <c r="J112" i="33" s="1"/>
  <c r="H113" i="33"/>
  <c r="J113" i="33" s="1"/>
  <c r="H114" i="33"/>
  <c r="J114" i="33" s="1"/>
  <c r="H115" i="33"/>
  <c r="J115" i="33" s="1"/>
  <c r="H116" i="33"/>
  <c r="J116" i="33" s="1"/>
  <c r="M116" i="33" s="1"/>
  <c r="H117" i="33"/>
  <c r="J117" i="33" s="1"/>
  <c r="H118" i="33"/>
  <c r="H119" i="33"/>
  <c r="J119" i="33" s="1"/>
  <c r="N119" i="33" s="1"/>
  <c r="H120" i="33"/>
  <c r="J120" i="33" s="1"/>
  <c r="H121" i="33"/>
  <c r="J121" i="33" s="1"/>
  <c r="M121" i="33" s="1"/>
  <c r="H122" i="33"/>
  <c r="J122" i="33" s="1"/>
  <c r="H123" i="33"/>
  <c r="J123" i="33" s="1"/>
  <c r="H124" i="33"/>
  <c r="J124" i="33" s="1"/>
  <c r="L124" i="33" s="1"/>
  <c r="H125" i="33"/>
  <c r="H126" i="33"/>
  <c r="J126" i="33" s="1"/>
  <c r="H127" i="33"/>
  <c r="J127" i="33" s="1"/>
  <c r="H128" i="33"/>
  <c r="J128" i="33" s="1"/>
  <c r="H129" i="33"/>
  <c r="J129" i="33" s="1"/>
  <c r="M129" i="33" s="1"/>
  <c r="H2" i="33"/>
  <c r="E129" i="33"/>
  <c r="AX129" i="33" s="1"/>
  <c r="E3" i="33"/>
  <c r="AX3" i="33" s="1"/>
  <c r="E4" i="33"/>
  <c r="AX4" i="33" s="1"/>
  <c r="E5" i="33"/>
  <c r="E6" i="33"/>
  <c r="AX6" i="33" s="1"/>
  <c r="E7" i="33"/>
  <c r="F7" i="33" s="1"/>
  <c r="G7" i="33" s="1"/>
  <c r="AU7" i="33" s="1"/>
  <c r="E8" i="33"/>
  <c r="AX8" i="33" s="1"/>
  <c r="E9" i="33"/>
  <c r="AX9" i="33" s="1"/>
  <c r="E10" i="33"/>
  <c r="AX10" i="33" s="1"/>
  <c r="E11" i="33"/>
  <c r="AX11" i="33" s="1"/>
  <c r="E12" i="33"/>
  <c r="AX12" i="33" s="1"/>
  <c r="E13" i="33"/>
  <c r="E14" i="33"/>
  <c r="AX14" i="33" s="1"/>
  <c r="E15" i="33"/>
  <c r="AX15" i="33" s="1"/>
  <c r="E16" i="33"/>
  <c r="E17" i="33"/>
  <c r="AX17" i="33" s="1"/>
  <c r="E18" i="33"/>
  <c r="E19" i="33"/>
  <c r="AX19" i="33" s="1"/>
  <c r="E20" i="33"/>
  <c r="AX20" i="33" s="1"/>
  <c r="E21" i="33"/>
  <c r="AX21" i="33" s="1"/>
  <c r="E22" i="33"/>
  <c r="AX22" i="33" s="1"/>
  <c r="E23" i="33"/>
  <c r="AX23" i="33" s="1"/>
  <c r="E24" i="33"/>
  <c r="E25" i="33"/>
  <c r="E26" i="33"/>
  <c r="E27" i="33"/>
  <c r="AH27" i="33" s="1"/>
  <c r="E28" i="33"/>
  <c r="AX28" i="33" s="1"/>
  <c r="E29" i="33"/>
  <c r="AX29" i="33" s="1"/>
  <c r="E30" i="33"/>
  <c r="AX30" i="33" s="1"/>
  <c r="E31" i="33"/>
  <c r="AH31" i="33" s="1"/>
  <c r="E32" i="33"/>
  <c r="E33" i="33"/>
  <c r="E34" i="33"/>
  <c r="E35" i="33"/>
  <c r="AX35" i="33" s="1"/>
  <c r="E36" i="33"/>
  <c r="AX36" i="33" s="1"/>
  <c r="E37" i="33"/>
  <c r="E38" i="33"/>
  <c r="AX38" i="33" s="1"/>
  <c r="E39" i="33"/>
  <c r="E40" i="33"/>
  <c r="E41" i="33"/>
  <c r="AX41" i="33" s="1"/>
  <c r="E42" i="33"/>
  <c r="E43" i="33"/>
  <c r="F43" i="33" s="1"/>
  <c r="G43" i="33" s="1"/>
  <c r="U43" i="33" s="1"/>
  <c r="E44" i="33"/>
  <c r="AX44" i="33" s="1"/>
  <c r="E45" i="33"/>
  <c r="AH45" i="33" s="1"/>
  <c r="E46" i="33"/>
  <c r="AX46" i="33" s="1"/>
  <c r="E47" i="33"/>
  <c r="AX47" i="33" s="1"/>
  <c r="E48" i="33"/>
  <c r="F48" i="33" s="1"/>
  <c r="G48" i="33" s="1"/>
  <c r="E49" i="33"/>
  <c r="AX49" i="33" s="1"/>
  <c r="E50" i="33"/>
  <c r="AX50" i="33" s="1"/>
  <c r="E51" i="33"/>
  <c r="AX51" i="33" s="1"/>
  <c r="E52" i="33"/>
  <c r="AX52" i="33" s="1"/>
  <c r="E53" i="33"/>
  <c r="AX53" i="33" s="1"/>
  <c r="E54" i="33"/>
  <c r="AH54" i="33" s="1"/>
  <c r="E55" i="33"/>
  <c r="E56" i="33"/>
  <c r="AH56" i="33" s="1"/>
  <c r="E57" i="33"/>
  <c r="AX57" i="33" s="1"/>
  <c r="E58" i="33"/>
  <c r="AX58" i="33" s="1"/>
  <c r="E59" i="33"/>
  <c r="AH59" i="33" s="1"/>
  <c r="E60" i="33"/>
  <c r="AX60" i="33" s="1"/>
  <c r="E61" i="33"/>
  <c r="E62" i="33"/>
  <c r="AX62" i="33" s="1"/>
  <c r="E63" i="33"/>
  <c r="E64" i="33"/>
  <c r="AH64" i="33" s="1"/>
  <c r="E65" i="33"/>
  <c r="AX65" i="33" s="1"/>
  <c r="E66" i="33"/>
  <c r="AX66" i="33" s="1"/>
  <c r="E67" i="33"/>
  <c r="E68" i="33"/>
  <c r="AX68" i="33" s="1"/>
  <c r="E69" i="33"/>
  <c r="E70" i="33"/>
  <c r="E71" i="33"/>
  <c r="AX71" i="33" s="1"/>
  <c r="E72" i="33"/>
  <c r="AX72" i="33" s="1"/>
  <c r="E73" i="33"/>
  <c r="AX73" i="33" s="1"/>
  <c r="E74" i="33"/>
  <c r="E75" i="33"/>
  <c r="AX75" i="33" s="1"/>
  <c r="E76" i="33"/>
  <c r="E77" i="33"/>
  <c r="E78" i="33"/>
  <c r="AX78" i="33" s="1"/>
  <c r="E79" i="33"/>
  <c r="AX79" i="33" s="1"/>
  <c r="E80" i="33"/>
  <c r="E81" i="33"/>
  <c r="E82" i="33"/>
  <c r="AX82" i="33" s="1"/>
  <c r="E83" i="33"/>
  <c r="AX83" i="33" s="1"/>
  <c r="E84" i="33"/>
  <c r="AX84" i="33" s="1"/>
  <c r="E85" i="33"/>
  <c r="AX85" i="33" s="1"/>
  <c r="E86" i="33"/>
  <c r="E87" i="33"/>
  <c r="AX87" i="33" s="1"/>
  <c r="E88" i="33"/>
  <c r="E89" i="33"/>
  <c r="AX89" i="33" s="1"/>
  <c r="F89" i="33"/>
  <c r="G89" i="33" s="1"/>
  <c r="E90" i="33"/>
  <c r="E91" i="33"/>
  <c r="AX91" i="33" s="1"/>
  <c r="E92" i="33"/>
  <c r="AX92" i="33" s="1"/>
  <c r="E93" i="33"/>
  <c r="E94" i="33"/>
  <c r="AX94" i="33" s="1"/>
  <c r="E95" i="33"/>
  <c r="E96" i="33"/>
  <c r="E97" i="33"/>
  <c r="AX97" i="33" s="1"/>
  <c r="E98" i="33"/>
  <c r="E99" i="33"/>
  <c r="AX99" i="33" s="1"/>
  <c r="E100" i="33"/>
  <c r="E101" i="33"/>
  <c r="F101" i="33" s="1"/>
  <c r="G101" i="33" s="1"/>
  <c r="E102" i="33"/>
  <c r="AX102" i="33" s="1"/>
  <c r="E103" i="33"/>
  <c r="AX103" i="33" s="1"/>
  <c r="E104" i="33"/>
  <c r="AX104" i="33" s="1"/>
  <c r="E105" i="33"/>
  <c r="AX105" i="33" s="1"/>
  <c r="E106" i="33"/>
  <c r="E107" i="33"/>
  <c r="E108" i="33"/>
  <c r="E109" i="33"/>
  <c r="E110" i="33"/>
  <c r="E111" i="33"/>
  <c r="AX111" i="33" s="1"/>
  <c r="E112" i="33"/>
  <c r="AX112" i="33" s="1"/>
  <c r="E113" i="33"/>
  <c r="AX113" i="33" s="1"/>
  <c r="E114" i="33"/>
  <c r="E115" i="33"/>
  <c r="E116" i="33"/>
  <c r="E117" i="33"/>
  <c r="E118" i="33"/>
  <c r="E119" i="33"/>
  <c r="AX119" i="33" s="1"/>
  <c r="E120" i="33"/>
  <c r="AX120" i="33" s="1"/>
  <c r="E121" i="33"/>
  <c r="E122" i="33"/>
  <c r="E123" i="33"/>
  <c r="E124" i="33"/>
  <c r="AX124" i="33" s="1"/>
  <c r="E125" i="33"/>
  <c r="E126" i="33"/>
  <c r="E127" i="33"/>
  <c r="E128" i="33"/>
  <c r="AX128" i="33" s="1"/>
  <c r="E2" i="33"/>
  <c r="AX2" i="33" s="1"/>
  <c r="AE145" i="33" a="1"/>
  <c r="AE145" i="33" s="1"/>
  <c r="AE144" i="33" a="1"/>
  <c r="AE144" i="33" s="1"/>
  <c r="AE143" i="33" a="1"/>
  <c r="AE143" i="33" s="1"/>
  <c r="AE142" i="33" a="1"/>
  <c r="AE142" i="33" s="1"/>
  <c r="AE141" i="33" a="1"/>
  <c r="AE141" i="33" s="1"/>
  <c r="AE140" i="33" a="1"/>
  <c r="AE140" i="33" s="1"/>
  <c r="AE139" i="33" a="1"/>
  <c r="AE139" i="33" s="1"/>
  <c r="AE138" i="33" a="1"/>
  <c r="AE138" i="33" s="1"/>
  <c r="AE137" i="33" a="1"/>
  <c r="AE137" i="33" s="1"/>
  <c r="AE136" i="33" a="1"/>
  <c r="AE136" i="33" s="1"/>
  <c r="AE135" i="33" a="1"/>
  <c r="AE135" i="33" s="1"/>
  <c r="AE134" i="33" a="1"/>
  <c r="AE134" i="33" s="1"/>
  <c r="AE133" i="33" a="1"/>
  <c r="AE133" i="33" s="1"/>
  <c r="AE132" i="33" a="1"/>
  <c r="AE132" i="33" s="1"/>
  <c r="AE131" i="33" a="1"/>
  <c r="AE131" i="33" s="1"/>
  <c r="AE130" i="33" a="1"/>
  <c r="AE130" i="33" s="1"/>
  <c r="AT129" i="33"/>
  <c r="AR129" i="33"/>
  <c r="AO129" i="33"/>
  <c r="AT128" i="33"/>
  <c r="AR128" i="33"/>
  <c r="AO128" i="33"/>
  <c r="AT127" i="33"/>
  <c r="AR127" i="33"/>
  <c r="AO127" i="33"/>
  <c r="AT126" i="33"/>
  <c r="AR126" i="33"/>
  <c r="AO126" i="33"/>
  <c r="AT125" i="33"/>
  <c r="AR125" i="33"/>
  <c r="AO125" i="33"/>
  <c r="J125" i="33"/>
  <c r="L125" i="33" s="1"/>
  <c r="AT124" i="33"/>
  <c r="AR124" i="33"/>
  <c r="AO124" i="33"/>
  <c r="AT123" i="33"/>
  <c r="AR123" i="33"/>
  <c r="AO123" i="33"/>
  <c r="AT122" i="33"/>
  <c r="AR122" i="33"/>
  <c r="AO122" i="33"/>
  <c r="AT121" i="33"/>
  <c r="AR121" i="33"/>
  <c r="AO121" i="33"/>
  <c r="AT120" i="33"/>
  <c r="AR120" i="33"/>
  <c r="AO120" i="33"/>
  <c r="AT119" i="33"/>
  <c r="AR119" i="33"/>
  <c r="AO119" i="33"/>
  <c r="AT118" i="33"/>
  <c r="AR118" i="33"/>
  <c r="AO118" i="33"/>
  <c r="J118" i="33"/>
  <c r="M118" i="33" s="1"/>
  <c r="AT117" i="33"/>
  <c r="AR117" i="33"/>
  <c r="AO117" i="33"/>
  <c r="AT116" i="33"/>
  <c r="AR116" i="33"/>
  <c r="AO116" i="33"/>
  <c r="AT115" i="33"/>
  <c r="AR115" i="33"/>
  <c r="AO115" i="33"/>
  <c r="AT114" i="33"/>
  <c r="AR114" i="33"/>
  <c r="AO114" i="33"/>
  <c r="AT113" i="33"/>
  <c r="AR113" i="33"/>
  <c r="AO113" i="33"/>
  <c r="AT112" i="33"/>
  <c r="AR112" i="33"/>
  <c r="AO112" i="33"/>
  <c r="AT111" i="33"/>
  <c r="AR111" i="33"/>
  <c r="AO111" i="33"/>
  <c r="AT110" i="33"/>
  <c r="AR110" i="33"/>
  <c r="AO110" i="33"/>
  <c r="J110" i="33"/>
  <c r="L110" i="33" s="1"/>
  <c r="AT109" i="33"/>
  <c r="AR109" i="33"/>
  <c r="AO109" i="33"/>
  <c r="N109" i="33"/>
  <c r="L109" i="33"/>
  <c r="AT108" i="33"/>
  <c r="AR108" i="33"/>
  <c r="AO108" i="33"/>
  <c r="AT107" i="33"/>
  <c r="AR107" i="33"/>
  <c r="AO107" i="33"/>
  <c r="AT106" i="33"/>
  <c r="AR106" i="33"/>
  <c r="AO106" i="33"/>
  <c r="AT105" i="33"/>
  <c r="AR105" i="33"/>
  <c r="AO105" i="33"/>
  <c r="J105" i="33"/>
  <c r="L105" i="33" s="1"/>
  <c r="AT104" i="33"/>
  <c r="AR104" i="33"/>
  <c r="AO104" i="33"/>
  <c r="AT103" i="33"/>
  <c r="AR103" i="33"/>
  <c r="AO103" i="33"/>
  <c r="J103" i="33"/>
  <c r="L103" i="33" s="1"/>
  <c r="AT102" i="33"/>
  <c r="AR102" i="33"/>
  <c r="AO102" i="33"/>
  <c r="AT101" i="33"/>
  <c r="AR101" i="33"/>
  <c r="AO101" i="33"/>
  <c r="AT100" i="33"/>
  <c r="AR100" i="33"/>
  <c r="AO100" i="33"/>
  <c r="AT99" i="33"/>
  <c r="AR99" i="33"/>
  <c r="AO99" i="33"/>
  <c r="F99" i="33"/>
  <c r="G99" i="33" s="1"/>
  <c r="D99" i="33"/>
  <c r="AT98" i="33"/>
  <c r="AR98" i="33"/>
  <c r="AO98" i="33"/>
  <c r="A98" i="33"/>
  <c r="AT97" i="33"/>
  <c r="AR97" i="33"/>
  <c r="AO97" i="33"/>
  <c r="J97" i="33"/>
  <c r="L97" i="33" s="1"/>
  <c r="AT96" i="33"/>
  <c r="AR96" i="33"/>
  <c r="AO96" i="33"/>
  <c r="AT95" i="33"/>
  <c r="AR95" i="33"/>
  <c r="AO95" i="33"/>
  <c r="AT94" i="33"/>
  <c r="AR94" i="33"/>
  <c r="AO94" i="33"/>
  <c r="AT93" i="33"/>
  <c r="AR93" i="33"/>
  <c r="AO93" i="33"/>
  <c r="AT92" i="33"/>
  <c r="AR92" i="33"/>
  <c r="AO92" i="33"/>
  <c r="J92" i="33"/>
  <c r="N92" i="33" s="1"/>
  <c r="AT91" i="33"/>
  <c r="AR91" i="33"/>
  <c r="AO91" i="33"/>
  <c r="F91" i="33"/>
  <c r="G91" i="33" s="1"/>
  <c r="AT90" i="33"/>
  <c r="AR90" i="33"/>
  <c r="AO90" i="33"/>
  <c r="AT89" i="33"/>
  <c r="AR89" i="33"/>
  <c r="AO89" i="33"/>
  <c r="AT88" i="33"/>
  <c r="AR88" i="33"/>
  <c r="AO88" i="33"/>
  <c r="AT87" i="33"/>
  <c r="AR87" i="33"/>
  <c r="AO87" i="33"/>
  <c r="J87" i="33"/>
  <c r="N87" i="33" s="1"/>
  <c r="AT86" i="33"/>
  <c r="AR86" i="33"/>
  <c r="AO86" i="33"/>
  <c r="N86" i="33"/>
  <c r="AT85" i="33"/>
  <c r="AR85" i="33"/>
  <c r="AO85" i="33"/>
  <c r="AT84" i="33"/>
  <c r="AR84" i="33"/>
  <c r="AO84" i="33"/>
  <c r="AT83" i="33"/>
  <c r="AR83" i="33"/>
  <c r="AO83" i="33"/>
  <c r="J83" i="33"/>
  <c r="N83" i="33" s="1"/>
  <c r="AT82" i="33"/>
  <c r="AR82" i="33"/>
  <c r="AO82" i="33"/>
  <c r="J82" i="33"/>
  <c r="L82" i="33" s="1"/>
  <c r="AT81" i="33"/>
  <c r="AR81" i="33"/>
  <c r="AO81" i="33"/>
  <c r="AT80" i="33"/>
  <c r="AR80" i="33"/>
  <c r="AO80" i="33"/>
  <c r="AT79" i="33"/>
  <c r="AR79" i="33"/>
  <c r="AO79" i="33"/>
  <c r="J79" i="33"/>
  <c r="AT78" i="33"/>
  <c r="AR78" i="33"/>
  <c r="AO78" i="33"/>
  <c r="AT77" i="33"/>
  <c r="AR77" i="33"/>
  <c r="AO77" i="33"/>
  <c r="AT76" i="33"/>
  <c r="AR76" i="33"/>
  <c r="AO76" i="33"/>
  <c r="AT75" i="33"/>
  <c r="AR75" i="33"/>
  <c r="AO75" i="33"/>
  <c r="AT74" i="33"/>
  <c r="AR74" i="33"/>
  <c r="AO74" i="33"/>
  <c r="M74" i="33"/>
  <c r="AT73" i="33"/>
  <c r="AR73" i="33"/>
  <c r="AO73" i="33"/>
  <c r="AT72" i="33"/>
  <c r="AR72" i="33"/>
  <c r="AO72" i="33"/>
  <c r="AT71" i="33"/>
  <c r="AR71" i="33"/>
  <c r="AO71" i="33"/>
  <c r="AT70" i="33"/>
  <c r="AR70" i="33"/>
  <c r="AO70" i="33"/>
  <c r="AT69" i="33"/>
  <c r="AR69" i="33"/>
  <c r="AO69" i="33"/>
  <c r="A69" i="33"/>
  <c r="AT68" i="33"/>
  <c r="AR68" i="33"/>
  <c r="AO68" i="33"/>
  <c r="AT67" i="33"/>
  <c r="AR67" i="33"/>
  <c r="AO67" i="33"/>
  <c r="J67" i="33"/>
  <c r="N67" i="33" s="1"/>
  <c r="AT66" i="33"/>
  <c r="AR66" i="33"/>
  <c r="AO66" i="33"/>
  <c r="AT65" i="33"/>
  <c r="AT64" i="33"/>
  <c r="AT63" i="33"/>
  <c r="J63" i="33"/>
  <c r="M63" i="33" s="1"/>
  <c r="AT62" i="33"/>
  <c r="D62" i="33"/>
  <c r="AT61" i="33"/>
  <c r="D61" i="33"/>
  <c r="AT60" i="33"/>
  <c r="AH60" i="33"/>
  <c r="F60" i="33"/>
  <c r="G60" i="33" s="1"/>
  <c r="AT59" i="33"/>
  <c r="N59" i="33"/>
  <c r="AT58" i="33"/>
  <c r="AT57" i="33"/>
  <c r="AT56" i="33"/>
  <c r="AT55" i="33"/>
  <c r="A55" i="33"/>
  <c r="AT54" i="33"/>
  <c r="AT53" i="33"/>
  <c r="AT52" i="33"/>
  <c r="AH52" i="33"/>
  <c r="F52" i="33"/>
  <c r="G52" i="33" s="1"/>
  <c r="D52" i="33"/>
  <c r="AT51" i="33"/>
  <c r="J51" i="33"/>
  <c r="N51" i="33" s="1"/>
  <c r="AT50" i="33"/>
  <c r="D50" i="33"/>
  <c r="A50" i="33"/>
  <c r="AT49" i="33"/>
  <c r="AJ49" i="33"/>
  <c r="AL49" i="33" s="1"/>
  <c r="AT48" i="33"/>
  <c r="AJ48" i="33"/>
  <c r="AL48" i="33" s="1"/>
  <c r="AT47" i="33"/>
  <c r="AJ47" i="33"/>
  <c r="AL47" i="33" s="1"/>
  <c r="J47" i="33"/>
  <c r="M47" i="33" s="1"/>
  <c r="AT46" i="33"/>
  <c r="AJ46" i="33"/>
  <c r="AL46" i="33" s="1"/>
  <c r="AT45" i="33"/>
  <c r="AJ45" i="33"/>
  <c r="AL45" i="33" s="1"/>
  <c r="AT44" i="33"/>
  <c r="AJ44" i="33"/>
  <c r="AL44" i="33" s="1"/>
  <c r="AT43" i="33"/>
  <c r="AJ43" i="33"/>
  <c r="AL43" i="33" s="1"/>
  <c r="AT42" i="33"/>
  <c r="AJ42" i="33"/>
  <c r="AL42" i="33" s="1"/>
  <c r="AT41" i="33"/>
  <c r="AJ41" i="33"/>
  <c r="AK41" i="33" s="1"/>
  <c r="J41" i="33"/>
  <c r="AT40" i="33"/>
  <c r="AJ40" i="33"/>
  <c r="AK40" i="33" s="1"/>
  <c r="AT39" i="33"/>
  <c r="AJ39" i="33"/>
  <c r="AK39" i="33" s="1"/>
  <c r="AT38" i="33"/>
  <c r="AJ38" i="33"/>
  <c r="AK38" i="33" s="1"/>
  <c r="J38" i="33"/>
  <c r="M38" i="33" s="1"/>
  <c r="AG38" i="33" s="1"/>
  <c r="AT37" i="33"/>
  <c r="AJ37" i="33"/>
  <c r="AK37" i="33" s="1"/>
  <c r="AH37" i="33"/>
  <c r="D37" i="33"/>
  <c r="A37" i="33"/>
  <c r="AT36" i="33"/>
  <c r="AJ36" i="33"/>
  <c r="AK36" i="33" s="1"/>
  <c r="AT35" i="33"/>
  <c r="AJ35" i="33"/>
  <c r="AK35" i="33" s="1"/>
  <c r="AT34" i="33"/>
  <c r="AJ34" i="33"/>
  <c r="AK34" i="33" s="1"/>
  <c r="AT33" i="33"/>
  <c r="AT32" i="33"/>
  <c r="AT31" i="33"/>
  <c r="J31" i="33"/>
  <c r="N31" i="33" s="1"/>
  <c r="AT30" i="33"/>
  <c r="AT29" i="33"/>
  <c r="AT28" i="33"/>
  <c r="J28" i="33"/>
  <c r="AT27" i="33"/>
  <c r="AT26" i="33"/>
  <c r="AT25" i="33"/>
  <c r="AO25" i="33"/>
  <c r="AT24" i="33"/>
  <c r="AO24" i="33"/>
  <c r="AT23" i="33"/>
  <c r="AO23" i="33"/>
  <c r="AT22" i="33"/>
  <c r="AO22" i="33"/>
  <c r="M22" i="33"/>
  <c r="AG22" i="33" s="1"/>
  <c r="AT21" i="33"/>
  <c r="AO21" i="33"/>
  <c r="AT20" i="33"/>
  <c r="AO20" i="33"/>
  <c r="AH20" i="33"/>
  <c r="AT19" i="33"/>
  <c r="AO19" i="33"/>
  <c r="AT18" i="33"/>
  <c r="AO18" i="33"/>
  <c r="A18" i="33"/>
  <c r="AT17" i="33"/>
  <c r="AO17" i="33"/>
  <c r="AT16" i="33"/>
  <c r="AO16" i="33"/>
  <c r="J16" i="33"/>
  <c r="AT15" i="33"/>
  <c r="AO15" i="33"/>
  <c r="N15" i="33"/>
  <c r="AT14" i="33"/>
  <c r="AO14" i="33"/>
  <c r="AT13" i="33"/>
  <c r="AO13" i="33"/>
  <c r="F13" i="33"/>
  <c r="G13" i="33" s="1"/>
  <c r="U13" i="33" s="1"/>
  <c r="AT12" i="33"/>
  <c r="AO12" i="33"/>
  <c r="F12" i="33"/>
  <c r="G12" i="33" s="1"/>
  <c r="AB12" i="33" s="1"/>
  <c r="D12" i="33"/>
  <c r="AT11" i="33"/>
  <c r="AO11" i="33"/>
  <c r="AT10" i="33"/>
  <c r="AO10" i="33"/>
  <c r="AT9" i="33"/>
  <c r="AO9" i="33"/>
  <c r="AT8" i="33"/>
  <c r="AO8" i="33"/>
  <c r="J8" i="33"/>
  <c r="AT7" i="33"/>
  <c r="AO7" i="33"/>
  <c r="J7" i="33"/>
  <c r="AT6" i="33"/>
  <c r="AO6" i="33"/>
  <c r="AT5" i="33"/>
  <c r="AO5" i="33"/>
  <c r="AT4" i="33"/>
  <c r="AO4" i="33"/>
  <c r="J4" i="33"/>
  <c r="M4" i="33" s="1"/>
  <c r="AG4" i="33" s="1"/>
  <c r="F4" i="33"/>
  <c r="G4" i="33" s="1"/>
  <c r="AH4" i="33"/>
  <c r="D4" i="33"/>
  <c r="AT3" i="33"/>
  <c r="AO3" i="33"/>
  <c r="AT2" i="33"/>
  <c r="AO2" i="33"/>
  <c r="AC2" i="33"/>
  <c r="J2" i="33"/>
  <c r="AR66" i="32"/>
  <c r="H3" i="32"/>
  <c r="J3" i="32" s="1"/>
  <c r="H4" i="32"/>
  <c r="J4" i="32" s="1"/>
  <c r="H5" i="32"/>
  <c r="J5" i="32" s="1"/>
  <c r="H6" i="32"/>
  <c r="H7" i="32"/>
  <c r="J7" i="32" s="1"/>
  <c r="M7" i="32" s="1"/>
  <c r="H8" i="32"/>
  <c r="J8" i="32" s="1"/>
  <c r="H9" i="32"/>
  <c r="J9" i="32" s="1"/>
  <c r="L9" i="32" s="1"/>
  <c r="H10" i="32"/>
  <c r="J10" i="32" s="1"/>
  <c r="H11" i="32"/>
  <c r="J11" i="32" s="1"/>
  <c r="H12" i="32"/>
  <c r="J12" i="32" s="1"/>
  <c r="M12" i="32" s="1"/>
  <c r="H13" i="32"/>
  <c r="J13" i="32" s="1"/>
  <c r="H14" i="32"/>
  <c r="H15" i="32"/>
  <c r="H16" i="32"/>
  <c r="J16" i="32" s="1"/>
  <c r="N16" i="32" s="1"/>
  <c r="H17" i="32"/>
  <c r="J17" i="32" s="1"/>
  <c r="H18" i="32"/>
  <c r="H19" i="32"/>
  <c r="J19" i="32" s="1"/>
  <c r="H20" i="32"/>
  <c r="J20" i="32" s="1"/>
  <c r="H21" i="32"/>
  <c r="J21" i="32" s="1"/>
  <c r="R21" i="32" s="1"/>
  <c r="H22" i="32"/>
  <c r="H23" i="32"/>
  <c r="J23" i="32" s="1"/>
  <c r="H24" i="32"/>
  <c r="H25" i="32"/>
  <c r="J25" i="32" s="1"/>
  <c r="N25" i="32" s="1"/>
  <c r="H26" i="32"/>
  <c r="H27" i="32"/>
  <c r="J27" i="32" s="1"/>
  <c r="H28" i="32"/>
  <c r="J28" i="32" s="1"/>
  <c r="H29" i="32"/>
  <c r="J29" i="32" s="1"/>
  <c r="L29" i="32" s="1"/>
  <c r="H30" i="32"/>
  <c r="H31" i="32"/>
  <c r="J31" i="32" s="1"/>
  <c r="H32" i="32"/>
  <c r="J32" i="32" s="1"/>
  <c r="L32" i="32" s="1"/>
  <c r="H33" i="32"/>
  <c r="J33" i="32" s="1"/>
  <c r="L33" i="32" s="1"/>
  <c r="H34" i="32"/>
  <c r="J34" i="32" s="1"/>
  <c r="H35" i="32"/>
  <c r="J35" i="32" s="1"/>
  <c r="H36" i="32"/>
  <c r="J36" i="32" s="1"/>
  <c r="H37" i="32"/>
  <c r="J37" i="32" s="1"/>
  <c r="L37" i="32" s="1"/>
  <c r="H38" i="32"/>
  <c r="J38" i="32" s="1"/>
  <c r="H39" i="32"/>
  <c r="J39" i="32" s="1"/>
  <c r="L39" i="32" s="1"/>
  <c r="H40" i="32"/>
  <c r="H41" i="32"/>
  <c r="J41" i="32" s="1"/>
  <c r="H42" i="32"/>
  <c r="H43" i="32"/>
  <c r="J43" i="32" s="1"/>
  <c r="H44" i="32"/>
  <c r="J44" i="32" s="1"/>
  <c r="M44" i="32" s="1"/>
  <c r="H45" i="32"/>
  <c r="J45" i="32" s="1"/>
  <c r="H46" i="32"/>
  <c r="H47" i="32"/>
  <c r="J47" i="32" s="1"/>
  <c r="H48" i="32"/>
  <c r="J48" i="32" s="1"/>
  <c r="M48" i="32" s="1"/>
  <c r="H49" i="32"/>
  <c r="J49" i="32" s="1"/>
  <c r="N49" i="32" s="1"/>
  <c r="H50" i="32"/>
  <c r="J50" i="32" s="1"/>
  <c r="H51" i="32"/>
  <c r="J51" i="32" s="1"/>
  <c r="H52" i="32"/>
  <c r="J52" i="32" s="1"/>
  <c r="H53" i="32"/>
  <c r="J53" i="32" s="1"/>
  <c r="H54" i="32"/>
  <c r="J54" i="32" s="1"/>
  <c r="N54" i="32" s="1"/>
  <c r="H55" i="32"/>
  <c r="H56" i="32"/>
  <c r="J56" i="32" s="1"/>
  <c r="H57" i="32"/>
  <c r="J57" i="32" s="1"/>
  <c r="L57" i="32" s="1"/>
  <c r="H58" i="32"/>
  <c r="J58" i="32" s="1"/>
  <c r="H59" i="32"/>
  <c r="J59" i="32" s="1"/>
  <c r="H60" i="32"/>
  <c r="J60" i="32" s="1"/>
  <c r="H61" i="32"/>
  <c r="H62" i="32"/>
  <c r="H63" i="32"/>
  <c r="J63" i="32" s="1"/>
  <c r="H64" i="32"/>
  <c r="J64" i="32" s="1"/>
  <c r="H65" i="32"/>
  <c r="J65" i="32" s="1"/>
  <c r="M65" i="32" s="1"/>
  <c r="H66" i="32"/>
  <c r="J66" i="32" s="1"/>
  <c r="H67" i="32"/>
  <c r="H68" i="32"/>
  <c r="J68" i="32" s="1"/>
  <c r="H69" i="32"/>
  <c r="J69" i="32" s="1"/>
  <c r="H70" i="32"/>
  <c r="J70" i="32" s="1"/>
  <c r="L70" i="32" s="1"/>
  <c r="H71" i="32"/>
  <c r="J71" i="32" s="1"/>
  <c r="H72" i="32"/>
  <c r="J72" i="32"/>
  <c r="L72" i="32" s="1"/>
  <c r="H73" i="32"/>
  <c r="J73" i="32" s="1"/>
  <c r="H74" i="32"/>
  <c r="J74" i="32" s="1"/>
  <c r="H75" i="32"/>
  <c r="J75" i="32" s="1"/>
  <c r="N75" i="32" s="1"/>
  <c r="H76" i="32"/>
  <c r="J76" i="32" s="1"/>
  <c r="L76" i="32" s="1"/>
  <c r="H77" i="32"/>
  <c r="H78" i="32"/>
  <c r="H79" i="32"/>
  <c r="J79" i="32" s="1"/>
  <c r="L79" i="32" s="1"/>
  <c r="H80" i="32"/>
  <c r="J80" i="32" s="1"/>
  <c r="M80" i="32" s="1"/>
  <c r="H81" i="32"/>
  <c r="J81" i="32" s="1"/>
  <c r="H82" i="32"/>
  <c r="H83" i="32"/>
  <c r="J83" i="32" s="1"/>
  <c r="H84" i="32"/>
  <c r="J84" i="32" s="1"/>
  <c r="H85" i="32"/>
  <c r="J85" i="32" s="1"/>
  <c r="H86" i="32"/>
  <c r="J86" i="32" s="1"/>
  <c r="L86" i="32" s="1"/>
  <c r="H87" i="32"/>
  <c r="J87" i="32" s="1"/>
  <c r="H88" i="32"/>
  <c r="J88" i="32" s="1"/>
  <c r="M88" i="32" s="1"/>
  <c r="H89" i="32"/>
  <c r="J89" i="32" s="1"/>
  <c r="H90" i="32"/>
  <c r="J90" i="32" s="1"/>
  <c r="H91" i="32"/>
  <c r="J91" i="32" s="1"/>
  <c r="H92" i="32"/>
  <c r="J92" i="32" s="1"/>
  <c r="H93" i="32"/>
  <c r="H94" i="32"/>
  <c r="J94" i="32" s="1"/>
  <c r="H95" i="32"/>
  <c r="J95" i="32" s="1"/>
  <c r="N95" i="32" s="1"/>
  <c r="H96" i="32"/>
  <c r="J96" i="32" s="1"/>
  <c r="L96" i="32" s="1"/>
  <c r="H97" i="32"/>
  <c r="J97" i="32" s="1"/>
  <c r="H98" i="32"/>
  <c r="H99" i="32"/>
  <c r="J99" i="32" s="1"/>
  <c r="H100" i="32"/>
  <c r="J100" i="32" s="1"/>
  <c r="H101" i="32"/>
  <c r="J101" i="32" s="1"/>
  <c r="H102" i="32"/>
  <c r="J102" i="32" s="1"/>
  <c r="N102" i="32" s="1"/>
  <c r="H103" i="32"/>
  <c r="J103" i="32" s="1"/>
  <c r="M103" i="32" s="1"/>
  <c r="H104" i="32"/>
  <c r="J104" i="32" s="1"/>
  <c r="N104" i="32" s="1"/>
  <c r="H105" i="32"/>
  <c r="J105" i="32" s="1"/>
  <c r="H106" i="32"/>
  <c r="J106" i="32" s="1"/>
  <c r="H107" i="32"/>
  <c r="H108" i="32"/>
  <c r="J108" i="32" s="1"/>
  <c r="H109" i="32"/>
  <c r="J109" i="32" s="1"/>
  <c r="H110" i="32"/>
  <c r="J110" i="32" s="1"/>
  <c r="N110" i="32" s="1"/>
  <c r="H111" i="32"/>
  <c r="J111" i="32" s="1"/>
  <c r="N111" i="32" s="1"/>
  <c r="H112" i="32"/>
  <c r="J112" i="32" s="1"/>
  <c r="N112" i="32" s="1"/>
  <c r="H113" i="32"/>
  <c r="J113" i="32" s="1"/>
  <c r="H114" i="32"/>
  <c r="J114" i="32" s="1"/>
  <c r="L114" i="32" s="1"/>
  <c r="H115" i="32"/>
  <c r="J115" i="32" s="1"/>
  <c r="H116" i="32"/>
  <c r="J116" i="32" s="1"/>
  <c r="H117" i="32"/>
  <c r="J117" i="32" s="1"/>
  <c r="L117" i="32" s="1"/>
  <c r="H118" i="32"/>
  <c r="J118" i="32" s="1"/>
  <c r="H119" i="32"/>
  <c r="J119" i="32" s="1"/>
  <c r="L119" i="32" s="1"/>
  <c r="H120" i="32"/>
  <c r="J120" i="32" s="1"/>
  <c r="M120" i="32" s="1"/>
  <c r="H121" i="32"/>
  <c r="J121" i="32" s="1"/>
  <c r="H122" i="32"/>
  <c r="J122" i="32" s="1"/>
  <c r="H123" i="32"/>
  <c r="J123" i="32" s="1"/>
  <c r="H124" i="32"/>
  <c r="J124" i="32" s="1"/>
  <c r="H125" i="32"/>
  <c r="J125" i="32" s="1"/>
  <c r="H126" i="32"/>
  <c r="J126" i="32" s="1"/>
  <c r="H127" i="32"/>
  <c r="J127" i="32" s="1"/>
  <c r="H128" i="32"/>
  <c r="J128" i="32" s="1"/>
  <c r="M128" i="32" s="1"/>
  <c r="H129" i="32"/>
  <c r="J129" i="32" s="1"/>
  <c r="H2" i="32"/>
  <c r="J2" i="32" s="1"/>
  <c r="E3" i="32"/>
  <c r="AX3" i="32" s="1"/>
  <c r="E4" i="32"/>
  <c r="AX4" i="32" s="1"/>
  <c r="E5" i="32"/>
  <c r="AX5" i="32" s="1"/>
  <c r="E6" i="32"/>
  <c r="AX6" i="32" s="1"/>
  <c r="E7" i="32"/>
  <c r="AH7" i="32" s="1"/>
  <c r="E8" i="32"/>
  <c r="E9" i="32"/>
  <c r="F9" i="32" s="1"/>
  <c r="G9" i="32" s="1"/>
  <c r="E10" i="32"/>
  <c r="AX10" i="32" s="1"/>
  <c r="E11" i="32"/>
  <c r="AX11" i="32" s="1"/>
  <c r="E12" i="32"/>
  <c r="AX12" i="32" s="1"/>
  <c r="E13" i="32"/>
  <c r="AX13" i="32" s="1"/>
  <c r="E14" i="32"/>
  <c r="AX14" i="32" s="1"/>
  <c r="E15" i="32"/>
  <c r="E16" i="32"/>
  <c r="AH16" i="32" s="1"/>
  <c r="E17" i="32"/>
  <c r="E18" i="32"/>
  <c r="AX18" i="32" s="1"/>
  <c r="E19" i="32"/>
  <c r="AX19" i="32" s="1"/>
  <c r="E20" i="32"/>
  <c r="AX20" i="32" s="1"/>
  <c r="E21" i="32"/>
  <c r="AX21" i="32" s="1"/>
  <c r="E22" i="32"/>
  <c r="AX22" i="32" s="1"/>
  <c r="E23" i="32"/>
  <c r="E24" i="32"/>
  <c r="AX24" i="32" s="1"/>
  <c r="E25" i="32"/>
  <c r="AX25" i="32" s="1"/>
  <c r="E26" i="32"/>
  <c r="E27" i="32"/>
  <c r="AX27" i="32" s="1"/>
  <c r="E28" i="32"/>
  <c r="AX28" i="32" s="1"/>
  <c r="E29" i="32"/>
  <c r="AX29" i="32" s="1"/>
  <c r="E30" i="32"/>
  <c r="AX30" i="32" s="1"/>
  <c r="E31" i="32"/>
  <c r="AX31" i="32" s="1"/>
  <c r="E32" i="32"/>
  <c r="E33" i="32"/>
  <c r="AX33" i="32" s="1"/>
  <c r="E34" i="32"/>
  <c r="AX34" i="32" s="1"/>
  <c r="E35" i="32"/>
  <c r="AX35" i="32" s="1"/>
  <c r="E36" i="32"/>
  <c r="AX36" i="32" s="1"/>
  <c r="E37" i="32"/>
  <c r="AX37" i="32" s="1"/>
  <c r="E38" i="32"/>
  <c r="AX38" i="32" s="1"/>
  <c r="E39" i="32"/>
  <c r="E40" i="32"/>
  <c r="F40" i="32" s="1"/>
  <c r="G40" i="32" s="1"/>
  <c r="R40" i="32" s="1"/>
  <c r="E41" i="32"/>
  <c r="AX41" i="32" s="1"/>
  <c r="E42" i="32"/>
  <c r="AX42" i="32" s="1"/>
  <c r="E43" i="32"/>
  <c r="AX43" i="32" s="1"/>
  <c r="E44" i="32"/>
  <c r="F44" i="32" s="1"/>
  <c r="G44" i="32" s="1"/>
  <c r="Y44" i="32" s="1"/>
  <c r="E45" i="32"/>
  <c r="AX45" i="32" s="1"/>
  <c r="E46" i="32"/>
  <c r="AX46" i="32" s="1"/>
  <c r="E47" i="32"/>
  <c r="AH47" i="32" s="1"/>
  <c r="E48" i="32"/>
  <c r="E49" i="32"/>
  <c r="E50" i="32"/>
  <c r="E51" i="32"/>
  <c r="AX51" i="32" s="1"/>
  <c r="E52" i="32"/>
  <c r="AX52" i="32" s="1"/>
  <c r="E53" i="32"/>
  <c r="AX53" i="32" s="1"/>
  <c r="E54" i="32"/>
  <c r="AX54" i="32" s="1"/>
  <c r="E55" i="32"/>
  <c r="E56" i="32"/>
  <c r="F56" i="32" s="1"/>
  <c r="G56" i="32" s="1"/>
  <c r="E57" i="32"/>
  <c r="E58" i="32"/>
  <c r="AX58" i="32" s="1"/>
  <c r="E59" i="32"/>
  <c r="AX59" i="32" s="1"/>
  <c r="E60" i="32"/>
  <c r="E61" i="32"/>
  <c r="AX61" i="32" s="1"/>
  <c r="E62" i="32"/>
  <c r="AX62" i="32" s="1"/>
  <c r="E63" i="32"/>
  <c r="AX63" i="32" s="1"/>
  <c r="E64" i="32"/>
  <c r="E65" i="32"/>
  <c r="F65" i="32" s="1"/>
  <c r="G65" i="32" s="1"/>
  <c r="E66" i="32"/>
  <c r="AX66" i="32" s="1"/>
  <c r="E67" i="32"/>
  <c r="E68" i="32"/>
  <c r="AX68" i="32" s="1"/>
  <c r="E69" i="32"/>
  <c r="AX69" i="32" s="1"/>
  <c r="F69" i="32"/>
  <c r="G69" i="32" s="1"/>
  <c r="Q69" i="32" s="1"/>
  <c r="BA69" i="32" s="1"/>
  <c r="BB69" i="32" s="1"/>
  <c r="E70" i="32"/>
  <c r="AX70" i="32" s="1"/>
  <c r="E71" i="32"/>
  <c r="E72" i="32"/>
  <c r="AX72" i="32" s="1"/>
  <c r="E73" i="32"/>
  <c r="AX73" i="32" s="1"/>
  <c r="E74" i="32"/>
  <c r="AX74" i="32" s="1"/>
  <c r="E75" i="32"/>
  <c r="AX75" i="32" s="1"/>
  <c r="E76" i="32"/>
  <c r="AX76" i="32" s="1"/>
  <c r="E77" i="32"/>
  <c r="E78" i="32"/>
  <c r="AX78" i="32" s="1"/>
  <c r="E79" i="32"/>
  <c r="E80" i="32"/>
  <c r="E81" i="32"/>
  <c r="AX81" i="32" s="1"/>
  <c r="E82" i="32"/>
  <c r="AX82" i="32" s="1"/>
  <c r="E83" i="32"/>
  <c r="E84" i="32"/>
  <c r="E85" i="32"/>
  <c r="E86" i="32"/>
  <c r="E87" i="32"/>
  <c r="E88" i="32"/>
  <c r="E89" i="32"/>
  <c r="E90" i="32"/>
  <c r="E91" i="32"/>
  <c r="AX91" i="32" s="1"/>
  <c r="E92" i="32"/>
  <c r="AX92" i="32" s="1"/>
  <c r="E93" i="32"/>
  <c r="AX93" i="32" s="1"/>
  <c r="E94" i="32"/>
  <c r="E95" i="32"/>
  <c r="E96" i="32"/>
  <c r="AX96" i="32" s="1"/>
  <c r="E97" i="32"/>
  <c r="E98" i="32"/>
  <c r="E99" i="32"/>
  <c r="AX99" i="32" s="1"/>
  <c r="E100" i="32"/>
  <c r="AX100" i="32" s="1"/>
  <c r="E101" i="32"/>
  <c r="AX101" i="32" s="1"/>
  <c r="E102" i="32"/>
  <c r="E103" i="32"/>
  <c r="E104" i="32"/>
  <c r="E105" i="32"/>
  <c r="AX105" i="32" s="1"/>
  <c r="E106" i="32"/>
  <c r="AX106" i="32" s="1"/>
  <c r="E107" i="32"/>
  <c r="AX107" i="32" s="1"/>
  <c r="E108" i="32"/>
  <c r="E109" i="32"/>
  <c r="AX109" i="32" s="1"/>
  <c r="E110" i="32"/>
  <c r="AX110" i="32" s="1"/>
  <c r="E111" i="32"/>
  <c r="AX111" i="32" s="1"/>
  <c r="E112" i="32"/>
  <c r="AX112" i="32" s="1"/>
  <c r="E113" i="32"/>
  <c r="AX113" i="32" s="1"/>
  <c r="E114" i="32"/>
  <c r="AX114" i="32" s="1"/>
  <c r="E115" i="32"/>
  <c r="E116" i="32"/>
  <c r="E117" i="32"/>
  <c r="AX117" i="32" s="1"/>
  <c r="F117" i="32"/>
  <c r="G117" i="32" s="1"/>
  <c r="S117" i="32" s="1"/>
  <c r="E118" i="32"/>
  <c r="AX118" i="32" s="1"/>
  <c r="E119" i="32"/>
  <c r="AX119" i="32" s="1"/>
  <c r="E120" i="32"/>
  <c r="AX120" i="32" s="1"/>
  <c r="E121" i="32"/>
  <c r="E122" i="32"/>
  <c r="E123" i="32"/>
  <c r="E124" i="32"/>
  <c r="E125" i="32"/>
  <c r="E126" i="32"/>
  <c r="E127" i="32"/>
  <c r="E128" i="32"/>
  <c r="AX128" i="32" s="1"/>
  <c r="E129" i="32"/>
  <c r="AX129" i="32" s="1"/>
  <c r="E2" i="32"/>
  <c r="AX2" i="32" s="1"/>
  <c r="AE145" i="32" a="1"/>
  <c r="AE145" i="32" s="1"/>
  <c r="AE144" i="32" a="1"/>
  <c r="AE144" i="32" s="1"/>
  <c r="AE143" i="32" a="1"/>
  <c r="AE143" i="32" s="1"/>
  <c r="AE142" i="32" a="1"/>
  <c r="AE142" i="32" s="1"/>
  <c r="AE141" i="32" a="1"/>
  <c r="AE141" i="32" s="1"/>
  <c r="AE140" i="32" a="1"/>
  <c r="AE140" i="32" s="1"/>
  <c r="AE139" i="32" a="1"/>
  <c r="AE139" i="32" s="1"/>
  <c r="AE138" i="32" a="1"/>
  <c r="AE138" i="32" s="1"/>
  <c r="AE137" i="32" a="1"/>
  <c r="AE137" i="32" s="1"/>
  <c r="AE136" i="32" a="1"/>
  <c r="AE136" i="32" s="1"/>
  <c r="AE135" i="32" a="1"/>
  <c r="AE135" i="32" s="1"/>
  <c r="AE134" i="32" a="1"/>
  <c r="AE134" i="32" s="1"/>
  <c r="AE133" i="32" a="1"/>
  <c r="AE133" i="32" s="1"/>
  <c r="AE132" i="32" a="1"/>
  <c r="AE132" i="32" s="1"/>
  <c r="AE131" i="32" a="1"/>
  <c r="AE131" i="32" s="1"/>
  <c r="AE130" i="32" a="1"/>
  <c r="AE130" i="32" s="1"/>
  <c r="AT129" i="32"/>
  <c r="AR129" i="32"/>
  <c r="AO129" i="32"/>
  <c r="AT128" i="32"/>
  <c r="AR128" i="32"/>
  <c r="AO128" i="32"/>
  <c r="AT127" i="32"/>
  <c r="AR127" i="32"/>
  <c r="AO127" i="32"/>
  <c r="AT126" i="32"/>
  <c r="AR126" i="32"/>
  <c r="AO126" i="32"/>
  <c r="AT125" i="32"/>
  <c r="AR125" i="32"/>
  <c r="AO125" i="32"/>
  <c r="AT124" i="32"/>
  <c r="AR124" i="32"/>
  <c r="AO124" i="32"/>
  <c r="M124" i="32"/>
  <c r="AT123" i="32"/>
  <c r="AR123" i="32"/>
  <c r="AO123" i="32"/>
  <c r="AT122" i="32"/>
  <c r="AR122" i="32"/>
  <c r="AO122" i="32"/>
  <c r="AT121" i="32"/>
  <c r="AR121" i="32"/>
  <c r="AO121" i="32"/>
  <c r="AT120" i="32"/>
  <c r="AR120" i="32"/>
  <c r="AO120" i="32"/>
  <c r="AT119" i="32"/>
  <c r="AR119" i="32"/>
  <c r="AO119" i="32"/>
  <c r="F119" i="32"/>
  <c r="G119" i="32" s="1"/>
  <c r="Q119" i="32" s="1"/>
  <c r="BA119" i="32" s="1"/>
  <c r="BB119" i="32" s="1"/>
  <c r="AT118" i="32"/>
  <c r="AR118" i="32"/>
  <c r="AO118" i="32"/>
  <c r="AT117" i="32"/>
  <c r="AR117" i="32"/>
  <c r="AO117" i="32"/>
  <c r="AT116" i="32"/>
  <c r="AR116" i="32"/>
  <c r="AO116" i="32"/>
  <c r="AT115" i="32"/>
  <c r="AR115" i="32"/>
  <c r="AO115" i="32"/>
  <c r="AT114" i="32"/>
  <c r="AR114" i="32"/>
  <c r="AO114" i="32"/>
  <c r="AT113" i="32"/>
  <c r="AR113" i="32"/>
  <c r="AO113" i="32"/>
  <c r="AT112" i="32"/>
  <c r="AR112" i="32"/>
  <c r="AO112" i="32"/>
  <c r="AT111" i="32"/>
  <c r="AR111" i="32"/>
  <c r="AO111" i="32"/>
  <c r="AT110" i="32"/>
  <c r="AR110" i="32"/>
  <c r="AO110" i="32"/>
  <c r="AT109" i="32"/>
  <c r="AR109" i="32"/>
  <c r="AO109" i="32"/>
  <c r="AT108" i="32"/>
  <c r="AR108" i="32"/>
  <c r="AO108" i="32"/>
  <c r="D108" i="32"/>
  <c r="AT107" i="32"/>
  <c r="AR107" i="32"/>
  <c r="AO107" i="32"/>
  <c r="J107" i="32"/>
  <c r="AT106" i="32"/>
  <c r="AR106" i="32"/>
  <c r="AO106" i="32"/>
  <c r="AT105" i="32"/>
  <c r="AR105" i="32"/>
  <c r="AO105" i="32"/>
  <c r="AT104" i="32"/>
  <c r="AR104" i="32"/>
  <c r="AO104" i="32"/>
  <c r="AT103" i="32"/>
  <c r="AR103" i="32"/>
  <c r="AO103" i="32"/>
  <c r="AT102" i="32"/>
  <c r="AR102" i="32"/>
  <c r="AO102" i="32"/>
  <c r="AT101" i="32"/>
  <c r="AR101" i="32"/>
  <c r="AO101" i="32"/>
  <c r="AT100" i="32"/>
  <c r="AR100" i="32"/>
  <c r="AO100" i="32"/>
  <c r="F100" i="32"/>
  <c r="G100" i="32" s="1"/>
  <c r="W100" i="32" s="1"/>
  <c r="AT99" i="32"/>
  <c r="AR99" i="32"/>
  <c r="AO99" i="32"/>
  <c r="AT98" i="32"/>
  <c r="AR98" i="32"/>
  <c r="AO98" i="32"/>
  <c r="J98" i="32"/>
  <c r="AT97" i="32"/>
  <c r="AR97" i="32"/>
  <c r="AO97" i="32"/>
  <c r="AT96" i="32"/>
  <c r="AR96" i="32"/>
  <c r="AO96" i="32"/>
  <c r="AT95" i="32"/>
  <c r="AR95" i="32"/>
  <c r="AO95" i="32"/>
  <c r="AT94" i="32"/>
  <c r="AR94" i="32"/>
  <c r="AO94" i="32"/>
  <c r="AT93" i="32"/>
  <c r="AR93" i="32"/>
  <c r="AO93" i="32"/>
  <c r="J93" i="32"/>
  <c r="L93" i="32" s="1"/>
  <c r="AT92" i="32"/>
  <c r="AR92" i="32"/>
  <c r="AO92" i="32"/>
  <c r="AT91" i="32"/>
  <c r="AR91" i="32"/>
  <c r="AO91" i="32"/>
  <c r="F91" i="32"/>
  <c r="G91" i="32" s="1"/>
  <c r="AT90" i="32"/>
  <c r="AR90" i="32"/>
  <c r="AO90" i="32"/>
  <c r="AT89" i="32"/>
  <c r="AR89" i="32"/>
  <c r="AO89" i="32"/>
  <c r="AT88" i="32"/>
  <c r="AR88" i="32"/>
  <c r="AO88" i="32"/>
  <c r="AT87" i="32"/>
  <c r="AR87" i="32"/>
  <c r="AO87" i="32"/>
  <c r="AT86" i="32"/>
  <c r="AR86" i="32"/>
  <c r="AO86" i="32"/>
  <c r="AT85" i="32"/>
  <c r="AR85" i="32"/>
  <c r="AO85" i="32"/>
  <c r="AT84" i="32"/>
  <c r="AR84" i="32"/>
  <c r="AO84" i="32"/>
  <c r="AT83" i="32"/>
  <c r="AR83" i="32"/>
  <c r="AO83" i="32"/>
  <c r="AT82" i="32"/>
  <c r="AR82" i="32"/>
  <c r="AO82" i="32"/>
  <c r="J82" i="32"/>
  <c r="AT81" i="32"/>
  <c r="AR81" i="32"/>
  <c r="AO81" i="32"/>
  <c r="AT80" i="32"/>
  <c r="AR80" i="32"/>
  <c r="AO80" i="32"/>
  <c r="A80" i="32"/>
  <c r="AT79" i="32"/>
  <c r="AR79" i="32"/>
  <c r="AO79" i="32"/>
  <c r="AT78" i="32"/>
  <c r="AR78" i="32"/>
  <c r="AO78" i="32"/>
  <c r="J78" i="32"/>
  <c r="N78" i="32" s="1"/>
  <c r="AT77" i="32"/>
  <c r="AR77" i="32"/>
  <c r="AO77" i="32"/>
  <c r="J77" i="32"/>
  <c r="N77" i="32" s="1"/>
  <c r="A77" i="32"/>
  <c r="AT76" i="32"/>
  <c r="AR76" i="32"/>
  <c r="AO76" i="32"/>
  <c r="AT75" i="32"/>
  <c r="AR75" i="32"/>
  <c r="AO75" i="32"/>
  <c r="D75" i="32"/>
  <c r="AT74" i="32"/>
  <c r="AR74" i="32"/>
  <c r="AO74" i="32"/>
  <c r="AT73" i="32"/>
  <c r="AR73" i="32"/>
  <c r="AO73" i="32"/>
  <c r="F73" i="32"/>
  <c r="G73" i="32" s="1"/>
  <c r="AT72" i="32"/>
  <c r="AR72" i="32"/>
  <c r="AO72" i="32"/>
  <c r="AT71" i="32"/>
  <c r="AR71" i="32"/>
  <c r="AO71" i="32"/>
  <c r="AT70" i="32"/>
  <c r="AR70" i="32"/>
  <c r="AO70" i="32"/>
  <c r="AT69" i="32"/>
  <c r="AR69" i="32"/>
  <c r="AO69" i="32"/>
  <c r="AT68" i="32"/>
  <c r="AR68" i="32"/>
  <c r="AO68" i="32"/>
  <c r="AT67" i="32"/>
  <c r="AR67" i="32"/>
  <c r="AO67" i="32"/>
  <c r="J67" i="32"/>
  <c r="N67" i="32" s="1"/>
  <c r="AT66" i="32"/>
  <c r="AO66" i="32"/>
  <c r="F66" i="32"/>
  <c r="G66" i="32" s="1"/>
  <c r="AT65" i="32"/>
  <c r="AT64" i="32"/>
  <c r="AT63" i="32"/>
  <c r="AT62" i="32"/>
  <c r="J62" i="32"/>
  <c r="AT61" i="32"/>
  <c r="J61" i="32"/>
  <c r="L61" i="32" s="1"/>
  <c r="AT60" i="32"/>
  <c r="AH60" i="32"/>
  <c r="AT59" i="32"/>
  <c r="AT58" i="32"/>
  <c r="AT57" i="32"/>
  <c r="AT56" i="32"/>
  <c r="AT55" i="32"/>
  <c r="J55" i="32"/>
  <c r="M55" i="32" s="1"/>
  <c r="AT54" i="32"/>
  <c r="AT53" i="32"/>
  <c r="AT52" i="32"/>
  <c r="AT51" i="32"/>
  <c r="AH51" i="32"/>
  <c r="AT50" i="32"/>
  <c r="AT49" i="32"/>
  <c r="AJ49" i="32"/>
  <c r="AL49" i="32" s="1"/>
  <c r="AT48" i="32"/>
  <c r="AJ48" i="32"/>
  <c r="AL48" i="32" s="1"/>
  <c r="AT47" i="32"/>
  <c r="AJ47" i="32"/>
  <c r="AL47" i="32" s="1"/>
  <c r="AT46" i="32"/>
  <c r="AJ46" i="32"/>
  <c r="AL46" i="32" s="1"/>
  <c r="J46" i="32"/>
  <c r="M46" i="32" s="1"/>
  <c r="AT45" i="32"/>
  <c r="AJ45" i="32"/>
  <c r="AL45" i="32" s="1"/>
  <c r="F45" i="32"/>
  <c r="G45" i="32" s="1"/>
  <c r="W45" i="32" s="1"/>
  <c r="AH45" i="32"/>
  <c r="AT44" i="32"/>
  <c r="AJ44" i="32"/>
  <c r="AL44" i="32" s="1"/>
  <c r="AT43" i="32"/>
  <c r="AJ43" i="32"/>
  <c r="AL43" i="32" s="1"/>
  <c r="AT42" i="32"/>
  <c r="AJ42" i="32"/>
  <c r="AL42" i="32" s="1"/>
  <c r="J42" i="32"/>
  <c r="L42" i="32" s="1"/>
  <c r="F42" i="32"/>
  <c r="G42" i="32" s="1"/>
  <c r="D42" i="32"/>
  <c r="A42" i="32"/>
  <c r="AT41" i="32"/>
  <c r="AJ41" i="32"/>
  <c r="AK41" i="32" s="1"/>
  <c r="AT40" i="32"/>
  <c r="AJ40" i="32"/>
  <c r="AK40" i="32" s="1"/>
  <c r="J40" i="32"/>
  <c r="L40" i="32" s="1"/>
  <c r="AT39" i="32"/>
  <c r="AJ39" i="32"/>
  <c r="AK39" i="32" s="1"/>
  <c r="AT38" i="32"/>
  <c r="AJ38" i="32"/>
  <c r="AK38" i="32" s="1"/>
  <c r="F38" i="32"/>
  <c r="G38" i="32" s="1"/>
  <c r="Y38" i="32" s="1"/>
  <c r="AT37" i="32"/>
  <c r="AJ37" i="32"/>
  <c r="AK37" i="32" s="1"/>
  <c r="AT36" i="32"/>
  <c r="AJ36" i="32"/>
  <c r="AK36" i="32" s="1"/>
  <c r="AT35" i="32"/>
  <c r="AJ35" i="32"/>
  <c r="AK35" i="32" s="1"/>
  <c r="AT34" i="32"/>
  <c r="AJ34" i="32"/>
  <c r="AK34" i="32" s="1"/>
  <c r="AH34" i="32"/>
  <c r="F34" i="32"/>
  <c r="G34" i="32" s="1"/>
  <c r="V34" i="32" s="1"/>
  <c r="AY34" i="32" s="1"/>
  <c r="AT33" i="32"/>
  <c r="AT32" i="32"/>
  <c r="D32" i="32"/>
  <c r="AT31" i="32"/>
  <c r="AT30" i="32"/>
  <c r="AH30" i="32"/>
  <c r="J30" i="32"/>
  <c r="AT29" i="32"/>
  <c r="AH29" i="32"/>
  <c r="A29" i="32"/>
  <c r="AT28" i="32"/>
  <c r="AT27" i="32"/>
  <c r="F27" i="32"/>
  <c r="G27" i="32" s="1"/>
  <c r="Q27" i="32" s="1"/>
  <c r="BA27" i="32" s="1"/>
  <c r="D27" i="32"/>
  <c r="AT26" i="32"/>
  <c r="J26" i="32"/>
  <c r="L26" i="32" s="1"/>
  <c r="AT25" i="32"/>
  <c r="AO25" i="32"/>
  <c r="AT24" i="32"/>
  <c r="AO24" i="32"/>
  <c r="J24" i="32"/>
  <c r="M24" i="32" s="1"/>
  <c r="AT23" i="32"/>
  <c r="AO23" i="32"/>
  <c r="AT22" i="32"/>
  <c r="AO22" i="32"/>
  <c r="J22" i="32"/>
  <c r="L22" i="32" s="1"/>
  <c r="F22" i="32"/>
  <c r="G22" i="32" s="1"/>
  <c r="Y22" i="32" s="1"/>
  <c r="AT21" i="32"/>
  <c r="AO21" i="32"/>
  <c r="AH21" i="32"/>
  <c r="F21" i="32"/>
  <c r="G21" i="32" s="1"/>
  <c r="D21" i="32"/>
  <c r="AT20" i="32"/>
  <c r="AO20" i="32"/>
  <c r="D20" i="32"/>
  <c r="AT19" i="32"/>
  <c r="AO19" i="32"/>
  <c r="F19" i="32"/>
  <c r="G19" i="32" s="1"/>
  <c r="AT18" i="32"/>
  <c r="AO18" i="32"/>
  <c r="J18" i="32"/>
  <c r="L18" i="32" s="1"/>
  <c r="AT17" i="32"/>
  <c r="AO17" i="32"/>
  <c r="AT16" i="32"/>
  <c r="AO16" i="32"/>
  <c r="AT15" i="32"/>
  <c r="AO15" i="32"/>
  <c r="J15" i="32"/>
  <c r="N15" i="32"/>
  <c r="A15" i="32"/>
  <c r="AT14" i="32"/>
  <c r="AO14" i="32"/>
  <c r="J14" i="32"/>
  <c r="AT13" i="32"/>
  <c r="AO13" i="32"/>
  <c r="F13" i="32"/>
  <c r="G13" i="32"/>
  <c r="V13" i="32" s="1"/>
  <c r="AY13" i="32" s="1"/>
  <c r="AT12" i="32"/>
  <c r="AO12" i="32"/>
  <c r="AT11" i="32"/>
  <c r="AO11" i="32"/>
  <c r="AT10" i="32"/>
  <c r="AO10" i="32"/>
  <c r="AT9" i="32"/>
  <c r="AO9" i="32"/>
  <c r="D9" i="32"/>
  <c r="AT8" i="32"/>
  <c r="AO8" i="32"/>
  <c r="AT7" i="32"/>
  <c r="AO7" i="32"/>
  <c r="AT6" i="32"/>
  <c r="AO6" i="32"/>
  <c r="J6" i="32"/>
  <c r="AT5" i="32"/>
  <c r="AO5" i="32"/>
  <c r="F5" i="32"/>
  <c r="G5" i="32" s="1"/>
  <c r="AT4" i="32"/>
  <c r="AO4" i="32"/>
  <c r="F4" i="32"/>
  <c r="G4" i="32" s="1"/>
  <c r="AA4" i="32" s="1"/>
  <c r="AT3" i="32"/>
  <c r="AO3" i="32"/>
  <c r="F3" i="32"/>
  <c r="G3" i="32" s="1"/>
  <c r="A3" i="32"/>
  <c r="D3" i="32"/>
  <c r="AT2" i="32"/>
  <c r="AO2" i="32"/>
  <c r="AC2" i="32"/>
  <c r="AF2" i="31"/>
  <c r="AR121" i="31"/>
  <c r="AR98" i="31"/>
  <c r="AR75" i="31"/>
  <c r="AR76" i="31"/>
  <c r="AR77" i="31"/>
  <c r="AR78" i="31"/>
  <c r="AR79" i="31"/>
  <c r="AR80" i="31"/>
  <c r="AR81" i="31"/>
  <c r="AR82" i="31"/>
  <c r="AR83" i="31"/>
  <c r="AR84" i="31"/>
  <c r="AR85" i="31"/>
  <c r="AR86" i="31"/>
  <c r="AR87" i="31"/>
  <c r="AR88" i="31"/>
  <c r="AR89" i="31"/>
  <c r="AR90" i="31"/>
  <c r="AR91" i="31"/>
  <c r="AR92" i="31"/>
  <c r="AR93" i="31"/>
  <c r="AR94" i="31"/>
  <c r="AR95" i="31"/>
  <c r="AR96" i="31"/>
  <c r="AR97" i="31"/>
  <c r="AR99" i="31"/>
  <c r="AR100" i="31"/>
  <c r="AR101" i="31"/>
  <c r="AR102" i="31"/>
  <c r="AR103" i="31"/>
  <c r="AR104" i="31"/>
  <c r="AR105" i="31"/>
  <c r="AR106" i="31"/>
  <c r="AR107" i="31"/>
  <c r="AR108" i="31"/>
  <c r="AR109" i="31"/>
  <c r="AR110" i="31"/>
  <c r="AR111" i="31"/>
  <c r="AR112" i="31"/>
  <c r="AR113" i="31"/>
  <c r="AR114" i="31"/>
  <c r="AR115" i="31"/>
  <c r="AR116" i="31"/>
  <c r="AR117" i="31"/>
  <c r="AR118" i="31"/>
  <c r="AR119" i="31"/>
  <c r="AR120" i="31"/>
  <c r="AR122" i="31"/>
  <c r="AR123" i="31"/>
  <c r="AR124" i="31"/>
  <c r="AR125" i="31"/>
  <c r="AR126" i="31"/>
  <c r="AR127" i="31"/>
  <c r="AR128" i="31"/>
  <c r="AR129" i="31"/>
  <c r="AR74" i="31"/>
  <c r="AR66" i="31"/>
  <c r="AR67" i="31"/>
  <c r="AR68" i="31"/>
  <c r="AR69" i="31"/>
  <c r="AR70" i="31"/>
  <c r="AR71" i="31"/>
  <c r="AR72" i="31"/>
  <c r="AR73" i="31"/>
  <c r="AF4" i="31"/>
  <c r="H3" i="31"/>
  <c r="J3" i="31" s="1"/>
  <c r="N3" i="31" s="1"/>
  <c r="H4" i="31"/>
  <c r="J4" i="31" s="1"/>
  <c r="W4" i="31" s="1"/>
  <c r="H5" i="31"/>
  <c r="J5" i="31" s="1"/>
  <c r="W5" i="31" s="1"/>
  <c r="H6" i="31"/>
  <c r="H7" i="31"/>
  <c r="H8" i="31"/>
  <c r="J8" i="31" s="1"/>
  <c r="N8" i="31" s="1"/>
  <c r="H9" i="31"/>
  <c r="J9" i="31" s="1"/>
  <c r="H10" i="31"/>
  <c r="J10" i="31" s="1"/>
  <c r="H11" i="31"/>
  <c r="H12" i="31"/>
  <c r="J12" i="31" s="1"/>
  <c r="H13" i="31"/>
  <c r="J13" i="31" s="1"/>
  <c r="H14" i="31"/>
  <c r="H15" i="31"/>
  <c r="J15" i="31" s="1"/>
  <c r="N15" i="31" s="1"/>
  <c r="H16" i="31"/>
  <c r="J16" i="31" s="1"/>
  <c r="N16" i="31" s="1"/>
  <c r="H17" i="31"/>
  <c r="J17" i="31" s="1"/>
  <c r="H18" i="31"/>
  <c r="J18" i="31" s="1"/>
  <c r="L18" i="31" s="1"/>
  <c r="H19" i="31"/>
  <c r="J19" i="31" s="1"/>
  <c r="N19" i="31" s="1"/>
  <c r="H20" i="31"/>
  <c r="J20" i="31" s="1"/>
  <c r="M20" i="31" s="1"/>
  <c r="AG20" i="31" s="1"/>
  <c r="H21" i="31"/>
  <c r="J21" i="31" s="1"/>
  <c r="H22" i="31"/>
  <c r="J22" i="31" s="1"/>
  <c r="H23" i="31"/>
  <c r="H24" i="31"/>
  <c r="H25" i="31"/>
  <c r="J25" i="31" s="1"/>
  <c r="L25" i="31"/>
  <c r="H26" i="31"/>
  <c r="J26" i="31" s="1"/>
  <c r="L26" i="31" s="1"/>
  <c r="H27" i="31"/>
  <c r="J27" i="31" s="1"/>
  <c r="H28" i="31"/>
  <c r="J28" i="31" s="1"/>
  <c r="H29" i="31"/>
  <c r="J29" i="31" s="1"/>
  <c r="H30" i="31"/>
  <c r="J30" i="31" s="1"/>
  <c r="M30" i="31" s="1"/>
  <c r="H31" i="31"/>
  <c r="J31" i="31" s="1"/>
  <c r="H32" i="31"/>
  <c r="J32" i="31" s="1"/>
  <c r="H33" i="31"/>
  <c r="J33" i="31" s="1"/>
  <c r="N33" i="31" s="1"/>
  <c r="H34" i="31"/>
  <c r="J34" i="31" s="1"/>
  <c r="M34" i="31" s="1"/>
  <c r="H35" i="31"/>
  <c r="J35" i="31" s="1"/>
  <c r="M35" i="31" s="1"/>
  <c r="H36" i="31"/>
  <c r="J36" i="31" s="1"/>
  <c r="H37" i="31"/>
  <c r="J37" i="31" s="1"/>
  <c r="H38" i="31"/>
  <c r="H39" i="31"/>
  <c r="J39" i="31" s="1"/>
  <c r="H40" i="31"/>
  <c r="H41" i="31"/>
  <c r="J41" i="31" s="1"/>
  <c r="N41" i="31" s="1"/>
  <c r="H42" i="31"/>
  <c r="H43" i="31"/>
  <c r="J43" i="31" s="1"/>
  <c r="N43" i="31" s="1"/>
  <c r="H44" i="31"/>
  <c r="J44" i="31" s="1"/>
  <c r="H45" i="31"/>
  <c r="J45" i="31" s="1"/>
  <c r="H46" i="31"/>
  <c r="J46" i="31" s="1"/>
  <c r="H47" i="31"/>
  <c r="J47" i="31" s="1"/>
  <c r="M47" i="31" s="1"/>
  <c r="H48" i="31"/>
  <c r="J48" i="31" s="1"/>
  <c r="H49" i="31"/>
  <c r="H50" i="31"/>
  <c r="J50" i="31" s="1"/>
  <c r="M50" i="31" s="1"/>
  <c r="H51" i="31"/>
  <c r="J51" i="31" s="1"/>
  <c r="H52" i="31"/>
  <c r="J52" i="31" s="1"/>
  <c r="H53" i="31"/>
  <c r="J53" i="31" s="1"/>
  <c r="H54" i="31"/>
  <c r="J54" i="31" s="1"/>
  <c r="H55" i="31"/>
  <c r="J55" i="31" s="1"/>
  <c r="H56" i="31"/>
  <c r="H57" i="31"/>
  <c r="J57" i="31" s="1"/>
  <c r="H58" i="31"/>
  <c r="J58" i="31" s="1"/>
  <c r="L58" i="31" s="1"/>
  <c r="H59" i="31"/>
  <c r="J59" i="31" s="1"/>
  <c r="H60" i="31"/>
  <c r="J60" i="31" s="1"/>
  <c r="H61" i="31"/>
  <c r="J61" i="31" s="1"/>
  <c r="H62" i="31"/>
  <c r="H63" i="31"/>
  <c r="H64" i="31"/>
  <c r="H65" i="31"/>
  <c r="J65" i="31"/>
  <c r="N65" i="31" s="1"/>
  <c r="H66" i="31"/>
  <c r="J66" i="31" s="1"/>
  <c r="H67" i="31"/>
  <c r="J67" i="31" s="1"/>
  <c r="H68" i="31"/>
  <c r="J68" i="31" s="1"/>
  <c r="H69" i="31"/>
  <c r="H70" i="31"/>
  <c r="H71" i="31"/>
  <c r="H72" i="31"/>
  <c r="J72" i="31" s="1"/>
  <c r="M72" i="31" s="1"/>
  <c r="H73" i="31"/>
  <c r="J73" i="31" s="1"/>
  <c r="M73" i="31" s="1"/>
  <c r="H74" i="31"/>
  <c r="J74" i="31" s="1"/>
  <c r="H75" i="31"/>
  <c r="J75" i="31" s="1"/>
  <c r="H76" i="31"/>
  <c r="H77" i="31"/>
  <c r="H78" i="31"/>
  <c r="J78" i="31" s="1"/>
  <c r="L78" i="31" s="1"/>
  <c r="H79" i="31"/>
  <c r="H80" i="31"/>
  <c r="J80" i="31" s="1"/>
  <c r="H81" i="31"/>
  <c r="J81" i="31" s="1"/>
  <c r="N81" i="31" s="1"/>
  <c r="H82" i="31"/>
  <c r="J82" i="31" s="1"/>
  <c r="L82" i="31" s="1"/>
  <c r="H83" i="31"/>
  <c r="J83" i="31" s="1"/>
  <c r="N83" i="31" s="1"/>
  <c r="H84" i="31"/>
  <c r="H85" i="31"/>
  <c r="H86" i="31"/>
  <c r="H87" i="31"/>
  <c r="H88" i="31"/>
  <c r="J88" i="31" s="1"/>
  <c r="H89" i="31"/>
  <c r="J89" i="31" s="1"/>
  <c r="H90" i="31"/>
  <c r="J90" i="31" s="1"/>
  <c r="H91" i="31"/>
  <c r="J91" i="31" s="1"/>
  <c r="H92" i="31"/>
  <c r="J92" i="31" s="1"/>
  <c r="H93" i="31"/>
  <c r="J93" i="31" s="1"/>
  <c r="H94" i="31"/>
  <c r="H95" i="31"/>
  <c r="J95" i="31" s="1"/>
  <c r="H96" i="31"/>
  <c r="J96" i="31" s="1"/>
  <c r="H97" i="31"/>
  <c r="J97" i="31" s="1"/>
  <c r="H98" i="31"/>
  <c r="J98" i="31" s="1"/>
  <c r="H99" i="31"/>
  <c r="J99" i="31" s="1"/>
  <c r="H100" i="31"/>
  <c r="J100" i="31" s="1"/>
  <c r="H101" i="31"/>
  <c r="H102" i="31"/>
  <c r="H103" i="31"/>
  <c r="J103" i="31" s="1"/>
  <c r="H104" i="31"/>
  <c r="J104" i="31" s="1"/>
  <c r="H105" i="31"/>
  <c r="J105" i="31" s="1"/>
  <c r="H106" i="31"/>
  <c r="J106" i="31" s="1"/>
  <c r="N106" i="31" s="1"/>
  <c r="H107" i="31"/>
  <c r="J107" i="31" s="1"/>
  <c r="H108" i="31"/>
  <c r="J108" i="31" s="1"/>
  <c r="H109" i="31"/>
  <c r="J109" i="31" s="1"/>
  <c r="H110" i="31"/>
  <c r="J110" i="31" s="1"/>
  <c r="M110" i="31" s="1"/>
  <c r="H111" i="31"/>
  <c r="J111" i="31" s="1"/>
  <c r="M111" i="31" s="1"/>
  <c r="H112" i="31"/>
  <c r="J112" i="31" s="1"/>
  <c r="L112" i="31" s="1"/>
  <c r="H113" i="31"/>
  <c r="J113" i="31" s="1"/>
  <c r="L113" i="31" s="1"/>
  <c r="H114" i="31"/>
  <c r="J114" i="31" s="1"/>
  <c r="H115" i="31"/>
  <c r="J115" i="31" s="1"/>
  <c r="H116" i="31"/>
  <c r="J116" i="31" s="1"/>
  <c r="H117" i="31"/>
  <c r="J117" i="31" s="1"/>
  <c r="H118" i="31"/>
  <c r="H119" i="31"/>
  <c r="H120" i="31"/>
  <c r="J120" i="31" s="1"/>
  <c r="H121" i="31"/>
  <c r="J121" i="31" s="1"/>
  <c r="H122" i="31"/>
  <c r="J122" i="31" s="1"/>
  <c r="H123" i="31"/>
  <c r="J123" i="31" s="1"/>
  <c r="H124" i="31"/>
  <c r="J124" i="31" s="1"/>
  <c r="H125" i="31"/>
  <c r="H126" i="31"/>
  <c r="J126" i="31" s="1"/>
  <c r="H127" i="31"/>
  <c r="J127" i="31" s="1"/>
  <c r="H128" i="31"/>
  <c r="J128" i="31" s="1"/>
  <c r="H129" i="31"/>
  <c r="J129" i="31" s="1"/>
  <c r="M129" i="31" s="1"/>
  <c r="H2" i="31"/>
  <c r="J2" i="31" s="1"/>
  <c r="N2" i="31" s="1"/>
  <c r="E3" i="31"/>
  <c r="E4" i="31"/>
  <c r="AX4" i="31" s="1"/>
  <c r="E5" i="31"/>
  <c r="AX5" i="31" s="1"/>
  <c r="E6" i="31"/>
  <c r="AX6" i="31" s="1"/>
  <c r="E7" i="31"/>
  <c r="E8" i="31"/>
  <c r="AX8" i="31" s="1"/>
  <c r="E9" i="31"/>
  <c r="AX9" i="31" s="1"/>
  <c r="E10" i="31"/>
  <c r="F10" i="31" s="1"/>
  <c r="G10" i="31" s="1"/>
  <c r="E11" i="31"/>
  <c r="E12" i="31"/>
  <c r="E13" i="31"/>
  <c r="AX13" i="31" s="1"/>
  <c r="E14" i="31"/>
  <c r="AX14" i="31" s="1"/>
  <c r="E15" i="31"/>
  <c r="AX15" i="31" s="1"/>
  <c r="E16" i="31"/>
  <c r="AX16" i="31" s="1"/>
  <c r="E17" i="31"/>
  <c r="AX17" i="31" s="1"/>
  <c r="E18" i="31"/>
  <c r="AX18" i="31" s="1"/>
  <c r="E19" i="31"/>
  <c r="E20" i="31"/>
  <c r="AX20" i="31" s="1"/>
  <c r="E21" i="31"/>
  <c r="AX21" i="31" s="1"/>
  <c r="E22" i="31"/>
  <c r="AX22" i="31" s="1"/>
  <c r="E23" i="31"/>
  <c r="E24" i="31"/>
  <c r="AX24" i="31" s="1"/>
  <c r="E25" i="31"/>
  <c r="AX25" i="31" s="1"/>
  <c r="E26" i="31"/>
  <c r="E27" i="31"/>
  <c r="E28" i="31"/>
  <c r="AX28" i="31" s="1"/>
  <c r="E29" i="31"/>
  <c r="AX29" i="31" s="1"/>
  <c r="E30" i="31"/>
  <c r="AX30" i="31" s="1"/>
  <c r="E31" i="31"/>
  <c r="AX31" i="31" s="1"/>
  <c r="E32" i="31"/>
  <c r="AX32" i="31" s="1"/>
  <c r="E33" i="31"/>
  <c r="AX33" i="31" s="1"/>
  <c r="E34" i="31"/>
  <c r="F34" i="31" s="1"/>
  <c r="G34" i="31" s="1"/>
  <c r="E35" i="31"/>
  <c r="E36" i="31"/>
  <c r="E37" i="31"/>
  <c r="AX37" i="31" s="1"/>
  <c r="E38" i="31"/>
  <c r="AX38" i="31" s="1"/>
  <c r="E39" i="31"/>
  <c r="AX39" i="31" s="1"/>
  <c r="E40" i="31"/>
  <c r="AX40" i="31" s="1"/>
  <c r="E41" i="31"/>
  <c r="AX41" i="31" s="1"/>
  <c r="E42" i="31"/>
  <c r="AX42" i="31" s="1"/>
  <c r="E43" i="31"/>
  <c r="E44" i="31"/>
  <c r="AX44" i="31" s="1"/>
  <c r="E45" i="31"/>
  <c r="AX45" i="31" s="1"/>
  <c r="E46" i="31"/>
  <c r="AX46" i="31" s="1"/>
  <c r="E47" i="31"/>
  <c r="AX47" i="31" s="1"/>
  <c r="E48" i="31"/>
  <c r="AX48" i="31" s="1"/>
  <c r="E49" i="31"/>
  <c r="AX49" i="31" s="1"/>
  <c r="E50" i="31"/>
  <c r="AX50" i="31" s="1"/>
  <c r="E51" i="31"/>
  <c r="E52" i="31"/>
  <c r="E53" i="31"/>
  <c r="E54" i="31"/>
  <c r="AX54" i="31" s="1"/>
  <c r="E55" i="31"/>
  <c r="AX55" i="31" s="1"/>
  <c r="E56" i="31"/>
  <c r="AX56" i="31" s="1"/>
  <c r="E57" i="31"/>
  <c r="AX57" i="31" s="1"/>
  <c r="E58" i="31"/>
  <c r="F58" i="31" s="1"/>
  <c r="G58" i="31" s="1"/>
  <c r="AB58" i="31" s="1"/>
  <c r="E59" i="31"/>
  <c r="E60" i="31"/>
  <c r="AX60" i="31" s="1"/>
  <c r="E61" i="31"/>
  <c r="E62" i="31"/>
  <c r="AX62" i="31" s="1"/>
  <c r="E63" i="31"/>
  <c r="E64" i="31"/>
  <c r="AX64" i="31" s="1"/>
  <c r="E65" i="31"/>
  <c r="F65" i="31" s="1"/>
  <c r="G65" i="31" s="1"/>
  <c r="E66" i="31"/>
  <c r="E67" i="31"/>
  <c r="E68" i="31"/>
  <c r="AX68" i="31" s="1"/>
  <c r="E69" i="31"/>
  <c r="E70" i="31"/>
  <c r="AX70" i="31" s="1"/>
  <c r="E71" i="31"/>
  <c r="E72" i="31"/>
  <c r="E73" i="31"/>
  <c r="E74" i="31"/>
  <c r="AX74" i="31" s="1"/>
  <c r="E75" i="31"/>
  <c r="E76" i="31"/>
  <c r="AX76" i="31" s="1"/>
  <c r="E77" i="31"/>
  <c r="AX77" i="31" s="1"/>
  <c r="E78" i="31"/>
  <c r="AX78" i="31" s="1"/>
  <c r="E79" i="31"/>
  <c r="E80" i="31"/>
  <c r="AX80" i="31" s="1"/>
  <c r="E81" i="31"/>
  <c r="AX81" i="31" s="1"/>
  <c r="E82" i="31"/>
  <c r="AX82" i="31" s="1"/>
  <c r="E83" i="31"/>
  <c r="E84" i="31"/>
  <c r="AX84" i="31" s="1"/>
  <c r="E85" i="31"/>
  <c r="AX85" i="31" s="1"/>
  <c r="E86" i="31"/>
  <c r="AX86" i="31" s="1"/>
  <c r="E87" i="31"/>
  <c r="AX87" i="31" s="1"/>
  <c r="E88" i="31"/>
  <c r="AX88" i="31" s="1"/>
  <c r="E89" i="31"/>
  <c r="E90" i="31"/>
  <c r="AX90" i="31" s="1"/>
  <c r="E91" i="31"/>
  <c r="E92" i="31"/>
  <c r="E93" i="31"/>
  <c r="E94" i="31"/>
  <c r="E95" i="31"/>
  <c r="E96" i="31"/>
  <c r="E97" i="31"/>
  <c r="E98" i="31"/>
  <c r="AX98" i="31" s="1"/>
  <c r="E99" i="31"/>
  <c r="E100" i="31"/>
  <c r="AX100" i="31" s="1"/>
  <c r="E101" i="31"/>
  <c r="E102" i="31"/>
  <c r="AX102" i="31" s="1"/>
  <c r="E103" i="31"/>
  <c r="AX103" i="31" s="1"/>
  <c r="E104" i="31"/>
  <c r="AX104" i="31" s="1"/>
  <c r="E105" i="31"/>
  <c r="AX105" i="31" s="1"/>
  <c r="E106" i="31"/>
  <c r="AX106" i="31" s="1"/>
  <c r="E107" i="31"/>
  <c r="E108" i="31"/>
  <c r="AX108" i="31" s="1"/>
  <c r="E109" i="31"/>
  <c r="AX109" i="31" s="1"/>
  <c r="E110" i="31"/>
  <c r="E111" i="31"/>
  <c r="AX111" i="31" s="1"/>
  <c r="E112" i="31"/>
  <c r="AX112" i="31" s="1"/>
  <c r="E113" i="31"/>
  <c r="AX113" i="31" s="1"/>
  <c r="E114" i="31"/>
  <c r="AX114" i="31" s="1"/>
  <c r="E115" i="31"/>
  <c r="E116" i="31"/>
  <c r="AX116" i="31" s="1"/>
  <c r="E117" i="31"/>
  <c r="AX117" i="31" s="1"/>
  <c r="E118" i="31"/>
  <c r="AX118" i="31" s="1"/>
  <c r="E119" i="31"/>
  <c r="AX119" i="31" s="1"/>
  <c r="E120" i="31"/>
  <c r="AX120" i="31" s="1"/>
  <c r="E121" i="31"/>
  <c r="AX121" i="31" s="1"/>
  <c r="E122" i="31"/>
  <c r="AX122" i="31" s="1"/>
  <c r="E123" i="31"/>
  <c r="AX123" i="31" s="1"/>
  <c r="E124" i="31"/>
  <c r="AX124" i="31" s="1"/>
  <c r="E125" i="31"/>
  <c r="E126" i="31"/>
  <c r="E127" i="31"/>
  <c r="E128" i="31"/>
  <c r="E129" i="31"/>
  <c r="AX129" i="31" s="1"/>
  <c r="E2" i="31"/>
  <c r="AX2" i="31" s="1"/>
  <c r="AE145" i="31" a="1"/>
  <c r="AE145" i="31" s="1"/>
  <c r="AE144" i="31" a="1"/>
  <c r="AE144" i="31" s="1"/>
  <c r="AE143" i="31" a="1"/>
  <c r="AE143" i="31" s="1"/>
  <c r="AE142" i="31" a="1"/>
  <c r="AE142" i="31" s="1"/>
  <c r="AE141" i="31" a="1"/>
  <c r="AE141" i="31" s="1"/>
  <c r="AE140" i="31" a="1"/>
  <c r="AE140" i="31" s="1"/>
  <c r="AE139" i="31" a="1"/>
  <c r="AE139" i="31" s="1"/>
  <c r="AE138" i="31" a="1"/>
  <c r="AE138" i="31" s="1"/>
  <c r="AE137" i="31" a="1"/>
  <c r="AE137" i="31" s="1"/>
  <c r="AE136" i="31" a="1"/>
  <c r="AE136" i="31" s="1"/>
  <c r="AE135" i="31" a="1"/>
  <c r="AE135" i="31" s="1"/>
  <c r="AE134" i="31" a="1"/>
  <c r="AE134" i="31" s="1"/>
  <c r="AE133" i="31" a="1"/>
  <c r="AE133" i="31" s="1"/>
  <c r="AE132" i="31" a="1"/>
  <c r="AE132" i="31" s="1"/>
  <c r="AE131" i="31" a="1"/>
  <c r="AE131" i="31" s="1"/>
  <c r="AE130" i="31" a="1"/>
  <c r="AE130" i="31" s="1"/>
  <c r="AT129" i="31"/>
  <c r="AO129" i="31"/>
  <c r="AT128" i="31"/>
  <c r="AO128" i="31"/>
  <c r="AT127" i="31"/>
  <c r="AO127" i="31"/>
  <c r="AT126" i="31"/>
  <c r="AO126" i="31"/>
  <c r="AT125" i="31"/>
  <c r="AO125" i="31"/>
  <c r="J125" i="31"/>
  <c r="M125" i="31" s="1"/>
  <c r="L125" i="31"/>
  <c r="N125" i="31"/>
  <c r="AT124" i="31"/>
  <c r="AO124" i="31"/>
  <c r="AT123" i="31"/>
  <c r="AO123" i="31"/>
  <c r="AT122" i="31"/>
  <c r="AO122" i="31"/>
  <c r="AT121" i="31"/>
  <c r="AO121" i="31"/>
  <c r="AT120" i="31"/>
  <c r="AO120" i="31"/>
  <c r="AT119" i="31"/>
  <c r="AO119" i="31"/>
  <c r="J119" i="31"/>
  <c r="N119" i="31" s="1"/>
  <c r="AT118" i="31"/>
  <c r="AO118" i="31"/>
  <c r="J118" i="31"/>
  <c r="N118" i="31" s="1"/>
  <c r="AT117" i="31"/>
  <c r="AO117" i="31"/>
  <c r="AT116" i="31"/>
  <c r="AO116" i="31"/>
  <c r="AT115" i="31"/>
  <c r="AO115" i="31"/>
  <c r="AT114" i="31"/>
  <c r="AO114" i="31"/>
  <c r="AT113" i="31"/>
  <c r="AO113" i="31"/>
  <c r="AT112" i="31"/>
  <c r="AO112" i="31"/>
  <c r="N112" i="31"/>
  <c r="AT111" i="31"/>
  <c r="AO111" i="31"/>
  <c r="AT110" i="31"/>
  <c r="AO110" i="31"/>
  <c r="AT109" i="31"/>
  <c r="AO109" i="31"/>
  <c r="L109" i="31"/>
  <c r="N109" i="31"/>
  <c r="AT108" i="31"/>
  <c r="AO108" i="31"/>
  <c r="AT107" i="31"/>
  <c r="AO107" i="31"/>
  <c r="AT106" i="31"/>
  <c r="AO106" i="31"/>
  <c r="AT105" i="31"/>
  <c r="AO105" i="31"/>
  <c r="AT104" i="31"/>
  <c r="AO104" i="31"/>
  <c r="AT103" i="31"/>
  <c r="AO103" i="31"/>
  <c r="AT102" i="31"/>
  <c r="AO102" i="31"/>
  <c r="J102" i="31"/>
  <c r="N102" i="31" s="1"/>
  <c r="AT101" i="31"/>
  <c r="AO101" i="31"/>
  <c r="J101" i="31"/>
  <c r="L101" i="31" s="1"/>
  <c r="AT100" i="31"/>
  <c r="AO100" i="31"/>
  <c r="AT99" i="31"/>
  <c r="AO99" i="31"/>
  <c r="AT98" i="31"/>
  <c r="AO98" i="31"/>
  <c r="AT97" i="31"/>
  <c r="AO97" i="31"/>
  <c r="AT96" i="31"/>
  <c r="AO96" i="31"/>
  <c r="AT95" i="31"/>
  <c r="AO95" i="31"/>
  <c r="AT94" i="31"/>
  <c r="AO94" i="31"/>
  <c r="J94" i="31"/>
  <c r="L94" i="31" s="1"/>
  <c r="AT93" i="31"/>
  <c r="AO93" i="31"/>
  <c r="AT92" i="31"/>
  <c r="AO92" i="31"/>
  <c r="AT91" i="31"/>
  <c r="AO91" i="31"/>
  <c r="AT90" i="31"/>
  <c r="AO90" i="31"/>
  <c r="AT89" i="31"/>
  <c r="AO89" i="31"/>
  <c r="AT88" i="31"/>
  <c r="AO88" i="31"/>
  <c r="AT87" i="31"/>
  <c r="AO87" i="31"/>
  <c r="J87" i="31"/>
  <c r="M87" i="31" s="1"/>
  <c r="AT86" i="31"/>
  <c r="AO86" i="31"/>
  <c r="J86" i="31"/>
  <c r="N86" i="31" s="1"/>
  <c r="AT85" i="31"/>
  <c r="AO85" i="31"/>
  <c r="J85" i="31"/>
  <c r="N85" i="31" s="1"/>
  <c r="F85" i="31"/>
  <c r="G85" i="31" s="1"/>
  <c r="P85" i="31" s="1"/>
  <c r="AT84" i="31"/>
  <c r="AO84" i="31"/>
  <c r="J84" i="31"/>
  <c r="AT83" i="31"/>
  <c r="AO83" i="31"/>
  <c r="AT82" i="31"/>
  <c r="AO82" i="31"/>
  <c r="AT81" i="31"/>
  <c r="AO81" i="31"/>
  <c r="AT80" i="31"/>
  <c r="AO80" i="31"/>
  <c r="AT79" i="31"/>
  <c r="AO79" i="31"/>
  <c r="J79" i="31"/>
  <c r="N79" i="31" s="1"/>
  <c r="AT78" i="31"/>
  <c r="AO78" i="31"/>
  <c r="AT77" i="31"/>
  <c r="AO77" i="31"/>
  <c r="J77" i="31"/>
  <c r="L77" i="31" s="1"/>
  <c r="M77" i="31"/>
  <c r="AT76" i="31"/>
  <c r="AO76" i="31"/>
  <c r="J76" i="31"/>
  <c r="N76" i="31" s="1"/>
  <c r="AT75" i="31"/>
  <c r="AO75" i="31"/>
  <c r="AT74" i="31"/>
  <c r="AO74" i="31"/>
  <c r="AT73" i="31"/>
  <c r="AO73" i="31"/>
  <c r="AT72" i="31"/>
  <c r="AO72" i="31"/>
  <c r="AT71" i="31"/>
  <c r="AO71" i="31"/>
  <c r="J71" i="31"/>
  <c r="N71" i="31" s="1"/>
  <c r="AT70" i="31"/>
  <c r="AO70" i="31"/>
  <c r="J70" i="31"/>
  <c r="F70" i="31"/>
  <c r="G70" i="31" s="1"/>
  <c r="S70" i="31" s="1"/>
  <c r="AT69" i="31"/>
  <c r="AO69" i="31"/>
  <c r="J69" i="31"/>
  <c r="N69" i="31" s="1"/>
  <c r="AT68" i="31"/>
  <c r="AO68" i="31"/>
  <c r="F68" i="31"/>
  <c r="G68" i="31" s="1"/>
  <c r="Q68" i="31" s="1"/>
  <c r="BA68" i="31" s="1"/>
  <c r="AT67" i="31"/>
  <c r="AO67" i="31"/>
  <c r="AT66" i="31"/>
  <c r="AO66" i="31"/>
  <c r="AT65" i="31"/>
  <c r="AT64" i="31"/>
  <c r="J64" i="31"/>
  <c r="AT63" i="31"/>
  <c r="J63" i="31"/>
  <c r="L63" i="31" s="1"/>
  <c r="AT62" i="31"/>
  <c r="J62" i="31"/>
  <c r="AT61" i="31"/>
  <c r="AT60" i="31"/>
  <c r="AH60" i="31"/>
  <c r="AT59" i="31"/>
  <c r="AT58" i="31"/>
  <c r="AT57" i="31"/>
  <c r="AT56" i="31"/>
  <c r="J56" i="31"/>
  <c r="AT55" i="31"/>
  <c r="F55" i="31"/>
  <c r="G55" i="31" s="1"/>
  <c r="Z55" i="31" s="1"/>
  <c r="AZ55" i="31" s="1"/>
  <c r="AT54" i="31"/>
  <c r="M54" i="31"/>
  <c r="AG54" i="31" s="1"/>
  <c r="F54" i="31"/>
  <c r="G54" i="31" s="1"/>
  <c r="R54" i="31" s="1"/>
  <c r="AT53" i="31"/>
  <c r="AT52" i="31"/>
  <c r="AT51" i="31"/>
  <c r="AT50" i="31"/>
  <c r="AT49" i="31"/>
  <c r="AJ49" i="31"/>
  <c r="AL49" i="31" s="1"/>
  <c r="J49" i="31"/>
  <c r="L49" i="31" s="1"/>
  <c r="AT48" i="31"/>
  <c r="AJ48" i="31"/>
  <c r="AL48" i="31" s="1"/>
  <c r="AT47" i="31"/>
  <c r="AJ47" i="31"/>
  <c r="AL47" i="31" s="1"/>
  <c r="AT46" i="31"/>
  <c r="AJ46" i="31"/>
  <c r="AL46" i="31" s="1"/>
  <c r="AT45" i="31"/>
  <c r="AJ45" i="31"/>
  <c r="AL45" i="31" s="1"/>
  <c r="AT44" i="31"/>
  <c r="AJ44" i="31"/>
  <c r="AL44" i="31" s="1"/>
  <c r="D44" i="31"/>
  <c r="AT43" i="31"/>
  <c r="AJ43" i="31"/>
  <c r="AL43" i="31" s="1"/>
  <c r="AT42" i="31"/>
  <c r="AJ42" i="31"/>
  <c r="AL42" i="31" s="1"/>
  <c r="J42" i="31"/>
  <c r="L42" i="31" s="1"/>
  <c r="AT41" i="31"/>
  <c r="AJ41" i="31"/>
  <c r="AK41" i="31" s="1"/>
  <c r="AT40" i="31"/>
  <c r="AJ40" i="31"/>
  <c r="AK40" i="31" s="1"/>
  <c r="J40" i="31"/>
  <c r="AT39" i="31"/>
  <c r="AJ39" i="31"/>
  <c r="AK39" i="31" s="1"/>
  <c r="AT38" i="31"/>
  <c r="AJ38" i="31"/>
  <c r="AK38" i="31" s="1"/>
  <c r="J38" i="31"/>
  <c r="N38" i="31" s="1"/>
  <c r="D38" i="31"/>
  <c r="AT37" i="31"/>
  <c r="AJ37" i="31"/>
  <c r="AK37" i="31" s="1"/>
  <c r="AT36" i="31"/>
  <c r="AJ36" i="31"/>
  <c r="AK36" i="31" s="1"/>
  <c r="AH36" i="31"/>
  <c r="AT35" i="31"/>
  <c r="AJ35" i="31"/>
  <c r="AK35" i="31" s="1"/>
  <c r="AT34" i="31"/>
  <c r="AJ34" i="31"/>
  <c r="AK34" i="31" s="1"/>
  <c r="AT33" i="31"/>
  <c r="AT32" i="31"/>
  <c r="AT31" i="31"/>
  <c r="AH31" i="31"/>
  <c r="AT30" i="31"/>
  <c r="F30" i="31"/>
  <c r="G30" i="31" s="1"/>
  <c r="Z30" i="31" s="1"/>
  <c r="AZ30" i="31" s="1"/>
  <c r="AT29" i="31"/>
  <c r="AT28" i="31"/>
  <c r="F28" i="31"/>
  <c r="G28" i="31" s="1"/>
  <c r="AU28" i="31" s="1"/>
  <c r="AT27" i="31"/>
  <c r="AT26" i="31"/>
  <c r="AT25" i="31"/>
  <c r="AO25" i="31"/>
  <c r="AT24" i="31"/>
  <c r="AO24" i="31"/>
  <c r="J24" i="31"/>
  <c r="L24" i="31" s="1"/>
  <c r="AT23" i="31"/>
  <c r="AO23" i="31"/>
  <c r="J23" i="31"/>
  <c r="L23" i="31" s="1"/>
  <c r="AT22" i="31"/>
  <c r="AO22" i="31"/>
  <c r="F22" i="31"/>
  <c r="G22" i="31" s="1"/>
  <c r="R22" i="31" s="1"/>
  <c r="A22" i="31"/>
  <c r="D22" i="31"/>
  <c r="AT21" i="31"/>
  <c r="AO21" i="31"/>
  <c r="AT20" i="31"/>
  <c r="AO20" i="31"/>
  <c r="AH20" i="31"/>
  <c r="AT19" i="31"/>
  <c r="AO19" i="31"/>
  <c r="D19" i="31"/>
  <c r="AT18" i="31"/>
  <c r="AO18" i="31"/>
  <c r="AT17" i="31"/>
  <c r="AO17" i="31"/>
  <c r="AT16" i="31"/>
  <c r="AO16" i="31"/>
  <c r="AT15" i="31"/>
  <c r="AO15" i="31"/>
  <c r="AT14" i="31"/>
  <c r="AO14" i="31"/>
  <c r="AH14" i="31"/>
  <c r="J14" i="31"/>
  <c r="F14" i="31"/>
  <c r="G14" i="31" s="1"/>
  <c r="A14" i="31"/>
  <c r="AT13" i="31"/>
  <c r="AO13" i="31"/>
  <c r="AH13" i="31"/>
  <c r="F13" i="31"/>
  <c r="G13" i="31" s="1"/>
  <c r="AT12" i="31"/>
  <c r="AO12" i="31"/>
  <c r="AT11" i="31"/>
  <c r="AO11" i="31"/>
  <c r="J11" i="31"/>
  <c r="AT10" i="31"/>
  <c r="AO10" i="31"/>
  <c r="AT9" i="31"/>
  <c r="AO9" i="31"/>
  <c r="AT8" i="31"/>
  <c r="AO8" i="31"/>
  <c r="AT7" i="31"/>
  <c r="AO7" i="31"/>
  <c r="J7" i="31"/>
  <c r="AT6" i="31"/>
  <c r="AO6" i="31"/>
  <c r="J6" i="31"/>
  <c r="F6" i="31"/>
  <c r="G6" i="31" s="1"/>
  <c r="AH6" i="31"/>
  <c r="A6" i="31"/>
  <c r="AT5" i="31"/>
  <c r="AO5" i="31"/>
  <c r="F5" i="31"/>
  <c r="G5" i="31" s="1"/>
  <c r="AT4" i="31"/>
  <c r="AO4" i="31"/>
  <c r="F4" i="31"/>
  <c r="G4" i="31" s="1"/>
  <c r="S4" i="31" s="1"/>
  <c r="AT3" i="31"/>
  <c r="AO3" i="31"/>
  <c r="AT2" i="31"/>
  <c r="AO2" i="31"/>
  <c r="AC2" i="31"/>
  <c r="D2" i="31"/>
  <c r="H3" i="30"/>
  <c r="J3" i="30" s="1"/>
  <c r="H4" i="30"/>
  <c r="J4" i="30" s="1"/>
  <c r="M4" i="30" s="1"/>
  <c r="H5" i="30"/>
  <c r="H6" i="30"/>
  <c r="J6" i="30" s="1"/>
  <c r="H7" i="30"/>
  <c r="H8" i="30"/>
  <c r="J8" i="30" s="1"/>
  <c r="L8" i="30" s="1"/>
  <c r="H9" i="30"/>
  <c r="J9" i="30" s="1"/>
  <c r="N9" i="30" s="1"/>
  <c r="H10" i="30"/>
  <c r="J10" i="30" s="1"/>
  <c r="H11" i="30"/>
  <c r="J11" i="30" s="1"/>
  <c r="H12" i="30"/>
  <c r="J12" i="30" s="1"/>
  <c r="H13" i="30"/>
  <c r="J13" i="30" s="1"/>
  <c r="H14" i="30"/>
  <c r="J14" i="30" s="1"/>
  <c r="H15" i="30"/>
  <c r="J15" i="30" s="1"/>
  <c r="L15" i="30" s="1"/>
  <c r="H16" i="30"/>
  <c r="J16" i="30" s="1"/>
  <c r="M16" i="30" s="1"/>
  <c r="H17" i="30"/>
  <c r="J17" i="30" s="1"/>
  <c r="N17" i="30" s="1"/>
  <c r="H18" i="30"/>
  <c r="H19" i="30"/>
  <c r="J19" i="30" s="1"/>
  <c r="H20" i="30"/>
  <c r="J20" i="30" s="1"/>
  <c r="H21" i="30"/>
  <c r="J21" i="30" s="1"/>
  <c r="H22" i="30"/>
  <c r="J22" i="30" s="1"/>
  <c r="H23" i="30"/>
  <c r="J23" i="30" s="1"/>
  <c r="H24" i="30"/>
  <c r="J24" i="30" s="1"/>
  <c r="M24" i="30" s="1"/>
  <c r="H25" i="30"/>
  <c r="J25" i="30" s="1"/>
  <c r="L25" i="30" s="1"/>
  <c r="H26" i="30"/>
  <c r="J26" i="30" s="1"/>
  <c r="L26" i="30" s="1"/>
  <c r="H27" i="30"/>
  <c r="J27" i="30" s="1"/>
  <c r="L27" i="30" s="1"/>
  <c r="H28" i="30"/>
  <c r="J28" i="30" s="1"/>
  <c r="L28" i="30" s="1"/>
  <c r="H29" i="30"/>
  <c r="J29" i="30" s="1"/>
  <c r="N29" i="30" s="1"/>
  <c r="H30" i="30"/>
  <c r="J30" i="30" s="1"/>
  <c r="H31" i="30"/>
  <c r="J31" i="30" s="1"/>
  <c r="H32" i="30"/>
  <c r="H33" i="30"/>
  <c r="J33" i="30" s="1"/>
  <c r="N33" i="30" s="1"/>
  <c r="H34" i="30"/>
  <c r="H35" i="30"/>
  <c r="J35" i="30" s="1"/>
  <c r="H36" i="30"/>
  <c r="J36" i="30" s="1"/>
  <c r="H37" i="30"/>
  <c r="J37" i="30" s="1"/>
  <c r="M37" i="30" s="1"/>
  <c r="H38" i="30"/>
  <c r="J38" i="30" s="1"/>
  <c r="H39" i="30"/>
  <c r="J39" i="30" s="1"/>
  <c r="N39" i="30" s="1"/>
  <c r="H40" i="30"/>
  <c r="J40" i="30" s="1"/>
  <c r="L40" i="30" s="1"/>
  <c r="H41" i="30"/>
  <c r="J41" i="30" s="1"/>
  <c r="H42" i="30"/>
  <c r="J42" i="30" s="1"/>
  <c r="N42" i="30" s="1"/>
  <c r="H43" i="30"/>
  <c r="J43" i="30" s="1"/>
  <c r="H44" i="30"/>
  <c r="J44" i="30" s="1"/>
  <c r="H45" i="30"/>
  <c r="J45" i="30" s="1"/>
  <c r="H46" i="30"/>
  <c r="H47" i="30"/>
  <c r="J47" i="30" s="1"/>
  <c r="L47" i="30" s="1"/>
  <c r="H48" i="30"/>
  <c r="J48" i="30" s="1"/>
  <c r="H49" i="30"/>
  <c r="J49" i="30" s="1"/>
  <c r="N49" i="30" s="1"/>
  <c r="H50" i="30"/>
  <c r="J50" i="30" s="1"/>
  <c r="H51" i="30"/>
  <c r="J51" i="30" s="1"/>
  <c r="H52" i="30"/>
  <c r="J52" i="30" s="1"/>
  <c r="H53" i="30"/>
  <c r="J53" i="30" s="1"/>
  <c r="M53" i="30" s="1"/>
  <c r="H54" i="30"/>
  <c r="J54" i="30" s="1"/>
  <c r="M54" i="30" s="1"/>
  <c r="H55" i="30"/>
  <c r="J55" i="30" s="1"/>
  <c r="N55" i="30" s="1"/>
  <c r="H56" i="30"/>
  <c r="J56" i="30" s="1"/>
  <c r="N56" i="30" s="1"/>
  <c r="H57" i="30"/>
  <c r="J57" i="30" s="1"/>
  <c r="H58" i="30"/>
  <c r="H59" i="30"/>
  <c r="J59" i="30" s="1"/>
  <c r="H60" i="30"/>
  <c r="J60" i="30" s="1"/>
  <c r="N60" i="30" s="1"/>
  <c r="H61" i="30"/>
  <c r="J61" i="30" s="1"/>
  <c r="H62" i="30"/>
  <c r="J62" i="30" s="1"/>
  <c r="M62" i="30" s="1"/>
  <c r="AG62" i="30" s="1"/>
  <c r="H63" i="30"/>
  <c r="J63" i="30" s="1"/>
  <c r="N63" i="30" s="1"/>
  <c r="H64" i="30"/>
  <c r="J64" i="30" s="1"/>
  <c r="L64" i="30" s="1"/>
  <c r="H65" i="30"/>
  <c r="J65" i="30" s="1"/>
  <c r="L65" i="30" s="1"/>
  <c r="H66" i="30"/>
  <c r="J66" i="30" s="1"/>
  <c r="H67" i="30"/>
  <c r="J67" i="30" s="1"/>
  <c r="H68" i="30"/>
  <c r="J68" i="30" s="1"/>
  <c r="L68" i="30" s="1"/>
  <c r="H69" i="30"/>
  <c r="J69" i="30" s="1"/>
  <c r="L69" i="30" s="1"/>
  <c r="H70" i="30"/>
  <c r="J70" i="30" s="1"/>
  <c r="H71" i="30"/>
  <c r="J71" i="30" s="1"/>
  <c r="H72" i="30"/>
  <c r="J72" i="30" s="1"/>
  <c r="H73" i="30"/>
  <c r="J73" i="30" s="1"/>
  <c r="N73" i="30" s="1"/>
  <c r="H74" i="30"/>
  <c r="J74" i="30" s="1"/>
  <c r="H75" i="30"/>
  <c r="J75" i="30" s="1"/>
  <c r="N75" i="30" s="1"/>
  <c r="H76" i="30"/>
  <c r="J76" i="30" s="1"/>
  <c r="H77" i="30"/>
  <c r="J77" i="30" s="1"/>
  <c r="H78" i="30"/>
  <c r="J78" i="30" s="1"/>
  <c r="L78" i="30" s="1"/>
  <c r="H79" i="30"/>
  <c r="J79" i="30" s="1"/>
  <c r="N79" i="30" s="1"/>
  <c r="H80" i="30"/>
  <c r="J80" i="30" s="1"/>
  <c r="L80" i="30" s="1"/>
  <c r="H81" i="30"/>
  <c r="J81" i="30" s="1"/>
  <c r="N81" i="30" s="1"/>
  <c r="H82" i="30"/>
  <c r="J82" i="30" s="1"/>
  <c r="H83" i="30"/>
  <c r="J83" i="30"/>
  <c r="H84" i="30"/>
  <c r="J84" i="30" s="1"/>
  <c r="H85" i="30"/>
  <c r="J85" i="30" s="1"/>
  <c r="M85" i="30" s="1"/>
  <c r="H86" i="30"/>
  <c r="J86" i="30" s="1"/>
  <c r="H87" i="30"/>
  <c r="J87" i="30" s="1"/>
  <c r="M87" i="30" s="1"/>
  <c r="H88" i="30"/>
  <c r="J88" i="30" s="1"/>
  <c r="L88" i="30" s="1"/>
  <c r="H89" i="30"/>
  <c r="J89" i="30" s="1"/>
  <c r="H90" i="30"/>
  <c r="J90" i="30" s="1"/>
  <c r="M90" i="30" s="1"/>
  <c r="H91" i="30"/>
  <c r="J91" i="30" s="1"/>
  <c r="H92" i="30"/>
  <c r="J92" i="30" s="1"/>
  <c r="N92" i="30" s="1"/>
  <c r="H93" i="30"/>
  <c r="J93" i="30" s="1"/>
  <c r="N93" i="30" s="1"/>
  <c r="H94" i="30"/>
  <c r="J94" i="30" s="1"/>
  <c r="N94" i="30" s="1"/>
  <c r="H95" i="30"/>
  <c r="J95" i="30" s="1"/>
  <c r="N95" i="30" s="1"/>
  <c r="H96" i="30"/>
  <c r="J96" i="30" s="1"/>
  <c r="L96" i="30" s="1"/>
  <c r="H97" i="30"/>
  <c r="J97" i="30" s="1"/>
  <c r="H98" i="30"/>
  <c r="J98" i="30" s="1"/>
  <c r="H99" i="30"/>
  <c r="J99" i="30" s="1"/>
  <c r="N99" i="30" s="1"/>
  <c r="H100" i="30"/>
  <c r="J100" i="30" s="1"/>
  <c r="L100" i="30" s="1"/>
  <c r="H101" i="30"/>
  <c r="J101" i="30" s="1"/>
  <c r="H102" i="30"/>
  <c r="J102" i="30" s="1"/>
  <c r="H103" i="30"/>
  <c r="J103" i="30" s="1"/>
  <c r="M103" i="30" s="1"/>
  <c r="H104" i="30"/>
  <c r="J104" i="30" s="1"/>
  <c r="H105" i="30"/>
  <c r="J105" i="30" s="1"/>
  <c r="H106" i="30"/>
  <c r="J106" i="30" s="1"/>
  <c r="H107" i="30"/>
  <c r="J107" i="30" s="1"/>
  <c r="N107" i="30" s="1"/>
  <c r="H108" i="30"/>
  <c r="J108" i="30" s="1"/>
  <c r="N108" i="30" s="1"/>
  <c r="H109" i="30"/>
  <c r="J109" i="30" s="1"/>
  <c r="L109" i="30" s="1"/>
  <c r="H110" i="30"/>
  <c r="H111" i="30"/>
  <c r="J111" i="30" s="1"/>
  <c r="M111" i="30" s="1"/>
  <c r="H112" i="30"/>
  <c r="J112" i="30" s="1"/>
  <c r="H113" i="30"/>
  <c r="J113" i="30" s="1"/>
  <c r="H114" i="30"/>
  <c r="J114" i="30" s="1"/>
  <c r="L114" i="30" s="1"/>
  <c r="H115" i="30"/>
  <c r="J115" i="30" s="1"/>
  <c r="N115" i="30" s="1"/>
  <c r="H116" i="30"/>
  <c r="H117" i="30"/>
  <c r="J117" i="30" s="1"/>
  <c r="L117" i="30" s="1"/>
  <c r="H118" i="30"/>
  <c r="J118" i="30" s="1"/>
  <c r="H119" i="30"/>
  <c r="J119" i="30" s="1"/>
  <c r="M119" i="30" s="1"/>
  <c r="H120" i="30"/>
  <c r="J120" i="30" s="1"/>
  <c r="H121" i="30"/>
  <c r="J121" i="30" s="1"/>
  <c r="H122" i="30"/>
  <c r="J122" i="30" s="1"/>
  <c r="H123" i="30"/>
  <c r="H124" i="30"/>
  <c r="H125" i="30"/>
  <c r="J125" i="30" s="1"/>
  <c r="H126" i="30"/>
  <c r="J126" i="30" s="1"/>
  <c r="M126" i="30" s="1"/>
  <c r="H127" i="30"/>
  <c r="J127" i="30" s="1"/>
  <c r="N127" i="30" s="1"/>
  <c r="H128" i="30"/>
  <c r="J128" i="30" s="1"/>
  <c r="H129" i="30"/>
  <c r="J129" i="30" s="1"/>
  <c r="N129" i="30" s="1"/>
  <c r="H2" i="30"/>
  <c r="J2" i="30" s="1"/>
  <c r="E129" i="30"/>
  <c r="E3" i="30"/>
  <c r="AX3" i="30" s="1"/>
  <c r="E4" i="30"/>
  <c r="AX4" i="30" s="1"/>
  <c r="E5" i="30"/>
  <c r="AX5" i="30" s="1"/>
  <c r="E6" i="30"/>
  <c r="AX6" i="30" s="1"/>
  <c r="E7" i="30"/>
  <c r="E8" i="30"/>
  <c r="E9" i="30"/>
  <c r="AX9" i="30" s="1"/>
  <c r="E10" i="30"/>
  <c r="AX10" i="30" s="1"/>
  <c r="E11" i="30"/>
  <c r="F11" i="30" s="1"/>
  <c r="G11" i="30" s="1"/>
  <c r="E12" i="30"/>
  <c r="AX12" i="30" s="1"/>
  <c r="E13" i="30"/>
  <c r="AX13" i="30" s="1"/>
  <c r="E14" i="30"/>
  <c r="AX14" i="30" s="1"/>
  <c r="E15" i="30"/>
  <c r="E16" i="30"/>
  <c r="E17" i="30"/>
  <c r="E18" i="30"/>
  <c r="E19" i="30"/>
  <c r="AX19" i="30" s="1"/>
  <c r="E20" i="30"/>
  <c r="AX20" i="30" s="1"/>
  <c r="E21" i="30"/>
  <c r="AH21" i="30" s="1"/>
  <c r="E22" i="30"/>
  <c r="AX22" i="30" s="1"/>
  <c r="E23" i="30"/>
  <c r="E24" i="30"/>
  <c r="E25" i="30"/>
  <c r="AH25" i="30" s="1"/>
  <c r="E26" i="30"/>
  <c r="AX26" i="30" s="1"/>
  <c r="E27" i="30"/>
  <c r="A27" i="30"/>
  <c r="E28" i="30"/>
  <c r="AX28" i="30" s="1"/>
  <c r="E29" i="30"/>
  <c r="AX29" i="30" s="1"/>
  <c r="E30" i="30"/>
  <c r="E31" i="30"/>
  <c r="E32" i="30"/>
  <c r="E33" i="30"/>
  <c r="AX33" i="30" s="1"/>
  <c r="E34" i="30"/>
  <c r="AX34" i="30" s="1"/>
  <c r="E35" i="30"/>
  <c r="AX35" i="30" s="1"/>
  <c r="E36" i="30"/>
  <c r="E37" i="30"/>
  <c r="AX37" i="30" s="1"/>
  <c r="E38" i="30"/>
  <c r="E39" i="30"/>
  <c r="E40" i="30"/>
  <c r="E41" i="30"/>
  <c r="AX41" i="30" s="1"/>
  <c r="E42" i="30"/>
  <c r="AX42" i="30" s="1"/>
  <c r="E43" i="30"/>
  <c r="AX43" i="30" s="1"/>
  <c r="E44" i="30"/>
  <c r="F44" i="30" s="1"/>
  <c r="G44" i="30" s="1"/>
  <c r="E45" i="30"/>
  <c r="AX45" i="30" s="1"/>
  <c r="E46" i="30"/>
  <c r="E47" i="30"/>
  <c r="F47" i="30" s="1"/>
  <c r="G47" i="30" s="1"/>
  <c r="R47" i="30" s="1"/>
  <c r="E48" i="30"/>
  <c r="AX48" i="30" s="1"/>
  <c r="E49" i="30"/>
  <c r="AX49" i="30" s="1"/>
  <c r="E50" i="30"/>
  <c r="AX50" i="30" s="1"/>
  <c r="E51" i="30"/>
  <c r="E52" i="30"/>
  <c r="AX52" i="30" s="1"/>
  <c r="E53" i="30"/>
  <c r="AX53" i="30" s="1"/>
  <c r="E54" i="30"/>
  <c r="E55" i="30"/>
  <c r="AX55" i="30" s="1"/>
  <c r="E56" i="30"/>
  <c r="AH56" i="30" s="1"/>
  <c r="E57" i="30"/>
  <c r="E58" i="30"/>
  <c r="AX58" i="30" s="1"/>
  <c r="E59" i="30"/>
  <c r="F59" i="30" s="1"/>
  <c r="G59" i="30" s="1"/>
  <c r="E60" i="30"/>
  <c r="AX60" i="30" s="1"/>
  <c r="E61" i="30"/>
  <c r="F61" i="30" s="1"/>
  <c r="G61" i="30" s="1"/>
  <c r="E62" i="30"/>
  <c r="AX62" i="30" s="1"/>
  <c r="E63" i="30"/>
  <c r="AH63" i="30" s="1"/>
  <c r="E64" i="30"/>
  <c r="E65" i="30"/>
  <c r="AX65" i="30" s="1"/>
  <c r="E66" i="30"/>
  <c r="E67" i="30"/>
  <c r="AX67" i="30" s="1"/>
  <c r="E68" i="30"/>
  <c r="AX68" i="30" s="1"/>
  <c r="E69" i="30"/>
  <c r="E70" i="30"/>
  <c r="E71" i="30"/>
  <c r="AX71" i="30" s="1"/>
  <c r="F71" i="30"/>
  <c r="G71" i="30" s="1"/>
  <c r="U71" i="30" s="1"/>
  <c r="E72" i="30"/>
  <c r="E73" i="30"/>
  <c r="E74" i="30"/>
  <c r="AX74" i="30" s="1"/>
  <c r="E75" i="30"/>
  <c r="E76" i="30"/>
  <c r="AX76" i="30" s="1"/>
  <c r="E77" i="30"/>
  <c r="E78" i="30"/>
  <c r="E79" i="30"/>
  <c r="AX79" i="30" s="1"/>
  <c r="E80" i="30"/>
  <c r="AX80" i="30" s="1"/>
  <c r="E81" i="30"/>
  <c r="AX81" i="30" s="1"/>
  <c r="F81" i="30"/>
  <c r="G81" i="30" s="1"/>
  <c r="V81" i="30" s="1"/>
  <c r="AY81" i="30" s="1"/>
  <c r="E82" i="30"/>
  <c r="AX82" i="30" s="1"/>
  <c r="E83" i="30"/>
  <c r="AX83" i="30" s="1"/>
  <c r="E84" i="30"/>
  <c r="E85" i="30"/>
  <c r="E86" i="30"/>
  <c r="AX86" i="30" s="1"/>
  <c r="E87" i="30"/>
  <c r="E88" i="30"/>
  <c r="AX88" i="30" s="1"/>
  <c r="E89" i="30"/>
  <c r="AX89" i="30" s="1"/>
  <c r="E90" i="30"/>
  <c r="AX90" i="30" s="1"/>
  <c r="E91" i="30"/>
  <c r="E92" i="30"/>
  <c r="E93" i="30"/>
  <c r="AX93" i="30" s="1"/>
  <c r="E94" i="30"/>
  <c r="E95" i="30"/>
  <c r="AX95" i="30" s="1"/>
  <c r="E96" i="30"/>
  <c r="AX96" i="30" s="1"/>
  <c r="E97" i="30"/>
  <c r="E98" i="30"/>
  <c r="E99" i="30"/>
  <c r="E100" i="30"/>
  <c r="E101" i="30"/>
  <c r="AX101" i="30" s="1"/>
  <c r="E102" i="30"/>
  <c r="AX102" i="30" s="1"/>
  <c r="E103" i="30"/>
  <c r="AX103" i="30" s="1"/>
  <c r="E104" i="30"/>
  <c r="E105" i="30"/>
  <c r="E106" i="30"/>
  <c r="E107" i="30"/>
  <c r="E108" i="30"/>
  <c r="AX108" i="30" s="1"/>
  <c r="E109" i="30"/>
  <c r="AX109" i="30" s="1"/>
  <c r="E110" i="30"/>
  <c r="AX110" i="30" s="1"/>
  <c r="E111" i="30"/>
  <c r="AX111" i="30" s="1"/>
  <c r="E112" i="30"/>
  <c r="AX112" i="30" s="1"/>
  <c r="E113" i="30"/>
  <c r="AX113" i="30" s="1"/>
  <c r="E114" i="30"/>
  <c r="E115" i="30"/>
  <c r="AX115" i="30" s="1"/>
  <c r="E116" i="30"/>
  <c r="E117" i="30"/>
  <c r="AX117" i="30" s="1"/>
  <c r="E118" i="30"/>
  <c r="E119" i="30"/>
  <c r="AX119" i="30" s="1"/>
  <c r="E120" i="30"/>
  <c r="E121" i="30"/>
  <c r="AX121" i="30" s="1"/>
  <c r="E122" i="30"/>
  <c r="E123" i="30"/>
  <c r="AX123" i="30" s="1"/>
  <c r="E124" i="30"/>
  <c r="AX124" i="30" s="1"/>
  <c r="E125" i="30"/>
  <c r="AX125" i="30" s="1"/>
  <c r="E126" i="30"/>
  <c r="E127" i="30"/>
  <c r="E128" i="30"/>
  <c r="AX128" i="30" s="1"/>
  <c r="E2" i="30"/>
  <c r="AX2" i="30" s="1"/>
  <c r="AE145" i="30" a="1"/>
  <c r="AE145" i="30" s="1"/>
  <c r="AE144" i="30" a="1"/>
  <c r="AE144" i="30" s="1"/>
  <c r="AE143" i="30" a="1"/>
  <c r="AE143" i="30" s="1"/>
  <c r="AE142" i="30" a="1"/>
  <c r="AE142" i="30" s="1"/>
  <c r="AE141" i="30" a="1"/>
  <c r="AE141" i="30" s="1"/>
  <c r="AE140" i="30" a="1"/>
  <c r="AE140" i="30" s="1"/>
  <c r="AE139" i="30" a="1"/>
  <c r="AE139" i="30" s="1"/>
  <c r="AE138" i="30" a="1"/>
  <c r="AE138" i="30" s="1"/>
  <c r="AE137" i="30" a="1"/>
  <c r="AE137" i="30" s="1"/>
  <c r="AE136" i="30" a="1"/>
  <c r="AE136" i="30" s="1"/>
  <c r="AE135" i="30" a="1"/>
  <c r="AE135" i="30" s="1"/>
  <c r="AE134" i="30" a="1"/>
  <c r="AE134" i="30" s="1"/>
  <c r="AE133" i="30" a="1"/>
  <c r="AE133" i="30" s="1"/>
  <c r="AE132" i="30" a="1"/>
  <c r="AE132" i="30" s="1"/>
  <c r="AE131" i="30" a="1"/>
  <c r="AE131" i="30" s="1"/>
  <c r="AE130" i="30" a="1"/>
  <c r="AE130" i="30" s="1"/>
  <c r="AT129" i="30"/>
  <c r="AO129" i="30"/>
  <c r="AT128" i="30"/>
  <c r="AO128" i="30"/>
  <c r="AT127" i="30"/>
  <c r="AO127" i="30"/>
  <c r="AT126" i="30"/>
  <c r="AO126" i="30"/>
  <c r="AT125" i="30"/>
  <c r="AO125" i="30"/>
  <c r="AT124" i="30"/>
  <c r="AO124" i="30"/>
  <c r="J124" i="30"/>
  <c r="N124" i="30" s="1"/>
  <c r="AT123" i="30"/>
  <c r="AO123" i="30"/>
  <c r="J123" i="30"/>
  <c r="AT122" i="30"/>
  <c r="AO122" i="30"/>
  <c r="AT121" i="30"/>
  <c r="AO121" i="30"/>
  <c r="AT120" i="30"/>
  <c r="AO120" i="30"/>
  <c r="AT119" i="30"/>
  <c r="AO119" i="30"/>
  <c r="AT118" i="30"/>
  <c r="AO118" i="30"/>
  <c r="AT117" i="30"/>
  <c r="AO117" i="30"/>
  <c r="AT116" i="30"/>
  <c r="AO116" i="30"/>
  <c r="J116" i="30"/>
  <c r="M116" i="30" s="1"/>
  <c r="AT115" i="30"/>
  <c r="AO115" i="30"/>
  <c r="AT114" i="30"/>
  <c r="AO114" i="30"/>
  <c r="AT113" i="30"/>
  <c r="AO113" i="30"/>
  <c r="AT112" i="30"/>
  <c r="AO112" i="30"/>
  <c r="AT111" i="30"/>
  <c r="AO111" i="30"/>
  <c r="AT110" i="30"/>
  <c r="AO110" i="30"/>
  <c r="J110" i="30"/>
  <c r="M110" i="30" s="1"/>
  <c r="AT109" i="30"/>
  <c r="AO109" i="30"/>
  <c r="AT108" i="30"/>
  <c r="AO108" i="30"/>
  <c r="AT107" i="30"/>
  <c r="AO107" i="30"/>
  <c r="AT106" i="30"/>
  <c r="AO106" i="30"/>
  <c r="AT105" i="30"/>
  <c r="AO105" i="30"/>
  <c r="AT104" i="30"/>
  <c r="AO104" i="30"/>
  <c r="AT103" i="30"/>
  <c r="AO103" i="30"/>
  <c r="F103" i="30"/>
  <c r="G103" i="30" s="1"/>
  <c r="V103" i="30" s="1"/>
  <c r="AY103" i="30" s="1"/>
  <c r="AT102" i="30"/>
  <c r="AO102" i="30"/>
  <c r="AT101" i="30"/>
  <c r="AO101" i="30"/>
  <c r="AT100" i="30"/>
  <c r="AO100" i="30"/>
  <c r="AT99" i="30"/>
  <c r="AO99" i="30"/>
  <c r="AT98" i="30"/>
  <c r="AO98" i="30"/>
  <c r="AT97" i="30"/>
  <c r="AO97" i="30"/>
  <c r="AT96" i="30"/>
  <c r="AO96" i="30"/>
  <c r="AT95" i="30"/>
  <c r="AO95" i="30"/>
  <c r="AT94" i="30"/>
  <c r="AO94" i="30"/>
  <c r="AT93" i="30"/>
  <c r="AO93" i="30"/>
  <c r="AT92" i="30"/>
  <c r="AO92" i="30"/>
  <c r="AT91" i="30"/>
  <c r="AO91" i="30"/>
  <c r="AT90" i="30"/>
  <c r="AO90" i="30"/>
  <c r="AT89" i="30"/>
  <c r="AO89" i="30"/>
  <c r="AT88" i="30"/>
  <c r="AO88" i="30"/>
  <c r="AT87" i="30"/>
  <c r="AO87" i="30"/>
  <c r="AT86" i="30"/>
  <c r="AO86" i="30"/>
  <c r="AT85" i="30"/>
  <c r="AO85" i="30"/>
  <c r="AT84" i="30"/>
  <c r="AO84" i="30"/>
  <c r="AT83" i="30"/>
  <c r="AO83" i="30"/>
  <c r="AT82" i="30"/>
  <c r="AO82" i="30"/>
  <c r="AT81" i="30"/>
  <c r="AO81" i="30"/>
  <c r="AT80" i="30"/>
  <c r="AO80" i="30"/>
  <c r="AT79" i="30"/>
  <c r="AO79" i="30"/>
  <c r="F79" i="30"/>
  <c r="G79" i="30" s="1"/>
  <c r="S79" i="30" s="1"/>
  <c r="AT78" i="30"/>
  <c r="AO78" i="30"/>
  <c r="AT77" i="30"/>
  <c r="AO77" i="30"/>
  <c r="AT76" i="30"/>
  <c r="AO76" i="30"/>
  <c r="AT75" i="30"/>
  <c r="AO75" i="30"/>
  <c r="AT74" i="30"/>
  <c r="AO74" i="30"/>
  <c r="N74" i="30"/>
  <c r="AT73" i="30"/>
  <c r="AO73" i="30"/>
  <c r="AT72" i="30"/>
  <c r="AO72" i="30"/>
  <c r="AT71" i="30"/>
  <c r="AO71" i="30"/>
  <c r="AT70" i="30"/>
  <c r="AO70" i="30"/>
  <c r="AT69" i="30"/>
  <c r="AO69" i="30"/>
  <c r="AT68" i="30"/>
  <c r="AO68" i="30"/>
  <c r="AT67" i="30"/>
  <c r="AO67" i="30"/>
  <c r="AT66" i="30"/>
  <c r="AO66" i="30"/>
  <c r="AT65" i="30"/>
  <c r="AF65" i="30"/>
  <c r="AT64" i="30"/>
  <c r="AF64" i="30"/>
  <c r="AT63" i="30"/>
  <c r="AF63" i="30"/>
  <c r="AT62" i="30"/>
  <c r="AF62" i="30"/>
  <c r="AT61" i="30"/>
  <c r="AF61" i="30"/>
  <c r="AT60" i="30"/>
  <c r="AF60" i="30"/>
  <c r="AT59" i="30"/>
  <c r="AF59" i="30"/>
  <c r="AT58" i="30"/>
  <c r="AF58" i="30"/>
  <c r="J58" i="30"/>
  <c r="F58" i="30"/>
  <c r="G58" i="30" s="1"/>
  <c r="S58" i="30" s="1"/>
  <c r="AH58" i="30"/>
  <c r="AT57" i="30"/>
  <c r="F57" i="30"/>
  <c r="G57" i="30" s="1"/>
  <c r="W57" i="30" s="1"/>
  <c r="AT56" i="30"/>
  <c r="AT55" i="30"/>
  <c r="D55" i="30"/>
  <c r="AT54" i="30"/>
  <c r="AT53" i="30"/>
  <c r="AT52" i="30"/>
  <c r="AT51" i="30"/>
  <c r="AT50" i="30"/>
  <c r="F50" i="30"/>
  <c r="G50" i="30" s="1"/>
  <c r="D50" i="30"/>
  <c r="AT49" i="30"/>
  <c r="AJ49" i="30"/>
  <c r="AL49" i="30" s="1"/>
  <c r="AF49" i="30"/>
  <c r="AT48" i="30"/>
  <c r="AJ48" i="30"/>
  <c r="AL48" i="30" s="1"/>
  <c r="AF48" i="30"/>
  <c r="AT47" i="30"/>
  <c r="AJ47" i="30"/>
  <c r="AL47" i="30" s="1"/>
  <c r="AF47" i="30"/>
  <c r="AT46" i="30"/>
  <c r="AJ46" i="30"/>
  <c r="AL46" i="30" s="1"/>
  <c r="AF46" i="30"/>
  <c r="J46" i="30"/>
  <c r="AT45" i="30"/>
  <c r="AJ45" i="30"/>
  <c r="AL45" i="30" s="1"/>
  <c r="AF45" i="30"/>
  <c r="AT44" i="30"/>
  <c r="AJ44" i="30"/>
  <c r="AL44" i="30" s="1"/>
  <c r="AF44" i="30"/>
  <c r="AT43" i="30"/>
  <c r="AJ43" i="30"/>
  <c r="AL43" i="30" s="1"/>
  <c r="AF43" i="30"/>
  <c r="AT42" i="30"/>
  <c r="AJ42" i="30"/>
  <c r="AL42" i="30" s="1"/>
  <c r="AF42" i="30"/>
  <c r="AT41" i="30"/>
  <c r="AJ41" i="30"/>
  <c r="AK41" i="30" s="1"/>
  <c r="AT40" i="30"/>
  <c r="AJ40" i="30"/>
  <c r="AK40" i="30" s="1"/>
  <c r="AT39" i="30"/>
  <c r="AJ39" i="30"/>
  <c r="AK39" i="30" s="1"/>
  <c r="AT38" i="30"/>
  <c r="AJ38" i="30"/>
  <c r="AK38" i="30" s="1"/>
  <c r="AT37" i="30"/>
  <c r="AJ37" i="30"/>
  <c r="AK37" i="30" s="1"/>
  <c r="AT36" i="30"/>
  <c r="AJ36" i="30"/>
  <c r="AK36" i="30" s="1"/>
  <c r="AT35" i="30"/>
  <c r="AJ35" i="30"/>
  <c r="AK35" i="30" s="1"/>
  <c r="F35" i="30"/>
  <c r="G35" i="30" s="1"/>
  <c r="AU35" i="30" s="1"/>
  <c r="AH35" i="30"/>
  <c r="AT34" i="30"/>
  <c r="AJ34" i="30"/>
  <c r="AK34" i="30" s="1"/>
  <c r="J34" i="30"/>
  <c r="AT33" i="30"/>
  <c r="AF33" i="30"/>
  <c r="AT32" i="30"/>
  <c r="AF32" i="30"/>
  <c r="J32" i="30"/>
  <c r="L32" i="30" s="1"/>
  <c r="AT31" i="30"/>
  <c r="AF31" i="30"/>
  <c r="AT30" i="30"/>
  <c r="AF30" i="30"/>
  <c r="AT29" i="30"/>
  <c r="AF29" i="30"/>
  <c r="F29" i="30"/>
  <c r="G29" i="30" s="1"/>
  <c r="AT28" i="30"/>
  <c r="AF28" i="30"/>
  <c r="AT27" i="30"/>
  <c r="AF27" i="30"/>
  <c r="AT26" i="30"/>
  <c r="AF26" i="30"/>
  <c r="F26" i="30"/>
  <c r="G26" i="30" s="1"/>
  <c r="V26" i="30" s="1"/>
  <c r="AY26" i="30" s="1"/>
  <c r="AT25" i="30"/>
  <c r="AO25" i="30"/>
  <c r="AT24" i="30"/>
  <c r="AO24" i="30"/>
  <c r="A24" i="30"/>
  <c r="AT23" i="30"/>
  <c r="AO23" i="30"/>
  <c r="AH23" i="30"/>
  <c r="AT22" i="30"/>
  <c r="AO22" i="30"/>
  <c r="AT21" i="30"/>
  <c r="AO21" i="30"/>
  <c r="AT20" i="30"/>
  <c r="AO20" i="30"/>
  <c r="AT19" i="30"/>
  <c r="AO19" i="30"/>
  <c r="A19" i="30"/>
  <c r="AT18" i="30"/>
  <c r="AO18" i="30"/>
  <c r="J18" i="30"/>
  <c r="AT17" i="30"/>
  <c r="AO17" i="30"/>
  <c r="AF17" i="30"/>
  <c r="AT16" i="30"/>
  <c r="AO16" i="30"/>
  <c r="AF16" i="30"/>
  <c r="AT15" i="30"/>
  <c r="AO15" i="30"/>
  <c r="AF15" i="30"/>
  <c r="AT14" i="30"/>
  <c r="AO14" i="30"/>
  <c r="AF14" i="30"/>
  <c r="AT13" i="30"/>
  <c r="AO13" i="30"/>
  <c r="AF13" i="30"/>
  <c r="AT12" i="30"/>
  <c r="AO12" i="30"/>
  <c r="AF12" i="30"/>
  <c r="AT11" i="30"/>
  <c r="AO11" i="30"/>
  <c r="AH11" i="30"/>
  <c r="AF11" i="30"/>
  <c r="AT10" i="30"/>
  <c r="AO10" i="30"/>
  <c r="AH10" i="30"/>
  <c r="AF10" i="30"/>
  <c r="AT9" i="30"/>
  <c r="AO9" i="30"/>
  <c r="AT8" i="30"/>
  <c r="AO8" i="30"/>
  <c r="D8" i="30"/>
  <c r="AT7" i="30"/>
  <c r="AO7" i="30"/>
  <c r="J7" i="30"/>
  <c r="N7" i="30" s="1"/>
  <c r="D7" i="30"/>
  <c r="AT6" i="30"/>
  <c r="AO6" i="30"/>
  <c r="AT5" i="30"/>
  <c r="AO5" i="30"/>
  <c r="J5" i="30"/>
  <c r="L5" i="30" s="1"/>
  <c r="AT4" i="30"/>
  <c r="AO4" i="30"/>
  <c r="AT3" i="30"/>
  <c r="AO3" i="30"/>
  <c r="AT2" i="30"/>
  <c r="AO2" i="30"/>
  <c r="AC2" i="30"/>
  <c r="AF2" i="28"/>
  <c r="AJ34" i="28"/>
  <c r="AK34" i="28" s="1"/>
  <c r="AJ35" i="28"/>
  <c r="AK35" i="28" s="1"/>
  <c r="AJ36" i="28"/>
  <c r="AK36" i="28" s="1"/>
  <c r="AJ37" i="28"/>
  <c r="AK37" i="28" s="1"/>
  <c r="AJ38" i="28"/>
  <c r="AK38" i="28" s="1"/>
  <c r="AJ39" i="28"/>
  <c r="AK39" i="28" s="1"/>
  <c r="AJ40" i="28"/>
  <c r="AK40" i="28" s="1"/>
  <c r="AJ41" i="28"/>
  <c r="AK41" i="28" s="1"/>
  <c r="AJ42" i="28"/>
  <c r="AL42" i="28" s="1"/>
  <c r="AJ43" i="28"/>
  <c r="AL43" i="28" s="1"/>
  <c r="AJ44" i="28"/>
  <c r="AL44" i="28" s="1"/>
  <c r="AJ45" i="28"/>
  <c r="AL45" i="28" s="1"/>
  <c r="AJ46" i="28"/>
  <c r="AL46" i="28" s="1"/>
  <c r="AJ47" i="28"/>
  <c r="AL47" i="28" s="1"/>
  <c r="AJ48" i="28"/>
  <c r="AL48" i="28" s="1"/>
  <c r="AJ49" i="28"/>
  <c r="AL49" i="28" s="1"/>
  <c r="H3" i="28"/>
  <c r="J3" i="28" s="1"/>
  <c r="N3" i="28" s="1"/>
  <c r="H4" i="28"/>
  <c r="J4" i="28" s="1"/>
  <c r="M4" i="28" s="1"/>
  <c r="H5" i="28"/>
  <c r="J5" i="28" s="1"/>
  <c r="L5" i="28" s="1"/>
  <c r="H6" i="28"/>
  <c r="J6" i="28" s="1"/>
  <c r="M6" i="28" s="1"/>
  <c r="H7" i="28"/>
  <c r="J7" i="28" s="1"/>
  <c r="H8" i="28"/>
  <c r="H9" i="28"/>
  <c r="J9" i="28" s="1"/>
  <c r="H10" i="28"/>
  <c r="J10" i="28" s="1"/>
  <c r="M10" i="28" s="1"/>
  <c r="H11" i="28"/>
  <c r="J11" i="28" s="1"/>
  <c r="M11" i="28" s="1"/>
  <c r="H12" i="28"/>
  <c r="H13" i="28"/>
  <c r="J13" i="28" s="1"/>
  <c r="M13" i="28" s="1"/>
  <c r="H14" i="28"/>
  <c r="J14" i="28" s="1"/>
  <c r="H15" i="28"/>
  <c r="H16" i="28"/>
  <c r="J16" i="28" s="1"/>
  <c r="N16" i="28" s="1"/>
  <c r="H17" i="28"/>
  <c r="J17" i="28" s="1"/>
  <c r="N17" i="28" s="1"/>
  <c r="H18" i="28"/>
  <c r="J18" i="28" s="1"/>
  <c r="H19" i="28"/>
  <c r="J19" i="28" s="1"/>
  <c r="H20" i="28"/>
  <c r="J20" i="28" s="1"/>
  <c r="H21" i="28"/>
  <c r="J21" i="28" s="1"/>
  <c r="M21" i="28" s="1"/>
  <c r="H22" i="28"/>
  <c r="J22" i="28" s="1"/>
  <c r="M22" i="28" s="1"/>
  <c r="H23" i="28"/>
  <c r="H24" i="28"/>
  <c r="J24" i="28" s="1"/>
  <c r="M24" i="28" s="1"/>
  <c r="AG24" i="28" s="1"/>
  <c r="H25" i="28"/>
  <c r="J25" i="28" s="1"/>
  <c r="H26" i="28"/>
  <c r="J26" i="28" s="1"/>
  <c r="H27" i="28"/>
  <c r="H28" i="28"/>
  <c r="J28" i="28" s="1"/>
  <c r="L28" i="28" s="1"/>
  <c r="H29" i="28"/>
  <c r="J29" i="28" s="1"/>
  <c r="L29" i="28" s="1"/>
  <c r="H30" i="28"/>
  <c r="J30" i="28" s="1"/>
  <c r="N30" i="28" s="1"/>
  <c r="H31" i="28"/>
  <c r="J31" i="28" s="1"/>
  <c r="N31" i="28" s="1"/>
  <c r="H32" i="28"/>
  <c r="J32" i="28" s="1"/>
  <c r="N32" i="28" s="1"/>
  <c r="H33" i="28"/>
  <c r="J33" i="28" s="1"/>
  <c r="N33" i="28" s="1"/>
  <c r="H34" i="28"/>
  <c r="J34" i="28" s="1"/>
  <c r="H35" i="28"/>
  <c r="J35" i="28" s="1"/>
  <c r="H36" i="28"/>
  <c r="H37" i="28"/>
  <c r="J37" i="28" s="1"/>
  <c r="H38" i="28"/>
  <c r="J38" i="28" s="1"/>
  <c r="H39" i="28"/>
  <c r="H40" i="28"/>
  <c r="J40" i="28" s="1"/>
  <c r="M40" i="28" s="1"/>
  <c r="H41" i="28"/>
  <c r="J41" i="28" s="1"/>
  <c r="M41" i="28" s="1"/>
  <c r="H42" i="28"/>
  <c r="J42" i="28" s="1"/>
  <c r="H43" i="28"/>
  <c r="J43" i="28" s="1"/>
  <c r="H44" i="28"/>
  <c r="J44" i="28" s="1"/>
  <c r="H45" i="28"/>
  <c r="J45" i="28" s="1"/>
  <c r="M45" i="28" s="1"/>
  <c r="H46" i="28"/>
  <c r="J46" i="28" s="1"/>
  <c r="H47" i="28"/>
  <c r="J47" i="28" s="1"/>
  <c r="N47" i="28" s="1"/>
  <c r="H48" i="28"/>
  <c r="J48" i="28" s="1"/>
  <c r="H49" i="28"/>
  <c r="J49" i="28" s="1"/>
  <c r="M49" i="28" s="1"/>
  <c r="H50" i="28"/>
  <c r="J50" i="28" s="1"/>
  <c r="N50" i="28" s="1"/>
  <c r="H51" i="28"/>
  <c r="J51" i="28" s="1"/>
  <c r="H52" i="28"/>
  <c r="J52" i="28" s="1"/>
  <c r="L52" i="28" s="1"/>
  <c r="H53" i="28"/>
  <c r="J53" i="28" s="1"/>
  <c r="H54" i="28"/>
  <c r="J54" i="28" s="1"/>
  <c r="M54" i="28" s="1"/>
  <c r="AG54" i="28" s="1"/>
  <c r="H55" i="28"/>
  <c r="J55" i="28" s="1"/>
  <c r="N55" i="28" s="1"/>
  <c r="H56" i="28"/>
  <c r="J56" i="28" s="1"/>
  <c r="H57" i="28"/>
  <c r="J57" i="28" s="1"/>
  <c r="L57" i="28" s="1"/>
  <c r="H58" i="28"/>
  <c r="J58" i="28" s="1"/>
  <c r="L58" i="28" s="1"/>
  <c r="H59" i="28"/>
  <c r="J59" i="28" s="1"/>
  <c r="H60" i="28"/>
  <c r="J60" i="28" s="1"/>
  <c r="M60" i="28" s="1"/>
  <c r="H61" i="28"/>
  <c r="J61" i="28" s="1"/>
  <c r="H62" i="28"/>
  <c r="J62" i="28" s="1"/>
  <c r="H63" i="28"/>
  <c r="J63" i="28" s="1"/>
  <c r="H64" i="28"/>
  <c r="J64" i="28" s="1"/>
  <c r="H65" i="28"/>
  <c r="J65" i="28" s="1"/>
  <c r="H66" i="28"/>
  <c r="J66" i="28" s="1"/>
  <c r="M66" i="28" s="1"/>
  <c r="H67" i="28"/>
  <c r="J67" i="28" s="1"/>
  <c r="H68" i="28"/>
  <c r="J68" i="28" s="1"/>
  <c r="M68" i="28" s="1"/>
  <c r="H69" i="28"/>
  <c r="J69" i="28" s="1"/>
  <c r="H70" i="28"/>
  <c r="J70" i="28" s="1"/>
  <c r="H71" i="28"/>
  <c r="J71" i="28" s="1"/>
  <c r="H72" i="28"/>
  <c r="J72" i="28" s="1"/>
  <c r="H73" i="28"/>
  <c r="J73" i="28" s="1"/>
  <c r="M73" i="28" s="1"/>
  <c r="H74" i="28"/>
  <c r="J74" i="28" s="1"/>
  <c r="M74" i="28" s="1"/>
  <c r="H75" i="28"/>
  <c r="J75" i="28" s="1"/>
  <c r="H76" i="28"/>
  <c r="J76" i="28" s="1"/>
  <c r="H77" i="28"/>
  <c r="J77" i="28" s="1"/>
  <c r="M77" i="28" s="1"/>
  <c r="H78" i="28"/>
  <c r="J78" i="28" s="1"/>
  <c r="N78" i="28" s="1"/>
  <c r="H79" i="28"/>
  <c r="J79" i="28" s="1"/>
  <c r="H80" i="28"/>
  <c r="J80" i="28" s="1"/>
  <c r="H81" i="28"/>
  <c r="J81" i="28" s="1"/>
  <c r="H82" i="28"/>
  <c r="J82" i="28" s="1"/>
  <c r="N82" i="28" s="1"/>
  <c r="H83" i="28"/>
  <c r="J83" i="28" s="1"/>
  <c r="H84" i="28"/>
  <c r="J84" i="28" s="1"/>
  <c r="H85" i="28"/>
  <c r="J85" i="28" s="1"/>
  <c r="L85" i="28" s="1"/>
  <c r="H86" i="28"/>
  <c r="J86" i="28" s="1"/>
  <c r="N86" i="28" s="1"/>
  <c r="H87" i="28"/>
  <c r="J87" i="28" s="1"/>
  <c r="M87" i="28" s="1"/>
  <c r="H88" i="28"/>
  <c r="J88" i="28" s="1"/>
  <c r="N88" i="28" s="1"/>
  <c r="H89" i="28"/>
  <c r="J89" i="28" s="1"/>
  <c r="M89" i="28" s="1"/>
  <c r="H90" i="28"/>
  <c r="J90" i="28" s="1"/>
  <c r="H91" i="28"/>
  <c r="J91" i="28" s="1"/>
  <c r="N91" i="28" s="1"/>
  <c r="H92" i="28"/>
  <c r="J92" i="28" s="1"/>
  <c r="H93" i="28"/>
  <c r="J93" i="28" s="1"/>
  <c r="H94" i="28"/>
  <c r="J94" i="28" s="1"/>
  <c r="N94" i="28" s="1"/>
  <c r="H95" i="28"/>
  <c r="J95" i="28" s="1"/>
  <c r="M95" i="28" s="1"/>
  <c r="H96" i="28"/>
  <c r="J96" i="28" s="1"/>
  <c r="H97" i="28"/>
  <c r="J97" i="28" s="1"/>
  <c r="N97" i="28" s="1"/>
  <c r="H98" i="28"/>
  <c r="J98" i="28" s="1"/>
  <c r="H99" i="28"/>
  <c r="H100" i="28"/>
  <c r="J100" i="28" s="1"/>
  <c r="H101" i="28"/>
  <c r="J101" i="28" s="1"/>
  <c r="M101" i="28" s="1"/>
  <c r="H102" i="28"/>
  <c r="J102" i="28" s="1"/>
  <c r="H103" i="28"/>
  <c r="J103" i="28" s="1"/>
  <c r="M103" i="28" s="1"/>
  <c r="H104" i="28"/>
  <c r="J104" i="28" s="1"/>
  <c r="L104" i="28" s="1"/>
  <c r="H105" i="28"/>
  <c r="J105" i="28" s="1"/>
  <c r="H106" i="28"/>
  <c r="J106" i="28" s="1"/>
  <c r="H107" i="28"/>
  <c r="J107" i="28" s="1"/>
  <c r="L107" i="28" s="1"/>
  <c r="H108" i="28"/>
  <c r="J108" i="28" s="1"/>
  <c r="H109" i="28"/>
  <c r="J109" i="28" s="1"/>
  <c r="M109" i="28" s="1"/>
  <c r="H110" i="28"/>
  <c r="J110" i="28" s="1"/>
  <c r="H111" i="28"/>
  <c r="J111" i="28" s="1"/>
  <c r="H112" i="28"/>
  <c r="J112" i="28" s="1"/>
  <c r="L112" i="28" s="1"/>
  <c r="H113" i="28"/>
  <c r="J113" i="28" s="1"/>
  <c r="N113" i="28" s="1"/>
  <c r="H114" i="28"/>
  <c r="J114" i="28" s="1"/>
  <c r="H115" i="28"/>
  <c r="J115" i="28" s="1"/>
  <c r="H116" i="28"/>
  <c r="J116" i="28" s="1"/>
  <c r="H117" i="28"/>
  <c r="J117" i="28" s="1"/>
  <c r="H118" i="28"/>
  <c r="J118" i="28" s="1"/>
  <c r="L118" i="28" s="1"/>
  <c r="H119" i="28"/>
  <c r="J119" i="28" s="1"/>
  <c r="H120" i="28"/>
  <c r="J120" i="28" s="1"/>
  <c r="L120" i="28" s="1"/>
  <c r="H121" i="28"/>
  <c r="J121" i="28" s="1"/>
  <c r="H122" i="28"/>
  <c r="J122" i="28" s="1"/>
  <c r="H123" i="28"/>
  <c r="J123" i="28" s="1"/>
  <c r="H124" i="28"/>
  <c r="J124" i="28"/>
  <c r="L124" i="28" s="1"/>
  <c r="H125" i="28"/>
  <c r="J125" i="28" s="1"/>
  <c r="N125" i="28" s="1"/>
  <c r="H126" i="28"/>
  <c r="J126" i="28" s="1"/>
  <c r="M126" i="28" s="1"/>
  <c r="H127" i="28"/>
  <c r="J127" i="28" s="1"/>
  <c r="N127" i="28" s="1"/>
  <c r="H128" i="28"/>
  <c r="J128" i="28" s="1"/>
  <c r="H129" i="28"/>
  <c r="J129" i="28" s="1"/>
  <c r="H2" i="28"/>
  <c r="J2" i="28" s="1"/>
  <c r="L2" i="28" s="1"/>
  <c r="AH2" i="28"/>
  <c r="E3" i="28"/>
  <c r="AX3" i="28" s="1"/>
  <c r="E4" i="28"/>
  <c r="AX4" i="28" s="1"/>
  <c r="E5" i="28"/>
  <c r="AX5" i="28" s="1"/>
  <c r="E6" i="28"/>
  <c r="AH6" i="28" s="1"/>
  <c r="E7" i="28"/>
  <c r="AX7" i="28" s="1"/>
  <c r="E8" i="28"/>
  <c r="AX8" i="28" s="1"/>
  <c r="E9" i="28"/>
  <c r="AX9" i="28" s="1"/>
  <c r="E10" i="28"/>
  <c r="AX10" i="28" s="1"/>
  <c r="E11" i="28"/>
  <c r="AX11" i="28" s="1"/>
  <c r="E12" i="28"/>
  <c r="AX12" i="28" s="1"/>
  <c r="E13" i="28"/>
  <c r="AX13" i="28" s="1"/>
  <c r="E14" i="28"/>
  <c r="AX14" i="28" s="1"/>
  <c r="E15" i="28"/>
  <c r="AX15" i="28" s="1"/>
  <c r="E16" i="28"/>
  <c r="AX16" i="28" s="1"/>
  <c r="E17" i="28"/>
  <c r="AX17" i="28" s="1"/>
  <c r="E18" i="28"/>
  <c r="AX18" i="28" s="1"/>
  <c r="E19" i="28"/>
  <c r="AH19" i="28" s="1"/>
  <c r="E20" i="28"/>
  <c r="AX20" i="28" s="1"/>
  <c r="E21" i="28"/>
  <c r="AX21" i="28" s="1"/>
  <c r="E22" i="28"/>
  <c r="AX22" i="28" s="1"/>
  <c r="E23" i="28"/>
  <c r="AH23" i="28" s="1"/>
  <c r="A23" i="28"/>
  <c r="E24" i="28"/>
  <c r="F24" i="28" s="1"/>
  <c r="G24" i="28" s="1"/>
  <c r="D24" i="28"/>
  <c r="E25" i="28"/>
  <c r="AX25" i="28" s="1"/>
  <c r="E26" i="28"/>
  <c r="AX26" i="28" s="1"/>
  <c r="E27" i="28"/>
  <c r="F27" i="28"/>
  <c r="G27" i="28" s="1"/>
  <c r="AB27" i="28" s="1"/>
  <c r="E28" i="28"/>
  <c r="AX28" i="28" s="1"/>
  <c r="E29" i="28"/>
  <c r="E30" i="28"/>
  <c r="AX30" i="28" s="1"/>
  <c r="E31" i="28"/>
  <c r="AX31" i="28" s="1"/>
  <c r="E32" i="28"/>
  <c r="AX32" i="28" s="1"/>
  <c r="E33" i="28"/>
  <c r="AX33" i="28" s="1"/>
  <c r="E34" i="28"/>
  <c r="AX34" i="28" s="1"/>
  <c r="E35" i="28"/>
  <c r="AH35" i="28" s="1"/>
  <c r="E36" i="28"/>
  <c r="AX36" i="28" s="1"/>
  <c r="E37" i="28"/>
  <c r="AX37" i="28" s="1"/>
  <c r="E38" i="28"/>
  <c r="AH38" i="28" s="1"/>
  <c r="E39" i="28"/>
  <c r="AX39" i="28" s="1"/>
  <c r="E40" i="28"/>
  <c r="AX40" i="28" s="1"/>
  <c r="E41" i="28"/>
  <c r="F41" i="28" s="1"/>
  <c r="G41" i="28" s="1"/>
  <c r="E42" i="28"/>
  <c r="AX42" i="28" s="1"/>
  <c r="E43" i="28"/>
  <c r="AX43" i="28" s="1"/>
  <c r="E44" i="28"/>
  <c r="AX44" i="28" s="1"/>
  <c r="E45" i="28"/>
  <c r="AX45" i="28" s="1"/>
  <c r="E46" i="28"/>
  <c r="AX46" i="28" s="1"/>
  <c r="E47" i="28"/>
  <c r="E48" i="28"/>
  <c r="F48" i="28" s="1"/>
  <c r="G48" i="28" s="1"/>
  <c r="AB48" i="28" s="1"/>
  <c r="E49" i="28"/>
  <c r="AX49" i="28" s="1"/>
  <c r="E50" i="28"/>
  <c r="AX50" i="28" s="1"/>
  <c r="E51" i="28"/>
  <c r="F51" i="28" s="1"/>
  <c r="G51" i="28" s="1"/>
  <c r="E52" i="28"/>
  <c r="AX52" i="28" s="1"/>
  <c r="E53" i="28"/>
  <c r="E54" i="28"/>
  <c r="AX54" i="28" s="1"/>
  <c r="E55" i="28"/>
  <c r="AX55" i="28" s="1"/>
  <c r="E56" i="28"/>
  <c r="AX56" i="28" s="1"/>
  <c r="E57" i="28"/>
  <c r="AX57" i="28" s="1"/>
  <c r="E58" i="28"/>
  <c r="AX58" i="28" s="1"/>
  <c r="E59" i="28"/>
  <c r="AX59" i="28" s="1"/>
  <c r="E60" i="28"/>
  <c r="E61" i="28"/>
  <c r="AX61" i="28" s="1"/>
  <c r="E62" i="28"/>
  <c r="AH62" i="28" s="1"/>
  <c r="E63" i="28"/>
  <c r="AX63" i="28" s="1"/>
  <c r="E64" i="28"/>
  <c r="AX64" i="28" s="1"/>
  <c r="E65" i="28"/>
  <c r="AX65" i="28" s="1"/>
  <c r="E66" i="28"/>
  <c r="AX66" i="28" s="1"/>
  <c r="E67" i="28"/>
  <c r="AX67" i="28" s="1"/>
  <c r="E68" i="28"/>
  <c r="AX68" i="28" s="1"/>
  <c r="E69" i="28"/>
  <c r="AX69" i="28" s="1"/>
  <c r="E70" i="28"/>
  <c r="E71" i="28"/>
  <c r="AX71" i="28" s="1"/>
  <c r="E72" i="28"/>
  <c r="AX72" i="28" s="1"/>
  <c r="E73" i="28"/>
  <c r="F73" i="28" s="1"/>
  <c r="G73" i="28" s="1"/>
  <c r="E74" i="28"/>
  <c r="E75" i="28"/>
  <c r="E76" i="28"/>
  <c r="E77" i="28"/>
  <c r="E78" i="28"/>
  <c r="AX78" i="28" s="1"/>
  <c r="E79" i="28"/>
  <c r="AX79" i="28" s="1"/>
  <c r="E80" i="28"/>
  <c r="E81" i="28"/>
  <c r="AX81" i="28" s="1"/>
  <c r="E82" i="28"/>
  <c r="E83" i="28"/>
  <c r="E84" i="28"/>
  <c r="E85" i="28"/>
  <c r="E86" i="28"/>
  <c r="AX86" i="28" s="1"/>
  <c r="E87" i="28"/>
  <c r="E88" i="28"/>
  <c r="E89" i="28"/>
  <c r="E90" i="28"/>
  <c r="AX90" i="28" s="1"/>
  <c r="E91" i="28"/>
  <c r="E92" i="28"/>
  <c r="AX92" i="28" s="1"/>
  <c r="E93" i="28"/>
  <c r="AX93" i="28" s="1"/>
  <c r="E94" i="28"/>
  <c r="AX94" i="28" s="1"/>
  <c r="E95" i="28"/>
  <c r="AX95" i="28" s="1"/>
  <c r="E96" i="28"/>
  <c r="AX96" i="28" s="1"/>
  <c r="E97" i="28"/>
  <c r="AX97" i="28" s="1"/>
  <c r="E98" i="28"/>
  <c r="AX98" i="28" s="1"/>
  <c r="E99" i="28"/>
  <c r="F99" i="28" s="1"/>
  <c r="G99" i="28" s="1"/>
  <c r="E100" i="28"/>
  <c r="AX100" i="28" s="1"/>
  <c r="E101" i="28"/>
  <c r="AX101" i="28" s="1"/>
  <c r="E102" i="28"/>
  <c r="E103" i="28"/>
  <c r="AX103" i="28" s="1"/>
  <c r="E104" i="28"/>
  <c r="AX104" i="28" s="1"/>
  <c r="E105" i="28"/>
  <c r="AX105" i="28" s="1"/>
  <c r="E106" i="28"/>
  <c r="AX106" i="28" s="1"/>
  <c r="E107" i="28"/>
  <c r="E108" i="28"/>
  <c r="E109" i="28"/>
  <c r="E110" i="28"/>
  <c r="E111" i="28"/>
  <c r="AX111" i="28" s="1"/>
  <c r="E112" i="28"/>
  <c r="E113" i="28"/>
  <c r="E114" i="28"/>
  <c r="E115" i="28"/>
  <c r="AX115" i="28" s="1"/>
  <c r="E116" i="28"/>
  <c r="E117" i="28"/>
  <c r="AX117" i="28" s="1"/>
  <c r="E118" i="28"/>
  <c r="E119" i="28"/>
  <c r="E120" i="28"/>
  <c r="E121" i="28"/>
  <c r="E122" i="28"/>
  <c r="E123" i="28"/>
  <c r="AX123" i="28" s="1"/>
  <c r="E124" i="28"/>
  <c r="AX124" i="28" s="1"/>
  <c r="E125" i="28"/>
  <c r="E126" i="28"/>
  <c r="E127" i="28"/>
  <c r="AX127" i="28" s="1"/>
  <c r="D127" i="28"/>
  <c r="E128" i="28"/>
  <c r="F128" i="28" s="1"/>
  <c r="G128" i="28" s="1"/>
  <c r="E129" i="28"/>
  <c r="AX129" i="28" s="1"/>
  <c r="AE145" i="28" a="1"/>
  <c r="AE145" i="28" s="1"/>
  <c r="AE144" i="28" a="1"/>
  <c r="AE144" i="28" s="1"/>
  <c r="AE143" i="28" a="1"/>
  <c r="AE143" i="28" s="1"/>
  <c r="AE142" i="28" a="1"/>
  <c r="AE142" i="28" s="1"/>
  <c r="AE141" i="28" a="1"/>
  <c r="AE141" i="28" s="1"/>
  <c r="AE140" i="28" a="1"/>
  <c r="AE140" i="28" s="1"/>
  <c r="AE139" i="28" a="1"/>
  <c r="AE139" i="28" s="1"/>
  <c r="AE138" i="28" a="1"/>
  <c r="AE138" i="28" s="1"/>
  <c r="AE137" i="28" a="1"/>
  <c r="AE137" i="28" s="1"/>
  <c r="AE136" i="28" a="1"/>
  <c r="AE136" i="28" s="1"/>
  <c r="AE135" i="28" a="1"/>
  <c r="AE135" i="28" s="1"/>
  <c r="AE134" i="28" a="1"/>
  <c r="AE134" i="28" s="1"/>
  <c r="AE133" i="28" a="1"/>
  <c r="AE133" i="28" s="1"/>
  <c r="AE132" i="28" a="1"/>
  <c r="AE132" i="28" s="1"/>
  <c r="AE131" i="28" a="1"/>
  <c r="AE131" i="28" s="1"/>
  <c r="AE130" i="28" a="1"/>
  <c r="AE130" i="28" s="1"/>
  <c r="AO129" i="28"/>
  <c r="AT129" i="28"/>
  <c r="AO128" i="28"/>
  <c r="AT128" i="28"/>
  <c r="AO127" i="28"/>
  <c r="AT127" i="28"/>
  <c r="AO126" i="28"/>
  <c r="AT126" i="28"/>
  <c r="AO125" i="28"/>
  <c r="AT125" i="28"/>
  <c r="AO124" i="28"/>
  <c r="AT124" i="28"/>
  <c r="AO123" i="28"/>
  <c r="AT123" i="28"/>
  <c r="AO122" i="28"/>
  <c r="AT122" i="28"/>
  <c r="AO121" i="28"/>
  <c r="AT121" i="28"/>
  <c r="AO120" i="28"/>
  <c r="AT120" i="28"/>
  <c r="AO119" i="28"/>
  <c r="AT119" i="28"/>
  <c r="AO118" i="28"/>
  <c r="AT118" i="28"/>
  <c r="AO117" i="28"/>
  <c r="AT117" i="28"/>
  <c r="AO116" i="28"/>
  <c r="AT116" i="28"/>
  <c r="AO115" i="28"/>
  <c r="AT115" i="28"/>
  <c r="AO114" i="28"/>
  <c r="AT114" i="28"/>
  <c r="AO113" i="28"/>
  <c r="AT113" i="28"/>
  <c r="AO112" i="28"/>
  <c r="AT112" i="28"/>
  <c r="AO111" i="28"/>
  <c r="AT111" i="28"/>
  <c r="AO110" i="28"/>
  <c r="AT110" i="28"/>
  <c r="AO109" i="28"/>
  <c r="AT109" i="28"/>
  <c r="AO108" i="28"/>
  <c r="AT108" i="28"/>
  <c r="AO107" i="28"/>
  <c r="AT107" i="28"/>
  <c r="AO106" i="28"/>
  <c r="AT106" i="28"/>
  <c r="AO105" i="28"/>
  <c r="AT105" i="28"/>
  <c r="AO104" i="28"/>
  <c r="AT104" i="28"/>
  <c r="AO103" i="28"/>
  <c r="AT103" i="28"/>
  <c r="AO102" i="28"/>
  <c r="AT102" i="28"/>
  <c r="AO101" i="28"/>
  <c r="AT101" i="28"/>
  <c r="AO100" i="28"/>
  <c r="AT100" i="28"/>
  <c r="AO99" i="28"/>
  <c r="J99" i="28"/>
  <c r="M99" i="28" s="1"/>
  <c r="AT99" i="28"/>
  <c r="AO98" i="28"/>
  <c r="AT98" i="28"/>
  <c r="AO97" i="28"/>
  <c r="AT97" i="28"/>
  <c r="AO96" i="28"/>
  <c r="AT96" i="28"/>
  <c r="AO95" i="28"/>
  <c r="AT95" i="28"/>
  <c r="AO94" i="28"/>
  <c r="AT94" i="28"/>
  <c r="AO93" i="28"/>
  <c r="AT93" i="28"/>
  <c r="AO92" i="28"/>
  <c r="N92" i="28"/>
  <c r="AT92" i="28"/>
  <c r="AO91" i="28"/>
  <c r="AT91" i="28"/>
  <c r="AO90" i="28"/>
  <c r="AT90" i="28"/>
  <c r="AO89" i="28"/>
  <c r="AT89" i="28"/>
  <c r="AO88" i="28"/>
  <c r="AT88" i="28"/>
  <c r="AO87" i="28"/>
  <c r="AT87" i="28"/>
  <c r="AO86" i="28"/>
  <c r="AT86" i="28"/>
  <c r="AO85" i="28"/>
  <c r="AT85" i="28"/>
  <c r="AO84" i="28"/>
  <c r="AT84" i="28"/>
  <c r="AO83" i="28"/>
  <c r="AT83" i="28"/>
  <c r="AO82" i="28"/>
  <c r="AT82" i="28"/>
  <c r="AO81" i="28"/>
  <c r="AT81" i="28"/>
  <c r="AO80" i="28"/>
  <c r="AT80" i="28"/>
  <c r="AO79" i="28"/>
  <c r="AT79" i="28"/>
  <c r="AO78" i="28"/>
  <c r="AT78" i="28"/>
  <c r="AO77" i="28"/>
  <c r="AT77" i="28"/>
  <c r="AO76" i="28"/>
  <c r="AT76" i="28"/>
  <c r="AO75" i="28"/>
  <c r="AT75" i="28"/>
  <c r="AO74" i="28"/>
  <c r="AT74" i="28"/>
  <c r="AO73" i="28"/>
  <c r="AT73" i="28"/>
  <c r="AO72" i="28"/>
  <c r="AT72" i="28"/>
  <c r="AO71" i="28"/>
  <c r="AT71" i="28"/>
  <c r="AO70" i="28"/>
  <c r="AT70" i="28"/>
  <c r="AO69" i="28"/>
  <c r="AT69" i="28"/>
  <c r="AO68" i="28"/>
  <c r="AT68" i="28"/>
  <c r="AO67" i="28"/>
  <c r="AT67" i="28"/>
  <c r="AO66" i="28"/>
  <c r="AT66" i="28"/>
  <c r="AT65" i="28"/>
  <c r="AT64" i="28"/>
  <c r="AT63" i="28"/>
  <c r="AT62" i="28"/>
  <c r="AT61" i="28"/>
  <c r="AT60" i="28"/>
  <c r="AT59" i="28"/>
  <c r="AT58" i="28"/>
  <c r="AT57" i="28"/>
  <c r="AT56" i="28"/>
  <c r="AT55" i="28"/>
  <c r="AT54" i="28"/>
  <c r="AT53" i="28"/>
  <c r="AT52" i="28"/>
  <c r="AT51" i="28"/>
  <c r="AT50" i="28"/>
  <c r="AT49" i="28"/>
  <c r="AT48" i="28"/>
  <c r="AT47" i="28"/>
  <c r="AT46" i="28"/>
  <c r="AT45" i="28"/>
  <c r="AH44" i="28"/>
  <c r="AT44" i="28"/>
  <c r="AT43" i="28"/>
  <c r="AT42" i="28"/>
  <c r="AT41" i="28"/>
  <c r="AT40" i="28"/>
  <c r="J39" i="28"/>
  <c r="AT39" i="28"/>
  <c r="AT38" i="28"/>
  <c r="AH37" i="28"/>
  <c r="AT37" i="28"/>
  <c r="J36" i="28"/>
  <c r="M36" i="28" s="1"/>
  <c r="AT36" i="28"/>
  <c r="AT35" i="28"/>
  <c r="AT34" i="28"/>
  <c r="AT33" i="28"/>
  <c r="AT32" i="28"/>
  <c r="AT31" i="28"/>
  <c r="AT30" i="28"/>
  <c r="AT29" i="28"/>
  <c r="AT28" i="28"/>
  <c r="J27" i="28"/>
  <c r="AT27" i="28"/>
  <c r="AT26" i="28"/>
  <c r="AO25" i="28"/>
  <c r="AT25" i="28"/>
  <c r="AO24" i="28"/>
  <c r="AT24" i="28"/>
  <c r="AO23" i="28"/>
  <c r="J23" i="28"/>
  <c r="AT23" i="28"/>
  <c r="AO22" i="28"/>
  <c r="AT22" i="28"/>
  <c r="AO21" i="28"/>
  <c r="AT21" i="28"/>
  <c r="AO20" i="28"/>
  <c r="AT20" i="28"/>
  <c r="AO19" i="28"/>
  <c r="AT19" i="28"/>
  <c r="AO18" i="28"/>
  <c r="AT18" i="28"/>
  <c r="AO17" i="28"/>
  <c r="AT17" i="28"/>
  <c r="AO16" i="28"/>
  <c r="AT16" i="28"/>
  <c r="AO15" i="28"/>
  <c r="J15" i="28"/>
  <c r="M15" i="28" s="1"/>
  <c r="AT15" i="28"/>
  <c r="AO14" i="28"/>
  <c r="AT14" i="28"/>
  <c r="AO13" i="28"/>
  <c r="AT13" i="28"/>
  <c r="AO12" i="28"/>
  <c r="J12" i="28"/>
  <c r="N12" i="28" s="1"/>
  <c r="AT12" i="28"/>
  <c r="AO11" i="28"/>
  <c r="AT11" i="28"/>
  <c r="AO10" i="28"/>
  <c r="AT10" i="28"/>
  <c r="AO9" i="28"/>
  <c r="AT9" i="28"/>
  <c r="AO8" i="28"/>
  <c r="J8" i="28"/>
  <c r="AT8" i="28"/>
  <c r="AO7" i="28"/>
  <c r="AT7" i="28"/>
  <c r="AO6" i="28"/>
  <c r="AT6" i="28"/>
  <c r="AO5" i="28"/>
  <c r="AT5" i="28"/>
  <c r="AO4" i="28"/>
  <c r="AT4" i="28"/>
  <c r="AO3" i="28"/>
  <c r="AT3" i="28"/>
  <c r="AT2" i="28"/>
  <c r="AE130" i="12" a="1"/>
  <c r="AE130" i="12" s="1"/>
  <c r="AE131" i="12" a="1"/>
  <c r="AE131" i="12" s="1"/>
  <c r="AE132" i="12" a="1"/>
  <c r="AE132" i="12" s="1"/>
  <c r="AE133" i="12" a="1"/>
  <c r="AE133" i="12" s="1"/>
  <c r="AE134" i="12" a="1"/>
  <c r="AE134" i="12" s="1"/>
  <c r="AE135" i="12" a="1"/>
  <c r="AE135" i="12" s="1"/>
  <c r="AE136" i="12" a="1"/>
  <c r="AE136" i="12" s="1"/>
  <c r="AE137" i="12" a="1"/>
  <c r="AE137" i="12" s="1"/>
  <c r="AE138" i="12" a="1"/>
  <c r="AE138" i="12" s="1"/>
  <c r="AE139" i="12" a="1"/>
  <c r="AE139" i="12" s="1"/>
  <c r="AE140" i="12" a="1"/>
  <c r="AE140" i="12" s="1"/>
  <c r="AE141" i="12" a="1"/>
  <c r="AE141" i="12" s="1"/>
  <c r="AE142" i="12" a="1"/>
  <c r="AE142" i="12" s="1"/>
  <c r="AE143" i="12" a="1"/>
  <c r="AE143" i="12" s="1"/>
  <c r="AE144" i="12" a="1"/>
  <c r="AE144" i="12" s="1"/>
  <c r="AE145" i="12" a="1"/>
  <c r="AE145" i="12" s="1"/>
  <c r="AO67" i="12"/>
  <c r="AO68" i="12"/>
  <c r="AO69" i="12"/>
  <c r="AO70" i="12"/>
  <c r="AO71" i="12"/>
  <c r="AO72" i="12"/>
  <c r="AO73" i="12"/>
  <c r="AO74" i="12"/>
  <c r="AO75" i="12"/>
  <c r="AO76" i="12"/>
  <c r="AO77" i="12"/>
  <c r="AO78" i="12"/>
  <c r="AO79" i="12"/>
  <c r="AO80" i="12"/>
  <c r="AO81" i="12"/>
  <c r="AO82" i="12"/>
  <c r="AO83" i="12"/>
  <c r="AO84" i="12"/>
  <c r="AO85" i="12"/>
  <c r="AO86" i="12"/>
  <c r="AO87" i="12"/>
  <c r="AO88" i="12"/>
  <c r="AO89" i="12"/>
  <c r="AO90" i="12"/>
  <c r="AO91" i="12"/>
  <c r="AO92" i="12"/>
  <c r="AO93" i="12"/>
  <c r="AO94" i="12"/>
  <c r="AO95" i="12"/>
  <c r="AO96" i="12"/>
  <c r="AO97" i="12"/>
  <c r="AO98" i="12"/>
  <c r="AO99" i="12"/>
  <c r="AO100" i="12"/>
  <c r="AO101" i="12"/>
  <c r="AO102" i="12"/>
  <c r="AO103" i="12"/>
  <c r="AO104" i="12"/>
  <c r="AO105" i="12"/>
  <c r="AO106" i="12"/>
  <c r="AO107" i="12"/>
  <c r="AO108" i="12"/>
  <c r="AO109" i="12"/>
  <c r="AO110" i="12"/>
  <c r="AO111" i="12"/>
  <c r="AO112" i="12"/>
  <c r="AO113" i="12"/>
  <c r="AO114" i="12"/>
  <c r="AO115" i="12"/>
  <c r="AO116" i="12"/>
  <c r="AO117" i="12"/>
  <c r="AO118" i="12"/>
  <c r="AO119" i="12"/>
  <c r="AO120" i="12"/>
  <c r="AO121" i="12"/>
  <c r="AO122" i="12"/>
  <c r="AO123" i="12"/>
  <c r="AO124" i="12"/>
  <c r="AO125" i="12"/>
  <c r="AO126" i="12"/>
  <c r="AO127" i="12"/>
  <c r="AO128" i="12"/>
  <c r="AO129" i="12"/>
  <c r="AO66" i="12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149" i="1"/>
  <c r="E150" i="1"/>
  <c r="E151" i="1"/>
  <c r="E152" i="1"/>
  <c r="E153" i="1"/>
  <c r="E154" i="1"/>
  <c r="E155" i="1"/>
  <c r="E147" i="1"/>
  <c r="E148" i="1"/>
  <c r="E146" i="1"/>
  <c r="AF58" i="12"/>
  <c r="AF59" i="12"/>
  <c r="AF60" i="12"/>
  <c r="AF61" i="12"/>
  <c r="AF62" i="12"/>
  <c r="AF63" i="12"/>
  <c r="AF64" i="12"/>
  <c r="AF65" i="12"/>
  <c r="AF42" i="12"/>
  <c r="AF43" i="12"/>
  <c r="AF44" i="12"/>
  <c r="AF45" i="12"/>
  <c r="AF46" i="12"/>
  <c r="AF47" i="12"/>
  <c r="AF48" i="12"/>
  <c r="AF49" i="12"/>
  <c r="AF10" i="12"/>
  <c r="AF11" i="12"/>
  <c r="AF12" i="12"/>
  <c r="AF13" i="12"/>
  <c r="AF14" i="12"/>
  <c r="AF15" i="12"/>
  <c r="AF16" i="12"/>
  <c r="AF17" i="12"/>
  <c r="AF26" i="12"/>
  <c r="AF27" i="12"/>
  <c r="AF28" i="12"/>
  <c r="AF29" i="12"/>
  <c r="AF30" i="12"/>
  <c r="AF31" i="12"/>
  <c r="AF32" i="12"/>
  <c r="AF33" i="12"/>
  <c r="AO3" i="12"/>
  <c r="AO4" i="12"/>
  <c r="AO5" i="12"/>
  <c r="AO6" i="12"/>
  <c r="AO7" i="12"/>
  <c r="AO8" i="12"/>
  <c r="AO9" i="12"/>
  <c r="AO10" i="12"/>
  <c r="AO11" i="12"/>
  <c r="AO12" i="12"/>
  <c r="AO13" i="12"/>
  <c r="AO14" i="12"/>
  <c r="AO15" i="12"/>
  <c r="AO16" i="12"/>
  <c r="AO17" i="12"/>
  <c r="AO18" i="12"/>
  <c r="AO19" i="12"/>
  <c r="AO20" i="12"/>
  <c r="AO21" i="12"/>
  <c r="AO22" i="12"/>
  <c r="AO23" i="12"/>
  <c r="AO24" i="12"/>
  <c r="AO25" i="12"/>
  <c r="AO2" i="12"/>
  <c r="AJ49" i="12"/>
  <c r="AL49" i="12" s="1"/>
  <c r="AJ48" i="12"/>
  <c r="AL48" i="12" s="1"/>
  <c r="AJ47" i="12"/>
  <c r="AL47" i="12" s="1"/>
  <c r="AJ46" i="12"/>
  <c r="AL46" i="12" s="1"/>
  <c r="AJ45" i="12"/>
  <c r="AL45" i="12" s="1"/>
  <c r="AJ44" i="12"/>
  <c r="AL44" i="12" s="1"/>
  <c r="AJ43" i="12"/>
  <c r="AL43" i="12" s="1"/>
  <c r="AJ42" i="12"/>
  <c r="AL42" i="12" s="1"/>
  <c r="AJ41" i="12"/>
  <c r="AK41" i="12" s="1"/>
  <c r="AJ40" i="12"/>
  <c r="AK40" i="12" s="1"/>
  <c r="AJ39" i="12"/>
  <c r="AK39" i="12" s="1"/>
  <c r="AJ38" i="12"/>
  <c r="AK38" i="12" s="1"/>
  <c r="AJ37" i="12"/>
  <c r="AK37" i="12" s="1"/>
  <c r="AJ36" i="12"/>
  <c r="AK36" i="12" s="1"/>
  <c r="AJ35" i="12"/>
  <c r="AK35" i="12" s="1"/>
  <c r="AJ34" i="12"/>
  <c r="AK34" i="12" s="1"/>
  <c r="AH31" i="28"/>
  <c r="A51" i="28"/>
  <c r="D51" i="28"/>
  <c r="F62" i="28"/>
  <c r="G62" i="28" s="1"/>
  <c r="D60" i="28"/>
  <c r="F16" i="28"/>
  <c r="G16" i="28" s="1"/>
  <c r="W16" i="28" s="1"/>
  <c r="A122" i="28"/>
  <c r="BC122" i="28" s="1"/>
  <c r="F7" i="28"/>
  <c r="G7" i="28" s="1"/>
  <c r="M75" i="28"/>
  <c r="A99" i="28"/>
  <c r="AA16" i="28"/>
  <c r="N21" i="28"/>
  <c r="N4" i="28"/>
  <c r="L4" i="28"/>
  <c r="L12" i="28"/>
  <c r="AH8" i="28"/>
  <c r="F8" i="28"/>
  <c r="G8" i="28" s="1"/>
  <c r="AU8" i="28" s="1"/>
  <c r="F10" i="28"/>
  <c r="G10" i="28" s="1"/>
  <c r="Y10" i="28" s="1"/>
  <c r="D23" i="28"/>
  <c r="AH10" i="28"/>
  <c r="AH16" i="28"/>
  <c r="AH29" i="28"/>
  <c r="F39" i="28"/>
  <c r="G39" i="28" s="1"/>
  <c r="AA39" i="28" s="1"/>
  <c r="AH39" i="28"/>
  <c r="F29" i="28"/>
  <c r="G29" i="28" s="1"/>
  <c r="F37" i="28"/>
  <c r="G37" i="28" s="1"/>
  <c r="Q37" i="28" s="1"/>
  <c r="BA37" i="28" s="1"/>
  <c r="F47" i="28"/>
  <c r="G47" i="28" s="1"/>
  <c r="U47" i="28" s="1"/>
  <c r="F54" i="28"/>
  <c r="G54" i="28" s="1"/>
  <c r="L60" i="28"/>
  <c r="N60" i="28"/>
  <c r="AH45" i="28"/>
  <c r="F46" i="28"/>
  <c r="G46" i="28" s="1"/>
  <c r="N52" i="28"/>
  <c r="M52" i="28"/>
  <c r="D62" i="28"/>
  <c r="F79" i="28"/>
  <c r="G79" i="28" s="1"/>
  <c r="W79" i="28" s="1"/>
  <c r="F91" i="28"/>
  <c r="G91" i="28" s="1"/>
  <c r="W91" i="28" s="1"/>
  <c r="N90" i="28"/>
  <c r="AH63" i="28"/>
  <c r="F70" i="28"/>
  <c r="G70" i="28" s="1"/>
  <c r="Q70" i="28" s="1"/>
  <c r="BA70" i="28" s="1"/>
  <c r="F102" i="28"/>
  <c r="G102" i="28" s="1"/>
  <c r="L92" i="28"/>
  <c r="M92" i="28"/>
  <c r="M113" i="28"/>
  <c r="M122" i="28"/>
  <c r="L129" i="28"/>
  <c r="F124" i="28"/>
  <c r="G124" i="28" s="1"/>
  <c r="R124" i="28" s="1"/>
  <c r="AT42" i="12"/>
  <c r="AT43" i="12"/>
  <c r="AT44" i="12"/>
  <c r="AT45" i="12"/>
  <c r="AT46" i="12"/>
  <c r="AT47" i="12"/>
  <c r="AT48" i="12"/>
  <c r="AT49" i="12"/>
  <c r="AT50" i="12"/>
  <c r="AT51" i="12"/>
  <c r="AT52" i="12"/>
  <c r="AT53" i="12"/>
  <c r="AT54" i="12"/>
  <c r="AT55" i="12"/>
  <c r="AT56" i="12"/>
  <c r="AT57" i="12"/>
  <c r="AT58" i="12"/>
  <c r="AT59" i="12"/>
  <c r="AT60" i="12"/>
  <c r="AT61" i="12"/>
  <c r="AT62" i="12"/>
  <c r="AT63" i="12"/>
  <c r="AT64" i="12"/>
  <c r="AT65" i="12"/>
  <c r="AT66" i="12"/>
  <c r="AT67" i="12"/>
  <c r="AT68" i="12"/>
  <c r="AT69" i="12"/>
  <c r="AT70" i="12"/>
  <c r="AT71" i="12"/>
  <c r="AT72" i="12"/>
  <c r="AT73" i="12"/>
  <c r="AT74" i="12"/>
  <c r="AT75" i="12"/>
  <c r="AT76" i="12"/>
  <c r="AT77" i="12"/>
  <c r="AT78" i="12"/>
  <c r="AT79" i="12"/>
  <c r="AT80" i="12"/>
  <c r="AT81" i="12"/>
  <c r="AT82" i="12"/>
  <c r="AT83" i="12"/>
  <c r="AT84" i="12"/>
  <c r="AT85" i="12"/>
  <c r="AT86" i="12"/>
  <c r="AT87" i="12"/>
  <c r="AT88" i="12"/>
  <c r="AT89" i="12"/>
  <c r="AT90" i="12"/>
  <c r="AT91" i="12"/>
  <c r="AT92" i="12"/>
  <c r="AT93" i="12"/>
  <c r="AT94" i="12"/>
  <c r="AT95" i="12"/>
  <c r="AT96" i="12"/>
  <c r="AT97" i="12"/>
  <c r="AT98" i="12"/>
  <c r="AT99" i="12"/>
  <c r="AT100" i="12"/>
  <c r="AT101" i="12"/>
  <c r="AT102" i="12"/>
  <c r="AT103" i="12"/>
  <c r="AT104" i="12"/>
  <c r="AT105" i="12"/>
  <c r="AT106" i="12"/>
  <c r="AT107" i="12"/>
  <c r="AT108" i="12"/>
  <c r="AT109" i="12"/>
  <c r="AT110" i="12"/>
  <c r="AT111" i="12"/>
  <c r="AT112" i="12"/>
  <c r="AT113" i="12"/>
  <c r="AT114" i="12"/>
  <c r="AT115" i="12"/>
  <c r="AT116" i="12"/>
  <c r="AT117" i="12"/>
  <c r="AT118" i="12"/>
  <c r="AT119" i="12"/>
  <c r="AT120" i="12"/>
  <c r="AT121" i="12"/>
  <c r="AT122" i="12"/>
  <c r="AT123" i="12"/>
  <c r="AT124" i="12"/>
  <c r="AT125" i="12"/>
  <c r="AT126" i="12"/>
  <c r="AT127" i="12"/>
  <c r="AT128" i="12"/>
  <c r="AT129" i="12"/>
  <c r="AT2" i="12"/>
  <c r="AT41" i="12"/>
  <c r="AT40" i="12"/>
  <c r="AT39" i="12"/>
  <c r="AT38" i="12"/>
  <c r="AT37" i="12"/>
  <c r="AT36" i="12"/>
  <c r="AT35" i="12"/>
  <c r="AT34" i="12"/>
  <c r="AT33" i="12"/>
  <c r="AT32" i="12"/>
  <c r="AT31" i="12"/>
  <c r="AT30" i="12"/>
  <c r="AT29" i="12"/>
  <c r="AT28" i="12"/>
  <c r="AT27" i="12"/>
  <c r="AT26" i="12"/>
  <c r="AT25" i="12"/>
  <c r="AT24" i="12"/>
  <c r="AT23" i="12"/>
  <c r="AT22" i="12"/>
  <c r="AT21" i="12"/>
  <c r="AT20" i="12"/>
  <c r="AT19" i="12"/>
  <c r="AT18" i="12"/>
  <c r="AT17" i="12"/>
  <c r="AT16" i="12"/>
  <c r="AT15" i="12"/>
  <c r="AT14" i="12"/>
  <c r="AT13" i="12"/>
  <c r="AT12" i="12"/>
  <c r="AT11" i="12"/>
  <c r="AT10" i="12"/>
  <c r="AT9" i="12"/>
  <c r="AT8" i="12"/>
  <c r="AT7" i="12"/>
  <c r="AT6" i="12"/>
  <c r="AT5" i="12"/>
  <c r="AT4" i="12"/>
  <c r="AT3" i="12"/>
  <c r="H14" i="12"/>
  <c r="J14" i="12" s="1"/>
  <c r="L14" i="12" s="1"/>
  <c r="H15" i="12"/>
  <c r="J15" i="12" s="1"/>
  <c r="N15" i="12" s="1"/>
  <c r="H16" i="12"/>
  <c r="J16" i="12" s="1"/>
  <c r="M16" i="12" s="1"/>
  <c r="H17" i="12"/>
  <c r="J17" i="12" s="1"/>
  <c r="N17" i="12" s="1"/>
  <c r="H18" i="12"/>
  <c r="J18" i="12" s="1"/>
  <c r="H19" i="12"/>
  <c r="J19" i="12" s="1"/>
  <c r="H20" i="12"/>
  <c r="J20" i="12" s="1"/>
  <c r="L20" i="12" s="1"/>
  <c r="H21" i="12"/>
  <c r="J21" i="12" s="1"/>
  <c r="H22" i="12"/>
  <c r="J22" i="12" s="1"/>
  <c r="H23" i="12"/>
  <c r="J23" i="12" s="1"/>
  <c r="H24" i="12"/>
  <c r="J24" i="12" s="1"/>
  <c r="N24" i="12" s="1"/>
  <c r="H25" i="12"/>
  <c r="J25" i="12" s="1"/>
  <c r="N25" i="12" s="1"/>
  <c r="H26" i="12"/>
  <c r="J26" i="12" s="1"/>
  <c r="N26" i="12" s="1"/>
  <c r="H27" i="12"/>
  <c r="J27" i="12" s="1"/>
  <c r="M27" i="12" s="1"/>
  <c r="H28" i="12"/>
  <c r="J28" i="12" s="1"/>
  <c r="H29" i="12"/>
  <c r="J29" i="12" s="1"/>
  <c r="H30" i="12"/>
  <c r="J30" i="12" s="1"/>
  <c r="L30" i="12" s="1"/>
  <c r="H31" i="12"/>
  <c r="J31" i="12" s="1"/>
  <c r="H32" i="12"/>
  <c r="J32" i="12" s="1"/>
  <c r="L32" i="12" s="1"/>
  <c r="H33" i="12"/>
  <c r="J33" i="12" s="1"/>
  <c r="H34" i="12"/>
  <c r="J34" i="12" s="1"/>
  <c r="L34" i="12" s="1"/>
  <c r="H35" i="12"/>
  <c r="J35" i="12" s="1"/>
  <c r="H36" i="12"/>
  <c r="J36" i="12" s="1"/>
  <c r="H37" i="12"/>
  <c r="J37" i="12" s="1"/>
  <c r="L37" i="12" s="1"/>
  <c r="H38" i="12"/>
  <c r="J38" i="12" s="1"/>
  <c r="M38" i="12" s="1"/>
  <c r="H39" i="12"/>
  <c r="J39" i="12" s="1"/>
  <c r="M39" i="12" s="1"/>
  <c r="H40" i="12"/>
  <c r="J40" i="12" s="1"/>
  <c r="M40" i="12" s="1"/>
  <c r="H41" i="12"/>
  <c r="J41" i="12" s="1"/>
  <c r="N41" i="12" s="1"/>
  <c r="H42" i="12"/>
  <c r="J42" i="12" s="1"/>
  <c r="H43" i="12"/>
  <c r="J43" i="12" s="1"/>
  <c r="L43" i="12" s="1"/>
  <c r="H44" i="12"/>
  <c r="J44" i="12" s="1"/>
  <c r="L44" i="12" s="1"/>
  <c r="H45" i="12"/>
  <c r="J45" i="12" s="1"/>
  <c r="L45" i="12" s="1"/>
  <c r="H46" i="12"/>
  <c r="J46" i="12" s="1"/>
  <c r="H47" i="12"/>
  <c r="J47" i="12" s="1"/>
  <c r="H48" i="12"/>
  <c r="J48" i="12" s="1"/>
  <c r="H49" i="12"/>
  <c r="J49" i="12" s="1"/>
  <c r="N49" i="12" s="1"/>
  <c r="H50" i="12"/>
  <c r="J50" i="12" s="1"/>
  <c r="H51" i="12"/>
  <c r="J51" i="12" s="1"/>
  <c r="L51" i="12" s="1"/>
  <c r="H52" i="12"/>
  <c r="J52" i="12" s="1"/>
  <c r="H53" i="12"/>
  <c r="J53" i="12" s="1"/>
  <c r="N53" i="12" s="1"/>
  <c r="H54" i="12"/>
  <c r="J54" i="12" s="1"/>
  <c r="H55" i="12"/>
  <c r="J55" i="12" s="1"/>
  <c r="M55" i="12" s="1"/>
  <c r="H56" i="12"/>
  <c r="J56" i="12" s="1"/>
  <c r="N56" i="12" s="1"/>
  <c r="H57" i="12"/>
  <c r="J57" i="12" s="1"/>
  <c r="N57" i="12" s="1"/>
  <c r="H58" i="12"/>
  <c r="J58" i="12" s="1"/>
  <c r="N58" i="12" s="1"/>
  <c r="H59" i="12"/>
  <c r="J59" i="12" s="1"/>
  <c r="L59" i="12" s="1"/>
  <c r="H60" i="12"/>
  <c r="J60" i="12" s="1"/>
  <c r="L60" i="12" s="1"/>
  <c r="H61" i="12"/>
  <c r="J61" i="12" s="1"/>
  <c r="N61" i="12" s="1"/>
  <c r="H62" i="12"/>
  <c r="J62" i="12" s="1"/>
  <c r="L62" i="12" s="1"/>
  <c r="H63" i="12"/>
  <c r="J63" i="12" s="1"/>
  <c r="N63" i="12" s="1"/>
  <c r="H64" i="12"/>
  <c r="J64" i="12" s="1"/>
  <c r="N64" i="12" s="1"/>
  <c r="H65" i="12"/>
  <c r="J65" i="12" s="1"/>
  <c r="M65" i="12" s="1"/>
  <c r="H66" i="12"/>
  <c r="J66" i="12" s="1"/>
  <c r="H67" i="12"/>
  <c r="J67" i="12" s="1"/>
  <c r="M67" i="12" s="1"/>
  <c r="H68" i="12"/>
  <c r="J68" i="12" s="1"/>
  <c r="H69" i="12"/>
  <c r="J69" i="12" s="1"/>
  <c r="L69" i="12" s="1"/>
  <c r="H70" i="12"/>
  <c r="J70" i="12" s="1"/>
  <c r="N70" i="12" s="1"/>
  <c r="H71" i="12"/>
  <c r="J71" i="12" s="1"/>
  <c r="H72" i="12"/>
  <c r="J72" i="12" s="1"/>
  <c r="M72" i="12" s="1"/>
  <c r="H73" i="12"/>
  <c r="J73" i="12" s="1"/>
  <c r="M73" i="12" s="1"/>
  <c r="H74" i="12"/>
  <c r="J74" i="12" s="1"/>
  <c r="N74" i="12" s="1"/>
  <c r="H75" i="12"/>
  <c r="J75" i="12" s="1"/>
  <c r="H76" i="12"/>
  <c r="J76" i="12" s="1"/>
  <c r="L76" i="12" s="1"/>
  <c r="H77" i="12"/>
  <c r="J77" i="12" s="1"/>
  <c r="L77" i="12" s="1"/>
  <c r="H78" i="12"/>
  <c r="J78" i="12" s="1"/>
  <c r="M78" i="12" s="1"/>
  <c r="H79" i="12"/>
  <c r="J79" i="12" s="1"/>
  <c r="H80" i="12"/>
  <c r="J80" i="12" s="1"/>
  <c r="M80" i="12" s="1"/>
  <c r="H81" i="12"/>
  <c r="J81" i="12" s="1"/>
  <c r="M81" i="12" s="1"/>
  <c r="H82" i="12"/>
  <c r="J82" i="12" s="1"/>
  <c r="H83" i="12"/>
  <c r="J83" i="12" s="1"/>
  <c r="H84" i="12"/>
  <c r="J84" i="12" s="1"/>
  <c r="L84" i="12" s="1"/>
  <c r="H85" i="12"/>
  <c r="J85" i="12" s="1"/>
  <c r="N85" i="12" s="1"/>
  <c r="H86" i="12"/>
  <c r="J86" i="12" s="1"/>
  <c r="H87" i="12"/>
  <c r="J87" i="12" s="1"/>
  <c r="L87" i="12" s="1"/>
  <c r="H88" i="12"/>
  <c r="J88" i="12" s="1"/>
  <c r="M88" i="12" s="1"/>
  <c r="H89" i="12"/>
  <c r="J89" i="12" s="1"/>
  <c r="M89" i="12" s="1"/>
  <c r="H90" i="12"/>
  <c r="J90" i="12" s="1"/>
  <c r="H91" i="12"/>
  <c r="J91" i="12" s="1"/>
  <c r="H92" i="12"/>
  <c r="J92" i="12" s="1"/>
  <c r="L92" i="12" s="1"/>
  <c r="H93" i="12"/>
  <c r="J93" i="12" s="1"/>
  <c r="N93" i="12" s="1"/>
  <c r="H94" i="12"/>
  <c r="J94" i="12" s="1"/>
  <c r="N94" i="12" s="1"/>
  <c r="H95" i="12"/>
  <c r="J95" i="12" s="1"/>
  <c r="H96" i="12"/>
  <c r="J96" i="12" s="1"/>
  <c r="L96" i="12" s="1"/>
  <c r="H97" i="12"/>
  <c r="J97" i="12" s="1"/>
  <c r="H98" i="12"/>
  <c r="J98" i="12" s="1"/>
  <c r="M98" i="12" s="1"/>
  <c r="H99" i="12"/>
  <c r="J99" i="12" s="1"/>
  <c r="N99" i="12" s="1"/>
  <c r="H100" i="12"/>
  <c r="J100" i="12" s="1"/>
  <c r="H101" i="12"/>
  <c r="J101" i="12" s="1"/>
  <c r="M101" i="12" s="1"/>
  <c r="H102" i="12"/>
  <c r="J102" i="12" s="1"/>
  <c r="N102" i="12" s="1"/>
  <c r="H103" i="12"/>
  <c r="J103" i="12" s="1"/>
  <c r="H104" i="12"/>
  <c r="J104" i="12" s="1"/>
  <c r="H105" i="12"/>
  <c r="J105" i="12" s="1"/>
  <c r="M105" i="12" s="1"/>
  <c r="H106" i="12"/>
  <c r="J106" i="12" s="1"/>
  <c r="H107" i="12"/>
  <c r="J107" i="12" s="1"/>
  <c r="H108" i="12"/>
  <c r="J108" i="12" s="1"/>
  <c r="M108" i="12" s="1"/>
  <c r="H109" i="12"/>
  <c r="J109" i="12" s="1"/>
  <c r="N109" i="12" s="1"/>
  <c r="H110" i="12"/>
  <c r="J110" i="12" s="1"/>
  <c r="L110" i="12" s="1"/>
  <c r="H111" i="12"/>
  <c r="J111" i="12" s="1"/>
  <c r="H112" i="12"/>
  <c r="J112" i="12" s="1"/>
  <c r="L112" i="12" s="1"/>
  <c r="H113" i="12"/>
  <c r="J113" i="12" s="1"/>
  <c r="M113" i="12" s="1"/>
  <c r="H114" i="12"/>
  <c r="J114" i="12" s="1"/>
  <c r="M114" i="12" s="1"/>
  <c r="H115" i="12"/>
  <c r="J115" i="12" s="1"/>
  <c r="H116" i="12"/>
  <c r="J116" i="12" s="1"/>
  <c r="H117" i="12"/>
  <c r="J117" i="12" s="1"/>
  <c r="H118" i="12"/>
  <c r="J118" i="12" s="1"/>
  <c r="H119" i="12"/>
  <c r="J119" i="12" s="1"/>
  <c r="H120" i="12"/>
  <c r="J120" i="12" s="1"/>
  <c r="L120" i="12" s="1"/>
  <c r="H121" i="12"/>
  <c r="J121" i="12" s="1"/>
  <c r="L121" i="12" s="1"/>
  <c r="H122" i="12"/>
  <c r="J122" i="12" s="1"/>
  <c r="L122" i="12" s="1"/>
  <c r="H123" i="12"/>
  <c r="J123" i="12" s="1"/>
  <c r="H124" i="12"/>
  <c r="J124" i="12" s="1"/>
  <c r="N124" i="12" s="1"/>
  <c r="H125" i="12"/>
  <c r="J125" i="12" s="1"/>
  <c r="L125" i="12" s="1"/>
  <c r="H126" i="12"/>
  <c r="J126" i="12" s="1"/>
  <c r="M126" i="12" s="1"/>
  <c r="H127" i="12"/>
  <c r="J127" i="12" s="1"/>
  <c r="N127" i="12" s="1"/>
  <c r="H128" i="12"/>
  <c r="J128" i="12" s="1"/>
  <c r="H129" i="12"/>
  <c r="J129" i="12" s="1"/>
  <c r="N129" i="12" s="1"/>
  <c r="J3" i="12"/>
  <c r="N3" i="12" s="1"/>
  <c r="H4" i="12"/>
  <c r="J4" i="12" s="1"/>
  <c r="H5" i="12"/>
  <c r="J5" i="12" s="1"/>
  <c r="M5" i="12" s="1"/>
  <c r="H6" i="12"/>
  <c r="J6" i="12" s="1"/>
  <c r="N6" i="12" s="1"/>
  <c r="H7" i="12"/>
  <c r="J7" i="12" s="1"/>
  <c r="N7" i="12" s="1"/>
  <c r="H8" i="12"/>
  <c r="J8" i="12" s="1"/>
  <c r="N8" i="12" s="1"/>
  <c r="H9" i="12"/>
  <c r="J9" i="12" s="1"/>
  <c r="H10" i="12"/>
  <c r="J10" i="12" s="1"/>
  <c r="L10" i="12" s="1"/>
  <c r="H11" i="12"/>
  <c r="J11" i="12" s="1"/>
  <c r="H12" i="12"/>
  <c r="J12" i="12" s="1"/>
  <c r="L12" i="12" s="1"/>
  <c r="H13" i="12"/>
  <c r="J13" i="12" s="1"/>
  <c r="N13" i="12" s="1"/>
  <c r="E18" i="12"/>
  <c r="AH18" i="12" s="1"/>
  <c r="E19" i="12"/>
  <c r="AX19" i="12" s="1"/>
  <c r="E20" i="12"/>
  <c r="AX20" i="12" s="1"/>
  <c r="E21" i="12"/>
  <c r="AX21" i="12" s="1"/>
  <c r="E22" i="12"/>
  <c r="AX22" i="12" s="1"/>
  <c r="E23" i="12"/>
  <c r="AX23" i="12" s="1"/>
  <c r="E24" i="12"/>
  <c r="AX24" i="12" s="1"/>
  <c r="E25" i="12"/>
  <c r="AX25" i="12" s="1"/>
  <c r="E26" i="12"/>
  <c r="AX26" i="12" s="1"/>
  <c r="E27" i="12"/>
  <c r="AX27" i="12" s="1"/>
  <c r="E28" i="12"/>
  <c r="AX28" i="12" s="1"/>
  <c r="E29" i="12"/>
  <c r="AX29" i="12" s="1"/>
  <c r="E30" i="12"/>
  <c r="AX30" i="12" s="1"/>
  <c r="E31" i="12"/>
  <c r="AX31" i="12" s="1"/>
  <c r="E32" i="12"/>
  <c r="F32" i="12" s="1"/>
  <c r="G32" i="12" s="1"/>
  <c r="E33" i="12"/>
  <c r="AX33" i="12" s="1"/>
  <c r="E34" i="12"/>
  <c r="AX34" i="12" s="1"/>
  <c r="E35" i="12"/>
  <c r="AX35" i="12" s="1"/>
  <c r="E36" i="12"/>
  <c r="AX36" i="12" s="1"/>
  <c r="E37" i="12"/>
  <c r="F37" i="12" s="1"/>
  <c r="G37" i="12" s="1"/>
  <c r="E38" i="12"/>
  <c r="AX38" i="12" s="1"/>
  <c r="E39" i="12"/>
  <c r="AX39" i="12" s="1"/>
  <c r="E40" i="12"/>
  <c r="E41" i="12"/>
  <c r="AX41" i="12" s="1"/>
  <c r="E42" i="12"/>
  <c r="AX42" i="12" s="1"/>
  <c r="E43" i="12"/>
  <c r="AX43" i="12" s="1"/>
  <c r="E44" i="12"/>
  <c r="AX44" i="12" s="1"/>
  <c r="E45" i="12"/>
  <c r="AX45" i="12" s="1"/>
  <c r="E46" i="12"/>
  <c r="AX46" i="12" s="1"/>
  <c r="E47" i="12"/>
  <c r="E48" i="12"/>
  <c r="AX48" i="12" s="1"/>
  <c r="E49" i="12"/>
  <c r="AX49" i="12" s="1"/>
  <c r="E50" i="12"/>
  <c r="AX50" i="12" s="1"/>
  <c r="D50" i="12"/>
  <c r="E51" i="12"/>
  <c r="AX51" i="12" s="1"/>
  <c r="E52" i="12"/>
  <c r="E53" i="12"/>
  <c r="AX53" i="12" s="1"/>
  <c r="E54" i="12"/>
  <c r="F54" i="12" s="1"/>
  <c r="G54" i="12" s="1"/>
  <c r="E55" i="12"/>
  <c r="AX55" i="12" s="1"/>
  <c r="E56" i="12"/>
  <c r="E57" i="12"/>
  <c r="AX57" i="12" s="1"/>
  <c r="E58" i="12"/>
  <c r="AX58" i="12" s="1"/>
  <c r="E59" i="12"/>
  <c r="AX59" i="12" s="1"/>
  <c r="E60" i="12"/>
  <c r="AX60" i="12" s="1"/>
  <c r="E61" i="12"/>
  <c r="AX61" i="12" s="1"/>
  <c r="E62" i="12"/>
  <c r="F62" i="12" s="1"/>
  <c r="G62" i="12" s="1"/>
  <c r="E63" i="12"/>
  <c r="AX63" i="12" s="1"/>
  <c r="E64" i="12"/>
  <c r="F64" i="12" s="1"/>
  <c r="G64" i="12" s="1"/>
  <c r="E65" i="12"/>
  <c r="F65" i="12" s="1"/>
  <c r="G65" i="12" s="1"/>
  <c r="P65" i="12" s="1"/>
  <c r="E66" i="12"/>
  <c r="AX66" i="12" s="1"/>
  <c r="E67" i="12"/>
  <c r="E68" i="12"/>
  <c r="E69" i="12"/>
  <c r="D69" i="12"/>
  <c r="E70" i="12"/>
  <c r="AX70" i="12" s="1"/>
  <c r="E71" i="12"/>
  <c r="F71" i="12" s="1"/>
  <c r="G71" i="12" s="1"/>
  <c r="E72" i="12"/>
  <c r="AX72" i="12" s="1"/>
  <c r="E73" i="12"/>
  <c r="E74" i="12"/>
  <c r="AX74" i="12" s="1"/>
  <c r="E75" i="12"/>
  <c r="AX75" i="12" s="1"/>
  <c r="E76" i="12"/>
  <c r="AX76" i="12" s="1"/>
  <c r="E77" i="12"/>
  <c r="AX77" i="12" s="1"/>
  <c r="E78" i="12"/>
  <c r="AX78" i="12" s="1"/>
  <c r="E79" i="12"/>
  <c r="E80" i="12"/>
  <c r="AX80" i="12" s="1"/>
  <c r="E81" i="12"/>
  <c r="AX81" i="12" s="1"/>
  <c r="E82" i="12"/>
  <c r="AX82" i="12" s="1"/>
  <c r="E83" i="12"/>
  <c r="E84" i="12"/>
  <c r="AX84" i="12" s="1"/>
  <c r="E85" i="12"/>
  <c r="AX85" i="12" s="1"/>
  <c r="E86" i="12"/>
  <c r="AX86" i="12" s="1"/>
  <c r="E87" i="12"/>
  <c r="E88" i="12"/>
  <c r="E89" i="12"/>
  <c r="AX89" i="12" s="1"/>
  <c r="E90" i="12"/>
  <c r="AX90" i="12" s="1"/>
  <c r="E91" i="12"/>
  <c r="E92" i="12"/>
  <c r="E93" i="12"/>
  <c r="E94" i="12"/>
  <c r="E95" i="12"/>
  <c r="E96" i="12"/>
  <c r="AX96" i="12" s="1"/>
  <c r="E97" i="12"/>
  <c r="AX97" i="12" s="1"/>
  <c r="E98" i="12"/>
  <c r="AX98" i="12" s="1"/>
  <c r="E99" i="12"/>
  <c r="E100" i="12"/>
  <c r="AX100" i="12" s="1"/>
  <c r="E101" i="12"/>
  <c r="AX101" i="12" s="1"/>
  <c r="E102" i="12"/>
  <c r="AX102" i="12" s="1"/>
  <c r="A102" i="12"/>
  <c r="E103" i="12"/>
  <c r="AX103" i="12" s="1"/>
  <c r="E104" i="12"/>
  <c r="AX104" i="12" s="1"/>
  <c r="E105" i="12"/>
  <c r="AX105" i="12" s="1"/>
  <c r="E106" i="12"/>
  <c r="AX106" i="12" s="1"/>
  <c r="E107" i="12"/>
  <c r="AX107" i="12" s="1"/>
  <c r="E108" i="12"/>
  <c r="AX108" i="12" s="1"/>
  <c r="E109" i="12"/>
  <c r="AX109" i="12" s="1"/>
  <c r="E110" i="12"/>
  <c r="AX110" i="12" s="1"/>
  <c r="E111" i="12"/>
  <c r="E112" i="12"/>
  <c r="AX112" i="12" s="1"/>
  <c r="E113" i="12"/>
  <c r="AX113" i="12" s="1"/>
  <c r="E114" i="12"/>
  <c r="AX114" i="12" s="1"/>
  <c r="E115" i="12"/>
  <c r="E116" i="12"/>
  <c r="AX116" i="12" s="1"/>
  <c r="E117" i="12"/>
  <c r="AX117" i="12" s="1"/>
  <c r="E118" i="12"/>
  <c r="E119" i="12"/>
  <c r="AX119" i="12" s="1"/>
  <c r="E120" i="12"/>
  <c r="AX120" i="12" s="1"/>
  <c r="E121" i="12"/>
  <c r="E122" i="12"/>
  <c r="E123" i="12"/>
  <c r="E124" i="12"/>
  <c r="E125" i="12"/>
  <c r="E126" i="12"/>
  <c r="E127" i="12"/>
  <c r="AX127" i="12" s="1"/>
  <c r="E128" i="12"/>
  <c r="AX128" i="12" s="1"/>
  <c r="E129" i="12"/>
  <c r="E3" i="12"/>
  <c r="E4" i="12"/>
  <c r="AX4" i="12" s="1"/>
  <c r="E5" i="12"/>
  <c r="AX5" i="12" s="1"/>
  <c r="E6" i="12"/>
  <c r="AX6" i="12" s="1"/>
  <c r="E7" i="12"/>
  <c r="AH7" i="12" s="1"/>
  <c r="E8" i="12"/>
  <c r="AX8" i="12" s="1"/>
  <c r="E9" i="12"/>
  <c r="AX9" i="12" s="1"/>
  <c r="E10" i="12"/>
  <c r="AX10" i="12" s="1"/>
  <c r="E11" i="12"/>
  <c r="AX11" i="12" s="1"/>
  <c r="E12" i="12"/>
  <c r="AX12" i="12" s="1"/>
  <c r="E13" i="12"/>
  <c r="AX13" i="12" s="1"/>
  <c r="E14" i="12"/>
  <c r="E15" i="12"/>
  <c r="AX15" i="12" s="1"/>
  <c r="E16" i="12"/>
  <c r="AH16" i="12" s="1"/>
  <c r="A16" i="12"/>
  <c r="E17" i="12"/>
  <c r="AX17" i="12" s="1"/>
  <c r="A91" i="28"/>
  <c r="Z46" i="28"/>
  <c r="AZ46" i="28" s="1"/>
  <c r="D122" i="28"/>
  <c r="A126" i="28"/>
  <c r="D126" i="28"/>
  <c r="D102" i="28"/>
  <c r="D47" i="28"/>
  <c r="A47" i="28"/>
  <c r="D129" i="28"/>
  <c r="A129" i="28"/>
  <c r="D33" i="28"/>
  <c r="A33" i="28"/>
  <c r="A128" i="28"/>
  <c r="A17" i="28"/>
  <c r="D17" i="28"/>
  <c r="D34" i="12"/>
  <c r="D24" i="12"/>
  <c r="A31" i="12"/>
  <c r="A38" i="12"/>
  <c r="D45" i="12"/>
  <c r="A28" i="12"/>
  <c r="A27" i="12"/>
  <c r="A73" i="12"/>
  <c r="A48" i="12"/>
  <c r="D32" i="12"/>
  <c r="A80" i="12"/>
  <c r="A46" i="12"/>
  <c r="D37" i="12"/>
  <c r="A37" i="12"/>
  <c r="D21" i="12"/>
  <c r="A4" i="12"/>
  <c r="D108" i="12"/>
  <c r="A68" i="12"/>
  <c r="A75" i="12"/>
  <c r="A103" i="12"/>
  <c r="D103" i="12"/>
  <c r="A112" i="12"/>
  <c r="D112" i="12"/>
  <c r="F79" i="12"/>
  <c r="G79" i="12" s="1"/>
  <c r="AS79" i="12" s="1"/>
  <c r="AF79" i="12" s="1"/>
  <c r="N120" i="12"/>
  <c r="L111" i="12"/>
  <c r="N87" i="12"/>
  <c r="N55" i="12"/>
  <c r="M15" i="12"/>
  <c r="AG15" i="12" s="1"/>
  <c r="M30" i="12"/>
  <c r="M60" i="12"/>
  <c r="A127" i="28"/>
  <c r="D38" i="12"/>
  <c r="A108" i="12"/>
  <c r="D80" i="12"/>
  <c r="D68" i="12"/>
  <c r="D75" i="12"/>
  <c r="A21" i="12"/>
  <c r="D48" i="12"/>
  <c r="A71" i="12"/>
  <c r="D79" i="12"/>
  <c r="D73" i="12"/>
  <c r="D3" i="12"/>
  <c r="D31" i="12"/>
  <c r="A23" i="12"/>
  <c r="D23" i="12"/>
  <c r="A53" i="12"/>
  <c r="A24" i="12"/>
  <c r="A20" i="12"/>
  <c r="D27" i="12"/>
  <c r="AF51" i="28"/>
  <c r="AF52" i="28"/>
  <c r="AF50" i="28"/>
  <c r="AF53" i="28"/>
  <c r="D20" i="12"/>
  <c r="D28" i="12"/>
  <c r="D53" i="12"/>
  <c r="AF55" i="28"/>
  <c r="AF24" i="28"/>
  <c r="AF19" i="28"/>
  <c r="AF25" i="28"/>
  <c r="AF18" i="28"/>
  <c r="AF41" i="28"/>
  <c r="AF34" i="28"/>
  <c r="AF38" i="28"/>
  <c r="AF40" i="28"/>
  <c r="AF4" i="28"/>
  <c r="AF57" i="28"/>
  <c r="AF56" i="28"/>
  <c r="AF54" i="28"/>
  <c r="AF20" i="28"/>
  <c r="AF21" i="28"/>
  <c r="AF22" i="28"/>
  <c r="AF23" i="28"/>
  <c r="AF36" i="28"/>
  <c r="AF35" i="28"/>
  <c r="AF39" i="28"/>
  <c r="AF37" i="28"/>
  <c r="AF7" i="28"/>
  <c r="AF3" i="28"/>
  <c r="AF5" i="28"/>
  <c r="AF9" i="28"/>
  <c r="AF8" i="28"/>
  <c r="AF6" i="28"/>
  <c r="D51" i="12"/>
  <c r="A57" i="12"/>
  <c r="A22" i="12"/>
  <c r="D59" i="12"/>
  <c r="A59" i="12"/>
  <c r="A99" i="12"/>
  <c r="D2" i="12"/>
  <c r="A2" i="12"/>
  <c r="BC2" i="12" s="1"/>
  <c r="L5" i="12"/>
  <c r="A18" i="12"/>
  <c r="BC18" i="12" s="1"/>
  <c r="D18" i="12"/>
  <c r="D54" i="12"/>
  <c r="D10" i="12"/>
  <c r="D102" i="12"/>
  <c r="D15" i="12"/>
  <c r="N19" i="28"/>
  <c r="L77" i="28"/>
  <c r="M82" i="28"/>
  <c r="L43" i="28"/>
  <c r="D71" i="28"/>
  <c r="F71" i="28"/>
  <c r="G71" i="28" s="1"/>
  <c r="P71" i="28" s="1"/>
  <c r="D65" i="28"/>
  <c r="A31" i="28"/>
  <c r="F93" i="28"/>
  <c r="G93" i="28" s="1"/>
  <c r="AE93" i="28" s="1" a="1"/>
  <c r="AE93" i="28" s="1"/>
  <c r="D69" i="28"/>
  <c r="F69" i="28"/>
  <c r="G69" i="28" s="1"/>
  <c r="S69" i="28" s="1"/>
  <c r="A3" i="28"/>
  <c r="A30" i="12"/>
  <c r="D30" i="12"/>
  <c r="A105" i="12"/>
  <c r="D105" i="12"/>
  <c r="A11" i="12"/>
  <c r="D11" i="12"/>
  <c r="A42" i="28"/>
  <c r="BC42" i="28" s="1"/>
  <c r="D42" i="28"/>
  <c r="N46" i="43"/>
  <c r="M105" i="43"/>
  <c r="N105" i="43"/>
  <c r="L75" i="43"/>
  <c r="M75" i="43"/>
  <c r="M2" i="43"/>
  <c r="N2" i="43"/>
  <c r="D15" i="43"/>
  <c r="A15" i="43"/>
  <c r="D7" i="43"/>
  <c r="A7" i="43"/>
  <c r="N11" i="43"/>
  <c r="M11" i="43"/>
  <c r="L27" i="43"/>
  <c r="F7" i="43"/>
  <c r="G7" i="43" s="1"/>
  <c r="L11" i="43"/>
  <c r="D23" i="43"/>
  <c r="A23" i="43"/>
  <c r="M3" i="43"/>
  <c r="F23" i="43"/>
  <c r="G23" i="43" s="1"/>
  <c r="N12" i="43"/>
  <c r="N19" i="43"/>
  <c r="M19" i="43"/>
  <c r="Y33" i="43"/>
  <c r="A64" i="43"/>
  <c r="F64" i="43"/>
  <c r="G64" i="43" s="1"/>
  <c r="AU64" i="43" s="1"/>
  <c r="N4" i="43"/>
  <c r="M4" i="43"/>
  <c r="L4" i="43"/>
  <c r="A16" i="43"/>
  <c r="M31" i="43"/>
  <c r="N31" i="43"/>
  <c r="L31" i="43"/>
  <c r="D19" i="43"/>
  <c r="A40" i="43"/>
  <c r="D40" i="43"/>
  <c r="AH57" i="43"/>
  <c r="F57" i="43"/>
  <c r="G57" i="43" s="1"/>
  <c r="Q57" i="43" s="1"/>
  <c r="BA57" i="43" s="1"/>
  <c r="D65" i="43"/>
  <c r="A65" i="43"/>
  <c r="M44" i="43"/>
  <c r="L44" i="43"/>
  <c r="AH17" i="43"/>
  <c r="F9" i="43"/>
  <c r="G9" i="43" s="1"/>
  <c r="F25" i="43"/>
  <c r="G25" i="43" s="1"/>
  <c r="L35" i="43"/>
  <c r="F53" i="43"/>
  <c r="G53" i="43" s="1"/>
  <c r="P53" i="43" s="1"/>
  <c r="AH39" i="43"/>
  <c r="F39" i="43"/>
  <c r="G39" i="43" s="1"/>
  <c r="A32" i="43"/>
  <c r="A33" i="43"/>
  <c r="A38" i="43"/>
  <c r="AH56" i="43"/>
  <c r="F61" i="43"/>
  <c r="G61" i="43" s="1"/>
  <c r="AE61" i="43" s="1" a="1"/>
  <c r="AE61" i="43" s="1"/>
  <c r="F48" i="43"/>
  <c r="G48" i="43" s="1"/>
  <c r="AE48" i="43" s="1" a="1"/>
  <c r="AE48" i="43" s="1"/>
  <c r="D49" i="43"/>
  <c r="F55" i="43"/>
  <c r="G55" i="43" s="1"/>
  <c r="S55" i="43" s="1"/>
  <c r="F62" i="43"/>
  <c r="G62" i="43" s="1"/>
  <c r="M71" i="43"/>
  <c r="N70" i="43"/>
  <c r="M70" i="43"/>
  <c r="L70" i="43"/>
  <c r="F59" i="43"/>
  <c r="G59" i="43" s="1"/>
  <c r="R59" i="43" s="1"/>
  <c r="A63" i="43"/>
  <c r="F63" i="43"/>
  <c r="G63" i="43" s="1"/>
  <c r="U63" i="43" s="1"/>
  <c r="AH65" i="43"/>
  <c r="N84" i="43"/>
  <c r="M85" i="43"/>
  <c r="F83" i="43"/>
  <c r="G83" i="43" s="1"/>
  <c r="R83" i="43" s="1"/>
  <c r="D89" i="43"/>
  <c r="M120" i="43"/>
  <c r="M108" i="43"/>
  <c r="N108" i="43"/>
  <c r="L108" i="43"/>
  <c r="N124" i="43"/>
  <c r="M124" i="43"/>
  <c r="L124" i="43"/>
  <c r="N115" i="43"/>
  <c r="F111" i="43"/>
  <c r="G111" i="43" s="1"/>
  <c r="Z111" i="43" s="1"/>
  <c r="AZ111" i="43" s="1"/>
  <c r="M123" i="43"/>
  <c r="F127" i="43"/>
  <c r="G127" i="43" s="1"/>
  <c r="W6" i="42"/>
  <c r="M60" i="42"/>
  <c r="AG60" i="42" s="1"/>
  <c r="AB29" i="42"/>
  <c r="U5" i="42"/>
  <c r="A23" i="42"/>
  <c r="A32" i="42"/>
  <c r="A30" i="42"/>
  <c r="D30" i="42"/>
  <c r="AB5" i="42"/>
  <c r="D15" i="42"/>
  <c r="A15" i="42"/>
  <c r="D6" i="42"/>
  <c r="M13" i="42"/>
  <c r="AG13" i="42" s="1"/>
  <c r="A20" i="42"/>
  <c r="A24" i="42"/>
  <c r="D24" i="42"/>
  <c r="Y6" i="42"/>
  <c r="Y5" i="42"/>
  <c r="AU5" i="42"/>
  <c r="A14" i="42"/>
  <c r="D14" i="42"/>
  <c r="N125" i="42"/>
  <c r="M31" i="42"/>
  <c r="A10" i="42"/>
  <c r="A2" i="42"/>
  <c r="M42" i="42"/>
  <c r="D31" i="42"/>
  <c r="A31" i="42"/>
  <c r="AH30" i="42"/>
  <c r="N47" i="42"/>
  <c r="M47" i="42"/>
  <c r="L47" i="42"/>
  <c r="F51" i="42"/>
  <c r="G51" i="42" s="1"/>
  <c r="M43" i="42"/>
  <c r="AG43" i="42" s="1"/>
  <c r="L43" i="42"/>
  <c r="Y38" i="42"/>
  <c r="AH45" i="42"/>
  <c r="F45" i="42"/>
  <c r="G45" i="42" s="1"/>
  <c r="W45" i="42" s="1"/>
  <c r="AH36" i="42"/>
  <c r="AH38" i="42"/>
  <c r="F53" i="42"/>
  <c r="G53" i="42" s="1"/>
  <c r="N66" i="42"/>
  <c r="M66" i="42"/>
  <c r="AH46" i="42"/>
  <c r="F46" i="42"/>
  <c r="G46" i="42"/>
  <c r="F52" i="42"/>
  <c r="G52" i="42" s="1"/>
  <c r="AH53" i="42"/>
  <c r="AH43" i="42"/>
  <c r="F43" i="42"/>
  <c r="G43" i="42" s="1"/>
  <c r="AH44" i="42"/>
  <c r="F44" i="42"/>
  <c r="G44" i="42" s="1"/>
  <c r="L64" i="42"/>
  <c r="F77" i="42"/>
  <c r="G77" i="42" s="1"/>
  <c r="L51" i="42"/>
  <c r="M51" i="42"/>
  <c r="F54" i="42"/>
  <c r="G54" i="42" s="1"/>
  <c r="M55" i="42"/>
  <c r="M77" i="42"/>
  <c r="N51" i="42"/>
  <c r="AH62" i="42"/>
  <c r="M74" i="42"/>
  <c r="S74" i="42"/>
  <c r="A62" i="42"/>
  <c r="Z74" i="42"/>
  <c r="AZ74" i="42" s="1"/>
  <c r="F62" i="42"/>
  <c r="G62" i="42" s="1"/>
  <c r="F82" i="42"/>
  <c r="G82" i="42" s="1"/>
  <c r="U84" i="42"/>
  <c r="F90" i="42"/>
  <c r="G90" i="42" s="1"/>
  <c r="Z90" i="42" s="1"/>
  <c r="AZ90" i="42" s="1"/>
  <c r="N98" i="42"/>
  <c r="W115" i="42"/>
  <c r="F106" i="42"/>
  <c r="G106" i="42" s="1"/>
  <c r="Q106" i="42" s="1"/>
  <c r="BA106" i="42" s="1"/>
  <c r="L101" i="42"/>
  <c r="M104" i="42"/>
  <c r="L104" i="42"/>
  <c r="N108" i="42"/>
  <c r="M108" i="42"/>
  <c r="L108" i="42"/>
  <c r="N101" i="42"/>
  <c r="N104" i="42"/>
  <c r="F98" i="42"/>
  <c r="G98" i="42" s="1"/>
  <c r="W98" i="42" s="1"/>
  <c r="F108" i="42"/>
  <c r="G108" i="42" s="1"/>
  <c r="F120" i="42"/>
  <c r="G120" i="42" s="1"/>
  <c r="U120" i="42" s="1"/>
  <c r="F128" i="42"/>
  <c r="G128" i="42" s="1"/>
  <c r="N126" i="42"/>
  <c r="M126" i="42"/>
  <c r="L126" i="42"/>
  <c r="F116" i="42"/>
  <c r="G116" i="42" s="1"/>
  <c r="W116" i="42" s="1"/>
  <c r="F127" i="42"/>
  <c r="G127" i="42" s="1"/>
  <c r="L90" i="41"/>
  <c r="N82" i="41"/>
  <c r="N58" i="41"/>
  <c r="M58" i="41"/>
  <c r="N7" i="41"/>
  <c r="N5" i="41"/>
  <c r="N74" i="41"/>
  <c r="M61" i="41"/>
  <c r="M117" i="41"/>
  <c r="A52" i="41"/>
  <c r="D25" i="41"/>
  <c r="AH17" i="41"/>
  <c r="D44" i="41"/>
  <c r="A11" i="41"/>
  <c r="D11" i="41"/>
  <c r="D7" i="41"/>
  <c r="L10" i="41"/>
  <c r="D35" i="41"/>
  <c r="A35" i="41"/>
  <c r="AH2" i="41"/>
  <c r="D3" i="41"/>
  <c r="L21" i="41"/>
  <c r="L14" i="41"/>
  <c r="N14" i="41"/>
  <c r="A20" i="41"/>
  <c r="D51" i="41"/>
  <c r="A51" i="41"/>
  <c r="N26" i="41"/>
  <c r="M30" i="41"/>
  <c r="D40" i="41"/>
  <c r="F64" i="41"/>
  <c r="G64" i="41" s="1"/>
  <c r="Z64" i="41" s="1"/>
  <c r="AZ64" i="41" s="1"/>
  <c r="F25" i="41"/>
  <c r="G25" i="41" s="1"/>
  <c r="D27" i="41"/>
  <c r="A33" i="41"/>
  <c r="AH57" i="41"/>
  <c r="F57" i="41"/>
  <c r="G57" i="41" s="1"/>
  <c r="S57" i="41" s="1"/>
  <c r="A37" i="41"/>
  <c r="L37" i="41"/>
  <c r="F39" i="41"/>
  <c r="G39" i="41" s="1"/>
  <c r="P39" i="41" s="1"/>
  <c r="A43" i="41"/>
  <c r="AH29" i="41"/>
  <c r="AH31" i="41"/>
  <c r="AH33" i="41"/>
  <c r="D48" i="41"/>
  <c r="A48" i="41"/>
  <c r="F53" i="41"/>
  <c r="G53" i="41" s="1"/>
  <c r="Y53" i="41" s="1"/>
  <c r="L70" i="41"/>
  <c r="M72" i="41"/>
  <c r="A67" i="41"/>
  <c r="AH65" i="41"/>
  <c r="M93" i="41"/>
  <c r="U108" i="41"/>
  <c r="D72" i="41"/>
  <c r="N77" i="41"/>
  <c r="M77" i="41"/>
  <c r="D71" i="41"/>
  <c r="L77" i="41"/>
  <c r="M101" i="41"/>
  <c r="N101" i="41"/>
  <c r="F89" i="41"/>
  <c r="G89" i="41" s="1"/>
  <c r="W89" i="41" s="1"/>
  <c r="M90" i="41"/>
  <c r="F95" i="41"/>
  <c r="G95" i="41" s="1"/>
  <c r="W95" i="41" s="1"/>
  <c r="L118" i="41"/>
  <c r="F105" i="41"/>
  <c r="G105" i="41" s="1"/>
  <c r="F80" i="41"/>
  <c r="G80" i="41" s="1"/>
  <c r="AB80" i="41" s="1"/>
  <c r="D101" i="41"/>
  <c r="AA112" i="41"/>
  <c r="N122" i="41"/>
  <c r="F109" i="41"/>
  <c r="G109" i="41" s="1"/>
  <c r="L123" i="41"/>
  <c r="F115" i="41"/>
  <c r="G115" i="41" s="1"/>
  <c r="L114" i="41"/>
  <c r="N126" i="41"/>
  <c r="M126" i="41"/>
  <c r="L126" i="41"/>
  <c r="L89" i="40"/>
  <c r="N2" i="40"/>
  <c r="A26" i="40"/>
  <c r="D26" i="40"/>
  <c r="A34" i="40"/>
  <c r="D34" i="40"/>
  <c r="AH34" i="40"/>
  <c r="D6" i="40"/>
  <c r="D22" i="40"/>
  <c r="AH26" i="40"/>
  <c r="A62" i="40"/>
  <c r="D10" i="40"/>
  <c r="A10" i="40"/>
  <c r="D5" i="40"/>
  <c r="F5" i="40"/>
  <c r="G5" i="40" s="1"/>
  <c r="D11" i="40"/>
  <c r="A11" i="40"/>
  <c r="AH10" i="40"/>
  <c r="F10" i="40"/>
  <c r="G10" i="40" s="1"/>
  <c r="A29" i="40"/>
  <c r="D29" i="40"/>
  <c r="AH3" i="40"/>
  <c r="U8" i="40"/>
  <c r="L11" i="40"/>
  <c r="M38" i="40"/>
  <c r="L38" i="40"/>
  <c r="D23" i="40"/>
  <c r="A23" i="40"/>
  <c r="D27" i="40"/>
  <c r="A27" i="40"/>
  <c r="AH29" i="40"/>
  <c r="M42" i="40"/>
  <c r="AG42" i="40" s="1"/>
  <c r="L42" i="40"/>
  <c r="AH35" i="40"/>
  <c r="F35" i="40"/>
  <c r="G35" i="40" s="1"/>
  <c r="AH32" i="40"/>
  <c r="N64" i="40"/>
  <c r="F51" i="40"/>
  <c r="G51" i="40" s="1"/>
  <c r="D59" i="40"/>
  <c r="A59" i="40"/>
  <c r="A40" i="40"/>
  <c r="L44" i="40"/>
  <c r="A46" i="40"/>
  <c r="AA56" i="40"/>
  <c r="W40" i="40"/>
  <c r="D58" i="40"/>
  <c r="A58" i="40"/>
  <c r="Z40" i="40"/>
  <c r="AZ40" i="40" s="1"/>
  <c r="Y40" i="40"/>
  <c r="AA40" i="40"/>
  <c r="AH59" i="40"/>
  <c r="F59" i="40"/>
  <c r="G59" i="40" s="1"/>
  <c r="M62" i="40"/>
  <c r="D63" i="40"/>
  <c r="F43" i="40"/>
  <c r="G43" i="40" s="1"/>
  <c r="AH43" i="40"/>
  <c r="A47" i="40"/>
  <c r="AH50" i="40"/>
  <c r="D64" i="40"/>
  <c r="A64" i="40"/>
  <c r="AH58" i="40"/>
  <c r="F58" i="40"/>
  <c r="G58" i="40" s="1"/>
  <c r="N81" i="40"/>
  <c r="F48" i="40"/>
  <c r="G48" i="40" s="1"/>
  <c r="L81" i="40"/>
  <c r="F42" i="40"/>
  <c r="G42" i="40" s="1"/>
  <c r="N57" i="40"/>
  <c r="D65" i="40"/>
  <c r="M85" i="40"/>
  <c r="L70" i="40"/>
  <c r="F61" i="40"/>
  <c r="G61" i="40" s="1"/>
  <c r="S61" i="40" s="1"/>
  <c r="L97" i="40"/>
  <c r="L71" i="40"/>
  <c r="U82" i="40"/>
  <c r="F63" i="40"/>
  <c r="G63" i="40" s="1"/>
  <c r="AU63" i="40" s="1"/>
  <c r="AH64" i="40"/>
  <c r="F64" i="40"/>
  <c r="G64" i="40" s="1"/>
  <c r="P75" i="40"/>
  <c r="M94" i="40"/>
  <c r="F104" i="40"/>
  <c r="G104" i="40" s="1"/>
  <c r="M86" i="40"/>
  <c r="F96" i="40"/>
  <c r="G96" i="40" s="1"/>
  <c r="N106" i="40"/>
  <c r="L106" i="40"/>
  <c r="S90" i="40"/>
  <c r="R90" i="40"/>
  <c r="Q90" i="40"/>
  <c r="BA90" i="40" s="1"/>
  <c r="N99" i="40"/>
  <c r="L99" i="40"/>
  <c r="L129" i="40"/>
  <c r="AB115" i="40"/>
  <c r="Y115" i="40"/>
  <c r="U115" i="40"/>
  <c r="AB106" i="40"/>
  <c r="L118" i="40"/>
  <c r="F123" i="40"/>
  <c r="G123" i="40" s="1"/>
  <c r="Z120" i="40"/>
  <c r="AZ120" i="40" s="1"/>
  <c r="N89" i="39"/>
  <c r="N73" i="39"/>
  <c r="N67" i="39"/>
  <c r="D54" i="39"/>
  <c r="A54" i="39"/>
  <c r="A58" i="39"/>
  <c r="D58" i="39"/>
  <c r="F58" i="39"/>
  <c r="G58" i="39" s="1"/>
  <c r="AA58" i="39" s="1"/>
  <c r="AH34" i="39"/>
  <c r="A28" i="39"/>
  <c r="D12" i="39"/>
  <c r="L9" i="39"/>
  <c r="L11" i="39"/>
  <c r="N3" i="39"/>
  <c r="M3" i="39"/>
  <c r="AG3" i="39" s="1"/>
  <c r="L3" i="39"/>
  <c r="D4" i="39"/>
  <c r="F24" i="39"/>
  <c r="G24" i="39" s="1"/>
  <c r="A8" i="39"/>
  <c r="A16" i="39"/>
  <c r="AH35" i="39"/>
  <c r="F35" i="39"/>
  <c r="G35" i="39" s="1"/>
  <c r="L59" i="39"/>
  <c r="F10" i="39"/>
  <c r="G10" i="39" s="1"/>
  <c r="AE10" i="39" s="1" a="1"/>
  <c r="AE10" i="39" s="1"/>
  <c r="D32" i="39"/>
  <c r="M6" i="39"/>
  <c r="M51" i="39"/>
  <c r="AG51" i="39" s="1"/>
  <c r="N51" i="39"/>
  <c r="L51" i="39"/>
  <c r="F70" i="39"/>
  <c r="G70" i="39" s="1"/>
  <c r="Y108" i="39"/>
  <c r="W108" i="39"/>
  <c r="S66" i="39"/>
  <c r="F75" i="39"/>
  <c r="G75" i="39" s="1"/>
  <c r="S75" i="39" s="1"/>
  <c r="D43" i="39"/>
  <c r="A48" i="39"/>
  <c r="P53" i="39"/>
  <c r="F83" i="39"/>
  <c r="G83" i="39" s="1"/>
  <c r="L94" i="39"/>
  <c r="F98" i="39"/>
  <c r="G98" i="39" s="1"/>
  <c r="W111" i="39"/>
  <c r="D85" i="39"/>
  <c r="F102" i="39"/>
  <c r="G102" i="39" s="1"/>
  <c r="V102" i="39" s="1"/>
  <c r="AY102" i="39" s="1"/>
  <c r="F86" i="39"/>
  <c r="G86" i="39" s="1"/>
  <c r="Q86" i="39" s="1"/>
  <c r="BA86" i="39" s="1"/>
  <c r="M86" i="39"/>
  <c r="L115" i="39"/>
  <c r="N105" i="39"/>
  <c r="F128" i="39"/>
  <c r="G128" i="39" s="1"/>
  <c r="W128" i="39" s="1"/>
  <c r="Z109" i="39"/>
  <c r="AZ109" i="39" s="1"/>
  <c r="F107" i="39"/>
  <c r="G107" i="39" s="1"/>
  <c r="U107" i="39" s="1"/>
  <c r="F116" i="39"/>
  <c r="G116" i="39" s="1"/>
  <c r="F112" i="39"/>
  <c r="G112" i="39" s="1"/>
  <c r="AA112" i="39" s="1"/>
  <c r="R119" i="39"/>
  <c r="F120" i="39"/>
  <c r="G120" i="39" s="1"/>
  <c r="S120" i="39" s="1"/>
  <c r="AA125" i="39"/>
  <c r="W125" i="39"/>
  <c r="R12" i="38"/>
  <c r="D3" i="38"/>
  <c r="A3" i="38"/>
  <c r="A6" i="38"/>
  <c r="D6" i="38"/>
  <c r="D15" i="38"/>
  <c r="A15" i="38"/>
  <c r="N21" i="38"/>
  <c r="L13" i="38"/>
  <c r="N13" i="38"/>
  <c r="F11" i="38"/>
  <c r="G11" i="38" s="1"/>
  <c r="L56" i="38"/>
  <c r="AH23" i="38"/>
  <c r="N44" i="38"/>
  <c r="M44" i="38"/>
  <c r="AG44" i="38" s="1"/>
  <c r="L44" i="38"/>
  <c r="L31" i="38"/>
  <c r="M46" i="38"/>
  <c r="N99" i="38"/>
  <c r="F4" i="38"/>
  <c r="G4" i="38" s="1"/>
  <c r="AU4" i="38" s="1"/>
  <c r="AH4" i="38"/>
  <c r="L8" i="38"/>
  <c r="A12" i="38"/>
  <c r="D13" i="38"/>
  <c r="AH14" i="38"/>
  <c r="N20" i="38"/>
  <c r="D35" i="38"/>
  <c r="A35" i="38"/>
  <c r="AH36" i="38"/>
  <c r="F36" i="38"/>
  <c r="G36" i="38" s="1"/>
  <c r="N37" i="38"/>
  <c r="AH38" i="38"/>
  <c r="F38" i="38"/>
  <c r="G38" i="38" s="1"/>
  <c r="M8" i="38"/>
  <c r="A19" i="38"/>
  <c r="D19" i="38"/>
  <c r="N28" i="38"/>
  <c r="L36" i="38"/>
  <c r="A44" i="38"/>
  <c r="D44" i="38"/>
  <c r="N32" i="38"/>
  <c r="M32" i="38"/>
  <c r="L32" i="38"/>
  <c r="AH62" i="38"/>
  <c r="N39" i="38"/>
  <c r="D45" i="38"/>
  <c r="N53" i="38"/>
  <c r="D47" i="38"/>
  <c r="AH54" i="38"/>
  <c r="M60" i="38"/>
  <c r="AG60" i="38" s="1"/>
  <c r="F72" i="38"/>
  <c r="G72" i="38" s="1"/>
  <c r="AE72" i="38" s="1" a="1"/>
  <c r="AE72" i="38" s="1"/>
  <c r="M102" i="38"/>
  <c r="L102" i="38"/>
  <c r="N102" i="38"/>
  <c r="F50" i="38"/>
  <c r="G50" i="38" s="1"/>
  <c r="S50" i="38" s="1"/>
  <c r="F52" i="38"/>
  <c r="G52" i="38" s="1"/>
  <c r="AB52" i="38" s="1"/>
  <c r="F60" i="38"/>
  <c r="G60" i="38" s="1"/>
  <c r="N80" i="38"/>
  <c r="F77" i="38"/>
  <c r="G77" i="38" s="1"/>
  <c r="A59" i="38"/>
  <c r="N75" i="38"/>
  <c r="N76" i="38"/>
  <c r="F64" i="38"/>
  <c r="G64" i="38" s="1"/>
  <c r="AA64" i="38" s="1"/>
  <c r="AH64" i="38"/>
  <c r="N71" i="38"/>
  <c r="U100" i="38"/>
  <c r="AA100" i="38"/>
  <c r="M86" i="38"/>
  <c r="M88" i="38"/>
  <c r="F84" i="38"/>
  <c r="G84" i="38" s="1"/>
  <c r="F86" i="38"/>
  <c r="G86" i="38" s="1"/>
  <c r="Y86" i="38" s="1"/>
  <c r="A92" i="38"/>
  <c r="F92" i="38"/>
  <c r="G92" i="38" s="1"/>
  <c r="R92" i="38" s="1"/>
  <c r="D123" i="38"/>
  <c r="A123" i="38"/>
  <c r="N103" i="38"/>
  <c r="L103" i="38"/>
  <c r="D124" i="38"/>
  <c r="A124" i="38"/>
  <c r="V110" i="38"/>
  <c r="AY110" i="38" s="1"/>
  <c r="AB110" i="38"/>
  <c r="P128" i="38"/>
  <c r="W123" i="38"/>
  <c r="N126" i="38"/>
  <c r="M126" i="38"/>
  <c r="L126" i="38"/>
  <c r="L115" i="38"/>
  <c r="F116" i="38"/>
  <c r="G116" i="38" s="1"/>
  <c r="S112" i="38"/>
  <c r="Q112" i="38"/>
  <c r="BA112" i="38" s="1"/>
  <c r="F118" i="38"/>
  <c r="G118" i="38" s="1"/>
  <c r="V118" i="38" s="1"/>
  <c r="AY118" i="38" s="1"/>
  <c r="D125" i="38"/>
  <c r="A125" i="38"/>
  <c r="AB128" i="38"/>
  <c r="Q128" i="38"/>
  <c r="BA128" i="38" s="1"/>
  <c r="N116" i="38"/>
  <c r="M118" i="38"/>
  <c r="L118" i="38"/>
  <c r="D122" i="38"/>
  <c r="A122" i="38"/>
  <c r="L125" i="38"/>
  <c r="N73" i="37"/>
  <c r="L104" i="37"/>
  <c r="L58" i="37"/>
  <c r="L20" i="37"/>
  <c r="L76" i="37"/>
  <c r="L107" i="37"/>
  <c r="N113" i="37"/>
  <c r="M20" i="37"/>
  <c r="L4" i="37"/>
  <c r="L85" i="37"/>
  <c r="M122" i="37"/>
  <c r="M4" i="37"/>
  <c r="W78" i="37"/>
  <c r="A17" i="37"/>
  <c r="F25" i="37"/>
  <c r="G25" i="37" s="1"/>
  <c r="S25" i="37" s="1"/>
  <c r="A4" i="37"/>
  <c r="D54" i="37"/>
  <c r="A13" i="37"/>
  <c r="A49" i="37"/>
  <c r="A68" i="37"/>
  <c r="D105" i="37"/>
  <c r="A45" i="37"/>
  <c r="D99" i="37"/>
  <c r="D14" i="37"/>
  <c r="L15" i="37"/>
  <c r="M13" i="37"/>
  <c r="L13" i="37"/>
  <c r="S40" i="37"/>
  <c r="R40" i="37"/>
  <c r="Q18" i="37"/>
  <c r="BA18" i="37" s="1"/>
  <c r="Y18" i="37"/>
  <c r="AU18" i="37"/>
  <c r="N24" i="37"/>
  <c r="M24" i="37"/>
  <c r="AG24" i="37" s="1"/>
  <c r="L24" i="37"/>
  <c r="A30" i="37"/>
  <c r="D30" i="37"/>
  <c r="S18" i="37"/>
  <c r="N21" i="37"/>
  <c r="M21" i="37"/>
  <c r="AG21" i="37" s="1"/>
  <c r="L21" i="37"/>
  <c r="A29" i="37"/>
  <c r="D29" i="37"/>
  <c r="AH33" i="37"/>
  <c r="AH6" i="37"/>
  <c r="AH22" i="37"/>
  <c r="M31" i="37"/>
  <c r="S55" i="37"/>
  <c r="R55" i="37"/>
  <c r="D63" i="37"/>
  <c r="F6" i="37"/>
  <c r="G6" i="37" s="1"/>
  <c r="V6" i="37" s="1"/>
  <c r="AY6" i="37" s="1"/>
  <c r="A10" i="37"/>
  <c r="F14" i="37"/>
  <c r="G14" i="37" s="1"/>
  <c r="W14" i="37" s="1"/>
  <c r="AH14" i="37"/>
  <c r="A18" i="37"/>
  <c r="F22" i="37"/>
  <c r="G22" i="37" s="1"/>
  <c r="AU22" i="37" s="1"/>
  <c r="F24" i="37"/>
  <c r="G24" i="37" s="1"/>
  <c r="AB24" i="37" s="1"/>
  <c r="AH30" i="37"/>
  <c r="N31" i="37"/>
  <c r="D47" i="37"/>
  <c r="AH20" i="37"/>
  <c r="N36" i="37"/>
  <c r="M36" i="37"/>
  <c r="L36" i="37"/>
  <c r="L16" i="37"/>
  <c r="D34" i="37"/>
  <c r="D35" i="37"/>
  <c r="A35" i="37"/>
  <c r="D38" i="37"/>
  <c r="D39" i="37"/>
  <c r="A39" i="37"/>
  <c r="D52" i="37"/>
  <c r="L67" i="37"/>
  <c r="N67" i="37"/>
  <c r="M67" i="37"/>
  <c r="N77" i="37"/>
  <c r="M77" i="37"/>
  <c r="AH18" i="37"/>
  <c r="F39" i="37"/>
  <c r="G39" i="37" s="1"/>
  <c r="AH32" i="37"/>
  <c r="F32" i="37"/>
  <c r="G32" i="37" s="1"/>
  <c r="AH24" i="37"/>
  <c r="AH39" i="37"/>
  <c r="Y72" i="37"/>
  <c r="S72" i="37"/>
  <c r="M38" i="37"/>
  <c r="AG38" i="37" s="1"/>
  <c r="AH38" i="37"/>
  <c r="N39" i="37"/>
  <c r="M39" i="37"/>
  <c r="AG39" i="37" s="1"/>
  <c r="L39" i="37"/>
  <c r="AU40" i="37"/>
  <c r="Q40" i="37"/>
  <c r="BA40" i="37" s="1"/>
  <c r="P40" i="37"/>
  <c r="Y40" i="37"/>
  <c r="A48" i="37"/>
  <c r="D48" i="37"/>
  <c r="M72" i="37"/>
  <c r="A40" i="37"/>
  <c r="AH47" i="37"/>
  <c r="F47" i="37"/>
  <c r="G47" i="37" s="1"/>
  <c r="Q54" i="37"/>
  <c r="BA54" i="37" s="1"/>
  <c r="P54" i="37"/>
  <c r="AU54" i="37"/>
  <c r="S54" i="37"/>
  <c r="A46" i="37"/>
  <c r="F76" i="37"/>
  <c r="G76" i="37" s="1"/>
  <c r="AH48" i="37"/>
  <c r="F48" i="37"/>
  <c r="G48" i="37"/>
  <c r="W48" i="37" s="1"/>
  <c r="AH46" i="37"/>
  <c r="F46" i="37"/>
  <c r="G46" i="37" s="1"/>
  <c r="AB46" i="37" s="1"/>
  <c r="R54" i="37"/>
  <c r="D55" i="37"/>
  <c r="N75" i="37"/>
  <c r="M75" i="37"/>
  <c r="L75" i="37"/>
  <c r="M81" i="37"/>
  <c r="L81" i="37"/>
  <c r="N81" i="37"/>
  <c r="L88" i="37"/>
  <c r="N98" i="37"/>
  <c r="L82" i="37"/>
  <c r="F64" i="37"/>
  <c r="G64" i="37" s="1"/>
  <c r="F65" i="37"/>
  <c r="G65" i="37" s="1"/>
  <c r="F84" i="37"/>
  <c r="G84" i="37" s="1"/>
  <c r="AA84" i="37" s="1"/>
  <c r="F83" i="37"/>
  <c r="G83" i="37" s="1"/>
  <c r="V83" i="37" s="1"/>
  <c r="AY83" i="37" s="1"/>
  <c r="Z78" i="37"/>
  <c r="AZ78" i="37" s="1"/>
  <c r="F81" i="37"/>
  <c r="G81" i="37" s="1"/>
  <c r="F91" i="37"/>
  <c r="G91" i="37" s="1"/>
  <c r="W91" i="37" s="1"/>
  <c r="F94" i="37"/>
  <c r="G94" i="37" s="1"/>
  <c r="F95" i="37"/>
  <c r="G95" i="37" s="1"/>
  <c r="F103" i="37"/>
  <c r="G103" i="37" s="1"/>
  <c r="N105" i="37"/>
  <c r="M105" i="37"/>
  <c r="F87" i="37"/>
  <c r="G87" i="37" s="1"/>
  <c r="D102" i="37"/>
  <c r="L89" i="37"/>
  <c r="M89" i="37"/>
  <c r="L97" i="37"/>
  <c r="M99" i="37"/>
  <c r="L99" i="37"/>
  <c r="N99" i="37"/>
  <c r="F101" i="37"/>
  <c r="G101" i="37" s="1"/>
  <c r="M115" i="37"/>
  <c r="N115" i="37"/>
  <c r="L126" i="37"/>
  <c r="F112" i="37"/>
  <c r="G112" i="37" s="1"/>
  <c r="AA112" i="37" s="1"/>
  <c r="AE107" i="37" a="1"/>
  <c r="AE107" i="37" s="1"/>
  <c r="F128" i="37"/>
  <c r="G128" i="37" s="1"/>
  <c r="M129" i="37"/>
  <c r="M112" i="37"/>
  <c r="M113" i="37"/>
  <c r="M119" i="37"/>
  <c r="M121" i="37"/>
  <c r="L122" i="37"/>
  <c r="L120" i="37"/>
  <c r="L61" i="36"/>
  <c r="M110" i="36"/>
  <c r="D23" i="36"/>
  <c r="D42" i="36"/>
  <c r="AH7" i="36"/>
  <c r="D47" i="36"/>
  <c r="D18" i="36"/>
  <c r="D45" i="36"/>
  <c r="A80" i="36"/>
  <c r="D10" i="36"/>
  <c r="D26" i="36"/>
  <c r="L3" i="36"/>
  <c r="M12" i="36"/>
  <c r="AG12" i="36" s="1"/>
  <c r="L12" i="36"/>
  <c r="N12" i="36"/>
  <c r="A20" i="36"/>
  <c r="D20" i="36"/>
  <c r="N32" i="36"/>
  <c r="N5" i="36"/>
  <c r="L19" i="36"/>
  <c r="M20" i="36"/>
  <c r="L20" i="36"/>
  <c r="N20" i="36"/>
  <c r="N9" i="36"/>
  <c r="M9" i="36"/>
  <c r="A10" i="36"/>
  <c r="L21" i="36"/>
  <c r="N21" i="36"/>
  <c r="M21" i="36"/>
  <c r="M29" i="36"/>
  <c r="L29" i="36"/>
  <c r="N29" i="36"/>
  <c r="M33" i="36"/>
  <c r="F12" i="36"/>
  <c r="G12" i="36" s="1"/>
  <c r="F14" i="36"/>
  <c r="G14" i="36" s="1"/>
  <c r="F22" i="36"/>
  <c r="G22" i="36" s="1"/>
  <c r="AH22" i="36"/>
  <c r="D27" i="36"/>
  <c r="D29" i="36"/>
  <c r="A33" i="36"/>
  <c r="A8" i="36"/>
  <c r="A16" i="36"/>
  <c r="F20" i="36"/>
  <c r="G20" i="36" s="1"/>
  <c r="AH20" i="36"/>
  <c r="L24" i="36"/>
  <c r="A28" i="36"/>
  <c r="A30" i="36"/>
  <c r="D44" i="36"/>
  <c r="A44" i="36"/>
  <c r="AH10" i="36"/>
  <c r="M24" i="36"/>
  <c r="M26" i="36"/>
  <c r="M34" i="36"/>
  <c r="L39" i="36"/>
  <c r="M45" i="36"/>
  <c r="F36" i="36"/>
  <c r="G36" i="36" s="1"/>
  <c r="W36" i="36" s="1"/>
  <c r="AH2" i="36"/>
  <c r="L6" i="36"/>
  <c r="F5" i="36"/>
  <c r="G5" i="36" s="1"/>
  <c r="AB5" i="36" s="1"/>
  <c r="A17" i="36"/>
  <c r="AH36" i="36"/>
  <c r="AH39" i="36"/>
  <c r="F39" i="36"/>
  <c r="G39" i="36" s="1"/>
  <c r="AU39" i="36" s="1"/>
  <c r="AH42" i="36"/>
  <c r="M60" i="36"/>
  <c r="AH53" i="36"/>
  <c r="F53" i="36"/>
  <c r="G53" i="36" s="1"/>
  <c r="AE53" i="36" s="1" a="1"/>
  <c r="AE53" i="36" s="1"/>
  <c r="A42" i="36"/>
  <c r="L53" i="36"/>
  <c r="M53" i="36"/>
  <c r="L54" i="36"/>
  <c r="M63" i="36"/>
  <c r="AG63" i="36" s="1"/>
  <c r="N52" i="36"/>
  <c r="L52" i="36"/>
  <c r="M52" i="36"/>
  <c r="P45" i="36"/>
  <c r="N57" i="36"/>
  <c r="L57" i="36"/>
  <c r="M57" i="36"/>
  <c r="L62" i="36"/>
  <c r="Y54" i="36"/>
  <c r="W54" i="36"/>
  <c r="M59" i="36"/>
  <c r="AG59" i="36" s="1"/>
  <c r="F67" i="36"/>
  <c r="G67" i="36" s="1"/>
  <c r="AH46" i="36"/>
  <c r="D59" i="36"/>
  <c r="A59" i="36"/>
  <c r="L72" i="36"/>
  <c r="F56" i="36"/>
  <c r="G56" i="36" s="1"/>
  <c r="N65" i="36"/>
  <c r="M65" i="36"/>
  <c r="L65" i="36"/>
  <c r="M68" i="36"/>
  <c r="L68" i="36"/>
  <c r="N72" i="36"/>
  <c r="F51" i="36"/>
  <c r="G51" i="36" s="1"/>
  <c r="F55" i="36"/>
  <c r="G55" i="36" s="1"/>
  <c r="P55" i="36" s="1"/>
  <c r="D58" i="36"/>
  <c r="A58" i="36"/>
  <c r="M66" i="36"/>
  <c r="F50" i="36"/>
  <c r="G50" i="36" s="1"/>
  <c r="L66" i="36"/>
  <c r="F81" i="36"/>
  <c r="G81" i="36" s="1"/>
  <c r="R81" i="36" s="1"/>
  <c r="A64" i="36"/>
  <c r="N73" i="36"/>
  <c r="L73" i="36"/>
  <c r="F79" i="36"/>
  <c r="G79" i="36" s="1"/>
  <c r="AB79" i="36" s="1"/>
  <c r="M84" i="36"/>
  <c r="N84" i="36"/>
  <c r="L84" i="36"/>
  <c r="M61" i="36"/>
  <c r="N74" i="36"/>
  <c r="M74" i="36"/>
  <c r="D75" i="36"/>
  <c r="A75" i="36"/>
  <c r="M76" i="36"/>
  <c r="N76" i="36"/>
  <c r="L74" i="36"/>
  <c r="F75" i="36"/>
  <c r="G75" i="36" s="1"/>
  <c r="L76" i="36"/>
  <c r="M79" i="36"/>
  <c r="N90" i="36"/>
  <c r="L90" i="36"/>
  <c r="M90" i="36"/>
  <c r="AE102" i="36" a="1"/>
  <c r="AE102" i="36" s="1"/>
  <c r="V102" i="36"/>
  <c r="AY102" i="36" s="1"/>
  <c r="Y102" i="36"/>
  <c r="M89" i="36"/>
  <c r="L89" i="36"/>
  <c r="N89" i="36"/>
  <c r="AB102" i="36"/>
  <c r="L112" i="36"/>
  <c r="N112" i="36"/>
  <c r="N123" i="36"/>
  <c r="M123" i="36"/>
  <c r="L123" i="36"/>
  <c r="M102" i="36"/>
  <c r="L102" i="36"/>
  <c r="D110" i="36"/>
  <c r="A110" i="36"/>
  <c r="L103" i="36"/>
  <c r="F93" i="36"/>
  <c r="G93" i="36" s="1"/>
  <c r="N100" i="36"/>
  <c r="F101" i="36"/>
  <c r="G101" i="36" s="1"/>
  <c r="V101" i="36" s="1"/>
  <c r="AY101" i="36" s="1"/>
  <c r="M100" i="36"/>
  <c r="N109" i="36"/>
  <c r="M101" i="36"/>
  <c r="M125" i="36"/>
  <c r="L125" i="36"/>
  <c r="N115" i="36"/>
  <c r="M115" i="36"/>
  <c r="F120" i="36"/>
  <c r="G120" i="36" s="1"/>
  <c r="Z120" i="36" s="1"/>
  <c r="AZ120" i="36" s="1"/>
  <c r="L118" i="36"/>
  <c r="L126" i="36"/>
  <c r="F111" i="36"/>
  <c r="G111" i="36" s="1"/>
  <c r="Q111" i="36" s="1"/>
  <c r="BA111" i="36" s="1"/>
  <c r="F127" i="36"/>
  <c r="G127" i="36" s="1"/>
  <c r="L128" i="36"/>
  <c r="M73" i="35"/>
  <c r="N73" i="35"/>
  <c r="M71" i="35"/>
  <c r="M101" i="35"/>
  <c r="L40" i="35"/>
  <c r="L69" i="35"/>
  <c r="L85" i="35"/>
  <c r="L93" i="35"/>
  <c r="M40" i="35"/>
  <c r="N85" i="35"/>
  <c r="N93" i="35"/>
  <c r="M16" i="35"/>
  <c r="A25" i="35"/>
  <c r="AA11" i="35"/>
  <c r="A46" i="35"/>
  <c r="D53" i="35"/>
  <c r="A6" i="35"/>
  <c r="D11" i="35"/>
  <c r="P18" i="35"/>
  <c r="A62" i="35"/>
  <c r="A63" i="35"/>
  <c r="L3" i="35"/>
  <c r="A8" i="35"/>
  <c r="D2" i="35"/>
  <c r="N8" i="35"/>
  <c r="M8" i="35"/>
  <c r="L8" i="35"/>
  <c r="M23" i="35"/>
  <c r="L23" i="35"/>
  <c r="N23" i="35"/>
  <c r="N15" i="35"/>
  <c r="M15" i="35"/>
  <c r="L15" i="35"/>
  <c r="N20" i="35"/>
  <c r="L31" i="35"/>
  <c r="M31" i="35"/>
  <c r="N31" i="35"/>
  <c r="Z12" i="35"/>
  <c r="AZ12" i="35" s="1"/>
  <c r="AB12" i="35"/>
  <c r="W12" i="35"/>
  <c r="V12" i="35"/>
  <c r="AY12" i="35" s="1"/>
  <c r="AE12" i="35" a="1"/>
  <c r="AE12" i="35" s="1"/>
  <c r="U12" i="35"/>
  <c r="AU12" i="35"/>
  <c r="D7" i="35"/>
  <c r="L33" i="35"/>
  <c r="M33" i="35"/>
  <c r="N33" i="35"/>
  <c r="F4" i="35"/>
  <c r="G4" i="35" s="1"/>
  <c r="P4" i="35" s="1"/>
  <c r="Z11" i="35"/>
  <c r="AZ11" i="35" s="1"/>
  <c r="F15" i="35"/>
  <c r="G15" i="35" s="1"/>
  <c r="S15" i="35" s="1"/>
  <c r="N16" i="35"/>
  <c r="AH26" i="35"/>
  <c r="N17" i="35"/>
  <c r="M17" i="35"/>
  <c r="L17" i="35"/>
  <c r="M26" i="35"/>
  <c r="AB11" i="35"/>
  <c r="D35" i="35"/>
  <c r="A35" i="35"/>
  <c r="U11" i="35"/>
  <c r="AE11" i="35" a="1"/>
  <c r="AE11" i="35" s="1"/>
  <c r="AB13" i="35"/>
  <c r="R35" i="35"/>
  <c r="V11" i="35"/>
  <c r="AY11" i="35" s="1"/>
  <c r="D20" i="35"/>
  <c r="A20" i="35"/>
  <c r="D22" i="35"/>
  <c r="A22" i="35"/>
  <c r="L32" i="35"/>
  <c r="M32" i="35"/>
  <c r="W11" i="35"/>
  <c r="W13" i="35"/>
  <c r="F20" i="35"/>
  <c r="G20" i="35" s="1"/>
  <c r="AA20" i="35" s="1"/>
  <c r="D23" i="35"/>
  <c r="N32" i="35"/>
  <c r="Q35" i="35"/>
  <c r="BA35" i="35" s="1"/>
  <c r="S18" i="35"/>
  <c r="Q18" i="35"/>
  <c r="BA18" i="35" s="1"/>
  <c r="A30" i="35"/>
  <c r="L38" i="35"/>
  <c r="N53" i="35"/>
  <c r="F28" i="35"/>
  <c r="G28" i="35" s="1"/>
  <c r="AA28" i="35" s="1"/>
  <c r="F30" i="35"/>
  <c r="G30" i="35" s="1"/>
  <c r="F32" i="35"/>
  <c r="G32" i="35"/>
  <c r="F33" i="35"/>
  <c r="G33" i="35" s="1"/>
  <c r="A36" i="35"/>
  <c r="U48" i="35"/>
  <c r="AH58" i="35"/>
  <c r="F58" i="35"/>
  <c r="G58" i="35" s="1"/>
  <c r="P47" i="35"/>
  <c r="F54" i="35"/>
  <c r="G54" i="35" s="1"/>
  <c r="V54" i="35" s="1"/>
  <c r="AY54" i="35" s="1"/>
  <c r="R55" i="35"/>
  <c r="AU55" i="35"/>
  <c r="AB55" i="35"/>
  <c r="Q55" i="35"/>
  <c r="BA55" i="35" s="1"/>
  <c r="AA55" i="35"/>
  <c r="U55" i="35"/>
  <c r="M56" i="35"/>
  <c r="AG56" i="35" s="1"/>
  <c r="N56" i="35"/>
  <c r="L56" i="35"/>
  <c r="Z59" i="35"/>
  <c r="AZ59" i="35" s="1"/>
  <c r="L41" i="35"/>
  <c r="N47" i="35"/>
  <c r="M47" i="35"/>
  <c r="F52" i="35"/>
  <c r="G52" i="35" s="1"/>
  <c r="S53" i="35"/>
  <c r="Q53" i="35"/>
  <c r="BA53" i="35" s="1"/>
  <c r="M54" i="35"/>
  <c r="N54" i="35"/>
  <c r="L54" i="35"/>
  <c r="W42" i="35"/>
  <c r="U42" i="35"/>
  <c r="AA42" i="35"/>
  <c r="D43" i="35"/>
  <c r="A43" i="35"/>
  <c r="M55" i="35"/>
  <c r="AG55" i="35" s="1"/>
  <c r="N55" i="35"/>
  <c r="L55" i="35"/>
  <c r="F68" i="35"/>
  <c r="G68" i="35" s="1"/>
  <c r="Q68" i="35" s="1"/>
  <c r="BA68" i="35" s="1"/>
  <c r="W71" i="35"/>
  <c r="S71" i="35"/>
  <c r="Z71" i="35"/>
  <c r="AZ71" i="35" s="1"/>
  <c r="P71" i="35"/>
  <c r="AA71" i="35"/>
  <c r="Y71" i="35"/>
  <c r="U71" i="35"/>
  <c r="AB71" i="35"/>
  <c r="A64" i="35"/>
  <c r="F73" i="35"/>
  <c r="G73" i="35" s="1"/>
  <c r="A47" i="35"/>
  <c r="L61" i="35"/>
  <c r="L62" i="35"/>
  <c r="N71" i="35"/>
  <c r="L77" i="35"/>
  <c r="M77" i="35"/>
  <c r="N77" i="35"/>
  <c r="N61" i="35"/>
  <c r="N62" i="35"/>
  <c r="N87" i="35"/>
  <c r="L87" i="35"/>
  <c r="M87" i="35"/>
  <c r="N69" i="35"/>
  <c r="F82" i="35"/>
  <c r="G82" i="35" s="1"/>
  <c r="N78" i="35"/>
  <c r="M78" i="35"/>
  <c r="L82" i="35"/>
  <c r="N82" i="35"/>
  <c r="M86" i="35"/>
  <c r="L86" i="35"/>
  <c r="R114" i="35"/>
  <c r="L78" i="35"/>
  <c r="M82" i="35"/>
  <c r="N86" i="35"/>
  <c r="F89" i="35"/>
  <c r="G89" i="35" s="1"/>
  <c r="R89" i="35" s="1"/>
  <c r="L89" i="35"/>
  <c r="F76" i="35"/>
  <c r="G76" i="35" s="1"/>
  <c r="W76" i="35" s="1"/>
  <c r="M79" i="35"/>
  <c r="L79" i="35"/>
  <c r="F94" i="35"/>
  <c r="G94" i="35" s="1"/>
  <c r="W94" i="35" s="1"/>
  <c r="N94" i="35"/>
  <c r="F81" i="35"/>
  <c r="G81" i="35" s="1"/>
  <c r="F91" i="35"/>
  <c r="G91" i="35" s="1"/>
  <c r="N122" i="35"/>
  <c r="L122" i="35"/>
  <c r="M122" i="35"/>
  <c r="L113" i="35"/>
  <c r="M113" i="35"/>
  <c r="N102" i="35"/>
  <c r="M102" i="35"/>
  <c r="F116" i="35"/>
  <c r="G116" i="35" s="1"/>
  <c r="L102" i="35"/>
  <c r="F108" i="35"/>
  <c r="G108" i="35" s="1"/>
  <c r="AE108" i="35" s="1" a="1"/>
  <c r="AE108" i="35" s="1"/>
  <c r="N110" i="35"/>
  <c r="M110" i="35"/>
  <c r="L110" i="35"/>
  <c r="N116" i="35"/>
  <c r="M116" i="35"/>
  <c r="L116" i="35"/>
  <c r="L126" i="35"/>
  <c r="M108" i="35"/>
  <c r="L108" i="35"/>
  <c r="D114" i="35"/>
  <c r="A114" i="35"/>
  <c r="A119" i="35"/>
  <c r="N111" i="35"/>
  <c r="M117" i="35"/>
  <c r="L117" i="35"/>
  <c r="L111" i="35"/>
  <c r="N117" i="35"/>
  <c r="N124" i="35"/>
  <c r="M124" i="35"/>
  <c r="L124" i="35"/>
  <c r="AS114" i="35"/>
  <c r="AF114" i="35" s="1"/>
  <c r="S114" i="35"/>
  <c r="Q114" i="35"/>
  <c r="BA114" i="35" s="1"/>
  <c r="D118" i="35"/>
  <c r="A118" i="35"/>
  <c r="N120" i="35"/>
  <c r="L120" i="35"/>
  <c r="N30" i="34"/>
  <c r="L38" i="34"/>
  <c r="L40" i="34"/>
  <c r="L55" i="34"/>
  <c r="L69" i="34"/>
  <c r="M55" i="34"/>
  <c r="W11" i="34"/>
  <c r="M16" i="34"/>
  <c r="M68" i="34"/>
  <c r="L30" i="34"/>
  <c r="M6" i="34"/>
  <c r="N116" i="34"/>
  <c r="D8" i="34"/>
  <c r="P49" i="34"/>
  <c r="A126" i="34"/>
  <c r="A122" i="34"/>
  <c r="D37" i="34"/>
  <c r="D49" i="34"/>
  <c r="AH4" i="34"/>
  <c r="F4" i="34"/>
  <c r="G4" i="34" s="1"/>
  <c r="A2" i="34"/>
  <c r="N9" i="34"/>
  <c r="D18" i="34"/>
  <c r="A18" i="34"/>
  <c r="A11" i="34"/>
  <c r="D11" i="34"/>
  <c r="A15" i="34"/>
  <c r="D15" i="34"/>
  <c r="Q11" i="34"/>
  <c r="BA11" i="34" s="1"/>
  <c r="D5" i="34"/>
  <c r="D10" i="34"/>
  <c r="A10" i="34"/>
  <c r="L11" i="34"/>
  <c r="D26" i="34"/>
  <c r="A26" i="34"/>
  <c r="N19" i="34"/>
  <c r="F8" i="34"/>
  <c r="G8" i="34" s="1"/>
  <c r="L14" i="34"/>
  <c r="D20" i="34"/>
  <c r="A20" i="34"/>
  <c r="A21" i="34"/>
  <c r="F22" i="34"/>
  <c r="G22" i="34" s="1"/>
  <c r="F20" i="34"/>
  <c r="G20" i="34" s="1"/>
  <c r="Y20" i="34" s="1"/>
  <c r="L15" i="34"/>
  <c r="N16" i="34"/>
  <c r="L18" i="34"/>
  <c r="F27" i="34"/>
  <c r="G27" i="34" s="1"/>
  <c r="F29" i="34"/>
  <c r="G29" i="34" s="1"/>
  <c r="D54" i="34"/>
  <c r="A54" i="34"/>
  <c r="AH27" i="34"/>
  <c r="AH28" i="34"/>
  <c r="AH29" i="34"/>
  <c r="M31" i="34"/>
  <c r="N43" i="34"/>
  <c r="A49" i="34"/>
  <c r="Q80" i="34"/>
  <c r="BA80" i="34" s="1"/>
  <c r="AH35" i="34"/>
  <c r="F35" i="34"/>
  <c r="G35" i="34" s="1"/>
  <c r="AH39" i="34"/>
  <c r="F39" i="34"/>
  <c r="G39" i="34" s="1"/>
  <c r="U39" i="34" s="1"/>
  <c r="A42" i="34"/>
  <c r="F48" i="34"/>
  <c r="G48" i="34" s="1"/>
  <c r="S48" i="34" s="1"/>
  <c r="AH48" i="34"/>
  <c r="A31" i="34"/>
  <c r="Q31" i="34"/>
  <c r="BA31" i="34" s="1"/>
  <c r="L32" i="34"/>
  <c r="M39" i="34"/>
  <c r="L39" i="34"/>
  <c r="M48" i="34"/>
  <c r="AG48" i="34" s="1"/>
  <c r="L48" i="34"/>
  <c r="N48" i="34"/>
  <c r="R49" i="34"/>
  <c r="M35" i="34"/>
  <c r="A38" i="34"/>
  <c r="AH24" i="34"/>
  <c r="F24" i="34"/>
  <c r="G24" i="34" s="1"/>
  <c r="Y31" i="34"/>
  <c r="V31" i="34"/>
  <c r="AY31" i="34" s="1"/>
  <c r="D52" i="34"/>
  <c r="M47" i="34"/>
  <c r="AG47" i="34" s="1"/>
  <c r="AH51" i="34"/>
  <c r="F51" i="34"/>
  <c r="G51" i="34" s="1"/>
  <c r="AH59" i="34"/>
  <c r="A47" i="34"/>
  <c r="D93" i="34"/>
  <c r="A93" i="34"/>
  <c r="AH61" i="34"/>
  <c r="M40" i="34"/>
  <c r="M51" i="34"/>
  <c r="F61" i="34"/>
  <c r="G61" i="34" s="1"/>
  <c r="F37" i="34"/>
  <c r="G37" i="34" s="1"/>
  <c r="N68" i="34"/>
  <c r="AS80" i="34"/>
  <c r="AF80" i="34" s="1"/>
  <c r="AS75" i="34"/>
  <c r="AF75" i="34" s="1"/>
  <c r="N69" i="34"/>
  <c r="F72" i="34"/>
  <c r="G72" i="34" s="1"/>
  <c r="Y72" i="34" s="1"/>
  <c r="N74" i="34"/>
  <c r="L74" i="34"/>
  <c r="P75" i="34"/>
  <c r="Q75" i="34"/>
  <c r="BA75" i="34" s="1"/>
  <c r="F55" i="34"/>
  <c r="G55" i="34" s="1"/>
  <c r="Y55" i="34" s="1"/>
  <c r="F58" i="34"/>
  <c r="G58" i="34" s="1"/>
  <c r="F63" i="34"/>
  <c r="G63" i="34" s="1"/>
  <c r="Q63" i="34" s="1"/>
  <c r="BA63" i="34" s="1"/>
  <c r="AA87" i="34"/>
  <c r="Q87" i="34"/>
  <c r="BA87" i="34" s="1"/>
  <c r="BB87" i="34" s="1"/>
  <c r="Z87" i="34"/>
  <c r="AZ87" i="34" s="1"/>
  <c r="AE87" i="34" a="1"/>
  <c r="AE87" i="34" s="1"/>
  <c r="S87" i="34"/>
  <c r="R87" i="34"/>
  <c r="W87" i="34"/>
  <c r="N71" i="34"/>
  <c r="L71" i="34"/>
  <c r="M77" i="34"/>
  <c r="L77" i="34"/>
  <c r="N77" i="34"/>
  <c r="M79" i="34"/>
  <c r="M83" i="34"/>
  <c r="N86" i="34"/>
  <c r="L89" i="34"/>
  <c r="F91" i="34"/>
  <c r="G91" i="34" s="1"/>
  <c r="A88" i="34"/>
  <c r="L109" i="34"/>
  <c r="N109" i="34"/>
  <c r="N87" i="34"/>
  <c r="L87" i="34"/>
  <c r="D90" i="34"/>
  <c r="A90" i="34"/>
  <c r="M85" i="34"/>
  <c r="L86" i="34"/>
  <c r="AE86" i="34" a="1"/>
  <c r="AE86" i="34" s="1"/>
  <c r="M104" i="34"/>
  <c r="N108" i="34"/>
  <c r="F101" i="34"/>
  <c r="G101" i="34" s="1"/>
  <c r="M128" i="34"/>
  <c r="L128" i="34"/>
  <c r="R95" i="34"/>
  <c r="L125" i="34"/>
  <c r="N105" i="34"/>
  <c r="M105" i="34"/>
  <c r="L105" i="34"/>
  <c r="N118" i="34"/>
  <c r="M118" i="34"/>
  <c r="L118" i="34"/>
  <c r="M120" i="34"/>
  <c r="N120" i="34"/>
  <c r="F129" i="34"/>
  <c r="G129" i="34" s="1"/>
  <c r="Z129" i="34" s="1"/>
  <c r="AZ129" i="34" s="1"/>
  <c r="F113" i="34"/>
  <c r="G113" i="34" s="1"/>
  <c r="L129" i="34"/>
  <c r="M129" i="34"/>
  <c r="F108" i="34"/>
  <c r="G108" i="34" s="1"/>
  <c r="W108" i="34" s="1"/>
  <c r="L121" i="34"/>
  <c r="M121" i="34"/>
  <c r="N129" i="34"/>
  <c r="F112" i="34"/>
  <c r="G112" i="34" s="1"/>
  <c r="N117" i="34"/>
  <c r="M117" i="34"/>
  <c r="N124" i="34"/>
  <c r="M124" i="34"/>
  <c r="M112" i="34"/>
  <c r="N112" i="34"/>
  <c r="A128" i="34"/>
  <c r="D128" i="34"/>
  <c r="L116" i="34"/>
  <c r="F128" i="34"/>
  <c r="G128" i="34" s="1"/>
  <c r="R128" i="34" s="1"/>
  <c r="A125" i="34"/>
  <c r="N34" i="33"/>
  <c r="N97" i="33"/>
  <c r="M55" i="33"/>
  <c r="L73" i="33"/>
  <c r="M68" i="33"/>
  <c r="S89" i="33"/>
  <c r="A25" i="33"/>
  <c r="D18" i="33"/>
  <c r="AH25" i="33"/>
  <c r="A57" i="33"/>
  <c r="D64" i="33"/>
  <c r="AH41" i="33"/>
  <c r="N2" i="33"/>
  <c r="M2" i="33"/>
  <c r="L2" i="33"/>
  <c r="N5" i="33"/>
  <c r="L5" i="33"/>
  <c r="R4" i="33"/>
  <c r="Q4" i="33"/>
  <c r="BA4" i="33" s="1"/>
  <c r="P4" i="33"/>
  <c r="AU4" i="33"/>
  <c r="S4" i="33"/>
  <c r="N12" i="33"/>
  <c r="M12" i="33"/>
  <c r="N24" i="33"/>
  <c r="L24" i="33"/>
  <c r="A26" i="33"/>
  <c r="D26" i="33"/>
  <c r="F2" i="33"/>
  <c r="G2" i="33" s="1"/>
  <c r="AA2" i="33" s="1"/>
  <c r="F8" i="33"/>
  <c r="G8" i="33" s="1"/>
  <c r="R8" i="33" s="1"/>
  <c r="L12" i="33"/>
  <c r="AH16" i="33"/>
  <c r="A27" i="33"/>
  <c r="D27" i="33"/>
  <c r="L11" i="33"/>
  <c r="M15" i="33"/>
  <c r="L15" i="33"/>
  <c r="L20" i="33"/>
  <c r="A4" i="33"/>
  <c r="L23" i="33"/>
  <c r="L26" i="33"/>
  <c r="AH28" i="33"/>
  <c r="F28" i="33"/>
  <c r="G28" i="33" s="1"/>
  <c r="A12" i="33"/>
  <c r="AH12" i="33"/>
  <c r="F32" i="33"/>
  <c r="G32" i="33" s="1"/>
  <c r="W32" i="33" s="1"/>
  <c r="N8" i="33"/>
  <c r="AH8" i="33"/>
  <c r="L14" i="33"/>
  <c r="N29" i="33"/>
  <c r="L29" i="33"/>
  <c r="D34" i="33"/>
  <c r="F34" i="33"/>
  <c r="G34" i="33" s="1"/>
  <c r="AH11" i="33"/>
  <c r="F20" i="33"/>
  <c r="G20" i="33" s="1"/>
  <c r="F24" i="33"/>
  <c r="G24" i="33" s="1"/>
  <c r="L31" i="33"/>
  <c r="F68" i="33"/>
  <c r="G68" i="33" s="1"/>
  <c r="M21" i="33"/>
  <c r="AG21" i="33" s="1"/>
  <c r="N60" i="33"/>
  <c r="L60" i="33"/>
  <c r="A47" i="33"/>
  <c r="D47" i="33"/>
  <c r="AH18" i="33"/>
  <c r="F10" i="33"/>
  <c r="G10" i="33" s="1"/>
  <c r="V10" i="33" s="1"/>
  <c r="AY10" i="33" s="1"/>
  <c r="F26" i="33"/>
  <c r="G26" i="33" s="1"/>
  <c r="AH29" i="33"/>
  <c r="AH33" i="33"/>
  <c r="D38" i="33"/>
  <c r="A38" i="33"/>
  <c r="M44" i="33"/>
  <c r="L44" i="33"/>
  <c r="L28" i="33"/>
  <c r="L32" i="33"/>
  <c r="M30" i="33"/>
  <c r="M32" i="33"/>
  <c r="AS99" i="33"/>
  <c r="AF99" i="33" s="1"/>
  <c r="AS89" i="33"/>
  <c r="AF89" i="33" s="1"/>
  <c r="L41" i="33"/>
  <c r="N41" i="33"/>
  <c r="M41" i="33"/>
  <c r="V43" i="33"/>
  <c r="AY43" i="33" s="1"/>
  <c r="M51" i="33"/>
  <c r="L51" i="33"/>
  <c r="AE60" i="33" a="1"/>
  <c r="AE60" i="33" s="1"/>
  <c r="Z60" i="33"/>
  <c r="AZ60" i="33" s="1"/>
  <c r="AH49" i="33"/>
  <c r="F49" i="33"/>
  <c r="G49" i="33" s="1"/>
  <c r="D66" i="33"/>
  <c r="A66" i="33"/>
  <c r="N38" i="33"/>
  <c r="D57" i="33"/>
  <c r="AH42" i="33"/>
  <c r="N54" i="33"/>
  <c r="M54" i="33"/>
  <c r="AG54" i="33" s="1"/>
  <c r="L54" i="33"/>
  <c r="D55" i="33"/>
  <c r="N66" i="33"/>
  <c r="M66" i="33"/>
  <c r="N46" i="33"/>
  <c r="M46" i="33"/>
  <c r="L46" i="33"/>
  <c r="M71" i="33"/>
  <c r="N71" i="33"/>
  <c r="L71" i="33"/>
  <c r="F72" i="33"/>
  <c r="G72" i="33" s="1"/>
  <c r="F84" i="33"/>
  <c r="G84" i="33" s="1"/>
  <c r="V84" i="33" s="1"/>
  <c r="AY84" i="33" s="1"/>
  <c r="N74" i="33"/>
  <c r="L74" i="33"/>
  <c r="D105" i="33"/>
  <c r="A105" i="33"/>
  <c r="F57" i="33"/>
  <c r="G57" i="33" s="1"/>
  <c r="R57" i="33" s="1"/>
  <c r="L61" i="33"/>
  <c r="M75" i="33"/>
  <c r="L76" i="33"/>
  <c r="M76" i="33"/>
  <c r="M87" i="33"/>
  <c r="L87" i="33"/>
  <c r="N91" i="33"/>
  <c r="L91" i="33"/>
  <c r="N76" i="33"/>
  <c r="N89" i="33"/>
  <c r="M89" i="33"/>
  <c r="L89" i="33"/>
  <c r="A61" i="33"/>
  <c r="A62" i="33"/>
  <c r="A64" i="33"/>
  <c r="Q52" i="33"/>
  <c r="BA52" i="33" s="1"/>
  <c r="L94" i="33"/>
  <c r="M94" i="33"/>
  <c r="L81" i="33"/>
  <c r="F87" i="33"/>
  <c r="G87" i="33" s="1"/>
  <c r="V87" i="33" s="1"/>
  <c r="AY87" i="33" s="1"/>
  <c r="AB89" i="33"/>
  <c r="R89" i="33"/>
  <c r="Q89" i="33"/>
  <c r="BA89" i="33" s="1"/>
  <c r="P89" i="33"/>
  <c r="Y89" i="33"/>
  <c r="P91" i="33"/>
  <c r="AB99" i="33"/>
  <c r="R99" i="33"/>
  <c r="P99" i="33"/>
  <c r="W99" i="33"/>
  <c r="N105" i="33"/>
  <c r="M105" i="33"/>
  <c r="M112" i="33"/>
  <c r="L112" i="33"/>
  <c r="N112" i="33"/>
  <c r="D98" i="33"/>
  <c r="L99" i="33"/>
  <c r="N125" i="33"/>
  <c r="M125" i="33"/>
  <c r="N107" i="33"/>
  <c r="L107" i="33"/>
  <c r="F120" i="33"/>
  <c r="G120" i="33" s="1"/>
  <c r="V120" i="33" s="1"/>
  <c r="AY120" i="33" s="1"/>
  <c r="Q99" i="33"/>
  <c r="BA99" i="33" s="1"/>
  <c r="N102" i="33"/>
  <c r="V99" i="33"/>
  <c r="AY99" i="33" s="1"/>
  <c r="F112" i="33"/>
  <c r="G112" i="33" s="1"/>
  <c r="F129" i="33"/>
  <c r="G129" i="33" s="1"/>
  <c r="AA129" i="33" s="1"/>
  <c r="N118" i="33"/>
  <c r="M120" i="33"/>
  <c r="L120" i="33"/>
  <c r="N120" i="33"/>
  <c r="L129" i="33"/>
  <c r="A129" i="33"/>
  <c r="M111" i="33"/>
  <c r="N129" i="33"/>
  <c r="F113" i="33"/>
  <c r="G113" i="33" s="1"/>
  <c r="AB113" i="33" s="1"/>
  <c r="F128" i="33"/>
  <c r="G128" i="33" s="1"/>
  <c r="M117" i="33"/>
  <c r="L119" i="33"/>
  <c r="M105" i="32"/>
  <c r="N114" i="32"/>
  <c r="L77" i="32"/>
  <c r="M90" i="32"/>
  <c r="N91" i="32"/>
  <c r="M77" i="32"/>
  <c r="N26" i="32"/>
  <c r="N122" i="32"/>
  <c r="A9" i="32"/>
  <c r="AH17" i="32"/>
  <c r="D44" i="32"/>
  <c r="D49" i="32"/>
  <c r="N14" i="32"/>
  <c r="M14" i="32"/>
  <c r="AG14" i="32" s="1"/>
  <c r="L14" i="32"/>
  <c r="A2" i="32"/>
  <c r="D2" i="32"/>
  <c r="L2" i="32"/>
  <c r="AH6" i="32"/>
  <c r="F6" i="32"/>
  <c r="G6" i="32" s="1"/>
  <c r="R6" i="32" s="1"/>
  <c r="F2" i="32"/>
  <c r="G2" i="32" s="1"/>
  <c r="Z2" i="32" s="1"/>
  <c r="AZ2" i="32" s="1"/>
  <c r="F12" i="32"/>
  <c r="G12" i="32" s="1"/>
  <c r="P22" i="32"/>
  <c r="AU22" i="32"/>
  <c r="W22" i="32"/>
  <c r="AB22" i="32"/>
  <c r="Q22" i="32"/>
  <c r="BA22" i="32" s="1"/>
  <c r="BB22" i="32" s="1"/>
  <c r="AH37" i="32"/>
  <c r="F37" i="32"/>
  <c r="G37" i="32"/>
  <c r="AH12" i="32"/>
  <c r="AH4" i="32"/>
  <c r="M15" i="32"/>
  <c r="L15" i="32"/>
  <c r="AH18" i="32"/>
  <c r="F18" i="32"/>
  <c r="G18" i="32" s="1"/>
  <c r="AH2" i="32"/>
  <c r="P27" i="32"/>
  <c r="A7" i="32"/>
  <c r="AE19" i="32" a="1"/>
  <c r="AE19" i="32" s="1"/>
  <c r="M22" i="32"/>
  <c r="AH11" i="32"/>
  <c r="AB19" i="32"/>
  <c r="Y19" i="32"/>
  <c r="W19" i="32"/>
  <c r="N22" i="32"/>
  <c r="F28" i="32"/>
  <c r="G28" i="32" s="1"/>
  <c r="R28" i="32" s="1"/>
  <c r="AH28" i="32"/>
  <c r="A39" i="32"/>
  <c r="D39" i="32"/>
  <c r="U21" i="32"/>
  <c r="AU21" i="32"/>
  <c r="A21" i="32"/>
  <c r="A20" i="32"/>
  <c r="AH20" i="32"/>
  <c r="A26" i="32"/>
  <c r="D36" i="32"/>
  <c r="A36" i="32"/>
  <c r="AH26" i="32"/>
  <c r="F29" i="32"/>
  <c r="G29" i="32" s="1"/>
  <c r="R29" i="32" s="1"/>
  <c r="A32" i="32"/>
  <c r="N33" i="32"/>
  <c r="AH36" i="32"/>
  <c r="F36" i="32"/>
  <c r="G36" i="32" s="1"/>
  <c r="A27" i="32"/>
  <c r="N30" i="32"/>
  <c r="M30" i="32"/>
  <c r="D34" i="32"/>
  <c r="A34" i="32"/>
  <c r="AE38" i="32" a="1"/>
  <c r="AE38" i="32" s="1"/>
  <c r="AB38" i="32"/>
  <c r="AA38" i="32"/>
  <c r="F20" i="32"/>
  <c r="G20" i="32" s="1"/>
  <c r="F26" i="32"/>
  <c r="G26" i="32" s="1"/>
  <c r="AH27" i="32"/>
  <c r="L30" i="32"/>
  <c r="A35" i="32"/>
  <c r="D35" i="32"/>
  <c r="N32" i="32"/>
  <c r="AH59" i="32"/>
  <c r="F59" i="32"/>
  <c r="G59" i="32" s="1"/>
  <c r="R59" i="32" s="1"/>
  <c r="N40" i="32"/>
  <c r="M37" i="32"/>
  <c r="A52" i="32"/>
  <c r="D52" i="32"/>
  <c r="N55" i="32"/>
  <c r="AH35" i="32"/>
  <c r="F35" i="32"/>
  <c r="G35" i="32" s="1"/>
  <c r="N37" i="32"/>
  <c r="Q45" i="32"/>
  <c r="BA45" i="32" s="1"/>
  <c r="P45" i="32"/>
  <c r="W66" i="32"/>
  <c r="AE66" i="32" a="1"/>
  <c r="AE66" i="32" s="1"/>
  <c r="U66" i="32"/>
  <c r="AB66" i="32"/>
  <c r="Q66" i="32"/>
  <c r="BA66" i="32" s="1"/>
  <c r="BB66" i="32" s="1"/>
  <c r="AA66" i="32"/>
  <c r="Z66" i="32"/>
  <c r="AZ66" i="32" s="1"/>
  <c r="Y66" i="32"/>
  <c r="R66" i="32"/>
  <c r="R42" i="32"/>
  <c r="N48" i="32"/>
  <c r="A50" i="32"/>
  <c r="D50" i="32"/>
  <c r="N65" i="32"/>
  <c r="AH42" i="32"/>
  <c r="AH44" i="32"/>
  <c r="AH52" i="32"/>
  <c r="N84" i="32"/>
  <c r="M84" i="32"/>
  <c r="L84" i="32"/>
  <c r="A49" i="32"/>
  <c r="F50" i="32"/>
  <c r="G50" i="32" s="1"/>
  <c r="AA50" i="32" s="1"/>
  <c r="F51" i="32"/>
  <c r="G51" i="32" s="1"/>
  <c r="L54" i="32"/>
  <c r="M54" i="32"/>
  <c r="A62" i="32"/>
  <c r="D62" i="32"/>
  <c r="A64" i="32"/>
  <c r="D64" i="32"/>
  <c r="A65" i="32"/>
  <c r="D65" i="32"/>
  <c r="D67" i="32"/>
  <c r="M70" i="32"/>
  <c r="N70" i="32"/>
  <c r="M81" i="32"/>
  <c r="F105" i="32"/>
  <c r="G105" i="32" s="1"/>
  <c r="Z105" i="32" s="1"/>
  <c r="AZ105" i="32" s="1"/>
  <c r="F75" i="32"/>
  <c r="G75" i="32" s="1"/>
  <c r="M76" i="32"/>
  <c r="D80" i="32"/>
  <c r="F82" i="32"/>
  <c r="G82" i="32" s="1"/>
  <c r="Z73" i="32"/>
  <c r="AZ73" i="32" s="1"/>
  <c r="N76" i="32"/>
  <c r="M99" i="32"/>
  <c r="L99" i="32"/>
  <c r="N99" i="32"/>
  <c r="L75" i="32"/>
  <c r="N92" i="32"/>
  <c r="F106" i="32"/>
  <c r="G106" i="32" s="1"/>
  <c r="W106" i="32" s="1"/>
  <c r="L82" i="32"/>
  <c r="F107" i="32"/>
  <c r="G107" i="32" s="1"/>
  <c r="F114" i="32"/>
  <c r="G114" i="32" s="1"/>
  <c r="N116" i="32"/>
  <c r="M116" i="32"/>
  <c r="L116" i="32"/>
  <c r="F93" i="32"/>
  <c r="G93" i="32" s="1"/>
  <c r="AS93" i="32" s="1"/>
  <c r="AF93" i="32" s="1"/>
  <c r="M100" i="32"/>
  <c r="N109" i="32"/>
  <c r="M109" i="32"/>
  <c r="L109" i="32"/>
  <c r="L127" i="32"/>
  <c r="F113" i="32"/>
  <c r="G113" i="32" s="1"/>
  <c r="N117" i="32"/>
  <c r="M117" i="32"/>
  <c r="N124" i="32"/>
  <c r="L124" i="32"/>
  <c r="F120" i="32"/>
  <c r="G120" i="32" s="1"/>
  <c r="M125" i="32"/>
  <c r="N125" i="32"/>
  <c r="L125" i="32"/>
  <c r="F128" i="32"/>
  <c r="G128" i="32" s="1"/>
  <c r="R128" i="32" s="1"/>
  <c r="M114" i="32"/>
  <c r="F129" i="32"/>
  <c r="G129" i="32" s="1"/>
  <c r="AS129" i="32" s="1"/>
  <c r="AF129" i="32" s="1"/>
  <c r="N25" i="31"/>
  <c r="M25" i="31"/>
  <c r="N17" i="31"/>
  <c r="L118" i="31"/>
  <c r="N18" i="31"/>
  <c r="L111" i="31"/>
  <c r="L119" i="31"/>
  <c r="M127" i="31"/>
  <c r="W22" i="31"/>
  <c r="A10" i="31"/>
  <c r="D58" i="31"/>
  <c r="A2" i="31"/>
  <c r="R5" i="31"/>
  <c r="Q5" i="31"/>
  <c r="BA5" i="31" s="1"/>
  <c r="AA28" i="31"/>
  <c r="M7" i="31"/>
  <c r="AG7" i="31" s="1"/>
  <c r="L6" i="31"/>
  <c r="N6" i="31"/>
  <c r="M6" i="31"/>
  <c r="M15" i="31"/>
  <c r="L15" i="31"/>
  <c r="D8" i="31"/>
  <c r="A8" i="31"/>
  <c r="A11" i="31"/>
  <c r="D11" i="31"/>
  <c r="L14" i="31"/>
  <c r="M14" i="31"/>
  <c r="N14" i="31"/>
  <c r="L29" i="31"/>
  <c r="D28" i="31"/>
  <c r="A28" i="31"/>
  <c r="N21" i="31"/>
  <c r="AH21" i="31"/>
  <c r="AH8" i="31"/>
  <c r="D14" i="31"/>
  <c r="D74" i="31"/>
  <c r="AA14" i="31"/>
  <c r="A19" i="31"/>
  <c r="S22" i="31"/>
  <c r="AA22" i="31"/>
  <c r="Q22" i="31"/>
  <c r="BA22" i="31" s="1"/>
  <c r="Z22" i="31"/>
  <c r="AZ22" i="31" s="1"/>
  <c r="AU22" i="31"/>
  <c r="A26" i="31"/>
  <c r="AH4" i="31"/>
  <c r="L28" i="31"/>
  <c r="S30" i="31"/>
  <c r="R30" i="31"/>
  <c r="A35" i="31"/>
  <c r="D35" i="31"/>
  <c r="D6" i="31"/>
  <c r="AH7" i="31"/>
  <c r="L8" i="31"/>
  <c r="F12" i="31"/>
  <c r="G12" i="31" s="1"/>
  <c r="L16" i="31"/>
  <c r="L22" i="31"/>
  <c r="D33" i="31"/>
  <c r="A33" i="31"/>
  <c r="D42" i="31"/>
  <c r="A42" i="31"/>
  <c r="N57" i="31"/>
  <c r="N61" i="31"/>
  <c r="L61" i="31"/>
  <c r="M61" i="31"/>
  <c r="F15" i="31"/>
  <c r="G15" i="31" s="1"/>
  <c r="Q15" i="31" s="1"/>
  <c r="BA15" i="31" s="1"/>
  <c r="M16" i="31"/>
  <c r="M22" i="31"/>
  <c r="AG22" i="31" s="1"/>
  <c r="D29" i="31"/>
  <c r="N30" i="31"/>
  <c r="L30" i="31"/>
  <c r="AU30" i="31"/>
  <c r="D106" i="31"/>
  <c r="A38" i="31"/>
  <c r="F16" i="31"/>
  <c r="G16" i="31" s="1"/>
  <c r="AE16" i="31" s="1" a="1"/>
  <c r="AE16" i="31" s="1"/>
  <c r="F21" i="31"/>
  <c r="G21" i="31" s="1"/>
  <c r="U21" i="31" s="1"/>
  <c r="V14" i="31"/>
  <c r="AY14" i="31" s="1"/>
  <c r="M33" i="31"/>
  <c r="AH28" i="31"/>
  <c r="D31" i="31"/>
  <c r="A31" i="31"/>
  <c r="M37" i="31"/>
  <c r="N37" i="31"/>
  <c r="L37" i="31"/>
  <c r="D50" i="31"/>
  <c r="A50" i="31"/>
  <c r="AH22" i="31"/>
  <c r="D30" i="31"/>
  <c r="A30" i="31"/>
  <c r="D62" i="31"/>
  <c r="A62" i="31"/>
  <c r="F31" i="31"/>
  <c r="G31" i="31" s="1"/>
  <c r="F120" i="31"/>
  <c r="G120" i="31" s="1"/>
  <c r="AS120" i="31" s="1"/>
  <c r="AF120" i="31" s="1"/>
  <c r="N48" i="31"/>
  <c r="L48" i="31"/>
  <c r="M48" i="31"/>
  <c r="D54" i="31"/>
  <c r="A54" i="31"/>
  <c r="D56" i="31"/>
  <c r="A56" i="31"/>
  <c r="N63" i="31"/>
  <c r="L92" i="31"/>
  <c r="N92" i="31"/>
  <c r="M92" i="31"/>
  <c r="L38" i="31"/>
  <c r="M53" i="31"/>
  <c r="AG53" i="31" s="1"/>
  <c r="N62" i="31"/>
  <c r="L62" i="31"/>
  <c r="F32" i="31"/>
  <c r="G32" i="31" s="1"/>
  <c r="W32" i="31" s="1"/>
  <c r="M38" i="31"/>
  <c r="R55" i="31"/>
  <c r="Q55" i="31"/>
  <c r="BA55" i="31" s="1"/>
  <c r="S55" i="31"/>
  <c r="AU55" i="31"/>
  <c r="M62" i="31"/>
  <c r="D61" i="31"/>
  <c r="A61" i="31"/>
  <c r="F76" i="31"/>
  <c r="G76" i="31" s="1"/>
  <c r="AB76" i="31" s="1"/>
  <c r="M94" i="31"/>
  <c r="F39" i="31"/>
  <c r="G39" i="31" s="1"/>
  <c r="R39" i="31" s="1"/>
  <c r="F43" i="31"/>
  <c r="G43" i="31" s="1"/>
  <c r="Z43" i="31" s="1"/>
  <c r="AZ43" i="31" s="1"/>
  <c r="AH45" i="31"/>
  <c r="F45" i="31"/>
  <c r="G45" i="31" s="1"/>
  <c r="AH47" i="31"/>
  <c r="F47" i="31"/>
  <c r="G47" i="31" s="1"/>
  <c r="D55" i="31"/>
  <c r="A55" i="31"/>
  <c r="D60" i="31"/>
  <c r="A60" i="31"/>
  <c r="M69" i="31"/>
  <c r="L69" i="31"/>
  <c r="M45" i="31"/>
  <c r="L45" i="31"/>
  <c r="D46" i="31"/>
  <c r="A46" i="31"/>
  <c r="L47" i="31"/>
  <c r="D48" i="31"/>
  <c r="A48" i="31"/>
  <c r="D65" i="31"/>
  <c r="A65" i="31"/>
  <c r="M68" i="31"/>
  <c r="AH40" i="31"/>
  <c r="N45" i="31"/>
  <c r="AH46" i="31"/>
  <c r="F46" i="31"/>
  <c r="G46" i="31" s="1"/>
  <c r="N47" i="31"/>
  <c r="AH48" i="31"/>
  <c r="L71" i="31"/>
  <c r="F78" i="31"/>
  <c r="G78" i="31" s="1"/>
  <c r="N84" i="31"/>
  <c r="M84" i="31"/>
  <c r="L84" i="31"/>
  <c r="D89" i="31"/>
  <c r="A89" i="31"/>
  <c r="N54" i="31"/>
  <c r="L54" i="31"/>
  <c r="M85" i="31"/>
  <c r="L85" i="31"/>
  <c r="D83" i="31"/>
  <c r="A83" i="31"/>
  <c r="F84" i="31"/>
  <c r="G84" i="31" s="1"/>
  <c r="F112" i="31"/>
  <c r="G112" i="31" s="1"/>
  <c r="W112" i="31" s="1"/>
  <c r="AH53" i="31"/>
  <c r="AH54" i="31"/>
  <c r="AH55" i="31"/>
  <c r="AH56" i="31"/>
  <c r="D85" i="31"/>
  <c r="A85" i="31"/>
  <c r="F60" i="31"/>
  <c r="G60" i="31" s="1"/>
  <c r="U60" i="31" s="1"/>
  <c r="F61" i="31"/>
  <c r="G61" i="31" s="1"/>
  <c r="AB61" i="31" s="1"/>
  <c r="F62" i="31"/>
  <c r="G62" i="31" s="1"/>
  <c r="Z62" i="31" s="1"/>
  <c r="AZ62" i="31" s="1"/>
  <c r="F63" i="31"/>
  <c r="G63" i="31" s="1"/>
  <c r="W63" i="31" s="1"/>
  <c r="F64" i="31"/>
  <c r="G64" i="31" s="1"/>
  <c r="AB64" i="31" s="1"/>
  <c r="F77" i="31"/>
  <c r="G77" i="31" s="1"/>
  <c r="R77" i="31" s="1"/>
  <c r="L86" i="31"/>
  <c r="L102" i="31"/>
  <c r="N101" i="31"/>
  <c r="M101" i="31"/>
  <c r="L93" i="31"/>
  <c r="M93" i="31"/>
  <c r="N93" i="31"/>
  <c r="N110" i="31"/>
  <c r="N117" i="31"/>
  <c r="L117" i="31"/>
  <c r="F100" i="31"/>
  <c r="G100" i="31"/>
  <c r="AB100" i="31" s="1"/>
  <c r="M117" i="31"/>
  <c r="F102" i="31"/>
  <c r="G102" i="31" s="1"/>
  <c r="AS102" i="31" s="1"/>
  <c r="AF102" i="31" s="1"/>
  <c r="F103" i="31"/>
  <c r="G103" i="31"/>
  <c r="AS103" i="31" s="1"/>
  <c r="F108" i="31"/>
  <c r="G108" i="31" s="1"/>
  <c r="AA108" i="31" s="1"/>
  <c r="D112" i="31"/>
  <c r="M109" i="31"/>
  <c r="M112" i="31"/>
  <c r="F116" i="31"/>
  <c r="G116" i="31" s="1"/>
  <c r="U116" i="31" s="1"/>
  <c r="F124" i="31"/>
  <c r="G124" i="31" s="1"/>
  <c r="AB124" i="31" s="1"/>
  <c r="F111" i="31"/>
  <c r="G111" i="31" s="1"/>
  <c r="R111" i="31" s="1"/>
  <c r="F119" i="31"/>
  <c r="G119" i="31" s="1"/>
  <c r="D114" i="31"/>
  <c r="L72" i="30"/>
  <c r="L74" i="30"/>
  <c r="M74" i="30"/>
  <c r="M92" i="30"/>
  <c r="M86" i="30"/>
  <c r="M78" i="30"/>
  <c r="A57" i="30"/>
  <c r="A17" i="30"/>
  <c r="V50" i="30"/>
  <c r="AY50" i="30" s="1"/>
  <c r="D28" i="30"/>
  <c r="D24" i="30"/>
  <c r="AH36" i="30"/>
  <c r="A8" i="30"/>
  <c r="A18" i="30"/>
  <c r="AH18" i="30"/>
  <c r="A4" i="30"/>
  <c r="D4" i="30"/>
  <c r="D18" i="30"/>
  <c r="F4" i="30"/>
  <c r="G4" i="30" s="1"/>
  <c r="P4" i="30" s="1"/>
  <c r="F15" i="30"/>
  <c r="G15" i="30" s="1"/>
  <c r="A15" i="30"/>
  <c r="M14" i="30"/>
  <c r="L14" i="30"/>
  <c r="M15" i="30"/>
  <c r="AG15" i="30" s="1"/>
  <c r="A23" i="30"/>
  <c r="D23" i="30"/>
  <c r="D27" i="30"/>
  <c r="AH26" i="30"/>
  <c r="L16" i="30"/>
  <c r="D11" i="30"/>
  <c r="A7" i="30"/>
  <c r="M27" i="30"/>
  <c r="AG27" i="30" s="1"/>
  <c r="A28" i="30"/>
  <c r="AH7" i="30"/>
  <c r="D17" i="30"/>
  <c r="AH24" i="30"/>
  <c r="F27" i="30"/>
  <c r="G27" i="30" s="1"/>
  <c r="P27" i="30" s="1"/>
  <c r="M30" i="30"/>
  <c r="M46" i="30"/>
  <c r="AG46" i="30" s="1"/>
  <c r="D57" i="30"/>
  <c r="A33" i="30"/>
  <c r="D33" i="30"/>
  <c r="AH38" i="30"/>
  <c r="A34" i="30"/>
  <c r="D34" i="30"/>
  <c r="A38" i="30"/>
  <c r="D38" i="30"/>
  <c r="M26" i="30"/>
  <c r="L33" i="30"/>
  <c r="N26" i="30"/>
  <c r="AH33" i="30"/>
  <c r="M38" i="30"/>
  <c r="L38" i="30"/>
  <c r="N38" i="30"/>
  <c r="AH42" i="30"/>
  <c r="Y35" i="30"/>
  <c r="D51" i="30"/>
  <c r="A51" i="30"/>
  <c r="D43" i="30"/>
  <c r="A43" i="30"/>
  <c r="N47" i="30"/>
  <c r="M47" i="30"/>
  <c r="AB50" i="30"/>
  <c r="R50" i="30"/>
  <c r="AA50" i="30"/>
  <c r="M56" i="30"/>
  <c r="AE57" i="30" a="1"/>
  <c r="AE57" i="30" s="1"/>
  <c r="AU57" i="30"/>
  <c r="AB57" i="30"/>
  <c r="AA57" i="30"/>
  <c r="Z57" i="30"/>
  <c r="AZ57" i="30" s="1"/>
  <c r="M64" i="30"/>
  <c r="M66" i="30"/>
  <c r="N66" i="30"/>
  <c r="L66" i="30"/>
  <c r="A44" i="30"/>
  <c r="D47" i="30"/>
  <c r="A47" i="30"/>
  <c r="L42" i="30"/>
  <c r="M42" i="30"/>
  <c r="AG42" i="30" s="1"/>
  <c r="AH44" i="30"/>
  <c r="N54" i="30"/>
  <c r="L54" i="30"/>
  <c r="A55" i="30"/>
  <c r="U57" i="30"/>
  <c r="AH43" i="30"/>
  <c r="M50" i="30"/>
  <c r="Y57" i="30"/>
  <c r="A83" i="30"/>
  <c r="N97" i="30"/>
  <c r="M97" i="30"/>
  <c r="L97" i="30"/>
  <c r="AH50" i="30"/>
  <c r="AH51" i="30"/>
  <c r="AH52" i="30"/>
  <c r="N85" i="30"/>
  <c r="D64" i="30"/>
  <c r="A64" i="30"/>
  <c r="A58" i="30"/>
  <c r="L75" i="30"/>
  <c r="P81" i="30"/>
  <c r="N87" i="30"/>
  <c r="N82" i="30"/>
  <c r="M82" i="30"/>
  <c r="L82" i="30"/>
  <c r="M94" i="30"/>
  <c r="L94" i="30"/>
  <c r="N103" i="30"/>
  <c r="M105" i="30"/>
  <c r="N101" i="30"/>
  <c r="M101" i="30"/>
  <c r="L101" i="30"/>
  <c r="F123" i="30"/>
  <c r="G123" i="30" s="1"/>
  <c r="M108" i="30"/>
  <c r="Z103" i="30"/>
  <c r="AZ103" i="30" s="1"/>
  <c r="L108" i="30"/>
  <c r="N89" i="30"/>
  <c r="M89" i="30"/>
  <c r="N109" i="30"/>
  <c r="M109" i="30"/>
  <c r="L89" i="30"/>
  <c r="L115" i="30"/>
  <c r="D119" i="30"/>
  <c r="N123" i="30"/>
  <c r="M123" i="30"/>
  <c r="L123" i="30"/>
  <c r="F112" i="30"/>
  <c r="G112" i="30" s="1"/>
  <c r="AS112" i="30" s="1"/>
  <c r="AF112" i="30" s="1"/>
  <c r="N119" i="30"/>
  <c r="F125" i="30"/>
  <c r="G125" i="30" s="1"/>
  <c r="N128" i="30"/>
  <c r="M120" i="30"/>
  <c r="L120" i="30"/>
  <c r="N120" i="30"/>
  <c r="L126" i="30"/>
  <c r="M117" i="30"/>
  <c r="M122" i="30"/>
  <c r="D125" i="30"/>
  <c r="D120" i="30"/>
  <c r="D118" i="43"/>
  <c r="A84" i="43"/>
  <c r="D84" i="43"/>
  <c r="D116" i="43"/>
  <c r="A116" i="43"/>
  <c r="D22" i="43"/>
  <c r="A22" i="43"/>
  <c r="D119" i="43"/>
  <c r="A119" i="43"/>
  <c r="A19" i="43"/>
  <c r="A89" i="43"/>
  <c r="D50" i="43"/>
  <c r="A50" i="43"/>
  <c r="D46" i="43"/>
  <c r="A46" i="43"/>
  <c r="D14" i="43"/>
  <c r="A14" i="43"/>
  <c r="A27" i="43"/>
  <c r="D27" i="43"/>
  <c r="P7" i="43"/>
  <c r="A83" i="43"/>
  <c r="D83" i="43"/>
  <c r="D54" i="43"/>
  <c r="A54" i="43"/>
  <c r="D17" i="43"/>
  <c r="A17" i="43"/>
  <c r="D11" i="43"/>
  <c r="A11" i="43"/>
  <c r="A39" i="43"/>
  <c r="D39" i="43"/>
  <c r="D56" i="43"/>
  <c r="A56" i="43"/>
  <c r="D9" i="43"/>
  <c r="A9" i="43"/>
  <c r="S62" i="43"/>
  <c r="A61" i="43"/>
  <c r="D61" i="43"/>
  <c r="Q25" i="43"/>
  <c r="BA25" i="43" s="1"/>
  <c r="P25" i="43"/>
  <c r="AU25" i="43"/>
  <c r="S25" i="43"/>
  <c r="R25" i="43"/>
  <c r="A57" i="43"/>
  <c r="D57" i="43"/>
  <c r="A53" i="43"/>
  <c r="D53" i="43"/>
  <c r="A117" i="43"/>
  <c r="D117" i="43"/>
  <c r="A59" i="43"/>
  <c r="D59" i="43"/>
  <c r="A62" i="43"/>
  <c r="D62" i="43"/>
  <c r="D44" i="43"/>
  <c r="A44" i="43"/>
  <c r="D3" i="43"/>
  <c r="A3" i="43"/>
  <c r="R23" i="43"/>
  <c r="Q23" i="43"/>
  <c r="BA23" i="43" s="1"/>
  <c r="AU9" i="43"/>
  <c r="S9" i="43"/>
  <c r="D55" i="43"/>
  <c r="A55" i="43"/>
  <c r="D48" i="43"/>
  <c r="A48" i="43"/>
  <c r="R53" i="43"/>
  <c r="Q53" i="43"/>
  <c r="BA53" i="43" s="1"/>
  <c r="D25" i="43"/>
  <c r="A25" i="43"/>
  <c r="D126" i="42"/>
  <c r="A126" i="42"/>
  <c r="D127" i="42"/>
  <c r="A127" i="42"/>
  <c r="D10" i="42"/>
  <c r="S44" i="42"/>
  <c r="P44" i="42"/>
  <c r="S51" i="42"/>
  <c r="P51" i="42"/>
  <c r="A54" i="42"/>
  <c r="D54" i="42"/>
  <c r="D40" i="42"/>
  <c r="A40" i="42"/>
  <c r="A56" i="42"/>
  <c r="D56" i="42"/>
  <c r="P46" i="42"/>
  <c r="AU46" i="42"/>
  <c r="D2" i="42"/>
  <c r="AB108" i="42"/>
  <c r="P108" i="42"/>
  <c r="R43" i="42"/>
  <c r="A53" i="42"/>
  <c r="D53" i="42"/>
  <c r="D8" i="42"/>
  <c r="A8" i="42"/>
  <c r="D125" i="42"/>
  <c r="A125" i="42"/>
  <c r="AU53" i="42"/>
  <c r="D13" i="42"/>
  <c r="A13" i="42"/>
  <c r="D18" i="42"/>
  <c r="A18" i="42"/>
  <c r="A128" i="42"/>
  <c r="D128" i="42"/>
  <c r="D90" i="42"/>
  <c r="A90" i="42"/>
  <c r="D61" i="42"/>
  <c r="A61" i="42"/>
  <c r="D45" i="42"/>
  <c r="A45" i="42"/>
  <c r="A55" i="42"/>
  <c r="D55" i="42"/>
  <c r="A48" i="42"/>
  <c r="D48" i="42"/>
  <c r="D27" i="42"/>
  <c r="A27" i="42"/>
  <c r="D22" i="42"/>
  <c r="A22" i="42"/>
  <c r="D69" i="41"/>
  <c r="A69" i="41"/>
  <c r="A71" i="41"/>
  <c r="D57" i="41"/>
  <c r="A57" i="41"/>
  <c r="A17" i="41"/>
  <c r="D17" i="41"/>
  <c r="D12" i="41"/>
  <c r="A12" i="41"/>
  <c r="D53" i="41"/>
  <c r="A53" i="41"/>
  <c r="D67" i="41"/>
  <c r="D32" i="41"/>
  <c r="A32" i="41"/>
  <c r="A104" i="41"/>
  <c r="D104" i="41"/>
  <c r="D31" i="41"/>
  <c r="A31" i="41"/>
  <c r="A72" i="41"/>
  <c r="D33" i="41"/>
  <c r="D63" i="41"/>
  <c r="A63" i="41"/>
  <c r="AB64" i="41"/>
  <c r="D19" i="41"/>
  <c r="A19" i="41"/>
  <c r="A105" i="41"/>
  <c r="D105" i="41"/>
  <c r="D59" i="41"/>
  <c r="A59" i="41"/>
  <c r="D29" i="41"/>
  <c r="A29" i="41"/>
  <c r="D5" i="41"/>
  <c r="A5" i="41"/>
  <c r="D2" i="41"/>
  <c r="A2" i="41"/>
  <c r="D55" i="41"/>
  <c r="A55" i="41"/>
  <c r="D21" i="41"/>
  <c r="A21" i="41"/>
  <c r="D28" i="41"/>
  <c r="A28" i="41"/>
  <c r="D64" i="41"/>
  <c r="A64" i="41"/>
  <c r="A65" i="41"/>
  <c r="D65" i="41"/>
  <c r="A101" i="41"/>
  <c r="D60" i="41"/>
  <c r="A60" i="41"/>
  <c r="A36" i="41"/>
  <c r="D36" i="41"/>
  <c r="D18" i="40"/>
  <c r="A18" i="40"/>
  <c r="D76" i="40"/>
  <c r="A76" i="40"/>
  <c r="D32" i="40"/>
  <c r="A32" i="40"/>
  <c r="D54" i="40"/>
  <c r="A54" i="40"/>
  <c r="D53" i="40"/>
  <c r="A53" i="40"/>
  <c r="D46" i="40"/>
  <c r="D24" i="40"/>
  <c r="A24" i="40"/>
  <c r="D75" i="40"/>
  <c r="A75" i="40"/>
  <c r="D109" i="40"/>
  <c r="A109" i="40"/>
  <c r="D48" i="40"/>
  <c r="A48" i="40"/>
  <c r="D38" i="40"/>
  <c r="A38" i="40"/>
  <c r="D79" i="40"/>
  <c r="A79" i="40"/>
  <c r="W10" i="40"/>
  <c r="D106" i="40"/>
  <c r="A106" i="40"/>
  <c r="S48" i="40"/>
  <c r="D51" i="40"/>
  <c r="A51" i="40"/>
  <c r="D19" i="40"/>
  <c r="A19" i="40"/>
  <c r="S123" i="40"/>
  <c r="Q59" i="40"/>
  <c r="BA59" i="40" s="1"/>
  <c r="AU59" i="40"/>
  <c r="S59" i="40"/>
  <c r="R59" i="40"/>
  <c r="P59" i="40"/>
  <c r="D31" i="40"/>
  <c r="A31" i="40"/>
  <c r="D14" i="40"/>
  <c r="A14" i="40"/>
  <c r="D3" i="40"/>
  <c r="A3" i="40"/>
  <c r="D56" i="40"/>
  <c r="A56" i="40"/>
  <c r="A13" i="40"/>
  <c r="D13" i="40"/>
  <c r="A74" i="40"/>
  <c r="D74" i="40"/>
  <c r="D55" i="40"/>
  <c r="A55" i="40"/>
  <c r="A39" i="40"/>
  <c r="D39" i="40"/>
  <c r="AU43" i="40"/>
  <c r="A35" i="40"/>
  <c r="D35" i="40"/>
  <c r="A7" i="40"/>
  <c r="D7" i="40"/>
  <c r="D77" i="40"/>
  <c r="A77" i="40"/>
  <c r="D62" i="39"/>
  <c r="A62" i="39"/>
  <c r="D18" i="39"/>
  <c r="A18" i="39"/>
  <c r="D55" i="39"/>
  <c r="A55" i="39"/>
  <c r="D50" i="39"/>
  <c r="A50" i="39"/>
  <c r="A88" i="39"/>
  <c r="D88" i="39"/>
  <c r="D44" i="39"/>
  <c r="A44" i="39"/>
  <c r="D86" i="39"/>
  <c r="A86" i="39"/>
  <c r="D14" i="39"/>
  <c r="A14" i="39"/>
  <c r="A85" i="39"/>
  <c r="D42" i="39"/>
  <c r="A42" i="39"/>
  <c r="Y10" i="39"/>
  <c r="D13" i="39"/>
  <c r="A13" i="39"/>
  <c r="D2" i="39"/>
  <c r="A2" i="39"/>
  <c r="A37" i="39"/>
  <c r="D37" i="39"/>
  <c r="AU35" i="39"/>
  <c r="A24" i="39"/>
  <c r="D24" i="39"/>
  <c r="D114" i="39"/>
  <c r="A114" i="39"/>
  <c r="D35" i="39"/>
  <c r="A35" i="39"/>
  <c r="D10" i="39"/>
  <c r="A10" i="39"/>
  <c r="W86" i="39"/>
  <c r="D6" i="39"/>
  <c r="A6" i="39"/>
  <c r="AA107" i="39"/>
  <c r="D56" i="38"/>
  <c r="A56" i="38"/>
  <c r="D21" i="38"/>
  <c r="A21" i="38"/>
  <c r="D38" i="38"/>
  <c r="A38" i="38"/>
  <c r="A54" i="38"/>
  <c r="D54" i="38"/>
  <c r="D23" i="38"/>
  <c r="A23" i="38"/>
  <c r="D36" i="38"/>
  <c r="A36" i="38"/>
  <c r="D46" i="38"/>
  <c r="A46" i="38"/>
  <c r="D126" i="38"/>
  <c r="A126" i="38"/>
  <c r="Z4" i="38"/>
  <c r="AZ4" i="38" s="1"/>
  <c r="Y4" i="38"/>
  <c r="A128" i="38"/>
  <c r="D128" i="38"/>
  <c r="D64" i="38"/>
  <c r="A64" i="38"/>
  <c r="D30" i="38"/>
  <c r="A30" i="38"/>
  <c r="A48" i="38"/>
  <c r="D48" i="38"/>
  <c r="D11" i="38"/>
  <c r="A11" i="38"/>
  <c r="A63" i="38"/>
  <c r="D63" i="38"/>
  <c r="D29" i="38"/>
  <c r="A29" i="38"/>
  <c r="A55" i="38"/>
  <c r="D55" i="38"/>
  <c r="D8" i="38"/>
  <c r="A8" i="38"/>
  <c r="D4" i="38"/>
  <c r="A4" i="38"/>
  <c r="D32" i="38"/>
  <c r="A32" i="38"/>
  <c r="D91" i="38"/>
  <c r="A91" i="38"/>
  <c r="U118" i="38"/>
  <c r="D28" i="38"/>
  <c r="A28" i="38"/>
  <c r="A40" i="38"/>
  <c r="D40" i="38"/>
  <c r="D2" i="38"/>
  <c r="A2" i="38"/>
  <c r="D60" i="38"/>
  <c r="A60" i="38"/>
  <c r="D31" i="38"/>
  <c r="A31" i="38"/>
  <c r="D39" i="38"/>
  <c r="A39" i="38"/>
  <c r="W52" i="38"/>
  <c r="AU52" i="38"/>
  <c r="AA52" i="38"/>
  <c r="Z52" i="38"/>
  <c r="AZ52" i="38" s="1"/>
  <c r="Q52" i="38"/>
  <c r="BA52" i="38" s="1"/>
  <c r="BB52" i="38" s="1"/>
  <c r="A37" i="38"/>
  <c r="D37" i="38"/>
  <c r="A27" i="38"/>
  <c r="D27" i="38"/>
  <c r="A62" i="38"/>
  <c r="D62" i="38"/>
  <c r="D129" i="38"/>
  <c r="A129" i="38"/>
  <c r="D34" i="38"/>
  <c r="A34" i="38"/>
  <c r="A26" i="38"/>
  <c r="D26" i="38"/>
  <c r="A61" i="38"/>
  <c r="D61" i="38"/>
  <c r="D49" i="37"/>
  <c r="D41" i="37"/>
  <c r="A41" i="37"/>
  <c r="A105" i="37"/>
  <c r="A94" i="37"/>
  <c r="D94" i="37"/>
  <c r="D91" i="37"/>
  <c r="A91" i="37"/>
  <c r="D92" i="37"/>
  <c r="A92" i="37"/>
  <c r="D16" i="37"/>
  <c r="A16" i="37"/>
  <c r="D5" i="37"/>
  <c r="A5" i="37"/>
  <c r="D126" i="37"/>
  <c r="A126" i="37"/>
  <c r="Y112" i="37"/>
  <c r="D98" i="37"/>
  <c r="A98" i="37"/>
  <c r="U64" i="37"/>
  <c r="AA64" i="37"/>
  <c r="AE64" i="37" a="1"/>
  <c r="AE64" i="37" s="1"/>
  <c r="AB64" i="37"/>
  <c r="Y64" i="37"/>
  <c r="A66" i="37"/>
  <c r="D66" i="37"/>
  <c r="A129" i="37"/>
  <c r="D129" i="37"/>
  <c r="D127" i="37"/>
  <c r="A127" i="37"/>
  <c r="D97" i="37"/>
  <c r="A97" i="37"/>
  <c r="D27" i="37"/>
  <c r="A27" i="37"/>
  <c r="D124" i="37"/>
  <c r="A124" i="37"/>
  <c r="D60" i="37"/>
  <c r="A60" i="37"/>
  <c r="D44" i="37"/>
  <c r="A44" i="37"/>
  <c r="D11" i="37"/>
  <c r="A11" i="37"/>
  <c r="D19" i="37"/>
  <c r="A19" i="37"/>
  <c r="A67" i="37"/>
  <c r="D67" i="37"/>
  <c r="D59" i="37"/>
  <c r="A59" i="37"/>
  <c r="AS83" i="37"/>
  <c r="AF83" i="37" s="1"/>
  <c r="Y83" i="37"/>
  <c r="D58" i="37"/>
  <c r="A58" i="37"/>
  <c r="D62" i="37"/>
  <c r="A62" i="37"/>
  <c r="D26" i="37"/>
  <c r="A26" i="37"/>
  <c r="D15" i="37"/>
  <c r="A15" i="37"/>
  <c r="D70" i="37"/>
  <c r="A70" i="37"/>
  <c r="Y94" i="37"/>
  <c r="W94" i="37"/>
  <c r="D42" i="37"/>
  <c r="A42" i="37"/>
  <c r="A33" i="37"/>
  <c r="D33" i="37"/>
  <c r="D8" i="37"/>
  <c r="A8" i="37"/>
  <c r="A101" i="37"/>
  <c r="D101" i="37"/>
  <c r="AB47" i="37"/>
  <c r="A32" i="37"/>
  <c r="D32" i="37"/>
  <c r="AU24" i="37"/>
  <c r="AE128" i="37" a="1"/>
  <c r="AE128" i="37" s="1"/>
  <c r="AE32" i="37" a="1"/>
  <c r="AE32" i="37" s="1"/>
  <c r="U32" i="37"/>
  <c r="AA32" i="37"/>
  <c r="AU32" i="37"/>
  <c r="W32" i="37"/>
  <c r="AB32" i="37"/>
  <c r="Z32" i="37"/>
  <c r="AZ32" i="37" s="1"/>
  <c r="Y32" i="37"/>
  <c r="D3" i="37"/>
  <c r="A3" i="37"/>
  <c r="A103" i="37"/>
  <c r="D103" i="37"/>
  <c r="D61" i="37"/>
  <c r="A61" i="37"/>
  <c r="Q22" i="37"/>
  <c r="BA22" i="37" s="1"/>
  <c r="P22" i="37"/>
  <c r="D7" i="37"/>
  <c r="A7" i="37"/>
  <c r="D125" i="37"/>
  <c r="A125" i="37"/>
  <c r="D63" i="36"/>
  <c r="A63" i="36"/>
  <c r="D7" i="36"/>
  <c r="A7" i="36"/>
  <c r="D74" i="36"/>
  <c r="A74" i="36"/>
  <c r="A18" i="36"/>
  <c r="D34" i="36"/>
  <c r="A34" i="36"/>
  <c r="A26" i="36"/>
  <c r="D71" i="36"/>
  <c r="A71" i="36"/>
  <c r="D98" i="36"/>
  <c r="A98" i="36"/>
  <c r="D103" i="36"/>
  <c r="A103" i="36"/>
  <c r="D104" i="36"/>
  <c r="A104" i="36"/>
  <c r="D106" i="36"/>
  <c r="A106" i="36"/>
  <c r="A108" i="36"/>
  <c r="D108" i="36"/>
  <c r="A77" i="36"/>
  <c r="D77" i="36"/>
  <c r="D57" i="36"/>
  <c r="A57" i="36"/>
  <c r="D6" i="36"/>
  <c r="A6" i="36"/>
  <c r="D5" i="36"/>
  <c r="A5" i="36"/>
  <c r="A12" i="36"/>
  <c r="D12" i="36"/>
  <c r="A112" i="36"/>
  <c r="D112" i="36"/>
  <c r="D56" i="36"/>
  <c r="A56" i="36"/>
  <c r="A15" i="36"/>
  <c r="D15" i="36"/>
  <c r="D101" i="36"/>
  <c r="A101" i="36"/>
  <c r="U75" i="36"/>
  <c r="A50" i="36"/>
  <c r="D50" i="36"/>
  <c r="D25" i="36"/>
  <c r="A25" i="36"/>
  <c r="A40" i="36"/>
  <c r="D40" i="36"/>
  <c r="V127" i="36"/>
  <c r="AY127" i="36" s="1"/>
  <c r="Q127" i="36"/>
  <c r="BA127" i="36" s="1"/>
  <c r="A81" i="36"/>
  <c r="D81" i="36"/>
  <c r="A49" i="36"/>
  <c r="D49" i="36"/>
  <c r="D22" i="36"/>
  <c r="A22" i="36"/>
  <c r="D2" i="36"/>
  <c r="A2" i="36"/>
  <c r="AE50" i="36" a="1"/>
  <c r="AE50" i="36" s="1"/>
  <c r="D52" i="36"/>
  <c r="A52" i="36"/>
  <c r="D3" i="36"/>
  <c r="A3" i="36"/>
  <c r="Z22" i="36"/>
  <c r="AZ22" i="36" s="1"/>
  <c r="P22" i="36"/>
  <c r="AB22" i="36"/>
  <c r="Y22" i="36"/>
  <c r="AE22" i="36" a="1"/>
  <c r="AE22" i="36" s="1"/>
  <c r="U22" i="36"/>
  <c r="AA22" i="36"/>
  <c r="D100" i="36"/>
  <c r="A100" i="36"/>
  <c r="D72" i="36"/>
  <c r="A72" i="36"/>
  <c r="D53" i="36"/>
  <c r="A53" i="36"/>
  <c r="D65" i="36"/>
  <c r="A65" i="36"/>
  <c r="A37" i="36"/>
  <c r="D37" i="36"/>
  <c r="D51" i="36"/>
  <c r="A51" i="36"/>
  <c r="D62" i="36"/>
  <c r="A62" i="36"/>
  <c r="D55" i="36"/>
  <c r="A55" i="36"/>
  <c r="AU53" i="36"/>
  <c r="D14" i="36"/>
  <c r="A14" i="36"/>
  <c r="D11" i="36"/>
  <c r="A11" i="36"/>
  <c r="D13" i="36"/>
  <c r="A13" i="36"/>
  <c r="A70" i="36"/>
  <c r="D70" i="36"/>
  <c r="A4" i="36"/>
  <c r="D4" i="36"/>
  <c r="S20" i="36"/>
  <c r="A105" i="36"/>
  <c r="D105" i="36"/>
  <c r="D39" i="36"/>
  <c r="A39" i="36"/>
  <c r="D19" i="36"/>
  <c r="A19" i="36"/>
  <c r="A21" i="36"/>
  <c r="D21" i="36"/>
  <c r="W12" i="36"/>
  <c r="V12" i="36"/>
  <c r="AY12" i="36" s="1"/>
  <c r="U12" i="36"/>
  <c r="S12" i="36"/>
  <c r="AB12" i="36"/>
  <c r="R12" i="36"/>
  <c r="Y12" i="36"/>
  <c r="Z12" i="36"/>
  <c r="AZ12" i="36" s="1"/>
  <c r="P12" i="36"/>
  <c r="A121" i="35"/>
  <c r="D121" i="35"/>
  <c r="D25" i="35"/>
  <c r="A108" i="35"/>
  <c r="D108" i="35"/>
  <c r="A107" i="35"/>
  <c r="D107" i="35"/>
  <c r="D116" i="35"/>
  <c r="A116" i="35"/>
  <c r="A82" i="35"/>
  <c r="D82" i="35"/>
  <c r="D80" i="35"/>
  <c r="A80" i="35"/>
  <c r="AS116" i="35"/>
  <c r="AF116" i="35" s="1"/>
  <c r="D76" i="35"/>
  <c r="A76" i="35"/>
  <c r="A109" i="35"/>
  <c r="A31" i="35"/>
  <c r="D31" i="35"/>
  <c r="A52" i="35"/>
  <c r="D52" i="35"/>
  <c r="D19" i="35"/>
  <c r="A19" i="35"/>
  <c r="D30" i="35"/>
  <c r="A32" i="35"/>
  <c r="D32" i="35"/>
  <c r="A113" i="35"/>
  <c r="D113" i="35"/>
  <c r="A84" i="35"/>
  <c r="D84" i="35"/>
  <c r="P73" i="35"/>
  <c r="R73" i="35"/>
  <c r="A112" i="35"/>
  <c r="D112" i="35"/>
  <c r="A77" i="35"/>
  <c r="D77" i="35"/>
  <c r="A79" i="35"/>
  <c r="D79" i="35"/>
  <c r="D61" i="35"/>
  <c r="A61" i="35"/>
  <c r="A56" i="35"/>
  <c r="D56" i="35"/>
  <c r="A58" i="35"/>
  <c r="D58" i="35"/>
  <c r="AE32" i="35" a="1"/>
  <c r="AE32" i="35" s="1"/>
  <c r="V32" i="35"/>
  <c r="AY32" i="35" s="1"/>
  <c r="A28" i="35"/>
  <c r="D28" i="35"/>
  <c r="D75" i="35"/>
  <c r="A75" i="35"/>
  <c r="D4" i="35"/>
  <c r="A4" i="35"/>
  <c r="D5" i="35"/>
  <c r="A5" i="35"/>
  <c r="A86" i="35"/>
  <c r="D86" i="35"/>
  <c r="Q52" i="35"/>
  <c r="BA52" i="35" s="1"/>
  <c r="A29" i="35"/>
  <c r="D29" i="35"/>
  <c r="A27" i="35"/>
  <c r="D27" i="35"/>
  <c r="A18" i="35"/>
  <c r="D18" i="35"/>
  <c r="A14" i="35"/>
  <c r="D14" i="35"/>
  <c r="D111" i="35"/>
  <c r="A111" i="35"/>
  <c r="D106" i="35"/>
  <c r="A106" i="35"/>
  <c r="A49" i="35"/>
  <c r="D49" i="35"/>
  <c r="A34" i="35"/>
  <c r="D34" i="35"/>
  <c r="R15" i="35"/>
  <c r="D110" i="35"/>
  <c r="A110" i="35"/>
  <c r="D88" i="35"/>
  <c r="A88" i="35"/>
  <c r="D83" i="35"/>
  <c r="A83" i="35"/>
  <c r="A50" i="35"/>
  <c r="D50" i="35"/>
  <c r="A54" i="35"/>
  <c r="D54" i="35"/>
  <c r="A33" i="35"/>
  <c r="D33" i="35"/>
  <c r="V20" i="35"/>
  <c r="AY20" i="35" s="1"/>
  <c r="S20" i="35"/>
  <c r="D115" i="34"/>
  <c r="D122" i="34"/>
  <c r="A121" i="34"/>
  <c r="D121" i="34"/>
  <c r="D3" i="34"/>
  <c r="A3" i="34"/>
  <c r="A120" i="34"/>
  <c r="D120" i="34"/>
  <c r="D83" i="34"/>
  <c r="A83" i="34"/>
  <c r="D87" i="34"/>
  <c r="A87" i="34"/>
  <c r="D62" i="34"/>
  <c r="A62" i="34"/>
  <c r="D31" i="34"/>
  <c r="D14" i="34"/>
  <c r="A14" i="34"/>
  <c r="Q108" i="34"/>
  <c r="BA108" i="34" s="1"/>
  <c r="D84" i="34"/>
  <c r="A84" i="34"/>
  <c r="D116" i="34"/>
  <c r="A116" i="34"/>
  <c r="D96" i="34"/>
  <c r="A96" i="34"/>
  <c r="AA72" i="34"/>
  <c r="D51" i="34"/>
  <c r="A51" i="34"/>
  <c r="A59" i="34"/>
  <c r="D59" i="34"/>
  <c r="A44" i="34"/>
  <c r="D44" i="34"/>
  <c r="D23" i="34"/>
  <c r="A23" i="34"/>
  <c r="A35" i="34"/>
  <c r="D35" i="34"/>
  <c r="D124" i="34"/>
  <c r="A124" i="34"/>
  <c r="W128" i="34"/>
  <c r="AS128" i="34"/>
  <c r="AF128" i="34" s="1"/>
  <c r="S128" i="34"/>
  <c r="Y128" i="34"/>
  <c r="AA128" i="34"/>
  <c r="Z128" i="34"/>
  <c r="AZ128" i="34" s="1"/>
  <c r="Q128" i="34"/>
  <c r="BA128" i="34" s="1"/>
  <c r="P128" i="34"/>
  <c r="D91" i="34"/>
  <c r="A91" i="34"/>
  <c r="W39" i="34"/>
  <c r="AE39" i="34" a="1"/>
  <c r="AE39" i="34" s="1"/>
  <c r="V39" i="34"/>
  <c r="AY39" i="34" s="1"/>
  <c r="R39" i="34"/>
  <c r="Q39" i="34"/>
  <c r="BA39" i="34" s="1"/>
  <c r="BB39" i="34" s="1"/>
  <c r="S39" i="34"/>
  <c r="P39" i="34"/>
  <c r="Y39" i="34"/>
  <c r="A61" i="34"/>
  <c r="D61" i="34"/>
  <c r="A52" i="34"/>
  <c r="A46" i="34"/>
  <c r="D46" i="34"/>
  <c r="D65" i="34"/>
  <c r="A65" i="34"/>
  <c r="D88" i="34"/>
  <c r="A57" i="34"/>
  <c r="D57" i="34"/>
  <c r="A39" i="34"/>
  <c r="D39" i="34"/>
  <c r="D25" i="34"/>
  <c r="A25" i="34"/>
  <c r="A4" i="34"/>
  <c r="D4" i="34"/>
  <c r="D9" i="34"/>
  <c r="A9" i="34"/>
  <c r="D117" i="34"/>
  <c r="A117" i="34"/>
  <c r="W101" i="34"/>
  <c r="Q101" i="34"/>
  <c r="BA101" i="34" s="1"/>
  <c r="BB101" i="34" s="1"/>
  <c r="P101" i="34"/>
  <c r="AE101" i="34" a="1"/>
  <c r="AE101" i="34" s="1"/>
  <c r="D64" i="34"/>
  <c r="A64" i="34"/>
  <c r="AU55" i="34"/>
  <c r="S55" i="34"/>
  <c r="A48" i="34"/>
  <c r="D48" i="34"/>
  <c r="D22" i="34"/>
  <c r="A22" i="34"/>
  <c r="A114" i="34"/>
  <c r="D114" i="34"/>
  <c r="S112" i="34"/>
  <c r="Q112" i="34"/>
  <c r="BA112" i="34" s="1"/>
  <c r="A129" i="34"/>
  <c r="D129" i="34"/>
  <c r="D17" i="34"/>
  <c r="A17" i="34"/>
  <c r="D48" i="33"/>
  <c r="A48" i="33"/>
  <c r="D17" i="33"/>
  <c r="A17" i="33"/>
  <c r="D40" i="33"/>
  <c r="A40" i="33"/>
  <c r="D126" i="33"/>
  <c r="A126" i="33"/>
  <c r="D127" i="33"/>
  <c r="A127" i="33"/>
  <c r="D129" i="33"/>
  <c r="AB48" i="33"/>
  <c r="AU48" i="33"/>
  <c r="W48" i="33"/>
  <c r="AE48" i="33" a="1"/>
  <c r="AE48" i="33" s="1"/>
  <c r="D31" i="33"/>
  <c r="A31" i="33"/>
  <c r="D96" i="33"/>
  <c r="A96" i="33"/>
  <c r="D42" i="33"/>
  <c r="A42" i="33"/>
  <c r="D32" i="33"/>
  <c r="A32" i="33"/>
  <c r="D72" i="33"/>
  <c r="A72" i="33"/>
  <c r="D93" i="33"/>
  <c r="A93" i="33"/>
  <c r="D100" i="33"/>
  <c r="A100" i="33"/>
  <c r="A45" i="33"/>
  <c r="D45" i="33"/>
  <c r="D24" i="33"/>
  <c r="A24" i="33"/>
  <c r="A11" i="33"/>
  <c r="D11" i="33"/>
  <c r="Y28" i="33"/>
  <c r="AA28" i="33"/>
  <c r="P28" i="33"/>
  <c r="Z28" i="33"/>
  <c r="AZ28" i="33" s="1"/>
  <c r="W28" i="33"/>
  <c r="V28" i="33"/>
  <c r="AY28" i="33" s="1"/>
  <c r="AE28" i="33" a="1"/>
  <c r="AE28" i="33" s="1"/>
  <c r="U28" i="33"/>
  <c r="S28" i="33"/>
  <c r="AB28" i="33"/>
  <c r="Q28" i="33"/>
  <c r="BA28" i="33" s="1"/>
  <c r="AU28" i="33"/>
  <c r="D16" i="33"/>
  <c r="A16" i="33"/>
  <c r="D97" i="33"/>
  <c r="A97" i="33"/>
  <c r="D123" i="33"/>
  <c r="A123" i="33"/>
  <c r="S129" i="33"/>
  <c r="AB129" i="33"/>
  <c r="D70" i="33"/>
  <c r="A70" i="33"/>
  <c r="A43" i="33"/>
  <c r="D43" i="33"/>
  <c r="S24" i="33"/>
  <c r="R24" i="33"/>
  <c r="AA24" i="33"/>
  <c r="Y24" i="33"/>
  <c r="AU24" i="33"/>
  <c r="W24" i="33"/>
  <c r="V24" i="33"/>
  <c r="AY24" i="33" s="1"/>
  <c r="U24" i="33"/>
  <c r="P24" i="33"/>
  <c r="D94" i="33"/>
  <c r="A94" i="33"/>
  <c r="AS87" i="33"/>
  <c r="AF87" i="33" s="1"/>
  <c r="A41" i="33"/>
  <c r="D41" i="33"/>
  <c r="U26" i="33"/>
  <c r="AU26" i="33"/>
  <c r="AB26" i="33"/>
  <c r="R26" i="33"/>
  <c r="AA26" i="33"/>
  <c r="Q26" i="33"/>
  <c r="BA26" i="33" s="1"/>
  <c r="Y26" i="33"/>
  <c r="W26" i="33"/>
  <c r="D28" i="33"/>
  <c r="A28" i="33"/>
  <c r="AB8" i="33"/>
  <c r="Q8" i="33"/>
  <c r="BA8" i="33" s="1"/>
  <c r="P8" i="33"/>
  <c r="D102" i="33"/>
  <c r="A102" i="33"/>
  <c r="R84" i="33"/>
  <c r="D39" i="33"/>
  <c r="A39" i="33"/>
  <c r="A19" i="33"/>
  <c r="D19" i="33"/>
  <c r="R7" i="33"/>
  <c r="P32" i="33"/>
  <c r="R32" i="33"/>
  <c r="D20" i="33"/>
  <c r="A20" i="33"/>
  <c r="AE112" i="33" a="1"/>
  <c r="AE112" i="33" s="1"/>
  <c r="V112" i="33"/>
  <c r="AY112" i="33" s="1"/>
  <c r="U112" i="33"/>
  <c r="AB112" i="33"/>
  <c r="R112" i="33"/>
  <c r="Y112" i="33"/>
  <c r="AA112" i="33"/>
  <c r="S112" i="33"/>
  <c r="Q112" i="33"/>
  <c r="BA112" i="33" s="1"/>
  <c r="BB112" i="33" s="1"/>
  <c r="P112" i="33"/>
  <c r="AE49" i="33" a="1"/>
  <c r="AE49" i="33" s="1"/>
  <c r="P49" i="33"/>
  <c r="D33" i="33"/>
  <c r="A33" i="33"/>
  <c r="AE10" i="33" a="1"/>
  <c r="AE10" i="33" s="1"/>
  <c r="Z10" i="33"/>
  <c r="AZ10" i="33" s="1"/>
  <c r="AU10" i="33"/>
  <c r="D7" i="33"/>
  <c r="A7" i="33"/>
  <c r="D6" i="33"/>
  <c r="A6" i="33"/>
  <c r="R65" i="32"/>
  <c r="D17" i="32"/>
  <c r="A17" i="32"/>
  <c r="A41" i="32"/>
  <c r="D41" i="32"/>
  <c r="D102" i="32"/>
  <c r="A102" i="32"/>
  <c r="A67" i="32"/>
  <c r="A70" i="32"/>
  <c r="D70" i="32"/>
  <c r="D6" i="32"/>
  <c r="A6" i="32"/>
  <c r="A28" i="32"/>
  <c r="D28" i="32"/>
  <c r="AU37" i="32"/>
  <c r="AA37" i="32"/>
  <c r="Q37" i="32"/>
  <c r="BA37" i="32" s="1"/>
  <c r="BB37" i="32" s="1"/>
  <c r="AE37" i="32" a="1"/>
  <c r="AE37" i="32" s="1"/>
  <c r="V37" i="32"/>
  <c r="AY37" i="32" s="1"/>
  <c r="R37" i="32"/>
  <c r="P37" i="32"/>
  <c r="AB37" i="32"/>
  <c r="Z37" i="32"/>
  <c r="AZ37" i="32" s="1"/>
  <c r="Y37" i="32"/>
  <c r="W37" i="32"/>
  <c r="U37" i="32"/>
  <c r="S37" i="32"/>
  <c r="A57" i="32"/>
  <c r="D57" i="32"/>
  <c r="D8" i="32"/>
  <c r="A8" i="32"/>
  <c r="D107" i="32"/>
  <c r="A107" i="32"/>
  <c r="AE51" i="32" a="1"/>
  <c r="AE51" i="32" s="1"/>
  <c r="AB51" i="32"/>
  <c r="R51" i="32"/>
  <c r="AA51" i="32"/>
  <c r="A56" i="32"/>
  <c r="D56" i="32"/>
  <c r="A106" i="32"/>
  <c r="D106" i="32"/>
  <c r="D69" i="32"/>
  <c r="A69" i="32"/>
  <c r="Y82" i="32"/>
  <c r="W82" i="32"/>
  <c r="AB82" i="32"/>
  <c r="AA82" i="32"/>
  <c r="Z82" i="32"/>
  <c r="AZ82" i="32" s="1"/>
  <c r="U82" i="32"/>
  <c r="AE82" i="32" a="1"/>
  <c r="AE82" i="32" s="1"/>
  <c r="AA35" i="32"/>
  <c r="Y35" i="32"/>
  <c r="D23" i="32"/>
  <c r="A23" i="32"/>
  <c r="D73" i="32"/>
  <c r="A73" i="32"/>
  <c r="D31" i="32"/>
  <c r="A31" i="32"/>
  <c r="AU12" i="32"/>
  <c r="S12" i="32"/>
  <c r="P12" i="32"/>
  <c r="Z12" i="32"/>
  <c r="AZ12" i="32" s="1"/>
  <c r="V12" i="32"/>
  <c r="AY12" i="32" s="1"/>
  <c r="R12" i="32"/>
  <c r="Q12" i="32"/>
  <c r="BA12" i="32" s="1"/>
  <c r="U114" i="32"/>
  <c r="AE114" i="32" a="1"/>
  <c r="AE114" i="32" s="1"/>
  <c r="V114" i="32"/>
  <c r="AY114" i="32" s="1"/>
  <c r="Y114" i="32"/>
  <c r="W114" i="32"/>
  <c r="S114" i="32"/>
  <c r="AB114" i="32"/>
  <c r="P114" i="32"/>
  <c r="Z114" i="32"/>
  <c r="AZ114" i="32" s="1"/>
  <c r="R114" i="32"/>
  <c r="Q114" i="32"/>
  <c r="BA114" i="32" s="1"/>
  <c r="BB114" i="32" s="1"/>
  <c r="AA114" i="32"/>
  <c r="D100" i="32"/>
  <c r="A100" i="32"/>
  <c r="AU36" i="32"/>
  <c r="U36" i="32"/>
  <c r="D14" i="32"/>
  <c r="A14" i="32"/>
  <c r="AU20" i="32"/>
  <c r="W20" i="32"/>
  <c r="AB20" i="32"/>
  <c r="AA20" i="32"/>
  <c r="P20" i="32"/>
  <c r="Z20" i="32"/>
  <c r="AZ20" i="32" s="1"/>
  <c r="Y20" i="32"/>
  <c r="U20" i="32"/>
  <c r="AE20" i="32" a="1"/>
  <c r="AE20" i="32" s="1"/>
  <c r="A105" i="32"/>
  <c r="D105" i="32"/>
  <c r="A18" i="32"/>
  <c r="D18" i="32"/>
  <c r="W120" i="32"/>
  <c r="AE120" i="32" a="1"/>
  <c r="AE120" i="32" s="1"/>
  <c r="Y120" i="32"/>
  <c r="Z120" i="32"/>
  <c r="AZ120" i="32" s="1"/>
  <c r="AB120" i="32"/>
  <c r="AA120" i="32"/>
  <c r="U120" i="32"/>
  <c r="D98" i="32"/>
  <c r="A98" i="32"/>
  <c r="D79" i="32"/>
  <c r="A79" i="32"/>
  <c r="D11" i="32"/>
  <c r="A11" i="32"/>
  <c r="AU28" i="32"/>
  <c r="D71" i="32"/>
  <c r="A71" i="32"/>
  <c r="A37" i="32"/>
  <c r="D37" i="32"/>
  <c r="V2" i="32"/>
  <c r="AY2" i="32" s="1"/>
  <c r="AE2" i="32" a="1"/>
  <c r="AE2" i="32" s="1"/>
  <c r="D25" i="31"/>
  <c r="A25" i="31"/>
  <c r="D75" i="31"/>
  <c r="D34" i="31"/>
  <c r="A34" i="31"/>
  <c r="A78" i="31"/>
  <c r="A106" i="31"/>
  <c r="Q77" i="31"/>
  <c r="BA77" i="31" s="1"/>
  <c r="BB77" i="31" s="1"/>
  <c r="Y77" i="31"/>
  <c r="V77" i="31"/>
  <c r="AY77" i="31" s="1"/>
  <c r="AA63" i="31"/>
  <c r="P63" i="31"/>
  <c r="U112" i="31"/>
  <c r="R112" i="31"/>
  <c r="AA112" i="31"/>
  <c r="Q112" i="31"/>
  <c r="BA112" i="31" s="1"/>
  <c r="BB112" i="31" s="1"/>
  <c r="Y112" i="31"/>
  <c r="P112" i="31"/>
  <c r="S112" i="31"/>
  <c r="AE112" i="31" a="1"/>
  <c r="AE112" i="31" s="1"/>
  <c r="S43" i="31"/>
  <c r="A82" i="31"/>
  <c r="D82" i="31"/>
  <c r="D79" i="31"/>
  <c r="A49" i="31"/>
  <c r="D49" i="31"/>
  <c r="A4" i="31"/>
  <c r="D4" i="31"/>
  <c r="AA31" i="31"/>
  <c r="D12" i="31"/>
  <c r="A12" i="31"/>
  <c r="D77" i="31"/>
  <c r="A77" i="31"/>
  <c r="AU62" i="31"/>
  <c r="Y32" i="31"/>
  <c r="AE32" i="31" a="1"/>
  <c r="AE32" i="31" s="1"/>
  <c r="AB32" i="31"/>
  <c r="U32" i="31"/>
  <c r="AA32" i="31"/>
  <c r="D26" i="31"/>
  <c r="D119" i="31"/>
  <c r="A119" i="31"/>
  <c r="Q103" i="31"/>
  <c r="BA103" i="31" s="1"/>
  <c r="AF103" i="31"/>
  <c r="S103" i="31"/>
  <c r="R103" i="31"/>
  <c r="AU60" i="31"/>
  <c r="A43" i="31"/>
  <c r="D43" i="31"/>
  <c r="P21" i="31"/>
  <c r="D7" i="31"/>
  <c r="A7" i="31"/>
  <c r="A86" i="31"/>
  <c r="D86" i="31"/>
  <c r="U76" i="31"/>
  <c r="S76" i="31"/>
  <c r="AA76" i="31"/>
  <c r="AE76" i="31" a="1"/>
  <c r="AE76" i="31" s="1"/>
  <c r="Y76" i="31"/>
  <c r="A84" i="31"/>
  <c r="D84" i="31"/>
  <c r="D120" i="31"/>
  <c r="A120" i="31"/>
  <c r="D13" i="31"/>
  <c r="A13" i="31"/>
  <c r="D121" i="31"/>
  <c r="A121" i="31"/>
  <c r="D116" i="31"/>
  <c r="A116" i="31"/>
  <c r="AB102" i="31"/>
  <c r="Z102" i="31"/>
  <c r="AZ102" i="31" s="1"/>
  <c r="A47" i="31"/>
  <c r="D47" i="31"/>
  <c r="W16" i="31"/>
  <c r="V16" i="31"/>
  <c r="AY16" i="31" s="1"/>
  <c r="A29" i="31"/>
  <c r="A41" i="31"/>
  <c r="D41" i="31"/>
  <c r="A114" i="31"/>
  <c r="D115" i="31"/>
  <c r="A115" i="31"/>
  <c r="AU45" i="31"/>
  <c r="D16" i="31"/>
  <c r="A16" i="31"/>
  <c r="A45" i="31"/>
  <c r="D45" i="31"/>
  <c r="D110" i="31"/>
  <c r="A110" i="31"/>
  <c r="D118" i="31"/>
  <c r="A118" i="31"/>
  <c r="D40" i="31"/>
  <c r="A40" i="31"/>
  <c r="A86" i="30"/>
  <c r="A84" i="30"/>
  <c r="D87" i="30"/>
  <c r="D36" i="30"/>
  <c r="A36" i="30"/>
  <c r="D121" i="30"/>
  <c r="A121" i="30"/>
  <c r="A129" i="30"/>
  <c r="D129" i="30"/>
  <c r="D114" i="30"/>
  <c r="A114" i="30"/>
  <c r="D91" i="30"/>
  <c r="A91" i="30"/>
  <c r="D122" i="30"/>
  <c r="A122" i="30"/>
  <c r="D118" i="30"/>
  <c r="A118" i="30"/>
  <c r="D123" i="30"/>
  <c r="A123" i="30"/>
  <c r="Y112" i="30"/>
  <c r="A119" i="30"/>
  <c r="D94" i="30"/>
  <c r="A94" i="30"/>
  <c r="D46" i="30"/>
  <c r="A46" i="30"/>
  <c r="D61" i="30"/>
  <c r="A61" i="30"/>
  <c r="D14" i="30"/>
  <c r="A14" i="30"/>
  <c r="D92" i="30"/>
  <c r="A92" i="30"/>
  <c r="D84" i="30"/>
  <c r="A59" i="30"/>
  <c r="D59" i="30"/>
  <c r="R15" i="30"/>
  <c r="P15" i="30"/>
  <c r="A31" i="30"/>
  <c r="D31" i="30"/>
  <c r="AS125" i="30"/>
  <c r="AF125" i="30" s="1"/>
  <c r="D2" i="30"/>
  <c r="A2" i="30"/>
  <c r="A26" i="30"/>
  <c r="D26" i="30"/>
  <c r="D82" i="30"/>
  <c r="A82" i="30"/>
  <c r="D117" i="30"/>
  <c r="D65" i="30"/>
  <c r="A65" i="30"/>
  <c r="A120" i="43"/>
  <c r="A85" i="43"/>
  <c r="D87" i="43"/>
  <c r="A114" i="43"/>
  <c r="A88" i="43"/>
  <c r="A121" i="43"/>
  <c r="D121" i="43"/>
  <c r="A91" i="42"/>
  <c r="D91" i="42"/>
  <c r="D98" i="41"/>
  <c r="D70" i="41"/>
  <c r="D102" i="41"/>
  <c r="A68" i="41"/>
  <c r="D100" i="41"/>
  <c r="D78" i="40"/>
  <c r="D80" i="40"/>
  <c r="A80" i="40"/>
  <c r="D110" i="40"/>
  <c r="A110" i="40"/>
  <c r="A116" i="39"/>
  <c r="D119" i="39"/>
  <c r="A95" i="37"/>
  <c r="D96" i="37"/>
  <c r="A90" i="37"/>
  <c r="D122" i="37"/>
  <c r="A128" i="37"/>
  <c r="D128" i="37"/>
  <c r="D73" i="36"/>
  <c r="A67" i="36"/>
  <c r="D99" i="36"/>
  <c r="D102" i="36"/>
  <c r="D68" i="36"/>
  <c r="A68" i="36"/>
  <c r="D66" i="36"/>
  <c r="D67" i="36"/>
  <c r="A81" i="35"/>
  <c r="D74" i="35"/>
  <c r="D78" i="35"/>
  <c r="A78" i="35"/>
  <c r="D85" i="34"/>
  <c r="D118" i="34"/>
  <c r="D119" i="34"/>
  <c r="A82" i="34"/>
  <c r="D82" i="34"/>
  <c r="D86" i="34"/>
  <c r="A86" i="34"/>
  <c r="A124" i="33"/>
  <c r="D122" i="33"/>
  <c r="D91" i="33"/>
  <c r="A90" i="33"/>
  <c r="A122" i="33"/>
  <c r="A91" i="33"/>
  <c r="D125" i="33"/>
  <c r="A125" i="33"/>
  <c r="D103" i="32"/>
  <c r="D72" i="32"/>
  <c r="A72" i="32"/>
  <c r="A103" i="32"/>
  <c r="D99" i="32"/>
  <c r="A99" i="32"/>
  <c r="A104" i="32"/>
  <c r="D104" i="32"/>
  <c r="A111" i="31"/>
  <c r="D78" i="31"/>
  <c r="A81" i="31"/>
  <c r="A75" i="31"/>
  <c r="A108" i="31"/>
  <c r="AF54" i="31"/>
  <c r="A107" i="31"/>
  <c r="D107" i="31"/>
  <c r="D97" i="30"/>
  <c r="A97" i="30"/>
  <c r="D86" i="30"/>
  <c r="D126" i="30"/>
  <c r="A88" i="30"/>
  <c r="D127" i="30"/>
  <c r="A96" i="30"/>
  <c r="D115" i="30"/>
  <c r="D128" i="30"/>
  <c r="D124" i="30"/>
  <c r="A87" i="43"/>
  <c r="A70" i="41"/>
  <c r="AF25" i="37"/>
  <c r="AF55" i="37"/>
  <c r="AF52" i="37"/>
  <c r="AF57" i="37"/>
  <c r="AF54" i="37"/>
  <c r="AF53" i="37"/>
  <c r="AF56" i="37"/>
  <c r="AF50" i="37"/>
  <c r="AF51" i="37"/>
  <c r="AF12" i="36"/>
  <c r="AF15" i="36"/>
  <c r="AF11" i="36"/>
  <c r="AF17" i="36"/>
  <c r="AF16" i="36"/>
  <c r="A102" i="36"/>
  <c r="AF14" i="36"/>
  <c r="AF13" i="36"/>
  <c r="AF10" i="36"/>
  <c r="AF54" i="35"/>
  <c r="AF56" i="35"/>
  <c r="AF10" i="34"/>
  <c r="AF17" i="34"/>
  <c r="AF14" i="34"/>
  <c r="AF15" i="34"/>
  <c r="AF16" i="34"/>
  <c r="AF13" i="34"/>
  <c r="AF12" i="34"/>
  <c r="AF11" i="34"/>
  <c r="AF54" i="33"/>
  <c r="AF53" i="33"/>
  <c r="AF56" i="33"/>
  <c r="AF52" i="33"/>
  <c r="AF57" i="33"/>
  <c r="AF55" i="33"/>
  <c r="AF51" i="33"/>
  <c r="D90" i="33"/>
  <c r="A128" i="33"/>
  <c r="D128" i="33"/>
  <c r="AF50" i="33"/>
  <c r="AF11" i="32"/>
  <c r="AF17" i="32"/>
  <c r="AF13" i="32"/>
  <c r="AF10" i="32"/>
  <c r="AF14" i="32"/>
  <c r="AF16" i="32"/>
  <c r="AF15" i="32"/>
  <c r="AF12" i="32"/>
  <c r="AF53" i="31"/>
  <c r="AF50" i="31"/>
  <c r="AF52" i="31"/>
  <c r="AF51" i="31"/>
  <c r="AF57" i="31"/>
  <c r="AF56" i="31"/>
  <c r="AF55" i="31"/>
  <c r="A115" i="30"/>
  <c r="D88" i="30"/>
  <c r="A127" i="30"/>
  <c r="D96" i="30"/>
  <c r="D85" i="30"/>
  <c r="A85" i="30"/>
  <c r="AF39" i="37"/>
  <c r="AF34" i="37"/>
  <c r="AF40" i="37"/>
  <c r="AF35" i="37"/>
  <c r="AF36" i="37"/>
  <c r="AF38" i="37"/>
  <c r="AF37" i="37"/>
  <c r="AF41" i="37"/>
  <c r="AF4" i="37"/>
  <c r="AF5" i="37"/>
  <c r="AF24" i="37"/>
  <c r="AF20" i="37"/>
  <c r="AF21" i="37"/>
  <c r="AF9" i="37"/>
  <c r="AF7" i="37"/>
  <c r="AF18" i="37"/>
  <c r="AF3" i="37"/>
  <c r="AF19" i="37"/>
  <c r="AF22" i="37"/>
  <c r="AF23" i="37"/>
  <c r="AF6" i="37"/>
  <c r="AF8" i="37"/>
  <c r="AF2" i="37"/>
  <c r="AF58" i="36"/>
  <c r="AF60" i="36"/>
  <c r="AF62" i="36"/>
  <c r="AF59" i="36"/>
  <c r="AF63" i="36"/>
  <c r="AF65" i="36"/>
  <c r="AF61" i="36"/>
  <c r="AF64" i="36"/>
  <c r="AF30" i="36"/>
  <c r="AF31" i="36"/>
  <c r="AF32" i="36"/>
  <c r="AF29" i="36"/>
  <c r="AF33" i="36"/>
  <c r="AF27" i="36"/>
  <c r="AF28" i="36"/>
  <c r="AF26" i="36"/>
  <c r="AF46" i="36"/>
  <c r="AF48" i="36"/>
  <c r="AF49" i="36"/>
  <c r="AF45" i="36"/>
  <c r="AF43" i="36"/>
  <c r="AF44" i="36"/>
  <c r="AF42" i="36"/>
  <c r="AF47" i="36"/>
  <c r="AF23" i="35"/>
  <c r="AF2" i="35"/>
  <c r="AF51" i="35"/>
  <c r="AF52" i="35"/>
  <c r="AF57" i="35"/>
  <c r="AF53" i="35"/>
  <c r="AF50" i="35"/>
  <c r="AF55" i="35"/>
  <c r="AF63" i="34"/>
  <c r="AF62" i="34"/>
  <c r="AF60" i="34"/>
  <c r="AF61" i="34"/>
  <c r="AF59" i="34"/>
  <c r="AF58" i="34"/>
  <c r="AF65" i="34"/>
  <c r="AF64" i="34"/>
  <c r="AF48" i="34"/>
  <c r="AF49" i="34"/>
  <c r="AF45" i="34"/>
  <c r="AF46" i="34"/>
  <c r="AF47" i="34"/>
  <c r="AF43" i="34"/>
  <c r="AF42" i="34"/>
  <c r="AF44" i="34"/>
  <c r="AF27" i="34"/>
  <c r="AF29" i="34"/>
  <c r="AF30" i="34"/>
  <c r="AF28" i="34"/>
  <c r="AF31" i="34"/>
  <c r="AF33" i="34"/>
  <c r="AF32" i="34"/>
  <c r="AF26" i="34"/>
  <c r="AF37" i="33"/>
  <c r="AF39" i="33"/>
  <c r="AF40" i="33"/>
  <c r="AF35" i="33"/>
  <c r="AF34" i="33"/>
  <c r="AF38" i="33"/>
  <c r="AF36" i="33"/>
  <c r="AF41" i="33"/>
  <c r="AF3" i="33"/>
  <c r="AF8" i="33"/>
  <c r="AF20" i="33"/>
  <c r="AF24" i="33"/>
  <c r="AF19" i="33"/>
  <c r="AF18" i="33"/>
  <c r="AF9" i="33"/>
  <c r="AF25" i="33"/>
  <c r="AF4" i="33"/>
  <c r="AF22" i="33"/>
  <c r="AF21" i="33"/>
  <c r="AF6" i="33"/>
  <c r="AF23" i="33"/>
  <c r="AF5" i="33"/>
  <c r="AF7" i="33"/>
  <c r="AF2" i="33"/>
  <c r="AF27" i="32"/>
  <c r="AF30" i="32"/>
  <c r="AF32" i="32"/>
  <c r="AF29" i="32"/>
  <c r="AF33" i="32"/>
  <c r="AF28" i="32"/>
  <c r="AF31" i="32"/>
  <c r="AF26" i="32"/>
  <c r="AF62" i="32"/>
  <c r="AF65" i="32"/>
  <c r="AF59" i="32"/>
  <c r="AF61" i="32"/>
  <c r="AF64" i="32"/>
  <c r="AF60" i="32"/>
  <c r="AF63" i="32"/>
  <c r="AF58" i="32"/>
  <c r="AF42" i="32"/>
  <c r="AF48" i="32"/>
  <c r="AF47" i="32"/>
  <c r="AF44" i="32"/>
  <c r="AF49" i="32"/>
  <c r="AF43" i="32"/>
  <c r="AF46" i="32"/>
  <c r="AF45" i="32"/>
  <c r="AF34" i="31"/>
  <c r="AF40" i="31"/>
  <c r="AF37" i="31"/>
  <c r="AF35" i="31"/>
  <c r="AF41" i="31"/>
  <c r="AF38" i="31"/>
  <c r="AF36" i="31"/>
  <c r="AF39" i="31"/>
  <c r="AF20" i="31"/>
  <c r="AF25" i="31"/>
  <c r="AF6" i="31"/>
  <c r="AF9" i="31"/>
  <c r="AF3" i="31"/>
  <c r="AF23" i="31"/>
  <c r="AF22" i="31"/>
  <c r="AF21" i="31"/>
  <c r="AF24" i="31"/>
  <c r="AF8" i="31"/>
  <c r="AF5" i="31"/>
  <c r="AF19" i="31"/>
  <c r="AF18" i="31"/>
  <c r="AF7" i="31"/>
  <c r="AF36" i="35"/>
  <c r="AF41" i="35"/>
  <c r="AF39" i="35"/>
  <c r="AF40" i="35"/>
  <c r="AF35" i="35"/>
  <c r="AF34" i="35"/>
  <c r="AF38" i="35"/>
  <c r="AF37" i="35"/>
  <c r="AF6" i="35"/>
  <c r="AF4" i="35"/>
  <c r="AF21" i="35"/>
  <c r="AF8" i="35"/>
  <c r="AF22" i="35"/>
  <c r="AF24" i="35"/>
  <c r="AF20" i="35"/>
  <c r="AF5" i="35"/>
  <c r="AF18" i="35"/>
  <c r="AF7" i="35"/>
  <c r="AF25" i="35"/>
  <c r="AF19" i="35"/>
  <c r="AF9" i="35"/>
  <c r="AF3" i="35"/>
  <c r="L37" i="59"/>
  <c r="N55" i="59"/>
  <c r="L122" i="59"/>
  <c r="A59" i="59"/>
  <c r="D85" i="59"/>
  <c r="D117" i="59"/>
  <c r="D4" i="59"/>
  <c r="A51" i="59"/>
  <c r="D2" i="59"/>
  <c r="S2" i="59"/>
  <c r="M4" i="59"/>
  <c r="L4" i="59"/>
  <c r="AH28" i="59"/>
  <c r="F28" i="59"/>
  <c r="G28" i="59" s="1"/>
  <c r="Q28" i="59" s="1"/>
  <c r="BA28" i="59" s="1"/>
  <c r="BB28" i="59" s="1"/>
  <c r="N85" i="59"/>
  <c r="M85" i="59"/>
  <c r="L85" i="59"/>
  <c r="M3" i="59"/>
  <c r="F7" i="59"/>
  <c r="G7" i="59" s="1"/>
  <c r="D40" i="59"/>
  <c r="A24" i="59"/>
  <c r="AH15" i="59"/>
  <c r="F15" i="59"/>
  <c r="G15" i="59" s="1"/>
  <c r="D22" i="59"/>
  <c r="A22" i="59"/>
  <c r="L6" i="59"/>
  <c r="D13" i="59"/>
  <c r="A13" i="59"/>
  <c r="AH20" i="59"/>
  <c r="AH39" i="59"/>
  <c r="F39" i="59"/>
  <c r="G39" i="59"/>
  <c r="W39" i="59" s="1"/>
  <c r="M60" i="59"/>
  <c r="AH2" i="59"/>
  <c r="D36" i="59"/>
  <c r="AH22" i="59"/>
  <c r="L21" i="59"/>
  <c r="L78" i="59"/>
  <c r="Z78" i="59"/>
  <c r="AZ78" i="59" s="1"/>
  <c r="N21" i="59"/>
  <c r="Z31" i="59"/>
  <c r="AZ31" i="59" s="1"/>
  <c r="Y31" i="59"/>
  <c r="AU31" i="59"/>
  <c r="AB31" i="59"/>
  <c r="N38" i="59"/>
  <c r="M38" i="59"/>
  <c r="AG38" i="59" s="1"/>
  <c r="L38" i="59"/>
  <c r="P36" i="59"/>
  <c r="A37" i="59"/>
  <c r="Q36" i="59"/>
  <c r="BA36" i="59" s="1"/>
  <c r="M45" i="59"/>
  <c r="AS100" i="59"/>
  <c r="AF100" i="59" s="1"/>
  <c r="A43" i="59"/>
  <c r="AH47" i="59"/>
  <c r="L62" i="59"/>
  <c r="M30" i="59"/>
  <c r="M39" i="59"/>
  <c r="AG39" i="59" s="1"/>
  <c r="M42" i="59"/>
  <c r="L64" i="59"/>
  <c r="AU52" i="59"/>
  <c r="S52" i="59"/>
  <c r="R52" i="59"/>
  <c r="Q52" i="59"/>
  <c r="BA52" i="59" s="1"/>
  <c r="P52" i="59"/>
  <c r="AU36" i="59"/>
  <c r="W60" i="59"/>
  <c r="AH63" i="59"/>
  <c r="F84" i="59"/>
  <c r="G84" i="59" s="1"/>
  <c r="AS84" i="59" s="1"/>
  <c r="AF84" i="59" s="1"/>
  <c r="AS70" i="59"/>
  <c r="AF70" i="59" s="1"/>
  <c r="L71" i="59"/>
  <c r="F77" i="59"/>
  <c r="G77" i="59" s="1"/>
  <c r="N71" i="59"/>
  <c r="F81" i="59"/>
  <c r="G81" i="59" s="1"/>
  <c r="AB81" i="59" s="1"/>
  <c r="N82" i="59"/>
  <c r="M82" i="59"/>
  <c r="L82" i="59"/>
  <c r="N86" i="59"/>
  <c r="L75" i="59"/>
  <c r="P80" i="59"/>
  <c r="AS103" i="59"/>
  <c r="AF103" i="59" s="1"/>
  <c r="F88" i="59"/>
  <c r="G88" i="59" s="1"/>
  <c r="Z88" i="59" s="1"/>
  <c r="AZ88" i="59" s="1"/>
  <c r="P98" i="59"/>
  <c r="F90" i="59"/>
  <c r="G90" i="59" s="1"/>
  <c r="P90" i="59" s="1"/>
  <c r="P100" i="59"/>
  <c r="V78" i="59"/>
  <c r="AY78" i="59" s="1"/>
  <c r="S103" i="59"/>
  <c r="P103" i="59"/>
  <c r="AB103" i="59"/>
  <c r="R103" i="59"/>
  <c r="Q103" i="59"/>
  <c r="BA103" i="59" s="1"/>
  <c r="F107" i="59"/>
  <c r="G107" i="59" s="1"/>
  <c r="N107" i="59"/>
  <c r="M107" i="59"/>
  <c r="N87" i="59"/>
  <c r="M117" i="59"/>
  <c r="L117" i="59"/>
  <c r="N117" i="59"/>
  <c r="M125" i="59"/>
  <c r="N111" i="59"/>
  <c r="M111" i="59"/>
  <c r="L111" i="59"/>
  <c r="N110" i="59"/>
  <c r="N124" i="59"/>
  <c r="M124" i="59"/>
  <c r="AE125" i="59" a="1"/>
  <c r="AE125" i="59" s="1"/>
  <c r="D118" i="59"/>
  <c r="A118" i="59"/>
  <c r="F120" i="59"/>
  <c r="G120" i="59"/>
  <c r="Q120" i="59" s="1"/>
  <c r="BA120" i="59" s="1"/>
  <c r="Y128" i="59"/>
  <c r="Z118" i="59"/>
  <c r="AZ118" i="59" s="1"/>
  <c r="M120" i="59"/>
  <c r="L120" i="59"/>
  <c r="W128" i="59"/>
  <c r="AE128" i="59" a="1"/>
  <c r="AE128" i="59" s="1"/>
  <c r="U128" i="59"/>
  <c r="AB128" i="59"/>
  <c r="AA128" i="59"/>
  <c r="Z122" i="59"/>
  <c r="AZ122" i="59" s="1"/>
  <c r="AA122" i="59"/>
  <c r="R122" i="59"/>
  <c r="AB122" i="59"/>
  <c r="N88" i="58"/>
  <c r="M88" i="58"/>
  <c r="L88" i="58"/>
  <c r="N72" i="58"/>
  <c r="L72" i="58"/>
  <c r="N64" i="58"/>
  <c r="M64" i="58"/>
  <c r="AG64" i="58" s="1"/>
  <c r="L64" i="58"/>
  <c r="N48" i="58"/>
  <c r="M48" i="58"/>
  <c r="L48" i="58"/>
  <c r="L40" i="58"/>
  <c r="N40" i="58"/>
  <c r="M40" i="58"/>
  <c r="M24" i="58"/>
  <c r="L24" i="58"/>
  <c r="N24" i="58"/>
  <c r="N109" i="58"/>
  <c r="N25" i="58"/>
  <c r="L79" i="58"/>
  <c r="M49" i="58"/>
  <c r="M109" i="58"/>
  <c r="Y113" i="58"/>
  <c r="S113" i="58"/>
  <c r="D129" i="58"/>
  <c r="A18" i="58"/>
  <c r="A10" i="58"/>
  <c r="A16" i="58"/>
  <c r="A94" i="58"/>
  <c r="D59" i="58"/>
  <c r="D125" i="58"/>
  <c r="A15" i="58"/>
  <c r="A29" i="58"/>
  <c r="AU10" i="58"/>
  <c r="AU17" i="58"/>
  <c r="L10" i="58"/>
  <c r="N10" i="58"/>
  <c r="D12" i="58"/>
  <c r="A12" i="58"/>
  <c r="D4" i="58"/>
  <c r="A4" i="58"/>
  <c r="A7" i="58"/>
  <c r="D7" i="58"/>
  <c r="A13" i="58"/>
  <c r="D13" i="58"/>
  <c r="L14" i="58"/>
  <c r="N3" i="58"/>
  <c r="L3" i="58"/>
  <c r="D21" i="58"/>
  <c r="A21" i="58"/>
  <c r="AH12" i="58"/>
  <c r="AA14" i="58"/>
  <c r="S28" i="58"/>
  <c r="R28" i="58"/>
  <c r="Q28" i="58"/>
  <c r="BA28" i="58" s="1"/>
  <c r="AU28" i="58"/>
  <c r="P28" i="58"/>
  <c r="V28" i="58"/>
  <c r="AY28" i="58" s="1"/>
  <c r="F4" i="58"/>
  <c r="G4" i="58" s="1"/>
  <c r="Q4" i="58" s="1"/>
  <c r="BA4" i="58" s="1"/>
  <c r="BB4" i="58" s="1"/>
  <c r="AH4" i="58"/>
  <c r="L8" i="58"/>
  <c r="D10" i="58"/>
  <c r="F12" i="58"/>
  <c r="G12" i="58" s="1"/>
  <c r="AU14" i="58"/>
  <c r="M17" i="58"/>
  <c r="D34" i="58"/>
  <c r="A34" i="58"/>
  <c r="A3" i="58"/>
  <c r="M8" i="58"/>
  <c r="A11" i="58"/>
  <c r="F13" i="58"/>
  <c r="G13" i="58" s="1"/>
  <c r="AH22" i="58"/>
  <c r="F22" i="58"/>
  <c r="G22" i="58" s="1"/>
  <c r="AU22" i="58" s="1"/>
  <c r="AH2" i="58"/>
  <c r="F5" i="58"/>
  <c r="G5" i="58" s="1"/>
  <c r="Y5" i="58" s="1"/>
  <c r="A9" i="58"/>
  <c r="L9" i="58"/>
  <c r="A14" i="58"/>
  <c r="Y14" i="58"/>
  <c r="L16" i="58"/>
  <c r="D33" i="58"/>
  <c r="A33" i="58"/>
  <c r="Y6" i="58"/>
  <c r="N16" i="58"/>
  <c r="R26" i="58"/>
  <c r="F3" i="58"/>
  <c r="G3" i="58" s="1"/>
  <c r="AA3" i="58" s="1"/>
  <c r="L7" i="58"/>
  <c r="AH13" i="58"/>
  <c r="P14" i="58"/>
  <c r="F20" i="58"/>
  <c r="G20" i="58" s="1"/>
  <c r="N23" i="58"/>
  <c r="L23" i="58"/>
  <c r="S27" i="58"/>
  <c r="Q27" i="58"/>
  <c r="BA27" i="58" s="1"/>
  <c r="AH30" i="58"/>
  <c r="F30" i="58"/>
  <c r="G30" i="58" s="1"/>
  <c r="R14" i="58"/>
  <c r="M23" i="58"/>
  <c r="M26" i="58"/>
  <c r="N26" i="58"/>
  <c r="AH16" i="58"/>
  <c r="D25" i="58"/>
  <c r="F29" i="58"/>
  <c r="G29" i="58"/>
  <c r="AH25" i="58"/>
  <c r="AB36" i="58"/>
  <c r="Y36" i="58"/>
  <c r="W36" i="58"/>
  <c r="A40" i="58"/>
  <c r="D40" i="58"/>
  <c r="N39" i="58"/>
  <c r="M39" i="58"/>
  <c r="L39" i="58"/>
  <c r="AH33" i="58"/>
  <c r="AH27" i="58"/>
  <c r="L31" i="58"/>
  <c r="N27" i="58"/>
  <c r="N31" i="58"/>
  <c r="N38" i="58"/>
  <c r="L38" i="58"/>
  <c r="N41" i="58"/>
  <c r="M41" i="58"/>
  <c r="L47" i="58"/>
  <c r="N47" i="58"/>
  <c r="AH52" i="58"/>
  <c r="F52" i="58"/>
  <c r="G52" i="58" s="1"/>
  <c r="F37" i="58"/>
  <c r="G37" i="58" s="1"/>
  <c r="D43" i="58"/>
  <c r="A43" i="58"/>
  <c r="N56" i="58"/>
  <c r="M56" i="58"/>
  <c r="L56" i="58"/>
  <c r="AH39" i="58"/>
  <c r="L42" i="58"/>
  <c r="D45" i="58"/>
  <c r="A45" i="58"/>
  <c r="D38" i="58"/>
  <c r="A38" i="58"/>
  <c r="D60" i="58"/>
  <c r="A60" i="58"/>
  <c r="D41" i="58"/>
  <c r="A41" i="58"/>
  <c r="M54" i="58"/>
  <c r="N54" i="58"/>
  <c r="L54" i="58"/>
  <c r="P62" i="58"/>
  <c r="W62" i="58"/>
  <c r="R62" i="58"/>
  <c r="N65" i="58"/>
  <c r="D49" i="58"/>
  <c r="AH54" i="58"/>
  <c r="F54" i="58"/>
  <c r="G54" i="58" s="1"/>
  <c r="AA54" i="58" s="1"/>
  <c r="AH57" i="58"/>
  <c r="AH44" i="58"/>
  <c r="F51" i="58"/>
  <c r="G51" i="58" s="1"/>
  <c r="W51" i="58" s="1"/>
  <c r="M62" i="58"/>
  <c r="AG62" i="58"/>
  <c r="L62" i="58"/>
  <c r="F49" i="58"/>
  <c r="G49" i="58"/>
  <c r="N62" i="58"/>
  <c r="AH53" i="58"/>
  <c r="F53" i="58"/>
  <c r="G53" i="58" s="1"/>
  <c r="AA53" i="58" s="1"/>
  <c r="L57" i="58"/>
  <c r="F63" i="58"/>
  <c r="G63" i="58" s="1"/>
  <c r="A65" i="58"/>
  <c r="D65" i="58"/>
  <c r="Y69" i="58"/>
  <c r="W69" i="58"/>
  <c r="AH55" i="58"/>
  <c r="F55" i="58"/>
  <c r="G55" i="58" s="1"/>
  <c r="Z55" i="58" s="1"/>
  <c r="AZ55" i="58" s="1"/>
  <c r="N63" i="58"/>
  <c r="L63" i="58"/>
  <c r="L66" i="58"/>
  <c r="N66" i="58"/>
  <c r="N80" i="58"/>
  <c r="M80" i="58"/>
  <c r="L80" i="58"/>
  <c r="AS113" i="58"/>
  <c r="AF113" i="58" s="1"/>
  <c r="F82" i="58"/>
  <c r="G82" i="58" s="1"/>
  <c r="AA82" i="58" s="1"/>
  <c r="M72" i="58"/>
  <c r="F76" i="58"/>
  <c r="G76" i="58" s="1"/>
  <c r="AE84" i="58" a="1"/>
  <c r="AE84" i="58" s="1"/>
  <c r="Z84" i="58"/>
  <c r="AZ84" i="58" s="1"/>
  <c r="M96" i="58"/>
  <c r="N96" i="58"/>
  <c r="L96" i="58"/>
  <c r="L82" i="58"/>
  <c r="N82" i="58"/>
  <c r="M82" i="58"/>
  <c r="N95" i="58"/>
  <c r="M95" i="58"/>
  <c r="L95" i="58"/>
  <c r="F77" i="58"/>
  <c r="G77" i="58" s="1"/>
  <c r="R77" i="58" s="1"/>
  <c r="M94" i="58"/>
  <c r="L94" i="58"/>
  <c r="M81" i="58"/>
  <c r="L81" i="58"/>
  <c r="F86" i="58"/>
  <c r="G86" i="58" s="1"/>
  <c r="A97" i="58"/>
  <c r="D97" i="58"/>
  <c r="F98" i="58"/>
  <c r="G98" i="58" s="1"/>
  <c r="W98" i="58" s="1"/>
  <c r="AE103" i="58" a="1"/>
  <c r="AE103" i="58" s="1"/>
  <c r="D90" i="58"/>
  <c r="A90" i="58"/>
  <c r="W83" i="58"/>
  <c r="M86" i="58"/>
  <c r="L87" i="58"/>
  <c r="D95" i="58"/>
  <c r="A95" i="58"/>
  <c r="Z101" i="58"/>
  <c r="AZ101" i="58" s="1"/>
  <c r="M104" i="58"/>
  <c r="N104" i="58"/>
  <c r="L104" i="58"/>
  <c r="F107" i="58"/>
  <c r="G107" i="58" s="1"/>
  <c r="N90" i="58"/>
  <c r="L90" i="58"/>
  <c r="N101" i="58"/>
  <c r="M101" i="58"/>
  <c r="L101" i="58"/>
  <c r="F127" i="58"/>
  <c r="G127" i="58" s="1"/>
  <c r="V127" i="58" s="1"/>
  <c r="AY127" i="58" s="1"/>
  <c r="Q108" i="58"/>
  <c r="BA108" i="58" s="1"/>
  <c r="S108" i="58"/>
  <c r="N123" i="58"/>
  <c r="M123" i="58"/>
  <c r="L123" i="58"/>
  <c r="AB103" i="58"/>
  <c r="R103" i="58"/>
  <c r="M111" i="58"/>
  <c r="N111" i="58"/>
  <c r="F112" i="58"/>
  <c r="G112" i="58" s="1"/>
  <c r="F96" i="58"/>
  <c r="G96" i="58" s="1"/>
  <c r="S96" i="58" s="1"/>
  <c r="L102" i="58"/>
  <c r="V103" i="58"/>
  <c r="AY103" i="58" s="1"/>
  <c r="L111" i="58"/>
  <c r="M102" i="58"/>
  <c r="N117" i="58"/>
  <c r="M117" i="58"/>
  <c r="L117" i="58"/>
  <c r="AB117" i="58"/>
  <c r="L103" i="58"/>
  <c r="R108" i="58"/>
  <c r="N125" i="58"/>
  <c r="M125" i="58"/>
  <c r="L125" i="58"/>
  <c r="N127" i="58"/>
  <c r="M127" i="58"/>
  <c r="L127" i="58"/>
  <c r="M112" i="58"/>
  <c r="L112" i="58"/>
  <c r="F120" i="58"/>
  <c r="G120" i="58" s="1"/>
  <c r="W120" i="58" s="1"/>
  <c r="AS108" i="58"/>
  <c r="AF108" i="58" s="1"/>
  <c r="N112" i="58"/>
  <c r="A123" i="58"/>
  <c r="F128" i="58"/>
  <c r="G128" i="58" s="1"/>
  <c r="F111" i="58"/>
  <c r="G111" i="58"/>
  <c r="V111" i="58" s="1"/>
  <c r="AY111" i="58" s="1"/>
  <c r="F119" i="58"/>
  <c r="G119" i="58" s="1"/>
  <c r="V119" i="58" s="1"/>
  <c r="AY119" i="58" s="1"/>
  <c r="M113" i="58"/>
  <c r="F116" i="58"/>
  <c r="G116" i="58" s="1"/>
  <c r="AA117" i="58"/>
  <c r="Q117" i="58"/>
  <c r="BA117" i="58" s="1"/>
  <c r="BB117" i="58" s="1"/>
  <c r="Z117" i="58"/>
  <c r="AZ117" i="58" s="1"/>
  <c r="P117" i="58"/>
  <c r="Y117" i="58"/>
  <c r="W117" i="58"/>
  <c r="AE117" i="58" a="1"/>
  <c r="AE117" i="58" s="1"/>
  <c r="V117" i="58"/>
  <c r="AY117" i="58" s="1"/>
  <c r="U117" i="58"/>
  <c r="Z113" i="58"/>
  <c r="AZ113" i="58" s="1"/>
  <c r="Q113" i="58"/>
  <c r="BA113" i="58" s="1"/>
  <c r="A126" i="58"/>
  <c r="M119" i="58"/>
  <c r="V113" i="58"/>
  <c r="AY113" i="58" s="1"/>
  <c r="L129" i="57"/>
  <c r="M129" i="57"/>
  <c r="D49" i="57"/>
  <c r="A49" i="57"/>
  <c r="AU33" i="57"/>
  <c r="A15" i="57"/>
  <c r="D22" i="57"/>
  <c r="D68" i="57"/>
  <c r="D98" i="57"/>
  <c r="A11" i="57"/>
  <c r="F65" i="57"/>
  <c r="G65" i="57" s="1"/>
  <c r="AA65" i="57" s="1"/>
  <c r="A34" i="57"/>
  <c r="BC34" i="57" s="1"/>
  <c r="AH25" i="57"/>
  <c r="A32" i="57"/>
  <c r="AH34" i="57"/>
  <c r="A50" i="57"/>
  <c r="BC50" i="57" s="1"/>
  <c r="A31" i="57"/>
  <c r="P94" i="57"/>
  <c r="AE93" i="57" a="1"/>
  <c r="AE93" i="57" s="1"/>
  <c r="AF69" i="57"/>
  <c r="A4" i="57"/>
  <c r="D4" i="57"/>
  <c r="N10" i="57"/>
  <c r="AH17" i="57"/>
  <c r="F17" i="57"/>
  <c r="G17" i="57"/>
  <c r="AU17" i="57" s="1"/>
  <c r="D52" i="57"/>
  <c r="A52" i="57"/>
  <c r="A2" i="57"/>
  <c r="BC2" i="57" s="1"/>
  <c r="D34" i="57"/>
  <c r="D38" i="57"/>
  <c r="A38" i="57"/>
  <c r="R40" i="57"/>
  <c r="M14" i="57"/>
  <c r="D25" i="57"/>
  <c r="A25" i="57"/>
  <c r="P50" i="57"/>
  <c r="AH10" i="57"/>
  <c r="F10" i="57"/>
  <c r="G10" i="57" s="1"/>
  <c r="AA10" i="57" s="1"/>
  <c r="D12" i="57"/>
  <c r="A14" i="57"/>
  <c r="D14" i="57"/>
  <c r="AU63" i="57"/>
  <c r="D23" i="57"/>
  <c r="A23" i="57"/>
  <c r="D8" i="57"/>
  <c r="A8" i="57"/>
  <c r="F18" i="57"/>
  <c r="G18" i="57" s="1"/>
  <c r="AB33" i="57"/>
  <c r="A7" i="57"/>
  <c r="F9" i="57"/>
  <c r="G9" i="57" s="1"/>
  <c r="R9" i="57" s="1"/>
  <c r="Z33" i="57"/>
  <c r="AZ33" i="57" s="1"/>
  <c r="Y33" i="57"/>
  <c r="U33" i="57"/>
  <c r="AE33" i="57" a="1"/>
  <c r="AE33" i="57" s="1"/>
  <c r="AA33" i="57"/>
  <c r="W33" i="57"/>
  <c r="AE48" i="57" a="1"/>
  <c r="AE48" i="57" s="1"/>
  <c r="AU48" i="57"/>
  <c r="U48" i="57"/>
  <c r="L50" i="57"/>
  <c r="M50" i="57"/>
  <c r="D53" i="57"/>
  <c r="A53" i="57"/>
  <c r="F36" i="57"/>
  <c r="G36" i="57" s="1"/>
  <c r="Z36" i="57" s="1"/>
  <c r="AZ36" i="57" s="1"/>
  <c r="D40" i="57"/>
  <c r="A40" i="57"/>
  <c r="D47" i="57"/>
  <c r="A47" i="57"/>
  <c r="M29" i="57"/>
  <c r="AH36" i="57"/>
  <c r="L43" i="57"/>
  <c r="AE64" i="57" a="1"/>
  <c r="AE64" i="57" s="1"/>
  <c r="U64" i="57"/>
  <c r="S72" i="57"/>
  <c r="AH27" i="57"/>
  <c r="AH44" i="57"/>
  <c r="F44" i="57"/>
  <c r="G44" i="57" s="1"/>
  <c r="Y44" i="57" s="1"/>
  <c r="N53" i="57"/>
  <c r="N64" i="57"/>
  <c r="L64" i="57"/>
  <c r="AG64" i="57"/>
  <c r="N40" i="57"/>
  <c r="M40" i="57"/>
  <c r="AG40" i="57" s="1"/>
  <c r="D62" i="57"/>
  <c r="A62" i="57"/>
  <c r="AF66" i="57"/>
  <c r="D50" i="57"/>
  <c r="D58" i="57"/>
  <c r="A58" i="57"/>
  <c r="BC58" i="57" s="1"/>
  <c r="D70" i="57"/>
  <c r="A70" i="57"/>
  <c r="N74" i="57"/>
  <c r="M74" i="57"/>
  <c r="L74" i="57"/>
  <c r="N75" i="57"/>
  <c r="D61" i="57"/>
  <c r="A61" i="57"/>
  <c r="D65" i="57"/>
  <c r="A65" i="57"/>
  <c r="AF68" i="57"/>
  <c r="A72" i="57"/>
  <c r="D72" i="57"/>
  <c r="D55" i="57"/>
  <c r="A55" i="57"/>
  <c r="D57" i="57"/>
  <c r="A57" i="57"/>
  <c r="F75" i="57"/>
  <c r="G75" i="57" s="1"/>
  <c r="W75" i="57" s="1"/>
  <c r="N81" i="57"/>
  <c r="M81" i="57"/>
  <c r="L81" i="57"/>
  <c r="AH40" i="57"/>
  <c r="Q70" i="57"/>
  <c r="BA70" i="57" s="1"/>
  <c r="L72" i="57"/>
  <c r="D54" i="57"/>
  <c r="A54" i="57"/>
  <c r="D59" i="57"/>
  <c r="A59" i="57"/>
  <c r="L61" i="57"/>
  <c r="D63" i="57"/>
  <c r="A63" i="57"/>
  <c r="AA93" i="57"/>
  <c r="W93" i="57"/>
  <c r="AH41" i="57"/>
  <c r="AH49" i="57"/>
  <c r="F49" i="57"/>
  <c r="G49" i="57" s="1"/>
  <c r="Z49" i="57" s="1"/>
  <c r="AZ49" i="57" s="1"/>
  <c r="D51" i="57"/>
  <c r="A51" i="57"/>
  <c r="AG63" i="57"/>
  <c r="AG65" i="57"/>
  <c r="M69" i="57"/>
  <c r="L69" i="57"/>
  <c r="D56" i="57"/>
  <c r="A56" i="57"/>
  <c r="N58" i="57"/>
  <c r="L58" i="57"/>
  <c r="D60" i="57"/>
  <c r="A60" i="57"/>
  <c r="D64" i="57"/>
  <c r="A64" i="57"/>
  <c r="M66" i="57"/>
  <c r="L66" i="57"/>
  <c r="P70" i="57"/>
  <c r="AF70" i="57"/>
  <c r="AF67" i="57"/>
  <c r="F71" i="57"/>
  <c r="G71" i="57" s="1"/>
  <c r="F79" i="57"/>
  <c r="G79" i="57" s="1"/>
  <c r="S85" i="57"/>
  <c r="P85" i="57"/>
  <c r="AA85" i="57"/>
  <c r="Y85" i="57"/>
  <c r="AS85" i="57"/>
  <c r="AF85" i="57" s="1"/>
  <c r="AF72" i="57"/>
  <c r="F87" i="57"/>
  <c r="G87" i="57" s="1"/>
  <c r="P87" i="57" s="1"/>
  <c r="N89" i="57"/>
  <c r="M89" i="57"/>
  <c r="M105" i="57"/>
  <c r="N105" i="57"/>
  <c r="L105" i="57"/>
  <c r="A102" i="57"/>
  <c r="D102" i="57"/>
  <c r="Q102" i="57"/>
  <c r="BA102" i="57" s="1"/>
  <c r="R102" i="57"/>
  <c r="D105" i="57"/>
  <c r="A105" i="57"/>
  <c r="U93" i="57"/>
  <c r="AB93" i="57"/>
  <c r="Z93" i="57"/>
  <c r="AZ93" i="57" s="1"/>
  <c r="Y93" i="57"/>
  <c r="S93" i="57"/>
  <c r="D99" i="57"/>
  <c r="A99" i="57"/>
  <c r="F101" i="57"/>
  <c r="G101" i="57" s="1"/>
  <c r="A103" i="57"/>
  <c r="D103" i="57"/>
  <c r="AB94" i="57"/>
  <c r="M120" i="57"/>
  <c r="N108" i="57"/>
  <c r="F110" i="57"/>
  <c r="G110" i="57" s="1"/>
  <c r="N112" i="57"/>
  <c r="L112" i="57"/>
  <c r="D100" i="57"/>
  <c r="M112" i="57"/>
  <c r="F113" i="57"/>
  <c r="G113" i="57" s="1"/>
  <c r="U94" i="57"/>
  <c r="F117" i="57"/>
  <c r="G117" i="57" s="1"/>
  <c r="L121" i="57"/>
  <c r="N121" i="57"/>
  <c r="M121" i="57"/>
  <c r="M117" i="57"/>
  <c r="L117" i="57"/>
  <c r="L113" i="57"/>
  <c r="N113" i="57"/>
  <c r="F127" i="57"/>
  <c r="G127" i="57" s="1"/>
  <c r="W127" i="57" s="1"/>
  <c r="M128" i="57"/>
  <c r="L128" i="57"/>
  <c r="N129" i="57"/>
  <c r="L81" i="56"/>
  <c r="L9" i="56"/>
  <c r="N9" i="56"/>
  <c r="M9" i="56"/>
  <c r="M128" i="56"/>
  <c r="N128" i="56"/>
  <c r="N96" i="56"/>
  <c r="M16" i="56"/>
  <c r="N16" i="56"/>
  <c r="L16" i="56"/>
  <c r="L121" i="56"/>
  <c r="M121" i="56"/>
  <c r="N121" i="56"/>
  <c r="L17" i="56"/>
  <c r="N17" i="56"/>
  <c r="M17" i="56"/>
  <c r="M41" i="56"/>
  <c r="L41" i="56"/>
  <c r="N41" i="56"/>
  <c r="N91" i="56"/>
  <c r="N120" i="56"/>
  <c r="L7" i="56"/>
  <c r="Y17" i="56"/>
  <c r="N26" i="56"/>
  <c r="M82" i="56"/>
  <c r="M109" i="56"/>
  <c r="L78" i="56"/>
  <c r="A74" i="56"/>
  <c r="D74" i="56"/>
  <c r="U33" i="56"/>
  <c r="D10" i="56"/>
  <c r="AH34" i="56"/>
  <c r="A40" i="56"/>
  <c r="D60" i="56"/>
  <c r="F74" i="56"/>
  <c r="G74" i="56" s="1"/>
  <c r="AS74" i="56" s="1"/>
  <c r="AF74" i="56" s="1"/>
  <c r="D106" i="56"/>
  <c r="D112" i="56"/>
  <c r="AH10" i="56"/>
  <c r="A7" i="56"/>
  <c r="AH26" i="56"/>
  <c r="A32" i="56"/>
  <c r="U32" i="56"/>
  <c r="A38" i="56"/>
  <c r="A64" i="56"/>
  <c r="W32" i="56"/>
  <c r="D22" i="56"/>
  <c r="Y32" i="56"/>
  <c r="D44" i="56"/>
  <c r="D54" i="56"/>
  <c r="D109" i="56"/>
  <c r="AG66" i="56"/>
  <c r="W97" i="56"/>
  <c r="D25" i="56"/>
  <c r="A34" i="56"/>
  <c r="A6" i="56"/>
  <c r="D6" i="56"/>
  <c r="D12" i="56"/>
  <c r="A12" i="56"/>
  <c r="D11" i="56"/>
  <c r="A11" i="56"/>
  <c r="D4" i="56"/>
  <c r="A4" i="56"/>
  <c r="L11" i="56"/>
  <c r="AA2" i="56"/>
  <c r="Z2" i="56"/>
  <c r="AZ2" i="56" s="1"/>
  <c r="Y2" i="56"/>
  <c r="W2" i="56"/>
  <c r="AU2" i="56"/>
  <c r="AE2" i="56" a="1"/>
  <c r="AE2" i="56" s="1"/>
  <c r="U2" i="56"/>
  <c r="AB2" i="56"/>
  <c r="M24" i="56"/>
  <c r="N24" i="56"/>
  <c r="L24" i="56"/>
  <c r="D3" i="56"/>
  <c r="A3" i="56"/>
  <c r="AB22" i="56"/>
  <c r="Y22" i="56"/>
  <c r="AE22" i="56" a="1"/>
  <c r="AE22" i="56" s="1"/>
  <c r="M27" i="56"/>
  <c r="L27" i="56"/>
  <c r="F14" i="56"/>
  <c r="G14" i="56"/>
  <c r="Q14" i="56" s="1"/>
  <c r="BA14" i="56" s="1"/>
  <c r="Z17" i="56"/>
  <c r="AZ17" i="56" s="1"/>
  <c r="P17" i="56"/>
  <c r="V17" i="56"/>
  <c r="AY17" i="56" s="1"/>
  <c r="BB17" i="56" s="1"/>
  <c r="S17" i="56"/>
  <c r="W17" i="56"/>
  <c r="AU17" i="56"/>
  <c r="AG67" i="56"/>
  <c r="F67" i="56"/>
  <c r="G67" i="56" s="1"/>
  <c r="V67" i="56" s="1"/>
  <c r="AY67" i="56" s="1"/>
  <c r="A10" i="56"/>
  <c r="A13" i="56"/>
  <c r="AA17" i="56"/>
  <c r="F23" i="56"/>
  <c r="G23" i="56" s="1"/>
  <c r="U23" i="56" s="1"/>
  <c r="AB17" i="56"/>
  <c r="M32" i="56"/>
  <c r="V32" i="56"/>
  <c r="AY32" i="56" s="1"/>
  <c r="N32" i="56"/>
  <c r="L8" i="56"/>
  <c r="N14" i="56"/>
  <c r="AH15" i="56"/>
  <c r="M25" i="56"/>
  <c r="L25" i="56"/>
  <c r="L32" i="56"/>
  <c r="F7" i="56"/>
  <c r="G7" i="56" s="1"/>
  <c r="AA7" i="56" s="1"/>
  <c r="M8" i="56"/>
  <c r="D17" i="56"/>
  <c r="Q17" i="56"/>
  <c r="BA17" i="56" s="1"/>
  <c r="AH19" i="56"/>
  <c r="L23" i="56"/>
  <c r="N25" i="56"/>
  <c r="AH2" i="56"/>
  <c r="R17" i="56"/>
  <c r="F5" i="56"/>
  <c r="G5" i="56" s="1"/>
  <c r="Q5" i="56" s="1"/>
  <c r="BA5" i="56" s="1"/>
  <c r="BB5" i="56" s="1"/>
  <c r="U17" i="56"/>
  <c r="D20" i="56"/>
  <c r="F21" i="56"/>
  <c r="G21" i="56" s="1"/>
  <c r="AU21" i="56" s="1"/>
  <c r="N40" i="56"/>
  <c r="L40" i="56"/>
  <c r="M40" i="56"/>
  <c r="L56" i="56"/>
  <c r="N56" i="56"/>
  <c r="M56" i="56"/>
  <c r="D80" i="56"/>
  <c r="A80" i="56"/>
  <c r="N36" i="56"/>
  <c r="N33" i="56"/>
  <c r="M33" i="56"/>
  <c r="AH24" i="56"/>
  <c r="F24" i="56"/>
  <c r="G24" i="56" s="1"/>
  <c r="L26" i="56"/>
  <c r="A48" i="56"/>
  <c r="D48" i="56"/>
  <c r="AH37" i="56"/>
  <c r="F37" i="56"/>
  <c r="G37" i="56" s="1"/>
  <c r="AA37" i="56" s="1"/>
  <c r="N39" i="56"/>
  <c r="AB40" i="56"/>
  <c r="Q40" i="56"/>
  <c r="BA40" i="56" s="1"/>
  <c r="BB40" i="56" s="1"/>
  <c r="W40" i="56"/>
  <c r="R40" i="56"/>
  <c r="P40" i="56"/>
  <c r="L48" i="56"/>
  <c r="N48" i="56"/>
  <c r="M48" i="56"/>
  <c r="A52" i="56"/>
  <c r="D52" i="56"/>
  <c r="AH56" i="56"/>
  <c r="F56" i="56"/>
  <c r="G56" i="56" s="1"/>
  <c r="Z56" i="56" s="1"/>
  <c r="AZ56" i="56" s="1"/>
  <c r="AH41" i="56"/>
  <c r="F41" i="56"/>
  <c r="G41" i="56" s="1"/>
  <c r="F45" i="56"/>
  <c r="G45" i="56" s="1"/>
  <c r="Q45" i="56" s="1"/>
  <c r="BA45" i="56" s="1"/>
  <c r="AH45" i="56"/>
  <c r="A46" i="56"/>
  <c r="D46" i="56"/>
  <c r="A50" i="56"/>
  <c r="D50" i="56"/>
  <c r="P32" i="56"/>
  <c r="Z32" i="56"/>
  <c r="AZ32" i="56" s="1"/>
  <c r="F46" i="56"/>
  <c r="G46" i="56" s="1"/>
  <c r="V46" i="56" s="1"/>
  <c r="AY46" i="56" s="1"/>
  <c r="N49" i="56"/>
  <c r="AH50" i="56"/>
  <c r="F50" i="56"/>
  <c r="G50" i="56" s="1"/>
  <c r="L54" i="56"/>
  <c r="Q32" i="56"/>
  <c r="BA32" i="56" s="1"/>
  <c r="AA32" i="56"/>
  <c r="AH42" i="56"/>
  <c r="A61" i="56"/>
  <c r="R32" i="56"/>
  <c r="AB32" i="56"/>
  <c r="F43" i="56"/>
  <c r="G43" i="56" s="1"/>
  <c r="W43" i="56" s="1"/>
  <c r="L45" i="56"/>
  <c r="L46" i="56"/>
  <c r="N46" i="56"/>
  <c r="AH48" i="56"/>
  <c r="F48" i="56"/>
  <c r="G48" i="56" s="1"/>
  <c r="R48" i="56" s="1"/>
  <c r="W57" i="56"/>
  <c r="AE57" i="56" a="1"/>
  <c r="AE57" i="56" s="1"/>
  <c r="V57" i="56"/>
  <c r="AY57" i="56" s="1"/>
  <c r="AB57" i="56"/>
  <c r="R57" i="56"/>
  <c r="U57" i="56"/>
  <c r="S57" i="56"/>
  <c r="Q57" i="56"/>
  <c r="BA57" i="56" s="1"/>
  <c r="BB57" i="56" s="1"/>
  <c r="P57" i="56"/>
  <c r="AA57" i="56"/>
  <c r="AU57" i="56"/>
  <c r="Z57" i="56"/>
  <c r="AZ57" i="56" s="1"/>
  <c r="S32" i="56"/>
  <c r="M46" i="56"/>
  <c r="AH59" i="56"/>
  <c r="F59" i="56"/>
  <c r="G59" i="56" s="1"/>
  <c r="R59" i="56" s="1"/>
  <c r="M57" i="56"/>
  <c r="L57" i="56"/>
  <c r="M67" i="56"/>
  <c r="L67" i="56"/>
  <c r="D81" i="56"/>
  <c r="A81" i="56"/>
  <c r="N57" i="56"/>
  <c r="M63" i="56"/>
  <c r="AG63" i="56" s="1"/>
  <c r="M74" i="56"/>
  <c r="D75" i="56"/>
  <c r="A75" i="56"/>
  <c r="AH44" i="56"/>
  <c r="F51" i="56"/>
  <c r="G51" i="56" s="1"/>
  <c r="AH58" i="56"/>
  <c r="F65" i="56"/>
  <c r="G65" i="56" s="1"/>
  <c r="S65" i="56" s="1"/>
  <c r="F75" i="56"/>
  <c r="G75" i="56" s="1"/>
  <c r="F49" i="56"/>
  <c r="G49" i="56" s="1"/>
  <c r="W49" i="56" s="1"/>
  <c r="D63" i="56"/>
  <c r="A63" i="56"/>
  <c r="N69" i="56"/>
  <c r="M69" i="56"/>
  <c r="S80" i="56"/>
  <c r="F53" i="56"/>
  <c r="G53" i="56" s="1"/>
  <c r="D55" i="56"/>
  <c r="D57" i="56"/>
  <c r="AH65" i="56"/>
  <c r="AG68" i="56"/>
  <c r="L69" i="56"/>
  <c r="M77" i="56"/>
  <c r="AH49" i="56"/>
  <c r="N50" i="56"/>
  <c r="AH57" i="56"/>
  <c r="AS80" i="56"/>
  <c r="AF80" i="56" s="1"/>
  <c r="M85" i="56"/>
  <c r="N85" i="56"/>
  <c r="L85" i="56"/>
  <c r="A78" i="56"/>
  <c r="AG69" i="56"/>
  <c r="AG72" i="56"/>
  <c r="D77" i="56"/>
  <c r="L102" i="56"/>
  <c r="F62" i="56"/>
  <c r="G62" i="56" s="1"/>
  <c r="F73" i="56"/>
  <c r="G73" i="56"/>
  <c r="R73" i="56" s="1"/>
  <c r="AS93" i="56"/>
  <c r="AF93" i="56" s="1"/>
  <c r="F81" i="56"/>
  <c r="G81" i="56" s="1"/>
  <c r="M104" i="56"/>
  <c r="F89" i="56"/>
  <c r="G89" i="56" s="1"/>
  <c r="AE89" i="56" s="1" a="1"/>
  <c r="AE89" i="56" s="1"/>
  <c r="M91" i="56"/>
  <c r="N93" i="56"/>
  <c r="M93" i="56"/>
  <c r="N98" i="56"/>
  <c r="M98" i="56"/>
  <c r="L98" i="56"/>
  <c r="W99" i="56"/>
  <c r="AE99" i="56" a="1"/>
  <c r="AE99" i="56" s="1"/>
  <c r="AB99" i="56"/>
  <c r="AA99" i="56"/>
  <c r="Z99" i="56"/>
  <c r="AZ99" i="56" s="1"/>
  <c r="Y99" i="56"/>
  <c r="U99" i="56"/>
  <c r="N105" i="56"/>
  <c r="M105" i="56"/>
  <c r="L105" i="56"/>
  <c r="F128" i="56"/>
  <c r="G128" i="56" s="1"/>
  <c r="F100" i="56"/>
  <c r="G100" i="56" s="1"/>
  <c r="Y100" i="56" s="1"/>
  <c r="M117" i="56"/>
  <c r="L117" i="56"/>
  <c r="L82" i="56"/>
  <c r="F90" i="56"/>
  <c r="G90" i="56" s="1"/>
  <c r="Z90" i="56" s="1"/>
  <c r="AZ90" i="56" s="1"/>
  <c r="N97" i="56"/>
  <c r="Q97" i="56"/>
  <c r="BA97" i="56" s="1"/>
  <c r="F103" i="56"/>
  <c r="G103" i="56" s="1"/>
  <c r="AA103" i="56" s="1"/>
  <c r="M103" i="56"/>
  <c r="L109" i="56"/>
  <c r="N109" i="56"/>
  <c r="N110" i="56"/>
  <c r="F107" i="56"/>
  <c r="G107" i="56" s="1"/>
  <c r="L113" i="56"/>
  <c r="N113" i="56"/>
  <c r="M113" i="56"/>
  <c r="A106" i="56"/>
  <c r="F108" i="56"/>
  <c r="G108" i="56" s="1"/>
  <c r="P108" i="56" s="1"/>
  <c r="N107" i="56"/>
  <c r="M107" i="56"/>
  <c r="A110" i="56"/>
  <c r="D111" i="56"/>
  <c r="A111" i="56"/>
  <c r="N125" i="56"/>
  <c r="M125" i="56"/>
  <c r="L125" i="56"/>
  <c r="N116" i="56"/>
  <c r="M116" i="56"/>
  <c r="A113" i="56"/>
  <c r="D113" i="56"/>
  <c r="N126" i="56"/>
  <c r="M129" i="56"/>
  <c r="F119" i="56"/>
  <c r="G119" i="56" s="1"/>
  <c r="V119" i="56" s="1"/>
  <c r="AY119" i="56" s="1"/>
  <c r="N129" i="56"/>
  <c r="F120" i="56"/>
  <c r="G120" i="56" s="1"/>
  <c r="L123" i="56"/>
  <c r="M119" i="56"/>
  <c r="L120" i="56"/>
  <c r="L128" i="56"/>
  <c r="L121" i="55"/>
  <c r="M121" i="55"/>
  <c r="M97" i="55"/>
  <c r="N73" i="55"/>
  <c r="L73" i="55"/>
  <c r="M73" i="55"/>
  <c r="M57" i="55"/>
  <c r="AG57" i="55" s="1"/>
  <c r="N57" i="55"/>
  <c r="L57" i="55"/>
  <c r="M2" i="55"/>
  <c r="L19" i="55"/>
  <c r="L71" i="55"/>
  <c r="L79" i="55"/>
  <c r="M89" i="55"/>
  <c r="M95" i="55"/>
  <c r="M28" i="55"/>
  <c r="N89" i="55"/>
  <c r="N105" i="55"/>
  <c r="L8" i="55"/>
  <c r="N52" i="55"/>
  <c r="N60" i="55"/>
  <c r="M104" i="55"/>
  <c r="L125" i="55"/>
  <c r="M8" i="55"/>
  <c r="L74" i="55"/>
  <c r="M84" i="55"/>
  <c r="L99" i="55"/>
  <c r="L100" i="55"/>
  <c r="A63" i="55"/>
  <c r="D120" i="55"/>
  <c r="A25" i="55"/>
  <c r="D22" i="55"/>
  <c r="AH34" i="55"/>
  <c r="AH58" i="55"/>
  <c r="D40" i="55"/>
  <c r="A87" i="55"/>
  <c r="A49" i="55"/>
  <c r="A53" i="55"/>
  <c r="D58" i="55"/>
  <c r="A65" i="55"/>
  <c r="A2" i="55"/>
  <c r="U2" i="55"/>
  <c r="S2" i="55"/>
  <c r="Z2" i="55"/>
  <c r="AZ2" i="55" s="1"/>
  <c r="P2" i="55"/>
  <c r="Q2" i="55"/>
  <c r="BA2" i="55" s="1"/>
  <c r="AB2" i="55"/>
  <c r="R2" i="55"/>
  <c r="AA2" i="55"/>
  <c r="AU2" i="55"/>
  <c r="Y2" i="55"/>
  <c r="W2" i="55"/>
  <c r="V2" i="55"/>
  <c r="AY2" i="55" s="1"/>
  <c r="A4" i="55"/>
  <c r="M7" i="55"/>
  <c r="L7" i="55"/>
  <c r="M18" i="55"/>
  <c r="L18" i="55"/>
  <c r="N18" i="55"/>
  <c r="D27" i="55"/>
  <c r="A27" i="55"/>
  <c r="S9" i="55"/>
  <c r="A24" i="55"/>
  <c r="D24" i="55"/>
  <c r="A5" i="55"/>
  <c r="A8" i="55"/>
  <c r="AH10" i="55"/>
  <c r="F10" i="55"/>
  <c r="G10" i="55" s="1"/>
  <c r="D14" i="55"/>
  <c r="A14" i="55"/>
  <c r="N21" i="55"/>
  <c r="Q68" i="55"/>
  <c r="BA68" i="55" s="1"/>
  <c r="R68" i="55"/>
  <c r="P68" i="55"/>
  <c r="N9" i="55"/>
  <c r="M9" i="55"/>
  <c r="AG9" i="55" s="1"/>
  <c r="N12" i="55"/>
  <c r="F16" i="55"/>
  <c r="G16" i="55" s="1"/>
  <c r="D38" i="55"/>
  <c r="A38" i="55"/>
  <c r="A41" i="55"/>
  <c r="D41" i="55"/>
  <c r="D6" i="55"/>
  <c r="A6" i="55"/>
  <c r="M10" i="55"/>
  <c r="L10" i="55"/>
  <c r="N10" i="55"/>
  <c r="M17" i="55"/>
  <c r="M4" i="55"/>
  <c r="D7" i="55"/>
  <c r="L17" i="55"/>
  <c r="F3" i="55"/>
  <c r="G3" i="55" s="1"/>
  <c r="W3" i="55" s="1"/>
  <c r="AA9" i="55"/>
  <c r="Q9" i="55"/>
  <c r="BA9" i="55" s="1"/>
  <c r="Z9" i="55"/>
  <c r="AZ9" i="55" s="1"/>
  <c r="AU9" i="55"/>
  <c r="U9" i="55"/>
  <c r="AB9" i="55"/>
  <c r="R9" i="55"/>
  <c r="D15" i="55"/>
  <c r="A15" i="55"/>
  <c r="A18" i="55"/>
  <c r="D18" i="55"/>
  <c r="A37" i="55"/>
  <c r="D37" i="55"/>
  <c r="M23" i="55"/>
  <c r="F26" i="55"/>
  <c r="G26" i="55" s="1"/>
  <c r="N31" i="55"/>
  <c r="M31" i="55"/>
  <c r="N34" i="55"/>
  <c r="M34" i="55"/>
  <c r="M39" i="55"/>
  <c r="L39" i="55"/>
  <c r="AH18" i="55"/>
  <c r="M35" i="55"/>
  <c r="L35" i="55"/>
  <c r="M70" i="55"/>
  <c r="F18" i="55"/>
  <c r="G18" i="55" s="1"/>
  <c r="L20" i="55"/>
  <c r="D23" i="55"/>
  <c r="L30" i="55"/>
  <c r="N36" i="55"/>
  <c r="Y38" i="55"/>
  <c r="R40" i="55"/>
  <c r="Q40" i="55"/>
  <c r="BA40" i="55" s="1"/>
  <c r="D43" i="55"/>
  <c r="A43" i="55"/>
  <c r="F11" i="55"/>
  <c r="G11" i="55" s="1"/>
  <c r="AU11" i="55" s="1"/>
  <c r="A21" i="55"/>
  <c r="N33" i="55"/>
  <c r="M33" i="55"/>
  <c r="AH54" i="55"/>
  <c r="F54" i="55"/>
  <c r="G54" i="55" s="1"/>
  <c r="AU54" i="55" s="1"/>
  <c r="L29" i="55"/>
  <c r="L33" i="55"/>
  <c r="N49" i="55"/>
  <c r="L49" i="55"/>
  <c r="M49" i="55"/>
  <c r="N25" i="55"/>
  <c r="M25" i="55"/>
  <c r="AH27" i="55"/>
  <c r="F27" i="55"/>
  <c r="G27" i="55" s="1"/>
  <c r="AH30" i="55"/>
  <c r="F30" i="55"/>
  <c r="G30" i="55" s="1"/>
  <c r="AU30" i="55" s="1"/>
  <c r="D45" i="55"/>
  <c r="A45" i="55"/>
  <c r="AH35" i="55"/>
  <c r="AH42" i="55"/>
  <c r="M55" i="55"/>
  <c r="N55" i="55"/>
  <c r="D59" i="55"/>
  <c r="A59" i="55"/>
  <c r="F35" i="55"/>
  <c r="G35" i="55" s="1"/>
  <c r="AA35" i="55" s="1"/>
  <c r="F42" i="55"/>
  <c r="G42" i="55" s="1"/>
  <c r="F43" i="55"/>
  <c r="G43" i="55" s="1"/>
  <c r="V43" i="55" s="1"/>
  <c r="AY43" i="55" s="1"/>
  <c r="L47" i="55"/>
  <c r="F51" i="55"/>
  <c r="G51" i="55" s="1"/>
  <c r="AU51" i="55" s="1"/>
  <c r="L55" i="55"/>
  <c r="F59" i="55"/>
  <c r="G59" i="55"/>
  <c r="U59" i="55" s="1"/>
  <c r="A36" i="55"/>
  <c r="N50" i="55"/>
  <c r="N66" i="55"/>
  <c r="F31" i="55"/>
  <c r="G31" i="55" s="1"/>
  <c r="V31" i="55" s="1"/>
  <c r="AY31" i="55" s="1"/>
  <c r="M42" i="55"/>
  <c r="N42" i="55"/>
  <c r="M51" i="55"/>
  <c r="M59" i="55"/>
  <c r="N59" i="55"/>
  <c r="L41" i="55"/>
  <c r="L42" i="55"/>
  <c r="L43" i="55"/>
  <c r="M45" i="55"/>
  <c r="D47" i="55"/>
  <c r="A47" i="55"/>
  <c r="AH50" i="55"/>
  <c r="L51" i="55"/>
  <c r="M38" i="55"/>
  <c r="S40" i="55"/>
  <c r="N41" i="55"/>
  <c r="M43" i="55"/>
  <c r="F50" i="55"/>
  <c r="G50" i="55" s="1"/>
  <c r="AU50" i="55" s="1"/>
  <c r="M63" i="55"/>
  <c r="N63" i="55"/>
  <c r="AH46" i="55"/>
  <c r="F48" i="55"/>
  <c r="G48" i="55" s="1"/>
  <c r="M56" i="55"/>
  <c r="L56" i="55"/>
  <c r="M58" i="55"/>
  <c r="N65" i="55"/>
  <c r="M65" i="55"/>
  <c r="F67" i="55"/>
  <c r="G67" i="55" s="1"/>
  <c r="Z67" i="55" s="1"/>
  <c r="AZ67" i="55" s="1"/>
  <c r="N75" i="55"/>
  <c r="M75" i="55"/>
  <c r="M77" i="55"/>
  <c r="L77" i="55"/>
  <c r="F81" i="55"/>
  <c r="G81" i="55" s="1"/>
  <c r="A58" i="55"/>
  <c r="N67" i="55"/>
  <c r="N78" i="55"/>
  <c r="F56" i="55"/>
  <c r="G56" i="55" s="1"/>
  <c r="W88" i="55"/>
  <c r="V88" i="55"/>
  <c r="AY88" i="55" s="1"/>
  <c r="L85" i="55"/>
  <c r="M79" i="55"/>
  <c r="A116" i="55"/>
  <c r="D116" i="55"/>
  <c r="D86" i="55"/>
  <c r="A86" i="55"/>
  <c r="M76" i="55"/>
  <c r="D85" i="55"/>
  <c r="N94" i="55"/>
  <c r="L94" i="55"/>
  <c r="M94" i="55"/>
  <c r="N83" i="55"/>
  <c r="Y97" i="55"/>
  <c r="AE97" i="55" a="1"/>
  <c r="AE97" i="55" s="1"/>
  <c r="R97" i="55"/>
  <c r="M87" i="55"/>
  <c r="L87" i="55"/>
  <c r="M88" i="55"/>
  <c r="N95" i="55"/>
  <c r="F115" i="55"/>
  <c r="G115" i="55"/>
  <c r="N127" i="55"/>
  <c r="M127" i="55"/>
  <c r="L127" i="55"/>
  <c r="D88" i="55"/>
  <c r="N86" i="55"/>
  <c r="L86" i="55"/>
  <c r="A121" i="55"/>
  <c r="D121" i="55"/>
  <c r="L126" i="55"/>
  <c r="L128" i="55"/>
  <c r="N128" i="55"/>
  <c r="N110" i="55"/>
  <c r="M110" i="55"/>
  <c r="F105" i="55"/>
  <c r="G105" i="55"/>
  <c r="AA105" i="55" s="1"/>
  <c r="L110" i="55"/>
  <c r="L101" i="55"/>
  <c r="F108" i="55"/>
  <c r="G108" i="55" s="1"/>
  <c r="P108" i="55" s="1"/>
  <c r="N113" i="55"/>
  <c r="M113" i="55"/>
  <c r="F114" i="55"/>
  <c r="G114" i="55" s="1"/>
  <c r="W114" i="55" s="1"/>
  <c r="N118" i="55"/>
  <c r="M118" i="55"/>
  <c r="F123" i="55"/>
  <c r="G123" i="55" s="1"/>
  <c r="M115" i="55"/>
  <c r="L115" i="55"/>
  <c r="P116" i="55"/>
  <c r="F122" i="55"/>
  <c r="G122" i="55" s="1"/>
  <c r="N122" i="55"/>
  <c r="L123" i="55"/>
  <c r="M124" i="55"/>
  <c r="M114" i="55"/>
  <c r="N119" i="55"/>
  <c r="M119" i="55"/>
  <c r="L119" i="55"/>
  <c r="A16" i="54"/>
  <c r="D16" i="54"/>
  <c r="V49" i="54"/>
  <c r="AY49" i="54" s="1"/>
  <c r="AH8" i="54"/>
  <c r="D26" i="54"/>
  <c r="F16" i="54"/>
  <c r="G16" i="54" s="1"/>
  <c r="AH48" i="54"/>
  <c r="A94" i="54"/>
  <c r="D31" i="54"/>
  <c r="D46" i="54"/>
  <c r="A50" i="54"/>
  <c r="AH56" i="54"/>
  <c r="A125" i="54"/>
  <c r="D9" i="54"/>
  <c r="D30" i="54"/>
  <c r="D34" i="54"/>
  <c r="A53" i="54"/>
  <c r="A55" i="54"/>
  <c r="D29" i="54"/>
  <c r="AH32" i="54"/>
  <c r="D54" i="54"/>
  <c r="D61" i="54"/>
  <c r="L98" i="54"/>
  <c r="M10" i="54"/>
  <c r="AG10" i="54" s="1"/>
  <c r="N106" i="54"/>
  <c r="L106" i="54"/>
  <c r="N18" i="54"/>
  <c r="L26" i="54"/>
  <c r="N90" i="54"/>
  <c r="L90" i="54"/>
  <c r="L34" i="54"/>
  <c r="M34" i="54"/>
  <c r="L123" i="54"/>
  <c r="M123" i="54"/>
  <c r="M8" i="54"/>
  <c r="L27" i="54"/>
  <c r="L32" i="54"/>
  <c r="L109" i="54"/>
  <c r="N8" i="54"/>
  <c r="M27" i="54"/>
  <c r="M32" i="54"/>
  <c r="AG32" i="54" s="1"/>
  <c r="N55" i="54"/>
  <c r="L24" i="54"/>
  <c r="L43" i="54"/>
  <c r="L91" i="54"/>
  <c r="L51" i="54"/>
  <c r="L63" i="54"/>
  <c r="N120" i="54"/>
  <c r="N128" i="54"/>
  <c r="M29" i="54"/>
  <c r="M63" i="54"/>
  <c r="AG63" i="54" s="1"/>
  <c r="N103" i="54"/>
  <c r="N113" i="54"/>
  <c r="AE9" i="54" a="1"/>
  <c r="AE9" i="54" s="1"/>
  <c r="D10" i="54"/>
  <c r="A10" i="54"/>
  <c r="D21" i="54"/>
  <c r="A21" i="54"/>
  <c r="U7" i="54"/>
  <c r="D3" i="54"/>
  <c r="A3" i="54"/>
  <c r="N3" i="54"/>
  <c r="M3" i="54"/>
  <c r="L3" i="54"/>
  <c r="Q11" i="54"/>
  <c r="BA11" i="54" s="1"/>
  <c r="F3" i="54"/>
  <c r="G3" i="54" s="1"/>
  <c r="AE3" i="54" s="1" a="1"/>
  <c r="AE3" i="54" s="1"/>
  <c r="AH3" i="54"/>
  <c r="F10" i="54"/>
  <c r="G10" i="54" s="1"/>
  <c r="AB10" i="54" s="1"/>
  <c r="D17" i="54"/>
  <c r="A17" i="54"/>
  <c r="D18" i="54"/>
  <c r="R19" i="54"/>
  <c r="AH25" i="54"/>
  <c r="F25" i="54"/>
  <c r="G25" i="54" s="1"/>
  <c r="Y25" i="54" s="1"/>
  <c r="W31" i="54"/>
  <c r="AU31" i="54"/>
  <c r="S31" i="54"/>
  <c r="AB31" i="54"/>
  <c r="R31" i="54"/>
  <c r="Q31" i="54"/>
  <c r="BA31" i="54" s="1"/>
  <c r="P31" i="54"/>
  <c r="N40" i="54"/>
  <c r="M40" i="54"/>
  <c r="L40" i="54"/>
  <c r="A44" i="54"/>
  <c r="D44" i="54"/>
  <c r="L48" i="54"/>
  <c r="N48" i="54"/>
  <c r="M48" i="54"/>
  <c r="N42" i="54"/>
  <c r="M7" i="54"/>
  <c r="AH11" i="54"/>
  <c r="F17" i="54"/>
  <c r="G17" i="54" s="1"/>
  <c r="D19" i="54"/>
  <c r="A19" i="54"/>
  <c r="S19" i="54"/>
  <c r="AH20" i="54"/>
  <c r="AU19" i="54"/>
  <c r="L44" i="54"/>
  <c r="AH15" i="54"/>
  <c r="D20" i="54"/>
  <c r="N25" i="54"/>
  <c r="M25" i="54"/>
  <c r="L25" i="54"/>
  <c r="AH39" i="54"/>
  <c r="F39" i="54"/>
  <c r="G39" i="54" s="1"/>
  <c r="P39" i="54" s="1"/>
  <c r="N17" i="54"/>
  <c r="AA19" i="54"/>
  <c r="P19" i="54"/>
  <c r="AE19" i="54" a="1"/>
  <c r="AE19" i="54" s="1"/>
  <c r="AH23" i="54"/>
  <c r="F23" i="54"/>
  <c r="G23" i="54" s="1"/>
  <c r="AA23" i="54" s="1"/>
  <c r="Y35" i="54"/>
  <c r="U35" i="54"/>
  <c r="R35" i="54"/>
  <c r="AB28" i="54"/>
  <c r="R28" i="54"/>
  <c r="L16" i="54"/>
  <c r="D40" i="54"/>
  <c r="A40" i="54"/>
  <c r="A42" i="54"/>
  <c r="D42" i="54"/>
  <c r="N16" i="54"/>
  <c r="N19" i="54"/>
  <c r="L19" i="54"/>
  <c r="M20" i="54"/>
  <c r="L20" i="54"/>
  <c r="Y28" i="54"/>
  <c r="F43" i="54"/>
  <c r="G43" i="54" s="1"/>
  <c r="R43" i="54" s="1"/>
  <c r="A49" i="54"/>
  <c r="N50" i="54"/>
  <c r="M51" i="54"/>
  <c r="AH41" i="54"/>
  <c r="F41" i="54"/>
  <c r="G41" i="54"/>
  <c r="U41" i="54" s="1"/>
  <c r="P58" i="54"/>
  <c r="AB58" i="54"/>
  <c r="AU58" i="54"/>
  <c r="R58" i="54"/>
  <c r="AH43" i="54"/>
  <c r="A51" i="54"/>
  <c r="Z49" i="54"/>
  <c r="AZ49" i="54" s="1"/>
  <c r="F47" i="54"/>
  <c r="G47" i="54" s="1"/>
  <c r="V47" i="54" s="1"/>
  <c r="AY47" i="54" s="1"/>
  <c r="M67" i="54"/>
  <c r="N67" i="54"/>
  <c r="L67" i="54"/>
  <c r="M49" i="54"/>
  <c r="P51" i="54"/>
  <c r="Q58" i="54"/>
  <c r="BA58" i="54" s="1"/>
  <c r="R61" i="54"/>
  <c r="AH64" i="54"/>
  <c r="F64" i="54"/>
  <c r="G64" i="54" s="1"/>
  <c r="AB89" i="54"/>
  <c r="D62" i="54"/>
  <c r="A62" i="54"/>
  <c r="L58" i="54"/>
  <c r="AH60" i="54"/>
  <c r="F60" i="54"/>
  <c r="G60" i="54" s="1"/>
  <c r="AU60" i="54" s="1"/>
  <c r="D63" i="54"/>
  <c r="A63" i="54"/>
  <c r="N59" i="54"/>
  <c r="L59" i="54"/>
  <c r="L66" i="54"/>
  <c r="N66" i="54"/>
  <c r="M66" i="54"/>
  <c r="AA75" i="54"/>
  <c r="R75" i="54"/>
  <c r="F67" i="54"/>
  <c r="G67" i="54" s="1"/>
  <c r="N77" i="54"/>
  <c r="L77" i="54"/>
  <c r="M88" i="54"/>
  <c r="L88" i="54"/>
  <c r="N88" i="54"/>
  <c r="M75" i="54"/>
  <c r="N75" i="54"/>
  <c r="N74" i="54"/>
  <c r="M74" i="54"/>
  <c r="D65" i="54"/>
  <c r="F71" i="54"/>
  <c r="G71" i="54" s="1"/>
  <c r="L74" i="54"/>
  <c r="M81" i="54"/>
  <c r="N82" i="54"/>
  <c r="L82" i="54"/>
  <c r="M82" i="54"/>
  <c r="F83" i="54"/>
  <c r="G83" i="54" s="1"/>
  <c r="W83" i="54" s="1"/>
  <c r="F65" i="54"/>
  <c r="G65" i="54" s="1"/>
  <c r="D93" i="54"/>
  <c r="A93" i="54"/>
  <c r="D95" i="54"/>
  <c r="A95" i="54"/>
  <c r="N116" i="54"/>
  <c r="U116" i="54"/>
  <c r="N79" i="54"/>
  <c r="N83" i="54"/>
  <c r="L89" i="54"/>
  <c r="A92" i="54"/>
  <c r="D92" i="54"/>
  <c r="F91" i="54"/>
  <c r="G91" i="54"/>
  <c r="N99" i="54"/>
  <c r="F88" i="54"/>
  <c r="G88" i="54" s="1"/>
  <c r="F96" i="54"/>
  <c r="G96" i="54" s="1"/>
  <c r="F104" i="54"/>
  <c r="G104" i="54" s="1"/>
  <c r="M101" i="54"/>
  <c r="L129" i="54"/>
  <c r="N129" i="54"/>
  <c r="M129" i="54"/>
  <c r="N98" i="54"/>
  <c r="M98" i="54"/>
  <c r="N104" i="54"/>
  <c r="N124" i="54"/>
  <c r="M124" i="54"/>
  <c r="F97" i="54"/>
  <c r="G97" i="54" s="1"/>
  <c r="Z99" i="54"/>
  <c r="AZ99" i="54" s="1"/>
  <c r="M90" i="54"/>
  <c r="N91" i="54"/>
  <c r="N96" i="54"/>
  <c r="AA99" i="54"/>
  <c r="L103" i="54"/>
  <c r="N107" i="54"/>
  <c r="N95" i="54"/>
  <c r="L95" i="54"/>
  <c r="N97" i="54"/>
  <c r="M106" i="54"/>
  <c r="AB99" i="54"/>
  <c r="R99" i="54"/>
  <c r="N118" i="54"/>
  <c r="M118" i="54"/>
  <c r="L118" i="54"/>
  <c r="U99" i="54"/>
  <c r="AE99" i="54" a="1"/>
  <c r="AE99" i="54"/>
  <c r="P107" i="54"/>
  <c r="F120" i="54"/>
  <c r="G120" i="54" s="1"/>
  <c r="AB115" i="54"/>
  <c r="U115" i="54"/>
  <c r="AE115" i="54" a="1"/>
  <c r="AE115" i="54" s="1"/>
  <c r="Y115" i="54"/>
  <c r="F127" i="54"/>
  <c r="G127" i="54" s="1"/>
  <c r="Y99" i="54"/>
  <c r="D123" i="54"/>
  <c r="A129" i="54"/>
  <c r="D129" i="54"/>
  <c r="N111" i="54"/>
  <c r="M111" i="54"/>
  <c r="L111" i="54"/>
  <c r="D128" i="54"/>
  <c r="Q109" i="54"/>
  <c r="BA109" i="54" s="1"/>
  <c r="AB123" i="54"/>
  <c r="Q123" i="54"/>
  <c r="BA123" i="54" s="1"/>
  <c r="N126" i="54"/>
  <c r="M126" i="54"/>
  <c r="L126" i="54"/>
  <c r="M127" i="54"/>
  <c r="L127" i="54"/>
  <c r="F128" i="54"/>
  <c r="G128" i="54" s="1"/>
  <c r="F112" i="54"/>
  <c r="G112" i="54" s="1"/>
  <c r="Y112" i="54" s="1"/>
  <c r="M113" i="54"/>
  <c r="Y116" i="54"/>
  <c r="F119" i="54"/>
  <c r="G119" i="54" s="1"/>
  <c r="M121" i="54"/>
  <c r="A124" i="54"/>
  <c r="A126" i="54"/>
  <c r="L120" i="54"/>
  <c r="L128" i="54"/>
  <c r="A7" i="53"/>
  <c r="A26" i="53"/>
  <c r="D38" i="53"/>
  <c r="D53" i="53"/>
  <c r="D55" i="53"/>
  <c r="AH9" i="53"/>
  <c r="F25" i="53"/>
  <c r="G25" i="53" s="1"/>
  <c r="P25" i="53" s="1"/>
  <c r="D9" i="53"/>
  <c r="F17" i="53"/>
  <c r="G17" i="53" s="1"/>
  <c r="Q17" i="53" s="1"/>
  <c r="BA17" i="53" s="1"/>
  <c r="D59" i="53"/>
  <c r="A100" i="53"/>
  <c r="A32" i="53"/>
  <c r="A35" i="53"/>
  <c r="Y48" i="53"/>
  <c r="W75" i="53"/>
  <c r="A104" i="53"/>
  <c r="A34" i="53"/>
  <c r="D51" i="53"/>
  <c r="A102" i="53"/>
  <c r="A3" i="53"/>
  <c r="A54" i="53"/>
  <c r="M50" i="53"/>
  <c r="N34" i="53"/>
  <c r="N26" i="53"/>
  <c r="L26" i="53"/>
  <c r="N119" i="53"/>
  <c r="M119" i="53"/>
  <c r="N79" i="53"/>
  <c r="M79" i="53"/>
  <c r="L79" i="53"/>
  <c r="M118" i="53"/>
  <c r="M7" i="53"/>
  <c r="L11" i="53"/>
  <c r="L58" i="53"/>
  <c r="L61" i="53"/>
  <c r="M85" i="53"/>
  <c r="M106" i="53"/>
  <c r="N108" i="53"/>
  <c r="N11" i="53"/>
  <c r="L55" i="53"/>
  <c r="N61" i="53"/>
  <c r="N73" i="53"/>
  <c r="L3" i="53"/>
  <c r="L40" i="53"/>
  <c r="L53" i="53"/>
  <c r="M3" i="53"/>
  <c r="M19" i="53"/>
  <c r="AG19" i="53" s="1"/>
  <c r="L22" i="53"/>
  <c r="M40" i="53"/>
  <c r="AG40" i="53" s="1"/>
  <c r="N53" i="53"/>
  <c r="M89" i="53"/>
  <c r="M14" i="53"/>
  <c r="L17" i="53"/>
  <c r="Q35" i="53"/>
  <c r="BA35" i="53" s="1"/>
  <c r="V94" i="53"/>
  <c r="AY94" i="53" s="1"/>
  <c r="N14" i="53"/>
  <c r="N17" i="53"/>
  <c r="M64" i="53"/>
  <c r="R70" i="53"/>
  <c r="AF70" i="53"/>
  <c r="AF67" i="53"/>
  <c r="L6" i="53"/>
  <c r="N6" i="53"/>
  <c r="M6" i="53"/>
  <c r="Y13" i="53"/>
  <c r="L2" i="53"/>
  <c r="N2" i="53"/>
  <c r="M2" i="53"/>
  <c r="M4" i="53"/>
  <c r="L4" i="53"/>
  <c r="A6" i="53"/>
  <c r="D6" i="53"/>
  <c r="F19" i="53"/>
  <c r="G19" i="53" s="1"/>
  <c r="AA19" i="53" s="1"/>
  <c r="A24" i="53"/>
  <c r="D24" i="53"/>
  <c r="AE113" i="53" a="1"/>
  <c r="AE113" i="53" s="1"/>
  <c r="F24" i="53"/>
  <c r="G24" i="53" s="1"/>
  <c r="P24" i="53" s="1"/>
  <c r="AH24" i="53"/>
  <c r="AE75" i="53" a="1"/>
  <c r="AE75" i="53" s="1"/>
  <c r="N15" i="53"/>
  <c r="L15" i="53"/>
  <c r="N24" i="53"/>
  <c r="M24" i="53"/>
  <c r="L23" i="53"/>
  <c r="M23" i="53"/>
  <c r="A4" i="53"/>
  <c r="A9" i="53"/>
  <c r="D14" i="53"/>
  <c r="M15" i="53"/>
  <c r="AH18" i="53"/>
  <c r="AH58" i="53"/>
  <c r="N8" i="53"/>
  <c r="L8" i="53"/>
  <c r="M10" i="53"/>
  <c r="D17" i="53"/>
  <c r="A17" i="53"/>
  <c r="N56" i="53"/>
  <c r="M56" i="53"/>
  <c r="L56" i="53"/>
  <c r="M8" i="53"/>
  <c r="L10" i="53"/>
  <c r="AH11" i="53"/>
  <c r="AH27" i="53"/>
  <c r="F27" i="53"/>
  <c r="G27" i="53" s="1"/>
  <c r="D8" i="53"/>
  <c r="A8" i="53"/>
  <c r="D15" i="53"/>
  <c r="A15" i="53"/>
  <c r="AH42" i="53"/>
  <c r="AH39" i="53"/>
  <c r="F39" i="53"/>
  <c r="G39" i="53" s="1"/>
  <c r="D40" i="53"/>
  <c r="A40" i="53"/>
  <c r="AH16" i="53"/>
  <c r="AA17" i="53"/>
  <c r="L27" i="53"/>
  <c r="A44" i="53"/>
  <c r="D44" i="53"/>
  <c r="L19" i="53"/>
  <c r="F20" i="53"/>
  <c r="G20" i="53" s="1"/>
  <c r="Q20" i="53" s="1"/>
  <c r="BA20" i="53" s="1"/>
  <c r="D23" i="53"/>
  <c r="AH28" i="53"/>
  <c r="M39" i="53"/>
  <c r="AG39" i="53" s="1"/>
  <c r="S32" i="53"/>
  <c r="AH20" i="53"/>
  <c r="A22" i="53"/>
  <c r="M22" i="53"/>
  <c r="N25" i="53"/>
  <c r="M25" i="53"/>
  <c r="AG25" i="53" s="1"/>
  <c r="AH31" i="53"/>
  <c r="F31" i="53"/>
  <c r="G31" i="53" s="1"/>
  <c r="R31" i="53" s="1"/>
  <c r="D36" i="53"/>
  <c r="A36" i="53"/>
  <c r="N31" i="53"/>
  <c r="M31" i="53"/>
  <c r="N33" i="53"/>
  <c r="M33" i="53"/>
  <c r="L33" i="53"/>
  <c r="AU36" i="53"/>
  <c r="V36" i="53"/>
  <c r="AY36" i="53" s="1"/>
  <c r="S36" i="53"/>
  <c r="N41" i="53"/>
  <c r="M41" i="53"/>
  <c r="AG41" i="53" s="1"/>
  <c r="AH43" i="53"/>
  <c r="F43" i="53"/>
  <c r="G43" i="53" s="1"/>
  <c r="AA43" i="53" s="1"/>
  <c r="F57" i="53"/>
  <c r="G57" i="53" s="1"/>
  <c r="V57" i="53" s="1"/>
  <c r="AY57" i="53" s="1"/>
  <c r="W60" i="53"/>
  <c r="AA35" i="53"/>
  <c r="F40" i="53"/>
  <c r="G40" i="53" s="1"/>
  <c r="F46" i="53"/>
  <c r="G46" i="53" s="1"/>
  <c r="W46" i="53" s="1"/>
  <c r="N47" i="53"/>
  <c r="M47" i="53"/>
  <c r="AH54" i="53"/>
  <c r="AE59" i="53" a="1"/>
  <c r="AE59" i="53" s="1"/>
  <c r="AU59" i="53"/>
  <c r="AA59" i="53"/>
  <c r="W59" i="53"/>
  <c r="L47" i="53"/>
  <c r="D50" i="53"/>
  <c r="AH57" i="53"/>
  <c r="AH62" i="53"/>
  <c r="F62" i="53"/>
  <c r="G62" i="53" s="1"/>
  <c r="W62" i="53" s="1"/>
  <c r="S35" i="53"/>
  <c r="F41" i="53"/>
  <c r="G41" i="53" s="1"/>
  <c r="Q41" i="53" s="1"/>
  <c r="BA41" i="53" s="1"/>
  <c r="AH52" i="53"/>
  <c r="AF66" i="53"/>
  <c r="AF68" i="53"/>
  <c r="AF69" i="53"/>
  <c r="V70" i="53"/>
  <c r="AY70" i="53" s="1"/>
  <c r="AF71" i="53"/>
  <c r="F81" i="53"/>
  <c r="G81" i="53" s="1"/>
  <c r="S81" i="53" s="1"/>
  <c r="A73" i="53"/>
  <c r="D73" i="53"/>
  <c r="A63" i="53"/>
  <c r="P78" i="53"/>
  <c r="AE78" i="53" a="1"/>
  <c r="AE78" i="53" s="1"/>
  <c r="AB78" i="53"/>
  <c r="R78" i="53"/>
  <c r="N80" i="53"/>
  <c r="M80" i="53"/>
  <c r="A56" i="53"/>
  <c r="AF73" i="53"/>
  <c r="U75" i="53"/>
  <c r="Z75" i="53"/>
  <c r="AZ75" i="53" s="1"/>
  <c r="Y75" i="53"/>
  <c r="AA75" i="53"/>
  <c r="L78" i="53"/>
  <c r="N78" i="53"/>
  <c r="F47" i="53"/>
  <c r="G47" i="53"/>
  <c r="F49" i="53"/>
  <c r="G49" i="53" s="1"/>
  <c r="AB49" i="53" s="1"/>
  <c r="F65" i="53"/>
  <c r="G65" i="53" s="1"/>
  <c r="AE65" i="53" s="1" a="1"/>
  <c r="AE65" i="53" s="1"/>
  <c r="AF72" i="53"/>
  <c r="M78" i="53"/>
  <c r="L68" i="53"/>
  <c r="M68" i="53"/>
  <c r="L70" i="53"/>
  <c r="M70" i="53"/>
  <c r="L71" i="53"/>
  <c r="M71" i="53"/>
  <c r="M72" i="53"/>
  <c r="P103" i="53"/>
  <c r="AA103" i="53"/>
  <c r="S103" i="53"/>
  <c r="R103" i="53"/>
  <c r="Q103" i="53"/>
  <c r="BA103" i="53" s="1"/>
  <c r="M91" i="53"/>
  <c r="F91" i="53"/>
  <c r="G91" i="53" s="1"/>
  <c r="A103" i="53"/>
  <c r="D103" i="53"/>
  <c r="AS114" i="53"/>
  <c r="AF114" i="53" s="1"/>
  <c r="M87" i="53"/>
  <c r="L87" i="53"/>
  <c r="N87" i="53"/>
  <c r="M73" i="53"/>
  <c r="N76" i="53"/>
  <c r="M76" i="53"/>
  <c r="N81" i="53"/>
  <c r="R83" i="53"/>
  <c r="Q83" i="53"/>
  <c r="BA83" i="53" s="1"/>
  <c r="AS103" i="53"/>
  <c r="AF103" i="53" s="1"/>
  <c r="F86" i="53"/>
  <c r="G86" i="53" s="1"/>
  <c r="AB86" i="53" s="1"/>
  <c r="AS83" i="53"/>
  <c r="AF83" i="53" s="1"/>
  <c r="M97" i="53"/>
  <c r="F99" i="53"/>
  <c r="G99" i="53" s="1"/>
  <c r="F80" i="53"/>
  <c r="G80" i="53" s="1"/>
  <c r="N86" i="53"/>
  <c r="M86" i="53"/>
  <c r="Y94" i="53"/>
  <c r="F87" i="53"/>
  <c r="G87" i="53" s="1"/>
  <c r="AS87" i="53" s="1"/>
  <c r="AF87" i="53" s="1"/>
  <c r="W94" i="53"/>
  <c r="AB94" i="53"/>
  <c r="Q94" i="53"/>
  <c r="BA94" i="53" s="1"/>
  <c r="BB94" i="53" s="1"/>
  <c r="AA94" i="53"/>
  <c r="P94" i="53"/>
  <c r="AE94" i="53" a="1"/>
  <c r="AE94" i="53" s="1"/>
  <c r="U94" i="53"/>
  <c r="S94" i="53"/>
  <c r="Z94" i="53"/>
  <c r="AZ94" i="53" s="1"/>
  <c r="A101" i="53"/>
  <c r="N103" i="53"/>
  <c r="F105" i="53"/>
  <c r="G105" i="53" s="1"/>
  <c r="S105" i="53" s="1"/>
  <c r="L94" i="53"/>
  <c r="L95" i="53"/>
  <c r="N95" i="53"/>
  <c r="M95" i="53"/>
  <c r="N101" i="53"/>
  <c r="L101" i="53"/>
  <c r="F107" i="53"/>
  <c r="G107" i="53"/>
  <c r="AA107" i="53" s="1"/>
  <c r="M110" i="53"/>
  <c r="L110" i="53"/>
  <c r="N110" i="53"/>
  <c r="N94" i="53"/>
  <c r="M101" i="53"/>
  <c r="M102" i="53"/>
  <c r="N102" i="53"/>
  <c r="M107" i="53"/>
  <c r="F119" i="53"/>
  <c r="G119" i="53" s="1"/>
  <c r="F96" i="53"/>
  <c r="G96" i="53" s="1"/>
  <c r="F110" i="53"/>
  <c r="G110" i="53" s="1"/>
  <c r="W110" i="53" s="1"/>
  <c r="R108" i="53"/>
  <c r="N109" i="53"/>
  <c r="M109" i="53"/>
  <c r="L109" i="53"/>
  <c r="L126" i="53"/>
  <c r="V111" i="53"/>
  <c r="AY111" i="53" s="1"/>
  <c r="S111" i="53"/>
  <c r="U111" i="53"/>
  <c r="Z111" i="53"/>
  <c r="AZ111" i="53" s="1"/>
  <c r="Z113" i="53"/>
  <c r="AZ113" i="53" s="1"/>
  <c r="U113" i="53"/>
  <c r="M108" i="53"/>
  <c r="N116" i="53"/>
  <c r="L116" i="53"/>
  <c r="N112" i="53"/>
  <c r="N115" i="53"/>
  <c r="L115" i="53"/>
  <c r="F125" i="53"/>
  <c r="G125" i="53" s="1"/>
  <c r="R114" i="53"/>
  <c r="P114" i="53"/>
  <c r="Z126" i="53"/>
  <c r="AZ126" i="53" s="1"/>
  <c r="P126" i="53"/>
  <c r="Y126" i="53"/>
  <c r="W126" i="53"/>
  <c r="AE126" i="53" a="1"/>
  <c r="AE126" i="53" s="1"/>
  <c r="U126" i="53"/>
  <c r="AB126" i="53"/>
  <c r="R126" i="53"/>
  <c r="F127" i="53"/>
  <c r="G127" i="53" s="1"/>
  <c r="N123" i="53"/>
  <c r="L123" i="53"/>
  <c r="Q126" i="53"/>
  <c r="BA126" i="53" s="1"/>
  <c r="BB126" i="53" s="1"/>
  <c r="L112" i="53"/>
  <c r="Q114" i="53"/>
  <c r="BA114" i="53" s="1"/>
  <c r="N117" i="53"/>
  <c r="L117" i="53"/>
  <c r="M123" i="53"/>
  <c r="AA126" i="53"/>
  <c r="W128" i="53"/>
  <c r="AE128" i="53" a="1"/>
  <c r="AE128" i="53" s="1"/>
  <c r="U128" i="53"/>
  <c r="S128" i="53"/>
  <c r="AB128" i="53"/>
  <c r="AA128" i="53"/>
  <c r="Z128" i="53"/>
  <c r="AZ128" i="53" s="1"/>
  <c r="S114" i="53"/>
  <c r="M128" i="53"/>
  <c r="L125" i="53"/>
  <c r="M125" i="53"/>
  <c r="L119" i="53"/>
  <c r="L127" i="53"/>
  <c r="D19" i="52"/>
  <c r="D27" i="52"/>
  <c r="D65" i="52"/>
  <c r="D79" i="52"/>
  <c r="A11" i="52"/>
  <c r="D57" i="52"/>
  <c r="A60" i="52"/>
  <c r="A80" i="52"/>
  <c r="A36" i="52"/>
  <c r="A62" i="52"/>
  <c r="D28" i="52"/>
  <c r="A61" i="52"/>
  <c r="L81" i="52"/>
  <c r="M17" i="52"/>
  <c r="N17" i="52"/>
  <c r="L17" i="52"/>
  <c r="N33" i="52"/>
  <c r="R33" i="52"/>
  <c r="M33" i="52"/>
  <c r="N105" i="52"/>
  <c r="M65" i="52"/>
  <c r="AG65" i="52" s="1"/>
  <c r="L89" i="52"/>
  <c r="M36" i="52"/>
  <c r="M66" i="52"/>
  <c r="L88" i="52"/>
  <c r="L104" i="52"/>
  <c r="M88" i="52"/>
  <c r="M104" i="52"/>
  <c r="D34" i="52"/>
  <c r="A34" i="52"/>
  <c r="D6" i="52"/>
  <c r="A6" i="52"/>
  <c r="D12" i="52"/>
  <c r="F17" i="52"/>
  <c r="G17" i="52" s="1"/>
  <c r="Z33" i="52"/>
  <c r="AZ33" i="52" s="1"/>
  <c r="P33" i="52"/>
  <c r="Y33" i="52"/>
  <c r="AU33" i="52"/>
  <c r="S33" i="52"/>
  <c r="AB33" i="52"/>
  <c r="AA33" i="52"/>
  <c r="W33" i="52"/>
  <c r="V33" i="52"/>
  <c r="AY33" i="52" s="1"/>
  <c r="BB33" i="52" s="1"/>
  <c r="U33" i="52"/>
  <c r="Q33" i="52"/>
  <c r="BA33" i="52" s="1"/>
  <c r="D21" i="52"/>
  <c r="A21" i="52"/>
  <c r="D38" i="52"/>
  <c r="A38" i="52"/>
  <c r="A23" i="52"/>
  <c r="D23" i="52"/>
  <c r="A2" i="52"/>
  <c r="V6" i="52"/>
  <c r="AY6" i="52" s="1"/>
  <c r="A13" i="52"/>
  <c r="N25" i="52"/>
  <c r="M25" i="52"/>
  <c r="L25" i="52"/>
  <c r="L37" i="52"/>
  <c r="M42" i="52"/>
  <c r="N6" i="52"/>
  <c r="L6" i="52"/>
  <c r="AH9" i="52"/>
  <c r="R16" i="52"/>
  <c r="Q16" i="52"/>
  <c r="BA16" i="52" s="1"/>
  <c r="P16" i="52"/>
  <c r="AU16" i="52"/>
  <c r="D9" i="52"/>
  <c r="A9" i="52"/>
  <c r="D4" i="52"/>
  <c r="A5" i="52"/>
  <c r="F9" i="52"/>
  <c r="G9" i="52" s="1"/>
  <c r="AE9" i="52" s="1" a="1"/>
  <c r="AE9" i="52" s="1"/>
  <c r="L29" i="52"/>
  <c r="F25" i="52"/>
  <c r="G25" i="52" s="1"/>
  <c r="Z25" i="52" s="1"/>
  <c r="AZ25" i="52" s="1"/>
  <c r="AH25" i="52"/>
  <c r="F74" i="52"/>
  <c r="G74" i="52" s="1"/>
  <c r="AS74" i="52" s="1"/>
  <c r="AF74" i="52" s="1"/>
  <c r="AH26" i="52"/>
  <c r="AE40" i="52" a="1"/>
  <c r="AE40" i="52" s="1"/>
  <c r="U40" i="52"/>
  <c r="AU40" i="52"/>
  <c r="AA40" i="52"/>
  <c r="Z40" i="52"/>
  <c r="AZ40" i="52" s="1"/>
  <c r="Y40" i="52"/>
  <c r="AB40" i="52"/>
  <c r="AH41" i="52"/>
  <c r="F41" i="52"/>
  <c r="G41" i="52" s="1"/>
  <c r="A59" i="52"/>
  <c r="D59" i="52"/>
  <c r="A14" i="52"/>
  <c r="A22" i="52"/>
  <c r="A29" i="52"/>
  <c r="AH53" i="52"/>
  <c r="F53" i="52"/>
  <c r="G53" i="52" s="1"/>
  <c r="L64" i="52"/>
  <c r="N64" i="52"/>
  <c r="M64" i="52"/>
  <c r="AG64" i="52" s="1"/>
  <c r="AH16" i="52"/>
  <c r="A32" i="52"/>
  <c r="N41" i="52"/>
  <c r="M41" i="52"/>
  <c r="L41" i="52"/>
  <c r="L77" i="52"/>
  <c r="F8" i="52"/>
  <c r="G8" i="52" s="1"/>
  <c r="F24" i="52"/>
  <c r="G24" i="52" s="1"/>
  <c r="W24" i="52" s="1"/>
  <c r="L46" i="52"/>
  <c r="AH51" i="52"/>
  <c r="F51" i="52"/>
  <c r="G51" i="52" s="1"/>
  <c r="A30" i="52"/>
  <c r="L33" i="52"/>
  <c r="F49" i="52"/>
  <c r="G49" i="52" s="1"/>
  <c r="A33" i="52"/>
  <c r="A40" i="52"/>
  <c r="D40" i="52"/>
  <c r="L72" i="52"/>
  <c r="M72" i="52"/>
  <c r="N72" i="52"/>
  <c r="L74" i="52"/>
  <c r="M74" i="52"/>
  <c r="A52" i="52"/>
  <c r="N74" i="52"/>
  <c r="A58" i="52"/>
  <c r="A75" i="52"/>
  <c r="AH42" i="52"/>
  <c r="AH44" i="52"/>
  <c r="AH48" i="52"/>
  <c r="V56" i="52"/>
  <c r="AY56" i="52" s="1"/>
  <c r="F59" i="52"/>
  <c r="G59" i="52" s="1"/>
  <c r="S59" i="52" s="1"/>
  <c r="M83" i="52"/>
  <c r="L47" i="52"/>
  <c r="L49" i="52"/>
  <c r="W56" i="52"/>
  <c r="D64" i="52"/>
  <c r="M47" i="52"/>
  <c r="M59" i="52"/>
  <c r="L59" i="52"/>
  <c r="AH64" i="52"/>
  <c r="F64" i="52"/>
  <c r="G64" i="52" s="1"/>
  <c r="L56" i="52"/>
  <c r="AA56" i="52"/>
  <c r="N59" i="52"/>
  <c r="L62" i="52"/>
  <c r="M80" i="52"/>
  <c r="L78" i="52"/>
  <c r="F80" i="52"/>
  <c r="G80" i="52" s="1"/>
  <c r="D81" i="52"/>
  <c r="A81" i="52"/>
  <c r="M96" i="52"/>
  <c r="L96" i="52"/>
  <c r="M90" i="52"/>
  <c r="N96" i="52"/>
  <c r="N98" i="52"/>
  <c r="M98" i="52"/>
  <c r="L98" i="52"/>
  <c r="D111" i="52"/>
  <c r="A111" i="52"/>
  <c r="D110" i="52"/>
  <c r="A110" i="52"/>
  <c r="N113" i="52"/>
  <c r="M129" i="52"/>
  <c r="L110" i="52"/>
  <c r="F112" i="52"/>
  <c r="G112" i="52" s="1"/>
  <c r="F117" i="52"/>
  <c r="G117" i="52" s="1"/>
  <c r="Q117" i="52" s="1"/>
  <c r="BA117" i="52" s="1"/>
  <c r="BB117" i="52" s="1"/>
  <c r="M112" i="52"/>
  <c r="N112" i="52"/>
  <c r="N114" i="52"/>
  <c r="L114" i="52"/>
  <c r="F120" i="52"/>
  <c r="G120" i="52" s="1"/>
  <c r="M125" i="52"/>
  <c r="M121" i="52"/>
  <c r="M120" i="52"/>
  <c r="N120" i="52"/>
  <c r="F113" i="52"/>
  <c r="G113" i="52" s="1"/>
  <c r="Z113" i="52" s="1"/>
  <c r="AZ113" i="52" s="1"/>
  <c r="L116" i="52"/>
  <c r="L120" i="52"/>
  <c r="F128" i="52"/>
  <c r="G128" i="52" s="1"/>
  <c r="A89" i="51"/>
  <c r="D89" i="51"/>
  <c r="A33" i="51"/>
  <c r="D33" i="51"/>
  <c r="D30" i="51"/>
  <c r="D59" i="51"/>
  <c r="U74" i="51"/>
  <c r="D63" i="51"/>
  <c r="F9" i="51"/>
  <c r="G9" i="51" s="1"/>
  <c r="P9" i="51" s="1"/>
  <c r="Q74" i="51"/>
  <c r="BA74" i="51" s="1"/>
  <c r="BB74" i="51" s="1"/>
  <c r="L129" i="51"/>
  <c r="M129" i="51"/>
  <c r="N129" i="51"/>
  <c r="M113" i="51"/>
  <c r="N113" i="51"/>
  <c r="L113" i="51"/>
  <c r="L65" i="51"/>
  <c r="M65" i="51"/>
  <c r="N65" i="51"/>
  <c r="L57" i="51"/>
  <c r="N57" i="51"/>
  <c r="M57" i="51"/>
  <c r="L41" i="51"/>
  <c r="N18" i="51"/>
  <c r="L82" i="51"/>
  <c r="P82" i="51"/>
  <c r="L66" i="51"/>
  <c r="M66" i="51"/>
  <c r="L71" i="51"/>
  <c r="M71" i="51"/>
  <c r="N71" i="51"/>
  <c r="L63" i="51"/>
  <c r="N63" i="51"/>
  <c r="M63" i="51"/>
  <c r="L31" i="51"/>
  <c r="N31" i="51"/>
  <c r="M114" i="51"/>
  <c r="AG58" i="51"/>
  <c r="L90" i="51"/>
  <c r="N50" i="51"/>
  <c r="M50" i="51"/>
  <c r="M26" i="51"/>
  <c r="M53" i="51"/>
  <c r="L59" i="51"/>
  <c r="M68" i="51"/>
  <c r="N88" i="51"/>
  <c r="M28" i="51"/>
  <c r="M59" i="51"/>
  <c r="P102" i="51"/>
  <c r="N28" i="51"/>
  <c r="M93" i="51"/>
  <c r="N3" i="51"/>
  <c r="M48" i="51"/>
  <c r="N103" i="51"/>
  <c r="AG62" i="51"/>
  <c r="N80" i="51"/>
  <c r="N7" i="51"/>
  <c r="M7" i="51"/>
  <c r="L7" i="51"/>
  <c r="N5" i="51"/>
  <c r="A2" i="51"/>
  <c r="D2" i="51"/>
  <c r="F2" i="51"/>
  <c r="G2" i="51" s="1"/>
  <c r="S2" i="51" s="1"/>
  <c r="U16" i="51"/>
  <c r="D13" i="51"/>
  <c r="A13" i="51"/>
  <c r="D6" i="51"/>
  <c r="D12" i="51"/>
  <c r="AH2" i="51"/>
  <c r="F8" i="51"/>
  <c r="G8" i="51" s="1"/>
  <c r="P8" i="51" s="1"/>
  <c r="D11" i="51"/>
  <c r="A11" i="51"/>
  <c r="N10" i="51"/>
  <c r="M10" i="51"/>
  <c r="M12" i="51"/>
  <c r="L12" i="51"/>
  <c r="D5" i="51"/>
  <c r="A7" i="51"/>
  <c r="L10" i="51"/>
  <c r="N12" i="51"/>
  <c r="D15" i="51"/>
  <c r="L3" i="51"/>
  <c r="L15" i="51"/>
  <c r="N37" i="51"/>
  <c r="F21" i="51"/>
  <c r="G21" i="51" s="1"/>
  <c r="AU21" i="51" s="1"/>
  <c r="AH15" i="51"/>
  <c r="F15" i="51"/>
  <c r="G15" i="51" s="1"/>
  <c r="A28" i="51"/>
  <c r="D28" i="51"/>
  <c r="F12" i="51"/>
  <c r="G12" i="51" s="1"/>
  <c r="AE12" i="51" s="1" a="1"/>
  <c r="AE12" i="51" s="1"/>
  <c r="D19" i="51"/>
  <c r="AH21" i="51"/>
  <c r="A31" i="51"/>
  <c r="D31" i="51"/>
  <c r="M23" i="51"/>
  <c r="N23" i="51"/>
  <c r="AH29" i="51"/>
  <c r="F29" i="51"/>
  <c r="G29" i="51" s="1"/>
  <c r="AE29" i="51" s="1" a="1"/>
  <c r="AE29" i="51" s="1"/>
  <c r="L11" i="51"/>
  <c r="L14" i="51"/>
  <c r="D16" i="51"/>
  <c r="L18" i="51"/>
  <c r="L23" i="51"/>
  <c r="L27" i="51"/>
  <c r="N27" i="51"/>
  <c r="M27" i="51"/>
  <c r="AH16" i="51"/>
  <c r="M18" i="51"/>
  <c r="AH19" i="51"/>
  <c r="D47" i="51"/>
  <c r="A47" i="51"/>
  <c r="AU16" i="51"/>
  <c r="Y16" i="51"/>
  <c r="A18" i="51"/>
  <c r="F20" i="51"/>
  <c r="G20" i="51" s="1"/>
  <c r="Q36" i="51"/>
  <c r="BA36" i="51" s="1"/>
  <c r="Y36" i="51"/>
  <c r="V36" i="51"/>
  <c r="AY36" i="51" s="1"/>
  <c r="U36" i="51"/>
  <c r="AB36" i="51"/>
  <c r="S39" i="51"/>
  <c r="P39" i="51"/>
  <c r="D58" i="51"/>
  <c r="A58" i="51"/>
  <c r="A23" i="51"/>
  <c r="N26" i="51"/>
  <c r="AH30" i="51"/>
  <c r="F30" i="51"/>
  <c r="G30" i="51" s="1"/>
  <c r="AA30" i="51" s="1"/>
  <c r="A43" i="51"/>
  <c r="D48" i="51"/>
  <c r="A48" i="51"/>
  <c r="AH60" i="51"/>
  <c r="F60" i="51"/>
  <c r="G60" i="51" s="1"/>
  <c r="S60" i="51" s="1"/>
  <c r="AG60" i="51"/>
  <c r="F31" i="51"/>
  <c r="G31" i="51" s="1"/>
  <c r="N42" i="51"/>
  <c r="M42" i="51"/>
  <c r="L42" i="51"/>
  <c r="D35" i="51"/>
  <c r="A35" i="51"/>
  <c r="AH37" i="51"/>
  <c r="D40" i="51"/>
  <c r="A40" i="51"/>
  <c r="D44" i="51"/>
  <c r="A44" i="51"/>
  <c r="AH46" i="51"/>
  <c r="F23" i="51"/>
  <c r="G23" i="51" s="1"/>
  <c r="D26" i="51"/>
  <c r="M30" i="51"/>
  <c r="D34" i="51"/>
  <c r="AH34" i="51"/>
  <c r="F35" i="51"/>
  <c r="G35" i="51" s="1"/>
  <c r="V35" i="51" s="1"/>
  <c r="AY35" i="51" s="1"/>
  <c r="F44" i="51"/>
  <c r="G44" i="51" s="1"/>
  <c r="AB44" i="51" s="1"/>
  <c r="A45" i="51"/>
  <c r="A54" i="51"/>
  <c r="AG61" i="51"/>
  <c r="AH26" i="51"/>
  <c r="F26" i="51"/>
  <c r="G26" i="51" s="1"/>
  <c r="N30" i="51"/>
  <c r="M31" i="51"/>
  <c r="AH42" i="51"/>
  <c r="D42" i="51"/>
  <c r="A42" i="51"/>
  <c r="D46" i="51"/>
  <c r="A46" i="51"/>
  <c r="Z52" i="51"/>
  <c r="AZ52" i="51" s="1"/>
  <c r="F57" i="51"/>
  <c r="G57" i="51" s="1"/>
  <c r="AB57" i="51" s="1"/>
  <c r="AH28" i="51"/>
  <c r="F28" i="51"/>
  <c r="G28" i="51" s="1"/>
  <c r="W28" i="51" s="1"/>
  <c r="N35" i="51"/>
  <c r="M35" i="51"/>
  <c r="L35" i="51"/>
  <c r="D36" i="51"/>
  <c r="A36" i="51"/>
  <c r="D39" i="51"/>
  <c r="A39" i="51"/>
  <c r="F42" i="51"/>
  <c r="G42" i="51" s="1"/>
  <c r="F46" i="51"/>
  <c r="G46" i="51" s="1"/>
  <c r="W46" i="51" s="1"/>
  <c r="AH63" i="51"/>
  <c r="F63" i="51"/>
  <c r="G63" i="51" s="1"/>
  <c r="W63" i="51" s="1"/>
  <c r="N73" i="51"/>
  <c r="M76" i="51"/>
  <c r="L76" i="51"/>
  <c r="AH58" i="51"/>
  <c r="F58" i="51"/>
  <c r="G58" i="51" s="1"/>
  <c r="Q58" i="51" s="1"/>
  <c r="BA58" i="51" s="1"/>
  <c r="BB58" i="51" s="1"/>
  <c r="F43" i="51"/>
  <c r="G43" i="51" s="1"/>
  <c r="L44" i="51"/>
  <c r="F45" i="51"/>
  <c r="G45" i="51" s="1"/>
  <c r="L50" i="51"/>
  <c r="L52" i="51"/>
  <c r="L53" i="51"/>
  <c r="AH61" i="51"/>
  <c r="F61" i="51"/>
  <c r="G61" i="51" s="1"/>
  <c r="AE61" i="51" s="1" a="1"/>
  <c r="AE61" i="51" s="1"/>
  <c r="F79" i="51"/>
  <c r="G79" i="51" s="1"/>
  <c r="AH36" i="51"/>
  <c r="M44" i="51"/>
  <c r="M46" i="51"/>
  <c r="AH55" i="51"/>
  <c r="L72" i="51"/>
  <c r="M72" i="51"/>
  <c r="F59" i="51"/>
  <c r="G59" i="51" s="1"/>
  <c r="S59" i="51" s="1"/>
  <c r="N67" i="51"/>
  <c r="N68" i="51"/>
  <c r="Z74" i="51"/>
  <c r="AZ74" i="51" s="1"/>
  <c r="AE74" i="51" a="1"/>
  <c r="AE74" i="51" s="1"/>
  <c r="AB74" i="51"/>
  <c r="AA74" i="51"/>
  <c r="Y74" i="51"/>
  <c r="W74" i="51"/>
  <c r="N86" i="51"/>
  <c r="W108" i="51"/>
  <c r="AH62" i="51"/>
  <c r="F62" i="51"/>
  <c r="G62" i="51" s="1"/>
  <c r="S62" i="51" s="1"/>
  <c r="N82" i="51"/>
  <c r="F98" i="51"/>
  <c r="G98" i="51" s="1"/>
  <c r="AA98" i="51" s="1"/>
  <c r="N95" i="51"/>
  <c r="L95" i="51"/>
  <c r="M95" i="51"/>
  <c r="F78" i="51"/>
  <c r="G78" i="51" s="1"/>
  <c r="D86" i="51"/>
  <c r="A86" i="51"/>
  <c r="D87" i="51"/>
  <c r="A87" i="51"/>
  <c r="F76" i="51"/>
  <c r="G76" i="51" s="1"/>
  <c r="D84" i="51"/>
  <c r="R82" i="51"/>
  <c r="W82" i="51"/>
  <c r="M88" i="51"/>
  <c r="L88" i="51"/>
  <c r="L89" i="51"/>
  <c r="M89" i="51"/>
  <c r="N89" i="51"/>
  <c r="N90" i="51"/>
  <c r="M101" i="51"/>
  <c r="M82" i="51"/>
  <c r="F83" i="51"/>
  <c r="G83" i="51" s="1"/>
  <c r="M94" i="51"/>
  <c r="N94" i="51"/>
  <c r="N122" i="51"/>
  <c r="L122" i="51"/>
  <c r="M122" i="51"/>
  <c r="AA106" i="51"/>
  <c r="Z92" i="51"/>
  <c r="AZ92" i="51" s="1"/>
  <c r="W92" i="51"/>
  <c r="L98" i="51"/>
  <c r="M98" i="51"/>
  <c r="V102" i="51"/>
  <c r="AY102" i="51" s="1"/>
  <c r="N108" i="51"/>
  <c r="L103" i="51"/>
  <c r="L105" i="51"/>
  <c r="F101" i="51"/>
  <c r="G101" i="51" s="1"/>
  <c r="Z101" i="51" s="1"/>
  <c r="AZ101" i="51" s="1"/>
  <c r="L106" i="51"/>
  <c r="N106" i="51"/>
  <c r="M106" i="51"/>
  <c r="L111" i="51"/>
  <c r="N111" i="51"/>
  <c r="M111" i="51"/>
  <c r="M110" i="51"/>
  <c r="L110" i="51"/>
  <c r="AA117" i="51"/>
  <c r="Q117" i="51"/>
  <c r="BA117" i="51" s="1"/>
  <c r="Y117" i="51"/>
  <c r="V117" i="51"/>
  <c r="AY117" i="51" s="1"/>
  <c r="W117" i="51"/>
  <c r="S117" i="51"/>
  <c r="P117" i="51"/>
  <c r="N110" i="51"/>
  <c r="A121" i="51"/>
  <c r="D121" i="51"/>
  <c r="N124" i="51"/>
  <c r="N125" i="51"/>
  <c r="A116" i="51"/>
  <c r="D116" i="51"/>
  <c r="AS102" i="51"/>
  <c r="AF102" i="51" s="1"/>
  <c r="F111" i="51"/>
  <c r="G111" i="51" s="1"/>
  <c r="N114" i="51"/>
  <c r="L114" i="51"/>
  <c r="R117" i="51"/>
  <c r="M118" i="51"/>
  <c r="N118" i="51"/>
  <c r="L118" i="51"/>
  <c r="D119" i="51"/>
  <c r="A119" i="51"/>
  <c r="L121" i="51"/>
  <c r="M121" i="51"/>
  <c r="AS117" i="51"/>
  <c r="AF117" i="51" s="1"/>
  <c r="D117" i="51"/>
  <c r="A117" i="51"/>
  <c r="M128" i="51"/>
  <c r="L128" i="51"/>
  <c r="N117" i="51"/>
  <c r="L117" i="51"/>
  <c r="N128" i="51"/>
  <c r="L127" i="51"/>
  <c r="M74" i="50"/>
  <c r="M42" i="50"/>
  <c r="L18" i="50"/>
  <c r="N40" i="50"/>
  <c r="M91" i="50"/>
  <c r="L95" i="50"/>
  <c r="L46" i="50"/>
  <c r="L87" i="50"/>
  <c r="N91" i="50"/>
  <c r="L17" i="50"/>
  <c r="N46" i="50"/>
  <c r="M80" i="50"/>
  <c r="N17" i="50"/>
  <c r="L79" i="50"/>
  <c r="M112" i="50"/>
  <c r="N24" i="50"/>
  <c r="N63" i="50"/>
  <c r="N112" i="50"/>
  <c r="D25" i="50"/>
  <c r="A25" i="50"/>
  <c r="AB14" i="50"/>
  <c r="U41" i="50"/>
  <c r="D9" i="50"/>
  <c r="A40" i="50"/>
  <c r="A46" i="50"/>
  <c r="A53" i="50"/>
  <c r="A55" i="50"/>
  <c r="AH57" i="50"/>
  <c r="A126" i="50"/>
  <c r="A44" i="50"/>
  <c r="A58" i="50"/>
  <c r="D97" i="50"/>
  <c r="R125" i="50"/>
  <c r="A129" i="50"/>
  <c r="D33" i="50"/>
  <c r="V125" i="50"/>
  <c r="AY125" i="50" s="1"/>
  <c r="A18" i="50"/>
  <c r="A26" i="50"/>
  <c r="D30" i="50"/>
  <c r="A48" i="50"/>
  <c r="A54" i="50"/>
  <c r="A56" i="50"/>
  <c r="D62" i="50"/>
  <c r="D96" i="50"/>
  <c r="A125" i="50"/>
  <c r="A3" i="50"/>
  <c r="A27" i="50"/>
  <c r="A35" i="50"/>
  <c r="A36" i="50"/>
  <c r="A23" i="50"/>
  <c r="D2" i="50"/>
  <c r="Z7" i="50"/>
  <c r="AZ7" i="50" s="1"/>
  <c r="AE7" i="50" a="1"/>
  <c r="AE7" i="50" s="1"/>
  <c r="A8" i="50"/>
  <c r="D8" i="50"/>
  <c r="N2" i="50"/>
  <c r="M2" i="50"/>
  <c r="A15" i="50"/>
  <c r="L19" i="50"/>
  <c r="M3" i="50"/>
  <c r="F6" i="50"/>
  <c r="G6" i="50" s="1"/>
  <c r="AA6" i="50" s="1"/>
  <c r="F5" i="50"/>
  <c r="G5" i="50" s="1"/>
  <c r="Q5" i="50" s="1"/>
  <c r="BA5" i="50" s="1"/>
  <c r="BB5" i="50" s="1"/>
  <c r="P14" i="50"/>
  <c r="D24" i="50"/>
  <c r="N32" i="50"/>
  <c r="L32" i="50"/>
  <c r="F71" i="50"/>
  <c r="G71" i="50" s="1"/>
  <c r="AE71" i="50" s="1" a="1"/>
  <c r="AE71" i="50" s="1"/>
  <c r="Q14" i="50"/>
  <c r="BA14" i="50" s="1"/>
  <c r="Q31" i="50"/>
  <c r="BA31" i="50" s="1"/>
  <c r="Z31" i="50"/>
  <c r="AZ31" i="50" s="1"/>
  <c r="P31" i="50"/>
  <c r="A14" i="50"/>
  <c r="D14" i="50"/>
  <c r="R14" i="50"/>
  <c r="L31" i="50"/>
  <c r="N31" i="50"/>
  <c r="M31" i="50"/>
  <c r="L11" i="50"/>
  <c r="AU14" i="50"/>
  <c r="V14" i="50"/>
  <c r="AY14" i="50" s="1"/>
  <c r="U14" i="50"/>
  <c r="S14" i="50"/>
  <c r="N16" i="50"/>
  <c r="M16" i="50"/>
  <c r="L16" i="50"/>
  <c r="N18" i="50"/>
  <c r="M18" i="50"/>
  <c r="M24" i="50"/>
  <c r="N25" i="50"/>
  <c r="M25" i="50"/>
  <c r="F69" i="50"/>
  <c r="G69" i="50" s="1"/>
  <c r="A47" i="50"/>
  <c r="D47" i="50"/>
  <c r="F60" i="50"/>
  <c r="G60" i="50" s="1"/>
  <c r="D29" i="50"/>
  <c r="A19" i="50"/>
  <c r="A21" i="50"/>
  <c r="AH22" i="50"/>
  <c r="A28" i="50"/>
  <c r="AH13" i="50"/>
  <c r="D32" i="50"/>
  <c r="A32" i="50"/>
  <c r="D31" i="50"/>
  <c r="D45" i="50"/>
  <c r="A49" i="50"/>
  <c r="D49" i="50"/>
  <c r="N127" i="50"/>
  <c r="M127" i="50"/>
  <c r="L127" i="50"/>
  <c r="A38" i="50"/>
  <c r="P45" i="50"/>
  <c r="N60" i="50"/>
  <c r="M60" i="50"/>
  <c r="AG60" i="50" s="1"/>
  <c r="L71" i="50"/>
  <c r="M71" i="50"/>
  <c r="AH30" i="50"/>
  <c r="AH31" i="50"/>
  <c r="AH32" i="50"/>
  <c r="AH33" i="50"/>
  <c r="N71" i="50"/>
  <c r="L40" i="50"/>
  <c r="N57" i="50"/>
  <c r="M57" i="50"/>
  <c r="N56" i="50"/>
  <c r="M56" i="50"/>
  <c r="F65" i="50"/>
  <c r="G65" i="50" s="1"/>
  <c r="Y65" i="50" s="1"/>
  <c r="F66" i="50"/>
  <c r="G66" i="50" s="1"/>
  <c r="AB66" i="50" s="1"/>
  <c r="L34" i="50"/>
  <c r="AH39" i="50"/>
  <c r="F39" i="50"/>
  <c r="G39" i="50" s="1"/>
  <c r="D43" i="50"/>
  <c r="Q45" i="50"/>
  <c r="BA45" i="50" s="1"/>
  <c r="N55" i="50"/>
  <c r="M66" i="50"/>
  <c r="L66" i="50"/>
  <c r="M72" i="50"/>
  <c r="L72" i="50"/>
  <c r="N41" i="50"/>
  <c r="N54" i="50"/>
  <c r="M54" i="50"/>
  <c r="M73" i="50"/>
  <c r="N73" i="50"/>
  <c r="N78" i="50"/>
  <c r="M78" i="50"/>
  <c r="L78" i="50"/>
  <c r="N81" i="50"/>
  <c r="F61" i="50"/>
  <c r="G61" i="50" s="1"/>
  <c r="AU61" i="50" s="1"/>
  <c r="F79" i="50"/>
  <c r="G79" i="50" s="1"/>
  <c r="U79" i="50" s="1"/>
  <c r="L81" i="50"/>
  <c r="A59" i="50"/>
  <c r="A63" i="50"/>
  <c r="L80" i="50"/>
  <c r="N70" i="50"/>
  <c r="N94" i="50"/>
  <c r="L94" i="50"/>
  <c r="M94" i="50"/>
  <c r="Q78" i="50"/>
  <c r="BA78" i="50" s="1"/>
  <c r="AB78" i="50"/>
  <c r="A91" i="50"/>
  <c r="N86" i="50"/>
  <c r="L86" i="50"/>
  <c r="M86" i="50"/>
  <c r="M97" i="50"/>
  <c r="F90" i="50"/>
  <c r="G90" i="50" s="1"/>
  <c r="AS90" i="50" s="1"/>
  <c r="AF90" i="50" s="1"/>
  <c r="D94" i="50"/>
  <c r="A94" i="50"/>
  <c r="N95" i="50"/>
  <c r="M95" i="50"/>
  <c r="M102" i="50"/>
  <c r="N102" i="50"/>
  <c r="N117" i="50"/>
  <c r="M117" i="50"/>
  <c r="L117" i="50"/>
  <c r="N126" i="50"/>
  <c r="M126" i="50"/>
  <c r="L126" i="50"/>
  <c r="N87" i="50"/>
  <c r="D122" i="50"/>
  <c r="A122" i="50"/>
  <c r="AB118" i="50"/>
  <c r="N101" i="50"/>
  <c r="L101" i="50"/>
  <c r="N118" i="50"/>
  <c r="M118" i="50"/>
  <c r="AE121" i="50" a="1"/>
  <c r="AE121" i="50" s="1"/>
  <c r="U121" i="50"/>
  <c r="F120" i="50"/>
  <c r="G120" i="50" s="1"/>
  <c r="U120" i="50" s="1"/>
  <c r="F115" i="50"/>
  <c r="G115" i="50" s="1"/>
  <c r="Z115" i="50" s="1"/>
  <c r="AZ115" i="50" s="1"/>
  <c r="D127" i="50"/>
  <c r="A127" i="50"/>
  <c r="F123" i="50"/>
  <c r="G123" i="50" s="1"/>
  <c r="AA125" i="50"/>
  <c r="AB125" i="50"/>
  <c r="F128" i="50"/>
  <c r="G128" i="50" s="1"/>
  <c r="Z128" i="50" s="1"/>
  <c r="AZ128" i="50" s="1"/>
  <c r="D129" i="50"/>
  <c r="D124" i="50"/>
  <c r="L125" i="50"/>
  <c r="M125" i="50"/>
  <c r="N122" i="49"/>
  <c r="M122" i="49"/>
  <c r="L122" i="49"/>
  <c r="L114" i="49"/>
  <c r="M114" i="49"/>
  <c r="N114" i="49"/>
  <c r="M106" i="49"/>
  <c r="L106" i="49"/>
  <c r="N106" i="49"/>
  <c r="N98" i="49"/>
  <c r="M98" i="49"/>
  <c r="L98" i="49"/>
  <c r="N50" i="49"/>
  <c r="M50" i="49"/>
  <c r="AG50" i="49" s="1"/>
  <c r="L18" i="49"/>
  <c r="N18" i="49"/>
  <c r="M18" i="49"/>
  <c r="L10" i="49"/>
  <c r="N10" i="49"/>
  <c r="M10" i="49"/>
  <c r="L57" i="49"/>
  <c r="M68" i="49"/>
  <c r="N81" i="49"/>
  <c r="L109" i="49"/>
  <c r="M57" i="49"/>
  <c r="M14" i="49"/>
  <c r="N22" i="49"/>
  <c r="M25" i="49"/>
  <c r="L27" i="49"/>
  <c r="L31" i="49"/>
  <c r="M49" i="49"/>
  <c r="N76" i="49"/>
  <c r="M27" i="49"/>
  <c r="M31" i="49"/>
  <c r="L54" i="49"/>
  <c r="M61" i="49"/>
  <c r="L63" i="49"/>
  <c r="S40" i="49"/>
  <c r="R62" i="49"/>
  <c r="AU62" i="49"/>
  <c r="A66" i="49"/>
  <c r="D66" i="49"/>
  <c r="AA13" i="49"/>
  <c r="R13" i="49"/>
  <c r="Q13" i="49"/>
  <c r="BA13" i="49" s="1"/>
  <c r="BB13" i="49" s="1"/>
  <c r="D42" i="49"/>
  <c r="A42" i="49"/>
  <c r="U109" i="49"/>
  <c r="R109" i="49"/>
  <c r="A98" i="49"/>
  <c r="D98" i="49"/>
  <c r="A13" i="49"/>
  <c r="D36" i="49"/>
  <c r="A45" i="49"/>
  <c r="D50" i="49"/>
  <c r="A59" i="49"/>
  <c r="D62" i="49"/>
  <c r="F66" i="49"/>
  <c r="G66" i="49" s="1"/>
  <c r="A69" i="49"/>
  <c r="F98" i="49"/>
  <c r="G98" i="49" s="1"/>
  <c r="A18" i="49"/>
  <c r="AH50" i="49"/>
  <c r="V64" i="49"/>
  <c r="AY64" i="49" s="1"/>
  <c r="W93" i="49"/>
  <c r="A57" i="49"/>
  <c r="A64" i="49"/>
  <c r="D51" i="49"/>
  <c r="A99" i="49"/>
  <c r="A46" i="49"/>
  <c r="AH58" i="49"/>
  <c r="A8" i="49"/>
  <c r="A16" i="49"/>
  <c r="A4" i="49"/>
  <c r="D4" i="49"/>
  <c r="A7" i="49"/>
  <c r="D7" i="49"/>
  <c r="N6" i="49"/>
  <c r="M6" i="49"/>
  <c r="L6" i="49"/>
  <c r="F4" i="49"/>
  <c r="G4" i="49" s="1"/>
  <c r="AA4" i="49" s="1"/>
  <c r="R5" i="49"/>
  <c r="Q5" i="49"/>
  <c r="BA5" i="49" s="1"/>
  <c r="P5" i="49"/>
  <c r="AH10" i="49"/>
  <c r="F10" i="49"/>
  <c r="G10" i="49" s="1"/>
  <c r="AH11" i="49"/>
  <c r="F11" i="49"/>
  <c r="G11" i="49" s="1"/>
  <c r="D28" i="49"/>
  <c r="A28" i="49"/>
  <c r="A38" i="49"/>
  <c r="D38" i="49"/>
  <c r="AB43" i="49"/>
  <c r="AU43" i="49"/>
  <c r="Y43" i="49"/>
  <c r="AE43" i="49" a="1"/>
  <c r="AE43" i="49" s="1"/>
  <c r="AA43" i="49"/>
  <c r="Z43" i="49"/>
  <c r="AZ43" i="49" s="1"/>
  <c r="U43" i="49"/>
  <c r="W43" i="49"/>
  <c r="A2" i="49"/>
  <c r="AH4" i="49"/>
  <c r="AU5" i="49"/>
  <c r="AE62" i="49" a="1"/>
  <c r="AE62" i="49" s="1"/>
  <c r="AE13" i="49" a="1"/>
  <c r="AE13" i="49" s="1"/>
  <c r="D6" i="49"/>
  <c r="A6" i="49"/>
  <c r="L7" i="49"/>
  <c r="AA75" i="49"/>
  <c r="Z75" i="49"/>
  <c r="AZ75" i="49" s="1"/>
  <c r="N3" i="49"/>
  <c r="M4" i="49"/>
  <c r="A5" i="49"/>
  <c r="M7" i="49"/>
  <c r="U13" i="49"/>
  <c r="AB13" i="49"/>
  <c r="A22" i="49"/>
  <c r="D22" i="49"/>
  <c r="N44" i="49"/>
  <c r="M44" i="49"/>
  <c r="L44" i="49"/>
  <c r="AE59" i="49" a="1"/>
  <c r="AE59" i="49" s="1"/>
  <c r="F26" i="49"/>
  <c r="G26" i="49" s="1"/>
  <c r="AH26" i="49"/>
  <c r="S5" i="49"/>
  <c r="D14" i="49"/>
  <c r="M19" i="49"/>
  <c r="L19" i="49"/>
  <c r="D18" i="49"/>
  <c r="AH24" i="49"/>
  <c r="AH27" i="49"/>
  <c r="N37" i="49"/>
  <c r="L37" i="49"/>
  <c r="L38" i="49"/>
  <c r="N38" i="49"/>
  <c r="M38" i="49"/>
  <c r="A40" i="49"/>
  <c r="D40" i="49"/>
  <c r="F12" i="49"/>
  <c r="G12" i="49" s="1"/>
  <c r="V12" i="49" s="1"/>
  <c r="AY12" i="49" s="1"/>
  <c r="F19" i="49"/>
  <c r="G19" i="49" s="1"/>
  <c r="F24" i="49"/>
  <c r="G24" i="49" s="1"/>
  <c r="F27" i="49"/>
  <c r="G27" i="49" s="1"/>
  <c r="D29" i="49"/>
  <c r="D33" i="49"/>
  <c r="A33" i="49"/>
  <c r="M37" i="49"/>
  <c r="AG37" i="49" s="1"/>
  <c r="N42" i="49"/>
  <c r="D47" i="49"/>
  <c r="A47" i="49"/>
  <c r="AH8" i="49"/>
  <c r="S13" i="49"/>
  <c r="Z13" i="49"/>
  <c r="AZ13" i="49" s="1"/>
  <c r="P13" i="49"/>
  <c r="Y13" i="49"/>
  <c r="V13" i="49"/>
  <c r="AY13" i="49" s="1"/>
  <c r="AH34" i="49"/>
  <c r="F34" i="49"/>
  <c r="G34" i="49" s="1"/>
  <c r="D52" i="49"/>
  <c r="A52" i="49"/>
  <c r="W13" i="49"/>
  <c r="AU13" i="49"/>
  <c r="N14" i="49"/>
  <c r="L16" i="49"/>
  <c r="N30" i="49"/>
  <c r="M30" i="49"/>
  <c r="L34" i="49"/>
  <c r="D43" i="49"/>
  <c r="A43" i="49"/>
  <c r="AU48" i="49"/>
  <c r="Y48" i="49"/>
  <c r="W48" i="49"/>
  <c r="U48" i="49"/>
  <c r="Z48" i="49"/>
  <c r="AZ48" i="49" s="1"/>
  <c r="AE48" i="49" a="1"/>
  <c r="AE48" i="49" s="1"/>
  <c r="AB48" i="49"/>
  <c r="AH42" i="49"/>
  <c r="M45" i="49"/>
  <c r="AA49" i="49"/>
  <c r="P67" i="49"/>
  <c r="D73" i="49"/>
  <c r="A73" i="49"/>
  <c r="L77" i="49"/>
  <c r="M77" i="49"/>
  <c r="N77" i="49"/>
  <c r="N94" i="49"/>
  <c r="L94" i="49"/>
  <c r="AH18" i="49"/>
  <c r="Z47" i="49"/>
  <c r="AZ47" i="49" s="1"/>
  <c r="AU47" i="49"/>
  <c r="N71" i="49"/>
  <c r="L71" i="49"/>
  <c r="AA91" i="49"/>
  <c r="W91" i="49"/>
  <c r="U91" i="49"/>
  <c r="Z91" i="49"/>
  <c r="AZ91" i="49" s="1"/>
  <c r="Y91" i="49"/>
  <c r="AB91" i="49"/>
  <c r="AE91" i="49" a="1"/>
  <c r="AE91" i="49" s="1"/>
  <c r="AE47" i="49" a="1"/>
  <c r="AE47" i="49" s="1"/>
  <c r="N56" i="49"/>
  <c r="D61" i="49"/>
  <c r="AA64" i="49"/>
  <c r="AE64" i="49" a="1"/>
  <c r="AE64" i="49" s="1"/>
  <c r="A67" i="49"/>
  <c r="M73" i="49"/>
  <c r="M99" i="49"/>
  <c r="P99" i="49"/>
  <c r="N100" i="49"/>
  <c r="M100" i="49"/>
  <c r="L100" i="49"/>
  <c r="AU40" i="49"/>
  <c r="L52" i="49"/>
  <c r="D65" i="49"/>
  <c r="A65" i="49"/>
  <c r="N84" i="49"/>
  <c r="L84" i="49"/>
  <c r="M84" i="49"/>
  <c r="F42" i="49"/>
  <c r="G42" i="49" s="1"/>
  <c r="AU42" i="49" s="1"/>
  <c r="L45" i="49"/>
  <c r="W49" i="49"/>
  <c r="N52" i="49"/>
  <c r="M62" i="49"/>
  <c r="L62" i="49"/>
  <c r="N62" i="49"/>
  <c r="D71" i="49"/>
  <c r="A71" i="49"/>
  <c r="N89" i="49"/>
  <c r="L89" i="49"/>
  <c r="M89" i="49"/>
  <c r="L101" i="49"/>
  <c r="L86" i="49"/>
  <c r="N86" i="49"/>
  <c r="M86" i="49"/>
  <c r="U96" i="49"/>
  <c r="N70" i="49"/>
  <c r="L70" i="49"/>
  <c r="N117" i="49"/>
  <c r="Z62" i="49"/>
  <c r="AZ62" i="49" s="1"/>
  <c r="W62" i="49"/>
  <c r="M46" i="49"/>
  <c r="M54" i="49"/>
  <c r="AB62" i="49"/>
  <c r="N82" i="49"/>
  <c r="Q83" i="49"/>
  <c r="BA83" i="49" s="1"/>
  <c r="AS86" i="49"/>
  <c r="AF86" i="49" s="1"/>
  <c r="N69" i="49"/>
  <c r="L69" i="49"/>
  <c r="N78" i="49"/>
  <c r="L78" i="49"/>
  <c r="M78" i="49"/>
  <c r="Z93" i="49"/>
  <c r="AZ93" i="49" s="1"/>
  <c r="Y93" i="49"/>
  <c r="AE93" i="49" a="1"/>
  <c r="AE93" i="49" s="1"/>
  <c r="AB93" i="49"/>
  <c r="AA93" i="49"/>
  <c r="V93" i="49"/>
  <c r="AY93" i="49" s="1"/>
  <c r="U93" i="49"/>
  <c r="Q93" i="49"/>
  <c r="BA93" i="49" s="1"/>
  <c r="BB93" i="49" s="1"/>
  <c r="S66" i="49"/>
  <c r="W75" i="49"/>
  <c r="AE75" i="49" a="1"/>
  <c r="AE75" i="49" s="1"/>
  <c r="AB75" i="49"/>
  <c r="Y75" i="49"/>
  <c r="F79" i="49"/>
  <c r="G79" i="49" s="1"/>
  <c r="M118" i="49"/>
  <c r="L118" i="49"/>
  <c r="L90" i="49"/>
  <c r="F85" i="49"/>
  <c r="G85" i="49" s="1"/>
  <c r="U85" i="49" s="1"/>
  <c r="D101" i="49"/>
  <c r="A101" i="49"/>
  <c r="R66" i="49"/>
  <c r="U75" i="49"/>
  <c r="M85" i="49"/>
  <c r="L85" i="49"/>
  <c r="V86" i="49"/>
  <c r="AY86" i="49" s="1"/>
  <c r="S86" i="49"/>
  <c r="L93" i="49"/>
  <c r="D100" i="49"/>
  <c r="L129" i="49"/>
  <c r="N129" i="49"/>
  <c r="M129" i="49"/>
  <c r="AS99" i="49"/>
  <c r="AF99" i="49" s="1"/>
  <c r="S99" i="49"/>
  <c r="R99" i="49"/>
  <c r="Q99" i="49"/>
  <c r="BA99" i="49" s="1"/>
  <c r="D102" i="49"/>
  <c r="A102" i="49"/>
  <c r="M95" i="49"/>
  <c r="L95" i="49"/>
  <c r="N95" i="49"/>
  <c r="N116" i="49"/>
  <c r="M116" i="49"/>
  <c r="L116" i="49"/>
  <c r="N108" i="49"/>
  <c r="M108" i="49"/>
  <c r="L108" i="49"/>
  <c r="F114" i="49"/>
  <c r="G114" i="49" s="1"/>
  <c r="AB114" i="49" s="1"/>
  <c r="D103" i="49"/>
  <c r="A103" i="49"/>
  <c r="L121" i="49"/>
  <c r="M121" i="49"/>
  <c r="N121" i="49"/>
  <c r="M125" i="49"/>
  <c r="M119" i="49"/>
  <c r="M97" i="49"/>
  <c r="F104" i="49"/>
  <c r="G104" i="49" s="1"/>
  <c r="Q116" i="49"/>
  <c r="BA116" i="49" s="1"/>
  <c r="N111" i="49"/>
  <c r="M111" i="49"/>
  <c r="F120" i="49"/>
  <c r="G120" i="49"/>
  <c r="W120" i="49" s="1"/>
  <c r="N127" i="49"/>
  <c r="M127" i="49"/>
  <c r="L127" i="49"/>
  <c r="L111" i="49"/>
  <c r="N124" i="49"/>
  <c r="N126" i="49"/>
  <c r="M126" i="49"/>
  <c r="Y109" i="49"/>
  <c r="L110" i="49"/>
  <c r="AS115" i="49"/>
  <c r="AF115" i="49" s="1"/>
  <c r="S115" i="49"/>
  <c r="R115" i="49"/>
  <c r="Q115" i="49"/>
  <c r="BA115" i="49" s="1"/>
  <c r="P115" i="49"/>
  <c r="N128" i="49"/>
  <c r="A13" i="48"/>
  <c r="D42" i="48"/>
  <c r="A48" i="48"/>
  <c r="A18" i="48"/>
  <c r="A37" i="48"/>
  <c r="D109" i="48"/>
  <c r="A111" i="48"/>
  <c r="A51" i="48"/>
  <c r="D10" i="48"/>
  <c r="A29" i="48"/>
  <c r="A74" i="48"/>
  <c r="A113" i="48"/>
  <c r="A28" i="48"/>
  <c r="D32" i="48"/>
  <c r="M50" i="48"/>
  <c r="N50" i="48"/>
  <c r="L50" i="48"/>
  <c r="N10" i="48"/>
  <c r="L33" i="48"/>
  <c r="N55" i="48"/>
  <c r="L65" i="48"/>
  <c r="M33" i="48"/>
  <c r="M65" i="48"/>
  <c r="L62" i="48"/>
  <c r="L79" i="48"/>
  <c r="M32" i="48"/>
  <c r="M31" i="48"/>
  <c r="L47" i="48"/>
  <c r="L127" i="48"/>
  <c r="A7" i="48"/>
  <c r="D7" i="48"/>
  <c r="M9" i="48"/>
  <c r="D4" i="48"/>
  <c r="A4" i="48"/>
  <c r="L12" i="48"/>
  <c r="M16" i="48"/>
  <c r="A2" i="48"/>
  <c r="A5" i="48"/>
  <c r="D15" i="48"/>
  <c r="D24" i="48"/>
  <c r="F7" i="48"/>
  <c r="G7" i="48" s="1"/>
  <c r="AH7" i="48"/>
  <c r="A6" i="48"/>
  <c r="N13" i="48"/>
  <c r="AH13" i="48"/>
  <c r="A14" i="48"/>
  <c r="A17" i="48"/>
  <c r="D17" i="48"/>
  <c r="N17" i="48"/>
  <c r="D25" i="48"/>
  <c r="A25" i="48"/>
  <c r="D46" i="48"/>
  <c r="A46" i="48"/>
  <c r="A55" i="48"/>
  <c r="D55" i="48"/>
  <c r="AH60" i="48"/>
  <c r="A57" i="48"/>
  <c r="D57" i="48"/>
  <c r="A19" i="48"/>
  <c r="A22" i="48"/>
  <c r="L25" i="48"/>
  <c r="D33" i="48"/>
  <c r="N73" i="48"/>
  <c r="L73" i="48"/>
  <c r="M73" i="48"/>
  <c r="D20" i="48"/>
  <c r="D31" i="48"/>
  <c r="AH19" i="48"/>
  <c r="D23" i="48"/>
  <c r="D34" i="48"/>
  <c r="D38" i="48"/>
  <c r="D52" i="48"/>
  <c r="A52" i="48"/>
  <c r="AH31" i="48"/>
  <c r="A54" i="48"/>
  <c r="D54" i="48"/>
  <c r="M56" i="48"/>
  <c r="F30" i="48"/>
  <c r="G30" i="48" s="1"/>
  <c r="R30" i="48" s="1"/>
  <c r="F31" i="48"/>
  <c r="G31" i="48" s="1"/>
  <c r="W31" i="48" s="1"/>
  <c r="F34" i="48"/>
  <c r="G34" i="48" s="1"/>
  <c r="AE34" i="48" s="1" a="1"/>
  <c r="AE34" i="48" s="1"/>
  <c r="A36" i="48"/>
  <c r="F38" i="48"/>
  <c r="G38" i="48" s="1"/>
  <c r="AH38" i="48"/>
  <c r="L42" i="48"/>
  <c r="L44" i="48"/>
  <c r="A64" i="48"/>
  <c r="D64" i="48"/>
  <c r="A56" i="48"/>
  <c r="D56" i="48"/>
  <c r="D65" i="48"/>
  <c r="A65" i="48"/>
  <c r="N63" i="48"/>
  <c r="M63" i="48"/>
  <c r="AG63" i="48" s="1"/>
  <c r="AH46" i="48"/>
  <c r="N59" i="48"/>
  <c r="M72" i="48"/>
  <c r="N70" i="48"/>
  <c r="M70" i="48"/>
  <c r="L70" i="48"/>
  <c r="N74" i="48"/>
  <c r="M82" i="48"/>
  <c r="N82" i="48"/>
  <c r="M64" i="48"/>
  <c r="L64" i="48"/>
  <c r="D58" i="48"/>
  <c r="N64" i="48"/>
  <c r="N71" i="48"/>
  <c r="F80" i="48"/>
  <c r="G80" i="48" s="1"/>
  <c r="AS80" i="48" s="1"/>
  <c r="AF80" i="48" s="1"/>
  <c r="M55" i="48"/>
  <c r="M57" i="48"/>
  <c r="N62" i="48"/>
  <c r="N72" i="48"/>
  <c r="L72" i="48"/>
  <c r="D75" i="48"/>
  <c r="A75" i="48"/>
  <c r="A78" i="48"/>
  <c r="A79" i="48"/>
  <c r="D77" i="48"/>
  <c r="D76" i="48"/>
  <c r="L89" i="48"/>
  <c r="F92" i="48"/>
  <c r="G92" i="48" s="1"/>
  <c r="P92" i="48" s="1"/>
  <c r="AB72" i="48"/>
  <c r="AA72" i="48"/>
  <c r="M94" i="48"/>
  <c r="L94" i="48"/>
  <c r="M117" i="48"/>
  <c r="N94" i="48"/>
  <c r="M98" i="48"/>
  <c r="L98" i="48"/>
  <c r="U100" i="48"/>
  <c r="D108" i="48"/>
  <c r="A108" i="48"/>
  <c r="L109" i="48"/>
  <c r="N125" i="48"/>
  <c r="M125" i="48"/>
  <c r="L125" i="48"/>
  <c r="A106" i="48"/>
  <c r="D106" i="48"/>
  <c r="M102" i="48"/>
  <c r="L102" i="48"/>
  <c r="N126" i="48"/>
  <c r="F105" i="48"/>
  <c r="G105" i="48" s="1"/>
  <c r="W105" i="48" s="1"/>
  <c r="D113" i="48"/>
  <c r="A112" i="48"/>
  <c r="F120" i="48"/>
  <c r="G120" i="48" s="1"/>
  <c r="A110" i="48"/>
  <c r="M120" i="48"/>
  <c r="L120" i="48"/>
  <c r="N113" i="48"/>
  <c r="M127" i="48"/>
  <c r="Q35" i="47"/>
  <c r="BA35" i="47" s="1"/>
  <c r="D11" i="47"/>
  <c r="AH11" i="47" s="1"/>
  <c r="D87" i="47"/>
  <c r="M34" i="47"/>
  <c r="AG34" i="47" s="1"/>
  <c r="M18" i="47"/>
  <c r="N18" i="47"/>
  <c r="L18" i="47"/>
  <c r="N95" i="47"/>
  <c r="M24" i="47"/>
  <c r="N116" i="47"/>
  <c r="Y65" i="47"/>
  <c r="L31" i="47"/>
  <c r="L85" i="47"/>
  <c r="N31" i="47"/>
  <c r="M85" i="47"/>
  <c r="M86" i="47"/>
  <c r="A22" i="47"/>
  <c r="D22" i="47"/>
  <c r="Q2" i="47"/>
  <c r="BA2" i="47" s="1"/>
  <c r="AU19" i="47"/>
  <c r="S19" i="47"/>
  <c r="R19" i="47"/>
  <c r="Q19" i="47"/>
  <c r="BA19" i="47" s="1"/>
  <c r="P19" i="47"/>
  <c r="AE65" i="47" a="1"/>
  <c r="AE65" i="47" s="1"/>
  <c r="N16" i="47"/>
  <c r="M16" i="47"/>
  <c r="D25" i="47"/>
  <c r="N17" i="47"/>
  <c r="M17" i="47"/>
  <c r="D14" i="47"/>
  <c r="F50" i="47"/>
  <c r="G50" i="47" s="1"/>
  <c r="AH50" i="47"/>
  <c r="A50" i="47"/>
  <c r="F26" i="47"/>
  <c r="G26" i="47" s="1"/>
  <c r="N39" i="47"/>
  <c r="M39" i="47"/>
  <c r="AG39" i="47" s="1"/>
  <c r="L39" i="47"/>
  <c r="F29" i="47"/>
  <c r="G29" i="47" s="1"/>
  <c r="P29" i="47" s="1"/>
  <c r="L63" i="47"/>
  <c r="A13" i="47"/>
  <c r="L13" i="47"/>
  <c r="A21" i="47"/>
  <c r="N23" i="47"/>
  <c r="U11" i="47"/>
  <c r="AH18" i="47"/>
  <c r="N33" i="47"/>
  <c r="V35" i="47"/>
  <c r="AY35" i="47" s="1"/>
  <c r="S35" i="47"/>
  <c r="R35" i="47"/>
  <c r="P35" i="47"/>
  <c r="M38" i="47"/>
  <c r="M43" i="47"/>
  <c r="F10" i="47"/>
  <c r="G10" i="47" s="1"/>
  <c r="AU10" i="47" s="1"/>
  <c r="F27" i="47"/>
  <c r="G27" i="47" s="1"/>
  <c r="D57" i="47"/>
  <c r="A57" i="47"/>
  <c r="N58" i="47"/>
  <c r="L58" i="47"/>
  <c r="AH34" i="47"/>
  <c r="F42" i="47"/>
  <c r="G42" i="47" s="1"/>
  <c r="D46" i="47"/>
  <c r="A46" i="47"/>
  <c r="D47" i="47"/>
  <c r="AH47" i="47" s="1"/>
  <c r="D53" i="47"/>
  <c r="A53" i="47"/>
  <c r="N49" i="47"/>
  <c r="L49" i="47"/>
  <c r="L50" i="47"/>
  <c r="N54" i="47"/>
  <c r="L54" i="47"/>
  <c r="N57" i="47"/>
  <c r="L57" i="47"/>
  <c r="N46" i="47"/>
  <c r="L46" i="47"/>
  <c r="M57" i="47"/>
  <c r="AG57" i="47" s="1"/>
  <c r="M46" i="47"/>
  <c r="U43" i="47"/>
  <c r="L71" i="47"/>
  <c r="L88" i="47"/>
  <c r="F57" i="47"/>
  <c r="G57" i="47" s="1"/>
  <c r="Z57" i="47" s="1"/>
  <c r="AZ57" i="47" s="1"/>
  <c r="F59" i="47"/>
  <c r="G59" i="47" s="1"/>
  <c r="Y59" i="47" s="1"/>
  <c r="L77" i="47"/>
  <c r="N99" i="47"/>
  <c r="L67" i="47"/>
  <c r="N70" i="47"/>
  <c r="L70" i="47"/>
  <c r="F72" i="47"/>
  <c r="G72" i="47" s="1"/>
  <c r="F74" i="47"/>
  <c r="G74" i="47"/>
  <c r="N78" i="47"/>
  <c r="L78" i="47"/>
  <c r="M78" i="47"/>
  <c r="M67" i="47"/>
  <c r="M70" i="47"/>
  <c r="L79" i="47"/>
  <c r="M60" i="47"/>
  <c r="AA65" i="47"/>
  <c r="Z65" i="47"/>
  <c r="AZ65" i="47" s="1"/>
  <c r="W65" i="47"/>
  <c r="U65" i="47"/>
  <c r="AB65" i="47"/>
  <c r="D76" i="47"/>
  <c r="D86" i="47"/>
  <c r="A86" i="47"/>
  <c r="AS71" i="47"/>
  <c r="AF71" i="47" s="1"/>
  <c r="M82" i="47"/>
  <c r="L80" i="47"/>
  <c r="N80" i="47"/>
  <c r="M80" i="47"/>
  <c r="M91" i="47"/>
  <c r="D82" i="47"/>
  <c r="A82" i="47"/>
  <c r="A83" i="47"/>
  <c r="F83" i="47"/>
  <c r="G83" i="47" s="1"/>
  <c r="AS83" i="47" s="1"/>
  <c r="AF83" i="47" s="1"/>
  <c r="N87" i="47"/>
  <c r="F103" i="47"/>
  <c r="G103" i="47" s="1"/>
  <c r="U103" i="47" s="1"/>
  <c r="N93" i="47"/>
  <c r="M93" i="47"/>
  <c r="F95" i="47"/>
  <c r="G95" i="47" s="1"/>
  <c r="M112" i="47"/>
  <c r="L112" i="47"/>
  <c r="N112" i="47"/>
  <c r="F111" i="47"/>
  <c r="G111" i="47" s="1"/>
  <c r="N124" i="47"/>
  <c r="N119" i="47"/>
  <c r="M119" i="47"/>
  <c r="L119" i="47"/>
  <c r="L103" i="47"/>
  <c r="F121" i="47"/>
  <c r="G121" i="47" s="1"/>
  <c r="A121" i="47"/>
  <c r="L109" i="47"/>
  <c r="N109" i="47"/>
  <c r="N110" i="47"/>
  <c r="M110" i="47"/>
  <c r="D112" i="47"/>
  <c r="L117" i="47"/>
  <c r="M117" i="47"/>
  <c r="M128" i="47"/>
  <c r="L128" i="47"/>
  <c r="D117" i="47"/>
  <c r="A117" i="47"/>
  <c r="N128" i="47"/>
  <c r="F119" i="47"/>
  <c r="G119" i="47" s="1"/>
  <c r="M120" i="47"/>
  <c r="L120" i="47"/>
  <c r="F127" i="47"/>
  <c r="G127" i="47" s="1"/>
  <c r="N120" i="47"/>
  <c r="L129" i="47"/>
  <c r="N129" i="47"/>
  <c r="L127" i="47"/>
  <c r="M127" i="47"/>
  <c r="N5" i="46"/>
  <c r="N98" i="46"/>
  <c r="L63" i="46"/>
  <c r="N83" i="46"/>
  <c r="M47" i="46"/>
  <c r="L98" i="46"/>
  <c r="V39" i="46"/>
  <c r="AY39" i="46" s="1"/>
  <c r="AE39" i="46" a="1"/>
  <c r="AE39" i="46" s="1"/>
  <c r="Z39" i="46"/>
  <c r="AZ39" i="46" s="1"/>
  <c r="R39" i="46"/>
  <c r="P39" i="46"/>
  <c r="D23" i="46"/>
  <c r="D57" i="46"/>
  <c r="L45" i="45"/>
  <c r="F58" i="45"/>
  <c r="G58" i="45" s="1"/>
  <c r="P58" i="45" s="1"/>
  <c r="M64" i="44"/>
  <c r="AG64" i="44" s="1"/>
  <c r="N46" i="44"/>
  <c r="L90" i="43"/>
  <c r="M74" i="43"/>
  <c r="N74" i="43"/>
  <c r="L74" i="43"/>
  <c r="M129" i="43"/>
  <c r="N129" i="43"/>
  <c r="L129" i="43"/>
  <c r="N97" i="43"/>
  <c r="M97" i="43"/>
  <c r="L97" i="43"/>
  <c r="M114" i="43"/>
  <c r="N114" i="43"/>
  <c r="L114" i="43"/>
  <c r="M18" i="43"/>
  <c r="N18" i="43"/>
  <c r="L18" i="43"/>
  <c r="L106" i="43"/>
  <c r="M106" i="43"/>
  <c r="N106" i="43"/>
  <c r="M58" i="43"/>
  <c r="M98" i="43"/>
  <c r="N98" i="43"/>
  <c r="L98" i="43"/>
  <c r="M122" i="43"/>
  <c r="N10" i="43"/>
  <c r="L10" i="43"/>
  <c r="L68" i="43"/>
  <c r="M113" i="43"/>
  <c r="L46" i="43"/>
  <c r="L54" i="43"/>
  <c r="N113" i="43"/>
  <c r="M81" i="42"/>
  <c r="L129" i="42"/>
  <c r="M129" i="42"/>
  <c r="N129" i="42"/>
  <c r="N73" i="42"/>
  <c r="M33" i="42"/>
  <c r="L89" i="42"/>
  <c r="N89" i="42"/>
  <c r="M89" i="42"/>
  <c r="N122" i="42"/>
  <c r="L122" i="42"/>
  <c r="L74" i="42"/>
  <c r="L59" i="42"/>
  <c r="M57" i="41"/>
  <c r="AG57" i="41" s="1"/>
  <c r="AB57" i="41"/>
  <c r="V57" i="41"/>
  <c r="AY57" i="41" s="1"/>
  <c r="N129" i="41"/>
  <c r="M129" i="41"/>
  <c r="M81" i="41"/>
  <c r="N97" i="41"/>
  <c r="L41" i="41"/>
  <c r="M41" i="41"/>
  <c r="AG41" i="41" s="1"/>
  <c r="L73" i="41"/>
  <c r="L93" i="41"/>
  <c r="L22" i="41"/>
  <c r="L46" i="41"/>
  <c r="N109" i="41"/>
  <c r="M5" i="41"/>
  <c r="AG5" i="41" s="1"/>
  <c r="L54" i="41"/>
  <c r="N96" i="41"/>
  <c r="N46" i="41"/>
  <c r="M50" i="41"/>
  <c r="AG50" i="41" s="1"/>
  <c r="M10" i="41"/>
  <c r="N82" i="40"/>
  <c r="M122" i="40"/>
  <c r="N106" i="39"/>
  <c r="N90" i="39"/>
  <c r="L50" i="39"/>
  <c r="M50" i="39"/>
  <c r="L98" i="39"/>
  <c r="M82" i="39"/>
  <c r="L82" i="39"/>
  <c r="N82" i="39"/>
  <c r="N58" i="39"/>
  <c r="L18" i="39"/>
  <c r="M18" i="39"/>
  <c r="N18" i="39"/>
  <c r="M35" i="39"/>
  <c r="AG35" i="39" s="1"/>
  <c r="L10" i="39"/>
  <c r="N108" i="39"/>
  <c r="M114" i="39"/>
  <c r="R108" i="39"/>
  <c r="N35" i="39"/>
  <c r="L114" i="39"/>
  <c r="R109" i="39"/>
  <c r="L108" i="39"/>
  <c r="M57" i="38"/>
  <c r="L57" i="38"/>
  <c r="N57" i="38"/>
  <c r="L9" i="38"/>
  <c r="N9" i="38"/>
  <c r="M9" i="38"/>
  <c r="L17" i="38"/>
  <c r="P100" i="38"/>
  <c r="L60" i="38"/>
  <c r="L49" i="38"/>
  <c r="N4" i="38"/>
  <c r="L67" i="38"/>
  <c r="N60" i="38"/>
  <c r="N49" i="38"/>
  <c r="M119" i="38"/>
  <c r="M33" i="38"/>
  <c r="M29" i="38"/>
  <c r="AG29" i="38" s="1"/>
  <c r="L127" i="38"/>
  <c r="M67" i="38"/>
  <c r="AH58" i="44"/>
  <c r="F50" i="44"/>
  <c r="G50" i="44" s="1"/>
  <c r="AB50" i="44" s="1"/>
  <c r="A15" i="44"/>
  <c r="A7" i="44"/>
  <c r="D88" i="43"/>
  <c r="F122" i="43"/>
  <c r="G122" i="43" s="1"/>
  <c r="F42" i="43"/>
  <c r="G42" i="43" s="1"/>
  <c r="F34" i="43"/>
  <c r="G34" i="43" s="1"/>
  <c r="P34" i="43" s="1"/>
  <c r="AH34" i="43"/>
  <c r="F58" i="43"/>
  <c r="G58" i="43" s="1"/>
  <c r="W58" i="43" s="1"/>
  <c r="R41" i="43"/>
  <c r="F82" i="43"/>
  <c r="G82" i="43" s="1"/>
  <c r="AH50" i="43"/>
  <c r="F66" i="43"/>
  <c r="G66" i="43" s="1"/>
  <c r="AS66" i="43" s="1"/>
  <c r="AF66" i="43" s="1"/>
  <c r="A79" i="43"/>
  <c r="V32" i="43"/>
  <c r="AY32" i="43" s="1"/>
  <c r="F90" i="43"/>
  <c r="G90" i="43" s="1"/>
  <c r="S90" i="43" s="1"/>
  <c r="AB31" i="43"/>
  <c r="P31" i="43"/>
  <c r="AU62" i="42"/>
  <c r="F57" i="42"/>
  <c r="G57" i="42" s="1"/>
  <c r="U51" i="42"/>
  <c r="AB51" i="42"/>
  <c r="A37" i="42"/>
  <c r="D37" i="42"/>
  <c r="AA83" i="42"/>
  <c r="U83" i="42"/>
  <c r="AH9" i="42"/>
  <c r="Y51" i="42"/>
  <c r="AU51" i="42"/>
  <c r="AB69" i="42"/>
  <c r="Y69" i="42"/>
  <c r="Z51" i="42"/>
  <c r="AZ51" i="42" s="1"/>
  <c r="V51" i="42"/>
  <c r="AY51" i="42" s="1"/>
  <c r="Y54" i="42"/>
  <c r="AB54" i="42"/>
  <c r="AA69" i="42"/>
  <c r="V74" i="42"/>
  <c r="AY74" i="42" s="1"/>
  <c r="BB74" i="42" s="1"/>
  <c r="R74" i="42"/>
  <c r="Q74" i="42"/>
  <c r="BA74" i="42" s="1"/>
  <c r="P74" i="42"/>
  <c r="Y74" i="42"/>
  <c r="U74" i="42"/>
  <c r="W51" i="42"/>
  <c r="D44" i="42"/>
  <c r="A44" i="42"/>
  <c r="AH25" i="42"/>
  <c r="Q51" i="42"/>
  <c r="BA51" i="42" s="1"/>
  <c r="BB51" i="42" s="1"/>
  <c r="U54" i="42"/>
  <c r="AU54" i="42"/>
  <c r="Z69" i="42"/>
  <c r="AZ69" i="42" s="1"/>
  <c r="AU22" i="42"/>
  <c r="AB22" i="42"/>
  <c r="Z22" i="42"/>
  <c r="AZ22" i="42" s="1"/>
  <c r="AA22" i="42"/>
  <c r="U22" i="42"/>
  <c r="Z60" i="42"/>
  <c r="AZ60" i="42" s="1"/>
  <c r="AB60" i="42"/>
  <c r="AA51" i="42"/>
  <c r="Z54" i="42"/>
  <c r="AZ54" i="42" s="1"/>
  <c r="AU38" i="42"/>
  <c r="D66" i="41"/>
  <c r="A66" i="41"/>
  <c r="AH10" i="41"/>
  <c r="F10" i="41"/>
  <c r="G10" i="41" s="1"/>
  <c r="U10" i="41" s="1"/>
  <c r="Z57" i="41"/>
  <c r="AZ57" i="41" s="1"/>
  <c r="Q57" i="41"/>
  <c r="BA57" i="41" s="1"/>
  <c r="AH34" i="41"/>
  <c r="F34" i="41"/>
  <c r="G34" i="41" s="1"/>
  <c r="AB34" i="41" s="1"/>
  <c r="A98" i="41"/>
  <c r="Y64" i="41"/>
  <c r="AH18" i="41"/>
  <c r="F18" i="41"/>
  <c r="G18" i="41" s="1"/>
  <c r="A27" i="41"/>
  <c r="S89" i="41"/>
  <c r="F66" i="41"/>
  <c r="G66" i="41" s="1"/>
  <c r="AS66" i="41" s="1"/>
  <c r="AF66" i="41" s="1"/>
  <c r="D23" i="41"/>
  <c r="A23" i="41"/>
  <c r="F74" i="41"/>
  <c r="G74" i="41" s="1"/>
  <c r="AE74" i="41" s="1" a="1"/>
  <c r="AE74" i="41" s="1"/>
  <c r="AH26" i="41"/>
  <c r="F26" i="41"/>
  <c r="G26" i="41" s="1"/>
  <c r="U26" i="41" s="1"/>
  <c r="P53" i="41"/>
  <c r="F50" i="41"/>
  <c r="G50" i="41" s="1"/>
  <c r="Z50" i="41" s="1"/>
  <c r="AZ50" i="41" s="1"/>
  <c r="AH50" i="41"/>
  <c r="A9" i="41"/>
  <c r="D9" i="41"/>
  <c r="D42" i="41"/>
  <c r="AH42" i="41"/>
  <c r="F58" i="41"/>
  <c r="G58" i="41" s="1"/>
  <c r="Y58" i="41" s="1"/>
  <c r="AH58" i="41"/>
  <c r="AA95" i="41"/>
  <c r="A45" i="41"/>
  <c r="D45" i="41"/>
  <c r="A16" i="41"/>
  <c r="D16" i="41"/>
  <c r="A39" i="41"/>
  <c r="R42" i="40"/>
  <c r="S42" i="40"/>
  <c r="F89" i="40"/>
  <c r="G89" i="40" s="1"/>
  <c r="R48" i="40"/>
  <c r="P48" i="40"/>
  <c r="AU48" i="40"/>
  <c r="Q48" i="40"/>
  <c r="BA48" i="40" s="1"/>
  <c r="U104" i="40"/>
  <c r="AB104" i="40"/>
  <c r="W26" i="40"/>
  <c r="AU10" i="40"/>
  <c r="P10" i="40"/>
  <c r="AB10" i="40"/>
  <c r="Q10" i="40"/>
  <c r="BA10" i="40" s="1"/>
  <c r="S10" i="40"/>
  <c r="A113" i="40"/>
  <c r="D113" i="40"/>
  <c r="A65" i="40"/>
  <c r="F121" i="40"/>
  <c r="G121" i="40" s="1"/>
  <c r="W104" i="40"/>
  <c r="Z8" i="40"/>
  <c r="AZ8" i="40" s="1"/>
  <c r="R8" i="40"/>
  <c r="P32" i="40"/>
  <c r="Z18" i="40"/>
  <c r="AZ18" i="40" s="1"/>
  <c r="P90" i="40"/>
  <c r="R112" i="40"/>
  <c r="R34" i="40"/>
  <c r="Z34" i="40"/>
  <c r="AZ34" i="40" s="1"/>
  <c r="Y34" i="40"/>
  <c r="AU16" i="40"/>
  <c r="S91" i="40"/>
  <c r="Y3" i="40"/>
  <c r="AB3" i="40"/>
  <c r="AU3" i="40"/>
  <c r="W3" i="40"/>
  <c r="U3" i="40"/>
  <c r="AA3" i="40"/>
  <c r="Z3" i="40"/>
  <c r="AZ3" i="40" s="1"/>
  <c r="Q13" i="40"/>
  <c r="BA13" i="40" s="1"/>
  <c r="P13" i="40"/>
  <c r="R13" i="40"/>
  <c r="AB19" i="40"/>
  <c r="Z19" i="40"/>
  <c r="AZ19" i="40" s="1"/>
  <c r="AA19" i="40"/>
  <c r="Y19" i="40"/>
  <c r="W19" i="40"/>
  <c r="U19" i="40"/>
  <c r="AU19" i="40"/>
  <c r="A37" i="40"/>
  <c r="D37" i="40"/>
  <c r="AA67" i="40"/>
  <c r="A21" i="40"/>
  <c r="A16" i="40"/>
  <c r="R2" i="40"/>
  <c r="AA2" i="40"/>
  <c r="AU2" i="40"/>
  <c r="Z2" i="40"/>
  <c r="AZ2" i="40" s="1"/>
  <c r="U2" i="40"/>
  <c r="Y2" i="40"/>
  <c r="S2" i="40"/>
  <c r="W2" i="40"/>
  <c r="AB2" i="40"/>
  <c r="F49" i="39"/>
  <c r="G49" i="39" s="1"/>
  <c r="AH49" i="39"/>
  <c r="V58" i="39"/>
  <c r="AY58" i="39" s="1"/>
  <c r="Y58" i="39"/>
  <c r="A29" i="39"/>
  <c r="D29" i="39"/>
  <c r="AH9" i="39"/>
  <c r="F9" i="39"/>
  <c r="G9" i="39" s="1"/>
  <c r="Y9" i="39" s="1"/>
  <c r="D48" i="39"/>
  <c r="F97" i="39"/>
  <c r="G97" i="39" s="1"/>
  <c r="W97" i="39" s="1"/>
  <c r="F41" i="39"/>
  <c r="G41" i="39" s="1"/>
  <c r="A33" i="39"/>
  <c r="D33" i="39"/>
  <c r="F33" i="39"/>
  <c r="G33" i="39" s="1"/>
  <c r="AH33" i="39"/>
  <c r="F129" i="39"/>
  <c r="G129" i="39" s="1"/>
  <c r="AE129" i="39" s="1" a="1"/>
  <c r="AE129" i="39" s="1"/>
  <c r="AH17" i="39"/>
  <c r="F17" i="39"/>
  <c r="G17" i="39" s="1"/>
  <c r="V17" i="39" s="1"/>
  <c r="AY17" i="39" s="1"/>
  <c r="Q103" i="39"/>
  <c r="BA103" i="39" s="1"/>
  <c r="F65" i="39"/>
  <c r="G65" i="39" s="1"/>
  <c r="A65" i="39"/>
  <c r="AH65" i="39"/>
  <c r="F25" i="39"/>
  <c r="G25" i="39" s="1"/>
  <c r="AH25" i="39"/>
  <c r="AH41" i="39"/>
  <c r="AH57" i="39"/>
  <c r="F57" i="39"/>
  <c r="G57" i="39" s="1"/>
  <c r="AU54" i="39"/>
  <c r="AA78" i="39"/>
  <c r="Y78" i="39"/>
  <c r="U78" i="39"/>
  <c r="V42" i="39"/>
  <c r="AY42" i="39" s="1"/>
  <c r="S53" i="39"/>
  <c r="A61" i="39"/>
  <c r="D61" i="39"/>
  <c r="P119" i="39"/>
  <c r="A11" i="39"/>
  <c r="D11" i="39"/>
  <c r="S88" i="39"/>
  <c r="A19" i="39"/>
  <c r="AB64" i="38"/>
  <c r="U64" i="38"/>
  <c r="F98" i="38"/>
  <c r="G98" i="38" s="1"/>
  <c r="F90" i="38"/>
  <c r="G90" i="38" s="1"/>
  <c r="AH50" i="38"/>
  <c r="F34" i="38"/>
  <c r="G34" i="38" s="1"/>
  <c r="AH34" i="38"/>
  <c r="AH18" i="38"/>
  <c r="F10" i="38"/>
  <c r="G10" i="38" s="1"/>
  <c r="Y10" i="38" s="1"/>
  <c r="Q16" i="38"/>
  <c r="BA16" i="38" s="1"/>
  <c r="S16" i="38"/>
  <c r="R16" i="38"/>
  <c r="Q20" i="38"/>
  <c r="BA20" i="38" s="1"/>
  <c r="BB20" i="38" s="1"/>
  <c r="R76" i="38"/>
  <c r="V18" i="38"/>
  <c r="AY18" i="38" s="1"/>
  <c r="AB18" i="38"/>
  <c r="U18" i="38"/>
  <c r="Y18" i="38"/>
  <c r="P18" i="38"/>
  <c r="AU18" i="38"/>
  <c r="R44" i="38"/>
  <c r="Y44" i="38"/>
  <c r="U44" i="38"/>
  <c r="Z44" i="38"/>
  <c r="AZ44" i="38" s="1"/>
  <c r="A5" i="38"/>
  <c r="AA68" i="38"/>
  <c r="A94" i="38"/>
  <c r="A14" i="38"/>
  <c r="A7" i="38"/>
  <c r="F5" i="46"/>
  <c r="M24" i="46"/>
  <c r="F13" i="46"/>
  <c r="D22" i="46"/>
  <c r="AW22" i="46" s="1"/>
  <c r="F27" i="46"/>
  <c r="A27" i="46"/>
  <c r="N18" i="46"/>
  <c r="M18" i="46"/>
  <c r="F2" i="46"/>
  <c r="M20" i="46"/>
  <c r="A24" i="46"/>
  <c r="D24" i="46"/>
  <c r="AW24" i="46" s="1"/>
  <c r="F26" i="46"/>
  <c r="N29" i="46"/>
  <c r="M29" i="46"/>
  <c r="AG29" i="46" s="1"/>
  <c r="N31" i="46"/>
  <c r="M31" i="46"/>
  <c r="AG31" i="46" s="1"/>
  <c r="M124" i="46"/>
  <c r="L34" i="46"/>
  <c r="N58" i="46"/>
  <c r="M58" i="46"/>
  <c r="AG58" i="46" s="1"/>
  <c r="L58" i="46"/>
  <c r="L69" i="46"/>
  <c r="N69" i="46"/>
  <c r="M69" i="46"/>
  <c r="F11" i="46"/>
  <c r="G11" i="46" s="1"/>
  <c r="D20" i="46"/>
  <c r="L60" i="46"/>
  <c r="A114" i="46"/>
  <c r="F29" i="46"/>
  <c r="D29" i="46"/>
  <c r="AW29" i="46" s="1"/>
  <c r="L5" i="46"/>
  <c r="L13" i="46"/>
  <c r="L23" i="46"/>
  <c r="F74" i="46"/>
  <c r="G74" i="46"/>
  <c r="F12" i="46"/>
  <c r="G12" i="46" s="1"/>
  <c r="D26" i="46"/>
  <c r="AW26" i="46" s="1"/>
  <c r="D28" i="46"/>
  <c r="AW28" i="46" s="1"/>
  <c r="F35" i="46"/>
  <c r="D31" i="46"/>
  <c r="AW31" i="46" s="1"/>
  <c r="D32" i="46"/>
  <c r="AW32" i="46" s="1"/>
  <c r="D33" i="46"/>
  <c r="AW33" i="46" s="1"/>
  <c r="S39" i="46"/>
  <c r="A52" i="46"/>
  <c r="L86" i="46"/>
  <c r="M66" i="46"/>
  <c r="N66" i="46"/>
  <c r="M71" i="46"/>
  <c r="U39" i="46"/>
  <c r="AU39" i="46"/>
  <c r="AA39" i="46"/>
  <c r="Q39" i="46"/>
  <c r="BA39" i="46" s="1"/>
  <c r="BB39" i="46" s="1"/>
  <c r="Y39" i="46"/>
  <c r="W39" i="46"/>
  <c r="L64" i="46"/>
  <c r="M37" i="46"/>
  <c r="L39" i="46"/>
  <c r="AB39" i="46"/>
  <c r="AG47" i="46"/>
  <c r="D60" i="46"/>
  <c r="AW60" i="46" s="1"/>
  <c r="L61" i="46"/>
  <c r="Y84" i="46"/>
  <c r="U84" i="46"/>
  <c r="N37" i="46"/>
  <c r="M39" i="46"/>
  <c r="L53" i="46"/>
  <c r="A65" i="46"/>
  <c r="A59" i="46"/>
  <c r="M85" i="46"/>
  <c r="L85" i="46"/>
  <c r="F42" i="46"/>
  <c r="L47" i="46"/>
  <c r="F66" i="46"/>
  <c r="G66" i="46" s="1"/>
  <c r="M77" i="46"/>
  <c r="L88" i="46"/>
  <c r="N88" i="46"/>
  <c r="F61" i="46"/>
  <c r="L79" i="46"/>
  <c r="F82" i="46"/>
  <c r="M87" i="46"/>
  <c r="N95" i="46"/>
  <c r="M95" i="46"/>
  <c r="L95" i="46"/>
  <c r="M90" i="46"/>
  <c r="L90" i="46"/>
  <c r="N106" i="46"/>
  <c r="M106" i="46"/>
  <c r="M117" i="46"/>
  <c r="L117" i="46"/>
  <c r="F90" i="46"/>
  <c r="L93" i="46"/>
  <c r="N93" i="46"/>
  <c r="M93" i="46"/>
  <c r="M101" i="46"/>
  <c r="N125" i="46"/>
  <c r="L125" i="46"/>
  <c r="N109" i="46"/>
  <c r="M103" i="46"/>
  <c r="F108" i="46"/>
  <c r="N115" i="46"/>
  <c r="M115" i="46"/>
  <c r="L115" i="46"/>
  <c r="F119" i="46"/>
  <c r="N111" i="46"/>
  <c r="M111" i="46"/>
  <c r="M127" i="46"/>
  <c r="L128" i="46"/>
  <c r="N114" i="45"/>
  <c r="M114" i="45"/>
  <c r="L114" i="45"/>
  <c r="M31" i="45"/>
  <c r="N31" i="45"/>
  <c r="L31" i="45"/>
  <c r="N103" i="45"/>
  <c r="M87" i="45"/>
  <c r="N87" i="45"/>
  <c r="M81" i="45"/>
  <c r="Y45" i="45"/>
  <c r="L115" i="45"/>
  <c r="D29" i="45"/>
  <c r="AH29" i="45" s="1"/>
  <c r="AH34" i="45"/>
  <c r="AB72" i="45"/>
  <c r="A4" i="45"/>
  <c r="D4" i="45"/>
  <c r="F6" i="45"/>
  <c r="G6" i="45" s="1"/>
  <c r="A6" i="45"/>
  <c r="D3" i="45"/>
  <c r="A3" i="45"/>
  <c r="N10" i="45"/>
  <c r="M10" i="45"/>
  <c r="L10" i="45"/>
  <c r="N7" i="45"/>
  <c r="M7" i="45"/>
  <c r="L7" i="45"/>
  <c r="Z16" i="45"/>
  <c r="AZ16" i="45" s="1"/>
  <c r="U16" i="45"/>
  <c r="Y16" i="45"/>
  <c r="N2" i="45"/>
  <c r="AH22" i="45"/>
  <c r="F22" i="45"/>
  <c r="G22" i="45" s="1"/>
  <c r="AB22" i="45" s="1"/>
  <c r="D40" i="45"/>
  <c r="A40" i="45"/>
  <c r="N27" i="45"/>
  <c r="L27" i="45"/>
  <c r="Y29" i="45"/>
  <c r="F8" i="45"/>
  <c r="G8" i="45" s="1"/>
  <c r="S8" i="45" s="1"/>
  <c r="L15" i="45"/>
  <c r="D32" i="45"/>
  <c r="AH32" i="45" s="1"/>
  <c r="A32" i="45"/>
  <c r="AH37" i="45"/>
  <c r="F37" i="45"/>
  <c r="G37" i="45" s="1"/>
  <c r="R37" i="45" s="1"/>
  <c r="D31" i="45"/>
  <c r="A31" i="45"/>
  <c r="L37" i="45"/>
  <c r="M34" i="45"/>
  <c r="AG34" i="45" s="1"/>
  <c r="F39" i="45"/>
  <c r="G39" i="45" s="1"/>
  <c r="AH31" i="45"/>
  <c r="D41" i="45"/>
  <c r="A41" i="45"/>
  <c r="U45" i="45"/>
  <c r="AA45" i="45"/>
  <c r="AU45" i="45"/>
  <c r="AE45" i="45" a="1"/>
  <c r="AE45" i="45" s="1"/>
  <c r="AB45" i="45"/>
  <c r="Z45" i="45"/>
  <c r="AZ45" i="45" s="1"/>
  <c r="W45" i="45"/>
  <c r="L22" i="45"/>
  <c r="F21" i="45"/>
  <c r="G21" i="45" s="1"/>
  <c r="L34" i="45"/>
  <c r="D103" i="45"/>
  <c r="M74" i="45"/>
  <c r="N74" i="45"/>
  <c r="L74" i="45"/>
  <c r="N83" i="45"/>
  <c r="L62" i="45"/>
  <c r="M55" i="45"/>
  <c r="L55" i="45"/>
  <c r="M56" i="45"/>
  <c r="AG56" i="45" s="1"/>
  <c r="L56" i="45"/>
  <c r="F63" i="45"/>
  <c r="G63" i="45" s="1"/>
  <c r="F79" i="45"/>
  <c r="G79" i="45" s="1"/>
  <c r="AA79" i="45" s="1"/>
  <c r="M90" i="45"/>
  <c r="N90" i="45"/>
  <c r="Q84" i="45"/>
  <c r="BA84" i="45" s="1"/>
  <c r="AS84" i="45"/>
  <c r="AF84" i="45" s="1"/>
  <c r="N94" i="45"/>
  <c r="M94" i="45"/>
  <c r="L94" i="45"/>
  <c r="P72" i="45"/>
  <c r="A65" i="45"/>
  <c r="R72" i="45"/>
  <c r="Z72" i="45"/>
  <c r="AZ72" i="45" s="1"/>
  <c r="F95" i="45"/>
  <c r="G95" i="45" s="1"/>
  <c r="F103" i="45"/>
  <c r="G103" i="45" s="1"/>
  <c r="L87" i="45"/>
  <c r="F100" i="45"/>
  <c r="G100" i="45" s="1"/>
  <c r="M95" i="45"/>
  <c r="N95" i="45"/>
  <c r="L95" i="45"/>
  <c r="L79" i="45"/>
  <c r="N79" i="45"/>
  <c r="N80" i="45"/>
  <c r="F82" i="45"/>
  <c r="G82" i="45" s="1"/>
  <c r="W82" i="45" s="1"/>
  <c r="F87" i="45"/>
  <c r="G87" i="45" s="1"/>
  <c r="M108" i="45"/>
  <c r="L101" i="45"/>
  <c r="N102" i="45"/>
  <c r="L102" i="45"/>
  <c r="Q119" i="45"/>
  <c r="BA119" i="45" s="1"/>
  <c r="N116" i="45"/>
  <c r="N118" i="45"/>
  <c r="M118" i="45"/>
  <c r="L118" i="45"/>
  <c r="M115" i="45"/>
  <c r="U118" i="45"/>
  <c r="F120" i="45"/>
  <c r="G120" i="45" s="1"/>
  <c r="L127" i="45"/>
  <c r="M127" i="45"/>
  <c r="AE58" i="39" a="1"/>
  <c r="AE58" i="39" s="1"/>
  <c r="A105" i="40"/>
  <c r="A111" i="43"/>
  <c r="A120" i="42"/>
  <c r="A85" i="42"/>
  <c r="AE62" i="43" a="1"/>
  <c r="AE62" i="43" s="1"/>
  <c r="D114" i="42"/>
  <c r="D86" i="42"/>
  <c r="A121" i="42"/>
  <c r="D76" i="43"/>
  <c r="D78" i="43"/>
  <c r="D75" i="39"/>
  <c r="A113" i="39"/>
  <c r="AE115" i="40" a="1"/>
  <c r="AE115" i="40" s="1"/>
  <c r="AE53" i="42" a="1"/>
  <c r="AE53" i="42" s="1"/>
  <c r="AE54" i="42" a="1"/>
  <c r="AE54" i="42" s="1"/>
  <c r="AE4" i="38" a="1"/>
  <c r="AE4" i="38" s="1"/>
  <c r="AE104" i="40" a="1"/>
  <c r="AE104" i="40" s="1"/>
  <c r="AE51" i="42" a="1"/>
  <c r="AE51" i="42" s="1"/>
  <c r="D125" i="41"/>
  <c r="D83" i="42"/>
  <c r="A104" i="40"/>
  <c r="A98" i="40"/>
  <c r="D68" i="40"/>
  <c r="D73" i="40"/>
  <c r="A108" i="43"/>
  <c r="D89" i="42"/>
  <c r="AE116" i="42" a="1"/>
  <c r="AE116" i="42" s="1"/>
  <c r="AE52" i="38" a="1"/>
  <c r="AE52" i="38" s="1"/>
  <c r="AE3" i="40" a="1"/>
  <c r="AE3" i="40" s="1"/>
  <c r="AE34" i="40" a="1"/>
  <c r="AE34" i="40" s="1"/>
  <c r="AE108" i="39" a="1"/>
  <c r="AE108" i="39" s="1"/>
  <c r="AE38" i="42" a="1"/>
  <c r="AE38" i="42" s="1"/>
  <c r="A74" i="39"/>
  <c r="AS90" i="40"/>
  <c r="AF90" i="40" s="1"/>
  <c r="AS123" i="40"/>
  <c r="AF123" i="40" s="1"/>
  <c r="AS107" i="40"/>
  <c r="AF107" i="40" s="1"/>
  <c r="A124" i="41"/>
  <c r="AS120" i="41"/>
  <c r="AF120" i="41" s="1"/>
  <c r="AS104" i="41"/>
  <c r="AF104" i="41" s="1"/>
  <c r="A96" i="41"/>
  <c r="D87" i="42"/>
  <c r="AS74" i="42"/>
  <c r="AF74" i="42" s="1"/>
  <c r="AS90" i="42"/>
  <c r="AF90" i="42" s="1"/>
  <c r="AS91" i="42"/>
  <c r="AF91" i="42" s="1"/>
  <c r="AS108" i="42"/>
  <c r="AF108" i="42" s="1"/>
  <c r="A110" i="43"/>
  <c r="D109" i="43"/>
  <c r="M93" i="44"/>
  <c r="M72" i="44"/>
  <c r="M53" i="44"/>
  <c r="AE109" i="39" a="1"/>
  <c r="AE109" i="39" s="1"/>
  <c r="AE100" i="38" a="1"/>
  <c r="AE100" i="38" s="1"/>
  <c r="AE108" i="41" a="1"/>
  <c r="AE108" i="41" s="1"/>
  <c r="AE115" i="42" a="1"/>
  <c r="AE115" i="42" s="1"/>
  <c r="AE69" i="42" a="1"/>
  <c r="AE69" i="42" s="1"/>
  <c r="AE19" i="40" a="1"/>
  <c r="AE19" i="40" s="1"/>
  <c r="AE83" i="42" a="1"/>
  <c r="AE83" i="42" s="1"/>
  <c r="AE112" i="41" a="1"/>
  <c r="AE112" i="41" s="1"/>
  <c r="AE67" i="40" a="1"/>
  <c r="AE67" i="40" s="1"/>
  <c r="AE26" i="41" a="1"/>
  <c r="AE26" i="41" s="1"/>
  <c r="AE2" i="40" a="1"/>
  <c r="AE2" i="40" s="1"/>
  <c r="AE82" i="40" a="1"/>
  <c r="AE82" i="40" s="1"/>
  <c r="AE8" i="40" a="1"/>
  <c r="AE8" i="40" s="1"/>
  <c r="AE22" i="42" a="1"/>
  <c r="AE22" i="42" s="1"/>
  <c r="AE78" i="39" a="1"/>
  <c r="AE78" i="39" s="1"/>
  <c r="A84" i="38"/>
  <c r="A115" i="38"/>
  <c r="A82" i="38"/>
  <c r="AS128" i="38"/>
  <c r="AF128" i="38" s="1"/>
  <c r="AS112" i="38"/>
  <c r="AF112" i="38" s="1"/>
  <c r="AS77" i="38"/>
  <c r="AF77" i="38" s="1"/>
  <c r="D112" i="39"/>
  <c r="D110" i="39"/>
  <c r="D81" i="39"/>
  <c r="AS119" i="39"/>
  <c r="AF119" i="39" s="1"/>
  <c r="AS86" i="39"/>
  <c r="AF86" i="39" s="1"/>
  <c r="AS117" i="39"/>
  <c r="AF117" i="39" s="1"/>
  <c r="AS83" i="39"/>
  <c r="AF83" i="39" s="1"/>
  <c r="AF66" i="39"/>
  <c r="AS88" i="39"/>
  <c r="AF88" i="39" s="1"/>
  <c r="D71" i="40"/>
  <c r="A72" i="40"/>
  <c r="D99" i="40"/>
  <c r="D100" i="40"/>
  <c r="AS106" i="40"/>
  <c r="AF106" i="40" s="1"/>
  <c r="A70" i="40"/>
  <c r="F97" i="44"/>
  <c r="G97" i="44" s="1"/>
  <c r="F9" i="44"/>
  <c r="G9" i="44" s="1"/>
  <c r="A21" i="44"/>
  <c r="D22" i="44"/>
  <c r="A44" i="44"/>
  <c r="AE125" i="39" a="1"/>
  <c r="AE125" i="39" s="1"/>
  <c r="AF80" i="44"/>
  <c r="AS76" i="38"/>
  <c r="AF76" i="38" s="1"/>
  <c r="AS103" i="39"/>
  <c r="AF103" i="39" s="1"/>
  <c r="AS70" i="39"/>
  <c r="AF70" i="39" s="1"/>
  <c r="AS98" i="39"/>
  <c r="AF98" i="39" s="1"/>
  <c r="AS116" i="39"/>
  <c r="AF116" i="39" s="1"/>
  <c r="AH3" i="44"/>
  <c r="F3" i="44"/>
  <c r="G3" i="44" s="1"/>
  <c r="AE3" i="44" s="1" a="1"/>
  <c r="AE3" i="44" s="1"/>
  <c r="A111" i="39"/>
  <c r="D80" i="43"/>
  <c r="N7" i="44"/>
  <c r="D13" i="44"/>
  <c r="A13" i="44"/>
  <c r="L10" i="44"/>
  <c r="L14" i="44"/>
  <c r="N15" i="44"/>
  <c r="M15" i="44"/>
  <c r="L15" i="44"/>
  <c r="F8" i="44"/>
  <c r="G8" i="44" s="1"/>
  <c r="P8" i="44" s="1"/>
  <c r="AH11" i="44"/>
  <c r="F16" i="44"/>
  <c r="G16" i="44" s="1"/>
  <c r="Y16" i="44" s="1"/>
  <c r="AH16" i="44"/>
  <c r="AH27" i="44"/>
  <c r="F27" i="44"/>
  <c r="G27" i="44" s="1"/>
  <c r="U27" i="44" s="1"/>
  <c r="D50" i="44"/>
  <c r="A50" i="44"/>
  <c r="D5" i="44"/>
  <c r="A5" i="44"/>
  <c r="F11" i="44"/>
  <c r="G11" i="44" s="1"/>
  <c r="N31" i="44"/>
  <c r="L31" i="44"/>
  <c r="M31" i="44"/>
  <c r="L56" i="44"/>
  <c r="AH2" i="44"/>
  <c r="AH19" i="44"/>
  <c r="F42" i="44"/>
  <c r="G42" i="44" s="1"/>
  <c r="AB42" i="44" s="1"/>
  <c r="F2" i="44"/>
  <c r="G2" i="44" s="1"/>
  <c r="F19" i="44"/>
  <c r="G19" i="44" s="1"/>
  <c r="D53" i="44"/>
  <c r="A53" i="44"/>
  <c r="N63" i="44"/>
  <c r="L63" i="44"/>
  <c r="M63" i="44"/>
  <c r="A8" i="44"/>
  <c r="D8" i="44"/>
  <c r="N21" i="44"/>
  <c r="D26" i="44"/>
  <c r="A26" i="44"/>
  <c r="N29" i="44"/>
  <c r="L29" i="44"/>
  <c r="N38" i="44"/>
  <c r="M38" i="44"/>
  <c r="AE35" i="44" a="1"/>
  <c r="AE35" i="44" s="1"/>
  <c r="F36" i="44"/>
  <c r="G36" i="44" s="1"/>
  <c r="F46" i="44"/>
  <c r="G46" i="44" s="1"/>
  <c r="P46" i="44" s="1"/>
  <c r="Y51" i="44"/>
  <c r="AU51" i="44"/>
  <c r="D52" i="44"/>
  <c r="A52" i="44"/>
  <c r="R56" i="44"/>
  <c r="AE56" i="44" a="1"/>
  <c r="AE56" i="44" s="1"/>
  <c r="N78" i="44"/>
  <c r="L78" i="44"/>
  <c r="D30" i="44"/>
  <c r="A30" i="44"/>
  <c r="D58" i="44"/>
  <c r="A58" i="44"/>
  <c r="L37" i="44"/>
  <c r="M41" i="44"/>
  <c r="AH44" i="44"/>
  <c r="F44" i="44"/>
  <c r="G44" i="44" s="1"/>
  <c r="D20" i="44"/>
  <c r="D32" i="44"/>
  <c r="A32" i="44"/>
  <c r="F40" i="44"/>
  <c r="G40" i="44" s="1"/>
  <c r="D62" i="44"/>
  <c r="A62" i="44"/>
  <c r="N62" i="44"/>
  <c r="AH26" i="44"/>
  <c r="F26" i="44"/>
  <c r="G26" i="44" s="1"/>
  <c r="AB26" i="44" s="1"/>
  <c r="P32" i="44"/>
  <c r="D35" i="44"/>
  <c r="N47" i="44"/>
  <c r="M47" i="44"/>
  <c r="L47" i="44"/>
  <c r="N54" i="44"/>
  <c r="D56" i="44"/>
  <c r="A56" i="44"/>
  <c r="D67" i="44"/>
  <c r="A103" i="44"/>
  <c r="L77" i="44"/>
  <c r="A45" i="44"/>
  <c r="A47" i="44"/>
  <c r="A57" i="44"/>
  <c r="F65" i="44"/>
  <c r="G65" i="44" s="1"/>
  <c r="Q65" i="44" s="1"/>
  <c r="BA65" i="44" s="1"/>
  <c r="L53" i="44"/>
  <c r="Y80" i="44"/>
  <c r="S80" i="44"/>
  <c r="R80" i="44"/>
  <c r="AB80" i="44"/>
  <c r="Z80" i="44"/>
  <c r="AZ80" i="44" s="1"/>
  <c r="U80" i="44"/>
  <c r="Q80" i="44"/>
  <c r="BA80" i="44" s="1"/>
  <c r="P80" i="44"/>
  <c r="F28" i="44"/>
  <c r="G28" i="44" s="1"/>
  <c r="P28" i="44" s="1"/>
  <c r="AS97" i="44"/>
  <c r="AF97" i="44" s="1"/>
  <c r="L55" i="44"/>
  <c r="D64" i="44"/>
  <c r="Z72" i="44"/>
  <c r="AZ72" i="44" s="1"/>
  <c r="W73" i="44"/>
  <c r="AB73" i="44"/>
  <c r="AE73" i="44" a="1"/>
  <c r="AE73" i="44" s="1"/>
  <c r="AA73" i="44"/>
  <c r="S72" i="44"/>
  <c r="N69" i="44"/>
  <c r="L69" i="44"/>
  <c r="A69" i="44"/>
  <c r="N75" i="44"/>
  <c r="Y72" i="44"/>
  <c r="W72" i="44"/>
  <c r="N80" i="44"/>
  <c r="M80" i="44"/>
  <c r="L80" i="44"/>
  <c r="M85" i="44"/>
  <c r="AB103" i="44"/>
  <c r="F92" i="44"/>
  <c r="G92" i="44" s="1"/>
  <c r="F99" i="44"/>
  <c r="G99" i="44" s="1"/>
  <c r="N87" i="44"/>
  <c r="M87" i="44"/>
  <c r="F93" i="44"/>
  <c r="G93" i="44" s="1"/>
  <c r="R93" i="44" s="1"/>
  <c r="D112" i="44"/>
  <c r="F123" i="44"/>
  <c r="G123" i="44" s="1"/>
  <c r="R123" i="44" s="1"/>
  <c r="N117" i="44"/>
  <c r="F120" i="44"/>
  <c r="G120" i="44"/>
  <c r="F121" i="44"/>
  <c r="G121" i="44" s="1"/>
  <c r="U121" i="44" s="1"/>
  <c r="A110" i="44"/>
  <c r="L115" i="44"/>
  <c r="P127" i="44"/>
  <c r="R127" i="44"/>
  <c r="N125" i="44"/>
  <c r="M125" i="44"/>
  <c r="L125" i="44"/>
  <c r="W119" i="44"/>
  <c r="S119" i="44"/>
  <c r="Z119" i="44"/>
  <c r="AZ119" i="44" s="1"/>
  <c r="L126" i="44"/>
  <c r="F129" i="44"/>
  <c r="G129" i="44" s="1"/>
  <c r="Q129" i="44" s="1"/>
  <c r="BA129" i="44" s="1"/>
  <c r="L127" i="44"/>
  <c r="D10" i="59"/>
  <c r="A10" i="59"/>
  <c r="D108" i="59"/>
  <c r="A108" i="59"/>
  <c r="D110" i="59"/>
  <c r="A110" i="59"/>
  <c r="A81" i="59"/>
  <c r="D9" i="59"/>
  <c r="A9" i="59"/>
  <c r="D14" i="59"/>
  <c r="A14" i="59"/>
  <c r="A61" i="59"/>
  <c r="D61" i="59"/>
  <c r="D32" i="59"/>
  <c r="D28" i="59"/>
  <c r="A28" i="59"/>
  <c r="D116" i="59"/>
  <c r="A116" i="59"/>
  <c r="Z107" i="59"/>
  <c r="AZ107" i="59" s="1"/>
  <c r="A87" i="59"/>
  <c r="D77" i="59"/>
  <c r="A77" i="59"/>
  <c r="AB15" i="59"/>
  <c r="Z15" i="59"/>
  <c r="AZ15" i="59" s="1"/>
  <c r="A109" i="59"/>
  <c r="D109" i="59"/>
  <c r="D107" i="59"/>
  <c r="A107" i="59"/>
  <c r="A84" i="59"/>
  <c r="D84" i="59"/>
  <c r="A20" i="59"/>
  <c r="D20" i="59"/>
  <c r="A75" i="59"/>
  <c r="D75" i="59"/>
  <c r="D83" i="59"/>
  <c r="A83" i="59"/>
  <c r="A15" i="59"/>
  <c r="D30" i="59"/>
  <c r="A30" i="59"/>
  <c r="D39" i="59"/>
  <c r="D27" i="59"/>
  <c r="A78" i="59"/>
  <c r="D78" i="59"/>
  <c r="D49" i="59"/>
  <c r="W28" i="59"/>
  <c r="V28" i="59"/>
  <c r="AY28" i="59" s="1"/>
  <c r="D80" i="59"/>
  <c r="D33" i="59"/>
  <c r="A33" i="59"/>
  <c r="D29" i="59"/>
  <c r="A29" i="59"/>
  <c r="D26" i="58"/>
  <c r="A26" i="58"/>
  <c r="D122" i="58"/>
  <c r="A122" i="58"/>
  <c r="D18" i="58"/>
  <c r="AB116" i="58"/>
  <c r="W116" i="58"/>
  <c r="Z116" i="58"/>
  <c r="AZ116" i="58" s="1"/>
  <c r="Z120" i="58"/>
  <c r="AZ120" i="58" s="1"/>
  <c r="Y120" i="58"/>
  <c r="D92" i="58"/>
  <c r="A92" i="58"/>
  <c r="D50" i="58"/>
  <c r="A50" i="58"/>
  <c r="AB53" i="58"/>
  <c r="R53" i="58"/>
  <c r="U53" i="58"/>
  <c r="D58" i="58"/>
  <c r="A58" i="58"/>
  <c r="D89" i="58"/>
  <c r="A89" i="58"/>
  <c r="A47" i="58"/>
  <c r="D47" i="58"/>
  <c r="AB4" i="58"/>
  <c r="AA4" i="58"/>
  <c r="A117" i="58"/>
  <c r="D117" i="58"/>
  <c r="D57" i="58"/>
  <c r="A57" i="58"/>
  <c r="D46" i="58"/>
  <c r="A46" i="58"/>
  <c r="D56" i="58"/>
  <c r="A56" i="58"/>
  <c r="V33" i="58"/>
  <c r="AY33" i="58" s="1"/>
  <c r="R33" i="58"/>
  <c r="AU33" i="58"/>
  <c r="Q33" i="58"/>
  <c r="BA33" i="58" s="1"/>
  <c r="D118" i="58"/>
  <c r="A118" i="58"/>
  <c r="D30" i="58"/>
  <c r="A30" i="58"/>
  <c r="S13" i="58"/>
  <c r="AU13" i="58"/>
  <c r="R13" i="58"/>
  <c r="Q13" i="58"/>
  <c r="BA13" i="58" s="1"/>
  <c r="P13" i="58"/>
  <c r="R107" i="58"/>
  <c r="Q107" i="58"/>
  <c r="BA107" i="58" s="1"/>
  <c r="U63" i="58"/>
  <c r="S63" i="58"/>
  <c r="P63" i="58"/>
  <c r="D44" i="58"/>
  <c r="A44" i="58"/>
  <c r="AB3" i="58"/>
  <c r="R3" i="58"/>
  <c r="W3" i="58"/>
  <c r="AE3" i="58" a="1"/>
  <c r="AE3" i="58" s="1"/>
  <c r="AB127" i="58"/>
  <c r="A82" i="58"/>
  <c r="D82" i="58"/>
  <c r="D63" i="58"/>
  <c r="A63" i="58"/>
  <c r="D61" i="58"/>
  <c r="A61" i="58"/>
  <c r="AB37" i="58"/>
  <c r="Y37" i="58"/>
  <c r="Q37" i="58"/>
  <c r="BA37" i="58" s="1"/>
  <c r="BB37" i="58" s="1"/>
  <c r="U37" i="58"/>
  <c r="D23" i="58"/>
  <c r="A23" i="58"/>
  <c r="AB20" i="58"/>
  <c r="Y20" i="58"/>
  <c r="U20" i="58"/>
  <c r="Z20" i="58"/>
  <c r="AZ20" i="58" s="1"/>
  <c r="W20" i="58"/>
  <c r="AU20" i="58"/>
  <c r="AE20" i="58" a="1"/>
  <c r="AE20" i="58" s="1"/>
  <c r="AA20" i="58"/>
  <c r="D20" i="58"/>
  <c r="A20" i="58"/>
  <c r="D2" i="58"/>
  <c r="A2" i="58"/>
  <c r="S119" i="58"/>
  <c r="AB119" i="58"/>
  <c r="D119" i="58"/>
  <c r="A119" i="58"/>
  <c r="A96" i="58"/>
  <c r="D96" i="58"/>
  <c r="D127" i="58"/>
  <c r="A127" i="58"/>
  <c r="A62" i="58"/>
  <c r="D62" i="58"/>
  <c r="Z82" i="58"/>
  <c r="AZ82" i="58" s="1"/>
  <c r="W82" i="58"/>
  <c r="D51" i="58"/>
  <c r="A51" i="58"/>
  <c r="D54" i="58"/>
  <c r="A54" i="58"/>
  <c r="D35" i="58"/>
  <c r="A35" i="58"/>
  <c r="D84" i="58"/>
  <c r="A84" i="58"/>
  <c r="Q96" i="58"/>
  <c r="BA96" i="58" s="1"/>
  <c r="W96" i="58"/>
  <c r="V96" i="58"/>
  <c r="AY96" i="58" s="1"/>
  <c r="Y96" i="58"/>
  <c r="U96" i="58"/>
  <c r="R96" i="58"/>
  <c r="D55" i="58"/>
  <c r="A55" i="58"/>
  <c r="AB51" i="58"/>
  <c r="AA51" i="58"/>
  <c r="AB54" i="58"/>
  <c r="R54" i="58"/>
  <c r="V54" i="58"/>
  <c r="AY54" i="58" s="1"/>
  <c r="U54" i="58"/>
  <c r="D39" i="58"/>
  <c r="A39" i="58"/>
  <c r="A52" i="58"/>
  <c r="D52" i="58"/>
  <c r="A121" i="58"/>
  <c r="D121" i="58"/>
  <c r="A19" i="58"/>
  <c r="D19" i="58"/>
  <c r="D31" i="58"/>
  <c r="A31" i="58"/>
  <c r="W111" i="58"/>
  <c r="AS111" i="58"/>
  <c r="AF111" i="58" s="1"/>
  <c r="R111" i="58"/>
  <c r="P128" i="58"/>
  <c r="V112" i="58"/>
  <c r="AY112" i="58" s="1"/>
  <c r="AB112" i="58"/>
  <c r="Q112" i="58"/>
  <c r="BA112" i="58" s="1"/>
  <c r="U112" i="58"/>
  <c r="P112" i="58"/>
  <c r="Y112" i="58"/>
  <c r="D93" i="58"/>
  <c r="A93" i="58"/>
  <c r="A86" i="58"/>
  <c r="D86" i="58"/>
  <c r="S76" i="58"/>
  <c r="R76" i="58"/>
  <c r="Q76" i="58"/>
  <c r="BA76" i="58" s="1"/>
  <c r="P76" i="58"/>
  <c r="AE55" i="58" a="1"/>
  <c r="AE55" i="58" s="1"/>
  <c r="AB52" i="58"/>
  <c r="AA52" i="58"/>
  <c r="W52" i="58"/>
  <c r="AE52" i="58" a="1"/>
  <c r="AE52" i="58" s="1"/>
  <c r="Z52" i="58"/>
  <c r="AZ52" i="58" s="1"/>
  <c r="AU52" i="58"/>
  <c r="Y52" i="58"/>
  <c r="U52" i="58"/>
  <c r="D22" i="58"/>
  <c r="A22" i="58"/>
  <c r="D5" i="58"/>
  <c r="A5" i="58"/>
  <c r="D124" i="58"/>
  <c r="A124" i="58"/>
  <c r="D116" i="58"/>
  <c r="A116" i="58"/>
  <c r="A128" i="58"/>
  <c r="D128" i="58"/>
  <c r="V86" i="58"/>
  <c r="AY86" i="58" s="1"/>
  <c r="Q86" i="58"/>
  <c r="BA86" i="58" s="1"/>
  <c r="BB86" i="58" s="1"/>
  <c r="AB86" i="58"/>
  <c r="Z86" i="58"/>
  <c r="AZ86" i="58" s="1"/>
  <c r="U86" i="58"/>
  <c r="R86" i="58"/>
  <c r="D53" i="58"/>
  <c r="A53" i="58"/>
  <c r="D48" i="58"/>
  <c r="A48" i="58"/>
  <c r="D42" i="58"/>
  <c r="A42" i="58"/>
  <c r="D114" i="58"/>
  <c r="A114" i="58"/>
  <c r="AB30" i="58"/>
  <c r="R30" i="58"/>
  <c r="AA22" i="58"/>
  <c r="Y22" i="58"/>
  <c r="Z22" i="58"/>
  <c r="AZ22" i="58" s="1"/>
  <c r="AU12" i="58"/>
  <c r="S12" i="58"/>
  <c r="R12" i="58"/>
  <c r="Q12" i="58"/>
  <c r="BA12" i="58" s="1"/>
  <c r="P12" i="58"/>
  <c r="A98" i="57"/>
  <c r="BC98" i="57" s="1"/>
  <c r="D33" i="57"/>
  <c r="A33" i="57"/>
  <c r="D90" i="57"/>
  <c r="A90" i="57"/>
  <c r="BC90" i="57" s="1"/>
  <c r="A67" i="57"/>
  <c r="D67" i="57"/>
  <c r="D30" i="57"/>
  <c r="A30" i="57"/>
  <c r="D6" i="57"/>
  <c r="A6" i="57"/>
  <c r="A129" i="57"/>
  <c r="D129" i="57"/>
  <c r="A101" i="57"/>
  <c r="D101" i="57"/>
  <c r="A66" i="57"/>
  <c r="BC66" i="57" s="1"/>
  <c r="D66" i="57"/>
  <c r="A44" i="57"/>
  <c r="D44" i="57"/>
  <c r="D28" i="57"/>
  <c r="A28" i="57"/>
  <c r="D10" i="57"/>
  <c r="A10" i="57"/>
  <c r="BC10" i="57" s="1"/>
  <c r="D17" i="57"/>
  <c r="A17" i="57"/>
  <c r="D123" i="57"/>
  <c r="A123" i="57"/>
  <c r="D97" i="57"/>
  <c r="A97" i="57"/>
  <c r="AB101" i="57"/>
  <c r="R101" i="57"/>
  <c r="AS101" i="57"/>
  <c r="AF101" i="57" s="1"/>
  <c r="S101" i="57"/>
  <c r="Q101" i="57"/>
  <c r="BA101" i="57" s="1"/>
  <c r="W101" i="57"/>
  <c r="P101" i="57"/>
  <c r="A48" i="57"/>
  <c r="D48" i="57"/>
  <c r="D29" i="57"/>
  <c r="A29" i="57"/>
  <c r="D26" i="57"/>
  <c r="A26" i="57"/>
  <c r="BC26" i="57" s="1"/>
  <c r="D16" i="57"/>
  <c r="A16" i="57"/>
  <c r="D45" i="57"/>
  <c r="A45" i="57"/>
  <c r="D124" i="57"/>
  <c r="A124" i="57"/>
  <c r="D73" i="57"/>
  <c r="A73" i="57"/>
  <c r="A92" i="57"/>
  <c r="D92" i="57"/>
  <c r="A46" i="57"/>
  <c r="D46" i="57"/>
  <c r="A128" i="57"/>
  <c r="D128" i="57"/>
  <c r="D125" i="57"/>
  <c r="A125" i="57"/>
  <c r="AF73" i="57"/>
  <c r="A43" i="57"/>
  <c r="D43" i="57"/>
  <c r="D27" i="57"/>
  <c r="A27" i="57"/>
  <c r="D9" i="57"/>
  <c r="A9" i="57"/>
  <c r="D96" i="57"/>
  <c r="A96" i="57"/>
  <c r="D127" i="57"/>
  <c r="A127" i="57"/>
  <c r="AA79" i="57"/>
  <c r="Y79" i="57"/>
  <c r="AE79" i="57" a="1"/>
  <c r="AE79" i="57" s="1"/>
  <c r="U79" i="57"/>
  <c r="AB79" i="57"/>
  <c r="W79" i="57"/>
  <c r="Z79" i="57"/>
  <c r="AZ79" i="57" s="1"/>
  <c r="A42" i="57"/>
  <c r="BC42" i="57" s="1"/>
  <c r="D42" i="57"/>
  <c r="AB75" i="57"/>
  <c r="Y75" i="57"/>
  <c r="D35" i="57"/>
  <c r="A35" i="57"/>
  <c r="A24" i="57"/>
  <c r="D24" i="57"/>
  <c r="D126" i="57"/>
  <c r="A126" i="57"/>
  <c r="Q117" i="57"/>
  <c r="BA117" i="57" s="1"/>
  <c r="AS117" i="57"/>
  <c r="AF117" i="57" s="1"/>
  <c r="S117" i="57"/>
  <c r="U117" i="57"/>
  <c r="R117" i="57"/>
  <c r="P117" i="57"/>
  <c r="Y110" i="57"/>
  <c r="AE110" i="57" a="1"/>
  <c r="AE110" i="57" s="1"/>
  <c r="D104" i="57"/>
  <c r="A104" i="57"/>
  <c r="R87" i="57"/>
  <c r="AA87" i="57"/>
  <c r="AF71" i="57"/>
  <c r="A41" i="57"/>
  <c r="D41" i="57"/>
  <c r="AB49" i="57"/>
  <c r="D37" i="57"/>
  <c r="A37" i="57"/>
  <c r="A21" i="57"/>
  <c r="D21" i="57"/>
  <c r="Q36" i="57"/>
  <c r="BA36" i="57" s="1"/>
  <c r="R36" i="57"/>
  <c r="P36" i="57"/>
  <c r="D18" i="57"/>
  <c r="A18" i="57"/>
  <c r="BC18" i="57" s="1"/>
  <c r="D122" i="57"/>
  <c r="A122" i="57"/>
  <c r="BC122" i="57" s="1"/>
  <c r="AA44" i="57"/>
  <c r="Z44" i="57"/>
  <c r="AZ44" i="57" s="1"/>
  <c r="A13" i="57"/>
  <c r="D13" i="57"/>
  <c r="A36" i="57"/>
  <c r="D36" i="57"/>
  <c r="D39" i="57"/>
  <c r="A39" i="57"/>
  <c r="A42" i="56"/>
  <c r="D42" i="56"/>
  <c r="A26" i="56"/>
  <c r="D26" i="56"/>
  <c r="A58" i="56"/>
  <c r="D58" i="56"/>
  <c r="A18" i="56"/>
  <c r="D18" i="56"/>
  <c r="A100" i="56"/>
  <c r="D100" i="56"/>
  <c r="D66" i="56"/>
  <c r="A66" i="56"/>
  <c r="D104" i="56"/>
  <c r="A104" i="56"/>
  <c r="W128" i="56"/>
  <c r="V128" i="56"/>
  <c r="AY128" i="56" s="1"/>
  <c r="U128" i="56"/>
  <c r="AS128" i="56"/>
  <c r="AF128" i="56" s="1"/>
  <c r="S128" i="56"/>
  <c r="AB128" i="56"/>
  <c r="R128" i="56"/>
  <c r="Y128" i="56"/>
  <c r="Q128" i="56"/>
  <c r="BA128" i="56" s="1"/>
  <c r="P128" i="56"/>
  <c r="AA128" i="56"/>
  <c r="Z128" i="56"/>
  <c r="AZ128" i="56" s="1"/>
  <c r="U73" i="56"/>
  <c r="AB73" i="56"/>
  <c r="Y73" i="56"/>
  <c r="AB49" i="56"/>
  <c r="D105" i="56"/>
  <c r="A105" i="56"/>
  <c r="D72" i="56"/>
  <c r="A72" i="56"/>
  <c r="A37" i="56"/>
  <c r="D37" i="56"/>
  <c r="AA21" i="56"/>
  <c r="AE21" i="56" a="1"/>
  <c r="AE21" i="56" s="1"/>
  <c r="Z21" i="56"/>
  <c r="AZ21" i="56" s="1"/>
  <c r="D15" i="56"/>
  <c r="A15" i="56"/>
  <c r="AA23" i="56"/>
  <c r="S23" i="56"/>
  <c r="AU23" i="56"/>
  <c r="W23" i="56"/>
  <c r="Y23" i="56"/>
  <c r="AE67" i="56" a="1"/>
  <c r="AE67" i="56" s="1"/>
  <c r="U67" i="56"/>
  <c r="Z67" i="56"/>
  <c r="AZ67" i="56" s="1"/>
  <c r="D108" i="56"/>
  <c r="A108" i="56"/>
  <c r="AU59" i="56"/>
  <c r="D43" i="56"/>
  <c r="A43" i="56"/>
  <c r="A39" i="56"/>
  <c r="D39" i="56"/>
  <c r="AU37" i="56"/>
  <c r="Z37" i="56"/>
  <c r="AZ37" i="56" s="1"/>
  <c r="Y37" i="56"/>
  <c r="AE37" i="56" a="1"/>
  <c r="AE37" i="56" s="1"/>
  <c r="U37" i="56"/>
  <c r="R37" i="56"/>
  <c r="A16" i="56"/>
  <c r="D16" i="56"/>
  <c r="A19" i="56"/>
  <c r="D19" i="56"/>
  <c r="D14" i="56"/>
  <c r="A14" i="56"/>
  <c r="D98" i="56"/>
  <c r="A98" i="56"/>
  <c r="AB100" i="56"/>
  <c r="P65" i="56"/>
  <c r="V65" i="56"/>
  <c r="AY65" i="56" s="1"/>
  <c r="AB65" i="56"/>
  <c r="R65" i="56"/>
  <c r="Q65" i="56"/>
  <c r="BA65" i="56" s="1"/>
  <c r="Y43" i="56"/>
  <c r="S43" i="56"/>
  <c r="AU43" i="56"/>
  <c r="D36" i="56"/>
  <c r="A36" i="56"/>
  <c r="AE56" i="56" a="1"/>
  <c r="AE56" i="56" s="1"/>
  <c r="V56" i="56"/>
  <c r="AY56" i="56" s="1"/>
  <c r="Q56" i="56"/>
  <c r="BA56" i="56" s="1"/>
  <c r="BB56" i="56" s="1"/>
  <c r="AU56" i="56"/>
  <c r="Y56" i="56"/>
  <c r="S56" i="56"/>
  <c r="D21" i="56"/>
  <c r="A21" i="56"/>
  <c r="AA14" i="56"/>
  <c r="AU14" i="56"/>
  <c r="S14" i="56"/>
  <c r="P14" i="56"/>
  <c r="Z14" i="56"/>
  <c r="AZ14" i="56" s="1"/>
  <c r="D62" i="56"/>
  <c r="A62" i="56"/>
  <c r="A68" i="56"/>
  <c r="D68" i="56"/>
  <c r="AB48" i="56"/>
  <c r="AA48" i="56"/>
  <c r="U48" i="56"/>
  <c r="Y48" i="56"/>
  <c r="P48" i="56"/>
  <c r="A107" i="56"/>
  <c r="D107" i="56"/>
  <c r="A103" i="56"/>
  <c r="D103" i="56"/>
  <c r="P89" i="56"/>
  <c r="D73" i="56"/>
  <c r="A73" i="56"/>
  <c r="A53" i="56"/>
  <c r="D53" i="56"/>
  <c r="AB46" i="56"/>
  <c r="W46" i="56"/>
  <c r="Q46" i="56"/>
  <c r="BA46" i="56" s="1"/>
  <c r="Y46" i="56"/>
  <c r="D47" i="56"/>
  <c r="A47" i="56"/>
  <c r="A24" i="56"/>
  <c r="D24" i="56"/>
  <c r="D8" i="56"/>
  <c r="A8" i="56"/>
  <c r="D5" i="56"/>
  <c r="A5" i="56"/>
  <c r="D101" i="56"/>
  <c r="A101" i="56"/>
  <c r="R103" i="56"/>
  <c r="Q103" i="56"/>
  <c r="BA103" i="56" s="1"/>
  <c r="BB103" i="56" s="1"/>
  <c r="Y103" i="56"/>
  <c r="AE103" i="56" a="1"/>
  <c r="AE103" i="56" s="1"/>
  <c r="U103" i="56"/>
  <c r="D45" i="56"/>
  <c r="A45" i="56"/>
  <c r="A56" i="56"/>
  <c r="D56" i="56"/>
  <c r="AU24" i="56"/>
  <c r="S24" i="56"/>
  <c r="Y24" i="56"/>
  <c r="S7" i="56"/>
  <c r="W7" i="56"/>
  <c r="D76" i="56"/>
  <c r="A76" i="56"/>
  <c r="U75" i="56"/>
  <c r="AB75" i="56"/>
  <c r="R75" i="56"/>
  <c r="Y75" i="56"/>
  <c r="S75" i="56"/>
  <c r="Q75" i="56"/>
  <c r="BA75" i="56" s="1"/>
  <c r="P75" i="56"/>
  <c r="AA75" i="56"/>
  <c r="AS75" i="56"/>
  <c r="AF75" i="56" s="1"/>
  <c r="Z75" i="56"/>
  <c r="AZ75" i="56" s="1"/>
  <c r="W75" i="56"/>
  <c r="V75" i="56"/>
  <c r="AY75" i="56" s="1"/>
  <c r="AE51" i="56" a="1"/>
  <c r="AE51" i="56" s="1"/>
  <c r="V51" i="56"/>
  <c r="AY51" i="56" s="1"/>
  <c r="AB51" i="56"/>
  <c r="R51" i="56"/>
  <c r="Z51" i="56"/>
  <c r="AZ51" i="56" s="1"/>
  <c r="Y51" i="56"/>
  <c r="W51" i="56"/>
  <c r="U51" i="56"/>
  <c r="P51" i="56"/>
  <c r="AU51" i="56"/>
  <c r="AA51" i="56"/>
  <c r="A51" i="56"/>
  <c r="D51" i="56"/>
  <c r="R45" i="56"/>
  <c r="S45" i="56"/>
  <c r="V120" i="56"/>
  <c r="AY120" i="56" s="1"/>
  <c r="R120" i="56"/>
  <c r="Q120" i="56"/>
  <c r="BA120" i="56" s="1"/>
  <c r="BB120" i="56" s="1"/>
  <c r="V90" i="56"/>
  <c r="AY90" i="56" s="1"/>
  <c r="A71" i="56"/>
  <c r="D71" i="56"/>
  <c r="A59" i="56"/>
  <c r="D59" i="56"/>
  <c r="D49" i="56"/>
  <c r="A49" i="56"/>
  <c r="D65" i="56"/>
  <c r="A65" i="56"/>
  <c r="AE50" i="56" a="1"/>
  <c r="AE50" i="56" s="1"/>
  <c r="V50" i="56"/>
  <c r="AY50" i="56" s="1"/>
  <c r="AB50" i="56"/>
  <c r="AU50" i="56"/>
  <c r="AA50" i="56"/>
  <c r="Z50" i="56"/>
  <c r="AZ50" i="56" s="1"/>
  <c r="Y50" i="56"/>
  <c r="W50" i="56"/>
  <c r="U50" i="56"/>
  <c r="S50" i="56"/>
  <c r="AA41" i="56"/>
  <c r="Q41" i="56"/>
  <c r="BA41" i="56" s="1"/>
  <c r="BB41" i="56" s="1"/>
  <c r="Y41" i="56"/>
  <c r="AE41" i="56" a="1"/>
  <c r="AE41" i="56" s="1"/>
  <c r="U41" i="56"/>
  <c r="S41" i="56"/>
  <c r="P41" i="56"/>
  <c r="AU41" i="56"/>
  <c r="AB41" i="56"/>
  <c r="Z41" i="56"/>
  <c r="AZ41" i="56" s="1"/>
  <c r="W41" i="56"/>
  <c r="R41" i="56"/>
  <c r="V41" i="56"/>
  <c r="AY41" i="56" s="1"/>
  <c r="D2" i="56"/>
  <c r="A2" i="56"/>
  <c r="D23" i="56"/>
  <c r="A23" i="56"/>
  <c r="D80" i="55"/>
  <c r="A80" i="55"/>
  <c r="D108" i="55"/>
  <c r="A108" i="55"/>
  <c r="A113" i="55"/>
  <c r="D113" i="55"/>
  <c r="A115" i="55"/>
  <c r="D115" i="55"/>
  <c r="D84" i="55"/>
  <c r="A84" i="55"/>
  <c r="AU56" i="55"/>
  <c r="S56" i="55"/>
  <c r="U56" i="55"/>
  <c r="Z56" i="55"/>
  <c r="AZ56" i="55" s="1"/>
  <c r="Y56" i="55"/>
  <c r="P56" i="55"/>
  <c r="A81" i="55"/>
  <c r="D81" i="55"/>
  <c r="D76" i="55"/>
  <c r="A76" i="55"/>
  <c r="D52" i="55"/>
  <c r="A52" i="55"/>
  <c r="D33" i="55"/>
  <c r="A33" i="55"/>
  <c r="D54" i="55"/>
  <c r="A54" i="55"/>
  <c r="W18" i="55"/>
  <c r="S18" i="55"/>
  <c r="P18" i="55"/>
  <c r="D119" i="55"/>
  <c r="A119" i="55"/>
  <c r="D114" i="55"/>
  <c r="A114" i="55"/>
  <c r="AS115" i="55"/>
  <c r="AF115" i="55" s="1"/>
  <c r="S115" i="55"/>
  <c r="AA115" i="55"/>
  <c r="Q115" i="55"/>
  <c r="BA115" i="55" s="1"/>
  <c r="P115" i="55"/>
  <c r="R115" i="55"/>
  <c r="D46" i="55"/>
  <c r="A46" i="55"/>
  <c r="V35" i="55"/>
  <c r="AY35" i="55" s="1"/>
  <c r="U35" i="55"/>
  <c r="AB35" i="55"/>
  <c r="D32" i="55"/>
  <c r="A32" i="55"/>
  <c r="D74" i="55"/>
  <c r="A74" i="55"/>
  <c r="AU10" i="55"/>
  <c r="W10" i="55"/>
  <c r="AE10" i="55" a="1"/>
  <c r="AE10" i="55" s="1"/>
  <c r="V10" i="55"/>
  <c r="AY10" i="55" s="1"/>
  <c r="U10" i="55"/>
  <c r="S10" i="55"/>
  <c r="AA10" i="55"/>
  <c r="Q10" i="55"/>
  <c r="BA10" i="55" s="1"/>
  <c r="BB10" i="55" s="1"/>
  <c r="Y10" i="55"/>
  <c r="R10" i="55"/>
  <c r="P10" i="55"/>
  <c r="Z10" i="55"/>
  <c r="AZ10" i="55" s="1"/>
  <c r="AB10" i="55"/>
  <c r="S123" i="55"/>
  <c r="AB123" i="55"/>
  <c r="AA123" i="55"/>
  <c r="W123" i="55"/>
  <c r="AE123" i="55" a="1"/>
  <c r="AE123" i="55" s="1"/>
  <c r="Z123" i="55"/>
  <c r="AZ123" i="55" s="1"/>
  <c r="U123" i="55"/>
  <c r="Y123" i="55"/>
  <c r="A89" i="55"/>
  <c r="D89" i="55"/>
  <c r="A82" i="55"/>
  <c r="D82" i="55"/>
  <c r="D50" i="55"/>
  <c r="A50" i="55"/>
  <c r="AB59" i="55"/>
  <c r="P59" i="55"/>
  <c r="Z59" i="55"/>
  <c r="AZ59" i="55" s="1"/>
  <c r="AE59" i="55" a="1"/>
  <c r="AE59" i="55" s="1"/>
  <c r="Y59" i="55"/>
  <c r="D31" i="55"/>
  <c r="A31" i="55"/>
  <c r="D30" i="55"/>
  <c r="A30" i="55"/>
  <c r="D26" i="55"/>
  <c r="A26" i="55"/>
  <c r="D20" i="55"/>
  <c r="A20" i="55"/>
  <c r="D44" i="55"/>
  <c r="A44" i="55"/>
  <c r="U30" i="55"/>
  <c r="Y30" i="55"/>
  <c r="W30" i="55"/>
  <c r="AB30" i="55"/>
  <c r="Z30" i="55"/>
  <c r="AZ30" i="55" s="1"/>
  <c r="A110" i="55"/>
  <c r="D110" i="55"/>
  <c r="A60" i="55"/>
  <c r="D60" i="55"/>
  <c r="U26" i="55"/>
  <c r="AU26" i="55"/>
  <c r="AA26" i="55"/>
  <c r="Y26" i="55"/>
  <c r="AE26" i="55" a="1"/>
  <c r="AE26" i="55" s="1"/>
  <c r="Z26" i="55"/>
  <c r="AZ26" i="55" s="1"/>
  <c r="W26" i="55"/>
  <c r="AB26" i="55"/>
  <c r="A10" i="55"/>
  <c r="D10" i="55"/>
  <c r="D111" i="55"/>
  <c r="A111" i="55"/>
  <c r="AB43" i="55"/>
  <c r="R43" i="55"/>
  <c r="Y43" i="55"/>
  <c r="AA43" i="55"/>
  <c r="Z43" i="55"/>
  <c r="AZ43" i="55" s="1"/>
  <c r="U43" i="55"/>
  <c r="A11" i="55"/>
  <c r="D11" i="55"/>
  <c r="D16" i="55"/>
  <c r="A16" i="55"/>
  <c r="D75" i="55"/>
  <c r="A75" i="55"/>
  <c r="A55" i="55"/>
  <c r="D55" i="55"/>
  <c r="S42" i="55"/>
  <c r="Q42" i="55"/>
  <c r="BA42" i="55" s="1"/>
  <c r="BB42" i="55" s="1"/>
  <c r="AA42" i="55"/>
  <c r="R42" i="55"/>
  <c r="A42" i="55"/>
  <c r="D42" i="55"/>
  <c r="U27" i="55"/>
  <c r="AU27" i="55"/>
  <c r="S27" i="55"/>
  <c r="AA27" i="55"/>
  <c r="Q27" i="55"/>
  <c r="BA27" i="55" s="1"/>
  <c r="BB27" i="55" s="1"/>
  <c r="Y27" i="55"/>
  <c r="W27" i="55"/>
  <c r="V27" i="55"/>
  <c r="AY27" i="55" s="1"/>
  <c r="R27" i="55"/>
  <c r="P27" i="55"/>
  <c r="AE27" i="55" a="1"/>
  <c r="AE27" i="55" s="1"/>
  <c r="AB27" i="55"/>
  <c r="Z27" i="55"/>
  <c r="AZ27" i="55" s="1"/>
  <c r="D117" i="55"/>
  <c r="A117" i="55"/>
  <c r="D107" i="55"/>
  <c r="A107" i="55"/>
  <c r="A78" i="55"/>
  <c r="D78" i="55"/>
  <c r="W48" i="55"/>
  <c r="Q48" i="55"/>
  <c r="BA48" i="55" s="1"/>
  <c r="Y48" i="55"/>
  <c r="U122" i="55"/>
  <c r="S122" i="55"/>
  <c r="AB122" i="55"/>
  <c r="R122" i="55"/>
  <c r="Y122" i="55"/>
  <c r="W122" i="55"/>
  <c r="AE122" i="55" a="1"/>
  <c r="AE122" i="55" s="1"/>
  <c r="AA122" i="55"/>
  <c r="Z122" i="55"/>
  <c r="AZ122" i="55" s="1"/>
  <c r="Q122" i="55"/>
  <c r="BA122" i="55" s="1"/>
  <c r="BB122" i="55" s="1"/>
  <c r="P122" i="55"/>
  <c r="V122" i="55"/>
  <c r="AY122" i="55" s="1"/>
  <c r="W108" i="55"/>
  <c r="AE81" i="55" a="1"/>
  <c r="AE81" i="55" s="1"/>
  <c r="Y81" i="55"/>
  <c r="S67" i="55"/>
  <c r="AB67" i="55"/>
  <c r="P67" i="55"/>
  <c r="AS67" i="55"/>
  <c r="AF67" i="55" s="1"/>
  <c r="Y67" i="55"/>
  <c r="V67" i="55"/>
  <c r="AY67" i="55" s="1"/>
  <c r="D48" i="55"/>
  <c r="A48" i="55"/>
  <c r="D34" i="55"/>
  <c r="A34" i="55"/>
  <c r="D12" i="55"/>
  <c r="A12" i="55"/>
  <c r="D3" i="55"/>
  <c r="A3" i="55"/>
  <c r="D29" i="55"/>
  <c r="A29" i="55"/>
  <c r="A32" i="54"/>
  <c r="D32" i="54"/>
  <c r="A48" i="54"/>
  <c r="D48" i="54"/>
  <c r="A24" i="54"/>
  <c r="D24" i="54"/>
  <c r="D56" i="54"/>
  <c r="A56" i="54"/>
  <c r="D117" i="54"/>
  <c r="A83" i="54"/>
  <c r="D83" i="54"/>
  <c r="A120" i="54"/>
  <c r="D120" i="54"/>
  <c r="D82" i="54"/>
  <c r="A82" i="54"/>
  <c r="D87" i="54"/>
  <c r="A87" i="54"/>
  <c r="W128" i="54"/>
  <c r="V128" i="54"/>
  <c r="AY128" i="54" s="1"/>
  <c r="U128" i="54"/>
  <c r="AS128" i="54"/>
  <c r="AF128" i="54"/>
  <c r="S128" i="54"/>
  <c r="AB128" i="54"/>
  <c r="AA128" i="54"/>
  <c r="Z128" i="54"/>
  <c r="AZ128" i="54" s="1"/>
  <c r="Y128" i="54"/>
  <c r="R128" i="54"/>
  <c r="Q128" i="54"/>
  <c r="BA128" i="54" s="1"/>
  <c r="P128" i="54"/>
  <c r="D122" i="54"/>
  <c r="A122" i="54"/>
  <c r="D64" i="54"/>
  <c r="A64" i="54"/>
  <c r="D38" i="54"/>
  <c r="A38" i="54"/>
  <c r="D36" i="54"/>
  <c r="A36" i="54"/>
  <c r="A23" i="54"/>
  <c r="D23" i="54"/>
  <c r="D12" i="54"/>
  <c r="A12" i="54"/>
  <c r="R67" i="54"/>
  <c r="U67" i="54"/>
  <c r="A39" i="54"/>
  <c r="D39" i="54"/>
  <c r="V10" i="54"/>
  <c r="AY10" i="54" s="1"/>
  <c r="W3" i="54"/>
  <c r="AB3" i="54"/>
  <c r="D127" i="54"/>
  <c r="A127" i="54"/>
  <c r="A97" i="54"/>
  <c r="D97" i="54"/>
  <c r="D88" i="54"/>
  <c r="A88" i="54"/>
  <c r="AA41" i="54"/>
  <c r="Z41" i="54"/>
  <c r="AZ41" i="54" s="1"/>
  <c r="Y41" i="54"/>
  <c r="V41" i="54"/>
  <c r="AY41" i="54" s="1"/>
  <c r="AE41" i="54" a="1"/>
  <c r="AE41" i="54" s="1"/>
  <c r="R41" i="54"/>
  <c r="P41" i="54"/>
  <c r="U97" i="54"/>
  <c r="R97" i="54"/>
  <c r="Z97" i="54"/>
  <c r="AZ97" i="54" s="1"/>
  <c r="Y97" i="54"/>
  <c r="W97" i="54"/>
  <c r="AB97" i="54"/>
  <c r="AA97" i="54"/>
  <c r="V97" i="54"/>
  <c r="AY97" i="54" s="1"/>
  <c r="AS97" i="54"/>
  <c r="AF97" i="54" s="1"/>
  <c r="S97" i="54"/>
  <c r="Q97" i="54"/>
  <c r="BA97" i="54" s="1"/>
  <c r="P97" i="54"/>
  <c r="W91" i="54"/>
  <c r="AS91" i="54"/>
  <c r="AF91" i="54" s="1"/>
  <c r="S91" i="54"/>
  <c r="AA91" i="54"/>
  <c r="Q91" i="54"/>
  <c r="BA91" i="54" s="1"/>
  <c r="P91" i="54"/>
  <c r="Z91" i="54"/>
  <c r="AZ91" i="54" s="1"/>
  <c r="Y91" i="54"/>
  <c r="V91" i="54"/>
  <c r="AY91" i="54" s="1"/>
  <c r="U91" i="54"/>
  <c r="AB91" i="54"/>
  <c r="R91" i="54"/>
  <c r="D22" i="54"/>
  <c r="A22" i="54"/>
  <c r="A45" i="54"/>
  <c r="D45" i="54"/>
  <c r="D11" i="54"/>
  <c r="A11" i="54"/>
  <c r="D85" i="54"/>
  <c r="A85" i="54"/>
  <c r="A91" i="54"/>
  <c r="D91" i="54"/>
  <c r="Z47" i="54"/>
  <c r="AZ47" i="54" s="1"/>
  <c r="Y47" i="54"/>
  <c r="D41" i="54"/>
  <c r="A41" i="54"/>
  <c r="D2" i="54"/>
  <c r="A2" i="54"/>
  <c r="D7" i="54"/>
  <c r="A7" i="54"/>
  <c r="D114" i="54"/>
  <c r="A114" i="54"/>
  <c r="D90" i="54"/>
  <c r="A90" i="54"/>
  <c r="A84" i="54"/>
  <c r="D84" i="54"/>
  <c r="D59" i="54"/>
  <c r="A59" i="54"/>
  <c r="D47" i="54"/>
  <c r="A47" i="54"/>
  <c r="P43" i="54"/>
  <c r="V43" i="54"/>
  <c r="AY43" i="54" s="1"/>
  <c r="Z23" i="54"/>
  <c r="AZ23" i="54" s="1"/>
  <c r="D8" i="54"/>
  <c r="A8" i="54"/>
  <c r="D25" i="54"/>
  <c r="A25" i="54"/>
  <c r="A15" i="54"/>
  <c r="D15" i="54"/>
  <c r="D96" i="54"/>
  <c r="A96" i="54"/>
  <c r="D60" i="54"/>
  <c r="A60" i="54"/>
  <c r="R64" i="54"/>
  <c r="AA64" i="54"/>
  <c r="Q64" i="54"/>
  <c r="BA64" i="54" s="1"/>
  <c r="AU64" i="54"/>
  <c r="Y64" i="54"/>
  <c r="S64" i="54"/>
  <c r="P64" i="54"/>
  <c r="V64" i="54"/>
  <c r="AY64" i="54" s="1"/>
  <c r="D35" i="54"/>
  <c r="A35" i="54"/>
  <c r="A43" i="54"/>
  <c r="D43" i="54"/>
  <c r="AA25" i="54"/>
  <c r="Q25" i="54"/>
  <c r="BA25" i="54" s="1"/>
  <c r="BB25" i="54" s="1"/>
  <c r="S25" i="54"/>
  <c r="U25" i="54"/>
  <c r="R25" i="54"/>
  <c r="Y119" i="54"/>
  <c r="W119" i="54"/>
  <c r="AE119" i="54" a="1"/>
  <c r="AE119" i="54" s="1"/>
  <c r="U119" i="54"/>
  <c r="AA119" i="54"/>
  <c r="Z119" i="54"/>
  <c r="AZ119" i="54" s="1"/>
  <c r="AB119" i="54"/>
  <c r="AA96" i="54"/>
  <c r="Q96" i="54"/>
  <c r="BA96" i="54" s="1"/>
  <c r="W96" i="54"/>
  <c r="U96" i="54"/>
  <c r="P96" i="54"/>
  <c r="AB96" i="54"/>
  <c r="Z96" i="54"/>
  <c r="AZ96" i="54" s="1"/>
  <c r="Y96" i="54"/>
  <c r="AS96" i="54"/>
  <c r="AF96" i="54" s="1"/>
  <c r="V96" i="54"/>
  <c r="AY96" i="54" s="1"/>
  <c r="S96" i="54"/>
  <c r="R96" i="54"/>
  <c r="Q65" i="54"/>
  <c r="BA65" i="54" s="1"/>
  <c r="P65" i="54"/>
  <c r="S65" i="54"/>
  <c r="R65" i="54"/>
  <c r="AB71" i="54"/>
  <c r="W71" i="54"/>
  <c r="AE71" i="54" a="1"/>
  <c r="AE71" i="54" s="1"/>
  <c r="Y71" i="54"/>
  <c r="U71" i="54"/>
  <c r="AA71" i="54"/>
  <c r="Z71" i="54"/>
  <c r="AZ71" i="54" s="1"/>
  <c r="A89" i="54"/>
  <c r="D89" i="54"/>
  <c r="AE39" i="54" a="1"/>
  <c r="AE39" i="54" s="1"/>
  <c r="V39" i="54"/>
  <c r="AY39" i="54" s="1"/>
  <c r="AA39" i="54"/>
  <c r="U39" i="54"/>
  <c r="S39" i="54"/>
  <c r="R39" i="54"/>
  <c r="D5" i="54"/>
  <c r="A5" i="54"/>
  <c r="Y17" i="54"/>
  <c r="AU17" i="54"/>
  <c r="W17" i="54"/>
  <c r="V17" i="54"/>
  <c r="AY17" i="54" s="1"/>
  <c r="S17" i="54"/>
  <c r="Q17" i="54"/>
  <c r="BA17" i="54" s="1"/>
  <c r="P17" i="54"/>
  <c r="R17" i="54"/>
  <c r="AB17" i="54"/>
  <c r="AA17" i="54"/>
  <c r="Z17" i="54"/>
  <c r="AZ17" i="54" s="1"/>
  <c r="U17" i="54"/>
  <c r="D4" i="54"/>
  <c r="A4" i="54"/>
  <c r="D25" i="53"/>
  <c r="A25" i="53"/>
  <c r="D33" i="53"/>
  <c r="A33" i="53"/>
  <c r="D127" i="53"/>
  <c r="A127" i="53"/>
  <c r="D93" i="53"/>
  <c r="A93" i="53"/>
  <c r="A128" i="53"/>
  <c r="D128" i="53"/>
  <c r="A95" i="53"/>
  <c r="D95" i="53"/>
  <c r="D123" i="53"/>
  <c r="A123" i="53"/>
  <c r="A105" i="53"/>
  <c r="D105" i="53"/>
  <c r="A72" i="53"/>
  <c r="D72" i="53"/>
  <c r="S46" i="53"/>
  <c r="Z46" i="53"/>
  <c r="AZ46" i="53" s="1"/>
  <c r="Y46" i="53"/>
  <c r="AA46" i="53"/>
  <c r="A46" i="53"/>
  <c r="D46" i="53"/>
  <c r="D28" i="53"/>
  <c r="A28" i="53"/>
  <c r="D20" i="53"/>
  <c r="A20" i="53"/>
  <c r="A39" i="53"/>
  <c r="D39" i="53"/>
  <c r="D30" i="53"/>
  <c r="A30" i="53"/>
  <c r="D11" i="53"/>
  <c r="A11" i="53"/>
  <c r="Y127" i="53"/>
  <c r="W127" i="53"/>
  <c r="AE127" i="53" a="1"/>
  <c r="AE127" i="53" s="1"/>
  <c r="V127" i="53"/>
  <c r="AY127" i="53" s="1"/>
  <c r="U127" i="53"/>
  <c r="S127" i="53"/>
  <c r="AB127" i="53"/>
  <c r="R127" i="53"/>
  <c r="AA127" i="53"/>
  <c r="Q127" i="53"/>
  <c r="BA127" i="53" s="1"/>
  <c r="BB127" i="53" s="1"/>
  <c r="P127" i="53"/>
  <c r="Z127" i="53"/>
  <c r="AZ127" i="53" s="1"/>
  <c r="D94" i="53"/>
  <c r="A94" i="53"/>
  <c r="Y110" i="53"/>
  <c r="Q110" i="53"/>
  <c r="BA110" i="53" s="1"/>
  <c r="BB110" i="53" s="1"/>
  <c r="AA110" i="53"/>
  <c r="W86" i="53"/>
  <c r="P86" i="53"/>
  <c r="AB91" i="53"/>
  <c r="AA91" i="53"/>
  <c r="AE91" i="53" a="1"/>
  <c r="AE91" i="53" s="1"/>
  <c r="V91" i="53"/>
  <c r="AY91" i="53" s="1"/>
  <c r="Z91" i="53"/>
  <c r="AZ91" i="53" s="1"/>
  <c r="Y91" i="53"/>
  <c r="U91" i="53"/>
  <c r="W91" i="53"/>
  <c r="Z49" i="53"/>
  <c r="AZ49" i="53" s="1"/>
  <c r="W49" i="53"/>
  <c r="A71" i="53"/>
  <c r="D71" i="53"/>
  <c r="D41" i="53"/>
  <c r="A41" i="53"/>
  <c r="D43" i="53"/>
  <c r="A43" i="53"/>
  <c r="U37" i="53"/>
  <c r="D10" i="53"/>
  <c r="A10" i="53"/>
  <c r="A122" i="53"/>
  <c r="D122" i="53"/>
  <c r="D97" i="53"/>
  <c r="A97" i="53"/>
  <c r="A98" i="53"/>
  <c r="D98" i="53"/>
  <c r="AA47" i="53"/>
  <c r="Q47" i="53"/>
  <c r="BA47" i="53" s="1"/>
  <c r="BB47" i="53" s="1"/>
  <c r="Z47" i="53"/>
  <c r="AZ47" i="53" s="1"/>
  <c r="P47" i="53"/>
  <c r="AU47" i="53"/>
  <c r="Y47" i="53"/>
  <c r="W47" i="53"/>
  <c r="U47" i="53"/>
  <c r="R47" i="53"/>
  <c r="AE47" i="53" a="1"/>
  <c r="AE47" i="53" s="1"/>
  <c r="AB47" i="53"/>
  <c r="V47" i="53"/>
  <c r="AY47" i="53" s="1"/>
  <c r="S47" i="53"/>
  <c r="A70" i="53"/>
  <c r="D70" i="53"/>
  <c r="A60" i="53"/>
  <c r="D60" i="53"/>
  <c r="AA41" i="53"/>
  <c r="S41" i="53"/>
  <c r="R41" i="53"/>
  <c r="P41" i="53"/>
  <c r="D52" i="53"/>
  <c r="A52" i="53"/>
  <c r="Y43" i="53"/>
  <c r="P43" i="53"/>
  <c r="Z43" i="53"/>
  <c r="AZ43" i="53" s="1"/>
  <c r="A16" i="53"/>
  <c r="D16" i="53"/>
  <c r="AA24" i="53"/>
  <c r="Q24" i="53"/>
  <c r="BA24" i="53" s="1"/>
  <c r="V24" i="53"/>
  <c r="AY24" i="53" s="1"/>
  <c r="S24" i="53"/>
  <c r="AU24" i="53"/>
  <c r="U19" i="53"/>
  <c r="W19" i="53"/>
  <c r="R19" i="53"/>
  <c r="AB19" i="53"/>
  <c r="A2" i="53"/>
  <c r="D2" i="53"/>
  <c r="Q87" i="53"/>
  <c r="BA87" i="53" s="1"/>
  <c r="AB87" i="53"/>
  <c r="A69" i="53"/>
  <c r="D69" i="53"/>
  <c r="D31" i="53"/>
  <c r="A31" i="53"/>
  <c r="D37" i="53"/>
  <c r="A37" i="53"/>
  <c r="A42" i="53"/>
  <c r="D42" i="53"/>
  <c r="R96" i="53"/>
  <c r="S96" i="53"/>
  <c r="A68" i="53"/>
  <c r="D68" i="53"/>
  <c r="AU31" i="53"/>
  <c r="S31" i="53"/>
  <c r="AB31" i="53"/>
  <c r="AE31" i="53" a="1"/>
  <c r="AE31" i="53" s="1"/>
  <c r="Z31" i="53"/>
  <c r="AZ31" i="53" s="1"/>
  <c r="V31" i="53"/>
  <c r="AY31" i="53" s="1"/>
  <c r="D18" i="53"/>
  <c r="A18" i="53"/>
  <c r="D19" i="53"/>
  <c r="A19" i="53"/>
  <c r="D64" i="53"/>
  <c r="A64" i="53"/>
  <c r="A67" i="53"/>
  <c r="D67" i="53"/>
  <c r="D49" i="53"/>
  <c r="A49" i="53"/>
  <c r="D29" i="53"/>
  <c r="A29" i="53"/>
  <c r="D99" i="53"/>
  <c r="A99" i="53"/>
  <c r="A66" i="53"/>
  <c r="D66" i="53"/>
  <c r="D47" i="53"/>
  <c r="A47" i="53"/>
  <c r="S57" i="53"/>
  <c r="AU57" i="53"/>
  <c r="D45" i="53"/>
  <c r="A45" i="53"/>
  <c r="R39" i="53"/>
  <c r="Q39" i="53"/>
  <c r="BA39" i="53" s="1"/>
  <c r="P39" i="53"/>
  <c r="AA39" i="53"/>
  <c r="Z39" i="53"/>
  <c r="AZ39" i="53" s="1"/>
  <c r="W39" i="53"/>
  <c r="AU39" i="53"/>
  <c r="S39" i="53"/>
  <c r="D27" i="53"/>
  <c r="A27" i="53"/>
  <c r="D58" i="53"/>
  <c r="A58" i="53"/>
  <c r="A129" i="53"/>
  <c r="D129" i="53"/>
  <c r="Q99" i="53"/>
  <c r="BA99" i="53" s="1"/>
  <c r="AS99" i="53"/>
  <c r="AF99" i="53" s="1"/>
  <c r="P99" i="53"/>
  <c r="S99" i="53"/>
  <c r="R99" i="53"/>
  <c r="AB65" i="53"/>
  <c r="Y65" i="53"/>
  <c r="V65" i="53"/>
  <c r="AY65" i="53" s="1"/>
  <c r="R65" i="53"/>
  <c r="D65" i="53"/>
  <c r="A65" i="53"/>
  <c r="D62" i="53"/>
  <c r="A62" i="53"/>
  <c r="D57" i="53"/>
  <c r="A57" i="53"/>
  <c r="W20" i="53"/>
  <c r="AA20" i="53"/>
  <c r="S20" i="53"/>
  <c r="AB20" i="53"/>
  <c r="Z20" i="53"/>
  <c r="AZ20" i="53" s="1"/>
  <c r="A61" i="53"/>
  <c r="D61" i="53"/>
  <c r="U27" i="53"/>
  <c r="AU27" i="53"/>
  <c r="S27" i="53"/>
  <c r="AA27" i="53"/>
  <c r="Y27" i="53"/>
  <c r="AE27" i="53" a="1"/>
  <c r="AE27" i="53" s="1"/>
  <c r="AB27" i="53"/>
  <c r="Z27" i="53"/>
  <c r="AZ27" i="53" s="1"/>
  <c r="W27" i="53"/>
  <c r="D124" i="53"/>
  <c r="A124" i="53"/>
  <c r="D26" i="52"/>
  <c r="A26" i="52"/>
  <c r="D18" i="52"/>
  <c r="A18" i="52"/>
  <c r="A10" i="52"/>
  <c r="D10" i="52"/>
  <c r="D100" i="52"/>
  <c r="A100" i="52"/>
  <c r="A63" i="52"/>
  <c r="D63" i="52"/>
  <c r="D49" i="52"/>
  <c r="A49" i="52"/>
  <c r="D47" i="52"/>
  <c r="A47" i="52"/>
  <c r="P53" i="52"/>
  <c r="AB53" i="52"/>
  <c r="A15" i="52"/>
  <c r="D15" i="52"/>
  <c r="D17" i="52"/>
  <c r="A17" i="52"/>
  <c r="D112" i="52"/>
  <c r="A112" i="52"/>
  <c r="D106" i="52"/>
  <c r="A106" i="52"/>
  <c r="D69" i="52"/>
  <c r="A69" i="52"/>
  <c r="D25" i="52"/>
  <c r="A25" i="52"/>
  <c r="AB8" i="52"/>
  <c r="AA8" i="52"/>
  <c r="Z8" i="52"/>
  <c r="AZ8" i="52" s="1"/>
  <c r="AU8" i="52"/>
  <c r="AE8" i="52" a="1"/>
  <c r="AE8" i="52" s="1"/>
  <c r="U8" i="52"/>
  <c r="A35" i="52"/>
  <c r="D35" i="52"/>
  <c r="D101" i="52"/>
  <c r="A101" i="52"/>
  <c r="A78" i="52"/>
  <c r="D78" i="52"/>
  <c r="D68" i="52"/>
  <c r="A68" i="52"/>
  <c r="D50" i="52"/>
  <c r="A50" i="52"/>
  <c r="A37" i="52"/>
  <c r="D37" i="52"/>
  <c r="Z24" i="52"/>
  <c r="AZ24" i="52" s="1"/>
  <c r="Y24" i="52"/>
  <c r="AU24" i="52"/>
  <c r="D8" i="52"/>
  <c r="A8" i="52"/>
  <c r="D67" i="52"/>
  <c r="A67" i="52"/>
  <c r="D48" i="52"/>
  <c r="A48" i="52"/>
  <c r="D53" i="52"/>
  <c r="A53" i="52"/>
  <c r="D45" i="52"/>
  <c r="A45" i="52"/>
  <c r="A113" i="52"/>
  <c r="D113" i="52"/>
  <c r="A109" i="52"/>
  <c r="D109" i="52"/>
  <c r="D105" i="52"/>
  <c r="A105" i="52"/>
  <c r="A103" i="52"/>
  <c r="D103" i="52"/>
  <c r="P80" i="52"/>
  <c r="AB80" i="52"/>
  <c r="A76" i="52"/>
  <c r="D76" i="52"/>
  <c r="D66" i="52"/>
  <c r="A66" i="52"/>
  <c r="D46" i="52"/>
  <c r="A46" i="52"/>
  <c r="D39" i="52"/>
  <c r="A39" i="52"/>
  <c r="D24" i="52"/>
  <c r="A24" i="52"/>
  <c r="D43" i="52"/>
  <c r="A43" i="52"/>
  <c r="AA113" i="52"/>
  <c r="Q113" i="52"/>
  <c r="BA113" i="52" s="1"/>
  <c r="S113" i="52"/>
  <c r="D56" i="52"/>
  <c r="A56" i="52"/>
  <c r="D44" i="52"/>
  <c r="A44" i="52"/>
  <c r="AU41" i="52"/>
  <c r="R41" i="52"/>
  <c r="AA41" i="52"/>
  <c r="A74" i="52"/>
  <c r="D74" i="52"/>
  <c r="AA64" i="52"/>
  <c r="D42" i="52"/>
  <c r="A42" i="52"/>
  <c r="R74" i="52"/>
  <c r="AA74" i="52"/>
  <c r="A73" i="52"/>
  <c r="D73" i="52"/>
  <c r="A72" i="52"/>
  <c r="D72" i="52"/>
  <c r="D55" i="52"/>
  <c r="A55" i="52"/>
  <c r="Q49" i="52"/>
  <c r="BA49" i="52" s="1"/>
  <c r="Z49" i="52"/>
  <c r="AZ49" i="52" s="1"/>
  <c r="D51" i="52"/>
  <c r="A51" i="52"/>
  <c r="D41" i="52"/>
  <c r="A41" i="52"/>
  <c r="D16" i="52"/>
  <c r="A16" i="52"/>
  <c r="Y17" i="52"/>
  <c r="AU17" i="52"/>
  <c r="W17" i="52"/>
  <c r="V17" i="52"/>
  <c r="AY17" i="52" s="1"/>
  <c r="U17" i="52"/>
  <c r="S17" i="52"/>
  <c r="AA17" i="52"/>
  <c r="Q17" i="52"/>
  <c r="BA17" i="52" s="1"/>
  <c r="P17" i="52"/>
  <c r="AB17" i="52"/>
  <c r="Z17" i="52"/>
  <c r="AZ17" i="52" s="1"/>
  <c r="R17" i="52"/>
  <c r="D49" i="51"/>
  <c r="A49" i="51"/>
  <c r="D25" i="51"/>
  <c r="A25" i="51"/>
  <c r="D17" i="51"/>
  <c r="A17" i="51"/>
  <c r="A9" i="51"/>
  <c r="D9" i="51"/>
  <c r="D109" i="51"/>
  <c r="A109" i="51"/>
  <c r="A79" i="51"/>
  <c r="D79" i="51"/>
  <c r="D75" i="51"/>
  <c r="A75" i="51"/>
  <c r="D120" i="51"/>
  <c r="A120" i="51"/>
  <c r="D108" i="51"/>
  <c r="A108" i="51"/>
  <c r="AB101" i="51"/>
  <c r="R101" i="51"/>
  <c r="S101" i="51"/>
  <c r="P101" i="51"/>
  <c r="AA101" i="51"/>
  <c r="W101" i="51"/>
  <c r="AB45" i="51"/>
  <c r="AA45" i="51"/>
  <c r="Z45" i="51"/>
  <c r="AZ45" i="51" s="1"/>
  <c r="AU45" i="51"/>
  <c r="Y45" i="51"/>
  <c r="AE45" i="51" a="1"/>
  <c r="AE45" i="51" s="1"/>
  <c r="W45" i="51"/>
  <c r="U45" i="51"/>
  <c r="D37" i="51"/>
  <c r="A37" i="51"/>
  <c r="U60" i="51"/>
  <c r="P60" i="51"/>
  <c r="AE60" i="51" a="1"/>
  <c r="AE60" i="51" s="1"/>
  <c r="A38" i="51"/>
  <c r="D38" i="51"/>
  <c r="AE42" i="51" a="1"/>
  <c r="AE42" i="51" s="1"/>
  <c r="Z42" i="51"/>
  <c r="AZ42" i="51" s="1"/>
  <c r="P42" i="51"/>
  <c r="AE31" i="51" a="1"/>
  <c r="AE31" i="51" s="1"/>
  <c r="V31" i="51"/>
  <c r="AY31" i="51" s="1"/>
  <c r="U31" i="51"/>
  <c r="AA31" i="51"/>
  <c r="Q31" i="51"/>
  <c r="BA31" i="51" s="1"/>
  <c r="P31" i="51"/>
  <c r="AB31" i="51"/>
  <c r="Z31" i="51"/>
  <c r="AZ31" i="51" s="1"/>
  <c r="Y31" i="51"/>
  <c r="W31" i="51"/>
  <c r="S31" i="51"/>
  <c r="R31" i="51"/>
  <c r="AU31" i="51"/>
  <c r="A81" i="51"/>
  <c r="D81" i="51"/>
  <c r="W76" i="51"/>
  <c r="R76" i="51"/>
  <c r="Z76" i="51"/>
  <c r="AZ76" i="51" s="1"/>
  <c r="A78" i="51"/>
  <c r="D78" i="51"/>
  <c r="Y43" i="51"/>
  <c r="D64" i="51"/>
  <c r="A64" i="51"/>
  <c r="A27" i="51"/>
  <c r="D27" i="51"/>
  <c r="D57" i="51"/>
  <c r="A57" i="51"/>
  <c r="D113" i="51"/>
  <c r="A113" i="51"/>
  <c r="D115" i="51"/>
  <c r="A115" i="51"/>
  <c r="D53" i="51"/>
  <c r="A53" i="51"/>
  <c r="AU61" i="51"/>
  <c r="AB61" i="51"/>
  <c r="AA61" i="51"/>
  <c r="Y61" i="51"/>
  <c r="Y44" i="51"/>
  <c r="V44" i="51"/>
  <c r="AY44" i="51" s="1"/>
  <c r="U44" i="51"/>
  <c r="S44" i="51"/>
  <c r="Z44" i="51"/>
  <c r="AZ44" i="51" s="1"/>
  <c r="P44" i="51"/>
  <c r="A74" i="51"/>
  <c r="D74" i="51"/>
  <c r="A32" i="51"/>
  <c r="D32" i="51"/>
  <c r="D21" i="51"/>
  <c r="A21" i="51"/>
  <c r="D85" i="51"/>
  <c r="A85" i="51"/>
  <c r="D52" i="51"/>
  <c r="A52" i="51"/>
  <c r="V30" i="51"/>
  <c r="AY30" i="51" s="1"/>
  <c r="Z30" i="51"/>
  <c r="AZ30" i="51" s="1"/>
  <c r="D10" i="51"/>
  <c r="A10" i="51"/>
  <c r="AU8" i="51"/>
  <c r="S8" i="51"/>
  <c r="R8" i="51"/>
  <c r="Q8" i="51"/>
  <c r="BA8" i="51" s="1"/>
  <c r="D62" i="51"/>
  <c r="A62" i="51"/>
  <c r="D51" i="51"/>
  <c r="A51" i="51"/>
  <c r="D55" i="51"/>
  <c r="A55" i="51"/>
  <c r="A60" i="51"/>
  <c r="D60" i="51"/>
  <c r="D41" i="51"/>
  <c r="A41" i="51"/>
  <c r="A29" i="51"/>
  <c r="D29" i="51"/>
  <c r="AA15" i="51"/>
  <c r="Q15" i="51"/>
  <c r="BA15" i="51" s="1"/>
  <c r="BB15" i="51" s="1"/>
  <c r="Z15" i="51"/>
  <c r="AZ15" i="51" s="1"/>
  <c r="P15" i="51"/>
  <c r="AE15" i="51" a="1"/>
  <c r="AE15" i="51" s="1"/>
  <c r="V15" i="51"/>
  <c r="AY15" i="51" s="1"/>
  <c r="AB15" i="51"/>
  <c r="Y15" i="51"/>
  <c r="AU15" i="51"/>
  <c r="W15" i="51"/>
  <c r="U15" i="51"/>
  <c r="R15" i="51"/>
  <c r="S15" i="51"/>
  <c r="AE111" i="51" a="1"/>
  <c r="AE111" i="51" s="1"/>
  <c r="V111" i="51"/>
  <c r="AY111" i="51" s="1"/>
  <c r="S111" i="51"/>
  <c r="AA111" i="51"/>
  <c r="U111" i="51"/>
  <c r="Z111" i="51"/>
  <c r="AZ111" i="51" s="1"/>
  <c r="Y111" i="51"/>
  <c r="W111" i="51"/>
  <c r="R111" i="51"/>
  <c r="Q111" i="51"/>
  <c r="BA111" i="51" s="1"/>
  <c r="P111" i="51"/>
  <c r="AB111" i="51"/>
  <c r="A83" i="51"/>
  <c r="D83" i="51"/>
  <c r="S98" i="51"/>
  <c r="R98" i="51"/>
  <c r="P98" i="51"/>
  <c r="Y98" i="51"/>
  <c r="Q98" i="51"/>
  <c r="BA98" i="51" s="1"/>
  <c r="AS98" i="51"/>
  <c r="AF98" i="51" s="1"/>
  <c r="AU59" i="51"/>
  <c r="Q59" i="51"/>
  <c r="BA59" i="51" s="1"/>
  <c r="V59" i="51"/>
  <c r="AY59" i="51" s="1"/>
  <c r="D50" i="51"/>
  <c r="A50" i="51"/>
  <c r="D61" i="51"/>
  <c r="A61" i="51"/>
  <c r="AU46" i="51"/>
  <c r="Y46" i="51"/>
  <c r="V46" i="51"/>
  <c r="AY46" i="51" s="1"/>
  <c r="AA46" i="51"/>
  <c r="Z46" i="51"/>
  <c r="AZ46" i="51" s="1"/>
  <c r="R46" i="51"/>
  <c r="AB46" i="51"/>
  <c r="U28" i="51"/>
  <c r="AA28" i="51"/>
  <c r="Q28" i="51"/>
  <c r="BA28" i="51" s="1"/>
  <c r="BB28" i="51" s="1"/>
  <c r="AU28" i="51"/>
  <c r="AB28" i="51"/>
  <c r="Z28" i="51"/>
  <c r="AZ28" i="51" s="1"/>
  <c r="Y28" i="51"/>
  <c r="D65" i="51"/>
  <c r="A65" i="51"/>
  <c r="D20" i="51"/>
  <c r="A20" i="51"/>
  <c r="Y2" i="51"/>
  <c r="A41" i="50"/>
  <c r="D41" i="50"/>
  <c r="A97" i="50"/>
  <c r="A33" i="50"/>
  <c r="D57" i="50"/>
  <c r="A57" i="50"/>
  <c r="D89" i="50"/>
  <c r="A89" i="50"/>
  <c r="AS123" i="50"/>
  <c r="AF123" i="50" s="1"/>
  <c r="S123" i="50"/>
  <c r="R123" i="50"/>
  <c r="Q123" i="50"/>
  <c r="BA123" i="50" s="1"/>
  <c r="P123" i="50"/>
  <c r="W79" i="50"/>
  <c r="AA79" i="50"/>
  <c r="P79" i="50"/>
  <c r="Z79" i="50"/>
  <c r="AZ79" i="50" s="1"/>
  <c r="Y79" i="50"/>
  <c r="V79" i="50"/>
  <c r="AY79" i="50" s="1"/>
  <c r="S79" i="50"/>
  <c r="R79" i="50"/>
  <c r="Q79" i="50"/>
  <c r="BA79" i="50" s="1"/>
  <c r="AS79" i="50"/>
  <c r="AF79" i="50" s="1"/>
  <c r="AB79" i="50"/>
  <c r="D39" i="50"/>
  <c r="A39" i="50"/>
  <c r="D84" i="50"/>
  <c r="A84" i="50"/>
  <c r="D34" i="50"/>
  <c r="A34" i="50"/>
  <c r="D16" i="50"/>
  <c r="A16" i="50"/>
  <c r="D4" i="50"/>
  <c r="A4" i="50"/>
  <c r="Y6" i="50"/>
  <c r="Z6" i="50"/>
  <c r="AZ6" i="50" s="1"/>
  <c r="U6" i="50"/>
  <c r="AE6" i="50" a="1"/>
  <c r="AE6" i="50" s="1"/>
  <c r="AB6" i="50"/>
  <c r="D114" i="50"/>
  <c r="A114" i="50"/>
  <c r="A61" i="50"/>
  <c r="D61" i="50"/>
  <c r="D64" i="50"/>
  <c r="A64" i="50"/>
  <c r="D13" i="50"/>
  <c r="A13" i="50"/>
  <c r="A17" i="50"/>
  <c r="D17" i="50"/>
  <c r="D92" i="50"/>
  <c r="A92" i="50"/>
  <c r="A42" i="50"/>
  <c r="D42" i="50"/>
  <c r="U61" i="50"/>
  <c r="S61" i="50"/>
  <c r="P61" i="50"/>
  <c r="R61" i="50"/>
  <c r="Y61" i="50"/>
  <c r="D117" i="50"/>
  <c r="A117" i="50"/>
  <c r="D85" i="50"/>
  <c r="A85" i="50"/>
  <c r="AB65" i="50"/>
  <c r="R65" i="50"/>
  <c r="Z65" i="50"/>
  <c r="AZ65" i="50" s="1"/>
  <c r="S65" i="50"/>
  <c r="AA65" i="50"/>
  <c r="D87" i="50"/>
  <c r="A87" i="50"/>
  <c r="R60" i="50"/>
  <c r="S60" i="50"/>
  <c r="A12" i="50"/>
  <c r="D12" i="50"/>
  <c r="A116" i="50"/>
  <c r="D116" i="50"/>
  <c r="Q128" i="50"/>
  <c r="BA128" i="50" s="1"/>
  <c r="AB128" i="50"/>
  <c r="D115" i="50"/>
  <c r="A115" i="50"/>
  <c r="A120" i="50"/>
  <c r="D120" i="50"/>
  <c r="D83" i="50"/>
  <c r="A83" i="50"/>
  <c r="A128" i="50"/>
  <c r="D128" i="50"/>
  <c r="W115" i="50"/>
  <c r="D82" i="50"/>
  <c r="A82" i="50"/>
  <c r="D22" i="50"/>
  <c r="A22" i="50"/>
  <c r="D60" i="50"/>
  <c r="A60" i="50"/>
  <c r="AA71" i="50"/>
  <c r="Q71" i="50"/>
  <c r="BA71" i="50" s="1"/>
  <c r="V71" i="50"/>
  <c r="AY71" i="50" s="1"/>
  <c r="W71" i="50"/>
  <c r="U71" i="50"/>
  <c r="R71" i="50"/>
  <c r="P71" i="50"/>
  <c r="S71" i="50"/>
  <c r="A20" i="50"/>
  <c r="D20" i="50"/>
  <c r="A123" i="50"/>
  <c r="D123" i="50"/>
  <c r="A90" i="50"/>
  <c r="D90" i="50"/>
  <c r="D65" i="50"/>
  <c r="A65" i="50"/>
  <c r="AA5" i="50"/>
  <c r="D6" i="50"/>
  <c r="A6" i="50"/>
  <c r="V98" i="49"/>
  <c r="AY98" i="49" s="1"/>
  <c r="A58" i="49"/>
  <c r="D58" i="49"/>
  <c r="W66" i="49"/>
  <c r="U66" i="49"/>
  <c r="AB66" i="49"/>
  <c r="Y66" i="49"/>
  <c r="AA66" i="49"/>
  <c r="A90" i="49"/>
  <c r="D90" i="49"/>
  <c r="A129" i="49"/>
  <c r="D129" i="49"/>
  <c r="V104" i="49"/>
  <c r="AY104" i="49" s="1"/>
  <c r="U104" i="49"/>
  <c r="AS104" i="49"/>
  <c r="AF104" i="49" s="1"/>
  <c r="S104" i="49"/>
  <c r="Q104" i="49"/>
  <c r="BA104" i="49" s="1"/>
  <c r="P104" i="49"/>
  <c r="AA104" i="49"/>
  <c r="R104" i="49"/>
  <c r="P42" i="49"/>
  <c r="A30" i="49"/>
  <c r="D30" i="49"/>
  <c r="A96" i="49"/>
  <c r="D96" i="49"/>
  <c r="D44" i="49"/>
  <c r="A44" i="49"/>
  <c r="AA11" i="49"/>
  <c r="Q11" i="49"/>
  <c r="BA11" i="49" s="1"/>
  <c r="BB11" i="49" s="1"/>
  <c r="AU11" i="49"/>
  <c r="W11" i="49"/>
  <c r="Y11" i="49"/>
  <c r="V11" i="49"/>
  <c r="AY11" i="49" s="1"/>
  <c r="U11" i="49"/>
  <c r="S11" i="49"/>
  <c r="R11" i="49"/>
  <c r="P11" i="49"/>
  <c r="AE11" i="49" a="1"/>
  <c r="AE11" i="49" s="1"/>
  <c r="AB11" i="49"/>
  <c r="Z11" i="49"/>
  <c r="AZ11" i="49" s="1"/>
  <c r="AB4" i="49"/>
  <c r="R4" i="49"/>
  <c r="D125" i="49"/>
  <c r="A125" i="49"/>
  <c r="A19" i="49"/>
  <c r="D19" i="49"/>
  <c r="D91" i="49"/>
  <c r="A91" i="49"/>
  <c r="W85" i="49"/>
  <c r="AS85" i="49"/>
  <c r="AF85" i="49" s="1"/>
  <c r="D39" i="49"/>
  <c r="A39" i="49"/>
  <c r="AA19" i="49"/>
  <c r="Q19" i="49"/>
  <c r="BA19" i="49" s="1"/>
  <c r="AU19" i="49"/>
  <c r="W19" i="49"/>
  <c r="V19" i="49"/>
  <c r="AY19" i="49" s="1"/>
  <c r="AB19" i="49"/>
  <c r="R19" i="49"/>
  <c r="Z19" i="49"/>
  <c r="AZ19" i="49" s="1"/>
  <c r="Y19" i="49"/>
  <c r="U19" i="49"/>
  <c r="S19" i="49"/>
  <c r="P19" i="49"/>
  <c r="A26" i="49"/>
  <c r="D26" i="49"/>
  <c r="Y6" i="49"/>
  <c r="AU6" i="49"/>
  <c r="W6" i="49"/>
  <c r="V6" i="49"/>
  <c r="AY6" i="49" s="1"/>
  <c r="AA6" i="49"/>
  <c r="Z6" i="49"/>
  <c r="AZ6" i="49" s="1"/>
  <c r="U6" i="49"/>
  <c r="S6" i="49"/>
  <c r="R6" i="49"/>
  <c r="Q6" i="49"/>
  <c r="BA6" i="49" s="1"/>
  <c r="P6" i="49"/>
  <c r="AB6" i="49"/>
  <c r="D123" i="49"/>
  <c r="A123" i="49"/>
  <c r="A128" i="49"/>
  <c r="D128" i="49"/>
  <c r="D126" i="49"/>
  <c r="A126" i="49"/>
  <c r="S27" i="49"/>
  <c r="Z27" i="49"/>
  <c r="AZ27" i="49" s="1"/>
  <c r="W27" i="49"/>
  <c r="D24" i="49"/>
  <c r="A24" i="49"/>
  <c r="U10" i="49"/>
  <c r="AA10" i="49"/>
  <c r="Q10" i="49"/>
  <c r="BA10" i="49" s="1"/>
  <c r="BB10" i="49" s="1"/>
  <c r="Y10" i="49"/>
  <c r="W10" i="49"/>
  <c r="V10" i="49"/>
  <c r="AY10" i="49" s="1"/>
  <c r="S10" i="49"/>
  <c r="R10" i="49"/>
  <c r="AU10" i="49"/>
  <c r="P10" i="49"/>
  <c r="AE10" i="49" a="1"/>
  <c r="AE10" i="49" s="1"/>
  <c r="AB10" i="49"/>
  <c r="Z10" i="49"/>
  <c r="AZ10" i="49" s="1"/>
  <c r="A122" i="49"/>
  <c r="D122" i="49"/>
  <c r="W114" i="49"/>
  <c r="D124" i="49"/>
  <c r="A124" i="49"/>
  <c r="A34" i="49"/>
  <c r="D34" i="49"/>
  <c r="AB26" i="49"/>
  <c r="U34" i="49"/>
  <c r="AU34" i="49"/>
  <c r="Y34" i="49"/>
  <c r="W34" i="49"/>
  <c r="S34" i="49"/>
  <c r="R34" i="49"/>
  <c r="Z34" i="49"/>
  <c r="AZ34" i="49" s="1"/>
  <c r="AB34" i="49"/>
  <c r="AA34" i="49"/>
  <c r="V34" i="49"/>
  <c r="AY34" i="49" s="1"/>
  <c r="BB34" i="49" s="1"/>
  <c r="Q34" i="49"/>
  <c r="BA34" i="49" s="1"/>
  <c r="P34" i="49"/>
  <c r="AB24" i="49"/>
  <c r="R24" i="49"/>
  <c r="AU24" i="49"/>
  <c r="S24" i="49"/>
  <c r="Z24" i="49"/>
  <c r="AZ24" i="49" s="1"/>
  <c r="V24" i="49"/>
  <c r="AY24" i="49" s="1"/>
  <c r="U24" i="49"/>
  <c r="Q24" i="49"/>
  <c r="BA24" i="49" s="1"/>
  <c r="P24" i="49"/>
  <c r="A31" i="49"/>
  <c r="D31" i="49"/>
  <c r="D9" i="49"/>
  <c r="A9" i="49"/>
  <c r="D94" i="49"/>
  <c r="A94" i="49"/>
  <c r="A105" i="49"/>
  <c r="D105" i="49"/>
  <c r="A23" i="49"/>
  <c r="D23" i="49"/>
  <c r="A10" i="49"/>
  <c r="D10" i="49"/>
  <c r="D93" i="49"/>
  <c r="A93" i="49"/>
  <c r="D27" i="49"/>
  <c r="A27" i="49"/>
  <c r="A11" i="49"/>
  <c r="D11" i="49"/>
  <c r="D100" i="48"/>
  <c r="A100" i="48"/>
  <c r="A102" i="48"/>
  <c r="D102" i="48"/>
  <c r="D70" i="48"/>
  <c r="A70" i="48"/>
  <c r="D101" i="48"/>
  <c r="A101" i="48"/>
  <c r="D81" i="48"/>
  <c r="A81" i="48"/>
  <c r="D73" i="48"/>
  <c r="A73" i="48"/>
  <c r="A63" i="48"/>
  <c r="D63" i="48"/>
  <c r="D71" i="48"/>
  <c r="A71" i="48"/>
  <c r="D39" i="48"/>
  <c r="A39" i="48"/>
  <c r="D26" i="48"/>
  <c r="A26" i="48"/>
  <c r="A66" i="48"/>
  <c r="D66" i="48"/>
  <c r="D27" i="48"/>
  <c r="A27" i="48"/>
  <c r="A16" i="48"/>
  <c r="D16" i="48"/>
  <c r="A11" i="48"/>
  <c r="D11" i="48"/>
  <c r="D105" i="48"/>
  <c r="A105" i="48"/>
  <c r="D67" i="48"/>
  <c r="A67" i="48"/>
  <c r="D49" i="48"/>
  <c r="A49" i="48"/>
  <c r="S34" i="48"/>
  <c r="D60" i="48"/>
  <c r="A60" i="48"/>
  <c r="D8" i="48"/>
  <c r="A8" i="48"/>
  <c r="D104" i="48"/>
  <c r="A104" i="48"/>
  <c r="D99" i="48"/>
  <c r="A99" i="48"/>
  <c r="D53" i="48"/>
  <c r="A53" i="48"/>
  <c r="D47" i="48"/>
  <c r="A47" i="48"/>
  <c r="D44" i="48"/>
  <c r="A44" i="48"/>
  <c r="D61" i="48"/>
  <c r="A61" i="48"/>
  <c r="D35" i="48"/>
  <c r="A35" i="48"/>
  <c r="A80" i="48"/>
  <c r="D80" i="48"/>
  <c r="D72" i="48"/>
  <c r="A72" i="48"/>
  <c r="D9" i="48"/>
  <c r="A9" i="48"/>
  <c r="A12" i="48"/>
  <c r="D12" i="48"/>
  <c r="D98" i="48"/>
  <c r="A98" i="48"/>
  <c r="D59" i="48"/>
  <c r="A59" i="48"/>
  <c r="D41" i="48"/>
  <c r="A41" i="48"/>
  <c r="A103" i="48"/>
  <c r="D103" i="48"/>
  <c r="D3" i="48"/>
  <c r="A3" i="48"/>
  <c r="D45" i="48"/>
  <c r="A45" i="48"/>
  <c r="D88" i="47"/>
  <c r="A88" i="47"/>
  <c r="D74" i="47"/>
  <c r="A74" i="47"/>
  <c r="A112" i="47"/>
  <c r="D10" i="47"/>
  <c r="AH10" i="47" s="1"/>
  <c r="A10" i="47"/>
  <c r="D75" i="47"/>
  <c r="A75" i="47"/>
  <c r="D17" i="47"/>
  <c r="A17" i="47"/>
  <c r="AB50" i="47"/>
  <c r="AU50" i="47"/>
  <c r="Q50" i="47"/>
  <c r="BA50" i="47" s="1"/>
  <c r="R121" i="47"/>
  <c r="R103" i="47"/>
  <c r="P103" i="47"/>
  <c r="U27" i="47"/>
  <c r="AA27" i="47"/>
  <c r="AE27" i="47" a="1"/>
  <c r="AE27" i="47" s="1"/>
  <c r="AB27" i="47"/>
  <c r="Z27" i="47"/>
  <c r="AZ27" i="47" s="1"/>
  <c r="Y27" i="47"/>
  <c r="AU27" i="47"/>
  <c r="W27" i="47"/>
  <c r="D15" i="47"/>
  <c r="A15" i="47"/>
  <c r="D116" i="47"/>
  <c r="A116" i="47"/>
  <c r="D107" i="47"/>
  <c r="A107" i="47"/>
  <c r="AU29" i="47"/>
  <c r="R29" i="47"/>
  <c r="Q119" i="47"/>
  <c r="BA119" i="47" s="1"/>
  <c r="D119" i="47"/>
  <c r="A119" i="47"/>
  <c r="A80" i="47"/>
  <c r="D80" i="47"/>
  <c r="D54" i="47"/>
  <c r="A54" i="47"/>
  <c r="S83" i="47"/>
  <c r="S72" i="47"/>
  <c r="R72" i="47"/>
  <c r="Q72" i="47"/>
  <c r="BA72" i="47" s="1"/>
  <c r="AU57" i="47"/>
  <c r="D55" i="47"/>
  <c r="A55" i="47"/>
  <c r="D110" i="47"/>
  <c r="A110" i="47"/>
  <c r="U26" i="47"/>
  <c r="AA26" i="47"/>
  <c r="AB26" i="47"/>
  <c r="Z26" i="47"/>
  <c r="AZ26" i="47" s="1"/>
  <c r="Y26" i="47"/>
  <c r="AU26" i="47"/>
  <c r="W26" i="47"/>
  <c r="AE26" i="47" a="1"/>
  <c r="AE26" i="47" s="1"/>
  <c r="D115" i="47"/>
  <c r="A115" i="47"/>
  <c r="Y111" i="47"/>
  <c r="W111" i="47"/>
  <c r="AB111" i="47"/>
  <c r="Q95" i="47"/>
  <c r="BA95" i="47" s="1"/>
  <c r="BB95" i="47" s="1"/>
  <c r="W95" i="47"/>
  <c r="Z95" i="47"/>
  <c r="AZ95" i="47" s="1"/>
  <c r="D85" i="47"/>
  <c r="A85" i="47"/>
  <c r="D50" i="47"/>
  <c r="D66" i="45"/>
  <c r="R6" i="45"/>
  <c r="A58" i="43"/>
  <c r="D58" i="43"/>
  <c r="D106" i="43"/>
  <c r="D42" i="43"/>
  <c r="A42" i="43"/>
  <c r="A26" i="43"/>
  <c r="D26" i="43"/>
  <c r="D34" i="43"/>
  <c r="A34" i="43"/>
  <c r="D10" i="43"/>
  <c r="A10" i="43"/>
  <c r="D74" i="43"/>
  <c r="A18" i="43"/>
  <c r="D18" i="43"/>
  <c r="W66" i="43"/>
  <c r="P66" i="43"/>
  <c r="U66" i="43"/>
  <c r="S66" i="43"/>
  <c r="AB66" i="43"/>
  <c r="Y66" i="43"/>
  <c r="R66" i="43"/>
  <c r="Q66" i="43"/>
  <c r="BA66" i="43" s="1"/>
  <c r="AA66" i="43"/>
  <c r="Z66" i="43"/>
  <c r="AZ66" i="43" s="1"/>
  <c r="V66" i="43"/>
  <c r="AY66" i="43" s="1"/>
  <c r="A57" i="42"/>
  <c r="D57" i="42"/>
  <c r="D97" i="42"/>
  <c r="A97" i="42"/>
  <c r="A41" i="42"/>
  <c r="D41" i="42"/>
  <c r="A33" i="42"/>
  <c r="D33" i="42"/>
  <c r="A129" i="42"/>
  <c r="D129" i="42"/>
  <c r="D17" i="42"/>
  <c r="A17" i="42"/>
  <c r="A65" i="42"/>
  <c r="D65" i="42"/>
  <c r="D9" i="42"/>
  <c r="A9" i="42"/>
  <c r="D49" i="42"/>
  <c r="A49" i="42"/>
  <c r="Y26" i="41"/>
  <c r="Y10" i="41"/>
  <c r="D18" i="41"/>
  <c r="A18" i="41"/>
  <c r="D10" i="41"/>
  <c r="A10" i="41"/>
  <c r="R18" i="41"/>
  <c r="Q18" i="41"/>
  <c r="BA18" i="41" s="1"/>
  <c r="P18" i="41"/>
  <c r="S18" i="41"/>
  <c r="AU18" i="41"/>
  <c r="AA58" i="41"/>
  <c r="D50" i="41"/>
  <c r="A50" i="41"/>
  <c r="U74" i="41"/>
  <c r="D34" i="41"/>
  <c r="A34" i="41"/>
  <c r="AA50" i="41"/>
  <c r="AB50" i="41"/>
  <c r="P50" i="41"/>
  <c r="S50" i="41"/>
  <c r="Q50" i="41"/>
  <c r="BA50" i="41" s="1"/>
  <c r="AU50" i="41"/>
  <c r="P34" i="41"/>
  <c r="Y34" i="41"/>
  <c r="Q34" i="41"/>
  <c r="BA34" i="41" s="1"/>
  <c r="U34" i="41"/>
  <c r="D26" i="41"/>
  <c r="A26" i="41"/>
  <c r="D49" i="40"/>
  <c r="A49" i="40"/>
  <c r="D81" i="40"/>
  <c r="A81" i="40"/>
  <c r="A17" i="40"/>
  <c r="D17" i="40"/>
  <c r="A33" i="40"/>
  <c r="D33" i="40"/>
  <c r="D9" i="40"/>
  <c r="A9" i="40"/>
  <c r="D57" i="39"/>
  <c r="A57" i="39"/>
  <c r="AU49" i="39"/>
  <c r="U49" i="39"/>
  <c r="AA49" i="39"/>
  <c r="A49" i="39"/>
  <c r="D49" i="39"/>
  <c r="Z129" i="39"/>
  <c r="AZ129" i="39" s="1"/>
  <c r="AB129" i="39"/>
  <c r="R9" i="39"/>
  <c r="Q25" i="39"/>
  <c r="BA25" i="39" s="1"/>
  <c r="D89" i="39"/>
  <c r="A89" i="39"/>
  <c r="A25" i="39"/>
  <c r="D25" i="39"/>
  <c r="D17" i="39"/>
  <c r="A17" i="39"/>
  <c r="D9" i="39"/>
  <c r="A9" i="39"/>
  <c r="A41" i="39"/>
  <c r="D41" i="39"/>
  <c r="U65" i="39"/>
  <c r="Y65" i="39"/>
  <c r="AB65" i="39"/>
  <c r="AA65" i="39"/>
  <c r="Z65" i="39"/>
  <c r="AZ65" i="39" s="1"/>
  <c r="W65" i="39"/>
  <c r="D65" i="39"/>
  <c r="A121" i="39"/>
  <c r="D121" i="39"/>
  <c r="P41" i="39"/>
  <c r="R41" i="39"/>
  <c r="A50" i="38"/>
  <c r="D50" i="38"/>
  <c r="D90" i="38"/>
  <c r="A90" i="38"/>
  <c r="A10" i="38"/>
  <c r="D10" i="38"/>
  <c r="D58" i="38"/>
  <c r="A58" i="38"/>
  <c r="D42" i="38"/>
  <c r="A42" i="38"/>
  <c r="D18" i="38"/>
  <c r="A18" i="38"/>
  <c r="D116" i="46"/>
  <c r="AW116" i="46" s="1"/>
  <c r="A116" i="46"/>
  <c r="D119" i="46"/>
  <c r="AW119" i="46" s="1"/>
  <c r="A119" i="46"/>
  <c r="A84" i="46"/>
  <c r="D84" i="46"/>
  <c r="AW84" i="46" s="1"/>
  <c r="D91" i="46"/>
  <c r="AW91" i="46" s="1"/>
  <c r="A91" i="46"/>
  <c r="A94" i="46"/>
  <c r="D94" i="46"/>
  <c r="AW94" i="46" s="1"/>
  <c r="A89" i="46"/>
  <c r="D89" i="46"/>
  <c r="AW89" i="46" s="1"/>
  <c r="A60" i="46"/>
  <c r="A82" i="46"/>
  <c r="A121" i="46"/>
  <c r="D121" i="46"/>
  <c r="AW121" i="46" s="1"/>
  <c r="D87" i="46"/>
  <c r="AW87" i="46" s="1"/>
  <c r="A87" i="46"/>
  <c r="D92" i="46"/>
  <c r="AW92" i="46" s="1"/>
  <c r="A92" i="46"/>
  <c r="D125" i="46"/>
  <c r="AW125" i="46" s="1"/>
  <c r="A125" i="46"/>
  <c r="D59" i="46"/>
  <c r="AW59" i="46" s="1"/>
  <c r="A64" i="46"/>
  <c r="D64" i="46"/>
  <c r="AW64" i="46" s="1"/>
  <c r="A90" i="46"/>
  <c r="D90" i="46"/>
  <c r="AW90" i="46" s="1"/>
  <c r="D86" i="46"/>
  <c r="AW86" i="46" s="1"/>
  <c r="A86" i="46"/>
  <c r="D95" i="46"/>
  <c r="AW95" i="46" s="1"/>
  <c r="A95" i="46"/>
  <c r="D114" i="46"/>
  <c r="AW114" i="46" s="1"/>
  <c r="D27" i="46"/>
  <c r="AW27" i="46" s="1"/>
  <c r="D124" i="46"/>
  <c r="AW124" i="46" s="1"/>
  <c r="A124" i="46"/>
  <c r="A88" i="46"/>
  <c r="D88" i="46"/>
  <c r="AW88" i="46" s="1"/>
  <c r="D123" i="46"/>
  <c r="AW123" i="46" s="1"/>
  <c r="A123" i="46"/>
  <c r="D105" i="40"/>
  <c r="A75" i="39"/>
  <c r="D67" i="45"/>
  <c r="D34" i="45"/>
  <c r="A34" i="45"/>
  <c r="A58" i="45"/>
  <c r="D58" i="45"/>
  <c r="AU6" i="45"/>
  <c r="S6" i="45"/>
  <c r="P6" i="45"/>
  <c r="D127" i="45"/>
  <c r="A127" i="45"/>
  <c r="A129" i="45"/>
  <c r="D129" i="45"/>
  <c r="A66" i="45"/>
  <c r="D69" i="45"/>
  <c r="A69" i="45"/>
  <c r="A101" i="45"/>
  <c r="D101" i="45"/>
  <c r="P87" i="45"/>
  <c r="D26" i="45"/>
  <c r="A26" i="45"/>
  <c r="P37" i="45"/>
  <c r="D9" i="45"/>
  <c r="A9" i="45"/>
  <c r="A5" i="45"/>
  <c r="D5" i="45"/>
  <c r="D125" i="45"/>
  <c r="A125" i="45"/>
  <c r="A104" i="45"/>
  <c r="D104" i="45"/>
  <c r="A103" i="45"/>
  <c r="D126" i="45"/>
  <c r="D70" i="45"/>
  <c r="A70" i="45"/>
  <c r="U8" i="45"/>
  <c r="U22" i="45"/>
  <c r="S22" i="45"/>
  <c r="P22" i="45"/>
  <c r="D96" i="41"/>
  <c r="A91" i="45"/>
  <c r="D91" i="45"/>
  <c r="Q103" i="45"/>
  <c r="BA103" i="45" s="1"/>
  <c r="P103" i="45"/>
  <c r="Z103" i="45"/>
  <c r="AZ103" i="45" s="1"/>
  <c r="D64" i="45"/>
  <c r="AH64" i="45" s="1"/>
  <c r="A64" i="45"/>
  <c r="AB63" i="45"/>
  <c r="AA63" i="45"/>
  <c r="Z63" i="45"/>
  <c r="AZ63" i="45" s="1"/>
  <c r="Y63" i="45"/>
  <c r="W63" i="45"/>
  <c r="AE63" i="45" a="1"/>
  <c r="AE63" i="45" s="1"/>
  <c r="U63" i="45"/>
  <c r="AU63" i="45"/>
  <c r="A67" i="45"/>
  <c r="AA21" i="45"/>
  <c r="D96" i="45"/>
  <c r="D97" i="45"/>
  <c r="A97" i="45"/>
  <c r="R82" i="45"/>
  <c r="P82" i="45"/>
  <c r="A39" i="45"/>
  <c r="D39" i="45"/>
  <c r="A2" i="45"/>
  <c r="D2" i="45"/>
  <c r="D100" i="45"/>
  <c r="A100" i="45"/>
  <c r="D73" i="45"/>
  <c r="A73" i="45"/>
  <c r="D63" i="45"/>
  <c r="AH63" i="45" s="1"/>
  <c r="A63" i="45"/>
  <c r="D90" i="45"/>
  <c r="A90" i="45"/>
  <c r="V95" i="45"/>
  <c r="AY95" i="45" s="1"/>
  <c r="R95" i="45"/>
  <c r="Z95" i="45"/>
  <c r="AZ95" i="45" s="1"/>
  <c r="D71" i="45"/>
  <c r="A71" i="45"/>
  <c r="D105" i="45"/>
  <c r="A105" i="45"/>
  <c r="D28" i="45"/>
  <c r="A28" i="45"/>
  <c r="D36" i="45"/>
  <c r="A36" i="45"/>
  <c r="D27" i="45"/>
  <c r="A27" i="45"/>
  <c r="A37" i="45"/>
  <c r="D37" i="45"/>
  <c r="D68" i="45"/>
  <c r="A68" i="45"/>
  <c r="D79" i="43"/>
  <c r="A114" i="42"/>
  <c r="A83" i="42"/>
  <c r="A73" i="40"/>
  <c r="A125" i="41"/>
  <c r="D124" i="41"/>
  <c r="D85" i="42"/>
  <c r="D111" i="43"/>
  <c r="D113" i="39"/>
  <c r="A68" i="40"/>
  <c r="D120" i="42"/>
  <c r="A86" i="42"/>
  <c r="D121" i="42"/>
  <c r="AF57" i="41"/>
  <c r="D72" i="40"/>
  <c r="A92" i="41"/>
  <c r="D92" i="41"/>
  <c r="D113" i="43"/>
  <c r="A113" i="43"/>
  <c r="D81" i="43"/>
  <c r="A81" i="43"/>
  <c r="D98" i="40"/>
  <c r="A89" i="42"/>
  <c r="AF23" i="41"/>
  <c r="AF55" i="41"/>
  <c r="D112" i="43"/>
  <c r="A112" i="43"/>
  <c r="D126" i="41"/>
  <c r="A126" i="41"/>
  <c r="D110" i="43"/>
  <c r="AF22" i="41"/>
  <c r="AF54" i="41"/>
  <c r="A88" i="42"/>
  <c r="D88" i="42"/>
  <c r="D116" i="42"/>
  <c r="A116" i="42"/>
  <c r="AF19" i="41"/>
  <c r="AF51" i="41"/>
  <c r="A120" i="38"/>
  <c r="D120" i="38"/>
  <c r="D84" i="42"/>
  <c r="A84" i="42"/>
  <c r="A91" i="41"/>
  <c r="D91" i="41"/>
  <c r="AF18" i="41"/>
  <c r="AF50" i="41"/>
  <c r="A100" i="40"/>
  <c r="A90" i="41"/>
  <c r="D90" i="41"/>
  <c r="A95" i="41"/>
  <c r="D95" i="41"/>
  <c r="D84" i="38"/>
  <c r="A77" i="43"/>
  <c r="D77" i="43"/>
  <c r="AF52" i="41"/>
  <c r="AF20" i="41"/>
  <c r="D75" i="43"/>
  <c r="A75" i="43"/>
  <c r="AF53" i="41"/>
  <c r="AF21" i="41"/>
  <c r="D97" i="41"/>
  <c r="A97" i="41"/>
  <c r="D82" i="38"/>
  <c r="D115" i="42"/>
  <c r="A115" i="42"/>
  <c r="D74" i="39"/>
  <c r="A118" i="42"/>
  <c r="D118" i="42"/>
  <c r="D93" i="41"/>
  <c r="A93" i="41"/>
  <c r="AF56" i="41"/>
  <c r="AF24" i="41"/>
  <c r="A81" i="39"/>
  <c r="D109" i="39"/>
  <c r="A109" i="39"/>
  <c r="A110" i="39"/>
  <c r="D107" i="39"/>
  <c r="A107" i="39"/>
  <c r="A99" i="40"/>
  <c r="A112" i="39"/>
  <c r="D87" i="38"/>
  <c r="A87" i="38"/>
  <c r="D122" i="41"/>
  <c r="A122" i="41"/>
  <c r="D115" i="38"/>
  <c r="D70" i="40"/>
  <c r="A67" i="40"/>
  <c r="D67" i="40"/>
  <c r="A71" i="40"/>
  <c r="A108" i="39"/>
  <c r="D108" i="39"/>
  <c r="D86" i="38"/>
  <c r="A86" i="38"/>
  <c r="D85" i="38"/>
  <c r="A85" i="38"/>
  <c r="D98" i="44"/>
  <c r="A102" i="40"/>
  <c r="D102" i="40"/>
  <c r="D66" i="40"/>
  <c r="A66" i="40"/>
  <c r="A69" i="40"/>
  <c r="D69" i="40"/>
  <c r="A117" i="38"/>
  <c r="D117" i="38"/>
  <c r="D129" i="41"/>
  <c r="A129" i="41"/>
  <c r="A9" i="44"/>
  <c r="D9" i="44"/>
  <c r="A106" i="39"/>
  <c r="D106" i="39"/>
  <c r="D80" i="39"/>
  <c r="A80" i="39"/>
  <c r="D78" i="39"/>
  <c r="A78" i="39"/>
  <c r="A88" i="38"/>
  <c r="D88" i="38"/>
  <c r="D116" i="38"/>
  <c r="A116" i="38"/>
  <c r="D119" i="38"/>
  <c r="A119" i="38"/>
  <c r="D77" i="39"/>
  <c r="A77" i="39"/>
  <c r="D69" i="44"/>
  <c r="D110" i="44"/>
  <c r="D99" i="44"/>
  <c r="A99" i="44"/>
  <c r="D72" i="44"/>
  <c r="A72" i="44"/>
  <c r="D103" i="44"/>
  <c r="D101" i="44"/>
  <c r="A101" i="44"/>
  <c r="D42" i="44"/>
  <c r="A42" i="44"/>
  <c r="D128" i="41"/>
  <c r="A128" i="41"/>
  <c r="D65" i="44"/>
  <c r="A65" i="44"/>
  <c r="D46" i="44"/>
  <c r="A46" i="44"/>
  <c r="D55" i="44"/>
  <c r="A55" i="44"/>
  <c r="D27" i="44"/>
  <c r="A27" i="44"/>
  <c r="V16" i="44"/>
  <c r="AY16" i="44" s="1"/>
  <c r="A89" i="38"/>
  <c r="D89" i="38"/>
  <c r="A67" i="44"/>
  <c r="D54" i="44"/>
  <c r="A54" i="44"/>
  <c r="D57" i="44"/>
  <c r="AU44" i="44"/>
  <c r="A101" i="40"/>
  <c r="D101" i="40"/>
  <c r="A3" i="44"/>
  <c r="D3" i="44"/>
  <c r="D109" i="44"/>
  <c r="A109" i="44"/>
  <c r="D2" i="44"/>
  <c r="A2" i="44"/>
  <c r="AE99" i="44" a="1"/>
  <c r="AE99" i="44" s="1"/>
  <c r="Z99" i="44"/>
  <c r="AZ99" i="44" s="1"/>
  <c r="D76" i="44"/>
  <c r="A76" i="44"/>
  <c r="A71" i="44"/>
  <c r="D71" i="44"/>
  <c r="D43" i="44"/>
  <c r="A43" i="44"/>
  <c r="D18" i="44"/>
  <c r="A18" i="44"/>
  <c r="A106" i="44"/>
  <c r="D106" i="44"/>
  <c r="D63" i="44"/>
  <c r="A63" i="44"/>
  <c r="A35" i="44"/>
  <c r="A40" i="44"/>
  <c r="D40" i="44"/>
  <c r="A75" i="44"/>
  <c r="D75" i="44"/>
  <c r="D79" i="44"/>
  <c r="A79" i="44"/>
  <c r="D61" i="44"/>
  <c r="A61" i="44"/>
  <c r="AU19" i="44"/>
  <c r="V8" i="44"/>
  <c r="AY8" i="44" s="1"/>
  <c r="A111" i="44"/>
  <c r="D111" i="44"/>
  <c r="D107" i="44"/>
  <c r="A107" i="44"/>
  <c r="D37" i="44"/>
  <c r="A37" i="44"/>
  <c r="AA65" i="44"/>
  <c r="A66" i="44"/>
  <c r="D66" i="44"/>
  <c r="D104" i="44"/>
  <c r="A104" i="44"/>
  <c r="D111" i="39"/>
  <c r="D76" i="59"/>
  <c r="A76" i="59"/>
  <c r="D106" i="59"/>
  <c r="A120" i="58"/>
  <c r="D120" i="58"/>
  <c r="D115" i="58"/>
  <c r="A115" i="58"/>
  <c r="D88" i="58"/>
  <c r="A88" i="58"/>
  <c r="A87" i="58"/>
  <c r="D87" i="58"/>
  <c r="D93" i="57"/>
  <c r="A93" i="57"/>
  <c r="D69" i="56"/>
  <c r="A69" i="56"/>
  <c r="A99" i="56"/>
  <c r="D99" i="56"/>
  <c r="D67" i="56"/>
  <c r="A67" i="56"/>
  <c r="D102" i="56"/>
  <c r="A102" i="56"/>
  <c r="D112" i="55"/>
  <c r="A112" i="55"/>
  <c r="AF54" i="55"/>
  <c r="A77" i="55"/>
  <c r="D77" i="55"/>
  <c r="A117" i="54"/>
  <c r="A121" i="54"/>
  <c r="D121" i="54"/>
  <c r="D116" i="54"/>
  <c r="A116" i="54"/>
  <c r="D115" i="54"/>
  <c r="A115" i="54"/>
  <c r="D118" i="54"/>
  <c r="A118" i="54"/>
  <c r="A91" i="53"/>
  <c r="D91" i="53"/>
  <c r="A90" i="53"/>
  <c r="D90" i="53"/>
  <c r="D126" i="53"/>
  <c r="A126" i="53"/>
  <c r="D125" i="53"/>
  <c r="A125" i="53"/>
  <c r="A96" i="53"/>
  <c r="D96" i="53"/>
  <c r="D99" i="52"/>
  <c r="A99" i="52"/>
  <c r="D104" i="52"/>
  <c r="A104" i="52"/>
  <c r="D71" i="52"/>
  <c r="A71" i="52"/>
  <c r="D70" i="52"/>
  <c r="A70" i="52"/>
  <c r="D98" i="52"/>
  <c r="A98" i="52"/>
  <c r="A111" i="51"/>
  <c r="D76" i="51"/>
  <c r="A76" i="51"/>
  <c r="D80" i="51"/>
  <c r="A80" i="51"/>
  <c r="D110" i="51"/>
  <c r="A110" i="51"/>
  <c r="A121" i="50"/>
  <c r="D121" i="50"/>
  <c r="D119" i="50"/>
  <c r="A119" i="50"/>
  <c r="D118" i="50"/>
  <c r="A118" i="50"/>
  <c r="D127" i="49"/>
  <c r="A127" i="49"/>
  <c r="D92" i="49"/>
  <c r="A92" i="49"/>
  <c r="A95" i="49"/>
  <c r="D95" i="49"/>
  <c r="A69" i="48"/>
  <c r="D69" i="48"/>
  <c r="A109" i="47"/>
  <c r="D81" i="47"/>
  <c r="D83" i="46"/>
  <c r="AW83" i="46" s="1"/>
  <c r="D96" i="46"/>
  <c r="AW96" i="46" s="1"/>
  <c r="A117" i="46"/>
  <c r="D97" i="46"/>
  <c r="AW97" i="46" s="1"/>
  <c r="D129" i="46"/>
  <c r="AW129" i="46" s="1"/>
  <c r="A118" i="46"/>
  <c r="A115" i="46"/>
  <c r="D122" i="46"/>
  <c r="AW122" i="46" s="1"/>
  <c r="A96" i="45"/>
  <c r="A124" i="45"/>
  <c r="A94" i="45"/>
  <c r="D72" i="45"/>
  <c r="A102" i="45"/>
  <c r="D99" i="45"/>
  <c r="A122" i="45"/>
  <c r="D100" i="44"/>
  <c r="A128" i="46"/>
  <c r="D85" i="46"/>
  <c r="AW85" i="46" s="1"/>
  <c r="A85" i="46"/>
  <c r="D82" i="46"/>
  <c r="AW82" i="46" s="1"/>
  <c r="A96" i="46"/>
  <c r="A97" i="46"/>
  <c r="D128" i="45"/>
  <c r="A123" i="45"/>
  <c r="A92" i="45"/>
  <c r="D98" i="45"/>
  <c r="A98" i="44"/>
  <c r="A80" i="44"/>
  <c r="A105" i="44"/>
  <c r="D77" i="44"/>
  <c r="D68" i="44"/>
  <c r="A70" i="44"/>
  <c r="A100" i="44"/>
  <c r="D78" i="44"/>
  <c r="A78" i="44"/>
  <c r="AF23" i="59"/>
  <c r="AF52" i="59"/>
  <c r="AF57" i="59"/>
  <c r="AF54" i="59"/>
  <c r="AF53" i="59"/>
  <c r="AF50" i="59"/>
  <c r="AF51" i="59"/>
  <c r="AF56" i="59"/>
  <c r="AF55" i="59"/>
  <c r="AF65" i="58"/>
  <c r="AF12" i="58"/>
  <c r="AF10" i="58"/>
  <c r="D85" i="58"/>
  <c r="A85" i="58"/>
  <c r="A83" i="58"/>
  <c r="D83" i="58"/>
  <c r="AF15" i="58"/>
  <c r="AF11" i="58"/>
  <c r="AF17" i="58"/>
  <c r="AF14" i="58"/>
  <c r="AF13" i="58"/>
  <c r="AF16" i="58"/>
  <c r="AF34" i="57"/>
  <c r="AF57" i="57"/>
  <c r="AF55" i="57"/>
  <c r="AF50" i="57"/>
  <c r="AF53" i="57"/>
  <c r="AF54" i="57"/>
  <c r="AF51" i="57"/>
  <c r="AF56" i="57"/>
  <c r="A95" i="57"/>
  <c r="D95" i="57"/>
  <c r="AF52" i="57"/>
  <c r="A94" i="57"/>
  <c r="D94" i="57"/>
  <c r="A91" i="57"/>
  <c r="D91" i="57"/>
  <c r="AF58" i="56"/>
  <c r="AF49" i="56"/>
  <c r="AF15" i="56"/>
  <c r="AF12" i="56"/>
  <c r="AF13" i="56"/>
  <c r="A70" i="56"/>
  <c r="D70" i="56"/>
  <c r="AF11" i="56"/>
  <c r="AF14" i="56"/>
  <c r="AF16" i="56"/>
  <c r="AF10" i="56"/>
  <c r="AF17" i="56"/>
  <c r="AF51" i="55"/>
  <c r="AF50" i="55"/>
  <c r="AF57" i="55"/>
  <c r="AF53" i="55"/>
  <c r="AF52" i="55"/>
  <c r="D79" i="55"/>
  <c r="A79" i="55"/>
  <c r="AF56" i="55"/>
  <c r="AF55" i="55"/>
  <c r="A109" i="55"/>
  <c r="D109" i="55"/>
  <c r="A106" i="55"/>
  <c r="D106" i="55"/>
  <c r="AF17" i="54"/>
  <c r="AF11" i="54"/>
  <c r="AF15" i="54"/>
  <c r="D119" i="54"/>
  <c r="A119" i="54"/>
  <c r="D86" i="54"/>
  <c r="A86" i="54"/>
  <c r="AF12" i="54"/>
  <c r="AF13" i="54"/>
  <c r="AF16" i="54"/>
  <c r="AF14" i="54"/>
  <c r="AF10" i="54"/>
  <c r="AF40" i="53"/>
  <c r="AF3" i="53"/>
  <c r="AF2" i="53"/>
  <c r="AF52" i="53"/>
  <c r="AF56" i="53"/>
  <c r="AF57" i="53"/>
  <c r="AF50" i="53"/>
  <c r="D92" i="53"/>
  <c r="A92" i="53"/>
  <c r="AF51" i="53"/>
  <c r="AF54" i="53"/>
  <c r="AF55" i="53"/>
  <c r="AF53" i="53"/>
  <c r="AF65" i="52"/>
  <c r="AF17" i="52"/>
  <c r="AF15" i="52"/>
  <c r="AF14" i="52"/>
  <c r="A102" i="52"/>
  <c r="D102" i="52"/>
  <c r="AF13" i="52"/>
  <c r="AF11" i="52"/>
  <c r="AF16" i="52"/>
  <c r="AF10" i="52"/>
  <c r="AF12" i="52"/>
  <c r="AF56" i="51"/>
  <c r="AF52" i="51"/>
  <c r="A106" i="51"/>
  <c r="D106" i="51"/>
  <c r="AF50" i="51"/>
  <c r="AF53" i="51"/>
  <c r="A107" i="51"/>
  <c r="D107" i="51"/>
  <c r="D111" i="51"/>
  <c r="A112" i="51"/>
  <c r="D112" i="51"/>
  <c r="D77" i="51"/>
  <c r="A77" i="51"/>
  <c r="AF57" i="51"/>
  <c r="AF54" i="51"/>
  <c r="AF51" i="51"/>
  <c r="AF55" i="51"/>
  <c r="AF13" i="50"/>
  <c r="D86" i="50"/>
  <c r="A86" i="50"/>
  <c r="A88" i="50"/>
  <c r="D88" i="50"/>
  <c r="AF16" i="50"/>
  <c r="AF14" i="50"/>
  <c r="AF12" i="50"/>
  <c r="AF17" i="50"/>
  <c r="AF11" i="50"/>
  <c r="AF10" i="50"/>
  <c r="AF15" i="50"/>
  <c r="AF9" i="49"/>
  <c r="AF54" i="49"/>
  <c r="AF50" i="49"/>
  <c r="AF56" i="49"/>
  <c r="AF52" i="49"/>
  <c r="A97" i="49"/>
  <c r="D97" i="49"/>
  <c r="AF53" i="49"/>
  <c r="AF57" i="49"/>
  <c r="AF55" i="49"/>
  <c r="AF51" i="49"/>
  <c r="AF58" i="48"/>
  <c r="AF11" i="48"/>
  <c r="D68" i="48"/>
  <c r="A68" i="48"/>
  <c r="AF17" i="48"/>
  <c r="AF10" i="48"/>
  <c r="AF14" i="48"/>
  <c r="AF12" i="48"/>
  <c r="AF15" i="48"/>
  <c r="AF16" i="48"/>
  <c r="AF13" i="48"/>
  <c r="AF8" i="47"/>
  <c r="AF53" i="47"/>
  <c r="AF56" i="47"/>
  <c r="AF51" i="47"/>
  <c r="AF57" i="47"/>
  <c r="AF55" i="47"/>
  <c r="D109" i="47"/>
  <c r="D108" i="47"/>
  <c r="A108" i="47"/>
  <c r="AF52" i="47"/>
  <c r="AF50" i="47"/>
  <c r="AF54" i="47"/>
  <c r="D117" i="46"/>
  <c r="AW117" i="46" s="1"/>
  <c r="A93" i="46"/>
  <c r="D93" i="46"/>
  <c r="AW93" i="46" s="1"/>
  <c r="D124" i="45"/>
  <c r="D122" i="45"/>
  <c r="A102" i="44"/>
  <c r="D102" i="44"/>
  <c r="AF55" i="43"/>
  <c r="AF53" i="43"/>
  <c r="AF52" i="43"/>
  <c r="AF56" i="43"/>
  <c r="AF50" i="43"/>
  <c r="AF57" i="43"/>
  <c r="AF51" i="43"/>
  <c r="AF34" i="43"/>
  <c r="AF54" i="43"/>
  <c r="AF41" i="43"/>
  <c r="AF40" i="43"/>
  <c r="AF38" i="43"/>
  <c r="AF37" i="43"/>
  <c r="AF39" i="43"/>
  <c r="AF35" i="43"/>
  <c r="AF36" i="43"/>
  <c r="AF47" i="42"/>
  <c r="AF10" i="42"/>
  <c r="AF16" i="42"/>
  <c r="AF13" i="42"/>
  <c r="AF15" i="42"/>
  <c r="AF12" i="42"/>
  <c r="AF14" i="42"/>
  <c r="AF17" i="42"/>
  <c r="AF11" i="42"/>
  <c r="AF39" i="41"/>
  <c r="AF25" i="41"/>
  <c r="AF41" i="41"/>
  <c r="AF32" i="40"/>
  <c r="AF10" i="40"/>
  <c r="AF16" i="40"/>
  <c r="AF14" i="40"/>
  <c r="AF15" i="40"/>
  <c r="AF12" i="40"/>
  <c r="AF17" i="40"/>
  <c r="AF11" i="40"/>
  <c r="AF13" i="40"/>
  <c r="AF57" i="39"/>
  <c r="AF51" i="39"/>
  <c r="AF54" i="39"/>
  <c r="AF55" i="39"/>
  <c r="AF52" i="39"/>
  <c r="AF50" i="39"/>
  <c r="AF53" i="39"/>
  <c r="AF56" i="39"/>
  <c r="AF31" i="38"/>
  <c r="AF15" i="38"/>
  <c r="AF14" i="38"/>
  <c r="AF12" i="38"/>
  <c r="AF17" i="38"/>
  <c r="AF10" i="38"/>
  <c r="AF13" i="38"/>
  <c r="AF11" i="38"/>
  <c r="AF16" i="38"/>
  <c r="D128" i="46"/>
  <c r="AW128" i="46" s="1"/>
  <c r="AF19" i="45"/>
  <c r="AF53" i="45"/>
  <c r="D123" i="45"/>
  <c r="AF51" i="45"/>
  <c r="AF57" i="45"/>
  <c r="AF50" i="45"/>
  <c r="A128" i="45"/>
  <c r="AF54" i="45"/>
  <c r="A98" i="45"/>
  <c r="AF55" i="45"/>
  <c r="AF56" i="45"/>
  <c r="AF52" i="45"/>
  <c r="D105" i="44"/>
  <c r="AF13" i="44"/>
  <c r="AF12" i="44"/>
  <c r="AF10" i="44"/>
  <c r="AF17" i="44"/>
  <c r="AF16" i="44"/>
  <c r="AF14" i="44"/>
  <c r="A68" i="44"/>
  <c r="AF15" i="44"/>
  <c r="AF11" i="44"/>
  <c r="D70" i="44"/>
  <c r="AF36" i="59"/>
  <c r="AF38" i="59"/>
  <c r="AF39" i="59"/>
  <c r="AF41" i="59"/>
  <c r="AF34" i="59"/>
  <c r="AF35" i="59"/>
  <c r="AF37" i="59"/>
  <c r="AF40" i="59"/>
  <c r="AF25" i="59"/>
  <c r="AF8" i="59"/>
  <c r="AF24" i="59"/>
  <c r="AF7" i="59"/>
  <c r="AF6" i="59"/>
  <c r="AF20" i="59"/>
  <c r="AF4" i="59"/>
  <c r="AF22" i="59"/>
  <c r="AF3" i="59"/>
  <c r="AF18" i="59"/>
  <c r="AF5" i="59"/>
  <c r="AF19" i="59"/>
  <c r="AF21" i="59"/>
  <c r="AF9" i="59"/>
  <c r="AF2" i="59"/>
  <c r="AF64" i="58"/>
  <c r="AF61" i="58"/>
  <c r="AF63" i="58"/>
  <c r="AF58" i="58"/>
  <c r="AF60" i="58"/>
  <c r="AF59" i="58"/>
  <c r="AF62" i="58"/>
  <c r="AF45" i="58"/>
  <c r="AF47" i="58"/>
  <c r="AF46" i="58"/>
  <c r="AF42" i="58"/>
  <c r="AF48" i="58"/>
  <c r="AF43" i="58"/>
  <c r="AF49" i="58"/>
  <c r="AF44" i="58"/>
  <c r="AF33" i="58"/>
  <c r="AF27" i="58"/>
  <c r="AF32" i="58"/>
  <c r="AF31" i="58"/>
  <c r="AF28" i="58"/>
  <c r="AF30" i="58"/>
  <c r="AF29" i="58"/>
  <c r="AF26" i="58"/>
  <c r="AF41" i="57"/>
  <c r="AF37" i="57"/>
  <c r="AF36" i="57"/>
  <c r="AF40" i="57"/>
  <c r="AF35" i="57"/>
  <c r="AF38" i="57"/>
  <c r="AF39" i="57"/>
  <c r="AF21" i="57"/>
  <c r="AF23" i="57"/>
  <c r="AF24" i="57"/>
  <c r="AF8" i="57"/>
  <c r="AF6" i="57"/>
  <c r="AF9" i="57"/>
  <c r="AF5" i="57"/>
  <c r="AF20" i="57"/>
  <c r="AF4" i="57"/>
  <c r="AF22" i="57"/>
  <c r="AF7" i="57"/>
  <c r="AF19" i="57"/>
  <c r="AF25" i="57"/>
  <c r="AF18" i="57"/>
  <c r="AF3" i="57"/>
  <c r="AF2" i="57"/>
  <c r="AF61" i="56"/>
  <c r="AF65" i="56"/>
  <c r="AF59" i="56"/>
  <c r="AF60" i="56"/>
  <c r="AF63" i="56"/>
  <c r="AF64" i="56"/>
  <c r="AF62" i="56"/>
  <c r="AF43" i="56"/>
  <c r="AF45" i="56"/>
  <c r="AF42" i="56"/>
  <c r="AF47" i="56"/>
  <c r="AF48" i="56"/>
  <c r="AF44" i="56"/>
  <c r="AF46" i="56"/>
  <c r="AF28" i="56"/>
  <c r="AF31" i="56"/>
  <c r="AF29" i="56"/>
  <c r="AF27" i="56"/>
  <c r="AF33" i="56"/>
  <c r="AF32" i="56"/>
  <c r="AF30" i="56"/>
  <c r="AF26" i="56"/>
  <c r="AF35" i="55"/>
  <c r="AF36" i="55"/>
  <c r="AF41" i="55"/>
  <c r="AF37" i="55"/>
  <c r="AF38" i="55"/>
  <c r="AF40" i="55"/>
  <c r="AF39" i="55"/>
  <c r="AF34" i="55"/>
  <c r="AF19" i="55"/>
  <c r="AF20" i="55"/>
  <c r="AF24" i="55"/>
  <c r="AF5" i="55"/>
  <c r="AF22" i="55"/>
  <c r="AF6" i="55"/>
  <c r="AF25" i="55"/>
  <c r="AF3" i="55"/>
  <c r="AF8" i="55"/>
  <c r="AF18" i="55"/>
  <c r="AF21" i="55"/>
  <c r="AF9" i="55"/>
  <c r="AF23" i="55"/>
  <c r="AF7" i="55"/>
  <c r="AF4" i="55"/>
  <c r="AF2" i="55"/>
  <c r="AF61" i="54"/>
  <c r="AF62" i="54"/>
  <c r="AF63" i="54"/>
  <c r="AF60" i="54"/>
  <c r="AF59" i="54"/>
  <c r="AF58" i="54"/>
  <c r="AF65" i="54"/>
  <c r="AF64" i="54"/>
  <c r="AF45" i="54"/>
  <c r="AF42" i="54"/>
  <c r="AF49" i="54"/>
  <c r="AF44" i="54"/>
  <c r="AF46" i="54"/>
  <c r="AF43" i="54"/>
  <c r="AF47" i="54"/>
  <c r="AF48" i="54"/>
  <c r="AF27" i="54"/>
  <c r="AF31" i="54"/>
  <c r="AF30" i="54"/>
  <c r="AF29" i="54"/>
  <c r="AF33" i="54"/>
  <c r="AF28" i="54"/>
  <c r="AF32" i="54"/>
  <c r="AF26" i="54"/>
  <c r="AF41" i="53"/>
  <c r="AF38" i="53"/>
  <c r="AF36" i="53"/>
  <c r="AF39" i="53"/>
  <c r="AF35" i="53"/>
  <c r="AF34" i="53"/>
  <c r="AF37" i="53"/>
  <c r="AF6" i="53"/>
  <c r="AF8" i="53"/>
  <c r="AF22" i="53"/>
  <c r="AF20" i="53"/>
  <c r="AF9" i="53"/>
  <c r="AF5" i="53"/>
  <c r="AF21" i="53"/>
  <c r="AF7" i="53"/>
  <c r="AF18" i="53"/>
  <c r="AF23" i="53"/>
  <c r="AF25" i="53"/>
  <c r="AF4" i="53"/>
  <c r="AF24" i="53"/>
  <c r="AF19" i="53"/>
  <c r="AF58" i="52"/>
  <c r="AF63" i="52"/>
  <c r="AF60" i="52"/>
  <c r="AF59" i="52"/>
  <c r="AF62" i="52"/>
  <c r="AF61" i="52"/>
  <c r="AF64" i="52"/>
  <c r="AF31" i="52"/>
  <c r="AF33" i="52"/>
  <c r="AF32" i="52"/>
  <c r="AF29" i="52"/>
  <c r="AF28" i="52"/>
  <c r="AF27" i="52"/>
  <c r="AF30" i="52"/>
  <c r="AF44" i="52"/>
  <c r="AF45" i="52"/>
  <c r="AF46" i="52"/>
  <c r="AF43" i="52"/>
  <c r="AF47" i="52"/>
  <c r="AF42" i="52"/>
  <c r="AF48" i="52"/>
  <c r="AF49" i="52"/>
  <c r="AF26" i="52"/>
  <c r="AF41" i="51"/>
  <c r="AF40" i="51"/>
  <c r="AF34" i="51"/>
  <c r="AF36" i="51"/>
  <c r="AF38" i="51"/>
  <c r="AF37" i="51"/>
  <c r="AF39" i="51"/>
  <c r="AF35" i="51"/>
  <c r="AF22" i="51"/>
  <c r="AF8" i="51"/>
  <c r="AF5" i="51"/>
  <c r="AF3" i="51"/>
  <c r="AF19" i="51"/>
  <c r="AF6" i="51"/>
  <c r="AF7" i="51"/>
  <c r="AF25" i="51"/>
  <c r="AF9" i="51"/>
  <c r="AF18" i="51"/>
  <c r="AF21" i="51"/>
  <c r="AF24" i="51"/>
  <c r="AF23" i="51"/>
  <c r="AF4" i="51"/>
  <c r="AF20" i="51"/>
  <c r="AF2" i="51"/>
  <c r="AF60" i="50"/>
  <c r="AF59" i="50"/>
  <c r="AF62" i="50"/>
  <c r="AF65" i="50"/>
  <c r="AF63" i="50"/>
  <c r="AF61" i="50"/>
  <c r="AF58" i="50"/>
  <c r="AF64" i="50"/>
  <c r="AF49" i="50"/>
  <c r="AF47" i="50"/>
  <c r="AF42" i="50"/>
  <c r="AF48" i="50"/>
  <c r="AF44" i="50"/>
  <c r="AF45" i="50"/>
  <c r="AF43" i="50"/>
  <c r="AF46" i="50"/>
  <c r="AF32" i="50"/>
  <c r="AF31" i="50"/>
  <c r="AF29" i="50"/>
  <c r="AF30" i="50"/>
  <c r="AF27" i="50"/>
  <c r="AF28" i="50"/>
  <c r="AF33" i="50"/>
  <c r="AF26" i="50"/>
  <c r="AF41" i="49"/>
  <c r="AF40" i="49"/>
  <c r="AF37" i="49"/>
  <c r="AF35" i="49"/>
  <c r="AF34" i="49"/>
  <c r="AF38" i="49"/>
  <c r="AF39" i="49"/>
  <c r="AF36" i="49"/>
  <c r="AF22" i="49"/>
  <c r="AF23" i="49"/>
  <c r="AF7" i="49"/>
  <c r="AF3" i="49"/>
  <c r="AF18" i="49"/>
  <c r="AF4" i="49"/>
  <c r="AF24" i="49"/>
  <c r="AF19" i="49"/>
  <c r="AF8" i="49"/>
  <c r="AF6" i="49"/>
  <c r="AF21" i="49"/>
  <c r="AF5" i="49"/>
  <c r="AF20" i="49"/>
  <c r="AF25" i="49"/>
  <c r="AF2" i="49"/>
  <c r="AF59" i="48"/>
  <c r="AF61" i="48"/>
  <c r="AF64" i="48"/>
  <c r="AF60" i="48"/>
  <c r="AF63" i="48"/>
  <c r="AF62" i="48"/>
  <c r="AF65" i="48"/>
  <c r="AF32" i="48"/>
  <c r="AF27" i="48"/>
  <c r="AF33" i="48"/>
  <c r="AF28" i="48"/>
  <c r="AF29" i="48"/>
  <c r="AF30" i="48"/>
  <c r="AF31" i="48"/>
  <c r="AF45" i="48"/>
  <c r="AF43" i="48"/>
  <c r="AF49" i="48"/>
  <c r="AF44" i="48"/>
  <c r="AF47" i="48"/>
  <c r="AF42" i="48"/>
  <c r="AF46" i="48"/>
  <c r="AF48" i="48"/>
  <c r="AF26" i="48"/>
  <c r="AF34" i="47"/>
  <c r="AF37" i="47"/>
  <c r="AF40" i="47"/>
  <c r="AF38" i="47"/>
  <c r="AF41" i="47"/>
  <c r="AF36" i="47"/>
  <c r="AF35" i="47"/>
  <c r="AF39" i="47"/>
  <c r="AF5" i="47"/>
  <c r="AF20" i="47"/>
  <c r="AF18" i="47"/>
  <c r="AF9" i="47"/>
  <c r="AF21" i="47"/>
  <c r="AF23" i="47"/>
  <c r="AF22" i="47"/>
  <c r="AF6" i="47"/>
  <c r="AF4" i="47"/>
  <c r="AF7" i="47"/>
  <c r="AF24" i="47"/>
  <c r="AF25" i="47"/>
  <c r="AF3" i="47"/>
  <c r="AF19" i="47"/>
  <c r="AF2" i="47"/>
  <c r="AF5" i="43"/>
  <c r="AF25" i="43"/>
  <c r="AF22" i="43"/>
  <c r="AF21" i="43"/>
  <c r="AF20" i="43"/>
  <c r="AF8" i="43"/>
  <c r="AF3" i="43"/>
  <c r="AF23" i="43"/>
  <c r="AF19" i="43"/>
  <c r="AF9" i="43"/>
  <c r="AF7" i="43"/>
  <c r="AF18" i="43"/>
  <c r="AF4" i="43"/>
  <c r="AF6" i="43"/>
  <c r="AF24" i="43"/>
  <c r="AF2" i="43"/>
  <c r="AF65" i="42"/>
  <c r="AF59" i="42"/>
  <c r="AF64" i="42"/>
  <c r="AF62" i="42"/>
  <c r="AF61" i="42"/>
  <c r="AF60" i="42"/>
  <c r="AF58" i="42"/>
  <c r="AF63" i="42"/>
  <c r="AF43" i="42"/>
  <c r="AF49" i="42"/>
  <c r="AF44" i="42"/>
  <c r="AF42" i="42"/>
  <c r="AF48" i="42"/>
  <c r="AF45" i="42"/>
  <c r="AF46" i="42"/>
  <c r="AF27" i="42"/>
  <c r="AF32" i="42"/>
  <c r="AF33" i="42"/>
  <c r="AF29" i="42"/>
  <c r="AF30" i="42"/>
  <c r="AF28" i="42"/>
  <c r="AF31" i="42"/>
  <c r="AF26" i="42"/>
  <c r="AF37" i="41"/>
  <c r="AF35" i="41"/>
  <c r="AF36" i="41"/>
  <c r="AF40" i="41"/>
  <c r="AF34" i="41"/>
  <c r="AF38" i="41"/>
  <c r="AF4" i="41"/>
  <c r="AF9" i="41"/>
  <c r="AF3" i="41"/>
  <c r="AF7" i="41"/>
  <c r="AF5" i="41"/>
  <c r="AF8" i="41"/>
  <c r="AF6" i="41"/>
  <c r="AF2" i="41"/>
  <c r="AF59" i="40"/>
  <c r="AF62" i="40"/>
  <c r="AF61" i="40"/>
  <c r="AF65" i="40"/>
  <c r="AF58" i="40"/>
  <c r="AF64" i="40"/>
  <c r="AF63" i="40"/>
  <c r="AF60" i="40"/>
  <c r="AF46" i="40"/>
  <c r="AF43" i="40"/>
  <c r="AF47" i="40"/>
  <c r="AF49" i="40"/>
  <c r="AF48" i="40"/>
  <c r="AF45" i="40"/>
  <c r="AF42" i="40"/>
  <c r="AF44" i="40"/>
  <c r="AF27" i="40"/>
  <c r="AF29" i="40"/>
  <c r="AF30" i="40"/>
  <c r="AF33" i="40"/>
  <c r="AF28" i="40"/>
  <c r="AF31" i="40"/>
  <c r="AF26" i="40"/>
  <c r="AF40" i="39"/>
  <c r="AF39" i="39"/>
  <c r="AF38" i="39"/>
  <c r="AF36" i="39"/>
  <c r="AF37" i="39"/>
  <c r="AF35" i="39"/>
  <c r="AF41" i="39"/>
  <c r="AF34" i="39"/>
  <c r="AF3" i="39"/>
  <c r="AF20" i="39"/>
  <c r="AF23" i="39"/>
  <c r="AF25" i="39"/>
  <c r="AF19" i="39"/>
  <c r="AF6" i="39"/>
  <c r="AF22" i="39"/>
  <c r="AF24" i="39"/>
  <c r="AF21" i="39"/>
  <c r="AF4" i="39"/>
  <c r="AF7" i="39"/>
  <c r="AF18" i="39"/>
  <c r="AF8" i="39"/>
  <c r="AF5" i="39"/>
  <c r="AF9" i="39"/>
  <c r="AF2" i="39"/>
  <c r="AF62" i="38"/>
  <c r="AF64" i="38"/>
  <c r="AF63" i="38"/>
  <c r="AF65" i="38"/>
  <c r="AF58" i="38"/>
  <c r="AF60" i="38"/>
  <c r="AF59" i="38"/>
  <c r="AF61" i="38"/>
  <c r="AF33" i="38"/>
  <c r="AF30" i="38"/>
  <c r="AF32" i="38"/>
  <c r="AF27" i="38"/>
  <c r="AF28" i="38"/>
  <c r="AF29" i="38"/>
  <c r="AF26" i="38"/>
  <c r="AF46" i="38"/>
  <c r="AF45" i="38"/>
  <c r="AF48" i="38"/>
  <c r="AF47" i="38"/>
  <c r="AF44" i="38"/>
  <c r="AF49" i="38"/>
  <c r="AF42" i="38"/>
  <c r="AF43" i="38"/>
  <c r="AF36" i="45"/>
  <c r="AF35" i="45"/>
  <c r="AF39" i="45"/>
  <c r="AF34" i="45"/>
  <c r="AF38" i="45"/>
  <c r="AF41" i="45"/>
  <c r="AF37" i="45"/>
  <c r="AF40" i="45"/>
  <c r="AF9" i="45"/>
  <c r="AF8" i="45"/>
  <c r="AF7" i="45"/>
  <c r="AF3" i="45"/>
  <c r="AF6" i="45"/>
  <c r="AF4" i="45"/>
  <c r="AF5" i="45"/>
  <c r="AF2" i="45"/>
  <c r="AF20" i="45"/>
  <c r="AF23" i="45"/>
  <c r="AF22" i="45"/>
  <c r="AF21" i="45"/>
  <c r="AF24" i="45"/>
  <c r="AF25" i="45"/>
  <c r="AF18" i="45"/>
  <c r="AF61" i="44"/>
  <c r="AF63" i="44"/>
  <c r="AF59" i="44"/>
  <c r="AF62" i="44"/>
  <c r="AF60" i="44"/>
  <c r="AF65" i="44"/>
  <c r="AF43" i="44"/>
  <c r="AF47" i="44"/>
  <c r="AF48" i="44"/>
  <c r="AF44" i="44"/>
  <c r="AF46" i="44"/>
  <c r="AF42" i="44"/>
  <c r="AF45" i="44"/>
  <c r="AF49" i="44"/>
  <c r="AF29" i="44"/>
  <c r="AF30" i="44"/>
  <c r="AF33" i="44"/>
  <c r="AF27" i="44"/>
  <c r="AF31" i="44"/>
  <c r="AF28" i="44"/>
  <c r="AF32" i="44"/>
  <c r="AF26" i="44"/>
  <c r="AF64" i="44"/>
  <c r="AF58" i="44"/>
  <c r="M20" i="28"/>
  <c r="A65" i="28"/>
  <c r="U10" i="28"/>
  <c r="D92" i="28"/>
  <c r="F92" i="28"/>
  <c r="G92" i="28" s="1"/>
  <c r="U92" i="28" s="1"/>
  <c r="M67" i="28"/>
  <c r="L67" i="28"/>
  <c r="N67" i="28"/>
  <c r="L59" i="28"/>
  <c r="AB10" i="28"/>
  <c r="W10" i="28"/>
  <c r="M100" i="28"/>
  <c r="L100" i="28"/>
  <c r="N100" i="28"/>
  <c r="R16" i="28"/>
  <c r="AU10" i="28"/>
  <c r="D3" i="28"/>
  <c r="AA10" i="28"/>
  <c r="P102" i="28"/>
  <c r="D27" i="28"/>
  <c r="A27" i="28"/>
  <c r="AE10" i="28" a="1"/>
  <c r="AE10" i="28" s="1"/>
  <c r="A37" i="28"/>
  <c r="D37" i="28"/>
  <c r="F125" i="28"/>
  <c r="G125" i="28" s="1"/>
  <c r="F56" i="28"/>
  <c r="G56" i="28" s="1"/>
  <c r="R56" i="28" s="1"/>
  <c r="A56" i="28"/>
  <c r="D66" i="28"/>
  <c r="A123" i="28"/>
  <c r="D90" i="28"/>
  <c r="A58" i="28"/>
  <c r="BC58" i="28" s="1"/>
  <c r="AH52" i="28"/>
  <c r="F52" i="28"/>
  <c r="G52" i="28" s="1"/>
  <c r="AB52" i="28" s="1"/>
  <c r="A60" i="28"/>
  <c r="D39" i="28"/>
  <c r="N85" i="28"/>
  <c r="M85" i="28"/>
  <c r="D49" i="28"/>
  <c r="A90" i="28"/>
  <c r="BC90" i="28" s="1"/>
  <c r="P56" i="28"/>
  <c r="A66" i="28"/>
  <c r="BC66" i="28" s="1"/>
  <c r="AA125" i="28"/>
  <c r="A125" i="28"/>
  <c r="A92" i="28"/>
  <c r="M33" i="47"/>
  <c r="M107" i="47"/>
  <c r="A81" i="47"/>
  <c r="Y119" i="47"/>
  <c r="Z119" i="47"/>
  <c r="AZ119" i="47" s="1"/>
  <c r="V119" i="47"/>
  <c r="AY119" i="47" s="1"/>
  <c r="Z74" i="47"/>
  <c r="AZ74" i="47" s="1"/>
  <c r="Q127" i="47"/>
  <c r="BA127" i="47" s="1"/>
  <c r="BB127" i="47" s="1"/>
  <c r="W29" i="47"/>
  <c r="AA29" i="47"/>
  <c r="AE29" i="47" a="1"/>
  <c r="AE29" i="47" s="1"/>
  <c r="D111" i="47"/>
  <c r="A111" i="47"/>
  <c r="P50" i="47"/>
  <c r="S50" i="47"/>
  <c r="U50" i="47"/>
  <c r="Y50" i="47"/>
  <c r="R50" i="47"/>
  <c r="P72" i="47"/>
  <c r="AS72" i="47"/>
  <c r="AF72" i="47" s="1"/>
  <c r="D78" i="47"/>
  <c r="A78" i="47"/>
  <c r="Q121" i="47"/>
  <c r="BA121" i="47" s="1"/>
  <c r="AS121" i="47"/>
  <c r="AF121" i="47" s="1"/>
  <c r="Z121" i="47"/>
  <c r="AZ121" i="47" s="1"/>
  <c r="S121" i="47"/>
  <c r="P121" i="47"/>
  <c r="D18" i="47"/>
  <c r="A18" i="47"/>
  <c r="L111" i="47"/>
  <c r="A120" i="47"/>
  <c r="D120" i="47"/>
  <c r="F36" i="47"/>
  <c r="G36" i="47" s="1"/>
  <c r="AH12" i="47"/>
  <c r="L23" i="47"/>
  <c r="M23" i="47"/>
  <c r="F5" i="47"/>
  <c r="G5" i="47" s="1"/>
  <c r="P5" i="47" s="1"/>
  <c r="AH5" i="47"/>
  <c r="Q79" i="47"/>
  <c r="BA79" i="47" s="1"/>
  <c r="BB79" i="47" s="1"/>
  <c r="L95" i="47"/>
  <c r="M95" i="47"/>
  <c r="L81" i="47"/>
  <c r="M81" i="47"/>
  <c r="N15" i="47"/>
  <c r="M15" i="47"/>
  <c r="L15" i="47"/>
  <c r="AG50" i="47"/>
  <c r="S34" i="47"/>
  <c r="M102" i="47"/>
  <c r="N102" i="47"/>
  <c r="L102" i="47"/>
  <c r="M7" i="47"/>
  <c r="AG7" i="47" s="1"/>
  <c r="L7" i="47"/>
  <c r="N7" i="47"/>
  <c r="F118" i="47"/>
  <c r="G118" i="47" s="1"/>
  <c r="F49" i="47"/>
  <c r="G49" i="47" s="1"/>
  <c r="R2" i="47"/>
  <c r="N8" i="47"/>
  <c r="M8" i="47"/>
  <c r="L8" i="47"/>
  <c r="Z18" i="47"/>
  <c r="AZ18" i="47" s="1"/>
  <c r="Z13" i="47"/>
  <c r="AZ13" i="47" s="1"/>
  <c r="N29" i="47"/>
  <c r="M29" i="47"/>
  <c r="M113" i="47"/>
  <c r="N96" i="47"/>
  <c r="M123" i="46"/>
  <c r="L123" i="46"/>
  <c r="N123" i="46"/>
  <c r="D25" i="46"/>
  <c r="A25" i="46"/>
  <c r="N7" i="46"/>
  <c r="L7" i="46"/>
  <c r="M7" i="46"/>
  <c r="A120" i="46"/>
  <c r="D120" i="46"/>
  <c r="AW120" i="46" s="1"/>
  <c r="A83" i="46"/>
  <c r="N55" i="46"/>
  <c r="M55" i="46"/>
  <c r="L55" i="46"/>
  <c r="A54" i="46"/>
  <c r="F47" i="46"/>
  <c r="G47" i="46" s="1"/>
  <c r="D61" i="46"/>
  <c r="AW61" i="46" s="1"/>
  <c r="M13" i="46"/>
  <c r="N13" i="46"/>
  <c r="F14" i="46"/>
  <c r="G14" i="46" s="1"/>
  <c r="F21" i="46"/>
  <c r="G21" i="46" s="1"/>
  <c r="A21" i="46"/>
  <c r="AG13" i="46"/>
  <c r="M8" i="46"/>
  <c r="F34" i="46"/>
  <c r="N77" i="46"/>
  <c r="L77" i="46"/>
  <c r="N127" i="46"/>
  <c r="D92" i="45"/>
  <c r="D95" i="45"/>
  <c r="A95" i="45"/>
  <c r="P52" i="45"/>
  <c r="R58" i="45"/>
  <c r="Y58" i="45"/>
  <c r="AE58" i="45" a="1"/>
  <c r="AE58" i="45" s="1"/>
  <c r="Z58" i="45"/>
  <c r="AZ58" i="45" s="1"/>
  <c r="S58" i="45"/>
  <c r="M8" i="45"/>
  <c r="AG8" i="45" s="1"/>
  <c r="S39" i="45"/>
  <c r="P39" i="45"/>
  <c r="Q39" i="45"/>
  <c r="BA39" i="45" s="1"/>
  <c r="AU39" i="45"/>
  <c r="R39" i="45"/>
  <c r="R8" i="45"/>
  <c r="AA8" i="45"/>
  <c r="Q8" i="45"/>
  <c r="BA8" i="45" s="1"/>
  <c r="R88" i="45"/>
  <c r="S88" i="45"/>
  <c r="N99" i="45"/>
  <c r="L99" i="45"/>
  <c r="M71" i="45"/>
  <c r="N71" i="45"/>
  <c r="L71" i="45"/>
  <c r="M62" i="45"/>
  <c r="N62" i="45"/>
  <c r="L67" i="45"/>
  <c r="AS119" i="45"/>
  <c r="AF119" i="45" s="1"/>
  <c r="AA119" i="45"/>
  <c r="V119" i="45"/>
  <c r="AY119" i="45" s="1"/>
  <c r="U119" i="45"/>
  <c r="S119" i="45"/>
  <c r="P119" i="45"/>
  <c r="F47" i="45"/>
  <c r="G47" i="45" s="1"/>
  <c r="AH39" i="45"/>
  <c r="M77" i="45"/>
  <c r="M9" i="45"/>
  <c r="AG9" i="45" s="1"/>
  <c r="AH61" i="45"/>
  <c r="F61" i="45"/>
  <c r="G61" i="45" s="1"/>
  <c r="F53" i="45"/>
  <c r="G53" i="45" s="1"/>
  <c r="AH53" i="45"/>
  <c r="N113" i="45"/>
  <c r="M29" i="45"/>
  <c r="AH7" i="45"/>
  <c r="F7" i="45"/>
  <c r="G7" i="45" s="1"/>
  <c r="R7" i="45" s="1"/>
  <c r="AG7" i="45"/>
  <c r="M82" i="45"/>
  <c r="N82" i="45"/>
  <c r="Q6" i="45"/>
  <c r="BA6" i="45" s="1"/>
  <c r="M3" i="45"/>
  <c r="AG3" i="45" s="1"/>
  <c r="M92" i="45"/>
  <c r="P27" i="44"/>
  <c r="Y46" i="44"/>
  <c r="M103" i="44"/>
  <c r="R103" i="44"/>
  <c r="P103" i="44"/>
  <c r="Q103" i="44"/>
  <c r="BA103" i="44" s="1"/>
  <c r="BB103" i="44" s="1"/>
  <c r="Q27" i="44"/>
  <c r="BA27" i="44" s="1"/>
  <c r="Z46" i="44"/>
  <c r="AZ46" i="44" s="1"/>
  <c r="D10" i="44"/>
  <c r="A10" i="44"/>
  <c r="A6" i="44"/>
  <c r="D6" i="44"/>
  <c r="R16" i="44"/>
  <c r="AB46" i="44"/>
  <c r="A14" i="44"/>
  <c r="D14" i="44"/>
  <c r="L27" i="44"/>
  <c r="U51" i="44"/>
  <c r="AB51" i="44"/>
  <c r="Z51" i="44"/>
  <c r="AZ51" i="44" s="1"/>
  <c r="W51" i="44"/>
  <c r="AA51" i="44"/>
  <c r="AE51" i="44" a="1"/>
  <c r="AE51" i="44" s="1"/>
  <c r="M88" i="44"/>
  <c r="V73" i="44"/>
  <c r="AY73" i="44" s="1"/>
  <c r="M57" i="44"/>
  <c r="L57" i="44"/>
  <c r="D34" i="44"/>
  <c r="L72" i="44"/>
  <c r="V72" i="44"/>
  <c r="AY72" i="44" s="1"/>
  <c r="L64" i="44"/>
  <c r="L91" i="44"/>
  <c r="N101" i="44"/>
  <c r="L101" i="44"/>
  <c r="M55" i="44"/>
  <c r="N55" i="44"/>
  <c r="L7" i="44"/>
  <c r="N83" i="44"/>
  <c r="AH24" i="44"/>
  <c r="D24" i="44"/>
  <c r="M65" i="44"/>
  <c r="AG65" i="44" s="1"/>
  <c r="F60" i="44"/>
  <c r="G60" i="44" s="1"/>
  <c r="M6" i="44"/>
  <c r="N6" i="44"/>
  <c r="AG59" i="44"/>
  <c r="N74" i="44"/>
  <c r="AH43" i="44"/>
  <c r="AH51" i="44"/>
  <c r="AA57" i="43"/>
  <c r="N52" i="43"/>
  <c r="M61" i="43"/>
  <c r="L61" i="43"/>
  <c r="N61" i="43"/>
  <c r="L26" i="43"/>
  <c r="L20" i="43"/>
  <c r="N20" i="43"/>
  <c r="M20" i="43"/>
  <c r="D85" i="43"/>
  <c r="A74" i="43"/>
  <c r="N5" i="43"/>
  <c r="L5" i="43"/>
  <c r="M5" i="43"/>
  <c r="P42" i="43"/>
  <c r="AA42" i="43"/>
  <c r="Y42" i="43"/>
  <c r="S42" i="43"/>
  <c r="V42" i="43"/>
  <c r="AY42" i="43" s="1"/>
  <c r="Z42" i="43"/>
  <c r="AZ42" i="43" s="1"/>
  <c r="AE42" i="43" a="1"/>
  <c r="AE42" i="43" s="1"/>
  <c r="R42" i="43"/>
  <c r="AB42" i="43"/>
  <c r="U42" i="43"/>
  <c r="M13" i="43"/>
  <c r="N13" i="43"/>
  <c r="L13" i="43"/>
  <c r="A118" i="43"/>
  <c r="L126" i="43"/>
  <c r="AB111" i="43"/>
  <c r="AA111" i="43"/>
  <c r="P9" i="43"/>
  <c r="D24" i="43"/>
  <c r="A24" i="43"/>
  <c r="AG21" i="43"/>
  <c r="AH21" i="43"/>
  <c r="AU16" i="43"/>
  <c r="AB16" i="43"/>
  <c r="R16" i="43"/>
  <c r="AA16" i="43"/>
  <c r="W16" i="43"/>
  <c r="Z16" i="43"/>
  <c r="AZ16" i="43" s="1"/>
  <c r="F60" i="43"/>
  <c r="G60" i="43" s="1"/>
  <c r="AH60" i="43"/>
  <c r="N92" i="43"/>
  <c r="M92" i="43"/>
  <c r="N54" i="43"/>
  <c r="M54" i="43"/>
  <c r="AG54" i="43" s="1"/>
  <c r="R9" i="43"/>
  <c r="Q9" i="43"/>
  <c r="BA9" i="43" s="1"/>
  <c r="L92" i="43"/>
  <c r="M60" i="43"/>
  <c r="L60" i="43"/>
  <c r="N60" i="43"/>
  <c r="D63" i="43"/>
  <c r="L120" i="43"/>
  <c r="N120" i="43"/>
  <c r="U17" i="43"/>
  <c r="A21" i="43"/>
  <c r="N36" i="43"/>
  <c r="A31" i="43"/>
  <c r="N119" i="43"/>
  <c r="AS106" i="42"/>
  <c r="AF106" i="42" s="1"/>
  <c r="N97" i="42"/>
  <c r="M97" i="42"/>
  <c r="L97" i="42"/>
  <c r="U67" i="42"/>
  <c r="R67" i="42"/>
  <c r="W67" i="42"/>
  <c r="V67" i="42"/>
  <c r="AY67" i="42" s="1"/>
  <c r="S67" i="42"/>
  <c r="P67" i="42"/>
  <c r="AA67" i="42"/>
  <c r="AB67" i="42"/>
  <c r="Z67" i="42"/>
  <c r="AZ67" i="42" s="1"/>
  <c r="Q67" i="42"/>
  <c r="BA67" i="42" s="1"/>
  <c r="BB67" i="42" s="1"/>
  <c r="AE67" i="42" a="1"/>
  <c r="AE67" i="42" s="1"/>
  <c r="L90" i="42"/>
  <c r="M90" i="42"/>
  <c r="AB90" i="42"/>
  <c r="N90" i="42"/>
  <c r="Y90" i="42"/>
  <c r="W90" i="42"/>
  <c r="A25" i="42"/>
  <c r="D25" i="42"/>
  <c r="D119" i="42"/>
  <c r="A119" i="42"/>
  <c r="A117" i="42"/>
  <c r="D117" i="42"/>
  <c r="Y67" i="42"/>
  <c r="Q62" i="42"/>
  <c r="BA62" i="42" s="1"/>
  <c r="S62" i="42"/>
  <c r="A52" i="42"/>
  <c r="D52" i="42"/>
  <c r="M120" i="42"/>
  <c r="L112" i="42"/>
  <c r="AA43" i="42"/>
  <c r="P43" i="42"/>
  <c r="Q43" i="42"/>
  <c r="BA43" i="42" s="1"/>
  <c r="AB43" i="42"/>
  <c r="W43" i="42"/>
  <c r="S43" i="42"/>
  <c r="V43" i="42"/>
  <c r="AY43" i="42" s="1"/>
  <c r="AU43" i="42"/>
  <c r="Z43" i="42"/>
  <c r="AZ43" i="42" s="1"/>
  <c r="Y43" i="42"/>
  <c r="D47" i="42"/>
  <c r="A47" i="42"/>
  <c r="V52" i="42"/>
  <c r="AY52" i="42" s="1"/>
  <c r="U52" i="42"/>
  <c r="AU52" i="42"/>
  <c r="P52" i="42"/>
  <c r="S52" i="42"/>
  <c r="L58" i="42"/>
  <c r="N58" i="42"/>
  <c r="M58" i="42"/>
  <c r="L52" i="42"/>
  <c r="M52" i="42"/>
  <c r="Q98" i="42"/>
  <c r="BA98" i="42" s="1"/>
  <c r="BB98" i="42" s="1"/>
  <c r="R90" i="42"/>
  <c r="P90" i="42"/>
  <c r="AA90" i="42"/>
  <c r="U90" i="42"/>
  <c r="V90" i="42"/>
  <c r="AY90" i="42" s="1"/>
  <c r="S90" i="42"/>
  <c r="Q90" i="42"/>
  <c r="BA90" i="42" s="1"/>
  <c r="W54" i="42"/>
  <c r="AA54" i="42"/>
  <c r="R96" i="42"/>
  <c r="F124" i="42"/>
  <c r="G124" i="42" s="1"/>
  <c r="D95" i="42"/>
  <c r="A95" i="42"/>
  <c r="AB91" i="42"/>
  <c r="P91" i="42"/>
  <c r="S91" i="42"/>
  <c r="V91" i="42"/>
  <c r="AY91" i="42" s="1"/>
  <c r="R91" i="42"/>
  <c r="Y91" i="42"/>
  <c r="AA91" i="42"/>
  <c r="Q91" i="42"/>
  <c r="BA91" i="42" s="1"/>
  <c r="Z91" i="42"/>
  <c r="AZ91" i="42" s="1"/>
  <c r="Q128" i="42"/>
  <c r="BA128" i="42" s="1"/>
  <c r="AB53" i="42"/>
  <c r="AA53" i="42"/>
  <c r="Q53" i="42"/>
  <c r="BA53" i="42" s="1"/>
  <c r="BB53" i="42" s="1"/>
  <c r="W53" i="42"/>
  <c r="Z53" i="42"/>
  <c r="AZ53" i="42" s="1"/>
  <c r="R45" i="42"/>
  <c r="Z116" i="42"/>
  <c r="AZ116" i="42" s="1"/>
  <c r="AA116" i="42"/>
  <c r="R44" i="42"/>
  <c r="Q44" i="42"/>
  <c r="BA44" i="42" s="1"/>
  <c r="AU44" i="42"/>
  <c r="L119" i="42"/>
  <c r="N119" i="42"/>
  <c r="L19" i="42"/>
  <c r="N19" i="42"/>
  <c r="L55" i="42"/>
  <c r="L34" i="42"/>
  <c r="U6" i="42"/>
  <c r="AU6" i="42"/>
  <c r="AB6" i="42"/>
  <c r="Z6" i="42"/>
  <c r="AZ6" i="42" s="1"/>
  <c r="D29" i="42"/>
  <c r="A29" i="42"/>
  <c r="P30" i="42"/>
  <c r="W38" i="42"/>
  <c r="AA38" i="42"/>
  <c r="AB38" i="42"/>
  <c r="Z38" i="42"/>
  <c r="AZ38" i="42" s="1"/>
  <c r="L56" i="42"/>
  <c r="M56" i="42"/>
  <c r="N11" i="42"/>
  <c r="M11" i="42"/>
  <c r="N34" i="42"/>
  <c r="Q29" i="42"/>
  <c r="BA29" i="42" s="1"/>
  <c r="Z29" i="42"/>
  <c r="AZ29" i="42" s="1"/>
  <c r="P29" i="42"/>
  <c r="R29" i="42"/>
  <c r="N63" i="42"/>
  <c r="M63" i="42"/>
  <c r="M119" i="42"/>
  <c r="M86" i="42"/>
  <c r="F2" i="42"/>
  <c r="G2" i="42" s="1"/>
  <c r="Z2" i="42" s="1"/>
  <c r="AZ2" i="42" s="1"/>
  <c r="N12" i="42"/>
  <c r="W37" i="42"/>
  <c r="AB37" i="42"/>
  <c r="U37" i="42"/>
  <c r="AU37" i="42"/>
  <c r="AA37" i="42"/>
  <c r="Y37" i="42"/>
  <c r="AH60" i="42"/>
  <c r="F36" i="42"/>
  <c r="G36" i="42" s="1"/>
  <c r="S36" i="42" s="1"/>
  <c r="AH28" i="42"/>
  <c r="F28" i="42"/>
  <c r="G28" i="42" s="1"/>
  <c r="F12" i="42"/>
  <c r="G12" i="42" s="1"/>
  <c r="AA127" i="42"/>
  <c r="L86" i="42"/>
  <c r="N55" i="42"/>
  <c r="M27" i="42"/>
  <c r="AG27" i="42" s="1"/>
  <c r="M12" i="42"/>
  <c r="AG12" i="42" s="1"/>
  <c r="Y22" i="42"/>
  <c r="W22" i="42"/>
  <c r="N23" i="42"/>
  <c r="M23" i="42"/>
  <c r="AG59" i="42"/>
  <c r="F59" i="42"/>
  <c r="G59" i="42" s="1"/>
  <c r="P59" i="42" s="1"/>
  <c r="AH59" i="42"/>
  <c r="A51" i="42"/>
  <c r="AH51" i="42"/>
  <c r="F35" i="42"/>
  <c r="G35" i="42" s="1"/>
  <c r="AH35" i="42"/>
  <c r="AH27" i="42"/>
  <c r="F27" i="42"/>
  <c r="G27" i="42" s="1"/>
  <c r="D19" i="42"/>
  <c r="F3" i="42"/>
  <c r="G3" i="42" s="1"/>
  <c r="N27" i="42"/>
  <c r="L23" i="42"/>
  <c r="L127" i="42"/>
  <c r="N4" i="42"/>
  <c r="M83" i="42"/>
  <c r="N83" i="42"/>
  <c r="L83" i="42"/>
  <c r="A21" i="42"/>
  <c r="A42" i="41"/>
  <c r="W74" i="41"/>
  <c r="M22" i="41"/>
  <c r="AG22" i="41" s="1"/>
  <c r="N22" i="41"/>
  <c r="L95" i="41"/>
  <c r="N95" i="41"/>
  <c r="L66" i="41"/>
  <c r="N66" i="41"/>
  <c r="M66" i="41"/>
  <c r="AE80" i="41" a="1"/>
  <c r="AE80" i="41" s="1"/>
  <c r="Y74" i="41"/>
  <c r="W116" i="41"/>
  <c r="M125" i="41"/>
  <c r="N125" i="41"/>
  <c r="L125" i="41"/>
  <c r="F73" i="41"/>
  <c r="G73" i="41" s="1"/>
  <c r="L6" i="41"/>
  <c r="M6" i="41"/>
  <c r="N6" i="41"/>
  <c r="Q74" i="41"/>
  <c r="BA74" i="41" s="1"/>
  <c r="A100" i="41"/>
  <c r="Z89" i="41"/>
  <c r="AZ89" i="41" s="1"/>
  <c r="P89" i="41"/>
  <c r="R89" i="41"/>
  <c r="Q89" i="41"/>
  <c r="BA89" i="41" s="1"/>
  <c r="Z2" i="41"/>
  <c r="AZ2" i="41" s="1"/>
  <c r="Y2" i="41"/>
  <c r="P74" i="41"/>
  <c r="Y95" i="41"/>
  <c r="AE95" i="41" a="1"/>
  <c r="AE95" i="41" s="1"/>
  <c r="AB74" i="41"/>
  <c r="AA74" i="41"/>
  <c r="Q115" i="41"/>
  <c r="BA115" i="41" s="1"/>
  <c r="L69" i="41"/>
  <c r="N69" i="41"/>
  <c r="M69" i="41"/>
  <c r="F127" i="41"/>
  <c r="G127" i="41" s="1"/>
  <c r="Y127" i="41" s="1"/>
  <c r="S74" i="41"/>
  <c r="Z74" i="41"/>
  <c r="AZ74" i="41" s="1"/>
  <c r="D99" i="41"/>
  <c r="A99" i="41"/>
  <c r="L13" i="41"/>
  <c r="N13" i="41"/>
  <c r="M13" i="41"/>
  <c r="P13" i="41"/>
  <c r="V13" i="41"/>
  <c r="AY13" i="41" s="1"/>
  <c r="V74" i="41"/>
  <c r="AY74" i="41" s="1"/>
  <c r="R74" i="41"/>
  <c r="N86" i="41"/>
  <c r="L86" i="41"/>
  <c r="V104" i="41"/>
  <c r="AY104" i="41" s="1"/>
  <c r="L59" i="41"/>
  <c r="Q120" i="41"/>
  <c r="BA120" i="41" s="1"/>
  <c r="U112" i="41"/>
  <c r="AB112" i="41"/>
  <c r="D4" i="41"/>
  <c r="A4" i="41"/>
  <c r="N44" i="41"/>
  <c r="Y108" i="41"/>
  <c r="N27" i="41"/>
  <c r="AH62" i="41"/>
  <c r="AH54" i="41"/>
  <c r="F54" i="41"/>
  <c r="G54" i="41" s="1"/>
  <c r="D46" i="41"/>
  <c r="F46" i="41"/>
  <c r="G46" i="41" s="1"/>
  <c r="U46" i="41" s="1"/>
  <c r="AH46" i="41"/>
  <c r="AG38" i="41"/>
  <c r="F38" i="41"/>
  <c r="G38" i="41" s="1"/>
  <c r="AH38" i="41"/>
  <c r="F30" i="41"/>
  <c r="G30" i="41" s="1"/>
  <c r="AH30" i="41"/>
  <c r="AH22" i="41"/>
  <c r="F22" i="41"/>
  <c r="G22" i="41" s="1"/>
  <c r="W22" i="41" s="1"/>
  <c r="F14" i="41"/>
  <c r="G14" i="41" s="1"/>
  <c r="AG6" i="41"/>
  <c r="F6" i="41"/>
  <c r="G6" i="41" s="1"/>
  <c r="AH6" i="41"/>
  <c r="M109" i="41"/>
  <c r="L109" i="41"/>
  <c r="N34" i="41"/>
  <c r="M34" i="41"/>
  <c r="AG34" i="41" s="1"/>
  <c r="R120" i="41"/>
  <c r="L102" i="41"/>
  <c r="A13" i="41"/>
  <c r="A8" i="41"/>
  <c r="D8" i="41"/>
  <c r="N56" i="41"/>
  <c r="D15" i="41"/>
  <c r="A15" i="41"/>
  <c r="N21" i="41"/>
  <c r="M21" i="41"/>
  <c r="L117" i="41"/>
  <c r="N117" i="41"/>
  <c r="L2" i="41"/>
  <c r="N2" i="41"/>
  <c r="M2" i="41"/>
  <c r="AG2" i="41" s="1"/>
  <c r="M63" i="41"/>
  <c r="A3" i="41"/>
  <c r="S120" i="41"/>
  <c r="Z112" i="41"/>
  <c r="AZ112" i="41" s="1"/>
  <c r="L30" i="41"/>
  <c r="N30" i="41"/>
  <c r="A47" i="41"/>
  <c r="D47" i="41"/>
  <c r="F62" i="41"/>
  <c r="G62" i="41" s="1"/>
  <c r="N98" i="41"/>
  <c r="M98" i="41"/>
  <c r="L98" i="41"/>
  <c r="Y112" i="41"/>
  <c r="N70" i="41"/>
  <c r="M70" i="41"/>
  <c r="N45" i="41"/>
  <c r="L45" i="41"/>
  <c r="L38" i="41"/>
  <c r="N38" i="41"/>
  <c r="R121" i="40"/>
  <c r="D25" i="40"/>
  <c r="A25" i="40"/>
  <c r="R96" i="40"/>
  <c r="U96" i="40"/>
  <c r="N7" i="40"/>
  <c r="M7" i="40"/>
  <c r="L7" i="40"/>
  <c r="U64" i="40"/>
  <c r="S64" i="40"/>
  <c r="P64" i="40"/>
  <c r="AU64" i="40"/>
  <c r="AE89" i="40" a="1"/>
  <c r="AE89" i="40" s="1"/>
  <c r="AA89" i="40"/>
  <c r="Y89" i="40"/>
  <c r="A57" i="40"/>
  <c r="D57" i="40"/>
  <c r="N54" i="40"/>
  <c r="M54" i="40"/>
  <c r="L54" i="40"/>
  <c r="U34" i="40"/>
  <c r="AA34" i="40"/>
  <c r="AU34" i="40"/>
  <c r="W34" i="40"/>
  <c r="F60" i="40"/>
  <c r="G60" i="40" s="1"/>
  <c r="AH52" i="40"/>
  <c r="AH36" i="40"/>
  <c r="F36" i="40"/>
  <c r="G36" i="40" s="1"/>
  <c r="F28" i="40"/>
  <c r="G28" i="40" s="1"/>
  <c r="A28" i="40"/>
  <c r="F12" i="40"/>
  <c r="G12" i="40" s="1"/>
  <c r="AH12" i="40"/>
  <c r="AH4" i="40"/>
  <c r="F4" i="40"/>
  <c r="G4" i="40" s="1"/>
  <c r="AE4" i="40" s="1" a="1"/>
  <c r="AE4" i="40" s="1"/>
  <c r="N87" i="40"/>
  <c r="L87" i="40"/>
  <c r="N79" i="40"/>
  <c r="M79" i="40"/>
  <c r="L79" i="40"/>
  <c r="N63" i="40"/>
  <c r="M63" i="40"/>
  <c r="L63" i="40"/>
  <c r="L55" i="40"/>
  <c r="N55" i="40"/>
  <c r="M47" i="40"/>
  <c r="N47" i="40"/>
  <c r="L47" i="40"/>
  <c r="M39" i="40"/>
  <c r="L39" i="40"/>
  <c r="N39" i="40"/>
  <c r="M31" i="40"/>
  <c r="L31" i="40"/>
  <c r="N31" i="40"/>
  <c r="L23" i="40"/>
  <c r="N23" i="40"/>
  <c r="M15" i="40"/>
  <c r="N15" i="40"/>
  <c r="L15" i="40"/>
  <c r="M119" i="40"/>
  <c r="A2" i="40"/>
  <c r="D2" i="40"/>
  <c r="M9" i="40"/>
  <c r="N30" i="40"/>
  <c r="AU18" i="40"/>
  <c r="L73" i="40"/>
  <c r="M73" i="40"/>
  <c r="M111" i="40"/>
  <c r="L127" i="40"/>
  <c r="L103" i="40"/>
  <c r="L111" i="40"/>
  <c r="M127" i="40"/>
  <c r="M103" i="40"/>
  <c r="N71" i="40"/>
  <c r="AH60" i="40"/>
  <c r="M55" i="40"/>
  <c r="Q16" i="40"/>
  <c r="BA16" i="40" s="1"/>
  <c r="N21" i="40"/>
  <c r="L95" i="40"/>
  <c r="N103" i="40"/>
  <c r="M23" i="40"/>
  <c r="Q80" i="40"/>
  <c r="BA80" i="40" s="1"/>
  <c r="AB80" i="40"/>
  <c r="M95" i="40"/>
  <c r="N45" i="40"/>
  <c r="L45" i="40"/>
  <c r="Z115" i="40"/>
  <c r="AZ115" i="40" s="1"/>
  <c r="AU50" i="40"/>
  <c r="W50" i="40"/>
  <c r="V50" i="40"/>
  <c r="AY50" i="40" s="1"/>
  <c r="S50" i="40"/>
  <c r="AB34" i="40"/>
  <c r="M69" i="40"/>
  <c r="U101" i="39"/>
  <c r="L101" i="39"/>
  <c r="P116" i="39"/>
  <c r="Q116" i="39"/>
  <c r="BA116" i="39" s="1"/>
  <c r="L123" i="39"/>
  <c r="N123" i="39"/>
  <c r="M123" i="39"/>
  <c r="AB125" i="39"/>
  <c r="Z125" i="39"/>
  <c r="AZ125" i="39" s="1"/>
  <c r="Y125" i="39"/>
  <c r="U125" i="39"/>
  <c r="Z95" i="39"/>
  <c r="AZ95" i="39" s="1"/>
  <c r="Y95" i="39"/>
  <c r="R66" i="39"/>
  <c r="P66" i="39"/>
  <c r="AB66" i="39"/>
  <c r="W42" i="39"/>
  <c r="Z42" i="39"/>
  <c r="AZ42" i="39" s="1"/>
  <c r="Y42" i="39"/>
  <c r="P107" i="39"/>
  <c r="D40" i="39"/>
  <c r="A40" i="39"/>
  <c r="M69" i="39"/>
  <c r="A120" i="39"/>
  <c r="D120" i="39"/>
  <c r="R102" i="39"/>
  <c r="AS102" i="39"/>
  <c r="AF102" i="39" s="1"/>
  <c r="A117" i="39"/>
  <c r="D117" i="39"/>
  <c r="M106" i="39"/>
  <c r="L106" i="39"/>
  <c r="L90" i="39"/>
  <c r="M90" i="39"/>
  <c r="M66" i="39"/>
  <c r="N66" i="39"/>
  <c r="L58" i="39"/>
  <c r="M58" i="39"/>
  <c r="R58" i="39"/>
  <c r="N50" i="39"/>
  <c r="N43" i="39"/>
  <c r="M43" i="39"/>
  <c r="L43" i="39"/>
  <c r="L35" i="39"/>
  <c r="U35" i="39"/>
  <c r="V35" i="39"/>
  <c r="AY35" i="39" s="1"/>
  <c r="Y35" i="39"/>
  <c r="AB35" i="39"/>
  <c r="AB128" i="39"/>
  <c r="Q98" i="39"/>
  <c r="BA98" i="39" s="1"/>
  <c r="Y98" i="39"/>
  <c r="AA98" i="39"/>
  <c r="R98" i="39"/>
  <c r="W98" i="39"/>
  <c r="S98" i="39"/>
  <c r="U98" i="39"/>
  <c r="W35" i="39"/>
  <c r="A31" i="39"/>
  <c r="D31" i="39"/>
  <c r="Y109" i="39"/>
  <c r="AA109" i="39"/>
  <c r="AB109" i="39"/>
  <c r="U109" i="39"/>
  <c r="W109" i="39"/>
  <c r="AB101" i="39"/>
  <c r="D82" i="39"/>
  <c r="A82" i="39"/>
  <c r="Q112" i="39"/>
  <c r="BA112" i="39" s="1"/>
  <c r="AB112" i="39"/>
  <c r="AE112" i="39" a="1"/>
  <c r="AE112" i="39" s="1"/>
  <c r="R70" i="39"/>
  <c r="AA11" i="39"/>
  <c r="U11" i="39"/>
  <c r="P11" i="39"/>
  <c r="AB11" i="39"/>
  <c r="Y11" i="39"/>
  <c r="AU11" i="39"/>
  <c r="W11" i="39"/>
  <c r="AE11" i="39" a="1"/>
  <c r="AE11" i="39" s="1"/>
  <c r="Z11" i="39"/>
  <c r="AZ11" i="39" s="1"/>
  <c r="L20" i="39"/>
  <c r="M20" i="39"/>
  <c r="AG20" i="39" s="1"/>
  <c r="M37" i="39"/>
  <c r="D53" i="39"/>
  <c r="A53" i="39"/>
  <c r="R86" i="39"/>
  <c r="AA86" i="39"/>
  <c r="S86" i="39"/>
  <c r="P86" i="39"/>
  <c r="AB86" i="39"/>
  <c r="U83" i="39"/>
  <c r="Y83" i="39"/>
  <c r="P83" i="39"/>
  <c r="W83" i="39"/>
  <c r="AA83" i="39"/>
  <c r="L12" i="39"/>
  <c r="L14" i="39"/>
  <c r="N44" i="39"/>
  <c r="F115" i="39"/>
  <c r="G115" i="39" s="1"/>
  <c r="N2" i="39"/>
  <c r="M63" i="39"/>
  <c r="A119" i="39"/>
  <c r="D26" i="39"/>
  <c r="A26" i="39"/>
  <c r="N55" i="39"/>
  <c r="D47" i="39"/>
  <c r="A47" i="39"/>
  <c r="U108" i="39"/>
  <c r="AA108" i="39"/>
  <c r="Z108" i="39"/>
  <c r="AZ108" i="39" s="1"/>
  <c r="AB108" i="39"/>
  <c r="A56" i="39"/>
  <c r="D56" i="39"/>
  <c r="W69" i="39"/>
  <c r="U69" i="39"/>
  <c r="A121" i="38"/>
  <c r="D121" i="38"/>
  <c r="Q10" i="38"/>
  <c r="BA10" i="38" s="1"/>
  <c r="Z118" i="38"/>
  <c r="AZ118" i="38" s="1"/>
  <c r="D65" i="38"/>
  <c r="AH65" i="38"/>
  <c r="F49" i="38"/>
  <c r="G49" i="38" s="1"/>
  <c r="U49" i="38" s="1"/>
  <c r="F33" i="38"/>
  <c r="G33" i="38" s="1"/>
  <c r="R33" i="38" s="1"/>
  <c r="AH33" i="38"/>
  <c r="AH25" i="38"/>
  <c r="AH17" i="38"/>
  <c r="AH9" i="38"/>
  <c r="M121" i="38"/>
  <c r="M5" i="38"/>
  <c r="L5" i="38"/>
  <c r="N5" i="38"/>
  <c r="Q109" i="38"/>
  <c r="BA109" i="38" s="1"/>
  <c r="V109" i="38"/>
  <c r="AY109" i="38" s="1"/>
  <c r="Q68" i="38"/>
  <c r="BA68" i="38" s="1"/>
  <c r="BB68" i="38" s="1"/>
  <c r="W68" i="38"/>
  <c r="Z68" i="38"/>
  <c r="AZ68" i="38" s="1"/>
  <c r="Y68" i="38"/>
  <c r="V68" i="38"/>
  <c r="AY68" i="38" s="1"/>
  <c r="AE68" i="38" a="1"/>
  <c r="AE68" i="38" s="1"/>
  <c r="AB68" i="38"/>
  <c r="D96" i="38"/>
  <c r="A96" i="38"/>
  <c r="R109" i="38"/>
  <c r="Y98" i="38"/>
  <c r="W98" i="38"/>
  <c r="M114" i="38"/>
  <c r="L114" i="38"/>
  <c r="N114" i="38"/>
  <c r="R98" i="38"/>
  <c r="S34" i="38"/>
  <c r="AB34" i="38"/>
  <c r="P109" i="38"/>
  <c r="A95" i="38"/>
  <c r="D95" i="38"/>
  <c r="M12" i="38"/>
  <c r="AG12" i="38" s="1"/>
  <c r="L12" i="38"/>
  <c r="N12" i="38"/>
  <c r="N34" i="38"/>
  <c r="M34" i="38"/>
  <c r="D22" i="38"/>
  <c r="A22" i="38"/>
  <c r="Z76" i="38"/>
  <c r="AZ76" i="38" s="1"/>
  <c r="Q76" i="38"/>
  <c r="BA76" i="38" s="1"/>
  <c r="V76" i="38"/>
  <c r="AY76" i="38" s="1"/>
  <c r="AB76" i="38"/>
  <c r="S76" i="38"/>
  <c r="M98" i="38"/>
  <c r="L98" i="38"/>
  <c r="L64" i="38"/>
  <c r="M64" i="38"/>
  <c r="AG64" i="38" s="1"/>
  <c r="U12" i="38"/>
  <c r="P28" i="38"/>
  <c r="Q28" i="38"/>
  <c r="BA28" i="38" s="1"/>
  <c r="AU28" i="38"/>
  <c r="AA28" i="38"/>
  <c r="S28" i="38"/>
  <c r="R28" i="38"/>
  <c r="M71" i="38"/>
  <c r="L71" i="38"/>
  <c r="D97" i="38"/>
  <c r="A97" i="38"/>
  <c r="N40" i="38"/>
  <c r="M40" i="38"/>
  <c r="L40" i="38"/>
  <c r="D93" i="38"/>
  <c r="A93" i="38"/>
  <c r="A53" i="38"/>
  <c r="D53" i="38"/>
  <c r="AA99" i="38"/>
  <c r="R99" i="38"/>
  <c r="V99" i="38"/>
  <c r="AY99" i="38" s="1"/>
  <c r="A20" i="38"/>
  <c r="L39" i="38"/>
  <c r="M90" i="38"/>
  <c r="U101" i="37"/>
  <c r="AS101" i="37"/>
  <c r="AF101" i="37" s="1"/>
  <c r="AB101" i="37"/>
  <c r="Y101" i="37"/>
  <c r="S101" i="37"/>
  <c r="P101" i="37"/>
  <c r="V101" i="37"/>
  <c r="AY101" i="37" s="1"/>
  <c r="R101" i="37"/>
  <c r="Q101" i="37"/>
  <c r="BA101" i="37" s="1"/>
  <c r="AE91" i="37" a="1"/>
  <c r="AE91" i="37" s="1"/>
  <c r="A57" i="37"/>
  <c r="D57" i="37"/>
  <c r="Z43" i="37"/>
  <c r="AZ43" i="37" s="1"/>
  <c r="Y14" i="37"/>
  <c r="U14" i="37"/>
  <c r="P25" i="37"/>
  <c r="AU25" i="37"/>
  <c r="Z14" i="37"/>
  <c r="AZ14" i="37" s="1"/>
  <c r="M26" i="37"/>
  <c r="A63" i="37"/>
  <c r="AE14" i="37" a="1"/>
  <c r="AE14" i="37" s="1"/>
  <c r="V43" i="37"/>
  <c r="AY43" i="37" s="1"/>
  <c r="AB43" i="37"/>
  <c r="R25" i="37"/>
  <c r="AH62" i="37"/>
  <c r="F62" i="37"/>
  <c r="G62" i="37" s="1"/>
  <c r="D25" i="37"/>
  <c r="A25" i="37"/>
  <c r="M2" i="37"/>
  <c r="AG2" i="37" s="1"/>
  <c r="L2" i="37"/>
  <c r="M124" i="37"/>
  <c r="M86" i="37"/>
  <c r="L64" i="37"/>
  <c r="M40" i="37"/>
  <c r="AG40" i="37" s="1"/>
  <c r="AA40" i="37"/>
  <c r="D73" i="37"/>
  <c r="A73" i="37"/>
  <c r="F123" i="37"/>
  <c r="G123" i="37" s="1"/>
  <c r="AH9" i="37"/>
  <c r="L92" i="37"/>
  <c r="AA55" i="37"/>
  <c r="AB55" i="37"/>
  <c r="M55" i="37"/>
  <c r="AG55" i="37" s="1"/>
  <c r="N16" i="37"/>
  <c r="M16" i="37"/>
  <c r="D22" i="37"/>
  <c r="A22" i="37"/>
  <c r="L106" i="37"/>
  <c r="M106" i="37"/>
  <c r="M30" i="37"/>
  <c r="L30" i="37"/>
  <c r="L22" i="37"/>
  <c r="M22" i="37"/>
  <c r="AG22" i="37" s="1"/>
  <c r="AH15" i="37"/>
  <c r="M120" i="37"/>
  <c r="N120" i="37"/>
  <c r="M60" i="37"/>
  <c r="L60" i="37"/>
  <c r="N60" i="37"/>
  <c r="N27" i="37"/>
  <c r="M27" i="37"/>
  <c r="A65" i="37"/>
  <c r="D65" i="37"/>
  <c r="F57" i="37"/>
  <c r="G57" i="37" s="1"/>
  <c r="AH57" i="37"/>
  <c r="L96" i="37"/>
  <c r="M66" i="37"/>
  <c r="M59" i="37"/>
  <c r="L59" i="37"/>
  <c r="N59" i="37"/>
  <c r="M74" i="37"/>
  <c r="N74" i="37"/>
  <c r="M97" i="37"/>
  <c r="N97" i="37"/>
  <c r="M73" i="37"/>
  <c r="L73" i="37"/>
  <c r="N28" i="37"/>
  <c r="M28" i="37"/>
  <c r="L28" i="37"/>
  <c r="A71" i="37"/>
  <c r="D71" i="37"/>
  <c r="N107" i="37"/>
  <c r="M107" i="37"/>
  <c r="F50" i="37"/>
  <c r="G50" i="37" s="1"/>
  <c r="AH23" i="37"/>
  <c r="L14" i="37"/>
  <c r="N114" i="37"/>
  <c r="D24" i="37"/>
  <c r="U18" i="36"/>
  <c r="Y18" i="36"/>
  <c r="W18" i="36"/>
  <c r="A99" i="36"/>
  <c r="F61" i="36"/>
  <c r="G61" i="36" s="1"/>
  <c r="S61" i="36" s="1"/>
  <c r="AG61" i="36"/>
  <c r="AH61" i="36"/>
  <c r="AS75" i="36"/>
  <c r="AF75" i="36" s="1"/>
  <c r="R75" i="36"/>
  <c r="Q75" i="36"/>
  <c r="BA75" i="36" s="1"/>
  <c r="P75" i="36"/>
  <c r="S75" i="36"/>
  <c r="A36" i="36"/>
  <c r="D36" i="36"/>
  <c r="AH31" i="36"/>
  <c r="F31" i="36"/>
  <c r="G31" i="36" s="1"/>
  <c r="AE3" i="36" a="1"/>
  <c r="AE3" i="36" s="1"/>
  <c r="Z39" i="36"/>
  <c r="AZ39" i="36" s="1"/>
  <c r="W5" i="36"/>
  <c r="D111" i="36"/>
  <c r="A111" i="36"/>
  <c r="V93" i="36"/>
  <c r="AY93" i="36" s="1"/>
  <c r="L64" i="36"/>
  <c r="L107" i="36"/>
  <c r="M107" i="36"/>
  <c r="M46" i="36"/>
  <c r="AG46" i="36" s="1"/>
  <c r="L46" i="36"/>
  <c r="AB39" i="36"/>
  <c r="Z101" i="36"/>
  <c r="AZ101" i="36" s="1"/>
  <c r="AA101" i="36"/>
  <c r="AU18" i="36"/>
  <c r="AE120" i="36" a="1"/>
  <c r="AE120" i="36" s="1"/>
  <c r="Q120" i="36"/>
  <c r="BA120" i="36" s="1"/>
  <c r="BB120" i="36" s="1"/>
  <c r="AB3" i="36"/>
  <c r="P3" i="36"/>
  <c r="Z5" i="36"/>
  <c r="AZ5" i="36" s="1"/>
  <c r="AE18" i="36" a="1"/>
  <c r="AE18" i="36" s="1"/>
  <c r="S79" i="36"/>
  <c r="AS79" i="36"/>
  <c r="AF79" i="36" s="1"/>
  <c r="V79" i="36"/>
  <c r="AY79" i="36" s="1"/>
  <c r="U3" i="36"/>
  <c r="AB93" i="36"/>
  <c r="AG45" i="36"/>
  <c r="L129" i="36"/>
  <c r="N105" i="36"/>
  <c r="N17" i="36"/>
  <c r="AG29" i="36"/>
  <c r="AG43" i="36"/>
  <c r="M128" i="36"/>
  <c r="N128" i="36"/>
  <c r="F107" i="36"/>
  <c r="G107" i="36" s="1"/>
  <c r="U107" i="36" s="1"/>
  <c r="N91" i="36"/>
  <c r="AG26" i="36"/>
  <c r="F113" i="36"/>
  <c r="G113" i="36" s="1"/>
  <c r="S113" i="36" s="1"/>
  <c r="F48" i="36"/>
  <c r="G48" i="36" s="1"/>
  <c r="D24" i="36"/>
  <c r="AH24" i="36"/>
  <c r="M11" i="36"/>
  <c r="AG11" i="36" s="1"/>
  <c r="L11" i="36"/>
  <c r="AH15" i="36"/>
  <c r="F42" i="36"/>
  <c r="G42" i="36" s="1"/>
  <c r="F38" i="36"/>
  <c r="G38" i="36" s="1"/>
  <c r="AH32" i="36"/>
  <c r="M104" i="36"/>
  <c r="AH26" i="36"/>
  <c r="D21" i="35"/>
  <c r="A21" i="35"/>
  <c r="A74" i="35"/>
  <c r="AB76" i="35"/>
  <c r="AA76" i="35"/>
  <c r="AE76" i="35" a="1"/>
  <c r="AE76" i="35" s="1"/>
  <c r="A26" i="35"/>
  <c r="D26" i="35"/>
  <c r="M118" i="35"/>
  <c r="N118" i="35"/>
  <c r="L118" i="35"/>
  <c r="N95" i="35"/>
  <c r="M95" i="35"/>
  <c r="L95" i="35"/>
  <c r="M88" i="35"/>
  <c r="M58" i="35"/>
  <c r="N58" i="35"/>
  <c r="M50" i="35"/>
  <c r="AG50" i="35" s="1"/>
  <c r="N50" i="35"/>
  <c r="L50" i="35"/>
  <c r="L100" i="35"/>
  <c r="N100" i="35"/>
  <c r="M100" i="35"/>
  <c r="AB116" i="35"/>
  <c r="R116" i="35"/>
  <c r="S116" i="35"/>
  <c r="AA116" i="35"/>
  <c r="Z116" i="35"/>
  <c r="AZ116" i="35" s="1"/>
  <c r="Q116" i="35"/>
  <c r="BA116" i="35" s="1"/>
  <c r="U116" i="35"/>
  <c r="Y116" i="35"/>
  <c r="P116" i="35"/>
  <c r="W116" i="35"/>
  <c r="V116" i="35"/>
  <c r="AY116" i="35" s="1"/>
  <c r="W89" i="35"/>
  <c r="Y89" i="35"/>
  <c r="AS89" i="35"/>
  <c r="AF89" i="35" s="1"/>
  <c r="Z89" i="35"/>
  <c r="AZ89" i="35" s="1"/>
  <c r="AS73" i="35"/>
  <c r="AF73" i="35" s="1"/>
  <c r="AB73" i="35"/>
  <c r="Z73" i="35"/>
  <c r="AZ73" i="35" s="1"/>
  <c r="S73" i="35"/>
  <c r="U73" i="35"/>
  <c r="AA73" i="35"/>
  <c r="Y73" i="35"/>
  <c r="Q73" i="35"/>
  <c r="BA73" i="35" s="1"/>
  <c r="V73" i="35"/>
  <c r="AY73" i="35" s="1"/>
  <c r="L2" i="35"/>
  <c r="M2" i="35"/>
  <c r="AG2" i="35" s="1"/>
  <c r="N2" i="35"/>
  <c r="Y2" i="35"/>
  <c r="Z2" i="35"/>
  <c r="AZ2" i="35" s="1"/>
  <c r="AA2" i="35"/>
  <c r="AB64" i="35"/>
  <c r="W64" i="35"/>
  <c r="AE64" i="35" a="1"/>
  <c r="AE64" i="35" s="1"/>
  <c r="L115" i="35"/>
  <c r="S4" i="35"/>
  <c r="W4" i="35"/>
  <c r="D42" i="35"/>
  <c r="A42" i="35"/>
  <c r="AH65" i="35"/>
  <c r="F65" i="35"/>
  <c r="G65" i="35" s="1"/>
  <c r="W65" i="35" s="1"/>
  <c r="AH57" i="35"/>
  <c r="F57" i="35"/>
  <c r="G57" i="35" s="1"/>
  <c r="F34" i="35"/>
  <c r="G34" i="35" s="1"/>
  <c r="S34" i="35" s="1"/>
  <c r="AH4" i="35"/>
  <c r="AH34" i="35"/>
  <c r="M76" i="35"/>
  <c r="AG40" i="35"/>
  <c r="F10" i="35"/>
  <c r="G10" i="35" s="1"/>
  <c r="A3" i="35"/>
  <c r="D3" i="35"/>
  <c r="Y13" i="35"/>
  <c r="U13" i="35"/>
  <c r="AA13" i="35"/>
  <c r="M63" i="35"/>
  <c r="AH24" i="35"/>
  <c r="F24" i="35"/>
  <c r="G24" i="35" s="1"/>
  <c r="N10" i="35"/>
  <c r="Y18" i="35"/>
  <c r="N38" i="35"/>
  <c r="S2" i="35"/>
  <c r="P2" i="35"/>
  <c r="U2" i="35"/>
  <c r="W2" i="35"/>
  <c r="AU2" i="35"/>
  <c r="AB2" i="35"/>
  <c r="R2" i="35"/>
  <c r="AH60" i="35"/>
  <c r="F60" i="35"/>
  <c r="G60" i="35" s="1"/>
  <c r="AH52" i="35"/>
  <c r="M105" i="35"/>
  <c r="L105" i="35"/>
  <c r="M24" i="35"/>
  <c r="AG24" i="35" s="1"/>
  <c r="L24" i="35"/>
  <c r="N70" i="35"/>
  <c r="F21" i="35"/>
  <c r="G21" i="35" s="1"/>
  <c r="M104" i="35"/>
  <c r="W92" i="35"/>
  <c r="AH20" i="35"/>
  <c r="AH25" i="35"/>
  <c r="AH41" i="35"/>
  <c r="AH56" i="35"/>
  <c r="AH40" i="35"/>
  <c r="AH7" i="35"/>
  <c r="AH55" i="35"/>
  <c r="M58" i="34"/>
  <c r="N58" i="34"/>
  <c r="P9" i="34"/>
  <c r="Q9" i="34"/>
  <c r="BA9" i="34" s="1"/>
  <c r="BB9" i="34" s="1"/>
  <c r="S11" i="34"/>
  <c r="AU11" i="34"/>
  <c r="P11" i="34"/>
  <c r="R11" i="34"/>
  <c r="A53" i="34"/>
  <c r="D53" i="34"/>
  <c r="D33" i="34"/>
  <c r="A33" i="34"/>
  <c r="N113" i="34"/>
  <c r="L113" i="34"/>
  <c r="M113" i="34"/>
  <c r="M46" i="34"/>
  <c r="L46" i="34"/>
  <c r="N46" i="34"/>
  <c r="AA129" i="34"/>
  <c r="V129" i="34"/>
  <c r="AY129" i="34" s="1"/>
  <c r="D42" i="34"/>
  <c r="L62" i="34"/>
  <c r="R75" i="34"/>
  <c r="S75" i="34"/>
  <c r="M45" i="34"/>
  <c r="AG45" i="34" s="1"/>
  <c r="F123" i="34"/>
  <c r="G123" i="34" s="1"/>
  <c r="F56" i="34"/>
  <c r="G56" i="34" s="1"/>
  <c r="F12" i="34"/>
  <c r="G12" i="34" s="1"/>
  <c r="A60" i="34"/>
  <c r="D60" i="34"/>
  <c r="F36" i="34"/>
  <c r="G36" i="34" s="1"/>
  <c r="AH36" i="34"/>
  <c r="AG14" i="34"/>
  <c r="N15" i="34"/>
  <c r="D19" i="34"/>
  <c r="A19" i="34"/>
  <c r="AG28" i="34"/>
  <c r="F21" i="34"/>
  <c r="G21" i="34" s="1"/>
  <c r="AH21" i="34"/>
  <c r="L110" i="34"/>
  <c r="M110" i="34"/>
  <c r="N110" i="34"/>
  <c r="A115" i="34"/>
  <c r="F40" i="34"/>
  <c r="G40" i="34" s="1"/>
  <c r="V40" i="34" s="1"/>
  <c r="AY40" i="34" s="1"/>
  <c r="F32" i="34"/>
  <c r="G32" i="34" s="1"/>
  <c r="AH32" i="34"/>
  <c r="D13" i="34"/>
  <c r="A13" i="34"/>
  <c r="W47" i="34"/>
  <c r="N51" i="34"/>
  <c r="L51" i="34"/>
  <c r="F127" i="34"/>
  <c r="G127" i="34" s="1"/>
  <c r="AS127" i="34" s="1"/>
  <c r="AF127" i="34" s="1"/>
  <c r="AG16" i="34"/>
  <c r="F16" i="34"/>
  <c r="G16" i="34" s="1"/>
  <c r="L9" i="34"/>
  <c r="N38" i="34"/>
  <c r="A45" i="34"/>
  <c r="L101" i="34"/>
  <c r="L27" i="34"/>
  <c r="N31" i="34"/>
  <c r="A95" i="34"/>
  <c r="Q120" i="33"/>
  <c r="BA120" i="33" s="1"/>
  <c r="D67" i="33"/>
  <c r="A67" i="33"/>
  <c r="Y72" i="33"/>
  <c r="W72" i="33"/>
  <c r="AS72" i="33"/>
  <c r="AF72" i="33" s="1"/>
  <c r="D29" i="33"/>
  <c r="A29" i="33"/>
  <c r="F53" i="33"/>
  <c r="G53" i="33" s="1"/>
  <c r="AH53" i="33"/>
  <c r="AE129" i="33" a="1"/>
  <c r="AE129" i="33" s="1"/>
  <c r="W129" i="33"/>
  <c r="V129" i="33"/>
  <c r="AY129" i="33" s="1"/>
  <c r="Z129" i="33"/>
  <c r="AZ129" i="33" s="1"/>
  <c r="W84" i="33"/>
  <c r="D2" i="33"/>
  <c r="A2" i="33"/>
  <c r="A34" i="33"/>
  <c r="Q57" i="33"/>
  <c r="BA57" i="33" s="1"/>
  <c r="M84" i="33"/>
  <c r="N84" i="33"/>
  <c r="L84" i="33"/>
  <c r="L34" i="33"/>
  <c r="M34" i="33"/>
  <c r="AG34" i="33" s="1"/>
  <c r="M26" i="33"/>
  <c r="N26" i="33"/>
  <c r="L18" i="33"/>
  <c r="M18" i="33"/>
  <c r="AG18" i="33" s="1"/>
  <c r="N18" i="33"/>
  <c r="N10" i="33"/>
  <c r="L10" i="33"/>
  <c r="M45" i="33"/>
  <c r="M123" i="33"/>
  <c r="N123" i="33"/>
  <c r="L123" i="33"/>
  <c r="M102" i="33"/>
  <c r="L102" i="33"/>
  <c r="N95" i="33"/>
  <c r="M95" i="33"/>
  <c r="L95" i="33"/>
  <c r="L88" i="33"/>
  <c r="L72" i="33"/>
  <c r="M7" i="33"/>
  <c r="N7" i="33"/>
  <c r="L7" i="33"/>
  <c r="D13" i="33"/>
  <c r="A13" i="33"/>
  <c r="Y99" i="33"/>
  <c r="S99" i="33"/>
  <c r="M115" i="33"/>
  <c r="L115" i="33"/>
  <c r="N115" i="33"/>
  <c r="M9" i="33"/>
  <c r="AG9" i="33" s="1"/>
  <c r="M78" i="33"/>
  <c r="L78" i="33"/>
  <c r="F65" i="33"/>
  <c r="G65" i="33" s="1"/>
  <c r="AH65" i="33"/>
  <c r="L114" i="33"/>
  <c r="N114" i="33"/>
  <c r="N23" i="33"/>
  <c r="M23" i="33"/>
  <c r="U12" i="33"/>
  <c r="Q12" i="33"/>
  <c r="BA12" i="33" s="1"/>
  <c r="F41" i="33"/>
  <c r="G41" i="33" s="1"/>
  <c r="AG41" i="33"/>
  <c r="F6" i="33"/>
  <c r="G6" i="33" s="1"/>
  <c r="D46" i="33"/>
  <c r="A46" i="33"/>
  <c r="AG5" i="33"/>
  <c r="AH5" i="33"/>
  <c r="N55" i="33"/>
  <c r="D69" i="33"/>
  <c r="F103" i="33"/>
  <c r="G103" i="33" s="1"/>
  <c r="AH10" i="33"/>
  <c r="N36" i="33"/>
  <c r="L36" i="33"/>
  <c r="AG24" i="33"/>
  <c r="N81" i="33"/>
  <c r="M81" i="33"/>
  <c r="N73" i="33"/>
  <c r="M73" i="33"/>
  <c r="N57" i="33"/>
  <c r="M57" i="33"/>
  <c r="AG57" i="33" s="1"/>
  <c r="AH57" i="33"/>
  <c r="F40" i="33"/>
  <c r="G40" i="33" s="1"/>
  <c r="M49" i="33"/>
  <c r="A99" i="33"/>
  <c r="M113" i="32"/>
  <c r="N106" i="32"/>
  <c r="M106" i="32"/>
  <c r="L106" i="32"/>
  <c r="Z35" i="32"/>
  <c r="AZ35" i="32" s="1"/>
  <c r="AU35" i="32"/>
  <c r="U6" i="32"/>
  <c r="Q34" i="32"/>
  <c r="BA34" i="32" s="1"/>
  <c r="BB34" i="32" s="1"/>
  <c r="L115" i="32"/>
  <c r="N115" i="32"/>
  <c r="M115" i="32"/>
  <c r="S59" i="32"/>
  <c r="AB35" i="32"/>
  <c r="P106" i="32"/>
  <c r="A59" i="32"/>
  <c r="D59" i="32"/>
  <c r="AU3" i="32"/>
  <c r="V3" i="32"/>
  <c r="AY3" i="32" s="1"/>
  <c r="Z3" i="32"/>
  <c r="AZ3" i="32" s="1"/>
  <c r="S3" i="32"/>
  <c r="AE3" i="32" a="1"/>
  <c r="AE3" i="32" s="1"/>
  <c r="A16" i="32"/>
  <c r="D16" i="32"/>
  <c r="A113" i="32"/>
  <c r="D113" i="32"/>
  <c r="AH61" i="32"/>
  <c r="F61" i="32"/>
  <c r="G61" i="32" s="1"/>
  <c r="F53" i="32"/>
  <c r="G53" i="32" s="1"/>
  <c r="AH53" i="32"/>
  <c r="W5" i="32"/>
  <c r="AA5" i="32"/>
  <c r="AE5" i="32" a="1"/>
  <c r="AE5" i="32" s="1"/>
  <c r="Z5" i="32"/>
  <c r="AZ5" i="32" s="1"/>
  <c r="AE35" i="32" a="1"/>
  <c r="AE35" i="32" s="1"/>
  <c r="Q59" i="32"/>
  <c r="BA59" i="32" s="1"/>
  <c r="U35" i="32"/>
  <c r="Z51" i="32"/>
  <c r="AZ51" i="32" s="1"/>
  <c r="U51" i="32"/>
  <c r="AU51" i="32"/>
  <c r="Y51" i="32"/>
  <c r="W51" i="32"/>
  <c r="Q29" i="32"/>
  <c r="BA29" i="32" s="1"/>
  <c r="P29" i="32"/>
  <c r="W35" i="32"/>
  <c r="Q50" i="32"/>
  <c r="BA50" i="32" s="1"/>
  <c r="A68" i="32"/>
  <c r="D68" i="32"/>
  <c r="W18" i="32"/>
  <c r="AA18" i="32"/>
  <c r="AE18" i="32" a="1"/>
  <c r="AE18" i="32" s="1"/>
  <c r="Y18" i="32"/>
  <c r="V18" i="32"/>
  <c r="AY18" i="32" s="1"/>
  <c r="P18" i="32"/>
  <c r="U18" i="32"/>
  <c r="Z18" i="32"/>
  <c r="AZ18" i="32" s="1"/>
  <c r="AU5" i="32"/>
  <c r="AE4" i="32" a="1"/>
  <c r="AE4" i="32"/>
  <c r="D66" i="32"/>
  <c r="A66" i="32"/>
  <c r="D4" i="32"/>
  <c r="A4" i="32"/>
  <c r="U5" i="32"/>
  <c r="AS91" i="32"/>
  <c r="AF91" i="32" s="1"/>
  <c r="V91" i="32"/>
  <c r="AY91" i="32" s="1"/>
  <c r="Y91" i="32"/>
  <c r="AB91" i="32"/>
  <c r="P91" i="32"/>
  <c r="AA91" i="32"/>
  <c r="U91" i="32"/>
  <c r="Q91" i="32"/>
  <c r="BA91" i="32" s="1"/>
  <c r="S91" i="32"/>
  <c r="W91" i="32"/>
  <c r="N38" i="32"/>
  <c r="V73" i="32"/>
  <c r="AY73" i="32" s="1"/>
  <c r="R73" i="32"/>
  <c r="Q73" i="32"/>
  <c r="BA73" i="32" s="1"/>
  <c r="BB73" i="32" s="1"/>
  <c r="D77" i="32"/>
  <c r="F46" i="32"/>
  <c r="G46" i="32" s="1"/>
  <c r="AU45" i="32"/>
  <c r="AG44" i="32"/>
  <c r="N105" i="32"/>
  <c r="L105" i="32"/>
  <c r="A75" i="32"/>
  <c r="F111" i="32"/>
  <c r="G111" i="32" s="1"/>
  <c r="U111" i="32" s="1"/>
  <c r="M52" i="32"/>
  <c r="D110" i="32"/>
  <c r="AH5" i="32"/>
  <c r="L51" i="32"/>
  <c r="N24" i="32"/>
  <c r="N88" i="32"/>
  <c r="F41" i="32"/>
  <c r="G41" i="32" s="1"/>
  <c r="AH41" i="32"/>
  <c r="F11" i="32"/>
  <c r="G11" i="32" s="1"/>
  <c r="N101" i="32"/>
  <c r="M101" i="32"/>
  <c r="M93" i="32"/>
  <c r="L101" i="32"/>
  <c r="N100" i="32"/>
  <c r="L100" i="32"/>
  <c r="N85" i="32"/>
  <c r="M85" i="32"/>
  <c r="L85" i="32"/>
  <c r="N34" i="32"/>
  <c r="N123" i="32"/>
  <c r="M26" i="32"/>
  <c r="AG26" i="32" s="1"/>
  <c r="M53" i="32"/>
  <c r="A108" i="32"/>
  <c r="U15" i="31"/>
  <c r="R15" i="31"/>
  <c r="S63" i="31"/>
  <c r="Y63" i="31"/>
  <c r="W15" i="31"/>
  <c r="AB15" i="31"/>
  <c r="M23" i="31"/>
  <c r="N23" i="31"/>
  <c r="N29" i="31"/>
  <c r="M29" i="31"/>
  <c r="AU15" i="31"/>
  <c r="N129" i="31"/>
  <c r="Y15" i="31"/>
  <c r="D113" i="31"/>
  <c r="A113" i="31"/>
  <c r="AU6" i="31"/>
  <c r="P6" i="31"/>
  <c r="Y6" i="31"/>
  <c r="Z6" i="31"/>
  <c r="AZ6" i="31" s="1"/>
  <c r="W6" i="31"/>
  <c r="AA6" i="31"/>
  <c r="S6" i="31"/>
  <c r="V6" i="31"/>
  <c r="AY6" i="31" s="1"/>
  <c r="R6" i="31"/>
  <c r="M40" i="31"/>
  <c r="AG40" i="31" s="1"/>
  <c r="N40" i="31"/>
  <c r="L40" i="31"/>
  <c r="F52" i="31"/>
  <c r="G52" i="31" s="1"/>
  <c r="AH15" i="31"/>
  <c r="L65" i="31"/>
  <c r="M65" i="31"/>
  <c r="S15" i="31"/>
  <c r="P15" i="31"/>
  <c r="V15" i="31"/>
  <c r="AY15" i="31" s="1"/>
  <c r="Z15" i="31"/>
  <c r="AZ15" i="31" s="1"/>
  <c r="V54" i="31"/>
  <c r="AY54" i="31" s="1"/>
  <c r="AB54" i="31"/>
  <c r="S54" i="31"/>
  <c r="AU14" i="31"/>
  <c r="P14" i="31"/>
  <c r="Z14" i="31"/>
  <c r="AZ14" i="31" s="1"/>
  <c r="W14" i="31"/>
  <c r="AE14" i="31" a="1"/>
  <c r="AE14" i="31" s="1"/>
  <c r="R14" i="31"/>
  <c r="Y14" i="31"/>
  <c r="Q14" i="31"/>
  <c r="BA14" i="31" s="1"/>
  <c r="BB14" i="31" s="1"/>
  <c r="AB14" i="31"/>
  <c r="U14" i="31"/>
  <c r="S14" i="31"/>
  <c r="M95" i="31"/>
  <c r="F79" i="31"/>
  <c r="G79" i="31" s="1"/>
  <c r="A44" i="31"/>
  <c r="A51" i="31"/>
  <c r="M81" i="31"/>
  <c r="L73" i="31"/>
  <c r="N73" i="31"/>
  <c r="L95" i="31"/>
  <c r="N68" i="31"/>
  <c r="Y68" i="31"/>
  <c r="N7" i="31"/>
  <c r="L7" i="31"/>
  <c r="AS68" i="31"/>
  <c r="AF68" i="31" s="1"/>
  <c r="U68" i="31"/>
  <c r="F20" i="31"/>
  <c r="G20" i="31" s="1"/>
  <c r="AB28" i="31"/>
  <c r="AS85" i="31"/>
  <c r="AF85" i="31" s="1"/>
  <c r="F87" i="31"/>
  <c r="G87" i="31" s="1"/>
  <c r="L68" i="31"/>
  <c r="M100" i="31"/>
  <c r="N100" i="31"/>
  <c r="R85" i="31"/>
  <c r="L41" i="31"/>
  <c r="L100" i="31"/>
  <c r="F40" i="31"/>
  <c r="G40" i="31" s="1"/>
  <c r="M124" i="31"/>
  <c r="L124" i="31"/>
  <c r="N124" i="31"/>
  <c r="M116" i="31"/>
  <c r="L116" i="31"/>
  <c r="N116" i="31"/>
  <c r="N9" i="31"/>
  <c r="M9" i="31"/>
  <c r="L9" i="31"/>
  <c r="L103" i="31"/>
  <c r="M103" i="31"/>
  <c r="M41" i="31"/>
  <c r="AG41" i="31" s="1"/>
  <c r="Y28" i="31"/>
  <c r="A3" i="31"/>
  <c r="D3" i="31"/>
  <c r="D17" i="31"/>
  <c r="A17" i="31"/>
  <c r="Q85" i="31"/>
  <c r="BA85" i="31" s="1"/>
  <c r="L3" i="31"/>
  <c r="U22" i="31"/>
  <c r="N22" i="31"/>
  <c r="AB22" i="31"/>
  <c r="N111" i="31"/>
  <c r="F25" i="31"/>
  <c r="G25" i="31" s="1"/>
  <c r="D83" i="30"/>
  <c r="D63" i="30"/>
  <c r="A63" i="30"/>
  <c r="A124" i="30"/>
  <c r="D42" i="30"/>
  <c r="A42" i="30"/>
  <c r="AA81" i="30"/>
  <c r="D116" i="30"/>
  <c r="A116" i="30"/>
  <c r="A117" i="30"/>
  <c r="A120" i="30"/>
  <c r="D58" i="30"/>
  <c r="M112" i="30"/>
  <c r="N112" i="30"/>
  <c r="N90" i="30"/>
  <c r="L90" i="30"/>
  <c r="A126" i="30"/>
  <c r="A128" i="30"/>
  <c r="R123" i="30"/>
  <c r="P123" i="30"/>
  <c r="Y26" i="30"/>
  <c r="L70" i="30"/>
  <c r="AH41" i="30"/>
  <c r="AH55" i="30"/>
  <c r="F55" i="30"/>
  <c r="G55" i="30" s="1"/>
  <c r="F62" i="30"/>
  <c r="G62" i="30" s="1"/>
  <c r="AH62" i="30"/>
  <c r="A9" i="30"/>
  <c r="N8" i="30"/>
  <c r="M8" i="30"/>
  <c r="D15" i="30"/>
  <c r="AG30" i="30"/>
  <c r="M88" i="30"/>
  <c r="N22" i="30"/>
  <c r="M22" i="30"/>
  <c r="L22" i="30"/>
  <c r="N111" i="30"/>
  <c r="AH20" i="30"/>
  <c r="AH14" i="30"/>
  <c r="A50" i="30"/>
  <c r="AH49" i="30"/>
  <c r="R70" i="28"/>
  <c r="P70" i="28"/>
  <c r="P37" i="28"/>
  <c r="AU37" i="28"/>
  <c r="N44" i="28"/>
  <c r="M44" i="28"/>
  <c r="L44" i="28"/>
  <c r="L33" i="28"/>
  <c r="N20" i="28"/>
  <c r="L20" i="28"/>
  <c r="L14" i="28"/>
  <c r="R29" i="28"/>
  <c r="D58" i="28"/>
  <c r="R102" i="28"/>
  <c r="Q102" i="28"/>
  <c r="BA102" i="28" s="1"/>
  <c r="S102" i="28"/>
  <c r="S124" i="28"/>
  <c r="AE124" i="28" a="1"/>
  <c r="AE124" i="28" s="1"/>
  <c r="R39" i="28"/>
  <c r="R10" i="28"/>
  <c r="F101" i="28"/>
  <c r="G101" i="28" s="1"/>
  <c r="D40" i="28"/>
  <c r="L89" i="28"/>
  <c r="L68" i="28"/>
  <c r="N68" i="28"/>
  <c r="N6" i="28"/>
  <c r="Z39" i="28"/>
  <c r="AZ39" i="28" s="1"/>
  <c r="D59" i="28"/>
  <c r="A59" i="28"/>
  <c r="A32" i="28"/>
  <c r="F32" i="28"/>
  <c r="G32" i="28" s="1"/>
  <c r="D31" i="28"/>
  <c r="L82" i="28"/>
  <c r="F45" i="28"/>
  <c r="G45" i="28" s="1"/>
  <c r="AA45" i="28" s="1"/>
  <c r="M108" i="28"/>
  <c r="N108" i="28"/>
  <c r="AH53" i="28"/>
  <c r="AH11" i="28"/>
  <c r="A71" i="28"/>
  <c r="AU47" i="28"/>
  <c r="V10" i="28"/>
  <c r="AY10" i="28" s="1"/>
  <c r="Z10" i="28"/>
  <c r="AZ10" i="28" s="1"/>
  <c r="D64" i="28"/>
  <c r="A64" i="28"/>
  <c r="D10" i="28"/>
  <c r="A10" i="28"/>
  <c r="BC10" i="28" s="1"/>
  <c r="M106" i="28"/>
  <c r="N106" i="28"/>
  <c r="N98" i="28"/>
  <c r="M98" i="28"/>
  <c r="L98" i="28"/>
  <c r="M121" i="28"/>
  <c r="L125" i="28"/>
  <c r="M125" i="28"/>
  <c r="F94" i="28"/>
  <c r="G94" i="28" s="1"/>
  <c r="F63" i="28"/>
  <c r="G63" i="28" s="1"/>
  <c r="AU63" i="28" s="1"/>
  <c r="A7" i="28"/>
  <c r="D7" i="28"/>
  <c r="F2" i="28"/>
  <c r="G2" i="28" s="1"/>
  <c r="Y2" i="28" s="1"/>
  <c r="N46" i="28"/>
  <c r="AU48" i="28"/>
  <c r="N51" i="28"/>
  <c r="M51" i="28"/>
  <c r="N11" i="28"/>
  <c r="M107" i="28"/>
  <c r="N107" i="28"/>
  <c r="M53" i="12"/>
  <c r="L53" i="12"/>
  <c r="A10" i="12"/>
  <c r="BC10" i="12" s="1"/>
  <c r="A6" i="12"/>
  <c r="D6" i="12"/>
  <c r="A106" i="12"/>
  <c r="BC106" i="12" s="1"/>
  <c r="D106" i="12"/>
  <c r="M62" i="12"/>
  <c r="N45" i="12"/>
  <c r="L39" i="12"/>
  <c r="N39" i="12"/>
  <c r="D72" i="12"/>
  <c r="A72" i="12"/>
  <c r="M69" i="12"/>
  <c r="F110" i="12"/>
  <c r="G110" i="12" s="1"/>
  <c r="A98" i="12"/>
  <c r="BC98" i="12" s="1"/>
  <c r="D98" i="12"/>
  <c r="N108" i="12"/>
  <c r="L73" i="12"/>
  <c r="L16" i="12"/>
  <c r="N37" i="12"/>
  <c r="L15" i="12"/>
  <c r="AH9" i="12"/>
  <c r="D12" i="47"/>
  <c r="A12" i="47"/>
  <c r="AB118" i="47"/>
  <c r="Y36" i="47"/>
  <c r="R36" i="47"/>
  <c r="D7" i="45"/>
  <c r="A7" i="45"/>
  <c r="D61" i="45"/>
  <c r="A61" i="45"/>
  <c r="AA7" i="45"/>
  <c r="D33" i="45"/>
  <c r="A33" i="45"/>
  <c r="A51" i="44"/>
  <c r="D51" i="44"/>
  <c r="A11" i="44"/>
  <c r="D11" i="44"/>
  <c r="A31" i="44"/>
  <c r="D31" i="44"/>
  <c r="A60" i="44"/>
  <c r="D60" i="44"/>
  <c r="A38" i="44"/>
  <c r="D38" i="44"/>
  <c r="A60" i="43"/>
  <c r="D60" i="43"/>
  <c r="A5" i="43"/>
  <c r="D5" i="43"/>
  <c r="D29" i="43"/>
  <c r="A29" i="43"/>
  <c r="D52" i="43"/>
  <c r="A52" i="43"/>
  <c r="D13" i="43"/>
  <c r="A13" i="43"/>
  <c r="A37" i="43"/>
  <c r="D37" i="43"/>
  <c r="D45" i="43"/>
  <c r="A45" i="43"/>
  <c r="D93" i="42"/>
  <c r="A93" i="42"/>
  <c r="U35" i="42"/>
  <c r="AB35" i="42"/>
  <c r="Z35" i="42"/>
  <c r="AZ35" i="42" s="1"/>
  <c r="P35" i="42"/>
  <c r="D94" i="42"/>
  <c r="A94" i="42"/>
  <c r="P36" i="42"/>
  <c r="AE36" i="42" a="1"/>
  <c r="AE36" i="42" s="1"/>
  <c r="AB36" i="42"/>
  <c r="D36" i="42"/>
  <c r="A36" i="42"/>
  <c r="D123" i="42"/>
  <c r="A123" i="42"/>
  <c r="D60" i="42"/>
  <c r="A60" i="42"/>
  <c r="A59" i="42"/>
  <c r="D59" i="42"/>
  <c r="D124" i="42"/>
  <c r="A124" i="42"/>
  <c r="A12" i="42"/>
  <c r="D12" i="42"/>
  <c r="AE46" i="41" a="1"/>
  <c r="AE46" i="41" s="1"/>
  <c r="D30" i="41"/>
  <c r="A30" i="41"/>
  <c r="A46" i="41"/>
  <c r="D54" i="41"/>
  <c r="A54" i="41"/>
  <c r="D14" i="41"/>
  <c r="A14" i="41"/>
  <c r="D38" i="41"/>
  <c r="A38" i="41"/>
  <c r="A22" i="41"/>
  <c r="D22" i="41"/>
  <c r="A62" i="41"/>
  <c r="D62" i="41"/>
  <c r="Z22" i="41"/>
  <c r="AZ22" i="41" s="1"/>
  <c r="D127" i="41"/>
  <c r="A127" i="41"/>
  <c r="D6" i="41"/>
  <c r="A6" i="41"/>
  <c r="D73" i="41"/>
  <c r="A73" i="41"/>
  <c r="A60" i="40"/>
  <c r="D60" i="40"/>
  <c r="D4" i="40"/>
  <c r="A4" i="40"/>
  <c r="A108" i="40"/>
  <c r="D108" i="40"/>
  <c r="A12" i="40"/>
  <c r="D12" i="40"/>
  <c r="A52" i="40"/>
  <c r="D52" i="40"/>
  <c r="A44" i="40"/>
  <c r="D44" i="40"/>
  <c r="AU36" i="40"/>
  <c r="Z36" i="40"/>
  <c r="AZ36" i="40" s="1"/>
  <c r="D20" i="40"/>
  <c r="A20" i="40"/>
  <c r="D36" i="40"/>
  <c r="A36" i="40"/>
  <c r="D63" i="39"/>
  <c r="A63" i="39"/>
  <c r="D115" i="39"/>
  <c r="A115" i="39"/>
  <c r="A23" i="39"/>
  <c r="D23" i="39"/>
  <c r="D39" i="39"/>
  <c r="A39" i="39"/>
  <c r="A25" i="38"/>
  <c r="D25" i="38"/>
  <c r="A41" i="38"/>
  <c r="D41" i="38"/>
  <c r="Q49" i="38"/>
  <c r="BA49" i="38" s="1"/>
  <c r="AA49" i="38"/>
  <c r="AU49" i="38"/>
  <c r="V49" i="38"/>
  <c r="AY49" i="38" s="1"/>
  <c r="W49" i="38"/>
  <c r="A65" i="38"/>
  <c r="A9" i="38"/>
  <c r="D9" i="38"/>
  <c r="A33" i="38"/>
  <c r="D33" i="38"/>
  <c r="A17" i="38"/>
  <c r="D17" i="38"/>
  <c r="D49" i="38"/>
  <c r="A49" i="38"/>
  <c r="D127" i="38"/>
  <c r="A127" i="38"/>
  <c r="V33" i="38"/>
  <c r="AY33" i="38" s="1"/>
  <c r="Y33" i="38"/>
  <c r="D57" i="38"/>
  <c r="A57" i="38"/>
  <c r="A104" i="37"/>
  <c r="D104" i="37"/>
  <c r="A43" i="37"/>
  <c r="D43" i="37"/>
  <c r="D123" i="37"/>
  <c r="A123" i="37"/>
  <c r="A28" i="37"/>
  <c r="D28" i="37"/>
  <c r="A50" i="37"/>
  <c r="D50" i="37"/>
  <c r="A37" i="37"/>
  <c r="D37" i="37"/>
  <c r="A69" i="37"/>
  <c r="D69" i="37"/>
  <c r="D38" i="36"/>
  <c r="A38" i="36"/>
  <c r="D78" i="36"/>
  <c r="A78" i="36"/>
  <c r="A109" i="36"/>
  <c r="D109" i="36"/>
  <c r="A9" i="36"/>
  <c r="D9" i="36"/>
  <c r="A24" i="36"/>
  <c r="A31" i="36"/>
  <c r="D31" i="36"/>
  <c r="D32" i="36"/>
  <c r="A32" i="36"/>
  <c r="A113" i="36"/>
  <c r="D113" i="36"/>
  <c r="D107" i="36"/>
  <c r="A107" i="36"/>
  <c r="AU31" i="36"/>
  <c r="A48" i="36"/>
  <c r="D48" i="36"/>
  <c r="R107" i="36"/>
  <c r="D61" i="36"/>
  <c r="A61" i="36"/>
  <c r="R61" i="36"/>
  <c r="AA61" i="36"/>
  <c r="Y61" i="36"/>
  <c r="U61" i="36"/>
  <c r="D24" i="35"/>
  <c r="A24" i="35"/>
  <c r="D9" i="35"/>
  <c r="A9" i="35"/>
  <c r="D15" i="35"/>
  <c r="A15" i="35"/>
  <c r="A10" i="35"/>
  <c r="D10" i="35"/>
  <c r="D57" i="35"/>
  <c r="A57" i="35"/>
  <c r="D60" i="35"/>
  <c r="A60" i="35"/>
  <c r="D115" i="35"/>
  <c r="A115" i="35"/>
  <c r="A65" i="35"/>
  <c r="D65" i="35"/>
  <c r="D44" i="35"/>
  <c r="A44" i="35"/>
  <c r="D37" i="35"/>
  <c r="A37" i="35"/>
  <c r="AB65" i="35"/>
  <c r="D58" i="34"/>
  <c r="A58" i="34"/>
  <c r="D28" i="34"/>
  <c r="A28" i="34"/>
  <c r="D12" i="34"/>
  <c r="A12" i="34"/>
  <c r="D16" i="34"/>
  <c r="A16" i="34"/>
  <c r="R40" i="34"/>
  <c r="P40" i="34"/>
  <c r="A94" i="34"/>
  <c r="D94" i="34"/>
  <c r="D40" i="34"/>
  <c r="A40" i="34"/>
  <c r="A34" i="34"/>
  <c r="D34" i="34"/>
  <c r="D89" i="34"/>
  <c r="A89" i="34"/>
  <c r="D127" i="34"/>
  <c r="A127" i="34"/>
  <c r="P127" i="34"/>
  <c r="D32" i="34"/>
  <c r="A32" i="34"/>
  <c r="A36" i="34"/>
  <c r="D36" i="34"/>
  <c r="D123" i="34"/>
  <c r="A123" i="34"/>
  <c r="A10" i="33"/>
  <c r="D10" i="33"/>
  <c r="A53" i="33"/>
  <c r="D53" i="33"/>
  <c r="D65" i="33"/>
  <c r="A65" i="33"/>
  <c r="A30" i="33"/>
  <c r="D30" i="33"/>
  <c r="A103" i="33"/>
  <c r="D103" i="33"/>
  <c r="D5" i="33"/>
  <c r="A5" i="33"/>
  <c r="D59" i="33"/>
  <c r="A59" i="33"/>
  <c r="D54" i="33"/>
  <c r="A54" i="33"/>
  <c r="A12" i="32"/>
  <c r="D12" i="32"/>
  <c r="A46" i="32"/>
  <c r="D46" i="32"/>
  <c r="D40" i="32"/>
  <c r="A40" i="32"/>
  <c r="Y11" i="32"/>
  <c r="AB11" i="32"/>
  <c r="V11" i="32"/>
  <c r="AY11" i="32" s="1"/>
  <c r="AU11" i="32"/>
  <c r="Q11" i="32"/>
  <c r="BA11" i="32" s="1"/>
  <c r="P11" i="32"/>
  <c r="D54" i="32"/>
  <c r="A54" i="32"/>
  <c r="A61" i="32"/>
  <c r="D61" i="32"/>
  <c r="D47" i="32"/>
  <c r="A47" i="32"/>
  <c r="S61" i="32"/>
  <c r="D111" i="32"/>
  <c r="A111" i="32"/>
  <c r="Q111" i="32"/>
  <c r="BA111" i="32" s="1"/>
  <c r="D5" i="32"/>
  <c r="A5" i="32"/>
  <c r="AU20" i="31"/>
  <c r="P20" i="31"/>
  <c r="D52" i="31"/>
  <c r="A52" i="31"/>
  <c r="D87" i="31"/>
  <c r="A87" i="31"/>
  <c r="D21" i="31"/>
  <c r="A21" i="31"/>
  <c r="D59" i="31"/>
  <c r="A59" i="31"/>
  <c r="A15" i="31"/>
  <c r="D15" i="31"/>
  <c r="D20" i="31"/>
  <c r="A20" i="31"/>
  <c r="A56" i="30"/>
  <c r="D56" i="30"/>
  <c r="D62" i="30"/>
  <c r="A62" i="30"/>
  <c r="D48" i="30"/>
  <c r="A48" i="30"/>
  <c r="D95" i="30"/>
  <c r="A95" i="30"/>
  <c r="A20" i="30"/>
  <c r="D20" i="30"/>
  <c r="A21" i="30"/>
  <c r="D21" i="30"/>
  <c r="D89" i="30"/>
  <c r="A89" i="30"/>
  <c r="D41" i="30"/>
  <c r="A41" i="30"/>
  <c r="A26" i="28"/>
  <c r="BC26" i="28" s="1"/>
  <c r="D26" i="28"/>
  <c r="D67" i="28"/>
  <c r="A67" i="28"/>
  <c r="A21" i="28"/>
  <c r="D21" i="28"/>
  <c r="D22" i="28"/>
  <c r="A22" i="28"/>
  <c r="D11" i="28"/>
  <c r="A11" i="28"/>
  <c r="W32" i="28"/>
  <c r="Z32" i="28"/>
  <c r="AZ32" i="28" s="1"/>
  <c r="A14" i="28"/>
  <c r="D14" i="28"/>
  <c r="D2" i="28"/>
  <c r="A2" i="28"/>
  <c r="BC2" i="28" s="1"/>
  <c r="D94" i="28"/>
  <c r="A94" i="28"/>
  <c r="A40" i="28"/>
  <c r="A95" i="28"/>
  <c r="D95" i="28"/>
  <c r="D41" i="28"/>
  <c r="A41" i="28"/>
  <c r="D98" i="28"/>
  <c r="A98" i="28"/>
  <c r="BC98" i="28" s="1"/>
  <c r="D72" i="28"/>
  <c r="A72" i="28"/>
  <c r="D25" i="28"/>
  <c r="A25" i="28"/>
  <c r="D53" i="28"/>
  <c r="A53" i="28"/>
  <c r="A101" i="28"/>
  <c r="D101" i="28"/>
  <c r="A45" i="28"/>
  <c r="D45" i="28"/>
  <c r="A66" i="12"/>
  <c r="BC66" i="12" s="1"/>
  <c r="D66" i="12"/>
  <c r="A74" i="12"/>
  <c r="BC74" i="12" s="1"/>
  <c r="D74" i="12"/>
  <c r="A35" i="12"/>
  <c r="D35" i="12"/>
  <c r="A110" i="12"/>
  <c r="D110" i="12"/>
  <c r="A78" i="12"/>
  <c r="D78" i="12"/>
  <c r="D39" i="12"/>
  <c r="A39" i="12"/>
  <c r="AA2" i="28"/>
  <c r="AB2" i="28"/>
  <c r="AU15" i="59"/>
  <c r="N47" i="59"/>
  <c r="L47" i="59"/>
  <c r="P31" i="59"/>
  <c r="Q90" i="59"/>
  <c r="BA90" i="59" s="1"/>
  <c r="V90" i="59"/>
  <c r="AY90" i="59" s="1"/>
  <c r="L91" i="59"/>
  <c r="N91" i="59"/>
  <c r="W77" i="59"/>
  <c r="U77" i="59"/>
  <c r="AE77" i="59" a="1"/>
  <c r="AE77" i="59" s="1"/>
  <c r="D63" i="59"/>
  <c r="A119" i="59"/>
  <c r="P20" i="59"/>
  <c r="L98" i="59"/>
  <c r="N98" i="59"/>
  <c r="AH27" i="59"/>
  <c r="L19" i="59"/>
  <c r="L35" i="59"/>
  <c r="M35" i="59"/>
  <c r="N35" i="59"/>
  <c r="N39" i="59"/>
  <c r="N13" i="59"/>
  <c r="M13" i="59"/>
  <c r="L13" i="59"/>
  <c r="S20" i="59"/>
  <c r="AA20" i="59"/>
  <c r="L20" i="59"/>
  <c r="N20" i="59"/>
  <c r="L69" i="59"/>
  <c r="N69" i="59"/>
  <c r="M69" i="59"/>
  <c r="F48" i="59"/>
  <c r="G48" i="59" s="1"/>
  <c r="N11" i="59"/>
  <c r="M11" i="59"/>
  <c r="L11" i="59"/>
  <c r="N3" i="59"/>
  <c r="L3" i="59"/>
  <c r="N119" i="59"/>
  <c r="L119" i="59"/>
  <c r="D55" i="59"/>
  <c r="A55" i="59"/>
  <c r="M119" i="59"/>
  <c r="AG69" i="59"/>
  <c r="F69" i="59"/>
  <c r="G69" i="59" s="1"/>
  <c r="AA69" i="59" s="1"/>
  <c r="AG62" i="59"/>
  <c r="AH62" i="59"/>
  <c r="N34" i="59"/>
  <c r="L34" i="59"/>
  <c r="L26" i="59"/>
  <c r="M26" i="59"/>
  <c r="N26" i="59"/>
  <c r="A47" i="59"/>
  <c r="D47" i="59"/>
  <c r="A23" i="59"/>
  <c r="D23" i="59"/>
  <c r="A31" i="59"/>
  <c r="A79" i="59"/>
  <c r="M5" i="59"/>
  <c r="L5" i="59"/>
  <c r="M87" i="59"/>
  <c r="L87" i="59"/>
  <c r="AG55" i="59"/>
  <c r="D11" i="59"/>
  <c r="A11" i="59"/>
  <c r="D60" i="59"/>
  <c r="A60" i="59"/>
  <c r="D52" i="59"/>
  <c r="A52" i="59"/>
  <c r="A44" i="59"/>
  <c r="D44" i="59"/>
  <c r="D12" i="59"/>
  <c r="A12" i="59"/>
  <c r="F55" i="59"/>
  <c r="G55" i="59" s="1"/>
  <c r="P70" i="59"/>
  <c r="AA70" i="59"/>
  <c r="N24" i="59"/>
  <c r="AG4" i="59"/>
  <c r="L55" i="59"/>
  <c r="R15" i="59"/>
  <c r="W15" i="59"/>
  <c r="AA15" i="59"/>
  <c r="AE15" i="59" a="1"/>
  <c r="AE15" i="59" s="1"/>
  <c r="Q15" i="59"/>
  <c r="BA15" i="59" s="1"/>
  <c r="BB15" i="59" s="1"/>
  <c r="Y15" i="59"/>
  <c r="U15" i="59"/>
  <c r="P15" i="59"/>
  <c r="S15" i="59"/>
  <c r="S120" i="59"/>
  <c r="U120" i="59"/>
  <c r="Y107" i="59"/>
  <c r="V107" i="59"/>
  <c r="AY107" i="59" s="1"/>
  <c r="W107" i="59"/>
  <c r="AB107" i="59"/>
  <c r="U107" i="59"/>
  <c r="AA107" i="59"/>
  <c r="AE107" i="59" a="1"/>
  <c r="AE107" i="59" s="1"/>
  <c r="Y77" i="59"/>
  <c r="AB77" i="59"/>
  <c r="AA77" i="59"/>
  <c r="Z77" i="59"/>
  <c r="AZ77" i="59" s="1"/>
  <c r="W81" i="59"/>
  <c r="AH29" i="59"/>
  <c r="M51" i="59"/>
  <c r="AG51" i="59" s="1"/>
  <c r="L51" i="59"/>
  <c r="N51" i="59"/>
  <c r="N44" i="59"/>
  <c r="M44" i="59"/>
  <c r="L44" i="59"/>
  <c r="D57" i="59"/>
  <c r="AG20" i="59"/>
  <c r="M80" i="59"/>
  <c r="L23" i="59"/>
  <c r="N23" i="59"/>
  <c r="M23" i="59"/>
  <c r="AG23" i="59" s="1"/>
  <c r="M106" i="59"/>
  <c r="N106" i="59"/>
  <c r="L106" i="59"/>
  <c r="F35" i="59"/>
  <c r="G35" i="59" s="1"/>
  <c r="AH35" i="59"/>
  <c r="N37" i="59"/>
  <c r="R2" i="59"/>
  <c r="P2" i="59"/>
  <c r="N28" i="59"/>
  <c r="L28" i="59"/>
  <c r="Z36" i="59"/>
  <c r="AZ36" i="59" s="1"/>
  <c r="N114" i="59"/>
  <c r="V122" i="59"/>
  <c r="AY122" i="59" s="1"/>
  <c r="AE122" i="59" a="1"/>
  <c r="AE122" i="59" s="1"/>
  <c r="U122" i="59"/>
  <c r="Y122" i="59"/>
  <c r="F56" i="59"/>
  <c r="G56" i="59" s="1"/>
  <c r="M100" i="59"/>
  <c r="R8" i="59"/>
  <c r="AA31" i="59"/>
  <c r="Y8" i="59"/>
  <c r="AG68" i="59"/>
  <c r="F68" i="59"/>
  <c r="G68" i="59" s="1"/>
  <c r="S68" i="59" s="1"/>
  <c r="L30" i="59"/>
  <c r="N30" i="59"/>
  <c r="M15" i="59"/>
  <c r="N15" i="59"/>
  <c r="N7" i="59"/>
  <c r="L7" i="59"/>
  <c r="M7" i="59"/>
  <c r="AG7" i="59" s="1"/>
  <c r="AG63" i="59"/>
  <c r="N27" i="59"/>
  <c r="N31" i="59"/>
  <c r="M54" i="59"/>
  <c r="AG54" i="59" s="1"/>
  <c r="L79" i="59"/>
  <c r="L83" i="59"/>
  <c r="M128" i="59"/>
  <c r="L54" i="59"/>
  <c r="M79" i="59"/>
  <c r="A114" i="59"/>
  <c r="A95" i="59"/>
  <c r="D98" i="59"/>
  <c r="D103" i="59"/>
  <c r="A126" i="59"/>
  <c r="A71" i="59"/>
  <c r="A90" i="59"/>
  <c r="D101" i="59"/>
  <c r="D94" i="59"/>
  <c r="A99" i="59"/>
  <c r="A67" i="59"/>
  <c r="A125" i="59"/>
  <c r="D69" i="59"/>
  <c r="D123" i="59"/>
  <c r="A123" i="59"/>
  <c r="A69" i="59"/>
  <c r="A101" i="59"/>
  <c r="A94" i="59"/>
  <c r="D99" i="59"/>
  <c r="A103" i="59"/>
  <c r="D92" i="59"/>
  <c r="A98" i="59"/>
  <c r="D95" i="59"/>
  <c r="A96" i="59"/>
  <c r="A122" i="59"/>
  <c r="D125" i="59"/>
  <c r="D124" i="59"/>
  <c r="A124" i="59"/>
  <c r="A72" i="59"/>
  <c r="D90" i="59"/>
  <c r="D126" i="59"/>
  <c r="D67" i="59"/>
  <c r="D71" i="59"/>
  <c r="D100" i="59"/>
  <c r="A100" i="59"/>
  <c r="D70" i="59"/>
  <c r="A70" i="59"/>
  <c r="D102" i="59"/>
  <c r="A102" i="59"/>
  <c r="D91" i="59"/>
  <c r="A91" i="59"/>
  <c r="A93" i="59"/>
  <c r="D93" i="59"/>
  <c r="A68" i="59"/>
  <c r="D68" i="59"/>
  <c r="A92" i="59"/>
  <c r="A128" i="59"/>
  <c r="A127" i="59"/>
  <c r="D127" i="59"/>
  <c r="D72" i="59"/>
  <c r="D122" i="59"/>
  <c r="BD2" i="28" l="1" a="1"/>
  <c r="BD2" i="28" s="1"/>
  <c r="AX2" i="12"/>
  <c r="F2" i="12"/>
  <c r="G2" i="12" s="1"/>
  <c r="N69" i="12"/>
  <c r="AG27" i="12"/>
  <c r="AH24" i="12"/>
  <c r="N126" i="12"/>
  <c r="F66" i="12"/>
  <c r="G66" i="12" s="1"/>
  <c r="F78" i="12"/>
  <c r="G78" i="12" s="1"/>
  <c r="AH6" i="12"/>
  <c r="M62" i="57"/>
  <c r="N62" i="57"/>
  <c r="L62" i="57"/>
  <c r="W2" i="57"/>
  <c r="AA2" i="57"/>
  <c r="L124" i="57"/>
  <c r="BD125" i="57" s="1" a="1"/>
  <c r="BD125" i="57" s="1"/>
  <c r="N124" i="57"/>
  <c r="N37" i="57"/>
  <c r="M37" i="57"/>
  <c r="L37" i="57"/>
  <c r="U70" i="57"/>
  <c r="Z70" i="57"/>
  <c r="AZ70" i="57" s="1"/>
  <c r="L70" i="57"/>
  <c r="Y18" i="57"/>
  <c r="AA18" i="57"/>
  <c r="AU18" i="57"/>
  <c r="P18" i="57"/>
  <c r="V18" i="57"/>
  <c r="AY18" i="57" s="1"/>
  <c r="N30" i="57"/>
  <c r="M30" i="57"/>
  <c r="L30" i="57"/>
  <c r="L126" i="57"/>
  <c r="BD129" i="57" s="1" a="1"/>
  <c r="BD129" i="57" s="1"/>
  <c r="N117" i="57"/>
  <c r="U44" i="57"/>
  <c r="AU36" i="57"/>
  <c r="Y49" i="57"/>
  <c r="V117" i="57"/>
  <c r="AY117" i="57" s="1"/>
  <c r="P9" i="57"/>
  <c r="U75" i="57"/>
  <c r="U17" i="57"/>
  <c r="V101" i="57"/>
  <c r="AY101" i="57" s="1"/>
  <c r="BB101" i="57" s="1"/>
  <c r="M126" i="57"/>
  <c r="R93" i="57"/>
  <c r="Z85" i="57"/>
  <c r="AZ85" i="57" s="1"/>
  <c r="N93" i="57"/>
  <c r="N61" i="57"/>
  <c r="R70" i="57"/>
  <c r="AH29" i="57"/>
  <c r="AE63" i="57" a="1"/>
  <c r="AE63" i="57" s="1"/>
  <c r="M5" i="57"/>
  <c r="P40" i="57"/>
  <c r="N14" i="57"/>
  <c r="Z94" i="57"/>
  <c r="AZ94" i="57" s="1"/>
  <c r="AE44" i="57" a="1"/>
  <c r="AE44" i="57" s="1"/>
  <c r="U49" i="57"/>
  <c r="AB17" i="57"/>
  <c r="AB44" i="57"/>
  <c r="S36" i="57"/>
  <c r="AE49" i="57" a="1"/>
  <c r="AE49" i="57" s="1"/>
  <c r="Z117" i="57"/>
  <c r="AZ117" i="57" s="1"/>
  <c r="W117" i="57"/>
  <c r="AU9" i="57"/>
  <c r="V75" i="57"/>
  <c r="AY75" i="57" s="1"/>
  <c r="Y101" i="57"/>
  <c r="V93" i="57"/>
  <c r="AY93" i="57" s="1"/>
  <c r="AG66" i="57"/>
  <c r="Y63" i="57"/>
  <c r="S40" i="57"/>
  <c r="Z17" i="57"/>
  <c r="AZ17" i="57" s="1"/>
  <c r="V110" i="57"/>
  <c r="AY110" i="57" s="1"/>
  <c r="U101" i="57"/>
  <c r="AU44" i="57"/>
  <c r="U36" i="57"/>
  <c r="AU49" i="57"/>
  <c r="AB117" i="57"/>
  <c r="Y117" i="57"/>
  <c r="Q9" i="57"/>
  <c r="BA9" i="57" s="1"/>
  <c r="Z75" i="57"/>
  <c r="AZ75" i="57" s="1"/>
  <c r="Z101" i="57"/>
  <c r="AZ101" i="57" s="1"/>
  <c r="M125" i="57"/>
  <c r="AB85" i="57"/>
  <c r="U85" i="57"/>
  <c r="AG59" i="57"/>
  <c r="L45" i="57"/>
  <c r="M38" i="57"/>
  <c r="Z63" i="57"/>
  <c r="AZ63" i="57" s="1"/>
  <c r="M46" i="57"/>
  <c r="W94" i="57"/>
  <c r="N85" i="57"/>
  <c r="AA49" i="57"/>
  <c r="S9" i="57"/>
  <c r="W44" i="57"/>
  <c r="W49" i="57"/>
  <c r="AA75" i="57"/>
  <c r="L125" i="57"/>
  <c r="AA94" i="57"/>
  <c r="Q110" i="57"/>
  <c r="BA110" i="57" s="1"/>
  <c r="BB110" i="57" s="1"/>
  <c r="V85" i="57"/>
  <c r="AY85" i="57" s="1"/>
  <c r="L93" i="57"/>
  <c r="L54" i="57"/>
  <c r="M53" i="57"/>
  <c r="M45" i="57"/>
  <c r="L38" i="57"/>
  <c r="AB63" i="57"/>
  <c r="N46" i="57"/>
  <c r="F7" i="57"/>
  <c r="G7" i="57" s="1"/>
  <c r="W7" i="57" s="1"/>
  <c r="F100" i="57"/>
  <c r="G100" i="57" s="1"/>
  <c r="W102" i="57"/>
  <c r="AA63" i="57"/>
  <c r="F108" i="57"/>
  <c r="G108" i="57" s="1"/>
  <c r="U63" i="57"/>
  <c r="AA101" i="57"/>
  <c r="F82" i="57"/>
  <c r="G82" i="57" s="1"/>
  <c r="Q82" i="57" s="1"/>
  <c r="BA82" i="57" s="1"/>
  <c r="M93" i="57"/>
  <c r="N54" i="57"/>
  <c r="F124" i="57"/>
  <c r="G124" i="57" s="1"/>
  <c r="AH43" i="12"/>
  <c r="N30" i="12"/>
  <c r="N62" i="12"/>
  <c r="L70" i="12"/>
  <c r="L55" i="12"/>
  <c r="F15" i="12"/>
  <c r="G15" i="12" s="1"/>
  <c r="P15" i="12" s="1"/>
  <c r="M14" i="12"/>
  <c r="AG14" i="12" s="1"/>
  <c r="AH34" i="12"/>
  <c r="BD82" i="59" a="1"/>
  <c r="BD82" i="59" s="1"/>
  <c r="BD18" i="59" a="1"/>
  <c r="BD18" i="59" s="1"/>
  <c r="BD90" i="59" a="1"/>
  <c r="BD90" i="59" s="1"/>
  <c r="BD26" i="59" a="1"/>
  <c r="BD26" i="59" s="1"/>
  <c r="BD98" i="59" a="1"/>
  <c r="BD98" i="59" s="1"/>
  <c r="BD34" i="59" a="1"/>
  <c r="BD34" i="59" s="1"/>
  <c r="BD106" i="59" a="1"/>
  <c r="BD106" i="59" s="1"/>
  <c r="BD42" i="59" a="1"/>
  <c r="BD42" i="59" s="1"/>
  <c r="BD114" i="59" a="1"/>
  <c r="BD114" i="59" s="1"/>
  <c r="BD50" i="59" a="1"/>
  <c r="BD50" i="59" s="1"/>
  <c r="BD122" i="59" a="1"/>
  <c r="BD122" i="59" s="1"/>
  <c r="BD58" i="59" a="1"/>
  <c r="BD58" i="59" s="1"/>
  <c r="BD66" i="59" a="1"/>
  <c r="BD66" i="59" s="1"/>
  <c r="BD2" i="59" a="1"/>
  <c r="BD2" i="59" s="1"/>
  <c r="BD74" i="59" a="1"/>
  <c r="BD74" i="59" s="1"/>
  <c r="BD10" i="59" a="1"/>
  <c r="BD10" i="59" s="1"/>
  <c r="BD117" i="59" a="1"/>
  <c r="BD117" i="59" s="1"/>
  <c r="BD53" i="59" a="1"/>
  <c r="BD53" i="59" s="1"/>
  <c r="BD125" i="59" a="1"/>
  <c r="BD125" i="59" s="1"/>
  <c r="BD61" i="59" a="1"/>
  <c r="BD61" i="59" s="1"/>
  <c r="BD69" i="59" a="1"/>
  <c r="BD69" i="59" s="1"/>
  <c r="BD5" i="59" a="1"/>
  <c r="BD5" i="59" s="1"/>
  <c r="BD77" i="59" a="1"/>
  <c r="BD77" i="59" s="1"/>
  <c r="BD13" i="59" a="1"/>
  <c r="BD13" i="59" s="1"/>
  <c r="BD85" i="59" a="1"/>
  <c r="BD85" i="59" s="1"/>
  <c r="BD21" i="59" a="1"/>
  <c r="BD21" i="59" s="1"/>
  <c r="BD93" i="59" a="1"/>
  <c r="BD93" i="59" s="1"/>
  <c r="BD29" i="59" a="1"/>
  <c r="BD29" i="59" s="1"/>
  <c r="BD101" i="59" a="1"/>
  <c r="BD101" i="59" s="1"/>
  <c r="BD37" i="59" a="1"/>
  <c r="BD37" i="59" s="1"/>
  <c r="BD109" i="59" a="1"/>
  <c r="BD109" i="59" s="1"/>
  <c r="BD45" i="59" a="1"/>
  <c r="BD45" i="59" s="1"/>
  <c r="BD104" i="59" a="1"/>
  <c r="BD104" i="59" s="1"/>
  <c r="BD40" i="59" a="1"/>
  <c r="BD40" i="59" s="1"/>
  <c r="BD112" i="59" a="1"/>
  <c r="BD112" i="59" s="1"/>
  <c r="BD48" i="59" a="1"/>
  <c r="BD48" i="59" s="1"/>
  <c r="BD120" i="59" a="1"/>
  <c r="BD120" i="59" s="1"/>
  <c r="BD56" i="59" a="1"/>
  <c r="BD56" i="59" s="1"/>
  <c r="BD128" i="59" a="1"/>
  <c r="BD128" i="59" s="1"/>
  <c r="BD64" i="59" a="1"/>
  <c r="BD64" i="59" s="1"/>
  <c r="BD72" i="59" a="1"/>
  <c r="BD72" i="59" s="1"/>
  <c r="BD8" i="59" a="1"/>
  <c r="BD8" i="59" s="1"/>
  <c r="BD80" i="59" a="1"/>
  <c r="BD80" i="59" s="1"/>
  <c r="BD16" i="59" a="1"/>
  <c r="BD16" i="59" s="1"/>
  <c r="BD88" i="59" a="1"/>
  <c r="BD88" i="59" s="1"/>
  <c r="BD24" i="59" a="1"/>
  <c r="BD24" i="59" s="1"/>
  <c r="BD96" i="59" a="1"/>
  <c r="BD96" i="59" s="1"/>
  <c r="BD32" i="59" a="1"/>
  <c r="BD32" i="59" s="1"/>
  <c r="BD83" i="59" a="1"/>
  <c r="BD83" i="59" s="1"/>
  <c r="BD19" i="59" a="1"/>
  <c r="BD19" i="59" s="1"/>
  <c r="BD91" i="59" a="1"/>
  <c r="BD91" i="59" s="1"/>
  <c r="BD27" i="59" a="1"/>
  <c r="BD27" i="59" s="1"/>
  <c r="BD99" i="59" a="1"/>
  <c r="BD99" i="59" s="1"/>
  <c r="BD35" i="59" a="1"/>
  <c r="BD35" i="59" s="1"/>
  <c r="BD107" i="59" a="1"/>
  <c r="BD107" i="59" s="1"/>
  <c r="BD43" i="59" a="1"/>
  <c r="BD43" i="59" s="1"/>
  <c r="BD115" i="59" a="1"/>
  <c r="BD115" i="59" s="1"/>
  <c r="BD51" i="59" a="1"/>
  <c r="BD51" i="59" s="1"/>
  <c r="BD123" i="59" a="1"/>
  <c r="BD123" i="59" s="1"/>
  <c r="BD59" i="59" a="1"/>
  <c r="BD59" i="59" s="1"/>
  <c r="BD67" i="59" a="1"/>
  <c r="BD67" i="59" s="1"/>
  <c r="BD3" i="59" a="1"/>
  <c r="BD3" i="59" s="1"/>
  <c r="BD75" i="59" a="1"/>
  <c r="BD75" i="59" s="1"/>
  <c r="BD11" i="59" a="1"/>
  <c r="BD11" i="59" s="1"/>
  <c r="BD70" i="59" a="1"/>
  <c r="BD70" i="59" s="1"/>
  <c r="BD6" i="59" a="1"/>
  <c r="BD6" i="59" s="1"/>
  <c r="BD78" i="59" a="1"/>
  <c r="BD78" i="59" s="1"/>
  <c r="BD14" i="59" a="1"/>
  <c r="BD14" i="59" s="1"/>
  <c r="BD86" i="59" a="1"/>
  <c r="BD86" i="59" s="1"/>
  <c r="BD22" i="59" a="1"/>
  <c r="BD22" i="59" s="1"/>
  <c r="BD94" i="59" a="1"/>
  <c r="BD94" i="59" s="1"/>
  <c r="BD30" i="59" a="1"/>
  <c r="BD30" i="59" s="1"/>
  <c r="BD102" i="59" a="1"/>
  <c r="BD102" i="59" s="1"/>
  <c r="BD38" i="59" a="1"/>
  <c r="BD38" i="59" s="1"/>
  <c r="BD110" i="59" a="1"/>
  <c r="BD110" i="59" s="1"/>
  <c r="BD46" i="59" a="1"/>
  <c r="BD46" i="59" s="1"/>
  <c r="BD118" i="59" a="1"/>
  <c r="BD118" i="59" s="1"/>
  <c r="BD54" i="59" a="1"/>
  <c r="BD54" i="59" s="1"/>
  <c r="BD126" i="59" a="1"/>
  <c r="BD126" i="59" s="1"/>
  <c r="BD62" i="59" a="1"/>
  <c r="BD62" i="59" s="1"/>
  <c r="BD121" i="59" a="1"/>
  <c r="BD121" i="59" s="1"/>
  <c r="BD57" i="59" a="1"/>
  <c r="BD57" i="59" s="1"/>
  <c r="BD129" i="59" a="1"/>
  <c r="BD129" i="59" s="1"/>
  <c r="BD65" i="59" a="1"/>
  <c r="BD65" i="59" s="1"/>
  <c r="BD73" i="59" a="1"/>
  <c r="BD73" i="59" s="1"/>
  <c r="BD9" i="59" a="1"/>
  <c r="BD9" i="59" s="1"/>
  <c r="BD81" i="59" a="1"/>
  <c r="BD81" i="59" s="1"/>
  <c r="BD17" i="59" a="1"/>
  <c r="BD17" i="59" s="1"/>
  <c r="BD89" i="59" a="1"/>
  <c r="BD89" i="59" s="1"/>
  <c r="BD25" i="59" a="1"/>
  <c r="BD25" i="59" s="1"/>
  <c r="BD97" i="59" a="1"/>
  <c r="BD97" i="59" s="1"/>
  <c r="BD33" i="59" a="1"/>
  <c r="BD33" i="59" s="1"/>
  <c r="BD105" i="59" a="1"/>
  <c r="BD105" i="59" s="1"/>
  <c r="BD41" i="59" a="1"/>
  <c r="BD41" i="59" s="1"/>
  <c r="BD113" i="59" a="1"/>
  <c r="BD113" i="59" s="1"/>
  <c r="BD49" i="59" a="1"/>
  <c r="BD49" i="59" s="1"/>
  <c r="BD100" i="59" a="1"/>
  <c r="BD100" i="59" s="1"/>
  <c r="BD36" i="59" a="1"/>
  <c r="BD36" i="59" s="1"/>
  <c r="BD108" i="59" a="1"/>
  <c r="BD108" i="59" s="1"/>
  <c r="BD44" i="59" a="1"/>
  <c r="BD44" i="59" s="1"/>
  <c r="BD116" i="59" a="1"/>
  <c r="BD116" i="59" s="1"/>
  <c r="BD52" i="59" a="1"/>
  <c r="BD52" i="59" s="1"/>
  <c r="BD124" i="59" a="1"/>
  <c r="BD124" i="59" s="1"/>
  <c r="BD60" i="59" a="1"/>
  <c r="BD60" i="59" s="1"/>
  <c r="BD68" i="59" a="1"/>
  <c r="BD68" i="59" s="1"/>
  <c r="BD4" i="59" a="1"/>
  <c r="BD4" i="59" s="1"/>
  <c r="BD76" i="59" a="1"/>
  <c r="BD76" i="59" s="1"/>
  <c r="BD12" i="59" a="1"/>
  <c r="BD12" i="59" s="1"/>
  <c r="BD84" i="59" a="1"/>
  <c r="BD84" i="59" s="1"/>
  <c r="BD20" i="59" a="1"/>
  <c r="BD20" i="59" s="1"/>
  <c r="BD92" i="59" a="1"/>
  <c r="BD92" i="59" s="1"/>
  <c r="BD28" i="59" a="1"/>
  <c r="BD28" i="59" s="1"/>
  <c r="BD87" i="59" a="1"/>
  <c r="BD87" i="59" s="1"/>
  <c r="BD23" i="59" a="1"/>
  <c r="BD23" i="59" s="1"/>
  <c r="BD95" i="59" a="1"/>
  <c r="BD95" i="59" s="1"/>
  <c r="BD31" i="59" a="1"/>
  <c r="BD31" i="59" s="1"/>
  <c r="BD103" i="59" a="1"/>
  <c r="BD103" i="59" s="1"/>
  <c r="BD39" i="59" a="1"/>
  <c r="BD39" i="59" s="1"/>
  <c r="BD111" i="59" a="1"/>
  <c r="BD111" i="59" s="1"/>
  <c r="BD47" i="59" a="1"/>
  <c r="BD47" i="59" s="1"/>
  <c r="BD119" i="59" a="1"/>
  <c r="BD119" i="59" s="1"/>
  <c r="BD55" i="59" a="1"/>
  <c r="BD55" i="59" s="1"/>
  <c r="BD127" i="59" a="1"/>
  <c r="BD127" i="59" s="1"/>
  <c r="BD63" i="59" a="1"/>
  <c r="BD63" i="59" s="1"/>
  <c r="BD71" i="59" a="1"/>
  <c r="BD71" i="59" s="1"/>
  <c r="BD7" i="59" a="1"/>
  <c r="BD7" i="59" s="1"/>
  <c r="BD79" i="59" a="1"/>
  <c r="BD79" i="59" s="1"/>
  <c r="BD15" i="59" a="1"/>
  <c r="BD15" i="59" s="1"/>
  <c r="Z81" i="59"/>
  <c r="AZ81" i="59" s="1"/>
  <c r="S88" i="59"/>
  <c r="F58" i="59"/>
  <c r="G58" i="59" s="1"/>
  <c r="Q88" i="59"/>
  <c r="BA88" i="59" s="1"/>
  <c r="S128" i="59"/>
  <c r="AB88" i="59"/>
  <c r="M129" i="59"/>
  <c r="N97" i="59"/>
  <c r="Y81" i="59"/>
  <c r="AH58" i="59"/>
  <c r="F111" i="59"/>
  <c r="G111" i="59" s="1"/>
  <c r="P111" i="59" s="1"/>
  <c r="AA81" i="59"/>
  <c r="AE81" i="59" a="1"/>
  <c r="AE81" i="59" s="1"/>
  <c r="P81" i="59"/>
  <c r="AG58" i="59"/>
  <c r="F73" i="59"/>
  <c r="G73" i="59" s="1"/>
  <c r="R81" i="59"/>
  <c r="AH50" i="59"/>
  <c r="F10" i="59"/>
  <c r="G10" i="59" s="1"/>
  <c r="AH34" i="59"/>
  <c r="F129" i="59"/>
  <c r="G129" i="59" s="1"/>
  <c r="Q81" i="59"/>
  <c r="BA81" i="59" s="1"/>
  <c r="BB81" i="59" s="1"/>
  <c r="AH10" i="59"/>
  <c r="P89" i="59"/>
  <c r="L65" i="59"/>
  <c r="AG67" i="59"/>
  <c r="U81" i="59"/>
  <c r="BD104" i="58" a="1"/>
  <c r="BD104" i="58" s="1"/>
  <c r="BD40" i="58" a="1"/>
  <c r="BD40" i="58" s="1"/>
  <c r="BD112" i="58" a="1"/>
  <c r="BD112" i="58" s="1"/>
  <c r="BD48" i="58" a="1"/>
  <c r="BD48" i="58" s="1"/>
  <c r="BD120" i="58" a="1"/>
  <c r="BD120" i="58" s="1"/>
  <c r="BD56" i="58" a="1"/>
  <c r="BD56" i="58" s="1"/>
  <c r="BD128" i="58" a="1"/>
  <c r="BD128" i="58" s="1"/>
  <c r="BD64" i="58" a="1"/>
  <c r="BD64" i="58" s="1"/>
  <c r="BD72" i="58" a="1"/>
  <c r="BD72" i="58" s="1"/>
  <c r="BD8" i="58" a="1"/>
  <c r="BD8" i="58" s="1"/>
  <c r="BD80" i="58" a="1"/>
  <c r="BD80" i="58" s="1"/>
  <c r="BD16" i="58" a="1"/>
  <c r="BD16" i="58" s="1"/>
  <c r="BD88" i="58" a="1"/>
  <c r="BD88" i="58" s="1"/>
  <c r="BD24" i="58" a="1"/>
  <c r="BD24" i="58" s="1"/>
  <c r="BD96" i="58" a="1"/>
  <c r="BD96" i="58" s="1"/>
  <c r="BD32" i="58" a="1"/>
  <c r="BD32" i="58" s="1"/>
  <c r="BD100" i="58" a="1"/>
  <c r="BD100" i="58" s="1"/>
  <c r="BD36" i="58" a="1"/>
  <c r="BD36" i="58" s="1"/>
  <c r="BD108" i="58" a="1"/>
  <c r="BD108" i="58" s="1"/>
  <c r="BD44" i="58" a="1"/>
  <c r="BD44" i="58" s="1"/>
  <c r="BD116" i="58" a="1"/>
  <c r="BD116" i="58" s="1"/>
  <c r="BD52" i="58" a="1"/>
  <c r="BD52" i="58" s="1"/>
  <c r="BD124" i="58" a="1"/>
  <c r="BD124" i="58" s="1"/>
  <c r="BD60" i="58" a="1"/>
  <c r="BD60" i="58" s="1"/>
  <c r="BD68" i="58" a="1"/>
  <c r="BD68" i="58" s="1"/>
  <c r="BD4" i="58" a="1"/>
  <c r="BD4" i="58" s="1"/>
  <c r="BD76" i="58" a="1"/>
  <c r="BD76" i="58" s="1"/>
  <c r="BD12" i="58" a="1"/>
  <c r="BD12" i="58" s="1"/>
  <c r="BD84" i="58" a="1"/>
  <c r="BD84" i="58" s="1"/>
  <c r="BD20" i="58" a="1"/>
  <c r="BD20" i="58" s="1"/>
  <c r="BD92" i="58" a="1"/>
  <c r="BD92" i="58" s="1"/>
  <c r="BD28" i="58" a="1"/>
  <c r="BD28" i="58" s="1"/>
  <c r="BD70" i="58" a="1"/>
  <c r="BD70" i="58" s="1"/>
  <c r="BD6" i="58" a="1"/>
  <c r="BD6" i="58" s="1"/>
  <c r="BD78" i="58" a="1"/>
  <c r="BD78" i="58" s="1"/>
  <c r="BD14" i="58" a="1"/>
  <c r="BD14" i="58" s="1"/>
  <c r="BD86" i="58" a="1"/>
  <c r="BD86" i="58" s="1"/>
  <c r="BD22" i="58" a="1"/>
  <c r="BD22" i="58" s="1"/>
  <c r="BD94" i="58" a="1"/>
  <c r="BD94" i="58" s="1"/>
  <c r="BD30" i="58" a="1"/>
  <c r="BD30" i="58" s="1"/>
  <c r="BD102" i="58" a="1"/>
  <c r="BD102" i="58" s="1"/>
  <c r="BD38" i="58" a="1"/>
  <c r="BD38" i="58" s="1"/>
  <c r="BD110" i="58" a="1"/>
  <c r="BD110" i="58" s="1"/>
  <c r="BD46" i="58" a="1"/>
  <c r="BD46" i="58" s="1"/>
  <c r="BD118" i="58" a="1"/>
  <c r="BD118" i="58" s="1"/>
  <c r="BD54" i="58" a="1"/>
  <c r="BD54" i="58" s="1"/>
  <c r="BD126" i="58" a="1"/>
  <c r="BD126" i="58" s="1"/>
  <c r="BD62" i="58" a="1"/>
  <c r="BD62" i="58" s="1"/>
  <c r="BD82" i="58" a="1"/>
  <c r="BD82" i="58" s="1"/>
  <c r="BD18" i="58" a="1"/>
  <c r="BD18" i="58" s="1"/>
  <c r="BD90" i="58" a="1"/>
  <c r="BD90" i="58" s="1"/>
  <c r="BD26" i="58" a="1"/>
  <c r="BD26" i="58" s="1"/>
  <c r="BD98" i="58" a="1"/>
  <c r="BD98" i="58" s="1"/>
  <c r="BD34" i="58" a="1"/>
  <c r="BD34" i="58" s="1"/>
  <c r="BD106" i="58" a="1"/>
  <c r="BD106" i="58" s="1"/>
  <c r="BD42" i="58" a="1"/>
  <c r="BD42" i="58" s="1"/>
  <c r="BD114" i="58" a="1"/>
  <c r="BD114" i="58" s="1"/>
  <c r="BD50" i="58" a="1"/>
  <c r="BD50" i="58" s="1"/>
  <c r="BD122" i="58" a="1"/>
  <c r="BD122" i="58" s="1"/>
  <c r="BD58" i="58" a="1"/>
  <c r="BD58" i="58" s="1"/>
  <c r="BD66" i="58" a="1"/>
  <c r="BD66" i="58" s="1"/>
  <c r="BD2" i="58" a="1"/>
  <c r="BD2" i="58" s="1"/>
  <c r="BD74" i="58" a="1"/>
  <c r="BD74" i="58" s="1"/>
  <c r="BD10" i="58" a="1"/>
  <c r="BD10" i="58" s="1"/>
  <c r="BD117" i="58" a="1"/>
  <c r="BD117" i="58" s="1"/>
  <c r="BD53" i="58" a="1"/>
  <c r="BD53" i="58" s="1"/>
  <c r="BD125" i="58" a="1"/>
  <c r="BD125" i="58" s="1"/>
  <c r="BD61" i="58" a="1"/>
  <c r="BD61" i="58" s="1"/>
  <c r="BD69" i="58" a="1"/>
  <c r="BD69" i="58" s="1"/>
  <c r="BD5" i="58" a="1"/>
  <c r="BD5" i="58" s="1"/>
  <c r="BD77" i="58" a="1"/>
  <c r="BD77" i="58" s="1"/>
  <c r="BD13" i="58" a="1"/>
  <c r="BD13" i="58" s="1"/>
  <c r="BD85" i="58" a="1"/>
  <c r="BD85" i="58" s="1"/>
  <c r="BD21" i="58" a="1"/>
  <c r="BD21" i="58" s="1"/>
  <c r="BD93" i="58" a="1"/>
  <c r="BD93" i="58" s="1"/>
  <c r="BD29" i="58" a="1"/>
  <c r="BD29" i="58" s="1"/>
  <c r="BD101" i="58" a="1"/>
  <c r="BD101" i="58" s="1"/>
  <c r="BD37" i="58" a="1"/>
  <c r="BD37" i="58" s="1"/>
  <c r="BD109" i="58" a="1"/>
  <c r="BD109" i="58" s="1"/>
  <c r="BD45" i="58" a="1"/>
  <c r="BD45" i="58" s="1"/>
  <c r="BD87" i="58" a="1"/>
  <c r="BD87" i="58" s="1"/>
  <c r="BD23" i="58" a="1"/>
  <c r="BD23" i="58" s="1"/>
  <c r="BD95" i="58" a="1"/>
  <c r="BD95" i="58" s="1"/>
  <c r="BD31" i="58" a="1"/>
  <c r="BD31" i="58" s="1"/>
  <c r="BD103" i="58" a="1"/>
  <c r="BD103" i="58" s="1"/>
  <c r="BD39" i="58" a="1"/>
  <c r="BD39" i="58" s="1"/>
  <c r="BD119" i="58" a="1"/>
  <c r="BD119" i="58" s="1"/>
  <c r="BD111" i="58" a="1"/>
  <c r="BD111" i="58" s="1"/>
  <c r="BD47" i="58" a="1"/>
  <c r="BD47" i="58" s="1"/>
  <c r="BD55" i="58" a="1"/>
  <c r="BD55" i="58" s="1"/>
  <c r="BD127" i="58" a="1"/>
  <c r="BD127" i="58" s="1"/>
  <c r="BD63" i="58" a="1"/>
  <c r="BD63" i="58" s="1"/>
  <c r="BD71" i="58" a="1"/>
  <c r="BD71" i="58" s="1"/>
  <c r="BD7" i="58" a="1"/>
  <c r="BD7" i="58" s="1"/>
  <c r="BD79" i="58" a="1"/>
  <c r="BD79" i="58" s="1"/>
  <c r="BD15" i="58" a="1"/>
  <c r="BD15" i="58" s="1"/>
  <c r="BD121" i="58" a="1"/>
  <c r="BD121" i="58" s="1"/>
  <c r="BD57" i="58" a="1"/>
  <c r="BD57" i="58" s="1"/>
  <c r="BD129" i="58" a="1"/>
  <c r="BD129" i="58" s="1"/>
  <c r="BD65" i="58" a="1"/>
  <c r="BD65" i="58" s="1"/>
  <c r="BD73" i="58" a="1"/>
  <c r="BD73" i="58" s="1"/>
  <c r="BD9" i="58" a="1"/>
  <c r="BD9" i="58" s="1"/>
  <c r="BD81" i="58" a="1"/>
  <c r="BD81" i="58" s="1"/>
  <c r="BD17" i="58" a="1"/>
  <c r="BD17" i="58" s="1"/>
  <c r="BD89" i="58" a="1"/>
  <c r="BD89" i="58" s="1"/>
  <c r="BD25" i="58" a="1"/>
  <c r="BD25" i="58" s="1"/>
  <c r="BD97" i="58" a="1"/>
  <c r="BD97" i="58" s="1"/>
  <c r="BD33" i="58" a="1"/>
  <c r="BD33" i="58" s="1"/>
  <c r="BD105" i="58" a="1"/>
  <c r="BD105" i="58" s="1"/>
  <c r="BD41" i="58" a="1"/>
  <c r="BD41" i="58" s="1"/>
  <c r="BD113" i="58" a="1"/>
  <c r="BD113" i="58" s="1"/>
  <c r="BD49" i="58" a="1"/>
  <c r="BD49" i="58" s="1"/>
  <c r="BD83" i="58" a="1"/>
  <c r="BD83" i="58" s="1"/>
  <c r="BD19" i="58" a="1"/>
  <c r="BD19" i="58" s="1"/>
  <c r="BD91" i="58" a="1"/>
  <c r="BD91" i="58" s="1"/>
  <c r="BD27" i="58" a="1"/>
  <c r="BD27" i="58" s="1"/>
  <c r="BD99" i="58" a="1"/>
  <c r="BD99" i="58" s="1"/>
  <c r="BD35" i="58" a="1"/>
  <c r="BD35" i="58" s="1"/>
  <c r="BD107" i="58" a="1"/>
  <c r="BD107" i="58" s="1"/>
  <c r="BD43" i="58" a="1"/>
  <c r="BD43" i="58" s="1"/>
  <c r="BD115" i="58" a="1"/>
  <c r="BD115" i="58" s="1"/>
  <c r="BD51" i="58" a="1"/>
  <c r="BD51" i="58" s="1"/>
  <c r="BD123" i="58" a="1"/>
  <c r="BD123" i="58" s="1"/>
  <c r="BD59" i="58" a="1"/>
  <c r="BD59" i="58" s="1"/>
  <c r="BD67" i="58" a="1"/>
  <c r="BD67" i="58" s="1"/>
  <c r="BD3" i="58" a="1"/>
  <c r="BD3" i="58" s="1"/>
  <c r="BD75" i="58" a="1"/>
  <c r="BD75" i="58" s="1"/>
  <c r="BD11" i="58" a="1"/>
  <c r="BD11" i="58" s="1"/>
  <c r="BD19" i="57" a="1"/>
  <c r="BD19" i="57" s="1"/>
  <c r="BD91" i="57" a="1"/>
  <c r="BD91" i="57" s="1"/>
  <c r="BD99" i="57" a="1"/>
  <c r="BD99" i="57" s="1"/>
  <c r="BD35" i="57" a="1"/>
  <c r="BD35" i="57" s="1"/>
  <c r="BD43" i="57" a="1"/>
  <c r="BD43" i="57" s="1"/>
  <c r="BD115" i="57" a="1"/>
  <c r="BD115" i="57" s="1"/>
  <c r="BD51" i="57" a="1"/>
  <c r="BD51" i="57" s="1"/>
  <c r="BD123" i="57" a="1"/>
  <c r="BD123" i="57" s="1"/>
  <c r="BD59" i="57" a="1"/>
  <c r="BD59" i="57" s="1"/>
  <c r="BD75" i="57" a="1"/>
  <c r="BD75" i="57" s="1"/>
  <c r="BD11" i="57" a="1"/>
  <c r="BD11" i="57" s="1"/>
  <c r="BD67" i="57" a="1"/>
  <c r="BD67" i="57" s="1"/>
  <c r="BD78" i="57" a="1"/>
  <c r="BD78" i="57" s="1"/>
  <c r="BD14" i="57" a="1"/>
  <c r="BD14" i="57" s="1"/>
  <c r="BD86" i="57" a="1"/>
  <c r="BD86" i="57" s="1"/>
  <c r="BD22" i="57" a="1"/>
  <c r="BD22" i="57" s="1"/>
  <c r="BD46" i="57" a="1"/>
  <c r="BD46" i="57" s="1"/>
  <c r="BD62" i="57" a="1"/>
  <c r="BD62" i="57" s="1"/>
  <c r="BD118" i="57" a="1"/>
  <c r="BD118" i="57" s="1"/>
  <c r="BD126" i="57" a="1"/>
  <c r="BD126" i="57" s="1"/>
  <c r="BD57" i="57" a="1"/>
  <c r="BD57" i="57" s="1"/>
  <c r="BD65" i="57" a="1"/>
  <c r="BD65" i="57" s="1"/>
  <c r="BD73" i="57" a="1"/>
  <c r="BD73" i="57" s="1"/>
  <c r="BD9" i="57" a="1"/>
  <c r="BD9" i="57" s="1"/>
  <c r="BD81" i="57" a="1"/>
  <c r="BD81" i="57" s="1"/>
  <c r="BD17" i="57" a="1"/>
  <c r="BD17" i="57" s="1"/>
  <c r="BD33" i="57" a="1"/>
  <c r="BD33" i="57" s="1"/>
  <c r="BD113" i="57" a="1"/>
  <c r="BD113" i="57" s="1"/>
  <c r="BD49" i="57" a="1"/>
  <c r="BD49" i="57" s="1"/>
  <c r="BD41" i="57" a="1"/>
  <c r="BD41" i="57" s="1"/>
  <c r="BD82" i="57" a="1"/>
  <c r="BD82" i="57" s="1"/>
  <c r="BD90" i="57" a="1"/>
  <c r="BD90" i="57" s="1"/>
  <c r="BD98" i="57" a="1"/>
  <c r="BD98" i="57" s="1"/>
  <c r="BD34" i="57" a="1"/>
  <c r="BD34" i="57" s="1"/>
  <c r="BD106" i="57" a="1"/>
  <c r="BD106" i="57" s="1"/>
  <c r="BD114" i="57" a="1"/>
  <c r="BD114" i="57" s="1"/>
  <c r="BD122" i="57" a="1"/>
  <c r="BD122" i="57" s="1"/>
  <c r="BD66" i="57" a="1"/>
  <c r="BD66" i="57" s="1"/>
  <c r="BD74" i="57" a="1"/>
  <c r="BD74" i="57" s="1"/>
  <c r="BD52" i="57" a="1"/>
  <c r="BD52" i="57" s="1"/>
  <c r="BD60" i="57" a="1"/>
  <c r="BD60" i="57" s="1"/>
  <c r="BD76" i="57" a="1"/>
  <c r="BD76" i="57" s="1"/>
  <c r="BD12" i="57" a="1"/>
  <c r="BD12" i="57" s="1"/>
  <c r="BD92" i="57" a="1"/>
  <c r="BD92" i="57" s="1"/>
  <c r="BD28" i="57" a="1"/>
  <c r="BD28" i="57" s="1"/>
  <c r="BD20" i="57" a="1"/>
  <c r="BD20" i="57" s="1"/>
  <c r="BD95" i="57" a="1"/>
  <c r="BD95" i="57" s="1"/>
  <c r="BD103" i="57" a="1"/>
  <c r="BD103" i="57" s="1"/>
  <c r="BD127" i="57" a="1"/>
  <c r="BD127" i="57" s="1"/>
  <c r="BD63" i="57" a="1"/>
  <c r="BD63" i="57" s="1"/>
  <c r="BD71" i="57" a="1"/>
  <c r="BD71" i="57" s="1"/>
  <c r="BD69" i="57" a="1"/>
  <c r="BD69" i="57" s="1"/>
  <c r="BD5" i="57" a="1"/>
  <c r="BD5" i="57" s="1"/>
  <c r="BD45" i="57" a="1"/>
  <c r="BD45" i="57" s="1"/>
  <c r="BD101" i="57" a="1"/>
  <c r="BD101" i="57" s="1"/>
  <c r="BD109" i="57" a="1"/>
  <c r="BD109" i="57" s="1"/>
  <c r="BD112" i="57" a="1"/>
  <c r="BD112" i="57" s="1"/>
  <c r="BD120" i="57" a="1"/>
  <c r="BD120" i="57" s="1"/>
  <c r="BD56" i="57" a="1"/>
  <c r="BD56" i="57" s="1"/>
  <c r="BD128" i="57" a="1"/>
  <c r="BD128" i="57" s="1"/>
  <c r="BD64" i="57" a="1"/>
  <c r="BD64" i="57" s="1"/>
  <c r="BD72" i="57" a="1"/>
  <c r="BD72" i="57" s="1"/>
  <c r="BD32" i="57" a="1"/>
  <c r="BD32" i="57" s="1"/>
  <c r="BD88" i="57" a="1"/>
  <c r="BD88" i="57" s="1"/>
  <c r="BD82" i="55" a="1"/>
  <c r="BD82" i="55" s="1"/>
  <c r="BD18" i="55" a="1"/>
  <c r="BD18" i="55" s="1"/>
  <c r="BD90" i="55" a="1"/>
  <c r="BD90" i="55" s="1"/>
  <c r="BD26" i="55" a="1"/>
  <c r="BD26" i="55" s="1"/>
  <c r="BD66" i="55" a="1"/>
  <c r="BD66" i="55" s="1"/>
  <c r="BD98" i="55" a="1"/>
  <c r="BD98" i="55" s="1"/>
  <c r="BD34" i="55" a="1"/>
  <c r="BD34" i="55" s="1"/>
  <c r="BD106" i="55" a="1"/>
  <c r="BD106" i="55" s="1"/>
  <c r="BD42" i="55" a="1"/>
  <c r="BD42" i="55" s="1"/>
  <c r="BD2" i="55" a="1"/>
  <c r="BD2" i="55" s="1"/>
  <c r="BD114" i="55" a="1"/>
  <c r="BD114" i="55" s="1"/>
  <c r="BD50" i="55" a="1"/>
  <c r="BD50" i="55" s="1"/>
  <c r="BD122" i="55" a="1"/>
  <c r="BD122" i="55" s="1"/>
  <c r="BD58" i="55" a="1"/>
  <c r="BD58" i="55" s="1"/>
  <c r="BD74" i="55" a="1"/>
  <c r="BD74" i="55" s="1"/>
  <c r="BD10" i="55" a="1"/>
  <c r="BD10" i="55" s="1"/>
  <c r="BD100" i="55" a="1"/>
  <c r="BD100" i="55" s="1"/>
  <c r="BD36" i="55" a="1"/>
  <c r="BD36" i="55" s="1"/>
  <c r="BD20" i="55" a="1"/>
  <c r="BD20" i="55" s="1"/>
  <c r="BD108" i="55" a="1"/>
  <c r="BD108" i="55" s="1"/>
  <c r="BD44" i="55" a="1"/>
  <c r="BD44" i="55" s="1"/>
  <c r="BD116" i="55" a="1"/>
  <c r="BD116" i="55" s="1"/>
  <c r="BD52" i="55" a="1"/>
  <c r="BD52" i="55" s="1"/>
  <c r="BD124" i="55" a="1"/>
  <c r="BD124" i="55" s="1"/>
  <c r="BD60" i="55" a="1"/>
  <c r="BD60" i="55" s="1"/>
  <c r="BD84" i="55" a="1"/>
  <c r="BD84" i="55" s="1"/>
  <c r="BD68" i="55" a="1"/>
  <c r="BD68" i="55" s="1"/>
  <c r="BD4" i="55" a="1"/>
  <c r="BD4" i="55" s="1"/>
  <c r="BD76" i="55" a="1"/>
  <c r="BD76" i="55" s="1"/>
  <c r="BD12" i="55" a="1"/>
  <c r="BD12" i="55" s="1"/>
  <c r="BD92" i="55" a="1"/>
  <c r="BD92" i="55" s="1"/>
  <c r="BD28" i="55" a="1"/>
  <c r="BD28" i="55" s="1"/>
  <c r="BD87" i="55" a="1"/>
  <c r="BD87" i="55" s="1"/>
  <c r="BD23" i="55" a="1"/>
  <c r="BD23" i="55" s="1"/>
  <c r="BD95" i="55" a="1"/>
  <c r="BD95" i="55" s="1"/>
  <c r="BD31" i="55" a="1"/>
  <c r="BD31" i="55" s="1"/>
  <c r="BD7" i="55" a="1"/>
  <c r="BD7" i="55" s="1"/>
  <c r="BD103" i="55" a="1"/>
  <c r="BD103" i="55" s="1"/>
  <c r="BD39" i="55" a="1"/>
  <c r="BD39" i="55" s="1"/>
  <c r="BD111" i="55" a="1"/>
  <c r="BD111" i="55" s="1"/>
  <c r="BD47" i="55" a="1"/>
  <c r="BD47" i="55" s="1"/>
  <c r="BD119" i="55" a="1"/>
  <c r="BD119" i="55" s="1"/>
  <c r="BD55" i="55" a="1"/>
  <c r="BD55" i="55" s="1"/>
  <c r="BD127" i="55" a="1"/>
  <c r="BD127" i="55" s="1"/>
  <c r="BD63" i="55" a="1"/>
  <c r="BD63" i="55" s="1"/>
  <c r="BD71" i="55" a="1"/>
  <c r="BD71" i="55" s="1"/>
  <c r="BD79" i="55" a="1"/>
  <c r="BD79" i="55" s="1"/>
  <c r="BD15" i="55" a="1"/>
  <c r="BD15" i="55" s="1"/>
  <c r="BD117" i="55" a="1"/>
  <c r="BD117" i="55" s="1"/>
  <c r="BD53" i="55" a="1"/>
  <c r="BD53" i="55" s="1"/>
  <c r="BD125" i="55" a="1"/>
  <c r="BD125" i="55" s="1"/>
  <c r="BD61" i="55" a="1"/>
  <c r="BD61" i="55" s="1"/>
  <c r="BD101" i="55" a="1"/>
  <c r="BD101" i="55" s="1"/>
  <c r="BD37" i="55" a="1"/>
  <c r="BD37" i="55" s="1"/>
  <c r="BD69" i="55" a="1"/>
  <c r="BD69" i="55" s="1"/>
  <c r="BD5" i="55" a="1"/>
  <c r="BD5" i="55" s="1"/>
  <c r="BD77" i="55" a="1"/>
  <c r="BD77" i="55" s="1"/>
  <c r="BD13" i="55" a="1"/>
  <c r="BD13" i="55" s="1"/>
  <c r="BD85" i="55" a="1"/>
  <c r="BD85" i="55" s="1"/>
  <c r="BD21" i="55" a="1"/>
  <c r="BD21" i="55" s="1"/>
  <c r="BD93" i="55" a="1"/>
  <c r="BD93" i="55" s="1"/>
  <c r="BD29" i="55" a="1"/>
  <c r="BD29" i="55" s="1"/>
  <c r="BD109" i="55" a="1"/>
  <c r="BD109" i="55" s="1"/>
  <c r="BD45" i="55" a="1"/>
  <c r="BD45" i="55" s="1"/>
  <c r="BD83" i="55" a="1"/>
  <c r="BD83" i="55" s="1"/>
  <c r="BD19" i="55" a="1"/>
  <c r="BD19" i="55" s="1"/>
  <c r="BD91" i="55" a="1"/>
  <c r="BD91" i="55" s="1"/>
  <c r="BD27" i="55" a="1"/>
  <c r="BD27" i="55" s="1"/>
  <c r="BD99" i="55" a="1"/>
  <c r="BD99" i="55" s="1"/>
  <c r="BD35" i="55" a="1"/>
  <c r="BD35" i="55" s="1"/>
  <c r="BD107" i="55" a="1"/>
  <c r="BD107" i="55" s="1"/>
  <c r="BD43" i="55" a="1"/>
  <c r="BD43" i="55" s="1"/>
  <c r="BD115" i="55" a="1"/>
  <c r="BD115" i="55" s="1"/>
  <c r="BD51" i="55" a="1"/>
  <c r="BD51" i="55" s="1"/>
  <c r="BD67" i="55" a="1"/>
  <c r="BD67" i="55" s="1"/>
  <c r="BD123" i="55" a="1"/>
  <c r="BD123" i="55" s="1"/>
  <c r="BD59" i="55" a="1"/>
  <c r="BD59" i="55" s="1"/>
  <c r="BD3" i="55" a="1"/>
  <c r="BD3" i="55" s="1"/>
  <c r="BD75" i="55" a="1"/>
  <c r="BD75" i="55" s="1"/>
  <c r="BD11" i="55" a="1"/>
  <c r="BD11" i="55" s="1"/>
  <c r="BD121" i="55" a="1"/>
  <c r="BD121" i="55" s="1"/>
  <c r="BD57" i="55" a="1"/>
  <c r="BD57" i="55" s="1"/>
  <c r="BD41" i="55" a="1"/>
  <c r="BD41" i="55" s="1"/>
  <c r="BD129" i="55" a="1"/>
  <c r="BD129" i="55" s="1"/>
  <c r="BD65" i="55" a="1"/>
  <c r="BD65" i="55" s="1"/>
  <c r="BD73" i="55" a="1"/>
  <c r="BD73" i="55" s="1"/>
  <c r="BD9" i="55" a="1"/>
  <c r="BD9" i="55" s="1"/>
  <c r="BD81" i="55" a="1"/>
  <c r="BD81" i="55" s="1"/>
  <c r="BD17" i="55" a="1"/>
  <c r="BD17" i="55" s="1"/>
  <c r="BD89" i="55" a="1"/>
  <c r="BD89" i="55" s="1"/>
  <c r="BD25" i="55" a="1"/>
  <c r="BD25" i="55" s="1"/>
  <c r="BD105" i="55" a="1"/>
  <c r="BD105" i="55" s="1"/>
  <c r="BD97" i="55" a="1"/>
  <c r="BD97" i="55" s="1"/>
  <c r="BD33" i="55" a="1"/>
  <c r="BD33" i="55" s="1"/>
  <c r="BD113" i="55" a="1"/>
  <c r="BD113" i="55" s="1"/>
  <c r="BD49" i="55" a="1"/>
  <c r="BD49" i="55" s="1"/>
  <c r="BD70" i="55" a="1"/>
  <c r="BD70" i="55" s="1"/>
  <c r="BD6" i="55" a="1"/>
  <c r="BD6" i="55" s="1"/>
  <c r="BD54" i="55" a="1"/>
  <c r="BD54" i="55" s="1"/>
  <c r="BD78" i="55" a="1"/>
  <c r="BD78" i="55" s="1"/>
  <c r="BD14" i="55" a="1"/>
  <c r="BD14" i="55" s="1"/>
  <c r="BD86" i="55" a="1"/>
  <c r="BD86" i="55" s="1"/>
  <c r="BD22" i="55" a="1"/>
  <c r="BD22" i="55" s="1"/>
  <c r="BD94" i="55" a="1"/>
  <c r="BD94" i="55" s="1"/>
  <c r="BD30" i="55" a="1"/>
  <c r="BD30" i="55" s="1"/>
  <c r="BD118" i="55" a="1"/>
  <c r="BD118" i="55" s="1"/>
  <c r="BD102" i="55" a="1"/>
  <c r="BD102" i="55" s="1"/>
  <c r="BD38" i="55" a="1"/>
  <c r="BD38" i="55" s="1"/>
  <c r="BD110" i="55" a="1"/>
  <c r="BD110" i="55" s="1"/>
  <c r="BD46" i="55" a="1"/>
  <c r="BD46" i="55" s="1"/>
  <c r="BD126" i="55" a="1"/>
  <c r="BD126" i="55" s="1"/>
  <c r="BD62" i="55" a="1"/>
  <c r="BD62" i="55" s="1"/>
  <c r="BD104" i="55" a="1"/>
  <c r="BD104" i="55" s="1"/>
  <c r="BD40" i="55" a="1"/>
  <c r="BD40" i="55" s="1"/>
  <c r="BD112" i="55" a="1"/>
  <c r="BD112" i="55" s="1"/>
  <c r="BD48" i="55" a="1"/>
  <c r="BD48" i="55" s="1"/>
  <c r="BD120" i="55" a="1"/>
  <c r="BD120" i="55" s="1"/>
  <c r="BD56" i="55" a="1"/>
  <c r="BD56" i="55" s="1"/>
  <c r="BD128" i="55" a="1"/>
  <c r="BD128" i="55" s="1"/>
  <c r="BD64" i="55" a="1"/>
  <c r="BD64" i="55" s="1"/>
  <c r="BD72" i="55" a="1"/>
  <c r="BD72" i="55" s="1"/>
  <c r="BD8" i="55" a="1"/>
  <c r="BD8" i="55" s="1"/>
  <c r="BD80" i="55" a="1"/>
  <c r="BD80" i="55" s="1"/>
  <c r="BD16" i="55" a="1"/>
  <c r="BD16" i="55" s="1"/>
  <c r="BD88" i="55" a="1"/>
  <c r="BD88" i="55" s="1"/>
  <c r="BD24" i="55" a="1"/>
  <c r="BD24" i="55" s="1"/>
  <c r="BD96" i="55" a="1"/>
  <c r="BD96" i="55" s="1"/>
  <c r="BD32" i="55" a="1"/>
  <c r="BD32" i="55" s="1"/>
  <c r="BD83" i="54" a="1"/>
  <c r="BD83" i="54" s="1"/>
  <c r="BD19" i="54" a="1"/>
  <c r="BD19" i="54" s="1"/>
  <c r="BD91" i="54" a="1"/>
  <c r="BD91" i="54" s="1"/>
  <c r="BD27" i="54" a="1"/>
  <c r="BD27" i="54" s="1"/>
  <c r="BD51" i="54" a="1"/>
  <c r="BD51" i="54" s="1"/>
  <c r="BD99" i="54" a="1"/>
  <c r="BD99" i="54" s="1"/>
  <c r="BD35" i="54" a="1"/>
  <c r="BD35" i="54" s="1"/>
  <c r="BD115" i="54" a="1"/>
  <c r="BD115" i="54" s="1"/>
  <c r="BD107" i="54" a="1"/>
  <c r="BD107" i="54" s="1"/>
  <c r="BD43" i="54" a="1"/>
  <c r="BD43" i="54" s="1"/>
  <c r="BD123" i="54" a="1"/>
  <c r="BD123" i="54" s="1"/>
  <c r="BD59" i="54" a="1"/>
  <c r="BD59" i="54" s="1"/>
  <c r="BD11" i="54" a="1"/>
  <c r="BD11" i="54" s="1"/>
  <c r="BD67" i="54" a="1"/>
  <c r="BD67" i="54" s="1"/>
  <c r="BD3" i="54" a="1"/>
  <c r="BD3" i="54" s="1"/>
  <c r="BD75" i="54" a="1"/>
  <c r="BD75" i="54" s="1"/>
  <c r="BD70" i="54" a="1"/>
  <c r="BD70" i="54" s="1"/>
  <c r="BD6" i="54" a="1"/>
  <c r="BD6" i="54" s="1"/>
  <c r="BD78" i="54" a="1"/>
  <c r="BD78" i="54" s="1"/>
  <c r="BD14" i="54" a="1"/>
  <c r="BD14" i="54" s="1"/>
  <c r="BD102" i="54" a="1"/>
  <c r="BD102" i="54" s="1"/>
  <c r="BD86" i="54" a="1"/>
  <c r="BD86" i="54" s="1"/>
  <c r="BD22" i="54" a="1"/>
  <c r="BD22" i="54" s="1"/>
  <c r="BD38" i="54" a="1"/>
  <c r="BD38" i="54" s="1"/>
  <c r="BD94" i="54" a="1"/>
  <c r="BD94" i="54" s="1"/>
  <c r="BD30" i="54" a="1"/>
  <c r="BD30" i="54" s="1"/>
  <c r="BD110" i="54" a="1"/>
  <c r="BD110" i="54" s="1"/>
  <c r="BD46" i="54" a="1"/>
  <c r="BD46" i="54" s="1"/>
  <c r="BD62" i="54" a="1"/>
  <c r="BD62" i="54" s="1"/>
  <c r="BD118" i="54" a="1"/>
  <c r="BD118" i="54" s="1"/>
  <c r="BD54" i="54" a="1"/>
  <c r="BD54" i="54" s="1"/>
  <c r="BD126" i="54" a="1"/>
  <c r="BD126" i="54" s="1"/>
  <c r="BD100" i="54" a="1"/>
  <c r="BD100" i="54" s="1"/>
  <c r="BD36" i="54" a="1"/>
  <c r="BD36" i="54" s="1"/>
  <c r="BD68" i="54" a="1"/>
  <c r="BD68" i="54" s="1"/>
  <c r="BD108" i="54" a="1"/>
  <c r="BD108" i="54" s="1"/>
  <c r="BD44" i="54" a="1"/>
  <c r="BD44" i="54" s="1"/>
  <c r="BD4" i="54" a="1"/>
  <c r="BD4" i="54" s="1"/>
  <c r="BD116" i="54" a="1"/>
  <c r="BD116" i="54" s="1"/>
  <c r="BD52" i="54" a="1"/>
  <c r="BD52" i="54" s="1"/>
  <c r="BD124" i="54" a="1"/>
  <c r="BD124" i="54" s="1"/>
  <c r="BD60" i="54" a="1"/>
  <c r="BD60" i="54" s="1"/>
  <c r="BD76" i="54" a="1"/>
  <c r="BD76" i="54" s="1"/>
  <c r="BD12" i="54" a="1"/>
  <c r="BD12" i="54" s="1"/>
  <c r="BD92" i="54" a="1"/>
  <c r="BD92" i="54" s="1"/>
  <c r="BD28" i="54" a="1"/>
  <c r="BD28" i="54" s="1"/>
  <c r="BD84" i="54" a="1"/>
  <c r="BD84" i="54" s="1"/>
  <c r="BD20" i="54" a="1"/>
  <c r="BD20" i="54" s="1"/>
  <c r="BD87" i="54" a="1"/>
  <c r="BD87" i="54" s="1"/>
  <c r="BD23" i="54" a="1"/>
  <c r="BD23" i="54" s="1"/>
  <c r="BD119" i="54" a="1"/>
  <c r="BD119" i="54" s="1"/>
  <c r="BD55" i="54" a="1"/>
  <c r="BD55" i="54" s="1"/>
  <c r="BD95" i="54" a="1"/>
  <c r="BD95" i="54" s="1"/>
  <c r="BD31" i="54" a="1"/>
  <c r="BD31" i="54" s="1"/>
  <c r="BD103" i="54" a="1"/>
  <c r="BD103" i="54" s="1"/>
  <c r="BD39" i="54" a="1"/>
  <c r="BD39" i="54" s="1"/>
  <c r="BD111" i="54" a="1"/>
  <c r="BD111" i="54" s="1"/>
  <c r="BD47" i="54" a="1"/>
  <c r="BD47" i="54" s="1"/>
  <c r="BD127" i="54" a="1"/>
  <c r="BD127" i="54" s="1"/>
  <c r="BD63" i="54" a="1"/>
  <c r="BD63" i="54" s="1"/>
  <c r="BD79" i="54" a="1"/>
  <c r="BD79" i="54" s="1"/>
  <c r="BD71" i="54" a="1"/>
  <c r="BD71" i="54" s="1"/>
  <c r="BD7" i="54" a="1"/>
  <c r="BD7" i="54" s="1"/>
  <c r="BD15" i="54" a="1"/>
  <c r="BD15" i="54" s="1"/>
  <c r="BD121" i="54" a="1"/>
  <c r="BD121" i="54" s="1"/>
  <c r="BD57" i="54" a="1"/>
  <c r="BD57" i="54" s="1"/>
  <c r="BD129" i="54" a="1"/>
  <c r="BD129" i="54" s="1"/>
  <c r="BD65" i="54" a="1"/>
  <c r="BD65" i="54" s="1"/>
  <c r="BD89" i="54" a="1"/>
  <c r="BD89" i="54" s="1"/>
  <c r="BD25" i="54" a="1"/>
  <c r="BD25" i="54" s="1"/>
  <c r="BD73" i="54" a="1"/>
  <c r="BD73" i="54" s="1"/>
  <c r="BD9" i="54" a="1"/>
  <c r="BD9" i="54" s="1"/>
  <c r="BD81" i="54" a="1"/>
  <c r="BD81" i="54" s="1"/>
  <c r="BD17" i="54" a="1"/>
  <c r="BD17" i="54" s="1"/>
  <c r="BD97" i="54" a="1"/>
  <c r="BD97" i="54" s="1"/>
  <c r="BD33" i="54" a="1"/>
  <c r="BD33" i="54" s="1"/>
  <c r="BD49" i="54" a="1"/>
  <c r="BD49" i="54" s="1"/>
  <c r="BD105" i="54" a="1"/>
  <c r="BD105" i="54" s="1"/>
  <c r="BD41" i="54" a="1"/>
  <c r="BD41" i="54" s="1"/>
  <c r="BD113" i="54" a="1"/>
  <c r="BD113" i="54" s="1"/>
  <c r="BD117" i="54" a="1"/>
  <c r="BD117" i="54" s="1"/>
  <c r="BD53" i="54" a="1"/>
  <c r="BD53" i="54" s="1"/>
  <c r="BD85" i="54" a="1"/>
  <c r="BD85" i="54" s="1"/>
  <c r="BD125" i="54" a="1"/>
  <c r="BD125" i="54" s="1"/>
  <c r="BD61" i="54" a="1"/>
  <c r="BD61" i="54" s="1"/>
  <c r="BD21" i="54" a="1"/>
  <c r="BD21" i="54" s="1"/>
  <c r="BD69" i="54" a="1"/>
  <c r="BD69" i="54" s="1"/>
  <c r="BD5" i="54" a="1"/>
  <c r="BD5" i="54" s="1"/>
  <c r="BD77" i="54" a="1"/>
  <c r="BD77" i="54" s="1"/>
  <c r="BD13" i="54" a="1"/>
  <c r="BD13" i="54" s="1"/>
  <c r="BD93" i="54" a="1"/>
  <c r="BD93" i="54" s="1"/>
  <c r="BD29" i="54" a="1"/>
  <c r="BD29" i="54" s="1"/>
  <c r="BD109" i="54" a="1"/>
  <c r="BD109" i="54" s="1"/>
  <c r="BD101" i="54" a="1"/>
  <c r="BD101" i="54" s="1"/>
  <c r="BD37" i="54" a="1"/>
  <c r="BD37" i="54" s="1"/>
  <c r="BD45" i="54" a="1"/>
  <c r="BD45" i="54" s="1"/>
  <c r="BD82" i="54" a="1"/>
  <c r="BD82" i="54" s="1"/>
  <c r="BD18" i="54" a="1"/>
  <c r="BD18" i="54" s="1"/>
  <c r="BD90" i="54" a="1"/>
  <c r="BD90" i="54" s="1"/>
  <c r="BD26" i="54" a="1"/>
  <c r="BD26" i="54" s="1"/>
  <c r="BD114" i="54" a="1"/>
  <c r="BD114" i="54" s="1"/>
  <c r="BD50" i="54" a="1"/>
  <c r="BD50" i="54" s="1"/>
  <c r="BD98" i="54" a="1"/>
  <c r="BD98" i="54" s="1"/>
  <c r="BD34" i="54" a="1"/>
  <c r="BD34" i="54" s="1"/>
  <c r="BD106" i="54" a="1"/>
  <c r="BD106" i="54" s="1"/>
  <c r="BD42" i="54" a="1"/>
  <c r="BD42" i="54" s="1"/>
  <c r="BD122" i="54" a="1"/>
  <c r="BD122" i="54" s="1"/>
  <c r="BD58" i="54" a="1"/>
  <c r="BD58" i="54" s="1"/>
  <c r="BD74" i="54" a="1"/>
  <c r="BD74" i="54" s="1"/>
  <c r="BD66" i="54" a="1"/>
  <c r="BD66" i="54" s="1"/>
  <c r="BD2" i="54" a="1"/>
  <c r="BD2" i="54" s="1"/>
  <c r="BD10" i="54" a="1"/>
  <c r="BD10" i="54" s="1"/>
  <c r="BD104" i="54" a="1"/>
  <c r="BD104" i="54" s="1"/>
  <c r="BD40" i="54" a="1"/>
  <c r="BD40" i="54" s="1"/>
  <c r="BD112" i="54" a="1"/>
  <c r="BD112" i="54" s="1"/>
  <c r="BD48" i="54" a="1"/>
  <c r="BD48" i="54" s="1"/>
  <c r="BD72" i="54" a="1"/>
  <c r="BD72" i="54" s="1"/>
  <c r="BD8" i="54" a="1"/>
  <c r="BD8" i="54" s="1"/>
  <c r="BD120" i="54" a="1"/>
  <c r="BD120" i="54" s="1"/>
  <c r="BD56" i="54" a="1"/>
  <c r="BD56" i="54" s="1"/>
  <c r="BD128" i="54" a="1"/>
  <c r="BD128" i="54" s="1"/>
  <c r="BD64" i="54" a="1"/>
  <c r="BD64" i="54" s="1"/>
  <c r="BD80" i="54" a="1"/>
  <c r="BD80" i="54" s="1"/>
  <c r="BD16" i="54" a="1"/>
  <c r="BD16" i="54" s="1"/>
  <c r="BD88" i="54" a="1"/>
  <c r="BD88" i="54" s="1"/>
  <c r="BD24" i="54" a="1"/>
  <c r="BD24" i="54" s="1"/>
  <c r="BD96" i="54" a="1"/>
  <c r="BD96" i="54" s="1"/>
  <c r="BD32" i="54" a="1"/>
  <c r="BD32" i="54" s="1"/>
  <c r="BD100" i="53" a="1"/>
  <c r="BD100" i="53" s="1"/>
  <c r="BD36" i="53" a="1"/>
  <c r="BD36" i="53" s="1"/>
  <c r="BD108" i="53" a="1"/>
  <c r="BD108" i="53" s="1"/>
  <c r="BD44" i="53" a="1"/>
  <c r="BD44" i="53" s="1"/>
  <c r="BD116" i="53" a="1"/>
  <c r="BD116" i="53" s="1"/>
  <c r="BD52" i="53" a="1"/>
  <c r="BD52" i="53" s="1"/>
  <c r="BD124" i="53" a="1"/>
  <c r="BD124" i="53" s="1"/>
  <c r="BD60" i="53" a="1"/>
  <c r="BD60" i="53" s="1"/>
  <c r="BD68" i="53" a="1"/>
  <c r="BD68" i="53" s="1"/>
  <c r="BD4" i="53" a="1"/>
  <c r="BD4" i="53" s="1"/>
  <c r="BD76" i="53" a="1"/>
  <c r="BD76" i="53" s="1"/>
  <c r="BD12" i="53" a="1"/>
  <c r="BD12" i="53" s="1"/>
  <c r="BD92" i="53" a="1"/>
  <c r="BD92" i="53" s="1"/>
  <c r="BD28" i="53" a="1"/>
  <c r="BD28" i="53" s="1"/>
  <c r="BD84" i="53" a="1"/>
  <c r="BD84" i="53" s="1"/>
  <c r="BD20" i="53" a="1"/>
  <c r="BD20" i="53" s="1"/>
  <c r="BD87" i="53" a="1"/>
  <c r="BD87" i="53" s="1"/>
  <c r="BD23" i="53" a="1"/>
  <c r="BD23" i="53" s="1"/>
  <c r="BD95" i="53" a="1"/>
  <c r="BD95" i="53" s="1"/>
  <c r="BD31" i="53" a="1"/>
  <c r="BD31" i="53" s="1"/>
  <c r="BD103" i="53" a="1"/>
  <c r="BD103" i="53" s="1"/>
  <c r="BD39" i="53" a="1"/>
  <c r="BD39" i="53" s="1"/>
  <c r="BD111" i="53" a="1"/>
  <c r="BD111" i="53" s="1"/>
  <c r="BD47" i="53" a="1"/>
  <c r="BD47" i="53" s="1"/>
  <c r="BD119" i="53" a="1"/>
  <c r="BD119" i="53" s="1"/>
  <c r="BD55" i="53" a="1"/>
  <c r="BD55" i="53" s="1"/>
  <c r="BD127" i="53" a="1"/>
  <c r="BD127" i="53" s="1"/>
  <c r="BD63" i="53" a="1"/>
  <c r="BD63" i="53" s="1"/>
  <c r="BD79" i="53" a="1"/>
  <c r="BD79" i="53" s="1"/>
  <c r="BD71" i="53" a="1"/>
  <c r="BD71" i="53" s="1"/>
  <c r="BD7" i="53" a="1"/>
  <c r="BD7" i="53" s="1"/>
  <c r="BD15" i="53" a="1"/>
  <c r="BD15" i="53" s="1"/>
  <c r="BD83" i="53" a="1"/>
  <c r="BD83" i="53" s="1"/>
  <c r="BD19" i="53" a="1"/>
  <c r="BD19" i="53" s="1"/>
  <c r="BD91" i="53" a="1"/>
  <c r="BD91" i="53" s="1"/>
  <c r="BD27" i="53" a="1"/>
  <c r="BD27" i="53" s="1"/>
  <c r="BD99" i="53" a="1"/>
  <c r="BD99" i="53" s="1"/>
  <c r="BD35" i="53" a="1"/>
  <c r="BD35" i="53" s="1"/>
  <c r="BD107" i="53" a="1"/>
  <c r="BD107" i="53" s="1"/>
  <c r="BD43" i="53" a="1"/>
  <c r="BD43" i="53" s="1"/>
  <c r="BD115" i="53" a="1"/>
  <c r="BD115" i="53" s="1"/>
  <c r="BD51" i="53" a="1"/>
  <c r="BD51" i="53" s="1"/>
  <c r="BD123" i="53" a="1"/>
  <c r="BD123" i="53" s="1"/>
  <c r="BD59" i="53" a="1"/>
  <c r="BD59" i="53" s="1"/>
  <c r="BD11" i="53" a="1"/>
  <c r="BD11" i="53" s="1"/>
  <c r="BD67" i="53" a="1"/>
  <c r="BD67" i="53" s="1"/>
  <c r="BD3" i="53" a="1"/>
  <c r="BD3" i="53" s="1"/>
  <c r="BD75" i="53" a="1"/>
  <c r="BD75" i="53" s="1"/>
  <c r="BD117" i="53" a="1"/>
  <c r="BD117" i="53" s="1"/>
  <c r="BD53" i="53" a="1"/>
  <c r="BD53" i="53" s="1"/>
  <c r="BD125" i="53" a="1"/>
  <c r="BD125" i="53" s="1"/>
  <c r="BD61" i="53" a="1"/>
  <c r="BD61" i="53" s="1"/>
  <c r="BD69" i="53" a="1"/>
  <c r="BD69" i="53" s="1"/>
  <c r="BD5" i="53" a="1"/>
  <c r="BD5" i="53" s="1"/>
  <c r="BD77" i="53" a="1"/>
  <c r="BD77" i="53" s="1"/>
  <c r="BD13" i="53" a="1"/>
  <c r="BD13" i="53" s="1"/>
  <c r="BD85" i="53" a="1"/>
  <c r="BD85" i="53" s="1"/>
  <c r="BD21" i="53" a="1"/>
  <c r="BD21" i="53" s="1"/>
  <c r="BD93" i="53" a="1"/>
  <c r="BD93" i="53" s="1"/>
  <c r="BD29" i="53" a="1"/>
  <c r="BD29" i="53" s="1"/>
  <c r="BD45" i="53" a="1"/>
  <c r="BD45" i="53" s="1"/>
  <c r="BD101" i="53" a="1"/>
  <c r="BD101" i="53" s="1"/>
  <c r="BD37" i="53" a="1"/>
  <c r="BD37" i="53" s="1"/>
  <c r="BD109" i="53" a="1"/>
  <c r="BD109" i="53" s="1"/>
  <c r="BD104" i="53" a="1"/>
  <c r="BD104" i="53" s="1"/>
  <c r="BD40" i="53" a="1"/>
  <c r="BD40" i="53" s="1"/>
  <c r="BD112" i="53" a="1"/>
  <c r="BD112" i="53" s="1"/>
  <c r="BD48" i="53" a="1"/>
  <c r="BD48" i="53" s="1"/>
  <c r="BD120" i="53" a="1"/>
  <c r="BD120" i="53" s="1"/>
  <c r="BD56" i="53" a="1"/>
  <c r="BD56" i="53" s="1"/>
  <c r="BD128" i="53" a="1"/>
  <c r="BD128" i="53" s="1"/>
  <c r="BD64" i="53" a="1"/>
  <c r="BD64" i="53" s="1"/>
  <c r="BD72" i="53" a="1"/>
  <c r="BD72" i="53" s="1"/>
  <c r="BD8" i="53" a="1"/>
  <c r="BD8" i="53" s="1"/>
  <c r="BD80" i="53" a="1"/>
  <c r="BD80" i="53" s="1"/>
  <c r="BD16" i="53" a="1"/>
  <c r="BD16" i="53" s="1"/>
  <c r="BD88" i="53" a="1"/>
  <c r="BD88" i="53" s="1"/>
  <c r="BD24" i="53" a="1"/>
  <c r="BD24" i="53" s="1"/>
  <c r="BD96" i="53" a="1"/>
  <c r="BD96" i="53" s="1"/>
  <c r="BD32" i="53" a="1"/>
  <c r="BD32" i="53" s="1"/>
  <c r="BD82" i="53" a="1"/>
  <c r="BD82" i="53" s="1"/>
  <c r="BD18" i="53" a="1"/>
  <c r="BD18" i="53" s="1"/>
  <c r="BD90" i="53" a="1"/>
  <c r="BD90" i="53" s="1"/>
  <c r="BD26" i="53" a="1"/>
  <c r="BD26" i="53" s="1"/>
  <c r="BD98" i="53" a="1"/>
  <c r="BD98" i="53" s="1"/>
  <c r="BD34" i="53" a="1"/>
  <c r="BD34" i="53" s="1"/>
  <c r="BD106" i="53" a="1"/>
  <c r="BD106" i="53" s="1"/>
  <c r="BD42" i="53" a="1"/>
  <c r="BD42" i="53" s="1"/>
  <c r="BD114" i="53" a="1"/>
  <c r="BD114" i="53" s="1"/>
  <c r="BD50" i="53" a="1"/>
  <c r="BD50" i="53" s="1"/>
  <c r="BD122" i="53" a="1"/>
  <c r="BD122" i="53" s="1"/>
  <c r="BD58" i="53" a="1"/>
  <c r="BD58" i="53" s="1"/>
  <c r="BD74" i="53" a="1"/>
  <c r="BD74" i="53" s="1"/>
  <c r="BD66" i="53" a="1"/>
  <c r="BD66" i="53" s="1"/>
  <c r="BD2" i="53" a="1"/>
  <c r="BD2" i="53" s="1"/>
  <c r="BD10" i="53" a="1"/>
  <c r="BD10" i="53" s="1"/>
  <c r="BD70" i="53" a="1"/>
  <c r="BD70" i="53" s="1"/>
  <c r="BD6" i="53" a="1"/>
  <c r="BD6" i="53" s="1"/>
  <c r="BD78" i="53" a="1"/>
  <c r="BD78" i="53" s="1"/>
  <c r="BD14" i="53" a="1"/>
  <c r="BD14" i="53" s="1"/>
  <c r="BD86" i="53" a="1"/>
  <c r="BD86" i="53" s="1"/>
  <c r="BD22" i="53" a="1"/>
  <c r="BD22" i="53" s="1"/>
  <c r="BD94" i="53" a="1"/>
  <c r="BD94" i="53" s="1"/>
  <c r="BD30" i="53" a="1"/>
  <c r="BD30" i="53" s="1"/>
  <c r="BD102" i="53" a="1"/>
  <c r="BD102" i="53" s="1"/>
  <c r="BD38" i="53" a="1"/>
  <c r="BD38" i="53" s="1"/>
  <c r="BD110" i="53" a="1"/>
  <c r="BD110" i="53" s="1"/>
  <c r="BD46" i="53" a="1"/>
  <c r="BD46" i="53" s="1"/>
  <c r="BD118" i="53" a="1"/>
  <c r="BD118" i="53" s="1"/>
  <c r="BD54" i="53" a="1"/>
  <c r="BD54" i="53" s="1"/>
  <c r="BD126" i="53" a="1"/>
  <c r="BD126" i="53" s="1"/>
  <c r="BD62" i="53" a="1"/>
  <c r="BD62" i="53" s="1"/>
  <c r="BD121" i="53" a="1"/>
  <c r="BD121" i="53" s="1"/>
  <c r="BD57" i="53" a="1"/>
  <c r="BD57" i="53" s="1"/>
  <c r="BD129" i="53" a="1"/>
  <c r="BD129" i="53" s="1"/>
  <c r="BD65" i="53" a="1"/>
  <c r="BD65" i="53" s="1"/>
  <c r="BD73" i="53" a="1"/>
  <c r="BD73" i="53" s="1"/>
  <c r="BD9" i="53" a="1"/>
  <c r="BD9" i="53" s="1"/>
  <c r="BD81" i="53" a="1"/>
  <c r="BD81" i="53" s="1"/>
  <c r="BD17" i="53" a="1"/>
  <c r="BD17" i="53" s="1"/>
  <c r="BD89" i="53" a="1"/>
  <c r="BD89" i="53" s="1"/>
  <c r="BD25" i="53" a="1"/>
  <c r="BD25" i="53" s="1"/>
  <c r="BD97" i="53" a="1"/>
  <c r="BD97" i="53" s="1"/>
  <c r="BD33" i="53" a="1"/>
  <c r="BD33" i="53" s="1"/>
  <c r="BD113" i="53" a="1"/>
  <c r="BD113" i="53" s="1"/>
  <c r="BD105" i="53" a="1"/>
  <c r="BD105" i="53" s="1"/>
  <c r="BD41" i="53" a="1"/>
  <c r="BD41" i="53" s="1"/>
  <c r="BD49" i="53" a="1"/>
  <c r="BD49" i="53" s="1"/>
  <c r="BD83" i="52" a="1"/>
  <c r="BD83" i="52" s="1"/>
  <c r="BD19" i="52" a="1"/>
  <c r="BD19" i="52" s="1"/>
  <c r="BD91" i="52" a="1"/>
  <c r="BD91" i="52" s="1"/>
  <c r="BD27" i="52" a="1"/>
  <c r="BD27" i="52" s="1"/>
  <c r="BD99" i="52" a="1"/>
  <c r="BD99" i="52" s="1"/>
  <c r="BD35" i="52" a="1"/>
  <c r="BD35" i="52" s="1"/>
  <c r="BD107" i="52" a="1"/>
  <c r="BD107" i="52" s="1"/>
  <c r="BD43" i="52" a="1"/>
  <c r="BD43" i="52" s="1"/>
  <c r="BD115" i="52" a="1"/>
  <c r="BD115" i="52" s="1"/>
  <c r="BD51" i="52" a="1"/>
  <c r="BD51" i="52" s="1"/>
  <c r="BD123" i="52" a="1"/>
  <c r="BD123" i="52" s="1"/>
  <c r="BD59" i="52" a="1"/>
  <c r="BD59" i="52" s="1"/>
  <c r="BD67" i="52" a="1"/>
  <c r="BD67" i="52" s="1"/>
  <c r="BD3" i="52" a="1"/>
  <c r="BD3" i="52" s="1"/>
  <c r="BD75" i="52" a="1"/>
  <c r="BD75" i="52" s="1"/>
  <c r="BD11" i="52" a="1"/>
  <c r="BD11" i="52" s="1"/>
  <c r="BD104" i="52" a="1"/>
  <c r="BD104" i="52" s="1"/>
  <c r="BD40" i="52" a="1"/>
  <c r="BD40" i="52" s="1"/>
  <c r="BD112" i="52" a="1"/>
  <c r="BD112" i="52" s="1"/>
  <c r="BD48" i="52" a="1"/>
  <c r="BD48" i="52" s="1"/>
  <c r="BD120" i="52" a="1"/>
  <c r="BD120" i="52" s="1"/>
  <c r="BD56" i="52" a="1"/>
  <c r="BD56" i="52" s="1"/>
  <c r="BD128" i="52" a="1"/>
  <c r="BD128" i="52" s="1"/>
  <c r="BD64" i="52" a="1"/>
  <c r="BD64" i="52" s="1"/>
  <c r="BD72" i="52" a="1"/>
  <c r="BD72" i="52" s="1"/>
  <c r="BD8" i="52" a="1"/>
  <c r="BD8" i="52" s="1"/>
  <c r="BD80" i="52" a="1"/>
  <c r="BD80" i="52" s="1"/>
  <c r="BD16" i="52" a="1"/>
  <c r="BD16" i="52" s="1"/>
  <c r="BD88" i="52" a="1"/>
  <c r="BD88" i="52" s="1"/>
  <c r="BD24" i="52" a="1"/>
  <c r="BD24" i="52" s="1"/>
  <c r="BD96" i="52" a="1"/>
  <c r="BD96" i="52" s="1"/>
  <c r="BD32" i="52" a="1"/>
  <c r="BD32" i="52" s="1"/>
  <c r="BD70" i="52" a="1"/>
  <c r="BD70" i="52" s="1"/>
  <c r="BD6" i="52" a="1"/>
  <c r="BD6" i="52" s="1"/>
  <c r="BD78" i="52" a="1"/>
  <c r="BD78" i="52" s="1"/>
  <c r="BD14" i="52" a="1"/>
  <c r="BD14" i="52" s="1"/>
  <c r="BD86" i="52" a="1"/>
  <c r="BD86" i="52" s="1"/>
  <c r="BD22" i="52" a="1"/>
  <c r="BD22" i="52" s="1"/>
  <c r="BD94" i="52" a="1"/>
  <c r="BD94" i="52" s="1"/>
  <c r="BD30" i="52" a="1"/>
  <c r="BD30" i="52" s="1"/>
  <c r="BD102" i="52" a="1"/>
  <c r="BD102" i="52" s="1"/>
  <c r="BD38" i="52" a="1"/>
  <c r="BD38" i="52" s="1"/>
  <c r="BD110" i="52" a="1"/>
  <c r="BD110" i="52" s="1"/>
  <c r="BD46" i="52" a="1"/>
  <c r="BD46" i="52" s="1"/>
  <c r="BD118" i="52" a="1"/>
  <c r="BD118" i="52" s="1"/>
  <c r="BD54" i="52" a="1"/>
  <c r="BD54" i="52" s="1"/>
  <c r="BD126" i="52" a="1"/>
  <c r="BD126" i="52" s="1"/>
  <c r="BD62" i="52" a="1"/>
  <c r="BD62" i="52" s="1"/>
  <c r="BD100" i="52" a="1"/>
  <c r="BD100" i="52" s="1"/>
  <c r="BD36" i="52" a="1"/>
  <c r="BD36" i="52" s="1"/>
  <c r="BD108" i="52" a="1"/>
  <c r="BD108" i="52" s="1"/>
  <c r="BD44" i="52" a="1"/>
  <c r="BD44" i="52" s="1"/>
  <c r="BD116" i="52" a="1"/>
  <c r="BD116" i="52" s="1"/>
  <c r="BD52" i="52" a="1"/>
  <c r="BD52" i="52" s="1"/>
  <c r="BD124" i="52" a="1"/>
  <c r="BD124" i="52" s="1"/>
  <c r="BD60" i="52" a="1"/>
  <c r="BD60" i="52" s="1"/>
  <c r="BD68" i="52" a="1"/>
  <c r="BD68" i="52" s="1"/>
  <c r="BD4" i="52" a="1"/>
  <c r="BD4" i="52" s="1"/>
  <c r="BD76" i="52" a="1"/>
  <c r="BD76" i="52" s="1"/>
  <c r="BD12" i="52" a="1"/>
  <c r="BD12" i="52" s="1"/>
  <c r="BD84" i="52" a="1"/>
  <c r="BD84" i="52" s="1"/>
  <c r="BD20" i="52" a="1"/>
  <c r="BD20" i="52" s="1"/>
  <c r="BD92" i="52" a="1"/>
  <c r="BD92" i="52" s="1"/>
  <c r="BD28" i="52" a="1"/>
  <c r="BD28" i="52" s="1"/>
  <c r="BD121" i="52" a="1"/>
  <c r="BD121" i="52" s="1"/>
  <c r="BD57" i="52" a="1"/>
  <c r="BD57" i="52" s="1"/>
  <c r="BD129" i="52" a="1"/>
  <c r="BD129" i="52" s="1"/>
  <c r="BD65" i="52" a="1"/>
  <c r="BD65" i="52" s="1"/>
  <c r="BD73" i="52" a="1"/>
  <c r="BD73" i="52" s="1"/>
  <c r="BD9" i="52" a="1"/>
  <c r="BD9" i="52" s="1"/>
  <c r="BD81" i="52" a="1"/>
  <c r="BD81" i="52" s="1"/>
  <c r="BD17" i="52" a="1"/>
  <c r="BD17" i="52" s="1"/>
  <c r="BD89" i="52" a="1"/>
  <c r="BD89" i="52" s="1"/>
  <c r="BD25" i="52" a="1"/>
  <c r="BD25" i="52" s="1"/>
  <c r="BD97" i="52" a="1"/>
  <c r="BD97" i="52" s="1"/>
  <c r="BD33" i="52" a="1"/>
  <c r="BD33" i="52" s="1"/>
  <c r="BD105" i="52" a="1"/>
  <c r="BD105" i="52" s="1"/>
  <c r="BD41" i="52" a="1"/>
  <c r="BD41" i="52" s="1"/>
  <c r="BD113" i="52" a="1"/>
  <c r="BD113" i="52" s="1"/>
  <c r="BD49" i="52" a="1"/>
  <c r="BD49" i="52" s="1"/>
  <c r="BD82" i="52" a="1"/>
  <c r="BD82" i="52" s="1"/>
  <c r="BD18" i="52" a="1"/>
  <c r="BD18" i="52" s="1"/>
  <c r="BD90" i="52" a="1"/>
  <c r="BD90" i="52" s="1"/>
  <c r="BD26" i="52" a="1"/>
  <c r="BD26" i="52" s="1"/>
  <c r="BD98" i="52" a="1"/>
  <c r="BD98" i="52" s="1"/>
  <c r="BD34" i="52" a="1"/>
  <c r="BD34" i="52" s="1"/>
  <c r="BD106" i="52" a="1"/>
  <c r="BD106" i="52" s="1"/>
  <c r="BD42" i="52" a="1"/>
  <c r="BD42" i="52" s="1"/>
  <c r="BD114" i="52" a="1"/>
  <c r="BD114" i="52" s="1"/>
  <c r="BD50" i="52" a="1"/>
  <c r="BD50" i="52" s="1"/>
  <c r="BD122" i="52" a="1"/>
  <c r="BD122" i="52" s="1"/>
  <c r="BD58" i="52" a="1"/>
  <c r="BD58" i="52" s="1"/>
  <c r="BD66" i="52" a="1"/>
  <c r="BD66" i="52" s="1"/>
  <c r="BD2" i="52" a="1"/>
  <c r="BD2" i="52" s="1"/>
  <c r="BD74" i="52" a="1"/>
  <c r="BD74" i="52" s="1"/>
  <c r="BD10" i="52" a="1"/>
  <c r="BD10" i="52" s="1"/>
  <c r="BD87" i="52" a="1"/>
  <c r="BD87" i="52" s="1"/>
  <c r="BD23" i="52" a="1"/>
  <c r="BD23" i="52" s="1"/>
  <c r="BD95" i="52" a="1"/>
  <c r="BD95" i="52" s="1"/>
  <c r="BD31" i="52" a="1"/>
  <c r="BD31" i="52" s="1"/>
  <c r="BD103" i="52" a="1"/>
  <c r="BD103" i="52" s="1"/>
  <c r="BD39" i="52" a="1"/>
  <c r="BD39" i="52" s="1"/>
  <c r="BD111" i="52" a="1"/>
  <c r="BD111" i="52" s="1"/>
  <c r="BD47" i="52" a="1"/>
  <c r="BD47" i="52" s="1"/>
  <c r="BD119" i="52" a="1"/>
  <c r="BD119" i="52" s="1"/>
  <c r="BD55" i="52" a="1"/>
  <c r="BD55" i="52" s="1"/>
  <c r="BD127" i="52" a="1"/>
  <c r="BD127" i="52" s="1"/>
  <c r="BD63" i="52" a="1"/>
  <c r="BD63" i="52" s="1"/>
  <c r="BD71" i="52" a="1"/>
  <c r="BD71" i="52" s="1"/>
  <c r="BD7" i="52" a="1"/>
  <c r="BD7" i="52" s="1"/>
  <c r="BD79" i="52" a="1"/>
  <c r="BD79" i="52" s="1"/>
  <c r="BD15" i="52" a="1"/>
  <c r="BD15" i="52" s="1"/>
  <c r="BD117" i="52" a="1"/>
  <c r="BD117" i="52" s="1"/>
  <c r="BD53" i="52" a="1"/>
  <c r="BD53" i="52" s="1"/>
  <c r="BD125" i="52" a="1"/>
  <c r="BD125" i="52" s="1"/>
  <c r="BD61" i="52" a="1"/>
  <c r="BD61" i="52" s="1"/>
  <c r="BD69" i="52" a="1"/>
  <c r="BD69" i="52" s="1"/>
  <c r="BD5" i="52" a="1"/>
  <c r="BD5" i="52" s="1"/>
  <c r="BD77" i="52" a="1"/>
  <c r="BD77" i="52" s="1"/>
  <c r="BD13" i="52" a="1"/>
  <c r="BD13" i="52" s="1"/>
  <c r="BD85" i="52" a="1"/>
  <c r="BD85" i="52" s="1"/>
  <c r="BD21" i="52" a="1"/>
  <c r="BD21" i="52" s="1"/>
  <c r="BD93" i="52" a="1"/>
  <c r="BD93" i="52" s="1"/>
  <c r="BD29" i="52" a="1"/>
  <c r="BD29" i="52" s="1"/>
  <c r="BD101" i="52" a="1"/>
  <c r="BD101" i="52" s="1"/>
  <c r="BD37" i="52" a="1"/>
  <c r="BD37" i="52" s="1"/>
  <c r="BD109" i="52" a="1"/>
  <c r="BD109" i="52" s="1"/>
  <c r="BD45" i="52" a="1"/>
  <c r="BD45" i="52" s="1"/>
  <c r="BD82" i="51" a="1"/>
  <c r="BD82" i="51" s="1"/>
  <c r="BD18" i="51" a="1"/>
  <c r="BD18" i="51" s="1"/>
  <c r="BD90" i="51" a="1"/>
  <c r="BD90" i="51" s="1"/>
  <c r="BD26" i="51" a="1"/>
  <c r="BD26" i="51" s="1"/>
  <c r="BD98" i="51" a="1"/>
  <c r="BD98" i="51" s="1"/>
  <c r="BD34" i="51" a="1"/>
  <c r="BD34" i="51" s="1"/>
  <c r="BD106" i="51" a="1"/>
  <c r="BD106" i="51" s="1"/>
  <c r="BD42" i="51" a="1"/>
  <c r="BD42" i="51" s="1"/>
  <c r="BD114" i="51" a="1"/>
  <c r="BD114" i="51" s="1"/>
  <c r="BD50" i="51" a="1"/>
  <c r="BD50" i="51" s="1"/>
  <c r="BD122" i="51" a="1"/>
  <c r="BD122" i="51" s="1"/>
  <c r="BD58" i="51" a="1"/>
  <c r="BD58" i="51" s="1"/>
  <c r="BD66" i="51" a="1"/>
  <c r="BD66" i="51" s="1"/>
  <c r="BD2" i="51" a="1"/>
  <c r="BD2" i="51" s="1"/>
  <c r="BD74" i="51" a="1"/>
  <c r="BD74" i="51" s="1"/>
  <c r="BD10" i="51" a="1"/>
  <c r="BD10" i="51" s="1"/>
  <c r="BD100" i="51" a="1"/>
  <c r="BD100" i="51" s="1"/>
  <c r="BD36" i="51" a="1"/>
  <c r="BD36" i="51" s="1"/>
  <c r="BD108" i="51" a="1"/>
  <c r="BD108" i="51" s="1"/>
  <c r="BD44" i="51" a="1"/>
  <c r="BD44" i="51" s="1"/>
  <c r="BD116" i="51" a="1"/>
  <c r="BD116" i="51" s="1"/>
  <c r="BD52" i="51" a="1"/>
  <c r="BD52" i="51" s="1"/>
  <c r="BD124" i="51" a="1"/>
  <c r="BD124" i="51" s="1"/>
  <c r="BD60" i="51" a="1"/>
  <c r="BD60" i="51" s="1"/>
  <c r="BD68" i="51" a="1"/>
  <c r="BD68" i="51" s="1"/>
  <c r="BD4" i="51" a="1"/>
  <c r="BD4" i="51" s="1"/>
  <c r="BD76" i="51" a="1"/>
  <c r="BD76" i="51" s="1"/>
  <c r="BD12" i="51" a="1"/>
  <c r="BD12" i="51" s="1"/>
  <c r="BD84" i="51" a="1"/>
  <c r="BD84" i="51" s="1"/>
  <c r="BD20" i="51" a="1"/>
  <c r="BD20" i="51" s="1"/>
  <c r="BD92" i="51" a="1"/>
  <c r="BD92" i="51" s="1"/>
  <c r="BD28" i="51" a="1"/>
  <c r="BD28" i="51" s="1"/>
  <c r="BD70" i="51" a="1"/>
  <c r="BD70" i="51" s="1"/>
  <c r="BD6" i="51" a="1"/>
  <c r="BD6" i="51" s="1"/>
  <c r="BD78" i="51" a="1"/>
  <c r="BD78" i="51" s="1"/>
  <c r="BD14" i="51" a="1"/>
  <c r="BD14" i="51" s="1"/>
  <c r="BD86" i="51" a="1"/>
  <c r="BD86" i="51" s="1"/>
  <c r="BD22" i="51" a="1"/>
  <c r="BD22" i="51" s="1"/>
  <c r="BD94" i="51" a="1"/>
  <c r="BD94" i="51" s="1"/>
  <c r="BD30" i="51" a="1"/>
  <c r="BD30" i="51" s="1"/>
  <c r="BD102" i="51" a="1"/>
  <c r="BD102" i="51" s="1"/>
  <c r="BD38" i="51" a="1"/>
  <c r="BD38" i="51" s="1"/>
  <c r="BD110" i="51" a="1"/>
  <c r="BD110" i="51" s="1"/>
  <c r="BD46" i="51" a="1"/>
  <c r="BD46" i="51" s="1"/>
  <c r="BD118" i="51" a="1"/>
  <c r="BD118" i="51" s="1"/>
  <c r="BD54" i="51" a="1"/>
  <c r="BD54" i="51" s="1"/>
  <c r="BD126" i="51" a="1"/>
  <c r="BD126" i="51" s="1"/>
  <c r="BD62" i="51" a="1"/>
  <c r="BD62" i="51" s="1"/>
  <c r="BD104" i="51" a="1"/>
  <c r="BD104" i="51" s="1"/>
  <c r="BD40" i="51" a="1"/>
  <c r="BD40" i="51" s="1"/>
  <c r="BD112" i="51" a="1"/>
  <c r="BD112" i="51" s="1"/>
  <c r="BD48" i="51" a="1"/>
  <c r="BD48" i="51" s="1"/>
  <c r="BD120" i="51" a="1"/>
  <c r="BD120" i="51" s="1"/>
  <c r="BD56" i="51" a="1"/>
  <c r="BD56" i="51" s="1"/>
  <c r="BD128" i="51" a="1"/>
  <c r="BD128" i="51" s="1"/>
  <c r="BD64" i="51" a="1"/>
  <c r="BD64" i="51" s="1"/>
  <c r="BD72" i="51" a="1"/>
  <c r="BD72" i="51" s="1"/>
  <c r="BD8" i="51" a="1"/>
  <c r="BD8" i="51" s="1"/>
  <c r="BD80" i="51" a="1"/>
  <c r="BD80" i="51" s="1"/>
  <c r="BD16" i="51" a="1"/>
  <c r="BD16" i="51" s="1"/>
  <c r="BD88" i="51" a="1"/>
  <c r="BD88" i="51" s="1"/>
  <c r="BD24" i="51" a="1"/>
  <c r="BD24" i="51" s="1"/>
  <c r="BD96" i="51" a="1"/>
  <c r="BD96" i="51" s="1"/>
  <c r="BD32" i="51" a="1"/>
  <c r="BD32" i="51" s="1"/>
  <c r="BD121" i="51" a="1"/>
  <c r="BD121" i="51" s="1"/>
  <c r="BD57" i="51" a="1"/>
  <c r="BD57" i="51" s="1"/>
  <c r="BD129" i="51" a="1"/>
  <c r="BD129" i="51" s="1"/>
  <c r="BD65" i="51" a="1"/>
  <c r="BD65" i="51" s="1"/>
  <c r="BD73" i="51" a="1"/>
  <c r="BD73" i="51" s="1"/>
  <c r="BD9" i="51" a="1"/>
  <c r="BD9" i="51" s="1"/>
  <c r="BD81" i="51" a="1"/>
  <c r="BD81" i="51" s="1"/>
  <c r="BD17" i="51" a="1"/>
  <c r="BD17" i="51" s="1"/>
  <c r="BD89" i="51" a="1"/>
  <c r="BD89" i="51" s="1"/>
  <c r="BD25" i="51" a="1"/>
  <c r="BD25" i="51" s="1"/>
  <c r="BD97" i="51" a="1"/>
  <c r="BD97" i="51" s="1"/>
  <c r="BD33" i="51" a="1"/>
  <c r="BD33" i="51" s="1"/>
  <c r="BD105" i="51" a="1"/>
  <c r="BD105" i="51" s="1"/>
  <c r="BD41" i="51" a="1"/>
  <c r="BD41" i="51" s="1"/>
  <c r="BD113" i="51" a="1"/>
  <c r="BD113" i="51" s="1"/>
  <c r="BD49" i="51" a="1"/>
  <c r="BD49" i="51" s="1"/>
  <c r="BD83" i="51" a="1"/>
  <c r="BD83" i="51" s="1"/>
  <c r="BD19" i="51" a="1"/>
  <c r="BD19" i="51" s="1"/>
  <c r="BD91" i="51" a="1"/>
  <c r="BD91" i="51" s="1"/>
  <c r="BD27" i="51" a="1"/>
  <c r="BD27" i="51" s="1"/>
  <c r="BD99" i="51" a="1"/>
  <c r="BD99" i="51" s="1"/>
  <c r="BD35" i="51" a="1"/>
  <c r="BD35" i="51" s="1"/>
  <c r="BD107" i="51" a="1"/>
  <c r="BD107" i="51" s="1"/>
  <c r="BD43" i="51" a="1"/>
  <c r="BD43" i="51" s="1"/>
  <c r="BD115" i="51" a="1"/>
  <c r="BD115" i="51" s="1"/>
  <c r="BD51" i="51" a="1"/>
  <c r="BD51" i="51" s="1"/>
  <c r="BD123" i="51" a="1"/>
  <c r="BD123" i="51" s="1"/>
  <c r="BD59" i="51" a="1"/>
  <c r="BD59" i="51" s="1"/>
  <c r="BD67" i="51" a="1"/>
  <c r="BD67" i="51" s="1"/>
  <c r="BD3" i="51" a="1"/>
  <c r="BD3" i="51" s="1"/>
  <c r="BD75" i="51" a="1"/>
  <c r="BD75" i="51" s="1"/>
  <c r="BD11" i="51" a="1"/>
  <c r="BD11" i="51" s="1"/>
  <c r="BD87" i="51" a="1"/>
  <c r="BD87" i="51" s="1"/>
  <c r="BD23" i="51" a="1"/>
  <c r="BD23" i="51" s="1"/>
  <c r="BD95" i="51" a="1"/>
  <c r="BD95" i="51" s="1"/>
  <c r="BD31" i="51" a="1"/>
  <c r="BD31" i="51" s="1"/>
  <c r="BD103" i="51" a="1"/>
  <c r="BD103" i="51" s="1"/>
  <c r="BD39" i="51" a="1"/>
  <c r="BD39" i="51" s="1"/>
  <c r="BD111" i="51" a="1"/>
  <c r="BD111" i="51" s="1"/>
  <c r="BD47" i="51" a="1"/>
  <c r="BD47" i="51" s="1"/>
  <c r="BD119" i="51" a="1"/>
  <c r="BD119" i="51" s="1"/>
  <c r="BD55" i="51" a="1"/>
  <c r="BD55" i="51" s="1"/>
  <c r="BD127" i="51" a="1"/>
  <c r="BD127" i="51" s="1"/>
  <c r="BD63" i="51" a="1"/>
  <c r="BD63" i="51" s="1"/>
  <c r="BD71" i="51" a="1"/>
  <c r="BD71" i="51" s="1"/>
  <c r="BD7" i="51" a="1"/>
  <c r="BD7" i="51" s="1"/>
  <c r="BD79" i="51" a="1"/>
  <c r="BD79" i="51" s="1"/>
  <c r="BD15" i="51" a="1"/>
  <c r="BD15" i="51" s="1"/>
  <c r="BD117" i="51" a="1"/>
  <c r="BD117" i="51" s="1"/>
  <c r="BD53" i="51" a="1"/>
  <c r="BD53" i="51" s="1"/>
  <c r="BD125" i="51" a="1"/>
  <c r="BD125" i="51" s="1"/>
  <c r="BD61" i="51" a="1"/>
  <c r="BD61" i="51" s="1"/>
  <c r="BD69" i="51" a="1"/>
  <c r="BD69" i="51" s="1"/>
  <c r="BD5" i="51" a="1"/>
  <c r="BD5" i="51" s="1"/>
  <c r="BD77" i="51" a="1"/>
  <c r="BD77" i="51" s="1"/>
  <c r="BD13" i="51" a="1"/>
  <c r="BD13" i="51" s="1"/>
  <c r="BD85" i="51" a="1"/>
  <c r="BD85" i="51" s="1"/>
  <c r="BD21" i="51" a="1"/>
  <c r="BD21" i="51" s="1"/>
  <c r="BD93" i="51" a="1"/>
  <c r="BD93" i="51" s="1"/>
  <c r="BD29" i="51" a="1"/>
  <c r="BD29" i="51" s="1"/>
  <c r="BD101" i="51" a="1"/>
  <c r="BD101" i="51" s="1"/>
  <c r="BD37" i="51" a="1"/>
  <c r="BD37" i="51" s="1"/>
  <c r="BD109" i="51" a="1"/>
  <c r="BD109" i="51" s="1"/>
  <c r="BD45" i="51" a="1"/>
  <c r="BD45" i="51" s="1"/>
  <c r="BD83" i="49" a="1"/>
  <c r="BD83" i="49" s="1"/>
  <c r="BD19" i="49" a="1"/>
  <c r="BD19" i="49" s="1"/>
  <c r="BD91" i="49" a="1"/>
  <c r="BD91" i="49" s="1"/>
  <c r="BD27" i="49" a="1"/>
  <c r="BD27" i="49" s="1"/>
  <c r="BD99" i="49" a="1"/>
  <c r="BD99" i="49" s="1"/>
  <c r="BD35" i="49" a="1"/>
  <c r="BD35" i="49" s="1"/>
  <c r="BD107" i="49" a="1"/>
  <c r="BD107" i="49" s="1"/>
  <c r="BD43" i="49" a="1"/>
  <c r="BD43" i="49" s="1"/>
  <c r="BD115" i="49" a="1"/>
  <c r="BD115" i="49" s="1"/>
  <c r="BD51" i="49" a="1"/>
  <c r="BD51" i="49" s="1"/>
  <c r="BD11" i="49" a="1"/>
  <c r="BD11" i="49" s="1"/>
  <c r="BD123" i="49" a="1"/>
  <c r="BD123" i="49" s="1"/>
  <c r="BD59" i="49" a="1"/>
  <c r="BD59" i="49" s="1"/>
  <c r="BD67" i="49" a="1"/>
  <c r="BD67" i="49" s="1"/>
  <c r="BD3" i="49" a="1"/>
  <c r="BD3" i="49" s="1"/>
  <c r="BD75" i="49" a="1"/>
  <c r="BD75" i="49" s="1"/>
  <c r="BD117" i="49" a="1"/>
  <c r="BD117" i="49" s="1"/>
  <c r="BD53" i="49" a="1"/>
  <c r="BD53" i="49" s="1"/>
  <c r="BD125" i="49" a="1"/>
  <c r="BD125" i="49" s="1"/>
  <c r="BD61" i="49" a="1"/>
  <c r="BD61" i="49" s="1"/>
  <c r="BD69" i="49" a="1"/>
  <c r="BD69" i="49" s="1"/>
  <c r="BD5" i="49" a="1"/>
  <c r="BD5" i="49" s="1"/>
  <c r="BD77" i="49" a="1"/>
  <c r="BD77" i="49" s="1"/>
  <c r="BD13" i="49" a="1"/>
  <c r="BD13" i="49" s="1"/>
  <c r="BD85" i="49" a="1"/>
  <c r="BD85" i="49" s="1"/>
  <c r="BD21" i="49" a="1"/>
  <c r="BD21" i="49" s="1"/>
  <c r="BD45" i="49" a="1"/>
  <c r="BD45" i="49" s="1"/>
  <c r="BD93" i="49" a="1"/>
  <c r="BD93" i="49" s="1"/>
  <c r="BD29" i="49" a="1"/>
  <c r="BD29" i="49" s="1"/>
  <c r="BD109" i="49" a="1"/>
  <c r="BD109" i="49" s="1"/>
  <c r="BD101" i="49" a="1"/>
  <c r="BD101" i="49" s="1"/>
  <c r="BD37" i="49" a="1"/>
  <c r="BD37" i="49" s="1"/>
  <c r="BD104" i="49" a="1"/>
  <c r="BD104" i="49" s="1"/>
  <c r="BD40" i="49" a="1"/>
  <c r="BD40" i="49" s="1"/>
  <c r="BD112" i="49" a="1"/>
  <c r="BD112" i="49" s="1"/>
  <c r="BD48" i="49" a="1"/>
  <c r="BD48" i="49" s="1"/>
  <c r="BD120" i="49" a="1"/>
  <c r="BD120" i="49" s="1"/>
  <c r="BD56" i="49" a="1"/>
  <c r="BD56" i="49" s="1"/>
  <c r="BD128" i="49" a="1"/>
  <c r="BD128" i="49" s="1"/>
  <c r="BD64" i="49" a="1"/>
  <c r="BD64" i="49" s="1"/>
  <c r="BD72" i="49" a="1"/>
  <c r="BD72" i="49" s="1"/>
  <c r="BD8" i="49" a="1"/>
  <c r="BD8" i="49" s="1"/>
  <c r="BD80" i="49" a="1"/>
  <c r="BD80" i="49" s="1"/>
  <c r="BD16" i="49" a="1"/>
  <c r="BD16" i="49" s="1"/>
  <c r="BD32" i="49" a="1"/>
  <c r="BD32" i="49" s="1"/>
  <c r="BD88" i="49" a="1"/>
  <c r="BD88" i="49" s="1"/>
  <c r="BD24" i="49" a="1"/>
  <c r="BD24" i="49" s="1"/>
  <c r="BD96" i="49" a="1"/>
  <c r="BD96" i="49" s="1"/>
  <c r="BD82" i="49" a="1"/>
  <c r="BD82" i="49" s="1"/>
  <c r="BD18" i="49" a="1"/>
  <c r="BD18" i="49" s="1"/>
  <c r="BD90" i="49" a="1"/>
  <c r="BD90" i="49" s="1"/>
  <c r="BD26" i="49" a="1"/>
  <c r="BD26" i="49" s="1"/>
  <c r="BD98" i="49" a="1"/>
  <c r="BD98" i="49" s="1"/>
  <c r="BD34" i="49" a="1"/>
  <c r="BD34" i="49" s="1"/>
  <c r="BD106" i="49" a="1"/>
  <c r="BD106" i="49" s="1"/>
  <c r="BD42" i="49" a="1"/>
  <c r="BD42" i="49" s="1"/>
  <c r="BD114" i="49" a="1"/>
  <c r="BD114" i="49" s="1"/>
  <c r="BD50" i="49" a="1"/>
  <c r="BD50" i="49" s="1"/>
  <c r="BD74" i="49" a="1"/>
  <c r="BD74" i="49" s="1"/>
  <c r="BD122" i="49" a="1"/>
  <c r="BD122" i="49" s="1"/>
  <c r="BD58" i="49" a="1"/>
  <c r="BD58" i="49" s="1"/>
  <c r="BD10" i="49" a="1"/>
  <c r="BD10" i="49" s="1"/>
  <c r="BD66" i="49" a="1"/>
  <c r="BD66" i="49" s="1"/>
  <c r="BD2" i="49" a="1"/>
  <c r="BD2" i="49" s="1"/>
  <c r="BD100" i="49" a="1"/>
  <c r="BD100" i="49" s="1"/>
  <c r="BD36" i="49" a="1"/>
  <c r="BD36" i="49" s="1"/>
  <c r="BD108" i="49" a="1"/>
  <c r="BD108" i="49" s="1"/>
  <c r="BD44" i="49" a="1"/>
  <c r="BD44" i="49" s="1"/>
  <c r="BD116" i="49" a="1"/>
  <c r="BD116" i="49" s="1"/>
  <c r="BD52" i="49" a="1"/>
  <c r="BD52" i="49" s="1"/>
  <c r="BD124" i="49" a="1"/>
  <c r="BD124" i="49" s="1"/>
  <c r="BD60" i="49" a="1"/>
  <c r="BD60" i="49" s="1"/>
  <c r="BD68" i="49" a="1"/>
  <c r="BD68" i="49" s="1"/>
  <c r="BD4" i="49" a="1"/>
  <c r="BD4" i="49" s="1"/>
  <c r="BD28" i="49" a="1"/>
  <c r="BD28" i="49" s="1"/>
  <c r="BD76" i="49" a="1"/>
  <c r="BD76" i="49" s="1"/>
  <c r="BD12" i="49" a="1"/>
  <c r="BD12" i="49" s="1"/>
  <c r="BD92" i="49" a="1"/>
  <c r="BD92" i="49" s="1"/>
  <c r="BD84" i="49" a="1"/>
  <c r="BD84" i="49" s="1"/>
  <c r="BD20" i="49" a="1"/>
  <c r="BD20" i="49" s="1"/>
  <c r="BD70" i="49" a="1"/>
  <c r="BD70" i="49" s="1"/>
  <c r="BD6" i="49" a="1"/>
  <c r="BD6" i="49" s="1"/>
  <c r="BD78" i="49" a="1"/>
  <c r="BD78" i="49" s="1"/>
  <c r="BD14" i="49" a="1"/>
  <c r="BD14" i="49" s="1"/>
  <c r="BD86" i="49" a="1"/>
  <c r="BD86" i="49" s="1"/>
  <c r="BD22" i="49" a="1"/>
  <c r="BD22" i="49" s="1"/>
  <c r="BD94" i="49" a="1"/>
  <c r="BD94" i="49" s="1"/>
  <c r="BD30" i="49" a="1"/>
  <c r="BD30" i="49" s="1"/>
  <c r="BD102" i="49" a="1"/>
  <c r="BD102" i="49" s="1"/>
  <c r="BD38" i="49" a="1"/>
  <c r="BD38" i="49" s="1"/>
  <c r="BD110" i="49" a="1"/>
  <c r="BD110" i="49" s="1"/>
  <c r="BD46" i="49" a="1"/>
  <c r="BD46" i="49" s="1"/>
  <c r="BD62" i="49" a="1"/>
  <c r="BD62" i="49" s="1"/>
  <c r="BD118" i="49" a="1"/>
  <c r="BD118" i="49" s="1"/>
  <c r="BD54" i="49" a="1"/>
  <c r="BD54" i="49" s="1"/>
  <c r="BD126" i="49" a="1"/>
  <c r="BD126" i="49" s="1"/>
  <c r="BD121" i="49" a="1"/>
  <c r="BD121" i="49" s="1"/>
  <c r="BD57" i="49" a="1"/>
  <c r="BD57" i="49" s="1"/>
  <c r="BD129" i="49" a="1"/>
  <c r="BD129" i="49" s="1"/>
  <c r="BD65" i="49" a="1"/>
  <c r="BD65" i="49" s="1"/>
  <c r="BD73" i="49" a="1"/>
  <c r="BD73" i="49" s="1"/>
  <c r="BD9" i="49" a="1"/>
  <c r="BD9" i="49" s="1"/>
  <c r="BD81" i="49" a="1"/>
  <c r="BD81" i="49" s="1"/>
  <c r="BD17" i="49" a="1"/>
  <c r="BD17" i="49" s="1"/>
  <c r="BD89" i="49" a="1"/>
  <c r="BD89" i="49" s="1"/>
  <c r="BD25" i="49" a="1"/>
  <c r="BD25" i="49" s="1"/>
  <c r="BD113" i="49" a="1"/>
  <c r="BD113" i="49" s="1"/>
  <c r="BD97" i="49" a="1"/>
  <c r="BD97" i="49" s="1"/>
  <c r="BD33" i="49" a="1"/>
  <c r="BD33" i="49" s="1"/>
  <c r="BD49" i="49" a="1"/>
  <c r="BD49" i="49" s="1"/>
  <c r="BD105" i="49" a="1"/>
  <c r="BD105" i="49" s="1"/>
  <c r="BD41" i="49" a="1"/>
  <c r="BD41" i="49" s="1"/>
  <c r="BD87" i="49" a="1"/>
  <c r="BD87" i="49" s="1"/>
  <c r="BD23" i="49" a="1"/>
  <c r="BD23" i="49" s="1"/>
  <c r="BD95" i="49" a="1"/>
  <c r="BD95" i="49" s="1"/>
  <c r="BD31" i="49" a="1"/>
  <c r="BD31" i="49" s="1"/>
  <c r="BD103" i="49" a="1"/>
  <c r="BD103" i="49" s="1"/>
  <c r="BD39" i="49" a="1"/>
  <c r="BD39" i="49" s="1"/>
  <c r="BD111" i="49" a="1"/>
  <c r="BD111" i="49" s="1"/>
  <c r="BD47" i="49" a="1"/>
  <c r="BD47" i="49" s="1"/>
  <c r="BD119" i="49" a="1"/>
  <c r="BD119" i="49" s="1"/>
  <c r="BD55" i="49" a="1"/>
  <c r="BD55" i="49" s="1"/>
  <c r="BD127" i="49" a="1"/>
  <c r="BD127" i="49" s="1"/>
  <c r="BD63" i="49" a="1"/>
  <c r="BD63" i="49" s="1"/>
  <c r="BD79" i="49" a="1"/>
  <c r="BD79" i="49" s="1"/>
  <c r="BD15" i="49" a="1"/>
  <c r="BD15" i="49" s="1"/>
  <c r="BD71" i="49" a="1"/>
  <c r="BD71" i="49" s="1"/>
  <c r="BD7" i="49" a="1"/>
  <c r="BD7" i="49" s="1"/>
  <c r="Y115" i="49"/>
  <c r="V115" i="49"/>
  <c r="AY115" i="49" s="1"/>
  <c r="W115" i="49"/>
  <c r="N115" i="49"/>
  <c r="AB115" i="49"/>
  <c r="L91" i="49"/>
  <c r="P91" i="49"/>
  <c r="Q91" i="49"/>
  <c r="BA91" i="49" s="1"/>
  <c r="BB91" i="49" s="1"/>
  <c r="M91" i="49"/>
  <c r="S91" i="49"/>
  <c r="V91" i="49"/>
  <c r="AY91" i="49" s="1"/>
  <c r="N91" i="49"/>
  <c r="R91" i="49"/>
  <c r="N43" i="49"/>
  <c r="V43" i="49"/>
  <c r="AY43" i="49" s="1"/>
  <c r="L43" i="49"/>
  <c r="P43" i="49"/>
  <c r="S43" i="49"/>
  <c r="R43" i="49"/>
  <c r="Q43" i="49"/>
  <c r="BA43" i="49" s="1"/>
  <c r="BB43" i="49" s="1"/>
  <c r="Y20" i="49"/>
  <c r="AA20" i="49"/>
  <c r="AB20" i="49"/>
  <c r="Z20" i="49"/>
  <c r="AZ20" i="49" s="1"/>
  <c r="AU20" i="49"/>
  <c r="V20" i="49"/>
  <c r="AY20" i="49" s="1"/>
  <c r="W20" i="49"/>
  <c r="U20" i="49"/>
  <c r="Q20" i="49"/>
  <c r="BA20" i="49" s="1"/>
  <c r="S20" i="49"/>
  <c r="P20" i="49"/>
  <c r="R20" i="49"/>
  <c r="V85" i="49"/>
  <c r="AY85" i="49" s="1"/>
  <c r="Y85" i="49"/>
  <c r="Q4" i="49"/>
  <c r="BA4" i="49" s="1"/>
  <c r="P4" i="49"/>
  <c r="AB42" i="49"/>
  <c r="AB125" i="49"/>
  <c r="Z116" i="49"/>
  <c r="AZ116" i="49" s="1"/>
  <c r="AB99" i="49"/>
  <c r="M83" i="49"/>
  <c r="N59" i="49"/>
  <c r="L99" i="49"/>
  <c r="M35" i="49"/>
  <c r="P53" i="49"/>
  <c r="F60" i="49"/>
  <c r="G60" i="49" s="1"/>
  <c r="Z85" i="49"/>
  <c r="AZ85" i="49" s="1"/>
  <c r="U4" i="49"/>
  <c r="S4" i="49"/>
  <c r="R42" i="49"/>
  <c r="AS116" i="49"/>
  <c r="AF116" i="49" s="1"/>
  <c r="AA116" i="49"/>
  <c r="L107" i="49"/>
  <c r="U99" i="49"/>
  <c r="V99" i="49"/>
  <c r="AY99" i="49" s="1"/>
  <c r="F108" i="49"/>
  <c r="G108" i="49" s="1"/>
  <c r="AE125" i="49" a="1"/>
  <c r="AE125" i="49" s="1"/>
  <c r="R59" i="49"/>
  <c r="M59" i="49"/>
  <c r="Z53" i="49"/>
  <c r="AZ53" i="49" s="1"/>
  <c r="AH60" i="49"/>
  <c r="AB85" i="49"/>
  <c r="W4" i="49"/>
  <c r="V4" i="49"/>
  <c r="AY4" i="49" s="1"/>
  <c r="BB4" i="49" s="1"/>
  <c r="AA42" i="49"/>
  <c r="U42" i="49"/>
  <c r="Q125" i="49"/>
  <c r="BA125" i="49" s="1"/>
  <c r="BB125" i="49" s="1"/>
  <c r="S116" i="49"/>
  <c r="R116" i="49"/>
  <c r="M107" i="49"/>
  <c r="W99" i="49"/>
  <c r="AA67" i="49"/>
  <c r="U67" i="49"/>
  <c r="AU53" i="49"/>
  <c r="M123" i="49"/>
  <c r="F52" i="49"/>
  <c r="G52" i="49" s="1"/>
  <c r="P85" i="49"/>
  <c r="AU4" i="49"/>
  <c r="AE42" i="49" a="1"/>
  <c r="AE42" i="49" s="1"/>
  <c r="S42" i="49"/>
  <c r="Z125" i="49"/>
  <c r="AZ125" i="49" s="1"/>
  <c r="AB116" i="49"/>
  <c r="Z99" i="49"/>
  <c r="AZ99" i="49" s="1"/>
  <c r="L67" i="49"/>
  <c r="V67" i="49"/>
  <c r="AY67" i="49" s="1"/>
  <c r="L51" i="49"/>
  <c r="S53" i="49"/>
  <c r="L123" i="49"/>
  <c r="AG52" i="49"/>
  <c r="F124" i="49"/>
  <c r="G124" i="49" s="1"/>
  <c r="AG66" i="49"/>
  <c r="P12" i="49"/>
  <c r="AA85" i="49"/>
  <c r="Y4" i="49"/>
  <c r="Q42" i="49"/>
  <c r="BA42" i="49" s="1"/>
  <c r="BB42" i="49" s="1"/>
  <c r="W42" i="49"/>
  <c r="Y125" i="49"/>
  <c r="W116" i="49"/>
  <c r="U125" i="49"/>
  <c r="N67" i="49"/>
  <c r="N20" i="49"/>
  <c r="AH44" i="49"/>
  <c r="M51" i="49"/>
  <c r="N12" i="49"/>
  <c r="R53" i="49"/>
  <c r="Y99" i="49"/>
  <c r="Q12" i="49"/>
  <c r="BA12" i="49" s="1"/>
  <c r="BB12" i="49" s="1"/>
  <c r="Y120" i="49"/>
  <c r="Q85" i="49"/>
  <c r="BA85" i="49" s="1"/>
  <c r="S85" i="49"/>
  <c r="Z4" i="49"/>
  <c r="AZ4" i="49" s="1"/>
  <c r="Z42" i="49"/>
  <c r="AZ42" i="49" s="1"/>
  <c r="Y42" i="49"/>
  <c r="Y116" i="49"/>
  <c r="L103" i="49"/>
  <c r="AA99" i="49"/>
  <c r="N83" i="49"/>
  <c r="M20" i="49"/>
  <c r="Q53" i="49"/>
  <c r="BA53" i="49" s="1"/>
  <c r="N35" i="49"/>
  <c r="R120" i="49"/>
  <c r="R85" i="49"/>
  <c r="V42" i="49"/>
  <c r="AY42" i="49" s="1"/>
  <c r="N103" i="49"/>
  <c r="F44" i="49"/>
  <c r="G44" i="49" s="1"/>
  <c r="L12" i="49"/>
  <c r="V5" i="49"/>
  <c r="AY5" i="49" s="1"/>
  <c r="BD82" i="50" a="1"/>
  <c r="BD82" i="50" s="1"/>
  <c r="BD18" i="50" a="1"/>
  <c r="BD18" i="50" s="1"/>
  <c r="BD90" i="50" a="1"/>
  <c r="BD90" i="50" s="1"/>
  <c r="BD26" i="50" a="1"/>
  <c r="BD26" i="50" s="1"/>
  <c r="BD98" i="50" a="1"/>
  <c r="BD98" i="50" s="1"/>
  <c r="BD34" i="50" a="1"/>
  <c r="BD34" i="50" s="1"/>
  <c r="BD106" i="50" a="1"/>
  <c r="BD106" i="50" s="1"/>
  <c r="BD42" i="50" a="1"/>
  <c r="BD42" i="50" s="1"/>
  <c r="BD122" i="50" a="1"/>
  <c r="BD122" i="50" s="1"/>
  <c r="BD58" i="50" a="1"/>
  <c r="BD58" i="50" s="1"/>
  <c r="BD66" i="50" a="1"/>
  <c r="BD66" i="50" s="1"/>
  <c r="BD2" i="50" a="1"/>
  <c r="BD2" i="50" s="1"/>
  <c r="BD10" i="50" a="1"/>
  <c r="BD10" i="50" s="1"/>
  <c r="BD114" i="50" a="1"/>
  <c r="BD114" i="50" s="1"/>
  <c r="BD74" i="50" a="1"/>
  <c r="BD74" i="50" s="1"/>
  <c r="BD50" i="50" a="1"/>
  <c r="BD50" i="50" s="1"/>
  <c r="BD121" i="50" a="1"/>
  <c r="BD121" i="50" s="1"/>
  <c r="BD57" i="50" a="1"/>
  <c r="BD57" i="50" s="1"/>
  <c r="BD129" i="50" a="1"/>
  <c r="BD129" i="50" s="1"/>
  <c r="BD65" i="50" a="1"/>
  <c r="BD65" i="50" s="1"/>
  <c r="BD73" i="50" a="1"/>
  <c r="BD73" i="50" s="1"/>
  <c r="BD9" i="50" a="1"/>
  <c r="BD9" i="50" s="1"/>
  <c r="BD81" i="50" a="1"/>
  <c r="BD81" i="50" s="1"/>
  <c r="BD17" i="50" a="1"/>
  <c r="BD17" i="50" s="1"/>
  <c r="BD97" i="50" a="1"/>
  <c r="BD97" i="50" s="1"/>
  <c r="BD33" i="50" a="1"/>
  <c r="BD33" i="50" s="1"/>
  <c r="BD105" i="50" a="1"/>
  <c r="BD105" i="50" s="1"/>
  <c r="BD41" i="50" a="1"/>
  <c r="BD41" i="50" s="1"/>
  <c r="BD89" i="50" a="1"/>
  <c r="BD89" i="50" s="1"/>
  <c r="BD49" i="50" a="1"/>
  <c r="BD49" i="50" s="1"/>
  <c r="BD25" i="50" a="1"/>
  <c r="BD25" i="50" s="1"/>
  <c r="BD113" i="50" a="1"/>
  <c r="BD113" i="50" s="1"/>
  <c r="BD117" i="50" a="1"/>
  <c r="BD117" i="50" s="1"/>
  <c r="BD53" i="50" a="1"/>
  <c r="BD53" i="50" s="1"/>
  <c r="BD125" i="50" a="1"/>
  <c r="BD125" i="50" s="1"/>
  <c r="BD61" i="50" a="1"/>
  <c r="BD61" i="50" s="1"/>
  <c r="BD69" i="50" a="1"/>
  <c r="BD69" i="50" s="1"/>
  <c r="BD5" i="50" a="1"/>
  <c r="BD5" i="50" s="1"/>
  <c r="BD77" i="50" a="1"/>
  <c r="BD77" i="50" s="1"/>
  <c r="BD13" i="50" a="1"/>
  <c r="BD13" i="50" s="1"/>
  <c r="BD93" i="50" a="1"/>
  <c r="BD93" i="50" s="1"/>
  <c r="BD29" i="50" a="1"/>
  <c r="BD29" i="50" s="1"/>
  <c r="BD101" i="50" a="1"/>
  <c r="BD101" i="50" s="1"/>
  <c r="BD37" i="50" a="1"/>
  <c r="BD37" i="50" s="1"/>
  <c r="BD85" i="50" a="1"/>
  <c r="BD85" i="50" s="1"/>
  <c r="BD45" i="50" a="1"/>
  <c r="BD45" i="50" s="1"/>
  <c r="BD21" i="50" a="1"/>
  <c r="BD21" i="50" s="1"/>
  <c r="BD109" i="50" a="1"/>
  <c r="BD109" i="50" s="1"/>
  <c r="BD87" i="50" a="1"/>
  <c r="BD87" i="50" s="1"/>
  <c r="BD23" i="50" a="1"/>
  <c r="BD23" i="50" s="1"/>
  <c r="BD95" i="50" a="1"/>
  <c r="BD95" i="50" s="1"/>
  <c r="BD31" i="50" a="1"/>
  <c r="BD31" i="50" s="1"/>
  <c r="BD103" i="50" a="1"/>
  <c r="BD103" i="50" s="1"/>
  <c r="BD39" i="50" a="1"/>
  <c r="BD39" i="50" s="1"/>
  <c r="BD111" i="50" a="1"/>
  <c r="BD111" i="50" s="1"/>
  <c r="BD47" i="50" a="1"/>
  <c r="BD47" i="50" s="1"/>
  <c r="BD127" i="50" a="1"/>
  <c r="BD127" i="50" s="1"/>
  <c r="BD63" i="50" a="1"/>
  <c r="BD63" i="50" s="1"/>
  <c r="BD71" i="50" a="1"/>
  <c r="BD71" i="50" s="1"/>
  <c r="BD7" i="50" a="1"/>
  <c r="BD7" i="50" s="1"/>
  <c r="BD79" i="50" a="1"/>
  <c r="BD79" i="50" s="1"/>
  <c r="BD55" i="50" a="1"/>
  <c r="BD55" i="50" s="1"/>
  <c r="BD15" i="50" a="1"/>
  <c r="BD15" i="50" s="1"/>
  <c r="BD119" i="50" a="1"/>
  <c r="BD119" i="50" s="1"/>
  <c r="BD83" i="50" a="1"/>
  <c r="BD83" i="50" s="1"/>
  <c r="BD19" i="50" a="1"/>
  <c r="BD19" i="50" s="1"/>
  <c r="BD91" i="50" a="1"/>
  <c r="BD91" i="50" s="1"/>
  <c r="BD27" i="50" a="1"/>
  <c r="BD27" i="50" s="1"/>
  <c r="BD99" i="50" a="1"/>
  <c r="BD99" i="50" s="1"/>
  <c r="BD35" i="50" a="1"/>
  <c r="BD35" i="50" s="1"/>
  <c r="BD107" i="50" a="1"/>
  <c r="BD107" i="50" s="1"/>
  <c r="BD43" i="50" a="1"/>
  <c r="BD43" i="50" s="1"/>
  <c r="BD123" i="50" a="1"/>
  <c r="BD123" i="50" s="1"/>
  <c r="BD59" i="50" a="1"/>
  <c r="BD59" i="50" s="1"/>
  <c r="BD67" i="50" a="1"/>
  <c r="BD67" i="50" s="1"/>
  <c r="BD3" i="50" a="1"/>
  <c r="BD3" i="50" s="1"/>
  <c r="BD115" i="50" a="1"/>
  <c r="BD115" i="50" s="1"/>
  <c r="BD75" i="50" a="1"/>
  <c r="BD75" i="50" s="1"/>
  <c r="BD51" i="50" a="1"/>
  <c r="BD51" i="50" s="1"/>
  <c r="BD11" i="50" a="1"/>
  <c r="BD11" i="50" s="1"/>
  <c r="BD104" i="50" a="1"/>
  <c r="BD104" i="50" s="1"/>
  <c r="BD40" i="50" a="1"/>
  <c r="BD40" i="50" s="1"/>
  <c r="BD112" i="50" a="1"/>
  <c r="BD112" i="50" s="1"/>
  <c r="BD48" i="50" a="1"/>
  <c r="BD48" i="50" s="1"/>
  <c r="BD120" i="50" a="1"/>
  <c r="BD120" i="50" s="1"/>
  <c r="BD56" i="50" a="1"/>
  <c r="BD56" i="50" s="1"/>
  <c r="BD128" i="50" a="1"/>
  <c r="BD128" i="50" s="1"/>
  <c r="BD64" i="50" a="1"/>
  <c r="BD64" i="50" s="1"/>
  <c r="BD80" i="50" a="1"/>
  <c r="BD80" i="50" s="1"/>
  <c r="BD16" i="50" a="1"/>
  <c r="BD16" i="50" s="1"/>
  <c r="BD88" i="50" a="1"/>
  <c r="BD88" i="50" s="1"/>
  <c r="BD24" i="50" a="1"/>
  <c r="BD24" i="50" s="1"/>
  <c r="BD96" i="50" a="1"/>
  <c r="BD96" i="50" s="1"/>
  <c r="BD8" i="50" a="1"/>
  <c r="BD8" i="50" s="1"/>
  <c r="BD72" i="50" a="1"/>
  <c r="BD72" i="50" s="1"/>
  <c r="BD32" i="50" a="1"/>
  <c r="BD32" i="50" s="1"/>
  <c r="BD70" i="50" a="1"/>
  <c r="BD70" i="50" s="1"/>
  <c r="BD6" i="50" a="1"/>
  <c r="BD6" i="50" s="1"/>
  <c r="BD78" i="50" a="1"/>
  <c r="BD78" i="50" s="1"/>
  <c r="BD14" i="50" a="1"/>
  <c r="BD14" i="50" s="1"/>
  <c r="BD86" i="50" a="1"/>
  <c r="BD86" i="50" s="1"/>
  <c r="BD22" i="50" a="1"/>
  <c r="BD22" i="50" s="1"/>
  <c r="BD94" i="50" a="1"/>
  <c r="BD94" i="50" s="1"/>
  <c r="BD30" i="50" a="1"/>
  <c r="BD30" i="50" s="1"/>
  <c r="BD110" i="50" a="1"/>
  <c r="BD110" i="50" s="1"/>
  <c r="BD46" i="50" a="1"/>
  <c r="BD46" i="50" s="1"/>
  <c r="BD118" i="50" a="1"/>
  <c r="BD118" i="50" s="1"/>
  <c r="BD54" i="50" a="1"/>
  <c r="BD54" i="50" s="1"/>
  <c r="BD38" i="50" a="1"/>
  <c r="BD38" i="50" s="1"/>
  <c r="BD126" i="50" a="1"/>
  <c r="BD126" i="50" s="1"/>
  <c r="BD102" i="50" a="1"/>
  <c r="BD102" i="50" s="1"/>
  <c r="BD62" i="50" a="1"/>
  <c r="BD62" i="50" s="1"/>
  <c r="BD100" i="50" a="1"/>
  <c r="BD100" i="50" s="1"/>
  <c r="BD36" i="50" a="1"/>
  <c r="BD36" i="50" s="1"/>
  <c r="BD108" i="50" a="1"/>
  <c r="BD108" i="50" s="1"/>
  <c r="BD44" i="50" a="1"/>
  <c r="BD44" i="50" s="1"/>
  <c r="BD116" i="50" a="1"/>
  <c r="BD116" i="50" s="1"/>
  <c r="BD52" i="50" a="1"/>
  <c r="BD52" i="50" s="1"/>
  <c r="BD124" i="50" a="1"/>
  <c r="BD124" i="50" s="1"/>
  <c r="BD60" i="50" a="1"/>
  <c r="BD60" i="50" s="1"/>
  <c r="BD76" i="50" a="1"/>
  <c r="BD76" i="50" s="1"/>
  <c r="BD12" i="50" a="1"/>
  <c r="BD12" i="50" s="1"/>
  <c r="BD84" i="50" a="1"/>
  <c r="BD84" i="50" s="1"/>
  <c r="BD20" i="50" a="1"/>
  <c r="BD20" i="50" s="1"/>
  <c r="BD68" i="50" a="1"/>
  <c r="BD68" i="50" s="1"/>
  <c r="BD28" i="50" a="1"/>
  <c r="BD28" i="50" s="1"/>
  <c r="BD92" i="50" a="1"/>
  <c r="BD92" i="50" s="1"/>
  <c r="BD4" i="50" a="1"/>
  <c r="BD4" i="50" s="1"/>
  <c r="BD83" i="48" a="1"/>
  <c r="BD83" i="48" s="1"/>
  <c r="BD19" i="48" a="1"/>
  <c r="BD19" i="48" s="1"/>
  <c r="BD91" i="48" a="1"/>
  <c r="BD91" i="48" s="1"/>
  <c r="BD27" i="48" a="1"/>
  <c r="BD27" i="48" s="1"/>
  <c r="BD99" i="48" a="1"/>
  <c r="BD99" i="48" s="1"/>
  <c r="BD35" i="48" a="1"/>
  <c r="BD35" i="48" s="1"/>
  <c r="BD107" i="48" a="1"/>
  <c r="BD107" i="48" s="1"/>
  <c r="BD43" i="48" a="1"/>
  <c r="BD43" i="48" s="1"/>
  <c r="BD115" i="48" a="1"/>
  <c r="BD115" i="48" s="1"/>
  <c r="BD51" i="48" a="1"/>
  <c r="BD51" i="48" s="1"/>
  <c r="BD123" i="48" a="1"/>
  <c r="BD123" i="48" s="1"/>
  <c r="BD59" i="48" a="1"/>
  <c r="BD59" i="48" s="1"/>
  <c r="BD67" i="48" a="1"/>
  <c r="BD67" i="48" s="1"/>
  <c r="BD3" i="48" a="1"/>
  <c r="BD3" i="48" s="1"/>
  <c r="BD75" i="48" a="1"/>
  <c r="BD75" i="48" s="1"/>
  <c r="BD11" i="48" a="1"/>
  <c r="BD11" i="48" s="1"/>
  <c r="BD70" i="48" a="1"/>
  <c r="BD70" i="48" s="1"/>
  <c r="BD6" i="48" a="1"/>
  <c r="BD6" i="48" s="1"/>
  <c r="BD78" i="48" a="1"/>
  <c r="BD78" i="48" s="1"/>
  <c r="BD14" i="48" a="1"/>
  <c r="BD14" i="48" s="1"/>
  <c r="BD86" i="48" a="1"/>
  <c r="BD86" i="48" s="1"/>
  <c r="BD22" i="48" a="1"/>
  <c r="BD22" i="48" s="1"/>
  <c r="BD94" i="48" a="1"/>
  <c r="BD94" i="48" s="1"/>
  <c r="BD30" i="48" a="1"/>
  <c r="BD30" i="48" s="1"/>
  <c r="BD102" i="48" a="1"/>
  <c r="BD102" i="48" s="1"/>
  <c r="BD38" i="48" a="1"/>
  <c r="BD38" i="48" s="1"/>
  <c r="BD110" i="48" a="1"/>
  <c r="BD110" i="48" s="1"/>
  <c r="BD46" i="48" a="1"/>
  <c r="BD46" i="48" s="1"/>
  <c r="BD118" i="48" a="1"/>
  <c r="BD118" i="48" s="1"/>
  <c r="BD54" i="48" a="1"/>
  <c r="BD54" i="48" s="1"/>
  <c r="BD126" i="48" a="1"/>
  <c r="BD126" i="48" s="1"/>
  <c r="BD62" i="48" a="1"/>
  <c r="BD62" i="48" s="1"/>
  <c r="BD100" i="48" a="1"/>
  <c r="BD100" i="48" s="1"/>
  <c r="BD36" i="48" a="1"/>
  <c r="BD36" i="48" s="1"/>
  <c r="BD108" i="48" a="1"/>
  <c r="BD108" i="48" s="1"/>
  <c r="BD44" i="48" a="1"/>
  <c r="BD44" i="48" s="1"/>
  <c r="BD116" i="48" a="1"/>
  <c r="BD116" i="48" s="1"/>
  <c r="BD52" i="48" a="1"/>
  <c r="BD52" i="48" s="1"/>
  <c r="BD124" i="48" a="1"/>
  <c r="BD124" i="48" s="1"/>
  <c r="BD60" i="48" a="1"/>
  <c r="BD60" i="48" s="1"/>
  <c r="BD68" i="48" a="1"/>
  <c r="BD68" i="48" s="1"/>
  <c r="BD4" i="48" a="1"/>
  <c r="BD4" i="48" s="1"/>
  <c r="BD76" i="48" a="1"/>
  <c r="BD76" i="48" s="1"/>
  <c r="BD12" i="48" a="1"/>
  <c r="BD12" i="48" s="1"/>
  <c r="BD84" i="48" a="1"/>
  <c r="BD84" i="48" s="1"/>
  <c r="BD20" i="48" a="1"/>
  <c r="BD20" i="48" s="1"/>
  <c r="BD92" i="48" a="1"/>
  <c r="BD92" i="48" s="1"/>
  <c r="BD28" i="48" a="1"/>
  <c r="BD28" i="48" s="1"/>
  <c r="BD87" i="48" a="1"/>
  <c r="BD87" i="48" s="1"/>
  <c r="BD23" i="48" a="1"/>
  <c r="BD23" i="48" s="1"/>
  <c r="BD95" i="48" a="1"/>
  <c r="BD95" i="48" s="1"/>
  <c r="BD31" i="48" a="1"/>
  <c r="BD31" i="48" s="1"/>
  <c r="BD103" i="48" a="1"/>
  <c r="BD103" i="48" s="1"/>
  <c r="BD39" i="48" a="1"/>
  <c r="BD39" i="48" s="1"/>
  <c r="BD111" i="48" a="1"/>
  <c r="BD111" i="48" s="1"/>
  <c r="BD47" i="48" a="1"/>
  <c r="BD47" i="48" s="1"/>
  <c r="BD119" i="48" a="1"/>
  <c r="BD119" i="48" s="1"/>
  <c r="BD55" i="48" a="1"/>
  <c r="BD55" i="48" s="1"/>
  <c r="BD127" i="48" a="1"/>
  <c r="BD127" i="48" s="1"/>
  <c r="BD63" i="48" a="1"/>
  <c r="BD63" i="48" s="1"/>
  <c r="BD71" i="48" a="1"/>
  <c r="BD71" i="48" s="1"/>
  <c r="BD7" i="48" a="1"/>
  <c r="BD7" i="48" s="1"/>
  <c r="BD79" i="48" a="1"/>
  <c r="BD79" i="48" s="1"/>
  <c r="BD15" i="48" a="1"/>
  <c r="BD15" i="48" s="1"/>
  <c r="BD117" i="48" a="1"/>
  <c r="BD117" i="48" s="1"/>
  <c r="BD53" i="48" a="1"/>
  <c r="BD53" i="48" s="1"/>
  <c r="BD125" i="48" a="1"/>
  <c r="BD125" i="48" s="1"/>
  <c r="BD61" i="48" a="1"/>
  <c r="BD61" i="48" s="1"/>
  <c r="BD69" i="48" a="1"/>
  <c r="BD69" i="48" s="1"/>
  <c r="BD5" i="48" a="1"/>
  <c r="BD5" i="48" s="1"/>
  <c r="BD77" i="48" a="1"/>
  <c r="BD77" i="48" s="1"/>
  <c r="BD13" i="48" a="1"/>
  <c r="BD13" i="48" s="1"/>
  <c r="BD85" i="48" a="1"/>
  <c r="BD85" i="48" s="1"/>
  <c r="BD21" i="48" a="1"/>
  <c r="BD21" i="48" s="1"/>
  <c r="BD93" i="48" a="1"/>
  <c r="BD93" i="48" s="1"/>
  <c r="BD29" i="48" a="1"/>
  <c r="BD29" i="48" s="1"/>
  <c r="BD101" i="48" a="1"/>
  <c r="BD101" i="48" s="1"/>
  <c r="BD37" i="48" a="1"/>
  <c r="BD37" i="48" s="1"/>
  <c r="BD109" i="48" a="1"/>
  <c r="BD109" i="48" s="1"/>
  <c r="BD45" i="48" a="1"/>
  <c r="BD45" i="48" s="1"/>
  <c r="BD104" i="48" a="1"/>
  <c r="BD104" i="48" s="1"/>
  <c r="BD40" i="48" a="1"/>
  <c r="BD40" i="48" s="1"/>
  <c r="BD112" i="48" a="1"/>
  <c r="BD112" i="48" s="1"/>
  <c r="BD48" i="48" a="1"/>
  <c r="BD48" i="48" s="1"/>
  <c r="BD120" i="48" a="1"/>
  <c r="BD120" i="48" s="1"/>
  <c r="BD56" i="48" a="1"/>
  <c r="BD56" i="48" s="1"/>
  <c r="BD128" i="48" a="1"/>
  <c r="BD128" i="48" s="1"/>
  <c r="BD64" i="48" a="1"/>
  <c r="BD64" i="48" s="1"/>
  <c r="BD72" i="48" a="1"/>
  <c r="BD72" i="48" s="1"/>
  <c r="BD8" i="48" a="1"/>
  <c r="BD8" i="48" s="1"/>
  <c r="BD80" i="48" a="1"/>
  <c r="BD80" i="48" s="1"/>
  <c r="BD16" i="48" a="1"/>
  <c r="BD16" i="48" s="1"/>
  <c r="BD88" i="48" a="1"/>
  <c r="BD88" i="48" s="1"/>
  <c r="BD24" i="48" a="1"/>
  <c r="BD24" i="48" s="1"/>
  <c r="BD96" i="48" a="1"/>
  <c r="BD96" i="48" s="1"/>
  <c r="BD32" i="48" a="1"/>
  <c r="BD32" i="48" s="1"/>
  <c r="BD82" i="48" a="1"/>
  <c r="BD82" i="48" s="1"/>
  <c r="BD18" i="48" a="1"/>
  <c r="BD18" i="48" s="1"/>
  <c r="BD90" i="48" a="1"/>
  <c r="BD90" i="48" s="1"/>
  <c r="BD26" i="48" a="1"/>
  <c r="BD26" i="48" s="1"/>
  <c r="BD98" i="48" a="1"/>
  <c r="BD98" i="48" s="1"/>
  <c r="BD34" i="48" a="1"/>
  <c r="BD34" i="48" s="1"/>
  <c r="BD106" i="48" a="1"/>
  <c r="BD106" i="48" s="1"/>
  <c r="BD42" i="48" a="1"/>
  <c r="BD42" i="48" s="1"/>
  <c r="BD114" i="48" a="1"/>
  <c r="BD114" i="48" s="1"/>
  <c r="BD50" i="48" a="1"/>
  <c r="BD50" i="48" s="1"/>
  <c r="BD122" i="48" a="1"/>
  <c r="BD122" i="48" s="1"/>
  <c r="BD58" i="48" a="1"/>
  <c r="BD58" i="48" s="1"/>
  <c r="BD66" i="48" a="1"/>
  <c r="BD66" i="48" s="1"/>
  <c r="BD2" i="48" a="1"/>
  <c r="BD2" i="48" s="1"/>
  <c r="BD74" i="48" a="1"/>
  <c r="BD74" i="48" s="1"/>
  <c r="BD10" i="48" a="1"/>
  <c r="BD10" i="48" s="1"/>
  <c r="BD121" i="48" a="1"/>
  <c r="BD121" i="48" s="1"/>
  <c r="BD57" i="48" a="1"/>
  <c r="BD57" i="48" s="1"/>
  <c r="BD129" i="48" a="1"/>
  <c r="BD129" i="48" s="1"/>
  <c r="BD65" i="48" a="1"/>
  <c r="BD65" i="48" s="1"/>
  <c r="BD73" i="48" a="1"/>
  <c r="BD73" i="48" s="1"/>
  <c r="BD9" i="48" a="1"/>
  <c r="BD9" i="48" s="1"/>
  <c r="BD81" i="48" a="1"/>
  <c r="BD81" i="48" s="1"/>
  <c r="BD17" i="48" a="1"/>
  <c r="BD17" i="48" s="1"/>
  <c r="BD89" i="48" a="1"/>
  <c r="BD89" i="48" s="1"/>
  <c r="BD25" i="48" a="1"/>
  <c r="BD25" i="48" s="1"/>
  <c r="BD97" i="48" a="1"/>
  <c r="BD97" i="48" s="1"/>
  <c r="BD33" i="48" a="1"/>
  <c r="BD33" i="48" s="1"/>
  <c r="BD105" i="48" a="1"/>
  <c r="BD105" i="48" s="1"/>
  <c r="BD41" i="48" a="1"/>
  <c r="BD41" i="48" s="1"/>
  <c r="BD113" i="48" a="1"/>
  <c r="BD113" i="48" s="1"/>
  <c r="BD49" i="48" a="1"/>
  <c r="BD49" i="48" s="1"/>
  <c r="BD70" i="47" a="1"/>
  <c r="BD70" i="47" s="1"/>
  <c r="BD6" i="47" a="1"/>
  <c r="BD6" i="47" s="1"/>
  <c r="BD78" i="47" a="1"/>
  <c r="BD78" i="47" s="1"/>
  <c r="BD14" i="47" a="1"/>
  <c r="BD14" i="47" s="1"/>
  <c r="BD86" i="47" a="1"/>
  <c r="BD86" i="47" s="1"/>
  <c r="BD22" i="47" a="1"/>
  <c r="BD22" i="47" s="1"/>
  <c r="BD94" i="47" a="1"/>
  <c r="BD94" i="47" s="1"/>
  <c r="BD30" i="47" a="1"/>
  <c r="BD30" i="47" s="1"/>
  <c r="BD110" i="47" a="1"/>
  <c r="BD110" i="47" s="1"/>
  <c r="BD46" i="47" a="1"/>
  <c r="BD46" i="47" s="1"/>
  <c r="BD118" i="47" a="1"/>
  <c r="BD118" i="47" s="1"/>
  <c r="BD54" i="47" a="1"/>
  <c r="BD54" i="47" s="1"/>
  <c r="BD38" i="47" a="1"/>
  <c r="BD38" i="47" s="1"/>
  <c r="BD126" i="47" a="1"/>
  <c r="BD126" i="47" s="1"/>
  <c r="BD62" i="47" a="1"/>
  <c r="BD62" i="47" s="1"/>
  <c r="BD102" i="47" a="1"/>
  <c r="BD102" i="47" s="1"/>
  <c r="BD83" i="47" a="1"/>
  <c r="BD83" i="47" s="1"/>
  <c r="BD19" i="47" a="1"/>
  <c r="BD19" i="47" s="1"/>
  <c r="BD91" i="47" a="1"/>
  <c r="BD91" i="47" s="1"/>
  <c r="BD27" i="47" a="1"/>
  <c r="BD27" i="47" s="1"/>
  <c r="BD99" i="47" a="1"/>
  <c r="BD99" i="47" s="1"/>
  <c r="BD35" i="47" a="1"/>
  <c r="BD35" i="47" s="1"/>
  <c r="BD107" i="47" a="1"/>
  <c r="BD107" i="47" s="1"/>
  <c r="BD43" i="47" a="1"/>
  <c r="BD43" i="47" s="1"/>
  <c r="BD123" i="47" a="1"/>
  <c r="BD123" i="47" s="1"/>
  <c r="BD59" i="47" a="1"/>
  <c r="BD59" i="47" s="1"/>
  <c r="BD67" i="47" a="1"/>
  <c r="BD67" i="47" s="1"/>
  <c r="BD3" i="47" a="1"/>
  <c r="BD3" i="47" s="1"/>
  <c r="BD115" i="47" a="1"/>
  <c r="BD115" i="47" s="1"/>
  <c r="BD75" i="47" a="1"/>
  <c r="BD75" i="47" s="1"/>
  <c r="BD51" i="47" a="1"/>
  <c r="BD51" i="47" s="1"/>
  <c r="BD11" i="47" a="1"/>
  <c r="BD11" i="47" s="1"/>
  <c r="BD87" i="47" a="1"/>
  <c r="BD87" i="47" s="1"/>
  <c r="BD23" i="47" a="1"/>
  <c r="BD23" i="47" s="1"/>
  <c r="BD95" i="47" a="1"/>
  <c r="BD95" i="47" s="1"/>
  <c r="BD31" i="47" a="1"/>
  <c r="BD31" i="47" s="1"/>
  <c r="BD103" i="47" a="1"/>
  <c r="BD103" i="47" s="1"/>
  <c r="BD39" i="47" a="1"/>
  <c r="BD39" i="47" s="1"/>
  <c r="BD111" i="47" a="1"/>
  <c r="BD111" i="47" s="1"/>
  <c r="BD47" i="47" a="1"/>
  <c r="BD47" i="47" s="1"/>
  <c r="BD127" i="47" a="1"/>
  <c r="BD127" i="47" s="1"/>
  <c r="BD63" i="47" a="1"/>
  <c r="BD63" i="47" s="1"/>
  <c r="BD71" i="47" a="1"/>
  <c r="BD71" i="47" s="1"/>
  <c r="BD7" i="47" a="1"/>
  <c r="BD7" i="47" s="1"/>
  <c r="BD79" i="47" a="1"/>
  <c r="BD79" i="47" s="1"/>
  <c r="BD55" i="47" a="1"/>
  <c r="BD55" i="47" s="1"/>
  <c r="BD15" i="47" a="1"/>
  <c r="BD15" i="47" s="1"/>
  <c r="BD119" i="47" a="1"/>
  <c r="BD119" i="47" s="1"/>
  <c r="BD100" i="47" a="1"/>
  <c r="BD100" i="47" s="1"/>
  <c r="BD36" i="47" a="1"/>
  <c r="BD36" i="47" s="1"/>
  <c r="BD108" i="47" a="1"/>
  <c r="BD108" i="47" s="1"/>
  <c r="BD44" i="47" a="1"/>
  <c r="BD44" i="47" s="1"/>
  <c r="BD116" i="47" a="1"/>
  <c r="BD116" i="47" s="1"/>
  <c r="BD52" i="47" a="1"/>
  <c r="BD52" i="47" s="1"/>
  <c r="BD124" i="47" a="1"/>
  <c r="BD124" i="47" s="1"/>
  <c r="BD60" i="47" a="1"/>
  <c r="BD60" i="47" s="1"/>
  <c r="BD76" i="47" a="1"/>
  <c r="BD76" i="47" s="1"/>
  <c r="BD12" i="47" a="1"/>
  <c r="BD12" i="47" s="1"/>
  <c r="BD84" i="47" a="1"/>
  <c r="BD84" i="47" s="1"/>
  <c r="BD20" i="47" a="1"/>
  <c r="BD20" i="47" s="1"/>
  <c r="BD68" i="47" a="1"/>
  <c r="BD68" i="47" s="1"/>
  <c r="BD28" i="47" a="1"/>
  <c r="BD28" i="47" s="1"/>
  <c r="BD92" i="47" a="1"/>
  <c r="BD92" i="47" s="1"/>
  <c r="BD4" i="47" a="1"/>
  <c r="BD4" i="47" s="1"/>
  <c r="BD104" i="47" a="1"/>
  <c r="BD104" i="47" s="1"/>
  <c r="BD40" i="47" a="1"/>
  <c r="BD40" i="47" s="1"/>
  <c r="BD112" i="47" a="1"/>
  <c r="BD112" i="47" s="1"/>
  <c r="BD48" i="47" a="1"/>
  <c r="BD48" i="47" s="1"/>
  <c r="BD120" i="47" a="1"/>
  <c r="BD120" i="47" s="1"/>
  <c r="BD56" i="47" a="1"/>
  <c r="BD56" i="47" s="1"/>
  <c r="BD128" i="47" a="1"/>
  <c r="BD128" i="47" s="1"/>
  <c r="BD64" i="47" a="1"/>
  <c r="BD64" i="47" s="1"/>
  <c r="BD80" i="47" a="1"/>
  <c r="BD80" i="47" s="1"/>
  <c r="BD16" i="47" a="1"/>
  <c r="BD16" i="47" s="1"/>
  <c r="BD88" i="47" a="1"/>
  <c r="BD88" i="47" s="1"/>
  <c r="BD24" i="47" a="1"/>
  <c r="BD24" i="47" s="1"/>
  <c r="BD96" i="47" a="1"/>
  <c r="BD96" i="47" s="1"/>
  <c r="BD8" i="47" a="1"/>
  <c r="BD8" i="47" s="1"/>
  <c r="BD72" i="47" a="1"/>
  <c r="BD72" i="47" s="1"/>
  <c r="BD32" i="47" a="1"/>
  <c r="BD32" i="47" s="1"/>
  <c r="BD117" i="47" a="1"/>
  <c r="BD117" i="47" s="1"/>
  <c r="BD53" i="47" a="1"/>
  <c r="BD53" i="47" s="1"/>
  <c r="BD125" i="47" a="1"/>
  <c r="BD125" i="47" s="1"/>
  <c r="BD61" i="47" a="1"/>
  <c r="BD61" i="47" s="1"/>
  <c r="BD69" i="47" a="1"/>
  <c r="BD69" i="47" s="1"/>
  <c r="BD5" i="47" a="1"/>
  <c r="BD5" i="47" s="1"/>
  <c r="BD77" i="47" a="1"/>
  <c r="BD77" i="47" s="1"/>
  <c r="BD13" i="47" a="1"/>
  <c r="BD13" i="47" s="1"/>
  <c r="BD93" i="47" a="1"/>
  <c r="BD93" i="47" s="1"/>
  <c r="BD29" i="47" a="1"/>
  <c r="BD29" i="47" s="1"/>
  <c r="BD101" i="47" a="1"/>
  <c r="BD101" i="47" s="1"/>
  <c r="BD37" i="47" a="1"/>
  <c r="BD37" i="47" s="1"/>
  <c r="BD85" i="47" a="1"/>
  <c r="BD85" i="47" s="1"/>
  <c r="BD45" i="47" a="1"/>
  <c r="BD45" i="47" s="1"/>
  <c r="BD21" i="47" a="1"/>
  <c r="BD21" i="47" s="1"/>
  <c r="BD109" i="47" a="1"/>
  <c r="BD109" i="47" s="1"/>
  <c r="BD121" i="47" a="1"/>
  <c r="BD121" i="47" s="1"/>
  <c r="BD57" i="47" a="1"/>
  <c r="BD57" i="47" s="1"/>
  <c r="BD129" i="47" a="1"/>
  <c r="BD129" i="47" s="1"/>
  <c r="BD65" i="47" a="1"/>
  <c r="BD65" i="47" s="1"/>
  <c r="BD73" i="47" a="1"/>
  <c r="BD73" i="47" s="1"/>
  <c r="BD9" i="47" a="1"/>
  <c r="BD9" i="47" s="1"/>
  <c r="BD81" i="47" a="1"/>
  <c r="BD81" i="47" s="1"/>
  <c r="BD17" i="47" a="1"/>
  <c r="BD17" i="47" s="1"/>
  <c r="BD97" i="47" a="1"/>
  <c r="BD97" i="47" s="1"/>
  <c r="BD33" i="47" a="1"/>
  <c r="BD33" i="47" s="1"/>
  <c r="BD105" i="47" a="1"/>
  <c r="BD105" i="47" s="1"/>
  <c r="BD41" i="47" a="1"/>
  <c r="BD41" i="47" s="1"/>
  <c r="BD89" i="47" a="1"/>
  <c r="BD89" i="47" s="1"/>
  <c r="BD49" i="47" a="1"/>
  <c r="BD49" i="47" s="1"/>
  <c r="BD113" i="47" a="1"/>
  <c r="BD113" i="47" s="1"/>
  <c r="BD25" i="47" a="1"/>
  <c r="BD25" i="47" s="1"/>
  <c r="BD82" i="47" a="1"/>
  <c r="BD82" i="47" s="1"/>
  <c r="BD18" i="47" a="1"/>
  <c r="BD18" i="47" s="1"/>
  <c r="BD90" i="47" a="1"/>
  <c r="BD90" i="47" s="1"/>
  <c r="BD26" i="47" a="1"/>
  <c r="BD26" i="47" s="1"/>
  <c r="BD98" i="47" a="1"/>
  <c r="BD98" i="47" s="1"/>
  <c r="BD34" i="47" a="1"/>
  <c r="BD34" i="47" s="1"/>
  <c r="BD106" i="47" a="1"/>
  <c r="BD106" i="47" s="1"/>
  <c r="BD42" i="47" a="1"/>
  <c r="BD42" i="47" s="1"/>
  <c r="BD122" i="47" a="1"/>
  <c r="BD122" i="47" s="1"/>
  <c r="BD58" i="47" a="1"/>
  <c r="BD58" i="47" s="1"/>
  <c r="BD66" i="47" a="1"/>
  <c r="BD66" i="47" s="1"/>
  <c r="BD2" i="47" a="1"/>
  <c r="BD2" i="47" s="1"/>
  <c r="BD10" i="47" a="1"/>
  <c r="BD10" i="47" s="1"/>
  <c r="BD114" i="47" a="1"/>
  <c r="BD114" i="47" s="1"/>
  <c r="BD74" i="47" a="1"/>
  <c r="BD74" i="47" s="1"/>
  <c r="BD50" i="47" a="1"/>
  <c r="BD50" i="47" s="1"/>
  <c r="BD78" i="46" a="1"/>
  <c r="BD78" i="46" s="1"/>
  <c r="BD14" i="46" a="1"/>
  <c r="BD14" i="46" s="1"/>
  <c r="BD110" i="46" a="1"/>
  <c r="BD110" i="46" s="1"/>
  <c r="BD46" i="46" a="1"/>
  <c r="BD46" i="46" s="1"/>
  <c r="BD86" i="46" a="1"/>
  <c r="BD86" i="46" s="1"/>
  <c r="BD22" i="46" a="1"/>
  <c r="BD22" i="46" s="1"/>
  <c r="BD94" i="46" a="1"/>
  <c r="BD94" i="46" s="1"/>
  <c r="BD30" i="46" a="1"/>
  <c r="BD30" i="46" s="1"/>
  <c r="BD102" i="46" a="1"/>
  <c r="BD102" i="46" s="1"/>
  <c r="BD38" i="46" a="1"/>
  <c r="BD38" i="46" s="1"/>
  <c r="BD118" i="46" a="1"/>
  <c r="BD118" i="46" s="1"/>
  <c r="BD54" i="46" a="1"/>
  <c r="BD54" i="46" s="1"/>
  <c r="BD70" i="46" a="1"/>
  <c r="BD70" i="46" s="1"/>
  <c r="BD126" i="46" a="1"/>
  <c r="BD126" i="46" s="1"/>
  <c r="BD62" i="46" a="1"/>
  <c r="BD62" i="46" s="1"/>
  <c r="BD6" i="46" a="1"/>
  <c r="BD6" i="46" s="1"/>
  <c r="BD91" i="46" a="1"/>
  <c r="BD91" i="46" s="1"/>
  <c r="BD27" i="46" a="1"/>
  <c r="BD27" i="46" s="1"/>
  <c r="BD59" i="46" a="1"/>
  <c r="BD59" i="46" s="1"/>
  <c r="BD99" i="46" a="1"/>
  <c r="BD99" i="46" s="1"/>
  <c r="BD35" i="46" a="1"/>
  <c r="BD35" i="46" s="1"/>
  <c r="BD123" i="46" a="1"/>
  <c r="BD123" i="46" s="1"/>
  <c r="BD107" i="46" a="1"/>
  <c r="BD107" i="46" s="1"/>
  <c r="BD43" i="46" a="1"/>
  <c r="BD43" i="46" s="1"/>
  <c r="BD115" i="46" a="1"/>
  <c r="BD115" i="46" s="1"/>
  <c r="BD51" i="46" a="1"/>
  <c r="BD51" i="46" s="1"/>
  <c r="BD67" i="46" a="1"/>
  <c r="BD67" i="46" s="1"/>
  <c r="BD3" i="46" a="1"/>
  <c r="BD3" i="46" s="1"/>
  <c r="BD75" i="46" a="1"/>
  <c r="BD75" i="46" s="1"/>
  <c r="BD11" i="46" a="1"/>
  <c r="BD11" i="46" s="1"/>
  <c r="BD83" i="46" a="1"/>
  <c r="BD83" i="46" s="1"/>
  <c r="BD19" i="46" a="1"/>
  <c r="BD19" i="46" s="1"/>
  <c r="BD108" i="46" a="1"/>
  <c r="BD108" i="46" s="1"/>
  <c r="BD44" i="46" a="1"/>
  <c r="BD44" i="46" s="1"/>
  <c r="BD76" i="46" a="1"/>
  <c r="BD76" i="46" s="1"/>
  <c r="BD12" i="46" a="1"/>
  <c r="BD12" i="46" s="1"/>
  <c r="BD116" i="46" a="1"/>
  <c r="BD116" i="46" s="1"/>
  <c r="BD52" i="46" a="1"/>
  <c r="BD52" i="46" s="1"/>
  <c r="BD124" i="46" a="1"/>
  <c r="BD124" i="46" s="1"/>
  <c r="BD60" i="46" a="1"/>
  <c r="BD60" i="46" s="1"/>
  <c r="BD68" i="46" a="1"/>
  <c r="BD68" i="46" s="1"/>
  <c r="BD4" i="46" a="1"/>
  <c r="BD4" i="46" s="1"/>
  <c r="BD84" i="46" a="1"/>
  <c r="BD84" i="46" s="1"/>
  <c r="BD20" i="46" a="1"/>
  <c r="BD20" i="46" s="1"/>
  <c r="BD36" i="46" a="1"/>
  <c r="BD36" i="46" s="1"/>
  <c r="BD92" i="46" a="1"/>
  <c r="BD92" i="46" s="1"/>
  <c r="BD28" i="46" a="1"/>
  <c r="BD28" i="46" s="1"/>
  <c r="BD100" i="46" a="1"/>
  <c r="BD100" i="46" s="1"/>
  <c r="BD95" i="46" a="1"/>
  <c r="BD95" i="46" s="1"/>
  <c r="BD31" i="46" a="1"/>
  <c r="BD31" i="46" s="1"/>
  <c r="BD103" i="46" a="1"/>
  <c r="BD103" i="46" s="1"/>
  <c r="BD39" i="46" a="1"/>
  <c r="BD39" i="46" s="1"/>
  <c r="BD111" i="46" a="1"/>
  <c r="BD111" i="46" s="1"/>
  <c r="BD47" i="46" a="1"/>
  <c r="BD47" i="46" s="1"/>
  <c r="BD119" i="46" a="1"/>
  <c r="BD119" i="46" s="1"/>
  <c r="BD55" i="46" a="1"/>
  <c r="BD55" i="46" s="1"/>
  <c r="BD127" i="46" a="1"/>
  <c r="BD127" i="46" s="1"/>
  <c r="BD63" i="46" a="1"/>
  <c r="BD63" i="46" s="1"/>
  <c r="BD71" i="46" a="1"/>
  <c r="BD71" i="46" s="1"/>
  <c r="BD7" i="46" a="1"/>
  <c r="BD7" i="46" s="1"/>
  <c r="BD87" i="46" a="1"/>
  <c r="BD87" i="46" s="1"/>
  <c r="BD23" i="46" a="1"/>
  <c r="BD23" i="46" s="1"/>
  <c r="BD79" i="46" a="1"/>
  <c r="BD79" i="46" s="1"/>
  <c r="BD15" i="46" a="1"/>
  <c r="BD15" i="46" s="1"/>
  <c r="BD112" i="46" a="1"/>
  <c r="BD112" i="46" s="1"/>
  <c r="BD48" i="46" a="1"/>
  <c r="BD48" i="46" s="1"/>
  <c r="BD120" i="46" a="1"/>
  <c r="BD120" i="46" s="1"/>
  <c r="BD56" i="46" a="1"/>
  <c r="BD56" i="46" s="1"/>
  <c r="BD128" i="46" a="1"/>
  <c r="BD128" i="46" s="1"/>
  <c r="BD64" i="46" a="1"/>
  <c r="BD64" i="46" s="1"/>
  <c r="BD72" i="46" a="1"/>
  <c r="BD72" i="46" s="1"/>
  <c r="BD8" i="46" a="1"/>
  <c r="BD8" i="46" s="1"/>
  <c r="BD80" i="46" a="1"/>
  <c r="BD80" i="46" s="1"/>
  <c r="BD16" i="46" a="1"/>
  <c r="BD16" i="46" s="1"/>
  <c r="BD88" i="46" a="1"/>
  <c r="BD88" i="46" s="1"/>
  <c r="BD24" i="46" a="1"/>
  <c r="BD24" i="46" s="1"/>
  <c r="BD104" i="46" a="1"/>
  <c r="BD104" i="46" s="1"/>
  <c r="BD96" i="46" a="1"/>
  <c r="BD96" i="46" s="1"/>
  <c r="BD32" i="46" a="1"/>
  <c r="BD32" i="46" s="1"/>
  <c r="BD40" i="46" a="1"/>
  <c r="BD40" i="46" s="1"/>
  <c r="BD90" i="46" a="1"/>
  <c r="BD90" i="46" s="1"/>
  <c r="BD26" i="46" a="1"/>
  <c r="BD26" i="46" s="1"/>
  <c r="BD122" i="46" a="1"/>
  <c r="BD122" i="46" s="1"/>
  <c r="BD98" i="46" a="1"/>
  <c r="BD98" i="46" s="1"/>
  <c r="BD34" i="46" a="1"/>
  <c r="BD34" i="46" s="1"/>
  <c r="BD106" i="46" a="1"/>
  <c r="BD106" i="46" s="1"/>
  <c r="BD42" i="46" a="1"/>
  <c r="BD42" i="46" s="1"/>
  <c r="BD114" i="46" a="1"/>
  <c r="BD114" i="46" s="1"/>
  <c r="BD50" i="46" a="1"/>
  <c r="BD50" i="46" s="1"/>
  <c r="BD58" i="46" a="1"/>
  <c r="BD58" i="46" s="1"/>
  <c r="BD66" i="46" a="1"/>
  <c r="BD66" i="46" s="1"/>
  <c r="BD2" i="46" a="1"/>
  <c r="BD2" i="46" s="1"/>
  <c r="BD18" i="46" a="1"/>
  <c r="BD18" i="46" s="1"/>
  <c r="BD74" i="46" a="1"/>
  <c r="BD74" i="46" s="1"/>
  <c r="BD10" i="46" a="1"/>
  <c r="BD10" i="46" s="1"/>
  <c r="BD82" i="46" a="1"/>
  <c r="BD82" i="46" s="1"/>
  <c r="BD125" i="46" a="1"/>
  <c r="BD125" i="46" s="1"/>
  <c r="BD61" i="46" a="1"/>
  <c r="BD61" i="46" s="1"/>
  <c r="BD69" i="46" a="1"/>
  <c r="BD69" i="46" s="1"/>
  <c r="BD5" i="46" a="1"/>
  <c r="BD5" i="46" s="1"/>
  <c r="BD77" i="46" a="1"/>
  <c r="BD77" i="46" s="1"/>
  <c r="BD13" i="46" a="1"/>
  <c r="BD13" i="46" s="1"/>
  <c r="BD85" i="46" a="1"/>
  <c r="BD85" i="46" s="1"/>
  <c r="BD21" i="46" a="1"/>
  <c r="BD21" i="46" s="1"/>
  <c r="BD93" i="46" a="1"/>
  <c r="BD93" i="46" s="1"/>
  <c r="BD29" i="46" a="1"/>
  <c r="BD29" i="46" s="1"/>
  <c r="BD101" i="46" a="1"/>
  <c r="BD101" i="46" s="1"/>
  <c r="BD37" i="46" a="1"/>
  <c r="BD37" i="46" s="1"/>
  <c r="BD53" i="46" a="1"/>
  <c r="BD53" i="46" s="1"/>
  <c r="BD109" i="46" a="1"/>
  <c r="BD109" i="46" s="1"/>
  <c r="BD45" i="46" a="1"/>
  <c r="BD45" i="46" s="1"/>
  <c r="BD117" i="46" a="1"/>
  <c r="BD117" i="46" s="1"/>
  <c r="BD129" i="46" a="1"/>
  <c r="BD129" i="46" s="1"/>
  <c r="BD65" i="46" a="1"/>
  <c r="BD65" i="46" s="1"/>
  <c r="BD73" i="46" a="1"/>
  <c r="BD73" i="46" s="1"/>
  <c r="BD9" i="46" a="1"/>
  <c r="BD9" i="46" s="1"/>
  <c r="BD81" i="46" a="1"/>
  <c r="BD81" i="46" s="1"/>
  <c r="BD17" i="46" a="1"/>
  <c r="BD17" i="46" s="1"/>
  <c r="BD89" i="46" a="1"/>
  <c r="BD89" i="46" s="1"/>
  <c r="BD25" i="46" a="1"/>
  <c r="BD25" i="46" s="1"/>
  <c r="BD97" i="46" a="1"/>
  <c r="BD97" i="46" s="1"/>
  <c r="BD33" i="46" a="1"/>
  <c r="BD33" i="46" s="1"/>
  <c r="BD105" i="46" a="1"/>
  <c r="BD105" i="46" s="1"/>
  <c r="BD41" i="46" a="1"/>
  <c r="BD41" i="46" s="1"/>
  <c r="BD121" i="46" a="1"/>
  <c r="BD121" i="46" s="1"/>
  <c r="BD57" i="46" a="1"/>
  <c r="BD57" i="46" s="1"/>
  <c r="BD113" i="46" a="1"/>
  <c r="BD113" i="46" s="1"/>
  <c r="BD49" i="46" a="1"/>
  <c r="BD49" i="46" s="1"/>
  <c r="AE2" i="45" a="1"/>
  <c r="AE2" i="45" s="1"/>
  <c r="BD83" i="45" a="1"/>
  <c r="BD83" i="45" s="1"/>
  <c r="BD19" i="45" a="1"/>
  <c r="BD19" i="45" s="1"/>
  <c r="BD91" i="45" a="1"/>
  <c r="BD91" i="45" s="1"/>
  <c r="BD27" i="45" a="1"/>
  <c r="BD27" i="45" s="1"/>
  <c r="BD99" i="45" a="1"/>
  <c r="BD99" i="45" s="1"/>
  <c r="BD35" i="45" a="1"/>
  <c r="BD35" i="45" s="1"/>
  <c r="BD107" i="45" a="1"/>
  <c r="BD107" i="45" s="1"/>
  <c r="BD43" i="45" a="1"/>
  <c r="BD43" i="45" s="1"/>
  <c r="BD51" i="45" a="1"/>
  <c r="BD51" i="45" s="1"/>
  <c r="BD123" i="45" a="1"/>
  <c r="BD123" i="45" s="1"/>
  <c r="BD59" i="45" a="1"/>
  <c r="BD59" i="45" s="1"/>
  <c r="BD115" i="45" a="1"/>
  <c r="BD115" i="45" s="1"/>
  <c r="BD67" i="45" a="1"/>
  <c r="BD67" i="45" s="1"/>
  <c r="BD3" i="45" a="1"/>
  <c r="BD3" i="45" s="1"/>
  <c r="BD75" i="45" a="1"/>
  <c r="BD75" i="45" s="1"/>
  <c r="BD11" i="45" a="1"/>
  <c r="BD11" i="45" s="1"/>
  <c r="BD87" i="45" a="1"/>
  <c r="BD87" i="45" s="1"/>
  <c r="BD23" i="45" a="1"/>
  <c r="BD23" i="45" s="1"/>
  <c r="BD95" i="45" a="1"/>
  <c r="BD95" i="45" s="1"/>
  <c r="BD31" i="45" a="1"/>
  <c r="BD31" i="45" s="1"/>
  <c r="BD103" i="45" a="1"/>
  <c r="BD103" i="45" s="1"/>
  <c r="BD39" i="45" a="1"/>
  <c r="BD39" i="45" s="1"/>
  <c r="BD111" i="45" a="1"/>
  <c r="BD111" i="45" s="1"/>
  <c r="BD47" i="45" a="1"/>
  <c r="BD47" i="45" s="1"/>
  <c r="BD55" i="45" a="1"/>
  <c r="BD55" i="45" s="1"/>
  <c r="BD127" i="45" a="1"/>
  <c r="BD127" i="45" s="1"/>
  <c r="BD63" i="45" a="1"/>
  <c r="BD63" i="45" s="1"/>
  <c r="BD79" i="45" a="1"/>
  <c r="BD79" i="45" s="1"/>
  <c r="BD15" i="45" a="1"/>
  <c r="BD15" i="45" s="1"/>
  <c r="BD71" i="45" a="1"/>
  <c r="BD71" i="45" s="1"/>
  <c r="BD7" i="45" a="1"/>
  <c r="BD7" i="45" s="1"/>
  <c r="BD119" i="45" a="1"/>
  <c r="BD119" i="45" s="1"/>
  <c r="BD82" i="45" a="1"/>
  <c r="BD82" i="45" s="1"/>
  <c r="BD18" i="45" a="1"/>
  <c r="BD18" i="45" s="1"/>
  <c r="BD90" i="45" a="1"/>
  <c r="BD90" i="45" s="1"/>
  <c r="BD26" i="45" a="1"/>
  <c r="BD26" i="45" s="1"/>
  <c r="BD98" i="45" a="1"/>
  <c r="BD98" i="45" s="1"/>
  <c r="BD34" i="45" a="1"/>
  <c r="BD34" i="45" s="1"/>
  <c r="BD106" i="45" a="1"/>
  <c r="BD106" i="45" s="1"/>
  <c r="BD42" i="45" a="1"/>
  <c r="BD42" i="45" s="1"/>
  <c r="BD114" i="45" a="1"/>
  <c r="BD114" i="45" s="1"/>
  <c r="BD50" i="45" a="1"/>
  <c r="BD50" i="45" s="1"/>
  <c r="BD122" i="45" a="1"/>
  <c r="BD122" i="45" s="1"/>
  <c r="BD58" i="45" a="1"/>
  <c r="BD58" i="45" s="1"/>
  <c r="BD74" i="45" a="1"/>
  <c r="BD74" i="45" s="1"/>
  <c r="BD66" i="45" a="1"/>
  <c r="BD66" i="45" s="1"/>
  <c r="BD2" i="45" a="1"/>
  <c r="BD2" i="45" s="1"/>
  <c r="BD10" i="45" a="1"/>
  <c r="BD10" i="45" s="1"/>
  <c r="BD100" i="45" a="1"/>
  <c r="BD100" i="45" s="1"/>
  <c r="BD36" i="45" a="1"/>
  <c r="BD36" i="45" s="1"/>
  <c r="BD108" i="45" a="1"/>
  <c r="BD108" i="45" s="1"/>
  <c r="BD44" i="45" a="1"/>
  <c r="BD44" i="45" s="1"/>
  <c r="BD124" i="45" a="1"/>
  <c r="BD124" i="45" s="1"/>
  <c r="BD116" i="45" a="1"/>
  <c r="BD116" i="45" s="1"/>
  <c r="BD52" i="45" a="1"/>
  <c r="BD52" i="45" s="1"/>
  <c r="BD60" i="45" a="1"/>
  <c r="BD60" i="45" s="1"/>
  <c r="BD68" i="45" a="1"/>
  <c r="BD68" i="45" s="1"/>
  <c r="BD4" i="45" a="1"/>
  <c r="BD4" i="45" s="1"/>
  <c r="BD76" i="45" a="1"/>
  <c r="BD76" i="45" s="1"/>
  <c r="BD12" i="45" a="1"/>
  <c r="BD12" i="45" s="1"/>
  <c r="BD84" i="45" a="1"/>
  <c r="BD84" i="45" s="1"/>
  <c r="BD20" i="45" a="1"/>
  <c r="BD20" i="45" s="1"/>
  <c r="BD92" i="45" a="1"/>
  <c r="BD92" i="45" s="1"/>
  <c r="BD28" i="45" a="1"/>
  <c r="BD28" i="45" s="1"/>
  <c r="BD104" i="45" a="1"/>
  <c r="BD104" i="45" s="1"/>
  <c r="BD40" i="45" a="1"/>
  <c r="BD40" i="45" s="1"/>
  <c r="BD112" i="45" a="1"/>
  <c r="BD112" i="45" s="1"/>
  <c r="BD48" i="45" a="1"/>
  <c r="BD48" i="45" s="1"/>
  <c r="BD120" i="45" a="1"/>
  <c r="BD120" i="45" s="1"/>
  <c r="BD56" i="45" a="1"/>
  <c r="BD56" i="45" s="1"/>
  <c r="BD128" i="45" a="1"/>
  <c r="BD128" i="45" s="1"/>
  <c r="BD64" i="45" a="1"/>
  <c r="BD64" i="45" s="1"/>
  <c r="BD72" i="45" a="1"/>
  <c r="BD72" i="45" s="1"/>
  <c r="BD8" i="45" a="1"/>
  <c r="BD8" i="45" s="1"/>
  <c r="BD80" i="45" a="1"/>
  <c r="BD80" i="45" s="1"/>
  <c r="BD16" i="45" a="1"/>
  <c r="BD16" i="45" s="1"/>
  <c r="BD96" i="45" a="1"/>
  <c r="BD96" i="45" s="1"/>
  <c r="BD88" i="45" a="1"/>
  <c r="BD88" i="45" s="1"/>
  <c r="BD24" i="45" a="1"/>
  <c r="BD24" i="45" s="1"/>
  <c r="BD32" i="45" a="1"/>
  <c r="BD32" i="45" s="1"/>
  <c r="BD117" i="45" a="1"/>
  <c r="BD117" i="45" s="1"/>
  <c r="BD53" i="45" a="1"/>
  <c r="BD53" i="45" s="1"/>
  <c r="BD125" i="45" a="1"/>
  <c r="BD125" i="45" s="1"/>
  <c r="BD61" i="45" a="1"/>
  <c r="BD61" i="45" s="1"/>
  <c r="BD69" i="45" a="1"/>
  <c r="BD69" i="45" s="1"/>
  <c r="BD5" i="45" a="1"/>
  <c r="BD5" i="45" s="1"/>
  <c r="BD77" i="45" a="1"/>
  <c r="BD77" i="45" s="1"/>
  <c r="BD13" i="45" a="1"/>
  <c r="BD13" i="45" s="1"/>
  <c r="BD85" i="45" a="1"/>
  <c r="BD85" i="45" s="1"/>
  <c r="BD21" i="45" a="1"/>
  <c r="BD21" i="45" s="1"/>
  <c r="BD93" i="45" a="1"/>
  <c r="BD93" i="45" s="1"/>
  <c r="BD29" i="45" a="1"/>
  <c r="BD29" i="45" s="1"/>
  <c r="BD109" i="45" a="1"/>
  <c r="BD109" i="45" s="1"/>
  <c r="BD101" i="45" a="1"/>
  <c r="BD101" i="45" s="1"/>
  <c r="BD37" i="45" a="1"/>
  <c r="BD37" i="45" s="1"/>
  <c r="BD45" i="45" a="1"/>
  <c r="BD45" i="45" s="1"/>
  <c r="BD70" i="45" a="1"/>
  <c r="BD70" i="45" s="1"/>
  <c r="BD6" i="45" a="1"/>
  <c r="BD6" i="45" s="1"/>
  <c r="BD78" i="45" a="1"/>
  <c r="BD78" i="45" s="1"/>
  <c r="BD14" i="45" a="1"/>
  <c r="BD14" i="45" s="1"/>
  <c r="BD86" i="45" a="1"/>
  <c r="BD86" i="45" s="1"/>
  <c r="BD22" i="45" a="1"/>
  <c r="BD22" i="45" s="1"/>
  <c r="BD94" i="45" a="1"/>
  <c r="BD94" i="45" s="1"/>
  <c r="BD30" i="45" a="1"/>
  <c r="BD30" i="45" s="1"/>
  <c r="BD102" i="45" a="1"/>
  <c r="BD102" i="45" s="1"/>
  <c r="BD38" i="45" a="1"/>
  <c r="BD38" i="45" s="1"/>
  <c r="BD110" i="45" a="1"/>
  <c r="BD110" i="45" s="1"/>
  <c r="BD46" i="45" a="1"/>
  <c r="BD46" i="45" s="1"/>
  <c r="BD118" i="45" a="1"/>
  <c r="BD118" i="45" s="1"/>
  <c r="BD54" i="45" a="1"/>
  <c r="BD54" i="45" s="1"/>
  <c r="BD126" i="45" a="1"/>
  <c r="BD126" i="45" s="1"/>
  <c r="BD62" i="45" a="1"/>
  <c r="BD62" i="45" s="1"/>
  <c r="BD121" i="45" a="1"/>
  <c r="BD121" i="45" s="1"/>
  <c r="BD57" i="45" a="1"/>
  <c r="BD57" i="45" s="1"/>
  <c r="BD129" i="45" a="1"/>
  <c r="BD129" i="45" s="1"/>
  <c r="BD65" i="45" a="1"/>
  <c r="BD65" i="45" s="1"/>
  <c r="BD73" i="45" a="1"/>
  <c r="BD73" i="45" s="1"/>
  <c r="BD9" i="45" a="1"/>
  <c r="BD9" i="45" s="1"/>
  <c r="BD81" i="45" a="1"/>
  <c r="BD81" i="45" s="1"/>
  <c r="BD17" i="45" a="1"/>
  <c r="BD17" i="45" s="1"/>
  <c r="BD89" i="45" a="1"/>
  <c r="BD89" i="45" s="1"/>
  <c r="BD25" i="45" a="1"/>
  <c r="BD25" i="45" s="1"/>
  <c r="BD97" i="45" a="1"/>
  <c r="BD97" i="45" s="1"/>
  <c r="BD33" i="45" a="1"/>
  <c r="BD33" i="45" s="1"/>
  <c r="BD105" i="45" a="1"/>
  <c r="BD105" i="45" s="1"/>
  <c r="BD41" i="45" a="1"/>
  <c r="BD41" i="45" s="1"/>
  <c r="BD113" i="45" a="1"/>
  <c r="BD113" i="45" s="1"/>
  <c r="BD49" i="45" a="1"/>
  <c r="BD49" i="45" s="1"/>
  <c r="BD87" i="44" a="1"/>
  <c r="BD87" i="44" s="1"/>
  <c r="BD23" i="44" a="1"/>
  <c r="BD23" i="44" s="1"/>
  <c r="BD79" i="44" a="1"/>
  <c r="BD79" i="44" s="1"/>
  <c r="BD95" i="44" a="1"/>
  <c r="BD95" i="44" s="1"/>
  <c r="BD31" i="44" a="1"/>
  <c r="BD31" i="44" s="1"/>
  <c r="BD15" i="44" a="1"/>
  <c r="BD15" i="44" s="1"/>
  <c r="BD103" i="44" a="1"/>
  <c r="BD103" i="44" s="1"/>
  <c r="BD39" i="44" a="1"/>
  <c r="BD39" i="44" s="1"/>
  <c r="BD111" i="44" a="1"/>
  <c r="BD111" i="44" s="1"/>
  <c r="BD47" i="44" a="1"/>
  <c r="BD47" i="44" s="1"/>
  <c r="BD119" i="44" a="1"/>
  <c r="BD119" i="44" s="1"/>
  <c r="BD55" i="44" a="1"/>
  <c r="BD55" i="44" s="1"/>
  <c r="BD127" i="44" a="1"/>
  <c r="BD127" i="44" s="1"/>
  <c r="BD63" i="44" a="1"/>
  <c r="BD63" i="44" s="1"/>
  <c r="BD71" i="44" a="1"/>
  <c r="BD71" i="44" s="1"/>
  <c r="BD7" i="44" a="1"/>
  <c r="BD7" i="44" s="1"/>
  <c r="BD117" i="44" a="1"/>
  <c r="BD117" i="44" s="1"/>
  <c r="BD53" i="44" a="1"/>
  <c r="BD53" i="44" s="1"/>
  <c r="BD109" i="44" a="1"/>
  <c r="BD109" i="44" s="1"/>
  <c r="BD125" i="44" a="1"/>
  <c r="BD125" i="44" s="1"/>
  <c r="BD61" i="44" a="1"/>
  <c r="BD61" i="44" s="1"/>
  <c r="BD69" i="44" a="1"/>
  <c r="BD69" i="44" s="1"/>
  <c r="BD5" i="44" a="1"/>
  <c r="BD5" i="44" s="1"/>
  <c r="BD77" i="44" a="1"/>
  <c r="BD77" i="44" s="1"/>
  <c r="BD13" i="44" a="1"/>
  <c r="BD13" i="44" s="1"/>
  <c r="BD85" i="44" a="1"/>
  <c r="BD85" i="44" s="1"/>
  <c r="BD21" i="44" a="1"/>
  <c r="BD21" i="44" s="1"/>
  <c r="BD93" i="44" a="1"/>
  <c r="BD93" i="44" s="1"/>
  <c r="BD29" i="44" a="1"/>
  <c r="BD29" i="44" s="1"/>
  <c r="BD101" i="44" a="1"/>
  <c r="BD101" i="44" s="1"/>
  <c r="BD37" i="44" a="1"/>
  <c r="BD37" i="44" s="1"/>
  <c r="BD45" i="44" a="1"/>
  <c r="BD45" i="44" s="1"/>
  <c r="BD104" i="44" a="1"/>
  <c r="BD104" i="44" s="1"/>
  <c r="BD40" i="44" a="1"/>
  <c r="BD40" i="44" s="1"/>
  <c r="BD96" i="44" a="1"/>
  <c r="BD96" i="44" s="1"/>
  <c r="BD112" i="44" a="1"/>
  <c r="BD112" i="44" s="1"/>
  <c r="BD48" i="44" a="1"/>
  <c r="BD48" i="44" s="1"/>
  <c r="BD120" i="44" a="1"/>
  <c r="BD120" i="44" s="1"/>
  <c r="BD56" i="44" a="1"/>
  <c r="BD56" i="44" s="1"/>
  <c r="BD128" i="44" a="1"/>
  <c r="BD128" i="44" s="1"/>
  <c r="BD64" i="44" a="1"/>
  <c r="BD64" i="44" s="1"/>
  <c r="BD32" i="44" a="1"/>
  <c r="BD32" i="44" s="1"/>
  <c r="BD72" i="44" a="1"/>
  <c r="BD72" i="44" s="1"/>
  <c r="BD8" i="44" a="1"/>
  <c r="BD8" i="44" s="1"/>
  <c r="BD80" i="44" a="1"/>
  <c r="BD80" i="44" s="1"/>
  <c r="BD16" i="44" a="1"/>
  <c r="BD16" i="44" s="1"/>
  <c r="BD88" i="44" a="1"/>
  <c r="BD88" i="44" s="1"/>
  <c r="BD24" i="44" a="1"/>
  <c r="BD24" i="44" s="1"/>
  <c r="BD82" i="44" a="1"/>
  <c r="BD82" i="44" s="1"/>
  <c r="BD18" i="44" a="1"/>
  <c r="BD18" i="44" s="1"/>
  <c r="BD90" i="44" a="1"/>
  <c r="BD90" i="44" s="1"/>
  <c r="BD26" i="44" a="1"/>
  <c r="BD26" i="44" s="1"/>
  <c r="BD98" i="44" a="1"/>
  <c r="BD98" i="44" s="1"/>
  <c r="BD34" i="44" a="1"/>
  <c r="BD34" i="44" s="1"/>
  <c r="BD106" i="44" a="1"/>
  <c r="BD106" i="44" s="1"/>
  <c r="BD42" i="44" a="1"/>
  <c r="BD42" i="44" s="1"/>
  <c r="BD114" i="44" a="1"/>
  <c r="BD114" i="44" s="1"/>
  <c r="BD50" i="44" a="1"/>
  <c r="BD50" i="44" s="1"/>
  <c r="BD10" i="44" a="1"/>
  <c r="BD10" i="44" s="1"/>
  <c r="BD122" i="44" a="1"/>
  <c r="BD122" i="44" s="1"/>
  <c r="BD58" i="44" a="1"/>
  <c r="BD58" i="44" s="1"/>
  <c r="BD74" i="44" a="1"/>
  <c r="BD74" i="44" s="1"/>
  <c r="BD66" i="44" a="1"/>
  <c r="BD66" i="44" s="1"/>
  <c r="BD2" i="44" a="1"/>
  <c r="BD2" i="44" s="1"/>
  <c r="BD70" i="44" a="1"/>
  <c r="BD70" i="44" s="1"/>
  <c r="BD6" i="44" a="1"/>
  <c r="BD6" i="44" s="1"/>
  <c r="BD62" i="44" a="1"/>
  <c r="BD62" i="44" s="1"/>
  <c r="BD78" i="44" a="1"/>
  <c r="BD78" i="44" s="1"/>
  <c r="BD14" i="44" a="1"/>
  <c r="BD14" i="44" s="1"/>
  <c r="BD86" i="44" a="1"/>
  <c r="BD86" i="44" s="1"/>
  <c r="BD22" i="44" a="1"/>
  <c r="BD22" i="44" s="1"/>
  <c r="BD94" i="44" a="1"/>
  <c r="BD94" i="44" s="1"/>
  <c r="BD30" i="44" a="1"/>
  <c r="BD30" i="44" s="1"/>
  <c r="BD102" i="44" a="1"/>
  <c r="BD102" i="44" s="1"/>
  <c r="BD38" i="44" a="1"/>
  <c r="BD38" i="44" s="1"/>
  <c r="BD110" i="44" a="1"/>
  <c r="BD110" i="44" s="1"/>
  <c r="BD46" i="44" a="1"/>
  <c r="BD46" i="44" s="1"/>
  <c r="BD118" i="44" a="1"/>
  <c r="BD118" i="44" s="1"/>
  <c r="BD54" i="44" a="1"/>
  <c r="BD54" i="44" s="1"/>
  <c r="BD126" i="44" a="1"/>
  <c r="BD126" i="44" s="1"/>
  <c r="BD100" i="44" a="1"/>
  <c r="BD100" i="44" s="1"/>
  <c r="BD36" i="44" a="1"/>
  <c r="BD36" i="44" s="1"/>
  <c r="BD108" i="44" a="1"/>
  <c r="BD108" i="44" s="1"/>
  <c r="BD44" i="44" a="1"/>
  <c r="BD44" i="44" s="1"/>
  <c r="BD116" i="44" a="1"/>
  <c r="BD116" i="44" s="1"/>
  <c r="BD52" i="44" a="1"/>
  <c r="BD52" i="44" s="1"/>
  <c r="BD124" i="44" a="1"/>
  <c r="BD124" i="44" s="1"/>
  <c r="BD60" i="44" a="1"/>
  <c r="BD60" i="44" s="1"/>
  <c r="BD92" i="44" a="1"/>
  <c r="BD92" i="44" s="1"/>
  <c r="BD68" i="44" a="1"/>
  <c r="BD68" i="44" s="1"/>
  <c r="BD4" i="44" a="1"/>
  <c r="BD4" i="44" s="1"/>
  <c r="BD28" i="44" a="1"/>
  <c r="BD28" i="44" s="1"/>
  <c r="BD76" i="44" a="1"/>
  <c r="BD76" i="44" s="1"/>
  <c r="BD12" i="44" a="1"/>
  <c r="BD12" i="44" s="1"/>
  <c r="BD84" i="44" a="1"/>
  <c r="BD84" i="44" s="1"/>
  <c r="BD20" i="44" a="1"/>
  <c r="BD20" i="44" s="1"/>
  <c r="BD121" i="44" a="1"/>
  <c r="BD121" i="44" s="1"/>
  <c r="BD57" i="44" a="1"/>
  <c r="BD57" i="44" s="1"/>
  <c r="BD49" i="44" a="1"/>
  <c r="BD49" i="44" s="1"/>
  <c r="BD129" i="44" a="1"/>
  <c r="BD129" i="44" s="1"/>
  <c r="BD65" i="44" a="1"/>
  <c r="BD65" i="44" s="1"/>
  <c r="BD73" i="44" a="1"/>
  <c r="BD73" i="44" s="1"/>
  <c r="BD9" i="44" a="1"/>
  <c r="BD9" i="44" s="1"/>
  <c r="BD81" i="44" a="1"/>
  <c r="BD81" i="44" s="1"/>
  <c r="BD17" i="44" a="1"/>
  <c r="BD17" i="44" s="1"/>
  <c r="BD113" i="44" a="1"/>
  <c r="BD113" i="44" s="1"/>
  <c r="BD89" i="44" a="1"/>
  <c r="BD89" i="44" s="1"/>
  <c r="BD25" i="44" a="1"/>
  <c r="BD25" i="44" s="1"/>
  <c r="BD97" i="44" a="1"/>
  <c r="BD97" i="44" s="1"/>
  <c r="BD33" i="44" a="1"/>
  <c r="BD33" i="44" s="1"/>
  <c r="BD105" i="44" a="1"/>
  <c r="BD105" i="44" s="1"/>
  <c r="BD41" i="44" a="1"/>
  <c r="BD41" i="44" s="1"/>
  <c r="BD83" i="44" a="1"/>
  <c r="BD83" i="44" s="1"/>
  <c r="BD19" i="44" a="1"/>
  <c r="BD19" i="44" s="1"/>
  <c r="BD91" i="44" a="1"/>
  <c r="BD91" i="44" s="1"/>
  <c r="BD27" i="44" a="1"/>
  <c r="BD27" i="44" s="1"/>
  <c r="BD99" i="44" a="1"/>
  <c r="BD99" i="44" s="1"/>
  <c r="BD35" i="44" a="1"/>
  <c r="BD35" i="44" s="1"/>
  <c r="BD107" i="44" a="1"/>
  <c r="BD107" i="44" s="1"/>
  <c r="BD43" i="44" a="1"/>
  <c r="BD43" i="44" s="1"/>
  <c r="BD115" i="44" a="1"/>
  <c r="BD115" i="44" s="1"/>
  <c r="BD51" i="44" a="1"/>
  <c r="BD51" i="44" s="1"/>
  <c r="BD123" i="44" a="1"/>
  <c r="BD123" i="44" s="1"/>
  <c r="BD59" i="44" a="1"/>
  <c r="BD59" i="44" s="1"/>
  <c r="BD11" i="44" a="1"/>
  <c r="BD11" i="44" s="1"/>
  <c r="BD67" i="44" a="1"/>
  <c r="BD67" i="44" s="1"/>
  <c r="BD3" i="44" a="1"/>
  <c r="BD3" i="44" s="1"/>
  <c r="BD75" i="44" a="1"/>
  <c r="BD75" i="44" s="1"/>
  <c r="BD70" i="43" a="1"/>
  <c r="BD70" i="43" s="1"/>
  <c r="BD6" i="43" a="1"/>
  <c r="BD6" i="43" s="1"/>
  <c r="BD78" i="43" a="1"/>
  <c r="BD78" i="43" s="1"/>
  <c r="BD14" i="43" a="1"/>
  <c r="BD14" i="43" s="1"/>
  <c r="BD86" i="43" a="1"/>
  <c r="BD86" i="43" s="1"/>
  <c r="BD22" i="43" a="1"/>
  <c r="BD22" i="43" s="1"/>
  <c r="BD94" i="43" a="1"/>
  <c r="BD94" i="43" s="1"/>
  <c r="BD30" i="43" a="1"/>
  <c r="BD30" i="43" s="1"/>
  <c r="BD102" i="43" a="1"/>
  <c r="BD102" i="43" s="1"/>
  <c r="BD38" i="43" a="1"/>
  <c r="BD38" i="43" s="1"/>
  <c r="BD62" i="43" a="1"/>
  <c r="BD62" i="43" s="1"/>
  <c r="BD110" i="43" a="1"/>
  <c r="BD110" i="43" s="1"/>
  <c r="BD46" i="43" a="1"/>
  <c r="BD46" i="43" s="1"/>
  <c r="BD118" i="43" a="1"/>
  <c r="BD118" i="43" s="1"/>
  <c r="BD54" i="43" a="1"/>
  <c r="BD54" i="43" s="1"/>
  <c r="BD126" i="43" a="1"/>
  <c r="BD126" i="43" s="1"/>
  <c r="BD83" i="43" a="1"/>
  <c r="BD83" i="43" s="1"/>
  <c r="BD19" i="43" a="1"/>
  <c r="BD19" i="43" s="1"/>
  <c r="BD91" i="43" a="1"/>
  <c r="BD91" i="43" s="1"/>
  <c r="BD27" i="43" a="1"/>
  <c r="BD27" i="43" s="1"/>
  <c r="BD99" i="43" a="1"/>
  <c r="BD99" i="43" s="1"/>
  <c r="BD35" i="43" a="1"/>
  <c r="BD35" i="43" s="1"/>
  <c r="BD75" i="43" a="1"/>
  <c r="BD75" i="43" s="1"/>
  <c r="BD11" i="43" a="1"/>
  <c r="BD11" i="43" s="1"/>
  <c r="BD107" i="43" a="1"/>
  <c r="BD107" i="43" s="1"/>
  <c r="BD43" i="43" a="1"/>
  <c r="BD43" i="43" s="1"/>
  <c r="BD115" i="43" a="1"/>
  <c r="BD115" i="43" s="1"/>
  <c r="BD51" i="43" a="1"/>
  <c r="BD51" i="43" s="1"/>
  <c r="BD123" i="43" a="1"/>
  <c r="BD123" i="43" s="1"/>
  <c r="BD59" i="43" a="1"/>
  <c r="BD59" i="43" s="1"/>
  <c r="BD67" i="43" a="1"/>
  <c r="BD67" i="43" s="1"/>
  <c r="BD3" i="43" a="1"/>
  <c r="BD3" i="43" s="1"/>
  <c r="BD87" i="43" a="1"/>
  <c r="BD87" i="43" s="1"/>
  <c r="BD23" i="43" a="1"/>
  <c r="BD23" i="43" s="1"/>
  <c r="BD95" i="43" a="1"/>
  <c r="BD95" i="43" s="1"/>
  <c r="BD31" i="43" a="1"/>
  <c r="BD31" i="43" s="1"/>
  <c r="BD103" i="43" a="1"/>
  <c r="BD103" i="43" s="1"/>
  <c r="BD39" i="43" a="1"/>
  <c r="BD39" i="43" s="1"/>
  <c r="BD111" i="43" a="1"/>
  <c r="BD111" i="43" s="1"/>
  <c r="BD47" i="43" a="1"/>
  <c r="BD47" i="43" s="1"/>
  <c r="BD15" i="43" a="1"/>
  <c r="BD15" i="43" s="1"/>
  <c r="BD119" i="43" a="1"/>
  <c r="BD119" i="43" s="1"/>
  <c r="BD55" i="43" a="1"/>
  <c r="BD55" i="43" s="1"/>
  <c r="BD127" i="43" a="1"/>
  <c r="BD127" i="43" s="1"/>
  <c r="BD63" i="43" a="1"/>
  <c r="BD63" i="43" s="1"/>
  <c r="BD79" i="43" a="1"/>
  <c r="BD79" i="43" s="1"/>
  <c r="BD71" i="43" a="1"/>
  <c r="BD71" i="43" s="1"/>
  <c r="BD7" i="43" a="1"/>
  <c r="BD7" i="43" s="1"/>
  <c r="BD100" i="43" a="1"/>
  <c r="BD100" i="43" s="1"/>
  <c r="BD36" i="43" a="1"/>
  <c r="BD36" i="43" s="1"/>
  <c r="BD28" i="43" a="1"/>
  <c r="BD28" i="43" s="1"/>
  <c r="BD108" i="43" a="1"/>
  <c r="BD108" i="43" s="1"/>
  <c r="BD44" i="43" a="1"/>
  <c r="BD44" i="43" s="1"/>
  <c r="BD116" i="43" a="1"/>
  <c r="BD116" i="43" s="1"/>
  <c r="BD52" i="43" a="1"/>
  <c r="BD52" i="43" s="1"/>
  <c r="BD92" i="43" a="1"/>
  <c r="BD92" i="43" s="1"/>
  <c r="BD124" i="43" a="1"/>
  <c r="BD124" i="43" s="1"/>
  <c r="BD60" i="43" a="1"/>
  <c r="BD60" i="43" s="1"/>
  <c r="BD68" i="43" a="1"/>
  <c r="BD68" i="43" s="1"/>
  <c r="BD4" i="43" a="1"/>
  <c r="BD4" i="43" s="1"/>
  <c r="BD76" i="43" a="1"/>
  <c r="BD76" i="43" s="1"/>
  <c r="BD12" i="43" a="1"/>
  <c r="BD12" i="43" s="1"/>
  <c r="BD84" i="43" a="1"/>
  <c r="BD84" i="43" s="1"/>
  <c r="BD20" i="43" a="1"/>
  <c r="BD20" i="43" s="1"/>
  <c r="BD104" i="43" a="1"/>
  <c r="BD104" i="43" s="1"/>
  <c r="BD40" i="43" a="1"/>
  <c r="BD40" i="43" s="1"/>
  <c r="BD112" i="43" a="1"/>
  <c r="BD112" i="43" s="1"/>
  <c r="BD48" i="43" a="1"/>
  <c r="BD48" i="43" s="1"/>
  <c r="BD120" i="43" a="1"/>
  <c r="BD120" i="43" s="1"/>
  <c r="BD56" i="43" a="1"/>
  <c r="BD56" i="43" s="1"/>
  <c r="BD128" i="43" a="1"/>
  <c r="BD128" i="43" s="1"/>
  <c r="BD64" i="43" a="1"/>
  <c r="BD64" i="43" s="1"/>
  <c r="BD32" i="43" a="1"/>
  <c r="BD32" i="43" s="1"/>
  <c r="BD72" i="43" a="1"/>
  <c r="BD72" i="43" s="1"/>
  <c r="BD8" i="43" a="1"/>
  <c r="BD8" i="43" s="1"/>
  <c r="BD96" i="43" a="1"/>
  <c r="BD96" i="43" s="1"/>
  <c r="BD80" i="43" a="1"/>
  <c r="BD80" i="43" s="1"/>
  <c r="BD16" i="43" a="1"/>
  <c r="BD16" i="43" s="1"/>
  <c r="BD88" i="43" a="1"/>
  <c r="BD88" i="43" s="1"/>
  <c r="BD24" i="43" a="1"/>
  <c r="BD24" i="43" s="1"/>
  <c r="BD82" i="43" a="1"/>
  <c r="BD82" i="43" s="1"/>
  <c r="BD18" i="43" a="1"/>
  <c r="BD18" i="43" s="1"/>
  <c r="BD90" i="43" a="1"/>
  <c r="BD90" i="43" s="1"/>
  <c r="BD26" i="43" a="1"/>
  <c r="BD26" i="43" s="1"/>
  <c r="BD74" i="43" a="1"/>
  <c r="BD74" i="43" s="1"/>
  <c r="BD98" i="43" a="1"/>
  <c r="BD98" i="43" s="1"/>
  <c r="BD34" i="43" a="1"/>
  <c r="BD34" i="43" s="1"/>
  <c r="BD106" i="43" a="1"/>
  <c r="BD106" i="43" s="1"/>
  <c r="BD42" i="43" a="1"/>
  <c r="BD42" i="43" s="1"/>
  <c r="BD114" i="43" a="1"/>
  <c r="BD114" i="43" s="1"/>
  <c r="BD50" i="43" a="1"/>
  <c r="BD50" i="43" s="1"/>
  <c r="BD122" i="43" a="1"/>
  <c r="BD122" i="43" s="1"/>
  <c r="BD58" i="43" a="1"/>
  <c r="BD58" i="43" s="1"/>
  <c r="BD10" i="43" a="1"/>
  <c r="BD10" i="43" s="1"/>
  <c r="BD66" i="43" a="1"/>
  <c r="BD66" i="43" s="1"/>
  <c r="BD2" i="43" a="1"/>
  <c r="BD2" i="43" s="1"/>
  <c r="BD117" i="43" a="1"/>
  <c r="BD117" i="43" s="1"/>
  <c r="BD53" i="43" a="1"/>
  <c r="BD53" i="43" s="1"/>
  <c r="BD125" i="43" a="1"/>
  <c r="BD125" i="43" s="1"/>
  <c r="BD61" i="43" a="1"/>
  <c r="BD61" i="43" s="1"/>
  <c r="BD109" i="43" a="1"/>
  <c r="BD109" i="43" s="1"/>
  <c r="BD69" i="43" a="1"/>
  <c r="BD69" i="43" s="1"/>
  <c r="BD5" i="43" a="1"/>
  <c r="BD5" i="43" s="1"/>
  <c r="BD77" i="43" a="1"/>
  <c r="BD77" i="43" s="1"/>
  <c r="BD13" i="43" a="1"/>
  <c r="BD13" i="43" s="1"/>
  <c r="BD45" i="43" a="1"/>
  <c r="BD45" i="43" s="1"/>
  <c r="BD85" i="43" a="1"/>
  <c r="BD85" i="43" s="1"/>
  <c r="BD21" i="43" a="1"/>
  <c r="BD21" i="43" s="1"/>
  <c r="BD93" i="43" a="1"/>
  <c r="BD93" i="43" s="1"/>
  <c r="BD29" i="43" a="1"/>
  <c r="BD29" i="43" s="1"/>
  <c r="BD101" i="43" a="1"/>
  <c r="BD101" i="43" s="1"/>
  <c r="BD37" i="43" a="1"/>
  <c r="BD37" i="43" s="1"/>
  <c r="BD121" i="43" a="1"/>
  <c r="BD121" i="43" s="1"/>
  <c r="BD57" i="43" a="1"/>
  <c r="BD57" i="43" s="1"/>
  <c r="BD113" i="43" a="1"/>
  <c r="BD113" i="43" s="1"/>
  <c r="BD129" i="43" a="1"/>
  <c r="BD129" i="43" s="1"/>
  <c r="BD65" i="43" a="1"/>
  <c r="BD65" i="43" s="1"/>
  <c r="BD49" i="43" a="1"/>
  <c r="BD49" i="43" s="1"/>
  <c r="BD73" i="43" a="1"/>
  <c r="BD73" i="43" s="1"/>
  <c r="BD9" i="43" a="1"/>
  <c r="BD9" i="43" s="1"/>
  <c r="BD81" i="43" a="1"/>
  <c r="BD81" i="43" s="1"/>
  <c r="BD17" i="43" a="1"/>
  <c r="BD17" i="43" s="1"/>
  <c r="BD89" i="43" a="1"/>
  <c r="BD89" i="43" s="1"/>
  <c r="BD25" i="43" a="1"/>
  <c r="BD25" i="43" s="1"/>
  <c r="BD97" i="43" a="1"/>
  <c r="BD97" i="43" s="1"/>
  <c r="BD33" i="43" a="1"/>
  <c r="BD33" i="43" s="1"/>
  <c r="BD105" i="43" a="1"/>
  <c r="BD105" i="43" s="1"/>
  <c r="BD41" i="43" a="1"/>
  <c r="BD41" i="43" s="1"/>
  <c r="BD100" i="42" a="1"/>
  <c r="BD100" i="42" s="1"/>
  <c r="BD36" i="42" a="1"/>
  <c r="BD36" i="42" s="1"/>
  <c r="BD108" i="42" a="1"/>
  <c r="BD108" i="42" s="1"/>
  <c r="BD44" i="42" a="1"/>
  <c r="BD44" i="42" s="1"/>
  <c r="BD116" i="42" a="1"/>
  <c r="BD116" i="42" s="1"/>
  <c r="BD52" i="42" a="1"/>
  <c r="BD52" i="42" s="1"/>
  <c r="BD124" i="42" a="1"/>
  <c r="BD124" i="42" s="1"/>
  <c r="BD60" i="42" a="1"/>
  <c r="BD60" i="42" s="1"/>
  <c r="BD68" i="42" a="1"/>
  <c r="BD68" i="42" s="1"/>
  <c r="BD4" i="42" a="1"/>
  <c r="BD4" i="42" s="1"/>
  <c r="BD84" i="42" a="1"/>
  <c r="BD84" i="42" s="1"/>
  <c r="BD20" i="42" a="1"/>
  <c r="BD20" i="42" s="1"/>
  <c r="BD76" i="42" a="1"/>
  <c r="BD76" i="42" s="1"/>
  <c r="BD12" i="42" a="1"/>
  <c r="BD12" i="42" s="1"/>
  <c r="BD92" i="42" a="1"/>
  <c r="BD92" i="42" s="1"/>
  <c r="BD28" i="42" a="1"/>
  <c r="BD28" i="42" s="1"/>
  <c r="BD121" i="42" a="1"/>
  <c r="BD121" i="42" s="1"/>
  <c r="BD57" i="42" a="1"/>
  <c r="BD57" i="42" s="1"/>
  <c r="BD129" i="42" a="1"/>
  <c r="BD129" i="42" s="1"/>
  <c r="BD65" i="42" a="1"/>
  <c r="BD65" i="42" s="1"/>
  <c r="BD73" i="42" a="1"/>
  <c r="BD73" i="42" s="1"/>
  <c r="BD9" i="42" a="1"/>
  <c r="BD9" i="42" s="1"/>
  <c r="BD81" i="42" a="1"/>
  <c r="BD81" i="42" s="1"/>
  <c r="BD17" i="42" a="1"/>
  <c r="BD17" i="42" s="1"/>
  <c r="BD89" i="42" a="1"/>
  <c r="BD89" i="42" s="1"/>
  <c r="BD25" i="42" a="1"/>
  <c r="BD25" i="42" s="1"/>
  <c r="BD105" i="42" a="1"/>
  <c r="BD105" i="42" s="1"/>
  <c r="BD41" i="42" a="1"/>
  <c r="BD41" i="42" s="1"/>
  <c r="BD97" i="42" a="1"/>
  <c r="BD97" i="42" s="1"/>
  <c r="BD33" i="42" a="1"/>
  <c r="BD33" i="42" s="1"/>
  <c r="BD113" i="42" a="1"/>
  <c r="BD113" i="42" s="1"/>
  <c r="BD49" i="42" a="1"/>
  <c r="BD49" i="42" s="1"/>
  <c r="BD70" i="42" a="1"/>
  <c r="BD70" i="42" s="1"/>
  <c r="BD6" i="42" a="1"/>
  <c r="BD6" i="42" s="1"/>
  <c r="BD78" i="42" a="1"/>
  <c r="BD78" i="42" s="1"/>
  <c r="BD14" i="42" a="1"/>
  <c r="BD14" i="42" s="1"/>
  <c r="BD86" i="42" a="1"/>
  <c r="BD86" i="42" s="1"/>
  <c r="BD22" i="42" a="1"/>
  <c r="BD22" i="42" s="1"/>
  <c r="BD94" i="42" a="1"/>
  <c r="BD94" i="42" s="1"/>
  <c r="BD30" i="42" a="1"/>
  <c r="BD30" i="42" s="1"/>
  <c r="BD102" i="42" a="1"/>
  <c r="BD102" i="42" s="1"/>
  <c r="BD38" i="42" a="1"/>
  <c r="BD38" i="42" s="1"/>
  <c r="BD118" i="42" a="1"/>
  <c r="BD118" i="42" s="1"/>
  <c r="BD54" i="42" a="1"/>
  <c r="BD54" i="42" s="1"/>
  <c r="BD110" i="42" a="1"/>
  <c r="BD110" i="42" s="1"/>
  <c r="BD46" i="42" a="1"/>
  <c r="BD46" i="42" s="1"/>
  <c r="BD126" i="42" a="1"/>
  <c r="BD126" i="42" s="1"/>
  <c r="BD62" i="42" a="1"/>
  <c r="BD62" i="42" s="1"/>
  <c r="BD82" i="42" a="1"/>
  <c r="BD82" i="42" s="1"/>
  <c r="BD18" i="42" a="1"/>
  <c r="BD18" i="42" s="1"/>
  <c r="BD90" i="42" a="1"/>
  <c r="BD90" i="42" s="1"/>
  <c r="BD26" i="42" a="1"/>
  <c r="BD26" i="42" s="1"/>
  <c r="BD98" i="42" a="1"/>
  <c r="BD98" i="42" s="1"/>
  <c r="BD34" i="42" a="1"/>
  <c r="BD34" i="42" s="1"/>
  <c r="BD106" i="42" a="1"/>
  <c r="BD106" i="42" s="1"/>
  <c r="BD42" i="42" a="1"/>
  <c r="BD42" i="42" s="1"/>
  <c r="BD114" i="42" a="1"/>
  <c r="BD114" i="42" s="1"/>
  <c r="BD50" i="42" a="1"/>
  <c r="BD50" i="42" s="1"/>
  <c r="BD66" i="42" a="1"/>
  <c r="BD66" i="42" s="1"/>
  <c r="BD122" i="42" a="1"/>
  <c r="BD122" i="42" s="1"/>
  <c r="BD58" i="42" a="1"/>
  <c r="BD58" i="42" s="1"/>
  <c r="BD2" i="42" a="1"/>
  <c r="BD2" i="42" s="1"/>
  <c r="BD74" i="42" a="1"/>
  <c r="BD74" i="42" s="1"/>
  <c r="BD10" i="42" a="1"/>
  <c r="BD10" i="42" s="1"/>
  <c r="BD117" i="42" a="1"/>
  <c r="BD117" i="42" s="1"/>
  <c r="BD53" i="42" a="1"/>
  <c r="BD53" i="42" s="1"/>
  <c r="BD125" i="42" a="1"/>
  <c r="BD125" i="42" s="1"/>
  <c r="BD61" i="42" a="1"/>
  <c r="BD61" i="42" s="1"/>
  <c r="BD69" i="42" a="1"/>
  <c r="BD69" i="42" s="1"/>
  <c r="BD5" i="42" a="1"/>
  <c r="BD5" i="42" s="1"/>
  <c r="BD77" i="42" a="1"/>
  <c r="BD77" i="42" s="1"/>
  <c r="BD13" i="42" a="1"/>
  <c r="BD13" i="42" s="1"/>
  <c r="BD85" i="42" a="1"/>
  <c r="BD85" i="42" s="1"/>
  <c r="BD21" i="42" a="1"/>
  <c r="BD21" i="42" s="1"/>
  <c r="BD93" i="42" a="1"/>
  <c r="BD93" i="42" s="1"/>
  <c r="BD29" i="42" a="1"/>
  <c r="BD29" i="42" s="1"/>
  <c r="BD101" i="42" a="1"/>
  <c r="BD101" i="42" s="1"/>
  <c r="BD37" i="42" a="1"/>
  <c r="BD37" i="42" s="1"/>
  <c r="BD109" i="42" a="1"/>
  <c r="BD109" i="42" s="1"/>
  <c r="BD45" i="42" a="1"/>
  <c r="BD45" i="42" s="1"/>
  <c r="BD87" i="42" a="1"/>
  <c r="BD87" i="42" s="1"/>
  <c r="BD23" i="42" a="1"/>
  <c r="BD23" i="42" s="1"/>
  <c r="BD95" i="42" a="1"/>
  <c r="BD95" i="42" s="1"/>
  <c r="BD31" i="42" a="1"/>
  <c r="BD31" i="42" s="1"/>
  <c r="BD103" i="42" a="1"/>
  <c r="BD103" i="42" s="1"/>
  <c r="BD39" i="42" a="1"/>
  <c r="BD39" i="42" s="1"/>
  <c r="BD111" i="42" a="1"/>
  <c r="BD111" i="42" s="1"/>
  <c r="BD47" i="42" a="1"/>
  <c r="BD47" i="42" s="1"/>
  <c r="BD119" i="42" a="1"/>
  <c r="BD119" i="42" s="1"/>
  <c r="BD55" i="42" a="1"/>
  <c r="BD55" i="42" s="1"/>
  <c r="BD71" i="42" a="1"/>
  <c r="BD71" i="42" s="1"/>
  <c r="BD127" i="42" a="1"/>
  <c r="BD127" i="42" s="1"/>
  <c r="BD63" i="42" a="1"/>
  <c r="BD63" i="42" s="1"/>
  <c r="BD7" i="42" a="1"/>
  <c r="BD7" i="42" s="1"/>
  <c r="BD79" i="42" a="1"/>
  <c r="BD79" i="42" s="1"/>
  <c r="BD15" i="42" a="1"/>
  <c r="BD15" i="42" s="1"/>
  <c r="BD83" i="42" a="1"/>
  <c r="BD83" i="42" s="1"/>
  <c r="BD19" i="42" a="1"/>
  <c r="BD19" i="42" s="1"/>
  <c r="BD91" i="42" a="1"/>
  <c r="BD91" i="42" s="1"/>
  <c r="BD27" i="42" a="1"/>
  <c r="BD27" i="42" s="1"/>
  <c r="BD99" i="42" a="1"/>
  <c r="BD99" i="42" s="1"/>
  <c r="BD35" i="42" a="1"/>
  <c r="BD35" i="42" s="1"/>
  <c r="BD107" i="42" a="1"/>
  <c r="BD107" i="42" s="1"/>
  <c r="BD43" i="42" a="1"/>
  <c r="BD43" i="42" s="1"/>
  <c r="BD115" i="42" a="1"/>
  <c r="BD115" i="42" s="1"/>
  <c r="BD51" i="42" a="1"/>
  <c r="BD51" i="42" s="1"/>
  <c r="BD123" i="42" a="1"/>
  <c r="BD123" i="42" s="1"/>
  <c r="BD59" i="42" a="1"/>
  <c r="BD59" i="42" s="1"/>
  <c r="BD67" i="42" a="1"/>
  <c r="BD67" i="42" s="1"/>
  <c r="BD3" i="42" a="1"/>
  <c r="BD3" i="42" s="1"/>
  <c r="BD75" i="42" a="1"/>
  <c r="BD75" i="42" s="1"/>
  <c r="BD11" i="42" a="1"/>
  <c r="BD11" i="42" s="1"/>
  <c r="BD104" i="42" a="1"/>
  <c r="BD104" i="42" s="1"/>
  <c r="BD40" i="42" a="1"/>
  <c r="BD40" i="42" s="1"/>
  <c r="BD112" i="42" a="1"/>
  <c r="BD112" i="42" s="1"/>
  <c r="BD48" i="42" a="1"/>
  <c r="BD48" i="42" s="1"/>
  <c r="BD120" i="42" a="1"/>
  <c r="BD120" i="42" s="1"/>
  <c r="BD56" i="42" a="1"/>
  <c r="BD56" i="42" s="1"/>
  <c r="BD128" i="42" a="1"/>
  <c r="BD128" i="42" s="1"/>
  <c r="BD64" i="42" a="1"/>
  <c r="BD64" i="42" s="1"/>
  <c r="BD72" i="42" a="1"/>
  <c r="BD72" i="42" s="1"/>
  <c r="BD8" i="42" a="1"/>
  <c r="BD8" i="42" s="1"/>
  <c r="BD80" i="42" a="1"/>
  <c r="BD80" i="42" s="1"/>
  <c r="BD16" i="42" a="1"/>
  <c r="BD16" i="42" s="1"/>
  <c r="BD88" i="42" a="1"/>
  <c r="BD88" i="42" s="1"/>
  <c r="BD24" i="42" a="1"/>
  <c r="BD24" i="42" s="1"/>
  <c r="BD96" i="42" a="1"/>
  <c r="BD96" i="42" s="1"/>
  <c r="BD32" i="42" a="1"/>
  <c r="BD32" i="42" s="1"/>
  <c r="BD100" i="41" a="1"/>
  <c r="BD100" i="41" s="1"/>
  <c r="BD36" i="41" a="1"/>
  <c r="BD36" i="41" s="1"/>
  <c r="BD108" i="41" a="1"/>
  <c r="BD108" i="41" s="1"/>
  <c r="BD44" i="41" a="1"/>
  <c r="BD44" i="41" s="1"/>
  <c r="BD116" i="41" a="1"/>
  <c r="BD116" i="41" s="1"/>
  <c r="BD52" i="41" a="1"/>
  <c r="BD52" i="41" s="1"/>
  <c r="BD124" i="41" a="1"/>
  <c r="BD124" i="41" s="1"/>
  <c r="BD60" i="41" a="1"/>
  <c r="BD60" i="41" s="1"/>
  <c r="BD84" i="41" a="1"/>
  <c r="BD84" i="41" s="1"/>
  <c r="BD92" i="41" a="1"/>
  <c r="BD92" i="41" s="1"/>
  <c r="BD68" i="41" a="1"/>
  <c r="BD68" i="41" s="1"/>
  <c r="BD4" i="41" a="1"/>
  <c r="BD4" i="41" s="1"/>
  <c r="BD28" i="41" a="1"/>
  <c r="BD28" i="41" s="1"/>
  <c r="BD76" i="41" a="1"/>
  <c r="BD76" i="41" s="1"/>
  <c r="BD12" i="41" a="1"/>
  <c r="BD12" i="41" s="1"/>
  <c r="BD20" i="41" a="1"/>
  <c r="BD20" i="41" s="1"/>
  <c r="BD87" i="41" a="1"/>
  <c r="BD87" i="41" s="1"/>
  <c r="BD23" i="41" a="1"/>
  <c r="BD23" i="41" s="1"/>
  <c r="BD95" i="41" a="1"/>
  <c r="BD95" i="41" s="1"/>
  <c r="BD31" i="41" a="1"/>
  <c r="BD31" i="41" s="1"/>
  <c r="BD71" i="41" a="1"/>
  <c r="BD71" i="41" s="1"/>
  <c r="BD103" i="41" a="1"/>
  <c r="BD103" i="41" s="1"/>
  <c r="BD39" i="41" a="1"/>
  <c r="BD39" i="41" s="1"/>
  <c r="BD111" i="41" a="1"/>
  <c r="BD111" i="41" s="1"/>
  <c r="BD47" i="41" a="1"/>
  <c r="BD47" i="41" s="1"/>
  <c r="BD119" i="41" a="1"/>
  <c r="BD119" i="41" s="1"/>
  <c r="BD55" i="41" a="1"/>
  <c r="BD55" i="41" s="1"/>
  <c r="BD7" i="41" a="1"/>
  <c r="BD7" i="41" s="1"/>
  <c r="BD15" i="41" a="1"/>
  <c r="BD15" i="41" s="1"/>
  <c r="BD127" i="41" a="1"/>
  <c r="BD127" i="41" s="1"/>
  <c r="BD63" i="41" a="1"/>
  <c r="BD63" i="41" s="1"/>
  <c r="BD79" i="41" a="1"/>
  <c r="BD79" i="41" s="1"/>
  <c r="BD82" i="41" a="1"/>
  <c r="BD82" i="41" s="1"/>
  <c r="BD18" i="41" a="1"/>
  <c r="BD18" i="41" s="1"/>
  <c r="BD90" i="41" a="1"/>
  <c r="BD90" i="41" s="1"/>
  <c r="BD26" i="41" a="1"/>
  <c r="BD26" i="41" s="1"/>
  <c r="BD74" i="41" a="1"/>
  <c r="BD74" i="41" s="1"/>
  <c r="BD98" i="41" a="1"/>
  <c r="BD98" i="41" s="1"/>
  <c r="BD34" i="41" a="1"/>
  <c r="BD34" i="41" s="1"/>
  <c r="BD106" i="41" a="1"/>
  <c r="BD106" i="41" s="1"/>
  <c r="BD42" i="41" a="1"/>
  <c r="BD42" i="41" s="1"/>
  <c r="BD10" i="41" a="1"/>
  <c r="BD10" i="41" s="1"/>
  <c r="BD114" i="41" a="1"/>
  <c r="BD114" i="41" s="1"/>
  <c r="BD50" i="41" a="1"/>
  <c r="BD50" i="41" s="1"/>
  <c r="BD122" i="41" a="1"/>
  <c r="BD122" i="41" s="1"/>
  <c r="BD58" i="41" a="1"/>
  <c r="BD58" i="41" s="1"/>
  <c r="BD66" i="41" a="1"/>
  <c r="BD66" i="41" s="1"/>
  <c r="BD2" i="41" a="1"/>
  <c r="BD2" i="41" s="1"/>
  <c r="BD117" i="41" a="1"/>
  <c r="BD117" i="41" s="1"/>
  <c r="BD53" i="41" a="1"/>
  <c r="BD53" i="41" s="1"/>
  <c r="BD125" i="41" a="1"/>
  <c r="BD125" i="41" s="1"/>
  <c r="BD61" i="41" a="1"/>
  <c r="BD61" i="41" s="1"/>
  <c r="BD101" i="41" a="1"/>
  <c r="BD101" i="41" s="1"/>
  <c r="BD37" i="41" a="1"/>
  <c r="BD37" i="41" s="1"/>
  <c r="BD109" i="41" a="1"/>
  <c r="BD109" i="41" s="1"/>
  <c r="BD69" i="41" a="1"/>
  <c r="BD69" i="41" s="1"/>
  <c r="BD5" i="41" a="1"/>
  <c r="BD5" i="41" s="1"/>
  <c r="BD77" i="41" a="1"/>
  <c r="BD77" i="41" s="1"/>
  <c r="BD13" i="41" a="1"/>
  <c r="BD13" i="41" s="1"/>
  <c r="BD85" i="41" a="1"/>
  <c r="BD85" i="41" s="1"/>
  <c r="BD21" i="41" a="1"/>
  <c r="BD21" i="41" s="1"/>
  <c r="BD93" i="41" a="1"/>
  <c r="BD93" i="41" s="1"/>
  <c r="BD29" i="41" a="1"/>
  <c r="BD29" i="41" s="1"/>
  <c r="BD45" i="41" a="1"/>
  <c r="BD45" i="41" s="1"/>
  <c r="BD104" i="41" a="1"/>
  <c r="BD104" i="41" s="1"/>
  <c r="BD40" i="41" a="1"/>
  <c r="BD40" i="41" s="1"/>
  <c r="BD112" i="41" a="1"/>
  <c r="BD112" i="41" s="1"/>
  <c r="BD48" i="41" a="1"/>
  <c r="BD48" i="41" s="1"/>
  <c r="BD88" i="41" a="1"/>
  <c r="BD88" i="41" s="1"/>
  <c r="BD24" i="41" a="1"/>
  <c r="BD24" i="41" s="1"/>
  <c r="BD96" i="41" a="1"/>
  <c r="BD96" i="41" s="1"/>
  <c r="BD120" i="41" a="1"/>
  <c r="BD120" i="41" s="1"/>
  <c r="BD56" i="41" a="1"/>
  <c r="BD56" i="41" s="1"/>
  <c r="BD128" i="41" a="1"/>
  <c r="BD128" i="41" s="1"/>
  <c r="BD64" i="41" a="1"/>
  <c r="BD64" i="41" s="1"/>
  <c r="BD72" i="41" a="1"/>
  <c r="BD72" i="41" s="1"/>
  <c r="BD8" i="41" a="1"/>
  <c r="BD8" i="41" s="1"/>
  <c r="BD80" i="41" a="1"/>
  <c r="BD80" i="41" s="1"/>
  <c r="BD16" i="41" a="1"/>
  <c r="BD16" i="41" s="1"/>
  <c r="BD32" i="41" a="1"/>
  <c r="BD32" i="41" s="1"/>
  <c r="BD83" i="41" a="1"/>
  <c r="BD83" i="41" s="1"/>
  <c r="BD19" i="41" a="1"/>
  <c r="BD19" i="41" s="1"/>
  <c r="BD91" i="41" a="1"/>
  <c r="BD91" i="41" s="1"/>
  <c r="BD27" i="41" a="1"/>
  <c r="BD27" i="41" s="1"/>
  <c r="BD3" i="41" a="1"/>
  <c r="BD3" i="41" s="1"/>
  <c r="BD99" i="41" a="1"/>
  <c r="BD99" i="41" s="1"/>
  <c r="BD35" i="41" a="1"/>
  <c r="BD35" i="41" s="1"/>
  <c r="BD107" i="41" a="1"/>
  <c r="BD107" i="41" s="1"/>
  <c r="BD43" i="41" a="1"/>
  <c r="BD43" i="41" s="1"/>
  <c r="BD75" i="41" a="1"/>
  <c r="BD75" i="41" s="1"/>
  <c r="BD115" i="41" a="1"/>
  <c r="BD115" i="41" s="1"/>
  <c r="BD51" i="41" a="1"/>
  <c r="BD51" i="41" s="1"/>
  <c r="BD67" i="41" a="1"/>
  <c r="BD67" i="41" s="1"/>
  <c r="BD123" i="41" a="1"/>
  <c r="BD123" i="41" s="1"/>
  <c r="BD59" i="41" a="1"/>
  <c r="BD59" i="41" s="1"/>
  <c r="BD11" i="41" a="1"/>
  <c r="BD11" i="41" s="1"/>
  <c r="BD70" i="41" a="1"/>
  <c r="BD70" i="41" s="1"/>
  <c r="BD6" i="41" a="1"/>
  <c r="BD6" i="41" s="1"/>
  <c r="BD78" i="41" a="1"/>
  <c r="BD78" i="41" s="1"/>
  <c r="BD14" i="41" a="1"/>
  <c r="BD14" i="41" s="1"/>
  <c r="BD62" i="41" a="1"/>
  <c r="BD62" i="41" s="1"/>
  <c r="BD86" i="41" a="1"/>
  <c r="BD86" i="41" s="1"/>
  <c r="BD22" i="41" a="1"/>
  <c r="BD22" i="41" s="1"/>
  <c r="BD118" i="41" a="1"/>
  <c r="BD118" i="41" s="1"/>
  <c r="BD94" i="41" a="1"/>
  <c r="BD94" i="41" s="1"/>
  <c r="BD30" i="41" a="1"/>
  <c r="BD30" i="41" s="1"/>
  <c r="BD54" i="41" a="1"/>
  <c r="BD54" i="41" s="1"/>
  <c r="BD102" i="41" a="1"/>
  <c r="BD102" i="41" s="1"/>
  <c r="BD38" i="41" a="1"/>
  <c r="BD38" i="41" s="1"/>
  <c r="BD110" i="41" a="1"/>
  <c r="BD110" i="41" s="1"/>
  <c r="BD46" i="41" a="1"/>
  <c r="BD46" i="41" s="1"/>
  <c r="BD126" i="41" a="1"/>
  <c r="BD126" i="41" s="1"/>
  <c r="BD121" i="41" a="1"/>
  <c r="BD121" i="41" s="1"/>
  <c r="BD57" i="41" a="1"/>
  <c r="BD57" i="41" s="1"/>
  <c r="BD113" i="41" a="1"/>
  <c r="BD113" i="41" s="1"/>
  <c r="BD129" i="41" a="1"/>
  <c r="BD129" i="41" s="1"/>
  <c r="BD65" i="41" a="1"/>
  <c r="BD65" i="41" s="1"/>
  <c r="BD73" i="41" a="1"/>
  <c r="BD73" i="41" s="1"/>
  <c r="BD9" i="41" a="1"/>
  <c r="BD9" i="41" s="1"/>
  <c r="BD81" i="41" a="1"/>
  <c r="BD81" i="41" s="1"/>
  <c r="BD17" i="41" a="1"/>
  <c r="BD17" i="41" s="1"/>
  <c r="BD89" i="41" a="1"/>
  <c r="BD89" i="41" s="1"/>
  <c r="BD25" i="41" a="1"/>
  <c r="BD25" i="41" s="1"/>
  <c r="BD105" i="41" a="1"/>
  <c r="BD105" i="41" s="1"/>
  <c r="BD49" i="41" a="1"/>
  <c r="BD49" i="41" s="1"/>
  <c r="BD97" i="41" a="1"/>
  <c r="BD97" i="41" s="1"/>
  <c r="BD33" i="41" a="1"/>
  <c r="BD33" i="41" s="1"/>
  <c r="BD41" i="41" a="1"/>
  <c r="BD41" i="41" s="1"/>
  <c r="BD121" i="40" a="1"/>
  <c r="BD121" i="40" s="1"/>
  <c r="BD57" i="40" a="1"/>
  <c r="BD57" i="40" s="1"/>
  <c r="BD129" i="40" a="1"/>
  <c r="BD129" i="40" s="1"/>
  <c r="BD65" i="40" a="1"/>
  <c r="BD65" i="40" s="1"/>
  <c r="BD73" i="40" a="1"/>
  <c r="BD73" i="40" s="1"/>
  <c r="BD9" i="40" a="1"/>
  <c r="BD9" i="40" s="1"/>
  <c r="BD81" i="40" a="1"/>
  <c r="BD81" i="40" s="1"/>
  <c r="BD17" i="40" a="1"/>
  <c r="BD17" i="40" s="1"/>
  <c r="BD113" i="40" a="1"/>
  <c r="BD113" i="40" s="1"/>
  <c r="BD49" i="40" a="1"/>
  <c r="BD49" i="40" s="1"/>
  <c r="BD89" i="40" a="1"/>
  <c r="BD89" i="40" s="1"/>
  <c r="BD25" i="40" a="1"/>
  <c r="BD25" i="40" s="1"/>
  <c r="BD97" i="40" a="1"/>
  <c r="BD97" i="40" s="1"/>
  <c r="BD33" i="40" a="1"/>
  <c r="BD33" i="40" s="1"/>
  <c r="BD105" i="40" a="1"/>
  <c r="BD105" i="40" s="1"/>
  <c r="BD41" i="40" a="1"/>
  <c r="BD41" i="40" s="1"/>
  <c r="BD100" i="40" a="1"/>
  <c r="BD100" i="40" s="1"/>
  <c r="BD36" i="40" a="1"/>
  <c r="BD36" i="40" s="1"/>
  <c r="BD28" i="40" a="1"/>
  <c r="BD28" i="40" s="1"/>
  <c r="BD108" i="40" a="1"/>
  <c r="BD108" i="40" s="1"/>
  <c r="BD44" i="40" a="1"/>
  <c r="BD44" i="40" s="1"/>
  <c r="BD116" i="40" a="1"/>
  <c r="BD116" i="40" s="1"/>
  <c r="BD52" i="40" a="1"/>
  <c r="BD52" i="40" s="1"/>
  <c r="BD92" i="40" a="1"/>
  <c r="BD92" i="40" s="1"/>
  <c r="BD124" i="40" a="1"/>
  <c r="BD124" i="40" s="1"/>
  <c r="BD60" i="40" a="1"/>
  <c r="BD60" i="40" s="1"/>
  <c r="BD68" i="40" a="1"/>
  <c r="BD68" i="40" s="1"/>
  <c r="BD4" i="40" a="1"/>
  <c r="BD4" i="40" s="1"/>
  <c r="BD76" i="40" a="1"/>
  <c r="BD76" i="40" s="1"/>
  <c r="BD12" i="40" a="1"/>
  <c r="BD12" i="40" s="1"/>
  <c r="BD84" i="40" a="1"/>
  <c r="BD84" i="40" s="1"/>
  <c r="BD20" i="40" a="1"/>
  <c r="BD20" i="40" s="1"/>
  <c r="BD70" i="40" a="1"/>
  <c r="BD70" i="40" s="1"/>
  <c r="BD6" i="40" a="1"/>
  <c r="BD6" i="40" s="1"/>
  <c r="BD78" i="40" a="1"/>
  <c r="BD78" i="40" s="1"/>
  <c r="BD14" i="40" a="1"/>
  <c r="BD14" i="40" s="1"/>
  <c r="BD86" i="40" a="1"/>
  <c r="BD86" i="40" s="1"/>
  <c r="BD22" i="40" a="1"/>
  <c r="BD22" i="40" s="1"/>
  <c r="BD94" i="40" a="1"/>
  <c r="BD94" i="40" s="1"/>
  <c r="BD30" i="40" a="1"/>
  <c r="BD30" i="40" s="1"/>
  <c r="BD102" i="40" a="1"/>
  <c r="BD102" i="40" s="1"/>
  <c r="BD38" i="40" a="1"/>
  <c r="BD38" i="40" s="1"/>
  <c r="BD110" i="40" a="1"/>
  <c r="BD110" i="40" s="1"/>
  <c r="BD46" i="40" a="1"/>
  <c r="BD46" i="40" s="1"/>
  <c r="BD118" i="40" a="1"/>
  <c r="BD118" i="40" s="1"/>
  <c r="BD54" i="40" a="1"/>
  <c r="BD54" i="40" s="1"/>
  <c r="BD126" i="40" a="1"/>
  <c r="BD126" i="40" s="1"/>
  <c r="BD62" i="40" a="1"/>
  <c r="BD62" i="40" s="1"/>
  <c r="BD87" i="40" a="1"/>
  <c r="BD87" i="40" s="1"/>
  <c r="BD23" i="40" a="1"/>
  <c r="BD23" i="40" s="1"/>
  <c r="BD79" i="40" a="1"/>
  <c r="BD79" i="40" s="1"/>
  <c r="BD95" i="40" a="1"/>
  <c r="BD95" i="40" s="1"/>
  <c r="BD31" i="40" a="1"/>
  <c r="BD31" i="40" s="1"/>
  <c r="BD103" i="40" a="1"/>
  <c r="BD103" i="40" s="1"/>
  <c r="BD39" i="40" a="1"/>
  <c r="BD39" i="40" s="1"/>
  <c r="BD15" i="40" a="1"/>
  <c r="BD15" i="40" s="1"/>
  <c r="BD111" i="40" a="1"/>
  <c r="BD111" i="40" s="1"/>
  <c r="BD47" i="40" a="1"/>
  <c r="BD47" i="40" s="1"/>
  <c r="BD119" i="40" a="1"/>
  <c r="BD119" i="40" s="1"/>
  <c r="BD55" i="40" a="1"/>
  <c r="BD55" i="40" s="1"/>
  <c r="BD127" i="40" a="1"/>
  <c r="BD127" i="40" s="1"/>
  <c r="BD63" i="40" a="1"/>
  <c r="BD63" i="40" s="1"/>
  <c r="BD71" i="40" a="1"/>
  <c r="BD71" i="40" s="1"/>
  <c r="BD7" i="40" a="1"/>
  <c r="BD7" i="40" s="1"/>
  <c r="BD82" i="40" a="1"/>
  <c r="BD82" i="40" s="1"/>
  <c r="BD18" i="40" a="1"/>
  <c r="BD18" i="40" s="1"/>
  <c r="BD90" i="40" a="1"/>
  <c r="BD90" i="40" s="1"/>
  <c r="BD26" i="40" a="1"/>
  <c r="BD26" i="40" s="1"/>
  <c r="BD98" i="40" a="1"/>
  <c r="BD98" i="40" s="1"/>
  <c r="BD34" i="40" a="1"/>
  <c r="BD34" i="40" s="1"/>
  <c r="BD106" i="40" a="1"/>
  <c r="BD106" i="40" s="1"/>
  <c r="BD42" i="40" a="1"/>
  <c r="BD42" i="40" s="1"/>
  <c r="BD74" i="40" a="1"/>
  <c r="BD74" i="40" s="1"/>
  <c r="BD114" i="40" a="1"/>
  <c r="BD114" i="40" s="1"/>
  <c r="BD50" i="40" a="1"/>
  <c r="BD50" i="40" s="1"/>
  <c r="BD10" i="40" a="1"/>
  <c r="BD10" i="40" s="1"/>
  <c r="BD122" i="40" a="1"/>
  <c r="BD122" i="40" s="1"/>
  <c r="BD58" i="40" a="1"/>
  <c r="BD58" i="40" s="1"/>
  <c r="BD66" i="40" a="1"/>
  <c r="BD66" i="40" s="1"/>
  <c r="BD2" i="40" a="1"/>
  <c r="BD2" i="40" s="1"/>
  <c r="BD117" i="40" a="1"/>
  <c r="BD117" i="40" s="1"/>
  <c r="BD53" i="40" a="1"/>
  <c r="BD53" i="40" s="1"/>
  <c r="BD125" i="40" a="1"/>
  <c r="BD125" i="40" s="1"/>
  <c r="BD61" i="40" a="1"/>
  <c r="BD61" i="40" s="1"/>
  <c r="BD45" i="40" a="1"/>
  <c r="BD45" i="40" s="1"/>
  <c r="BD69" i="40" a="1"/>
  <c r="BD69" i="40" s="1"/>
  <c r="BD5" i="40" a="1"/>
  <c r="BD5" i="40" s="1"/>
  <c r="BD77" i="40" a="1"/>
  <c r="BD77" i="40" s="1"/>
  <c r="BD13" i="40" a="1"/>
  <c r="BD13" i="40" s="1"/>
  <c r="BD85" i="40" a="1"/>
  <c r="BD85" i="40" s="1"/>
  <c r="BD21" i="40" a="1"/>
  <c r="BD21" i="40" s="1"/>
  <c r="BD109" i="40" a="1"/>
  <c r="BD109" i="40" s="1"/>
  <c r="BD93" i="40" a="1"/>
  <c r="BD93" i="40" s="1"/>
  <c r="BD29" i="40" a="1"/>
  <c r="BD29" i="40" s="1"/>
  <c r="BD101" i="40" a="1"/>
  <c r="BD101" i="40" s="1"/>
  <c r="BD37" i="40" a="1"/>
  <c r="BD37" i="40" s="1"/>
  <c r="BD104" i="40" a="1"/>
  <c r="BD104" i="40" s="1"/>
  <c r="BD40" i="40" a="1"/>
  <c r="BD40" i="40" s="1"/>
  <c r="BD112" i="40" a="1"/>
  <c r="BD112" i="40" s="1"/>
  <c r="BD48" i="40" a="1"/>
  <c r="BD48" i="40" s="1"/>
  <c r="BD96" i="40" a="1"/>
  <c r="BD96" i="40" s="1"/>
  <c r="BD120" i="40" a="1"/>
  <c r="BD120" i="40" s="1"/>
  <c r="BD56" i="40" a="1"/>
  <c r="BD56" i="40" s="1"/>
  <c r="BD32" i="40" a="1"/>
  <c r="BD32" i="40" s="1"/>
  <c r="BD128" i="40" a="1"/>
  <c r="BD128" i="40" s="1"/>
  <c r="BD64" i="40" a="1"/>
  <c r="BD64" i="40" s="1"/>
  <c r="BD72" i="40" a="1"/>
  <c r="BD72" i="40" s="1"/>
  <c r="BD8" i="40" a="1"/>
  <c r="BD8" i="40" s="1"/>
  <c r="BD80" i="40" a="1"/>
  <c r="BD80" i="40" s="1"/>
  <c r="BD16" i="40" a="1"/>
  <c r="BD16" i="40" s="1"/>
  <c r="BD88" i="40" a="1"/>
  <c r="BD88" i="40" s="1"/>
  <c r="BD24" i="40" a="1"/>
  <c r="BD24" i="40" s="1"/>
  <c r="BD83" i="40" a="1"/>
  <c r="BD83" i="40" s="1"/>
  <c r="BD19" i="40" a="1"/>
  <c r="BD19" i="40" s="1"/>
  <c r="BD91" i="40" a="1"/>
  <c r="BD91" i="40" s="1"/>
  <c r="BD27" i="40" a="1"/>
  <c r="BD27" i="40" s="1"/>
  <c r="BD99" i="40" a="1"/>
  <c r="BD99" i="40" s="1"/>
  <c r="BD35" i="40" a="1"/>
  <c r="BD35" i="40" s="1"/>
  <c r="BD75" i="40" a="1"/>
  <c r="BD75" i="40" s="1"/>
  <c r="BD107" i="40" a="1"/>
  <c r="BD107" i="40" s="1"/>
  <c r="BD43" i="40" a="1"/>
  <c r="BD43" i="40" s="1"/>
  <c r="BD115" i="40" a="1"/>
  <c r="BD115" i="40" s="1"/>
  <c r="BD51" i="40" a="1"/>
  <c r="BD51" i="40" s="1"/>
  <c r="BD123" i="40" a="1"/>
  <c r="BD123" i="40" s="1"/>
  <c r="BD59" i="40" a="1"/>
  <c r="BD59" i="40" s="1"/>
  <c r="BD67" i="40" a="1"/>
  <c r="BD67" i="40" s="1"/>
  <c r="BD3" i="40" a="1"/>
  <c r="BD3" i="40" s="1"/>
  <c r="BD11" i="40" a="1"/>
  <c r="BD11" i="40" s="1"/>
  <c r="BD82" i="39" a="1"/>
  <c r="BD82" i="39" s="1"/>
  <c r="BD18" i="39" a="1"/>
  <c r="BD18" i="39" s="1"/>
  <c r="BD106" i="39" a="1"/>
  <c r="BD106" i="39" s="1"/>
  <c r="BD114" i="39" a="1"/>
  <c r="BD114" i="39" s="1"/>
  <c r="BD90" i="39" a="1"/>
  <c r="BD90" i="39" s="1"/>
  <c r="BD26" i="39" a="1"/>
  <c r="BD26" i="39" s="1"/>
  <c r="BD42" i="39" a="1"/>
  <c r="BD42" i="39" s="1"/>
  <c r="BD98" i="39" a="1"/>
  <c r="BD98" i="39" s="1"/>
  <c r="BD34" i="39" a="1"/>
  <c r="BD34" i="39" s="1"/>
  <c r="BD122" i="39" a="1"/>
  <c r="BD122" i="39" s="1"/>
  <c r="BD58" i="39" a="1"/>
  <c r="BD58" i="39" s="1"/>
  <c r="BD10" i="39" a="1"/>
  <c r="BD10" i="39" s="1"/>
  <c r="BD50" i="39" a="1"/>
  <c r="BD50" i="39" s="1"/>
  <c r="BD66" i="39" a="1"/>
  <c r="BD66" i="39" s="1"/>
  <c r="BD2" i="39" a="1"/>
  <c r="BD2" i="39" s="1"/>
  <c r="BD74" i="39" a="1"/>
  <c r="BD74" i="39" s="1"/>
  <c r="BD117" i="39" a="1"/>
  <c r="BD117" i="39" s="1"/>
  <c r="BD53" i="39" a="1"/>
  <c r="BD53" i="39" s="1"/>
  <c r="BD85" i="39" a="1"/>
  <c r="BD85" i="39" s="1"/>
  <c r="BD125" i="39" a="1"/>
  <c r="BD125" i="39" s="1"/>
  <c r="BD61" i="39" a="1"/>
  <c r="BD61" i="39" s="1"/>
  <c r="BD77" i="39" a="1"/>
  <c r="BD77" i="39" s="1"/>
  <c r="BD69" i="39" a="1"/>
  <c r="BD69" i="39" s="1"/>
  <c r="BD5" i="39" a="1"/>
  <c r="BD5" i="39" s="1"/>
  <c r="BD13" i="39" a="1"/>
  <c r="BD13" i="39" s="1"/>
  <c r="BD93" i="39" a="1"/>
  <c r="BD93" i="39" s="1"/>
  <c r="BD29" i="39" a="1"/>
  <c r="BD29" i="39" s="1"/>
  <c r="BD45" i="39" a="1"/>
  <c r="BD45" i="39" s="1"/>
  <c r="BD21" i="39" a="1"/>
  <c r="BD21" i="39" s="1"/>
  <c r="BD101" i="39" a="1"/>
  <c r="BD101" i="39" s="1"/>
  <c r="BD37" i="39" a="1"/>
  <c r="BD37" i="39" s="1"/>
  <c r="BD109" i="39" a="1"/>
  <c r="BD109" i="39" s="1"/>
  <c r="BD104" i="39" a="1"/>
  <c r="BD104" i="39" s="1"/>
  <c r="BD40" i="39" a="1"/>
  <c r="BD40" i="39" s="1"/>
  <c r="BD64" i="39" a="1"/>
  <c r="BD64" i="39" s="1"/>
  <c r="BD112" i="39" a="1"/>
  <c r="BD112" i="39" s="1"/>
  <c r="BD48" i="39" a="1"/>
  <c r="BD48" i="39" s="1"/>
  <c r="BD120" i="39" a="1"/>
  <c r="BD120" i="39" s="1"/>
  <c r="BD56" i="39" a="1"/>
  <c r="BD56" i="39" s="1"/>
  <c r="BD128" i="39" a="1"/>
  <c r="BD128" i="39" s="1"/>
  <c r="BD72" i="39" a="1"/>
  <c r="BD72" i="39" s="1"/>
  <c r="BD80" i="39" a="1"/>
  <c r="BD80" i="39" s="1"/>
  <c r="BD16" i="39" a="1"/>
  <c r="BD16" i="39" s="1"/>
  <c r="BD32" i="39" a="1"/>
  <c r="BD32" i="39" s="1"/>
  <c r="BD88" i="39" a="1"/>
  <c r="BD88" i="39" s="1"/>
  <c r="BD24" i="39" a="1"/>
  <c r="BD24" i="39" s="1"/>
  <c r="BD96" i="39" a="1"/>
  <c r="BD96" i="39" s="1"/>
  <c r="BD8" i="39" a="1"/>
  <c r="BD8" i="39" s="1"/>
  <c r="BD70" i="39" a="1"/>
  <c r="BD70" i="39" s="1"/>
  <c r="BD6" i="39" a="1"/>
  <c r="BD6" i="39" s="1"/>
  <c r="BD78" i="39" a="1"/>
  <c r="BD78" i="39" s="1"/>
  <c r="BD14" i="39" a="1"/>
  <c r="BD14" i="39" s="1"/>
  <c r="BD94" i="39" a="1"/>
  <c r="BD94" i="39" s="1"/>
  <c r="BD30" i="39" a="1"/>
  <c r="BD30" i="39" s="1"/>
  <c r="BD86" i="39" a="1"/>
  <c r="BD86" i="39" s="1"/>
  <c r="BD22" i="39" a="1"/>
  <c r="BD22" i="39" s="1"/>
  <c r="BD102" i="39" a="1"/>
  <c r="BD102" i="39" s="1"/>
  <c r="BD110" i="39" a="1"/>
  <c r="BD110" i="39" s="1"/>
  <c r="BD46" i="39" a="1"/>
  <c r="BD46" i="39" s="1"/>
  <c r="BD62" i="39" a="1"/>
  <c r="BD62" i="39" s="1"/>
  <c r="BD118" i="39" a="1"/>
  <c r="BD118" i="39" s="1"/>
  <c r="BD54" i="39" a="1"/>
  <c r="BD54" i="39" s="1"/>
  <c r="BD126" i="39" a="1"/>
  <c r="BD126" i="39" s="1"/>
  <c r="BD38" i="39" a="1"/>
  <c r="BD38" i="39" s="1"/>
  <c r="BD83" i="39" a="1"/>
  <c r="BD83" i="39" s="1"/>
  <c r="BD19" i="39" a="1"/>
  <c r="BD19" i="39" s="1"/>
  <c r="BD91" i="39" a="1"/>
  <c r="BD91" i="39" s="1"/>
  <c r="BD27" i="39" a="1"/>
  <c r="BD27" i="39" s="1"/>
  <c r="BD107" i="39" a="1"/>
  <c r="BD107" i="39" s="1"/>
  <c r="BD99" i="39" a="1"/>
  <c r="BD99" i="39" s="1"/>
  <c r="BD35" i="39" a="1"/>
  <c r="BD35" i="39" s="1"/>
  <c r="BD43" i="39" a="1"/>
  <c r="BD43" i="39" s="1"/>
  <c r="BD123" i="39" a="1"/>
  <c r="BD123" i="39" s="1"/>
  <c r="BD59" i="39" a="1"/>
  <c r="BD59" i="39" s="1"/>
  <c r="BD75" i="39" a="1"/>
  <c r="BD75" i="39" s="1"/>
  <c r="BD11" i="39" a="1"/>
  <c r="BD11" i="39" s="1"/>
  <c r="BD67" i="39" a="1"/>
  <c r="BD67" i="39" s="1"/>
  <c r="BD3" i="39" a="1"/>
  <c r="BD3" i="39" s="1"/>
  <c r="BD115" i="39" a="1"/>
  <c r="BD115" i="39" s="1"/>
  <c r="BD51" i="39" a="1"/>
  <c r="BD51" i="39" s="1"/>
  <c r="BD121" i="39" a="1"/>
  <c r="BD121" i="39" s="1"/>
  <c r="BD57" i="39" a="1"/>
  <c r="BD57" i="39" s="1"/>
  <c r="BD81" i="39" a="1"/>
  <c r="BD81" i="39" s="1"/>
  <c r="BD129" i="39" a="1"/>
  <c r="BD129" i="39" s="1"/>
  <c r="BD65" i="39" a="1"/>
  <c r="BD65" i="39" s="1"/>
  <c r="BD17" i="39" a="1"/>
  <c r="BD17" i="39" s="1"/>
  <c r="BD73" i="39" a="1"/>
  <c r="BD73" i="39" s="1"/>
  <c r="BD9" i="39" a="1"/>
  <c r="BD9" i="39" s="1"/>
  <c r="BD89" i="39" a="1"/>
  <c r="BD89" i="39" s="1"/>
  <c r="BD97" i="39" a="1"/>
  <c r="BD97" i="39" s="1"/>
  <c r="BD33" i="39" a="1"/>
  <c r="BD33" i="39" s="1"/>
  <c r="BD113" i="39" a="1"/>
  <c r="BD113" i="39" s="1"/>
  <c r="BD49" i="39" a="1"/>
  <c r="BD49" i="39" s="1"/>
  <c r="BD105" i="39" a="1"/>
  <c r="BD105" i="39" s="1"/>
  <c r="BD41" i="39" a="1"/>
  <c r="BD41" i="39" s="1"/>
  <c r="BD25" i="39" a="1"/>
  <c r="BD25" i="39" s="1"/>
  <c r="BD87" i="39" a="1"/>
  <c r="BD87" i="39" s="1"/>
  <c r="BD23" i="39" a="1"/>
  <c r="BD23" i="39" s="1"/>
  <c r="BD47" i="39" a="1"/>
  <c r="BD47" i="39" s="1"/>
  <c r="BD95" i="39" a="1"/>
  <c r="BD95" i="39" s="1"/>
  <c r="BD31" i="39" a="1"/>
  <c r="BD31" i="39" s="1"/>
  <c r="BD103" i="39" a="1"/>
  <c r="BD103" i="39" s="1"/>
  <c r="BD39" i="39" a="1"/>
  <c r="BD39" i="39" s="1"/>
  <c r="BD111" i="39" a="1"/>
  <c r="BD111" i="39" s="1"/>
  <c r="BD127" i="39" a="1"/>
  <c r="BD127" i="39" s="1"/>
  <c r="BD63" i="39" a="1"/>
  <c r="BD63" i="39" s="1"/>
  <c r="BD119" i="39" a="1"/>
  <c r="BD119" i="39" s="1"/>
  <c r="BD55" i="39" a="1"/>
  <c r="BD55" i="39" s="1"/>
  <c r="BD71" i="39" a="1"/>
  <c r="BD71" i="39" s="1"/>
  <c r="BD7" i="39" a="1"/>
  <c r="BD7" i="39" s="1"/>
  <c r="BD79" i="39" a="1"/>
  <c r="BD79" i="39" s="1"/>
  <c r="BD15" i="39" a="1"/>
  <c r="BD15" i="39" s="1"/>
  <c r="BD100" i="39" a="1"/>
  <c r="BD100" i="39" s="1"/>
  <c r="BD36" i="39" a="1"/>
  <c r="BD36" i="39" s="1"/>
  <c r="BD68" i="39" a="1"/>
  <c r="BD68" i="39" s="1"/>
  <c r="BD4" i="39" a="1"/>
  <c r="BD4" i="39" s="1"/>
  <c r="BD108" i="39" a="1"/>
  <c r="BD108" i="39" s="1"/>
  <c r="BD44" i="39" a="1"/>
  <c r="BD44" i="39" s="1"/>
  <c r="BD124" i="39" a="1"/>
  <c r="BD124" i="39" s="1"/>
  <c r="BD60" i="39" a="1"/>
  <c r="BD60" i="39" s="1"/>
  <c r="BD116" i="39" a="1"/>
  <c r="BD116" i="39" s="1"/>
  <c r="BD52" i="39" a="1"/>
  <c r="BD52" i="39" s="1"/>
  <c r="BD76" i="39" a="1"/>
  <c r="BD76" i="39" s="1"/>
  <c r="BD12" i="39" a="1"/>
  <c r="BD12" i="39" s="1"/>
  <c r="BD92" i="39" a="1"/>
  <c r="BD92" i="39" s="1"/>
  <c r="BD84" i="39" a="1"/>
  <c r="BD84" i="39" s="1"/>
  <c r="BD20" i="39" a="1"/>
  <c r="BD20" i="39" s="1"/>
  <c r="BD28" i="39" a="1"/>
  <c r="BD28" i="39" s="1"/>
  <c r="BD121" i="38" a="1"/>
  <c r="BD121" i="38" s="1"/>
  <c r="BD57" i="38" a="1"/>
  <c r="BD57" i="38" s="1"/>
  <c r="BD129" i="38" a="1"/>
  <c r="BD129" i="38" s="1"/>
  <c r="BD65" i="38" a="1"/>
  <c r="BD65" i="38" s="1"/>
  <c r="BD97" i="38" a="1"/>
  <c r="BD97" i="38" s="1"/>
  <c r="BD105" i="38" a="1"/>
  <c r="BD105" i="38" s="1"/>
  <c r="BD41" i="38" a="1"/>
  <c r="BD41" i="38" s="1"/>
  <c r="BD73" i="38" a="1"/>
  <c r="BD73" i="38" s="1"/>
  <c r="BD9" i="38" a="1"/>
  <c r="BD9" i="38" s="1"/>
  <c r="BD81" i="38" a="1"/>
  <c r="BD81" i="38" s="1"/>
  <c r="BD17" i="38" a="1"/>
  <c r="BD17" i="38" s="1"/>
  <c r="BD89" i="38" a="1"/>
  <c r="BD89" i="38" s="1"/>
  <c r="BD25" i="38" a="1"/>
  <c r="BD25" i="38" s="1"/>
  <c r="BD113" i="38" a="1"/>
  <c r="BD113" i="38" s="1"/>
  <c r="BD49" i="38" a="1"/>
  <c r="BD49" i="38" s="1"/>
  <c r="BD33" i="38" a="1"/>
  <c r="BD33" i="38" s="1"/>
  <c r="BD87" i="38" a="1"/>
  <c r="BD87" i="38" s="1"/>
  <c r="BD23" i="38" a="1"/>
  <c r="BD23" i="38" s="1"/>
  <c r="BD7" i="38" a="1"/>
  <c r="BD7" i="38" s="1"/>
  <c r="BD95" i="38" a="1"/>
  <c r="BD95" i="38" s="1"/>
  <c r="BD31" i="38" a="1"/>
  <c r="BD31" i="38" s="1"/>
  <c r="BD71" i="38" a="1"/>
  <c r="BD71" i="38" s="1"/>
  <c r="BD103" i="38" a="1"/>
  <c r="BD103" i="38" s="1"/>
  <c r="BD39" i="38" a="1"/>
  <c r="BD39" i="38" s="1"/>
  <c r="BD111" i="38" a="1"/>
  <c r="BD111" i="38" s="1"/>
  <c r="BD47" i="38" a="1"/>
  <c r="BD47" i="38" s="1"/>
  <c r="BD119" i="38" a="1"/>
  <c r="BD119" i="38" s="1"/>
  <c r="BD55" i="38" a="1"/>
  <c r="BD55" i="38" s="1"/>
  <c r="BD127" i="38" a="1"/>
  <c r="BD127" i="38" s="1"/>
  <c r="BD79" i="38" a="1"/>
  <c r="BD79" i="38" s="1"/>
  <c r="BD15" i="38" a="1"/>
  <c r="BD15" i="38" s="1"/>
  <c r="BD63" i="38" a="1"/>
  <c r="BD63" i="38" s="1"/>
  <c r="BD82" i="38" a="1"/>
  <c r="BD82" i="38" s="1"/>
  <c r="BD18" i="38" a="1"/>
  <c r="BD18" i="38" s="1"/>
  <c r="BD58" i="38" a="1"/>
  <c r="BD58" i="38" s="1"/>
  <c r="BD90" i="38" a="1"/>
  <c r="BD90" i="38" s="1"/>
  <c r="BD26" i="38" a="1"/>
  <c r="BD26" i="38" s="1"/>
  <c r="BD66" i="38" a="1"/>
  <c r="BD66" i="38" s="1"/>
  <c r="BD98" i="38" a="1"/>
  <c r="BD98" i="38" s="1"/>
  <c r="BD34" i="38" a="1"/>
  <c r="BD34" i="38" s="1"/>
  <c r="BD122" i="38" a="1"/>
  <c r="BD122" i="38" s="1"/>
  <c r="BD106" i="38" a="1"/>
  <c r="BD106" i="38" s="1"/>
  <c r="BD42" i="38" a="1"/>
  <c r="BD42" i="38" s="1"/>
  <c r="BD114" i="38" a="1"/>
  <c r="BD114" i="38" s="1"/>
  <c r="BD50" i="38" a="1"/>
  <c r="BD50" i="38" s="1"/>
  <c r="BD2" i="38" a="1"/>
  <c r="BD2" i="38" s="1"/>
  <c r="BD74" i="38" a="1"/>
  <c r="BD74" i="38" s="1"/>
  <c r="BD10" i="38" a="1"/>
  <c r="BD10" i="38" s="1"/>
  <c r="BD117" i="38" a="1"/>
  <c r="BD117" i="38" s="1"/>
  <c r="BD53" i="38" a="1"/>
  <c r="BD53" i="38" s="1"/>
  <c r="BD93" i="38" a="1"/>
  <c r="BD93" i="38" s="1"/>
  <c r="BD29" i="38" a="1"/>
  <c r="BD29" i="38" s="1"/>
  <c r="BD101" i="38" a="1"/>
  <c r="BD101" i="38" s="1"/>
  <c r="BD37" i="38" a="1"/>
  <c r="BD37" i="38" s="1"/>
  <c r="BD125" i="38" a="1"/>
  <c r="BD125" i="38" s="1"/>
  <c r="BD61" i="38" a="1"/>
  <c r="BD61" i="38" s="1"/>
  <c r="BD69" i="38" a="1"/>
  <c r="BD69" i="38" s="1"/>
  <c r="BD5" i="38" a="1"/>
  <c r="BD5" i="38" s="1"/>
  <c r="BD77" i="38" a="1"/>
  <c r="BD77" i="38" s="1"/>
  <c r="BD13" i="38" a="1"/>
  <c r="BD13" i="38" s="1"/>
  <c r="BD85" i="38" a="1"/>
  <c r="BD85" i="38" s="1"/>
  <c r="BD21" i="38" a="1"/>
  <c r="BD21" i="38" s="1"/>
  <c r="BD109" i="38" a="1"/>
  <c r="BD109" i="38" s="1"/>
  <c r="BD45" i="38" a="1"/>
  <c r="BD45" i="38" s="1"/>
  <c r="BD100" i="38" a="1"/>
  <c r="BD100" i="38" s="1"/>
  <c r="BD36" i="38" a="1"/>
  <c r="BD36" i="38" s="1"/>
  <c r="BD20" i="38" a="1"/>
  <c r="BD20" i="38" s="1"/>
  <c r="BD108" i="38" a="1"/>
  <c r="BD108" i="38" s="1"/>
  <c r="BD44" i="38" a="1"/>
  <c r="BD44" i="38" s="1"/>
  <c r="BD76" i="38" a="1"/>
  <c r="BD76" i="38" s="1"/>
  <c r="BD84" i="38" a="1"/>
  <c r="BD84" i="38" s="1"/>
  <c r="BD116" i="38" a="1"/>
  <c r="BD116" i="38" s="1"/>
  <c r="BD52" i="38" a="1"/>
  <c r="BD52" i="38" s="1"/>
  <c r="BD124" i="38" a="1"/>
  <c r="BD124" i="38" s="1"/>
  <c r="BD60" i="38" a="1"/>
  <c r="BD60" i="38" s="1"/>
  <c r="BD68" i="38" a="1"/>
  <c r="BD68" i="38" s="1"/>
  <c r="BD4" i="38" a="1"/>
  <c r="BD4" i="38" s="1"/>
  <c r="BD12" i="38" a="1"/>
  <c r="BD12" i="38" s="1"/>
  <c r="BD92" i="38" a="1"/>
  <c r="BD92" i="38" s="1"/>
  <c r="BD28" i="38" a="1"/>
  <c r="BD28" i="38" s="1"/>
  <c r="BD83" i="38" a="1"/>
  <c r="BD83" i="38" s="1"/>
  <c r="BD19" i="38" a="1"/>
  <c r="BD19" i="38" s="1"/>
  <c r="BD67" i="38" a="1"/>
  <c r="BD67" i="38" s="1"/>
  <c r="BD91" i="38" a="1"/>
  <c r="BD91" i="38" s="1"/>
  <c r="BD27" i="38" a="1"/>
  <c r="BD27" i="38" s="1"/>
  <c r="BD3" i="38" a="1"/>
  <c r="BD3" i="38" s="1"/>
  <c r="BD99" i="38" a="1"/>
  <c r="BD99" i="38" s="1"/>
  <c r="BD35" i="38" a="1"/>
  <c r="BD35" i="38" s="1"/>
  <c r="BD107" i="38" a="1"/>
  <c r="BD107" i="38" s="1"/>
  <c r="BD43" i="38" a="1"/>
  <c r="BD43" i="38" s="1"/>
  <c r="BD123" i="38" a="1"/>
  <c r="BD123" i="38" s="1"/>
  <c r="BD115" i="38" a="1"/>
  <c r="BD115" i="38" s="1"/>
  <c r="BD51" i="38" a="1"/>
  <c r="BD51" i="38" s="1"/>
  <c r="BD59" i="38" a="1"/>
  <c r="BD59" i="38" s="1"/>
  <c r="BD75" i="38" a="1"/>
  <c r="BD75" i="38" s="1"/>
  <c r="BD11" i="38" a="1"/>
  <c r="BD11" i="38" s="1"/>
  <c r="BD70" i="38" a="1"/>
  <c r="BD70" i="38" s="1"/>
  <c r="BD6" i="38" a="1"/>
  <c r="BD6" i="38" s="1"/>
  <c r="BD110" i="38" a="1"/>
  <c r="BD110" i="38" s="1"/>
  <c r="BD78" i="38" a="1"/>
  <c r="BD78" i="38" s="1"/>
  <c r="BD14" i="38" a="1"/>
  <c r="BD14" i="38" s="1"/>
  <c r="BD46" i="38" a="1"/>
  <c r="BD46" i="38" s="1"/>
  <c r="BD54" i="38" a="1"/>
  <c r="BD54" i="38" s="1"/>
  <c r="BD86" i="38" a="1"/>
  <c r="BD86" i="38" s="1"/>
  <c r="BD22" i="38" a="1"/>
  <c r="BD22" i="38" s="1"/>
  <c r="BD94" i="38" a="1"/>
  <c r="BD94" i="38" s="1"/>
  <c r="BD30" i="38" a="1"/>
  <c r="BD30" i="38" s="1"/>
  <c r="BD102" i="38" a="1"/>
  <c r="BD102" i="38" s="1"/>
  <c r="BD38" i="38" a="1"/>
  <c r="BD38" i="38" s="1"/>
  <c r="BD118" i="38" a="1"/>
  <c r="BD118" i="38" s="1"/>
  <c r="BD126" i="38" a="1"/>
  <c r="BD126" i="38" s="1"/>
  <c r="BD62" i="38" a="1"/>
  <c r="BD62" i="38" s="1"/>
  <c r="BD104" i="38" a="1"/>
  <c r="BD104" i="38" s="1"/>
  <c r="BD40" i="38" a="1"/>
  <c r="BD40" i="38" s="1"/>
  <c r="BD80" i="38" a="1"/>
  <c r="BD80" i="38" s="1"/>
  <c r="BD88" i="38" a="1"/>
  <c r="BD88" i="38" s="1"/>
  <c r="BD112" i="38" a="1"/>
  <c r="BD112" i="38" s="1"/>
  <c r="BD48" i="38" a="1"/>
  <c r="BD48" i="38" s="1"/>
  <c r="BD16" i="38" a="1"/>
  <c r="BD16" i="38" s="1"/>
  <c r="BD24" i="38" a="1"/>
  <c r="BD24" i="38" s="1"/>
  <c r="BD120" i="38" a="1"/>
  <c r="BD120" i="38" s="1"/>
  <c r="BD56" i="38" a="1"/>
  <c r="BD56" i="38" s="1"/>
  <c r="BD128" i="38" a="1"/>
  <c r="BD128" i="38" s="1"/>
  <c r="BD64" i="38" a="1"/>
  <c r="BD64" i="38" s="1"/>
  <c r="BD72" i="38" a="1"/>
  <c r="BD72" i="38" s="1"/>
  <c r="BD8" i="38" a="1"/>
  <c r="BD8" i="38" s="1"/>
  <c r="BD96" i="38" a="1"/>
  <c r="BD96" i="38" s="1"/>
  <c r="BD32" i="38" a="1"/>
  <c r="BD32" i="38" s="1"/>
  <c r="BD70" i="37" a="1"/>
  <c r="BD70" i="37" s="1"/>
  <c r="BD6" i="37" a="1"/>
  <c r="BD6" i="37" s="1"/>
  <c r="BD78" i="37" a="1"/>
  <c r="BD78" i="37" s="1"/>
  <c r="BD14" i="37" a="1"/>
  <c r="BD14" i="37" s="1"/>
  <c r="BD86" i="37" a="1"/>
  <c r="BD86" i="37" s="1"/>
  <c r="BD22" i="37" a="1"/>
  <c r="BD22" i="37" s="1"/>
  <c r="BD118" i="37" a="1"/>
  <c r="BD118" i="37" s="1"/>
  <c r="BD94" i="37" a="1"/>
  <c r="BD94" i="37" s="1"/>
  <c r="BD30" i="37" a="1"/>
  <c r="BD30" i="37" s="1"/>
  <c r="BD54" i="37" a="1"/>
  <c r="BD54" i="37" s="1"/>
  <c r="BD102" i="37" a="1"/>
  <c r="BD102" i="37" s="1"/>
  <c r="BD38" i="37" a="1"/>
  <c r="BD38" i="37" s="1"/>
  <c r="BD110" i="37" a="1"/>
  <c r="BD110" i="37" s="1"/>
  <c r="BD46" i="37" a="1"/>
  <c r="BD46" i="37" s="1"/>
  <c r="BD126" i="37" a="1"/>
  <c r="BD126" i="37" s="1"/>
  <c r="BD62" i="37" a="1"/>
  <c r="BD62" i="37" s="1"/>
  <c r="BD83" i="37" a="1"/>
  <c r="BD83" i="37" s="1"/>
  <c r="BD19" i="37" a="1"/>
  <c r="BD19" i="37" s="1"/>
  <c r="BD91" i="37" a="1"/>
  <c r="BD91" i="37" s="1"/>
  <c r="BD27" i="37" a="1"/>
  <c r="BD27" i="37" s="1"/>
  <c r="BD3" i="37" a="1"/>
  <c r="BD3" i="37" s="1"/>
  <c r="BD99" i="37" a="1"/>
  <c r="BD99" i="37" s="1"/>
  <c r="BD35" i="37" a="1"/>
  <c r="BD35" i="37" s="1"/>
  <c r="BD107" i="37" a="1"/>
  <c r="BD107" i="37" s="1"/>
  <c r="BD43" i="37" a="1"/>
  <c r="BD43" i="37" s="1"/>
  <c r="BD115" i="37" a="1"/>
  <c r="BD115" i="37" s="1"/>
  <c r="BD51" i="37" a="1"/>
  <c r="BD51" i="37" s="1"/>
  <c r="BD123" i="37" a="1"/>
  <c r="BD123" i="37" s="1"/>
  <c r="BD59" i="37" a="1"/>
  <c r="BD59" i="37" s="1"/>
  <c r="BD75" i="37" a="1"/>
  <c r="BD75" i="37" s="1"/>
  <c r="BD11" i="37" a="1"/>
  <c r="BD11" i="37" s="1"/>
  <c r="BD67" i="37" a="1"/>
  <c r="BD67" i="37" s="1"/>
  <c r="BD100" i="37" a="1"/>
  <c r="BD100" i="37" s="1"/>
  <c r="BD36" i="37" a="1"/>
  <c r="BD36" i="37" s="1"/>
  <c r="BD108" i="37" a="1"/>
  <c r="BD108" i="37" s="1"/>
  <c r="BD44" i="37" a="1"/>
  <c r="BD44" i="37" s="1"/>
  <c r="BD116" i="37" a="1"/>
  <c r="BD116" i="37" s="1"/>
  <c r="BD52" i="37" a="1"/>
  <c r="BD52" i="37" s="1"/>
  <c r="BD124" i="37" a="1"/>
  <c r="BD124" i="37" s="1"/>
  <c r="BD60" i="37" a="1"/>
  <c r="BD60" i="37" s="1"/>
  <c r="BD68" i="37" a="1"/>
  <c r="BD68" i="37" s="1"/>
  <c r="BD4" i="37" a="1"/>
  <c r="BD4" i="37" s="1"/>
  <c r="BD76" i="37" a="1"/>
  <c r="BD76" i="37" s="1"/>
  <c r="BD12" i="37" a="1"/>
  <c r="BD12" i="37" s="1"/>
  <c r="BD84" i="37" a="1"/>
  <c r="BD84" i="37" s="1"/>
  <c r="BD92" i="37" a="1"/>
  <c r="BD92" i="37" s="1"/>
  <c r="BD28" i="37" a="1"/>
  <c r="BD28" i="37" s="1"/>
  <c r="BD20" i="37" a="1"/>
  <c r="BD20" i="37" s="1"/>
  <c r="BD87" i="37" a="1"/>
  <c r="BD87" i="37" s="1"/>
  <c r="BD23" i="37" a="1"/>
  <c r="BD23" i="37" s="1"/>
  <c r="BD95" i="37" a="1"/>
  <c r="BD95" i="37" s="1"/>
  <c r="BD31" i="37" a="1"/>
  <c r="BD31" i="37" s="1"/>
  <c r="BD103" i="37" a="1"/>
  <c r="BD103" i="37" s="1"/>
  <c r="BD39" i="37" a="1"/>
  <c r="BD39" i="37" s="1"/>
  <c r="BD71" i="37" a="1"/>
  <c r="BD71" i="37" s="1"/>
  <c r="BD111" i="37" a="1"/>
  <c r="BD111" i="37" s="1"/>
  <c r="BD47" i="37" a="1"/>
  <c r="BD47" i="37" s="1"/>
  <c r="BD7" i="37" a="1"/>
  <c r="BD7" i="37" s="1"/>
  <c r="BD119" i="37" a="1"/>
  <c r="BD119" i="37" s="1"/>
  <c r="BD55" i="37" a="1"/>
  <c r="BD55" i="37" s="1"/>
  <c r="BD127" i="37" a="1"/>
  <c r="BD127" i="37" s="1"/>
  <c r="BD63" i="37" a="1"/>
  <c r="BD63" i="37" s="1"/>
  <c r="BD79" i="37" a="1"/>
  <c r="BD79" i="37" s="1"/>
  <c r="BD15" i="37" a="1"/>
  <c r="BD15" i="37" s="1"/>
  <c r="BD121" i="37" a="1"/>
  <c r="BD121" i="37" s="1"/>
  <c r="BD57" i="37" a="1"/>
  <c r="BD57" i="37" s="1"/>
  <c r="BD129" i="37" a="1"/>
  <c r="BD129" i="37" s="1"/>
  <c r="BD65" i="37" a="1"/>
  <c r="BD65" i="37" s="1"/>
  <c r="BD41" i="37" a="1"/>
  <c r="BD41" i="37" s="1"/>
  <c r="BD73" i="37" a="1"/>
  <c r="BD73" i="37" s="1"/>
  <c r="BD9" i="37" a="1"/>
  <c r="BD9" i="37" s="1"/>
  <c r="BD81" i="37" a="1"/>
  <c r="BD81" i="37" s="1"/>
  <c r="BD17" i="37" a="1"/>
  <c r="BD17" i="37" s="1"/>
  <c r="BD89" i="37" a="1"/>
  <c r="BD89" i="37" s="1"/>
  <c r="BD25" i="37" a="1"/>
  <c r="BD25" i="37" s="1"/>
  <c r="BD97" i="37" a="1"/>
  <c r="BD97" i="37" s="1"/>
  <c r="BD33" i="37" a="1"/>
  <c r="BD33" i="37" s="1"/>
  <c r="BD113" i="37" a="1"/>
  <c r="BD113" i="37" s="1"/>
  <c r="BD49" i="37" a="1"/>
  <c r="BD49" i="37" s="1"/>
  <c r="BD105" i="37" a="1"/>
  <c r="BD105" i="37" s="1"/>
  <c r="BD82" i="37" a="1"/>
  <c r="BD82" i="37" s="1"/>
  <c r="BD18" i="37" a="1"/>
  <c r="BD18" i="37" s="1"/>
  <c r="BD90" i="37" a="1"/>
  <c r="BD90" i="37" s="1"/>
  <c r="BD26" i="37" a="1"/>
  <c r="BD26" i="37" s="1"/>
  <c r="BD98" i="37" a="1"/>
  <c r="BD98" i="37" s="1"/>
  <c r="BD34" i="37" a="1"/>
  <c r="BD34" i="37" s="1"/>
  <c r="BD106" i="37" a="1"/>
  <c r="BD106" i="37" s="1"/>
  <c r="BD42" i="37" a="1"/>
  <c r="BD42" i="37" s="1"/>
  <c r="BD114" i="37" a="1"/>
  <c r="BD114" i="37" s="1"/>
  <c r="BD50" i="37" a="1"/>
  <c r="BD50" i="37" s="1"/>
  <c r="BD122" i="37" a="1"/>
  <c r="BD122" i="37" s="1"/>
  <c r="BD58" i="37" a="1"/>
  <c r="BD58" i="37" s="1"/>
  <c r="BD66" i="37" a="1"/>
  <c r="BD66" i="37" s="1"/>
  <c r="BD74" i="37" a="1"/>
  <c r="BD74" i="37" s="1"/>
  <c r="BD10" i="37" a="1"/>
  <c r="BD10" i="37" s="1"/>
  <c r="BD2" i="37" a="1"/>
  <c r="BD2" i="37" s="1"/>
  <c r="BD117" i="37" a="1"/>
  <c r="BD117" i="37" s="1"/>
  <c r="BD53" i="37" a="1"/>
  <c r="BD53" i="37" s="1"/>
  <c r="BD125" i="37" a="1"/>
  <c r="BD125" i="37" s="1"/>
  <c r="BD61" i="37" a="1"/>
  <c r="BD61" i="37" s="1"/>
  <c r="BD69" i="37" a="1"/>
  <c r="BD69" i="37" s="1"/>
  <c r="BD5" i="37" a="1"/>
  <c r="BD5" i="37" s="1"/>
  <c r="BD37" i="37" a="1"/>
  <c r="BD37" i="37" s="1"/>
  <c r="BD77" i="37" a="1"/>
  <c r="BD77" i="37" s="1"/>
  <c r="BD13" i="37" a="1"/>
  <c r="BD13" i="37" s="1"/>
  <c r="BD85" i="37" a="1"/>
  <c r="BD85" i="37" s="1"/>
  <c r="BD21" i="37" a="1"/>
  <c r="BD21" i="37" s="1"/>
  <c r="BD101" i="37" a="1"/>
  <c r="BD101" i="37" s="1"/>
  <c r="BD93" i="37" a="1"/>
  <c r="BD93" i="37" s="1"/>
  <c r="BD29" i="37" a="1"/>
  <c r="BD29" i="37" s="1"/>
  <c r="BD109" i="37" a="1"/>
  <c r="BD109" i="37" s="1"/>
  <c r="BD45" i="37" a="1"/>
  <c r="BD45" i="37" s="1"/>
  <c r="BD104" i="37" a="1"/>
  <c r="BD104" i="37" s="1"/>
  <c r="BD40" i="37" a="1"/>
  <c r="BD40" i="37" s="1"/>
  <c r="BD112" i="37" a="1"/>
  <c r="BD112" i="37" s="1"/>
  <c r="BD48" i="37" a="1"/>
  <c r="BD48" i="37" s="1"/>
  <c r="BD120" i="37" a="1"/>
  <c r="BD120" i="37" s="1"/>
  <c r="BD56" i="37" a="1"/>
  <c r="BD56" i="37" s="1"/>
  <c r="BD24" i="37" a="1"/>
  <c r="BD24" i="37" s="1"/>
  <c r="BD128" i="37" a="1"/>
  <c r="BD128" i="37" s="1"/>
  <c r="BD64" i="37" a="1"/>
  <c r="BD64" i="37" s="1"/>
  <c r="BD72" i="37" a="1"/>
  <c r="BD72" i="37" s="1"/>
  <c r="BD8" i="37" a="1"/>
  <c r="BD8" i="37" s="1"/>
  <c r="BD88" i="37" a="1"/>
  <c r="BD88" i="37" s="1"/>
  <c r="BD80" i="37" a="1"/>
  <c r="BD80" i="37" s="1"/>
  <c r="BD16" i="37" a="1"/>
  <c r="BD16" i="37" s="1"/>
  <c r="BD96" i="37" a="1"/>
  <c r="BD96" i="37" s="1"/>
  <c r="BD32" i="37" a="1"/>
  <c r="BD32" i="37" s="1"/>
  <c r="BD70" i="36" a="1"/>
  <c r="BD70" i="36" s="1"/>
  <c r="BD6" i="36" a="1"/>
  <c r="BD6" i="36" s="1"/>
  <c r="BD78" i="36" a="1"/>
  <c r="BD78" i="36" s="1"/>
  <c r="BD14" i="36" a="1"/>
  <c r="BD14" i="36" s="1"/>
  <c r="BD62" i="36" a="1"/>
  <c r="BD62" i="36" s="1"/>
  <c r="BD86" i="36" a="1"/>
  <c r="BD86" i="36" s="1"/>
  <c r="BD22" i="36" a="1"/>
  <c r="BD22" i="36" s="1"/>
  <c r="BD94" i="36" a="1"/>
  <c r="BD94" i="36" s="1"/>
  <c r="BD30" i="36" a="1"/>
  <c r="BD30" i="36" s="1"/>
  <c r="BD102" i="36" a="1"/>
  <c r="BD102" i="36" s="1"/>
  <c r="BD38" i="36" a="1"/>
  <c r="BD38" i="36" s="1"/>
  <c r="BD110" i="36" a="1"/>
  <c r="BD110" i="36" s="1"/>
  <c r="BD46" i="36" a="1"/>
  <c r="BD46" i="36" s="1"/>
  <c r="BD118" i="36" a="1"/>
  <c r="BD118" i="36" s="1"/>
  <c r="BD54" i="36" a="1"/>
  <c r="BD54" i="36" s="1"/>
  <c r="BD126" i="36" a="1"/>
  <c r="BD126" i="36" s="1"/>
  <c r="BD83" i="36" a="1"/>
  <c r="BD83" i="36" s="1"/>
  <c r="BD19" i="36" a="1"/>
  <c r="BD19" i="36" s="1"/>
  <c r="BD75" i="36" a="1"/>
  <c r="BD75" i="36" s="1"/>
  <c r="BD91" i="36" a="1"/>
  <c r="BD91" i="36" s="1"/>
  <c r="BD27" i="36" a="1"/>
  <c r="BD27" i="36" s="1"/>
  <c r="BD99" i="36" a="1"/>
  <c r="BD99" i="36" s="1"/>
  <c r="BD35" i="36" a="1"/>
  <c r="BD35" i="36" s="1"/>
  <c r="BD11" i="36" a="1"/>
  <c r="BD11" i="36" s="1"/>
  <c r="BD107" i="36" a="1"/>
  <c r="BD107" i="36" s="1"/>
  <c r="BD43" i="36" a="1"/>
  <c r="BD43" i="36" s="1"/>
  <c r="BD115" i="36" a="1"/>
  <c r="BD115" i="36" s="1"/>
  <c r="BD51" i="36" a="1"/>
  <c r="BD51" i="36" s="1"/>
  <c r="BD123" i="36" a="1"/>
  <c r="BD123" i="36" s="1"/>
  <c r="BD59" i="36" a="1"/>
  <c r="BD59" i="36" s="1"/>
  <c r="BD67" i="36" a="1"/>
  <c r="BD67" i="36" s="1"/>
  <c r="BD3" i="36" a="1"/>
  <c r="BD3" i="36" s="1"/>
  <c r="BD100" i="36" a="1"/>
  <c r="BD100" i="36" s="1"/>
  <c r="BD36" i="36" a="1"/>
  <c r="BD36" i="36" s="1"/>
  <c r="BD28" i="36" a="1"/>
  <c r="BD28" i="36" s="1"/>
  <c r="BD108" i="36" a="1"/>
  <c r="BD108" i="36" s="1"/>
  <c r="BD44" i="36" a="1"/>
  <c r="BD44" i="36" s="1"/>
  <c r="BD116" i="36" a="1"/>
  <c r="BD116" i="36" s="1"/>
  <c r="BD52" i="36" a="1"/>
  <c r="BD52" i="36" s="1"/>
  <c r="BD124" i="36" a="1"/>
  <c r="BD124" i="36" s="1"/>
  <c r="BD60" i="36" a="1"/>
  <c r="BD60" i="36" s="1"/>
  <c r="BD68" i="36" a="1"/>
  <c r="BD68" i="36" s="1"/>
  <c r="BD4" i="36" a="1"/>
  <c r="BD4" i="36" s="1"/>
  <c r="BD92" i="36" a="1"/>
  <c r="BD92" i="36" s="1"/>
  <c r="BD76" i="36" a="1"/>
  <c r="BD76" i="36" s="1"/>
  <c r="BD12" i="36" a="1"/>
  <c r="BD12" i="36" s="1"/>
  <c r="BD84" i="36" a="1"/>
  <c r="BD84" i="36" s="1"/>
  <c r="BD20" i="36" a="1"/>
  <c r="BD20" i="36" s="1"/>
  <c r="BD87" i="36" a="1"/>
  <c r="BD87" i="36" s="1"/>
  <c r="BD23" i="36" a="1"/>
  <c r="BD23" i="36" s="1"/>
  <c r="BD95" i="36" a="1"/>
  <c r="BD95" i="36" s="1"/>
  <c r="BD31" i="36" a="1"/>
  <c r="BD31" i="36" s="1"/>
  <c r="BD79" i="36" a="1"/>
  <c r="BD79" i="36" s="1"/>
  <c r="BD103" i="36" a="1"/>
  <c r="BD103" i="36" s="1"/>
  <c r="BD39" i="36" a="1"/>
  <c r="BD39" i="36" s="1"/>
  <c r="BD111" i="36" a="1"/>
  <c r="BD111" i="36" s="1"/>
  <c r="BD47" i="36" a="1"/>
  <c r="BD47" i="36" s="1"/>
  <c r="BD119" i="36" a="1"/>
  <c r="BD119" i="36" s="1"/>
  <c r="BD55" i="36" a="1"/>
  <c r="BD55" i="36" s="1"/>
  <c r="BD127" i="36" a="1"/>
  <c r="BD127" i="36" s="1"/>
  <c r="BD63" i="36" a="1"/>
  <c r="BD63" i="36" s="1"/>
  <c r="BD71" i="36" a="1"/>
  <c r="BD71" i="36" s="1"/>
  <c r="BD7" i="36" a="1"/>
  <c r="BD7" i="36" s="1"/>
  <c r="BD15" i="36" a="1"/>
  <c r="BD15" i="36" s="1"/>
  <c r="BD82" i="36" a="1"/>
  <c r="BD82" i="36" s="1"/>
  <c r="BD18" i="36" a="1"/>
  <c r="BD18" i="36" s="1"/>
  <c r="BD90" i="36" a="1"/>
  <c r="BD90" i="36" s="1"/>
  <c r="BD26" i="36" a="1"/>
  <c r="BD26" i="36" s="1"/>
  <c r="BD98" i="36" a="1"/>
  <c r="BD98" i="36" s="1"/>
  <c r="BD34" i="36" a="1"/>
  <c r="BD34" i="36" s="1"/>
  <c r="BD106" i="36" a="1"/>
  <c r="BD106" i="36" s="1"/>
  <c r="BD42" i="36" a="1"/>
  <c r="BD42" i="36" s="1"/>
  <c r="BD114" i="36" a="1"/>
  <c r="BD114" i="36" s="1"/>
  <c r="BD50" i="36" a="1"/>
  <c r="BD50" i="36" s="1"/>
  <c r="BD10" i="36" a="1"/>
  <c r="BD10" i="36" s="1"/>
  <c r="BD122" i="36" a="1"/>
  <c r="BD122" i="36" s="1"/>
  <c r="BD58" i="36" a="1"/>
  <c r="BD58" i="36" s="1"/>
  <c r="BD66" i="36" a="1"/>
  <c r="BD66" i="36" s="1"/>
  <c r="BD2" i="36" a="1"/>
  <c r="BD2" i="36" s="1"/>
  <c r="BD74" i="36" a="1"/>
  <c r="BD74" i="36" s="1"/>
  <c r="BD117" i="36" a="1"/>
  <c r="BD117" i="36" s="1"/>
  <c r="BD53" i="36" a="1"/>
  <c r="BD53" i="36" s="1"/>
  <c r="BD109" i="36" a="1"/>
  <c r="BD109" i="36" s="1"/>
  <c r="BD125" i="36" a="1"/>
  <c r="BD125" i="36" s="1"/>
  <c r="BD61" i="36" a="1"/>
  <c r="BD61" i="36" s="1"/>
  <c r="BD69" i="36" a="1"/>
  <c r="BD69" i="36" s="1"/>
  <c r="BD5" i="36" a="1"/>
  <c r="BD5" i="36" s="1"/>
  <c r="BD77" i="36" a="1"/>
  <c r="BD77" i="36" s="1"/>
  <c r="BD13" i="36" a="1"/>
  <c r="BD13" i="36" s="1"/>
  <c r="BD85" i="36" a="1"/>
  <c r="BD85" i="36" s="1"/>
  <c r="BD21" i="36" a="1"/>
  <c r="BD21" i="36" s="1"/>
  <c r="BD93" i="36" a="1"/>
  <c r="BD93" i="36" s="1"/>
  <c r="BD29" i="36" a="1"/>
  <c r="BD29" i="36" s="1"/>
  <c r="BD45" i="36" a="1"/>
  <c r="BD45" i="36" s="1"/>
  <c r="BD101" i="36" a="1"/>
  <c r="BD101" i="36" s="1"/>
  <c r="BD37" i="36" a="1"/>
  <c r="BD37" i="36" s="1"/>
  <c r="BD121" i="36" a="1"/>
  <c r="BD121" i="36" s="1"/>
  <c r="BD57" i="36" a="1"/>
  <c r="BD57" i="36" s="1"/>
  <c r="BD129" i="36" a="1"/>
  <c r="BD129" i="36" s="1"/>
  <c r="BD65" i="36" a="1"/>
  <c r="BD65" i="36" s="1"/>
  <c r="BD49" i="36" a="1"/>
  <c r="BD49" i="36" s="1"/>
  <c r="BD73" i="36" a="1"/>
  <c r="BD73" i="36" s="1"/>
  <c r="BD9" i="36" a="1"/>
  <c r="BD9" i="36" s="1"/>
  <c r="BD113" i="36" a="1"/>
  <c r="BD113" i="36" s="1"/>
  <c r="BD81" i="36" a="1"/>
  <c r="BD81" i="36" s="1"/>
  <c r="BD17" i="36" a="1"/>
  <c r="BD17" i="36" s="1"/>
  <c r="BD89" i="36" a="1"/>
  <c r="BD89" i="36" s="1"/>
  <c r="BD25" i="36" a="1"/>
  <c r="BD25" i="36" s="1"/>
  <c r="BD97" i="36" a="1"/>
  <c r="BD97" i="36" s="1"/>
  <c r="BD33" i="36" a="1"/>
  <c r="BD33" i="36" s="1"/>
  <c r="BD105" i="36" a="1"/>
  <c r="BD105" i="36" s="1"/>
  <c r="BD41" i="36" a="1"/>
  <c r="BD41" i="36" s="1"/>
  <c r="BD104" i="36" a="1"/>
  <c r="BD104" i="36" s="1"/>
  <c r="BD40" i="36" a="1"/>
  <c r="BD40" i="36" s="1"/>
  <c r="BD112" i="36" a="1"/>
  <c r="BD112" i="36" s="1"/>
  <c r="BD48" i="36" a="1"/>
  <c r="BD48" i="36" s="1"/>
  <c r="BD96" i="36" a="1"/>
  <c r="BD96" i="36" s="1"/>
  <c r="BD32" i="36" a="1"/>
  <c r="BD32" i="36" s="1"/>
  <c r="BD120" i="36" a="1"/>
  <c r="BD120" i="36" s="1"/>
  <c r="BD56" i="36" a="1"/>
  <c r="BD56" i="36" s="1"/>
  <c r="BD128" i="36" a="1"/>
  <c r="BD128" i="36" s="1"/>
  <c r="BD64" i="36" a="1"/>
  <c r="BD64" i="36" s="1"/>
  <c r="BD72" i="36" a="1"/>
  <c r="BD72" i="36" s="1"/>
  <c r="BD8" i="36" a="1"/>
  <c r="BD8" i="36" s="1"/>
  <c r="BD80" i="36" a="1"/>
  <c r="BD80" i="36" s="1"/>
  <c r="BD16" i="36" a="1"/>
  <c r="BD16" i="36" s="1"/>
  <c r="BD88" i="36" a="1"/>
  <c r="BD88" i="36" s="1"/>
  <c r="BD24" i="36" a="1"/>
  <c r="BD24" i="36" s="1"/>
  <c r="BD117" i="35" a="1"/>
  <c r="BD117" i="35" s="1"/>
  <c r="BD53" i="35" a="1"/>
  <c r="BD53" i="35" s="1"/>
  <c r="BD125" i="35" a="1"/>
  <c r="BD125" i="35" s="1"/>
  <c r="BD61" i="35" a="1"/>
  <c r="BD61" i="35" s="1"/>
  <c r="BD69" i="35" a="1"/>
  <c r="BD69" i="35" s="1"/>
  <c r="BD5" i="35" a="1"/>
  <c r="BD5" i="35" s="1"/>
  <c r="BD109" i="35" a="1"/>
  <c r="BD109" i="35" s="1"/>
  <c r="BD77" i="35" a="1"/>
  <c r="BD77" i="35" s="1"/>
  <c r="BD13" i="35" a="1"/>
  <c r="BD13" i="35" s="1"/>
  <c r="BD37" i="35" a="1"/>
  <c r="BD37" i="35" s="1"/>
  <c r="BD85" i="35" a="1"/>
  <c r="BD85" i="35" s="1"/>
  <c r="BD21" i="35" a="1"/>
  <c r="BD21" i="35" s="1"/>
  <c r="BD101" i="35" a="1"/>
  <c r="BD101" i="35" s="1"/>
  <c r="BD45" i="35" a="1"/>
  <c r="BD45" i="35" s="1"/>
  <c r="BD93" i="35" a="1"/>
  <c r="BD93" i="35" s="1"/>
  <c r="BD29" i="35" a="1"/>
  <c r="BD29" i="35" s="1"/>
  <c r="BD82" i="35" a="1"/>
  <c r="BD82" i="35" s="1"/>
  <c r="BD18" i="35" a="1"/>
  <c r="BD18" i="35" s="1"/>
  <c r="BD2" i="35" a="1"/>
  <c r="BD2" i="35" s="1"/>
  <c r="BD10" i="35" a="1"/>
  <c r="BD10" i="35" s="1"/>
  <c r="BD90" i="35" a="1"/>
  <c r="BD90" i="35" s="1"/>
  <c r="BD26" i="35" a="1"/>
  <c r="BD26" i="35" s="1"/>
  <c r="BD98" i="35" a="1"/>
  <c r="BD98" i="35" s="1"/>
  <c r="BD34" i="35" a="1"/>
  <c r="BD34" i="35" s="1"/>
  <c r="BD106" i="35" a="1"/>
  <c r="BD106" i="35" s="1"/>
  <c r="BD42" i="35" a="1"/>
  <c r="BD42" i="35" s="1"/>
  <c r="BD66" i="35" a="1"/>
  <c r="BD66" i="35" s="1"/>
  <c r="BD114" i="35" a="1"/>
  <c r="BD114" i="35" s="1"/>
  <c r="BD50" i="35" a="1"/>
  <c r="BD50" i="35" s="1"/>
  <c r="BD122" i="35" a="1"/>
  <c r="BD122" i="35" s="1"/>
  <c r="BD58" i="35" a="1"/>
  <c r="BD58" i="35" s="1"/>
  <c r="BD74" i="35" a="1"/>
  <c r="BD74" i="35" s="1"/>
  <c r="BD104" i="35" a="1"/>
  <c r="BD104" i="35" s="1"/>
  <c r="BD40" i="35" a="1"/>
  <c r="BD40" i="35" s="1"/>
  <c r="BD112" i="35" a="1"/>
  <c r="BD112" i="35" s="1"/>
  <c r="BD48" i="35" a="1"/>
  <c r="BD48" i="35" s="1"/>
  <c r="BD32" i="35" a="1"/>
  <c r="BD32" i="35" s="1"/>
  <c r="BD120" i="35" a="1"/>
  <c r="BD120" i="35" s="1"/>
  <c r="BD56" i="35" a="1"/>
  <c r="BD56" i="35" s="1"/>
  <c r="BD128" i="35" a="1"/>
  <c r="BD128" i="35" s="1"/>
  <c r="BD64" i="35" a="1"/>
  <c r="BD64" i="35" s="1"/>
  <c r="BD72" i="35" a="1"/>
  <c r="BD72" i="35" s="1"/>
  <c r="BD8" i="35" a="1"/>
  <c r="BD8" i="35" s="1"/>
  <c r="BD88" i="35" a="1"/>
  <c r="BD88" i="35" s="1"/>
  <c r="BD80" i="35" a="1"/>
  <c r="BD80" i="35" s="1"/>
  <c r="BD16" i="35" a="1"/>
  <c r="BD16" i="35" s="1"/>
  <c r="BD24" i="35" a="1"/>
  <c r="BD24" i="35" s="1"/>
  <c r="BD96" i="35" a="1"/>
  <c r="BD96" i="35" s="1"/>
  <c r="BD83" i="35" a="1"/>
  <c r="BD83" i="35" s="1"/>
  <c r="BD19" i="35" a="1"/>
  <c r="BD19" i="35" s="1"/>
  <c r="BD91" i="35" a="1"/>
  <c r="BD91" i="35" s="1"/>
  <c r="BD27" i="35" a="1"/>
  <c r="BD27" i="35" s="1"/>
  <c r="BD11" i="35" a="1"/>
  <c r="BD11" i="35" s="1"/>
  <c r="BD99" i="35" a="1"/>
  <c r="BD99" i="35" s="1"/>
  <c r="BD35" i="35" a="1"/>
  <c r="BD35" i="35" s="1"/>
  <c r="BD107" i="35" a="1"/>
  <c r="BD107" i="35" s="1"/>
  <c r="BD43" i="35" a="1"/>
  <c r="BD43" i="35" s="1"/>
  <c r="BD67" i="35" a="1"/>
  <c r="BD67" i="35" s="1"/>
  <c r="BD115" i="35" a="1"/>
  <c r="BD115" i="35" s="1"/>
  <c r="BD51" i="35" a="1"/>
  <c r="BD51" i="35" s="1"/>
  <c r="BD3" i="35" a="1"/>
  <c r="BD3" i="35" s="1"/>
  <c r="BD123" i="35" a="1"/>
  <c r="BD123" i="35" s="1"/>
  <c r="BD59" i="35" a="1"/>
  <c r="BD59" i="35" s="1"/>
  <c r="BD75" i="35" a="1"/>
  <c r="BD75" i="35" s="1"/>
  <c r="BD70" i="35" a="1"/>
  <c r="BD70" i="35" s="1"/>
  <c r="BD6" i="35" a="1"/>
  <c r="BD6" i="35" s="1"/>
  <c r="BD78" i="35" a="1"/>
  <c r="BD78" i="35" s="1"/>
  <c r="BD14" i="35" a="1"/>
  <c r="BD14" i="35" s="1"/>
  <c r="BD118" i="35" a="1"/>
  <c r="BD118" i="35" s="1"/>
  <c r="BD86" i="35" a="1"/>
  <c r="BD86" i="35" s="1"/>
  <c r="BD22" i="35" a="1"/>
  <c r="BD22" i="35" s="1"/>
  <c r="BD94" i="35" a="1"/>
  <c r="BD94" i="35" s="1"/>
  <c r="BD30" i="35" a="1"/>
  <c r="BD30" i="35" s="1"/>
  <c r="BD102" i="35" a="1"/>
  <c r="BD102" i="35" s="1"/>
  <c r="BD38" i="35" a="1"/>
  <c r="BD38" i="35" s="1"/>
  <c r="BD54" i="35" a="1"/>
  <c r="BD54" i="35" s="1"/>
  <c r="BD110" i="35" a="1"/>
  <c r="BD110" i="35" s="1"/>
  <c r="BD46" i="35" a="1"/>
  <c r="BD46" i="35" s="1"/>
  <c r="BD126" i="35" a="1"/>
  <c r="BD126" i="35" s="1"/>
  <c r="BD62" i="35" a="1"/>
  <c r="BD62" i="35" s="1"/>
  <c r="BD121" i="35" a="1"/>
  <c r="BD121" i="35" s="1"/>
  <c r="BD57" i="35" a="1"/>
  <c r="BD57" i="35" s="1"/>
  <c r="BD129" i="35" a="1"/>
  <c r="BD129" i="35" s="1"/>
  <c r="BD65" i="35" a="1"/>
  <c r="BD65" i="35" s="1"/>
  <c r="BD73" i="35" a="1"/>
  <c r="BD73" i="35" s="1"/>
  <c r="BD9" i="35" a="1"/>
  <c r="BD9" i="35" s="1"/>
  <c r="BD81" i="35" a="1"/>
  <c r="BD81" i="35" s="1"/>
  <c r="BD17" i="35" a="1"/>
  <c r="BD17" i="35" s="1"/>
  <c r="BD105" i="35" a="1"/>
  <c r="BD105" i="35" s="1"/>
  <c r="BD89" i="35" a="1"/>
  <c r="BD89" i="35" s="1"/>
  <c r="BD25" i="35" a="1"/>
  <c r="BD25" i="35" s="1"/>
  <c r="BD41" i="35" a="1"/>
  <c r="BD41" i="35" s="1"/>
  <c r="BD97" i="35" a="1"/>
  <c r="BD97" i="35" s="1"/>
  <c r="BD33" i="35" a="1"/>
  <c r="BD33" i="35" s="1"/>
  <c r="BD113" i="35" a="1"/>
  <c r="BD113" i="35" s="1"/>
  <c r="BD49" i="35" a="1"/>
  <c r="BD49" i="35" s="1"/>
  <c r="BD100" i="35" a="1"/>
  <c r="BD100" i="35" s="1"/>
  <c r="BD36" i="35" a="1"/>
  <c r="BD36" i="35" s="1"/>
  <c r="BD108" i="35" a="1"/>
  <c r="BD108" i="35" s="1"/>
  <c r="BD44" i="35" a="1"/>
  <c r="BD44" i="35" s="1"/>
  <c r="BD116" i="35" a="1"/>
  <c r="BD116" i="35" s="1"/>
  <c r="BD52" i="35" a="1"/>
  <c r="BD52" i="35" s="1"/>
  <c r="BD124" i="35" a="1"/>
  <c r="BD124" i="35" s="1"/>
  <c r="BD60" i="35" a="1"/>
  <c r="BD60" i="35" s="1"/>
  <c r="BD84" i="35" a="1"/>
  <c r="BD84" i="35" s="1"/>
  <c r="BD20" i="35" a="1"/>
  <c r="BD20" i="35" s="1"/>
  <c r="BD68" i="35" a="1"/>
  <c r="BD68" i="35" s="1"/>
  <c r="BD4" i="35" a="1"/>
  <c r="BD4" i="35" s="1"/>
  <c r="BD76" i="35" a="1"/>
  <c r="BD76" i="35" s="1"/>
  <c r="BD12" i="35" a="1"/>
  <c r="BD12" i="35" s="1"/>
  <c r="BD92" i="35" a="1"/>
  <c r="BD92" i="35" s="1"/>
  <c r="BD28" i="35" a="1"/>
  <c r="BD28" i="35" s="1"/>
  <c r="BD87" i="35" a="1"/>
  <c r="BD87" i="35" s="1"/>
  <c r="BD23" i="35" a="1"/>
  <c r="BD23" i="35" s="1"/>
  <c r="BD95" i="35" a="1"/>
  <c r="BD95" i="35" s="1"/>
  <c r="BD31" i="35" a="1"/>
  <c r="BD31" i="35" s="1"/>
  <c r="BD103" i="35" a="1"/>
  <c r="BD103" i="35" s="1"/>
  <c r="BD39" i="35" a="1"/>
  <c r="BD39" i="35" s="1"/>
  <c r="BD111" i="35" a="1"/>
  <c r="BD111" i="35" s="1"/>
  <c r="BD47" i="35" a="1"/>
  <c r="BD47" i="35" s="1"/>
  <c r="BD7" i="35" a="1"/>
  <c r="BD7" i="35" s="1"/>
  <c r="BD15" i="35" a="1"/>
  <c r="BD15" i="35" s="1"/>
  <c r="BD119" i="35" a="1"/>
  <c r="BD119" i="35" s="1"/>
  <c r="BD55" i="35" a="1"/>
  <c r="BD55" i="35" s="1"/>
  <c r="BD71" i="35" a="1"/>
  <c r="BD71" i="35" s="1"/>
  <c r="BD127" i="35" a="1"/>
  <c r="BD127" i="35" s="1"/>
  <c r="BD63" i="35" a="1"/>
  <c r="BD63" i="35" s="1"/>
  <c r="BD79" i="35" a="1"/>
  <c r="BD79" i="35" s="1"/>
  <c r="BD100" i="34" a="1"/>
  <c r="BD100" i="34" s="1"/>
  <c r="BD36" i="34" a="1"/>
  <c r="BD36" i="34" s="1"/>
  <c r="BD108" i="34" a="1"/>
  <c r="BD108" i="34" s="1"/>
  <c r="BD44" i="34" a="1"/>
  <c r="BD44" i="34" s="1"/>
  <c r="BD116" i="34" a="1"/>
  <c r="BD116" i="34" s="1"/>
  <c r="BD52" i="34" a="1"/>
  <c r="BD52" i="34" s="1"/>
  <c r="BD20" i="34" a="1"/>
  <c r="BD20" i="34" s="1"/>
  <c r="BD124" i="34" a="1"/>
  <c r="BD124" i="34" s="1"/>
  <c r="BD60" i="34" a="1"/>
  <c r="BD60" i="34" s="1"/>
  <c r="BD68" i="34" a="1"/>
  <c r="BD68" i="34" s="1"/>
  <c r="BD4" i="34" a="1"/>
  <c r="BD4" i="34" s="1"/>
  <c r="BD76" i="34" a="1"/>
  <c r="BD76" i="34" s="1"/>
  <c r="BD12" i="34" a="1"/>
  <c r="BD12" i="34" s="1"/>
  <c r="BD84" i="34" a="1"/>
  <c r="BD84" i="34" s="1"/>
  <c r="BD92" i="34" a="1"/>
  <c r="BD92" i="34" s="1"/>
  <c r="BD28" i="34" a="1"/>
  <c r="BD28" i="34" s="1"/>
  <c r="BD87" i="34" a="1"/>
  <c r="BD87" i="34" s="1"/>
  <c r="BD23" i="34" a="1"/>
  <c r="BD23" i="34" s="1"/>
  <c r="BD95" i="34" a="1"/>
  <c r="BD95" i="34" s="1"/>
  <c r="BD31" i="34" a="1"/>
  <c r="BD31" i="34" s="1"/>
  <c r="BD103" i="34" a="1"/>
  <c r="BD103" i="34" s="1"/>
  <c r="BD39" i="34" a="1"/>
  <c r="BD39" i="34" s="1"/>
  <c r="BD111" i="34" a="1"/>
  <c r="BD111" i="34" s="1"/>
  <c r="BD47" i="34" a="1"/>
  <c r="BD47" i="34" s="1"/>
  <c r="BD7" i="34" a="1"/>
  <c r="BD7" i="34" s="1"/>
  <c r="BD119" i="34" a="1"/>
  <c r="BD119" i="34" s="1"/>
  <c r="BD55" i="34" a="1"/>
  <c r="BD55" i="34" s="1"/>
  <c r="BD71" i="34" a="1"/>
  <c r="BD71" i="34" s="1"/>
  <c r="BD127" i="34" a="1"/>
  <c r="BD127" i="34" s="1"/>
  <c r="BD63" i="34" a="1"/>
  <c r="BD63" i="34" s="1"/>
  <c r="BD79" i="34" a="1"/>
  <c r="BD79" i="34" s="1"/>
  <c r="BD15" i="34" a="1"/>
  <c r="BD15" i="34" s="1"/>
  <c r="BD117" i="34" a="1"/>
  <c r="BD117" i="34" s="1"/>
  <c r="BD53" i="34" a="1"/>
  <c r="BD53" i="34" s="1"/>
  <c r="BD125" i="34" a="1"/>
  <c r="BD125" i="34" s="1"/>
  <c r="BD61" i="34" a="1"/>
  <c r="BD61" i="34" s="1"/>
  <c r="BD69" i="34" a="1"/>
  <c r="BD69" i="34" s="1"/>
  <c r="BD5" i="34" a="1"/>
  <c r="BD5" i="34" s="1"/>
  <c r="BD77" i="34" a="1"/>
  <c r="BD77" i="34" s="1"/>
  <c r="BD13" i="34" a="1"/>
  <c r="BD13" i="34" s="1"/>
  <c r="BD85" i="34" a="1"/>
  <c r="BD85" i="34" s="1"/>
  <c r="BD21" i="34" a="1"/>
  <c r="BD21" i="34" s="1"/>
  <c r="BD37" i="34" a="1"/>
  <c r="BD37" i="34" s="1"/>
  <c r="BD93" i="34" a="1"/>
  <c r="BD93" i="34" s="1"/>
  <c r="BD29" i="34" a="1"/>
  <c r="BD29" i="34" s="1"/>
  <c r="BD109" i="34" a="1"/>
  <c r="BD109" i="34" s="1"/>
  <c r="BD45" i="34" a="1"/>
  <c r="BD45" i="34" s="1"/>
  <c r="BD101" i="34" a="1"/>
  <c r="BD101" i="34" s="1"/>
  <c r="BD121" i="34" a="1"/>
  <c r="BD121" i="34" s="1"/>
  <c r="BD57" i="34" a="1"/>
  <c r="BD57" i="34" s="1"/>
  <c r="BD105" i="34" a="1"/>
  <c r="BD105" i="34" s="1"/>
  <c r="BD129" i="34" a="1"/>
  <c r="BD129" i="34" s="1"/>
  <c r="BD65" i="34" a="1"/>
  <c r="BD65" i="34" s="1"/>
  <c r="BD73" i="34" a="1"/>
  <c r="BD73" i="34" s="1"/>
  <c r="BD9" i="34" a="1"/>
  <c r="BD9" i="34" s="1"/>
  <c r="BD81" i="34" a="1"/>
  <c r="BD81" i="34" s="1"/>
  <c r="BD17" i="34" a="1"/>
  <c r="BD17" i="34" s="1"/>
  <c r="BD41" i="34" a="1"/>
  <c r="BD41" i="34" s="1"/>
  <c r="BD89" i="34" a="1"/>
  <c r="BD89" i="34" s="1"/>
  <c r="BD25" i="34" a="1"/>
  <c r="BD25" i="34" s="1"/>
  <c r="BD97" i="34" a="1"/>
  <c r="BD97" i="34" s="1"/>
  <c r="BD33" i="34" a="1"/>
  <c r="BD33" i="34" s="1"/>
  <c r="BD113" i="34" a="1"/>
  <c r="BD113" i="34" s="1"/>
  <c r="BD49" i="34" a="1"/>
  <c r="BD49" i="34" s="1"/>
  <c r="BD82" i="34" a="1"/>
  <c r="BD82" i="34" s="1"/>
  <c r="BD18" i="34" a="1"/>
  <c r="BD18" i="34" s="1"/>
  <c r="BD90" i="34" a="1"/>
  <c r="BD90" i="34" s="1"/>
  <c r="BD26" i="34" a="1"/>
  <c r="BD26" i="34" s="1"/>
  <c r="BD98" i="34" a="1"/>
  <c r="BD98" i="34" s="1"/>
  <c r="BD34" i="34" a="1"/>
  <c r="BD34" i="34" s="1"/>
  <c r="BD66" i="34" a="1"/>
  <c r="BD66" i="34" s="1"/>
  <c r="BD106" i="34" a="1"/>
  <c r="BD106" i="34" s="1"/>
  <c r="BD42" i="34" a="1"/>
  <c r="BD42" i="34" s="1"/>
  <c r="BD114" i="34" a="1"/>
  <c r="BD114" i="34" s="1"/>
  <c r="BD50" i="34" a="1"/>
  <c r="BD50" i="34" s="1"/>
  <c r="BD122" i="34" a="1"/>
  <c r="BD122" i="34" s="1"/>
  <c r="BD58" i="34" a="1"/>
  <c r="BD58" i="34" s="1"/>
  <c r="BD74" i="34" a="1"/>
  <c r="BD74" i="34" s="1"/>
  <c r="BD10" i="34" a="1"/>
  <c r="BD10" i="34" s="1"/>
  <c r="BD2" i="34" a="1"/>
  <c r="BD2" i="34" s="1"/>
  <c r="BD104" i="34" a="1"/>
  <c r="BD104" i="34" s="1"/>
  <c r="BD40" i="34" a="1"/>
  <c r="BD40" i="34" s="1"/>
  <c r="BD88" i="34" a="1"/>
  <c r="BD88" i="34" s="1"/>
  <c r="BD112" i="34" a="1"/>
  <c r="BD112" i="34" s="1"/>
  <c r="BD48" i="34" a="1"/>
  <c r="BD48" i="34" s="1"/>
  <c r="BD120" i="34" a="1"/>
  <c r="BD120" i="34" s="1"/>
  <c r="BD56" i="34" a="1"/>
  <c r="BD56" i="34" s="1"/>
  <c r="BD128" i="34" a="1"/>
  <c r="BD128" i="34" s="1"/>
  <c r="BD64" i="34" a="1"/>
  <c r="BD64" i="34" s="1"/>
  <c r="BD72" i="34" a="1"/>
  <c r="BD72" i="34" s="1"/>
  <c r="BD8" i="34" a="1"/>
  <c r="BD8" i="34" s="1"/>
  <c r="BD24" i="34" a="1"/>
  <c r="BD24" i="34" s="1"/>
  <c r="BD80" i="34" a="1"/>
  <c r="BD80" i="34" s="1"/>
  <c r="BD16" i="34" a="1"/>
  <c r="BD16" i="34" s="1"/>
  <c r="BD96" i="34" a="1"/>
  <c r="BD96" i="34" s="1"/>
  <c r="BD32" i="34" a="1"/>
  <c r="BD32" i="34" s="1"/>
  <c r="BD83" i="34" a="1"/>
  <c r="BD83" i="34" s="1"/>
  <c r="BD19" i="34" a="1"/>
  <c r="BD19" i="34" s="1"/>
  <c r="BD67" i="34" a="1"/>
  <c r="BD67" i="34" s="1"/>
  <c r="BD91" i="34" a="1"/>
  <c r="BD91" i="34" s="1"/>
  <c r="BD27" i="34" a="1"/>
  <c r="BD27" i="34" s="1"/>
  <c r="BD99" i="34" a="1"/>
  <c r="BD99" i="34" s="1"/>
  <c r="BD35" i="34" a="1"/>
  <c r="BD35" i="34" s="1"/>
  <c r="BD107" i="34" a="1"/>
  <c r="BD107" i="34" s="1"/>
  <c r="BD43" i="34" a="1"/>
  <c r="BD43" i="34" s="1"/>
  <c r="BD115" i="34" a="1"/>
  <c r="BD115" i="34" s="1"/>
  <c r="BD51" i="34" a="1"/>
  <c r="BD51" i="34" s="1"/>
  <c r="BD3" i="34" a="1"/>
  <c r="BD3" i="34" s="1"/>
  <c r="BD123" i="34" a="1"/>
  <c r="BD123" i="34" s="1"/>
  <c r="BD59" i="34" a="1"/>
  <c r="BD59" i="34" s="1"/>
  <c r="BD75" i="34" a="1"/>
  <c r="BD75" i="34" s="1"/>
  <c r="BD11" i="34" a="1"/>
  <c r="BD11" i="34" s="1"/>
  <c r="BD70" i="34" a="1"/>
  <c r="BD70" i="34" s="1"/>
  <c r="BD6" i="34" a="1"/>
  <c r="BD6" i="34" s="1"/>
  <c r="BD78" i="34" a="1"/>
  <c r="BD78" i="34" s="1"/>
  <c r="BD14" i="34" a="1"/>
  <c r="BD14" i="34" s="1"/>
  <c r="BD118" i="34" a="1"/>
  <c r="BD118" i="34" s="1"/>
  <c r="BD86" i="34" a="1"/>
  <c r="BD86" i="34" s="1"/>
  <c r="BD22" i="34" a="1"/>
  <c r="BD22" i="34" s="1"/>
  <c r="BD54" i="34" a="1"/>
  <c r="BD54" i="34" s="1"/>
  <c r="BD94" i="34" a="1"/>
  <c r="BD94" i="34" s="1"/>
  <c r="BD30" i="34" a="1"/>
  <c r="BD30" i="34" s="1"/>
  <c r="BD102" i="34" a="1"/>
  <c r="BD102" i="34" s="1"/>
  <c r="BD38" i="34" a="1"/>
  <c r="BD38" i="34" s="1"/>
  <c r="BD110" i="34" a="1"/>
  <c r="BD110" i="34" s="1"/>
  <c r="BD46" i="34" a="1"/>
  <c r="BD46" i="34" s="1"/>
  <c r="BD126" i="34" a="1"/>
  <c r="BD126" i="34" s="1"/>
  <c r="BD62" i="34" a="1"/>
  <c r="BD62" i="34" s="1"/>
  <c r="BD82" i="33" a="1"/>
  <c r="BD82" i="33" s="1"/>
  <c r="BD18" i="33" a="1"/>
  <c r="BD18" i="33" s="1"/>
  <c r="BD90" i="33" a="1"/>
  <c r="BD90" i="33" s="1"/>
  <c r="BD26" i="33" a="1"/>
  <c r="BD26" i="33" s="1"/>
  <c r="BD98" i="33" a="1"/>
  <c r="BD98" i="33" s="1"/>
  <c r="BD34" i="33" a="1"/>
  <c r="BD34" i="33" s="1"/>
  <c r="BD106" i="33" a="1"/>
  <c r="BD106" i="33" s="1"/>
  <c r="BD42" i="33" a="1"/>
  <c r="BD42" i="33" s="1"/>
  <c r="BD114" i="33" a="1"/>
  <c r="BD114" i="33" s="1"/>
  <c r="BD50" i="33" a="1"/>
  <c r="BD50" i="33" s="1"/>
  <c r="BD122" i="33" a="1"/>
  <c r="BD122" i="33" s="1"/>
  <c r="BD58" i="33" a="1"/>
  <c r="BD58" i="33" s="1"/>
  <c r="BD66" i="33" a="1"/>
  <c r="BD66" i="33" s="1"/>
  <c r="BD2" i="33" a="1"/>
  <c r="BD2" i="33" s="1"/>
  <c r="BD74" i="33" a="1"/>
  <c r="BD74" i="33" s="1"/>
  <c r="BD10" i="33" a="1"/>
  <c r="BD10" i="33" s="1"/>
  <c r="BD100" i="33" a="1"/>
  <c r="BD100" i="33" s="1"/>
  <c r="BD36" i="33" a="1"/>
  <c r="BD36" i="33" s="1"/>
  <c r="BD108" i="33" a="1"/>
  <c r="BD108" i="33" s="1"/>
  <c r="BD44" i="33" a="1"/>
  <c r="BD44" i="33" s="1"/>
  <c r="BD116" i="33" a="1"/>
  <c r="BD116" i="33" s="1"/>
  <c r="BD52" i="33" a="1"/>
  <c r="BD52" i="33" s="1"/>
  <c r="BD124" i="33" a="1"/>
  <c r="BD124" i="33" s="1"/>
  <c r="BD60" i="33" a="1"/>
  <c r="BD60" i="33" s="1"/>
  <c r="BD68" i="33" a="1"/>
  <c r="BD68" i="33" s="1"/>
  <c r="BD4" i="33" a="1"/>
  <c r="BD4" i="33" s="1"/>
  <c r="BD76" i="33" a="1"/>
  <c r="BD76" i="33" s="1"/>
  <c r="BD12" i="33" a="1"/>
  <c r="BD12" i="33" s="1"/>
  <c r="BD84" i="33" a="1"/>
  <c r="BD84" i="33" s="1"/>
  <c r="BD20" i="33" a="1"/>
  <c r="BD20" i="33" s="1"/>
  <c r="BD92" i="33" a="1"/>
  <c r="BD92" i="33" s="1"/>
  <c r="BD28" i="33" a="1"/>
  <c r="BD28" i="33" s="1"/>
  <c r="BD83" i="33" a="1"/>
  <c r="BD83" i="33" s="1"/>
  <c r="BD19" i="33" a="1"/>
  <c r="BD19" i="33" s="1"/>
  <c r="BD91" i="33" a="1"/>
  <c r="BD91" i="33" s="1"/>
  <c r="BD27" i="33" a="1"/>
  <c r="BD27" i="33" s="1"/>
  <c r="BD99" i="33" a="1"/>
  <c r="BD99" i="33" s="1"/>
  <c r="BD35" i="33" a="1"/>
  <c r="BD35" i="33" s="1"/>
  <c r="BD107" i="33" a="1"/>
  <c r="BD107" i="33" s="1"/>
  <c r="BD43" i="33" a="1"/>
  <c r="BD43" i="33" s="1"/>
  <c r="BD115" i="33" a="1"/>
  <c r="BD115" i="33" s="1"/>
  <c r="BD51" i="33" a="1"/>
  <c r="BD51" i="33" s="1"/>
  <c r="BD123" i="33" a="1"/>
  <c r="BD123" i="33" s="1"/>
  <c r="BD59" i="33" a="1"/>
  <c r="BD59" i="33" s="1"/>
  <c r="BD67" i="33" a="1"/>
  <c r="BD67" i="33" s="1"/>
  <c r="BD3" i="33" a="1"/>
  <c r="BD3" i="33" s="1"/>
  <c r="BD75" i="33" a="1"/>
  <c r="BD75" i="33" s="1"/>
  <c r="BD11" i="33" a="1"/>
  <c r="BD11" i="33" s="1"/>
  <c r="BD117" i="33" a="1"/>
  <c r="BD117" i="33" s="1"/>
  <c r="BD53" i="33" a="1"/>
  <c r="BD53" i="33" s="1"/>
  <c r="BD125" i="33" a="1"/>
  <c r="BD125" i="33" s="1"/>
  <c r="BD61" i="33" a="1"/>
  <c r="BD61" i="33" s="1"/>
  <c r="BD69" i="33" a="1"/>
  <c r="BD69" i="33" s="1"/>
  <c r="BD5" i="33" a="1"/>
  <c r="BD5" i="33" s="1"/>
  <c r="BD77" i="33" a="1"/>
  <c r="BD77" i="33" s="1"/>
  <c r="BD13" i="33" a="1"/>
  <c r="BD13" i="33" s="1"/>
  <c r="BD85" i="33" a="1"/>
  <c r="BD85" i="33" s="1"/>
  <c r="BD21" i="33" a="1"/>
  <c r="BD21" i="33" s="1"/>
  <c r="BD93" i="33" a="1"/>
  <c r="BD93" i="33" s="1"/>
  <c r="BD29" i="33" a="1"/>
  <c r="BD29" i="33" s="1"/>
  <c r="BD101" i="33" a="1"/>
  <c r="BD101" i="33" s="1"/>
  <c r="BD37" i="33" a="1"/>
  <c r="BD37" i="33" s="1"/>
  <c r="BD109" i="33" a="1"/>
  <c r="BD109" i="33" s="1"/>
  <c r="BD45" i="33" a="1"/>
  <c r="BD45" i="33" s="1"/>
  <c r="BD104" i="33" a="1"/>
  <c r="BD104" i="33" s="1"/>
  <c r="BD40" i="33" a="1"/>
  <c r="BD40" i="33" s="1"/>
  <c r="BD112" i="33" a="1"/>
  <c r="BD112" i="33" s="1"/>
  <c r="BD48" i="33" a="1"/>
  <c r="BD48" i="33" s="1"/>
  <c r="BD120" i="33" a="1"/>
  <c r="BD120" i="33" s="1"/>
  <c r="BD56" i="33" a="1"/>
  <c r="BD56" i="33" s="1"/>
  <c r="BD128" i="33" a="1"/>
  <c r="BD128" i="33" s="1"/>
  <c r="BD64" i="33" a="1"/>
  <c r="BD64" i="33" s="1"/>
  <c r="BD72" i="33" a="1"/>
  <c r="BD72" i="33" s="1"/>
  <c r="BD8" i="33" a="1"/>
  <c r="BD8" i="33" s="1"/>
  <c r="BD80" i="33" a="1"/>
  <c r="BD80" i="33" s="1"/>
  <c r="BD16" i="33" a="1"/>
  <c r="BD16" i="33" s="1"/>
  <c r="BD88" i="33" a="1"/>
  <c r="BD88" i="33" s="1"/>
  <c r="BD24" i="33" a="1"/>
  <c r="BD24" i="33" s="1"/>
  <c r="BD96" i="33" a="1"/>
  <c r="BD96" i="33" s="1"/>
  <c r="BD32" i="33" a="1"/>
  <c r="BD32" i="33" s="1"/>
  <c r="BD70" i="33" a="1"/>
  <c r="BD70" i="33" s="1"/>
  <c r="BD6" i="33" a="1"/>
  <c r="BD6" i="33" s="1"/>
  <c r="BD78" i="33" a="1"/>
  <c r="BD78" i="33" s="1"/>
  <c r="BD14" i="33" a="1"/>
  <c r="BD14" i="33" s="1"/>
  <c r="BD86" i="33" a="1"/>
  <c r="BD86" i="33" s="1"/>
  <c r="BD22" i="33" a="1"/>
  <c r="BD22" i="33" s="1"/>
  <c r="BD94" i="33" a="1"/>
  <c r="BD94" i="33" s="1"/>
  <c r="BD30" i="33" a="1"/>
  <c r="BD30" i="33" s="1"/>
  <c r="BD102" i="33" a="1"/>
  <c r="BD102" i="33" s="1"/>
  <c r="BD38" i="33" a="1"/>
  <c r="BD38" i="33" s="1"/>
  <c r="BD110" i="33" a="1"/>
  <c r="BD110" i="33" s="1"/>
  <c r="BD46" i="33" a="1"/>
  <c r="BD46" i="33" s="1"/>
  <c r="BD118" i="33" a="1"/>
  <c r="BD118" i="33" s="1"/>
  <c r="BD54" i="33" a="1"/>
  <c r="BD54" i="33" s="1"/>
  <c r="BD126" i="33" a="1"/>
  <c r="BD126" i="33" s="1"/>
  <c r="BD62" i="33" a="1"/>
  <c r="BD62" i="33" s="1"/>
  <c r="BD121" i="33" a="1"/>
  <c r="BD121" i="33" s="1"/>
  <c r="BD57" i="33" a="1"/>
  <c r="BD57" i="33" s="1"/>
  <c r="BD129" i="33" a="1"/>
  <c r="BD129" i="33" s="1"/>
  <c r="BD65" i="33" a="1"/>
  <c r="BD65" i="33" s="1"/>
  <c r="BD73" i="33" a="1"/>
  <c r="BD73" i="33" s="1"/>
  <c r="BD9" i="33" a="1"/>
  <c r="BD9" i="33" s="1"/>
  <c r="BD81" i="33" a="1"/>
  <c r="BD81" i="33" s="1"/>
  <c r="BD17" i="33" a="1"/>
  <c r="BD17" i="33" s="1"/>
  <c r="BD89" i="33" a="1"/>
  <c r="BD89" i="33" s="1"/>
  <c r="BD25" i="33" a="1"/>
  <c r="BD25" i="33" s="1"/>
  <c r="BD97" i="33" a="1"/>
  <c r="BD97" i="33" s="1"/>
  <c r="BD33" i="33" a="1"/>
  <c r="BD33" i="33" s="1"/>
  <c r="BD105" i="33" a="1"/>
  <c r="BD105" i="33" s="1"/>
  <c r="BD41" i="33" a="1"/>
  <c r="BD41" i="33" s="1"/>
  <c r="BD113" i="33" a="1"/>
  <c r="BD113" i="33" s="1"/>
  <c r="BD49" i="33" a="1"/>
  <c r="BD49" i="33" s="1"/>
  <c r="BD87" i="33" a="1"/>
  <c r="BD87" i="33" s="1"/>
  <c r="BD23" i="33" a="1"/>
  <c r="BD23" i="33" s="1"/>
  <c r="BD95" i="33" a="1"/>
  <c r="BD95" i="33" s="1"/>
  <c r="BD31" i="33" a="1"/>
  <c r="BD31" i="33" s="1"/>
  <c r="BD103" i="33" a="1"/>
  <c r="BD103" i="33" s="1"/>
  <c r="BD39" i="33" a="1"/>
  <c r="BD39" i="33" s="1"/>
  <c r="BD111" i="33" a="1"/>
  <c r="BD111" i="33" s="1"/>
  <c r="BD47" i="33" a="1"/>
  <c r="BD47" i="33" s="1"/>
  <c r="BD119" i="33" a="1"/>
  <c r="BD119" i="33" s="1"/>
  <c r="BD55" i="33" a="1"/>
  <c r="BD55" i="33" s="1"/>
  <c r="BD127" i="33" a="1"/>
  <c r="BD127" i="33" s="1"/>
  <c r="BD63" i="33" a="1"/>
  <c r="BD63" i="33" s="1"/>
  <c r="BD71" i="33" a="1"/>
  <c r="BD71" i="33" s="1"/>
  <c r="BD7" i="33" a="1"/>
  <c r="BD7" i="33" s="1"/>
  <c r="BD79" i="33" a="1"/>
  <c r="BD79" i="33" s="1"/>
  <c r="BD15" i="33" a="1"/>
  <c r="BD15" i="33" s="1"/>
  <c r="BD83" i="32" a="1"/>
  <c r="BD83" i="32" s="1"/>
  <c r="BD19" i="32" a="1"/>
  <c r="BD19" i="32" s="1"/>
  <c r="BD91" i="32" a="1"/>
  <c r="BD91" i="32" s="1"/>
  <c r="BD27" i="32" a="1"/>
  <c r="BD27" i="32" s="1"/>
  <c r="BD99" i="32" a="1"/>
  <c r="BD99" i="32" s="1"/>
  <c r="BD35" i="32" a="1"/>
  <c r="BD35" i="32" s="1"/>
  <c r="BD115" i="32" a="1"/>
  <c r="BD115" i="32" s="1"/>
  <c r="BD51" i="32" a="1"/>
  <c r="BD51" i="32" s="1"/>
  <c r="BD107" i="32" a="1"/>
  <c r="BD107" i="32" s="1"/>
  <c r="BD43" i="32" a="1"/>
  <c r="BD43" i="32" s="1"/>
  <c r="BD123" i="32" a="1"/>
  <c r="BD123" i="32" s="1"/>
  <c r="BD59" i="32" a="1"/>
  <c r="BD59" i="32" s="1"/>
  <c r="BD67" i="32" a="1"/>
  <c r="BD67" i="32" s="1"/>
  <c r="BD11" i="32" a="1"/>
  <c r="BD11" i="32" s="1"/>
  <c r="BD75" i="32" a="1"/>
  <c r="BD75" i="32" s="1"/>
  <c r="BD3" i="32" a="1"/>
  <c r="BD3" i="32" s="1"/>
  <c r="BD121" i="32" a="1"/>
  <c r="BD121" i="32" s="1"/>
  <c r="BD57" i="32" a="1"/>
  <c r="BD57" i="32" s="1"/>
  <c r="BD129" i="32" a="1"/>
  <c r="BD129" i="32" s="1"/>
  <c r="BD65" i="32" a="1"/>
  <c r="BD65" i="32" s="1"/>
  <c r="BD73" i="32" a="1"/>
  <c r="BD73" i="32" s="1"/>
  <c r="BD9" i="32" a="1"/>
  <c r="BD9" i="32" s="1"/>
  <c r="BD89" i="32" a="1"/>
  <c r="BD89" i="32" s="1"/>
  <c r="BD25" i="32" a="1"/>
  <c r="BD25" i="32" s="1"/>
  <c r="BD81" i="32" a="1"/>
  <c r="BD81" i="32" s="1"/>
  <c r="BD17" i="32" a="1"/>
  <c r="BD17" i="32" s="1"/>
  <c r="BD97" i="32" a="1"/>
  <c r="BD97" i="32" s="1"/>
  <c r="BD33" i="32" a="1"/>
  <c r="BD33" i="32" s="1"/>
  <c r="BD105" i="32" a="1"/>
  <c r="BD105" i="32" s="1"/>
  <c r="BD41" i="32" a="1"/>
  <c r="BD41" i="32" s="1"/>
  <c r="BD113" i="32" a="1"/>
  <c r="BD113" i="32" s="1"/>
  <c r="BD49" i="32" a="1"/>
  <c r="BD49" i="32" s="1"/>
  <c r="BD70" i="32" a="1"/>
  <c r="BD70" i="32" s="1"/>
  <c r="BD6" i="32" a="1"/>
  <c r="BD6" i="32" s="1"/>
  <c r="BD78" i="32" a="1"/>
  <c r="BD78" i="32" s="1"/>
  <c r="BD14" i="32" a="1"/>
  <c r="BD14" i="32" s="1"/>
  <c r="BD86" i="32" a="1"/>
  <c r="BD86" i="32" s="1"/>
  <c r="BD22" i="32" a="1"/>
  <c r="BD22" i="32" s="1"/>
  <c r="BD102" i="32" a="1"/>
  <c r="BD102" i="32" s="1"/>
  <c r="BD38" i="32" a="1"/>
  <c r="BD38" i="32" s="1"/>
  <c r="BD94" i="32" a="1"/>
  <c r="BD94" i="32" s="1"/>
  <c r="BD30" i="32" a="1"/>
  <c r="BD30" i="32" s="1"/>
  <c r="BD110" i="32" a="1"/>
  <c r="BD110" i="32" s="1"/>
  <c r="BD46" i="32" a="1"/>
  <c r="BD46" i="32" s="1"/>
  <c r="BD118" i="32" a="1"/>
  <c r="BD118" i="32" s="1"/>
  <c r="BD54" i="32" a="1"/>
  <c r="BD54" i="32" s="1"/>
  <c r="BD62" i="32" a="1"/>
  <c r="BD62" i="32" s="1"/>
  <c r="BD126" i="32" a="1"/>
  <c r="BD126" i="32" s="1"/>
  <c r="BD82" i="32" a="1"/>
  <c r="BD82" i="32" s="1"/>
  <c r="BD18" i="32" a="1"/>
  <c r="BD18" i="32" s="1"/>
  <c r="BD90" i="32" a="1"/>
  <c r="BD90" i="32" s="1"/>
  <c r="BD26" i="32" a="1"/>
  <c r="BD26" i="32" s="1"/>
  <c r="BD98" i="32" a="1"/>
  <c r="BD98" i="32" s="1"/>
  <c r="BD34" i="32" a="1"/>
  <c r="BD34" i="32" s="1"/>
  <c r="BD114" i="32" a="1"/>
  <c r="BD114" i="32" s="1"/>
  <c r="BD50" i="32" a="1"/>
  <c r="BD50" i="32" s="1"/>
  <c r="BD106" i="32" a="1"/>
  <c r="BD106" i="32" s="1"/>
  <c r="BD42" i="32" a="1"/>
  <c r="BD42" i="32" s="1"/>
  <c r="BD122" i="32" a="1"/>
  <c r="BD122" i="32" s="1"/>
  <c r="BD58" i="32" a="1"/>
  <c r="BD58" i="32" s="1"/>
  <c r="BD66" i="32" a="1"/>
  <c r="BD66" i="32" s="1"/>
  <c r="BD10" i="32" a="1"/>
  <c r="BD10" i="32" s="1"/>
  <c r="BD2" i="32" a="1"/>
  <c r="BD2" i="32" s="1"/>
  <c r="BD74" i="32" a="1"/>
  <c r="BD74" i="32" s="1"/>
  <c r="BD100" i="32" a="1"/>
  <c r="BD100" i="32" s="1"/>
  <c r="BD36" i="32" a="1"/>
  <c r="BD36" i="32" s="1"/>
  <c r="BD108" i="32" a="1"/>
  <c r="BD108" i="32" s="1"/>
  <c r="BD44" i="32" a="1"/>
  <c r="BD44" i="32" s="1"/>
  <c r="BD116" i="32" a="1"/>
  <c r="BD116" i="32" s="1"/>
  <c r="BD52" i="32" a="1"/>
  <c r="BD52" i="32" s="1"/>
  <c r="BD68" i="32" a="1"/>
  <c r="BD68" i="32" s="1"/>
  <c r="BD124" i="32" a="1"/>
  <c r="BD124" i="32" s="1"/>
  <c r="BD60" i="32" a="1"/>
  <c r="BD60" i="32" s="1"/>
  <c r="BD76" i="32" a="1"/>
  <c r="BD76" i="32" s="1"/>
  <c r="BD12" i="32" a="1"/>
  <c r="BD12" i="32" s="1"/>
  <c r="BD84" i="32" a="1"/>
  <c r="BD84" i="32" s="1"/>
  <c r="BD20" i="32" a="1"/>
  <c r="BD20" i="32" s="1"/>
  <c r="BD28" i="32" a="1"/>
  <c r="BD28" i="32" s="1"/>
  <c r="BD92" i="32" a="1"/>
  <c r="BD92" i="32" s="1"/>
  <c r="BD4" i="32" a="1"/>
  <c r="BD4" i="32" s="1"/>
  <c r="BD87" i="32" a="1"/>
  <c r="BD87" i="32" s="1"/>
  <c r="BD23" i="32" a="1"/>
  <c r="BD23" i="32" s="1"/>
  <c r="BD95" i="32" a="1"/>
  <c r="BD95" i="32" s="1"/>
  <c r="BD31" i="32" a="1"/>
  <c r="BD31" i="32" s="1"/>
  <c r="BD103" i="32" a="1"/>
  <c r="BD103" i="32" s="1"/>
  <c r="BD39" i="32" a="1"/>
  <c r="BD39" i="32" s="1"/>
  <c r="BD55" i="32" a="1"/>
  <c r="BD55" i="32" s="1"/>
  <c r="BD111" i="32" a="1"/>
  <c r="BD111" i="32" s="1"/>
  <c r="BD47" i="32" a="1"/>
  <c r="BD47" i="32" s="1"/>
  <c r="BD127" i="32" a="1"/>
  <c r="BD127" i="32" s="1"/>
  <c r="BD63" i="32" a="1"/>
  <c r="BD63" i="32" s="1"/>
  <c r="BD71" i="32" a="1"/>
  <c r="BD71" i="32" s="1"/>
  <c r="BD79" i="32" a="1"/>
  <c r="BD79" i="32" s="1"/>
  <c r="BD7" i="32" a="1"/>
  <c r="BD7" i="32" s="1"/>
  <c r="BD119" i="32" a="1"/>
  <c r="BD119" i="32" s="1"/>
  <c r="BD15" i="32" a="1"/>
  <c r="BD15" i="32" s="1"/>
  <c r="BD104" i="32" a="1"/>
  <c r="BD104" i="32" s="1"/>
  <c r="BD40" i="32" a="1"/>
  <c r="BD40" i="32" s="1"/>
  <c r="BD112" i="32" a="1"/>
  <c r="BD112" i="32" s="1"/>
  <c r="BD48" i="32" a="1"/>
  <c r="BD48" i="32" s="1"/>
  <c r="BD120" i="32" a="1"/>
  <c r="BD120" i="32" s="1"/>
  <c r="BD56" i="32" a="1"/>
  <c r="BD56" i="32" s="1"/>
  <c r="BD72" i="32" a="1"/>
  <c r="BD72" i="32" s="1"/>
  <c r="BD128" i="32" a="1"/>
  <c r="BD128" i="32" s="1"/>
  <c r="BD64" i="32" a="1"/>
  <c r="BD64" i="32" s="1"/>
  <c r="BD80" i="32" a="1"/>
  <c r="BD80" i="32" s="1"/>
  <c r="BD16" i="32" a="1"/>
  <c r="BD16" i="32" s="1"/>
  <c r="BD88" i="32" a="1"/>
  <c r="BD88" i="32" s="1"/>
  <c r="BD24" i="32" a="1"/>
  <c r="BD24" i="32" s="1"/>
  <c r="BD96" i="32" a="1"/>
  <c r="BD96" i="32" s="1"/>
  <c r="BD8" i="32" a="1"/>
  <c r="BD8" i="32" s="1"/>
  <c r="BD32" i="32" a="1"/>
  <c r="BD32" i="32" s="1"/>
  <c r="BD117" i="32" a="1"/>
  <c r="BD117" i="32" s="1"/>
  <c r="BD53" i="32" a="1"/>
  <c r="BD53" i="32" s="1"/>
  <c r="BD125" i="32" a="1"/>
  <c r="BD125" i="32" s="1"/>
  <c r="BD61" i="32" a="1"/>
  <c r="BD61" i="32" s="1"/>
  <c r="BD69" i="32" a="1"/>
  <c r="BD69" i="32" s="1"/>
  <c r="BD5" i="32" a="1"/>
  <c r="BD5" i="32" s="1"/>
  <c r="BD85" i="32" a="1"/>
  <c r="BD85" i="32" s="1"/>
  <c r="BD21" i="32" a="1"/>
  <c r="BD21" i="32" s="1"/>
  <c r="BD77" i="32" a="1"/>
  <c r="BD77" i="32" s="1"/>
  <c r="BD13" i="32" a="1"/>
  <c r="BD13" i="32" s="1"/>
  <c r="BD93" i="32" a="1"/>
  <c r="BD93" i="32" s="1"/>
  <c r="BD29" i="32" a="1"/>
  <c r="BD29" i="32" s="1"/>
  <c r="BD101" i="32" a="1"/>
  <c r="BD101" i="32" s="1"/>
  <c r="BD37" i="32" a="1"/>
  <c r="BD37" i="32" s="1"/>
  <c r="BD45" i="32" a="1"/>
  <c r="BD45" i="32" s="1"/>
  <c r="BD109" i="32" a="1"/>
  <c r="BD109" i="32" s="1"/>
  <c r="BD83" i="31" a="1"/>
  <c r="BD83" i="31" s="1"/>
  <c r="BD19" i="31" a="1"/>
  <c r="BD19" i="31" s="1"/>
  <c r="BD91" i="31" a="1"/>
  <c r="BD91" i="31" s="1"/>
  <c r="BD27" i="31" a="1"/>
  <c r="BD27" i="31" s="1"/>
  <c r="BD99" i="31" a="1"/>
  <c r="BD99" i="31" s="1"/>
  <c r="BD35" i="31" a="1"/>
  <c r="BD35" i="31" s="1"/>
  <c r="BD67" i="31" a="1"/>
  <c r="BD67" i="31" s="1"/>
  <c r="BD3" i="31" a="1"/>
  <c r="BD3" i="31" s="1"/>
  <c r="BD107" i="31" a="1"/>
  <c r="BD107" i="31" s="1"/>
  <c r="BD43" i="31" a="1"/>
  <c r="BD43" i="31" s="1"/>
  <c r="BD115" i="31" a="1"/>
  <c r="BD115" i="31" s="1"/>
  <c r="BD51" i="31" a="1"/>
  <c r="BD51" i="31" s="1"/>
  <c r="BD123" i="31" a="1"/>
  <c r="BD123" i="31" s="1"/>
  <c r="BD59" i="31" a="1"/>
  <c r="BD59" i="31" s="1"/>
  <c r="BD75" i="31" a="1"/>
  <c r="BD75" i="31" s="1"/>
  <c r="BD11" i="31" a="1"/>
  <c r="BD11" i="31" s="1"/>
  <c r="BD87" i="31" a="1"/>
  <c r="BD87" i="31" s="1"/>
  <c r="BD23" i="31" a="1"/>
  <c r="BD23" i="31" s="1"/>
  <c r="BD95" i="31" a="1"/>
  <c r="BD95" i="31" s="1"/>
  <c r="BD31" i="31" a="1"/>
  <c r="BD31" i="31" s="1"/>
  <c r="BD7" i="31" a="1"/>
  <c r="BD7" i="31" s="1"/>
  <c r="BD103" i="31" a="1"/>
  <c r="BD103" i="31" s="1"/>
  <c r="BD39" i="31" a="1"/>
  <c r="BD39" i="31" s="1"/>
  <c r="BD111" i="31" a="1"/>
  <c r="BD111" i="31" s="1"/>
  <c r="BD47" i="31" a="1"/>
  <c r="BD47" i="31" s="1"/>
  <c r="BD119" i="31" a="1"/>
  <c r="BD119" i="31" s="1"/>
  <c r="BD55" i="31" a="1"/>
  <c r="BD55" i="31" s="1"/>
  <c r="BD127" i="31" a="1"/>
  <c r="BD127" i="31" s="1"/>
  <c r="BD63" i="31" a="1"/>
  <c r="BD63" i="31" s="1"/>
  <c r="BD71" i="31" a="1"/>
  <c r="BD71" i="31" s="1"/>
  <c r="BD79" i="31" a="1"/>
  <c r="BD79" i="31" s="1"/>
  <c r="BD15" i="31" a="1"/>
  <c r="BD15" i="31" s="1"/>
  <c r="BD104" i="31" a="1"/>
  <c r="BD104" i="31" s="1"/>
  <c r="BD40" i="31" a="1"/>
  <c r="BD40" i="31" s="1"/>
  <c r="BD112" i="31" a="1"/>
  <c r="BD112" i="31" s="1"/>
  <c r="BD48" i="31" a="1"/>
  <c r="BD48" i="31" s="1"/>
  <c r="BD88" i="31" a="1"/>
  <c r="BD88" i="31" s="1"/>
  <c r="BD120" i="31" a="1"/>
  <c r="BD120" i="31" s="1"/>
  <c r="BD56" i="31" a="1"/>
  <c r="BD56" i="31" s="1"/>
  <c r="BD24" i="31" a="1"/>
  <c r="BD24" i="31" s="1"/>
  <c r="BD128" i="31" a="1"/>
  <c r="BD128" i="31" s="1"/>
  <c r="BD64" i="31" a="1"/>
  <c r="BD64" i="31" s="1"/>
  <c r="BD72" i="31" a="1"/>
  <c r="BD72" i="31" s="1"/>
  <c r="BD8" i="31" a="1"/>
  <c r="BD8" i="31" s="1"/>
  <c r="BD80" i="31" a="1"/>
  <c r="BD80" i="31" s="1"/>
  <c r="BD16" i="31" a="1"/>
  <c r="BD16" i="31" s="1"/>
  <c r="BD96" i="31" a="1"/>
  <c r="BD96" i="31" s="1"/>
  <c r="BD32" i="31" a="1"/>
  <c r="BD32" i="31" s="1"/>
  <c r="BD100" i="31" a="1"/>
  <c r="BD100" i="31" s="1"/>
  <c r="BD36" i="31" a="1"/>
  <c r="BD36" i="31" s="1"/>
  <c r="BD84" i="31" a="1"/>
  <c r="BD84" i="31" s="1"/>
  <c r="BD108" i="31" a="1"/>
  <c r="BD108" i="31" s="1"/>
  <c r="BD44" i="31" a="1"/>
  <c r="BD44" i="31" s="1"/>
  <c r="BD116" i="31" a="1"/>
  <c r="BD116" i="31" s="1"/>
  <c r="BD52" i="31" a="1"/>
  <c r="BD52" i="31" s="1"/>
  <c r="BD124" i="31" a="1"/>
  <c r="BD124" i="31" s="1"/>
  <c r="BD60" i="31" a="1"/>
  <c r="BD60" i="31" s="1"/>
  <c r="BD68" i="31" a="1"/>
  <c r="BD68" i="31" s="1"/>
  <c r="BD4" i="31" a="1"/>
  <c r="BD4" i="31" s="1"/>
  <c r="BD76" i="31" a="1"/>
  <c r="BD76" i="31" s="1"/>
  <c r="BD12" i="31" a="1"/>
  <c r="BD12" i="31" s="1"/>
  <c r="BD20" i="31" a="1"/>
  <c r="BD20" i="31" s="1"/>
  <c r="BD92" i="31" a="1"/>
  <c r="BD92" i="31" s="1"/>
  <c r="BD28" i="31" a="1"/>
  <c r="BD28" i="31" s="1"/>
  <c r="BD121" i="31" a="1"/>
  <c r="BD121" i="31" s="1"/>
  <c r="BD57" i="31" a="1"/>
  <c r="BD57" i="31" s="1"/>
  <c r="BD129" i="31" a="1"/>
  <c r="BD129" i="31" s="1"/>
  <c r="BD65" i="31" a="1"/>
  <c r="BD65" i="31" s="1"/>
  <c r="BD73" i="31" a="1"/>
  <c r="BD73" i="31" s="1"/>
  <c r="BD9" i="31" a="1"/>
  <c r="BD9" i="31" s="1"/>
  <c r="BD41" i="31" a="1"/>
  <c r="BD41" i="31" s="1"/>
  <c r="BD81" i="31" a="1"/>
  <c r="BD81" i="31" s="1"/>
  <c r="BD17" i="31" a="1"/>
  <c r="BD17" i="31" s="1"/>
  <c r="BD89" i="31" a="1"/>
  <c r="BD89" i="31" s="1"/>
  <c r="BD25" i="31" a="1"/>
  <c r="BD25" i="31" s="1"/>
  <c r="BD97" i="31" a="1"/>
  <c r="BD97" i="31" s="1"/>
  <c r="BD33" i="31" a="1"/>
  <c r="BD33" i="31" s="1"/>
  <c r="BD105" i="31" a="1"/>
  <c r="BD105" i="31" s="1"/>
  <c r="BD113" i="31" a="1"/>
  <c r="BD113" i="31" s="1"/>
  <c r="BD49" i="31" a="1"/>
  <c r="BD49" i="31" s="1"/>
  <c r="BD70" i="31" a="1"/>
  <c r="BD70" i="31" s="1"/>
  <c r="BD6" i="31" a="1"/>
  <c r="BD6" i="31" s="1"/>
  <c r="BD118" i="31" a="1"/>
  <c r="BD118" i="31" s="1"/>
  <c r="BD78" i="31" a="1"/>
  <c r="BD78" i="31" s="1"/>
  <c r="BD14" i="31" a="1"/>
  <c r="BD14" i="31" s="1"/>
  <c r="BD86" i="31" a="1"/>
  <c r="BD86" i="31" s="1"/>
  <c r="BD22" i="31" a="1"/>
  <c r="BD22" i="31" s="1"/>
  <c r="BD54" i="31" a="1"/>
  <c r="BD54" i="31" s="1"/>
  <c r="BD94" i="31" a="1"/>
  <c r="BD94" i="31" s="1"/>
  <c r="BD30" i="31" a="1"/>
  <c r="BD30" i="31" s="1"/>
  <c r="BD102" i="31" a="1"/>
  <c r="BD102" i="31" s="1"/>
  <c r="BD38" i="31" a="1"/>
  <c r="BD38" i="31" s="1"/>
  <c r="BD110" i="31" a="1"/>
  <c r="BD110" i="31" s="1"/>
  <c r="BD46" i="31" a="1"/>
  <c r="BD46" i="31" s="1"/>
  <c r="BD126" i="31" a="1"/>
  <c r="BD126" i="31" s="1"/>
  <c r="BD62" i="31" a="1"/>
  <c r="BD62" i="31" s="1"/>
  <c r="BD82" i="31" a="1"/>
  <c r="BD82" i="31" s="1"/>
  <c r="BD18" i="31" a="1"/>
  <c r="BD18" i="31" s="1"/>
  <c r="BD66" i="31" a="1"/>
  <c r="BD66" i="31" s="1"/>
  <c r="BD2" i="31" a="1"/>
  <c r="BD2" i="31" s="1"/>
  <c r="BD90" i="31" a="1"/>
  <c r="BD90" i="31" s="1"/>
  <c r="BD26" i="31" a="1"/>
  <c r="BD26" i="31" s="1"/>
  <c r="BD98" i="31" a="1"/>
  <c r="BD98" i="31" s="1"/>
  <c r="BD34" i="31" a="1"/>
  <c r="BD34" i="31" s="1"/>
  <c r="BD106" i="31" a="1"/>
  <c r="BD106" i="31" s="1"/>
  <c r="BD42" i="31" a="1"/>
  <c r="BD42" i="31" s="1"/>
  <c r="BD114" i="31" a="1"/>
  <c r="BD114" i="31" s="1"/>
  <c r="BD50" i="31" a="1"/>
  <c r="BD50" i="31" s="1"/>
  <c r="BD122" i="31" a="1"/>
  <c r="BD122" i="31" s="1"/>
  <c r="BD58" i="31" a="1"/>
  <c r="BD58" i="31" s="1"/>
  <c r="BD74" i="31" a="1"/>
  <c r="BD74" i="31" s="1"/>
  <c r="BD10" i="31" a="1"/>
  <c r="BD10" i="31" s="1"/>
  <c r="BD117" i="31" a="1"/>
  <c r="BD117" i="31" s="1"/>
  <c r="BD53" i="31" a="1"/>
  <c r="BD53" i="31" s="1"/>
  <c r="BD125" i="31" a="1"/>
  <c r="BD125" i="31" s="1"/>
  <c r="BD61" i="31" a="1"/>
  <c r="BD61" i="31" s="1"/>
  <c r="BD101" i="31" a="1"/>
  <c r="BD101" i="31" s="1"/>
  <c r="BD37" i="31" a="1"/>
  <c r="BD37" i="31" s="1"/>
  <c r="BD69" i="31" a="1"/>
  <c r="BD69" i="31" s="1"/>
  <c r="BD5" i="31" a="1"/>
  <c r="BD5" i="31" s="1"/>
  <c r="BD77" i="31" a="1"/>
  <c r="BD77" i="31" s="1"/>
  <c r="BD13" i="31" a="1"/>
  <c r="BD13" i="31" s="1"/>
  <c r="BD85" i="31" a="1"/>
  <c r="BD85" i="31" s="1"/>
  <c r="BD21" i="31" a="1"/>
  <c r="BD21" i="31" s="1"/>
  <c r="BD93" i="31" a="1"/>
  <c r="BD93" i="31" s="1"/>
  <c r="BD29" i="31" a="1"/>
  <c r="BD29" i="31" s="1"/>
  <c r="BD109" i="31" a="1"/>
  <c r="BD109" i="31" s="1"/>
  <c r="BD45" i="31" a="1"/>
  <c r="BD45" i="31" s="1"/>
  <c r="BD117" i="30" a="1"/>
  <c r="BD117" i="30" s="1"/>
  <c r="BD53" i="30" a="1"/>
  <c r="BD53" i="30" s="1"/>
  <c r="BD125" i="30" a="1"/>
  <c r="BD125" i="30" s="1"/>
  <c r="BD61" i="30" a="1"/>
  <c r="BD61" i="30" s="1"/>
  <c r="BD69" i="30" a="1"/>
  <c r="BD69" i="30" s="1"/>
  <c r="BD5" i="30" a="1"/>
  <c r="BD5" i="30" s="1"/>
  <c r="BD85" i="30" a="1"/>
  <c r="BD85" i="30" s="1"/>
  <c r="BD77" i="30" a="1"/>
  <c r="BD77" i="30" s="1"/>
  <c r="BD13" i="30" a="1"/>
  <c r="BD13" i="30" s="1"/>
  <c r="BD21" i="30" a="1"/>
  <c r="BD21" i="30" s="1"/>
  <c r="BD93" i="30" a="1"/>
  <c r="BD93" i="30" s="1"/>
  <c r="BD29" i="30" a="1"/>
  <c r="BD29" i="30" s="1"/>
  <c r="BD109" i="30" a="1"/>
  <c r="BD109" i="30" s="1"/>
  <c r="BD45" i="30" a="1"/>
  <c r="BD45" i="30" s="1"/>
  <c r="BD101" i="30" a="1"/>
  <c r="BD101" i="30" s="1"/>
  <c r="BD37" i="30" a="1"/>
  <c r="BD37" i="30" s="1"/>
  <c r="BD82" i="30" a="1"/>
  <c r="BD82" i="30" s="1"/>
  <c r="BD18" i="30" a="1"/>
  <c r="BD18" i="30" s="1"/>
  <c r="BD90" i="30" a="1"/>
  <c r="BD90" i="30" s="1"/>
  <c r="BD26" i="30" a="1"/>
  <c r="BD26" i="30" s="1"/>
  <c r="BD50" i="30" a="1"/>
  <c r="BD50" i="30" s="1"/>
  <c r="BD98" i="30" a="1"/>
  <c r="BD98" i="30" s="1"/>
  <c r="BD34" i="30" a="1"/>
  <c r="BD34" i="30" s="1"/>
  <c r="BD114" i="30" a="1"/>
  <c r="BD114" i="30" s="1"/>
  <c r="BD106" i="30" a="1"/>
  <c r="BD106" i="30" s="1"/>
  <c r="BD42" i="30" a="1"/>
  <c r="BD42" i="30" s="1"/>
  <c r="BD122" i="30" a="1"/>
  <c r="BD122" i="30" s="1"/>
  <c r="BD58" i="30" a="1"/>
  <c r="BD58" i="30" s="1"/>
  <c r="BD74" i="30" a="1"/>
  <c r="BD74" i="30" s="1"/>
  <c r="BD66" i="30" a="1"/>
  <c r="BD66" i="30" s="1"/>
  <c r="BD2" i="30" a="1"/>
  <c r="BD2" i="30" s="1"/>
  <c r="BD10" i="30" a="1"/>
  <c r="BD10" i="30" s="1"/>
  <c r="BD104" i="30" a="1"/>
  <c r="BD104" i="30" s="1"/>
  <c r="BD40" i="30" a="1"/>
  <c r="BD40" i="30" s="1"/>
  <c r="BD112" i="30" a="1"/>
  <c r="BD112" i="30" s="1"/>
  <c r="BD48" i="30" a="1"/>
  <c r="BD48" i="30" s="1"/>
  <c r="BD72" i="30" a="1"/>
  <c r="BD72" i="30" s="1"/>
  <c r="BD120" i="30" a="1"/>
  <c r="BD120" i="30" s="1"/>
  <c r="BD56" i="30" a="1"/>
  <c r="BD56" i="30" s="1"/>
  <c r="BD8" i="30" a="1"/>
  <c r="BD8" i="30" s="1"/>
  <c r="BD128" i="30" a="1"/>
  <c r="BD128" i="30" s="1"/>
  <c r="BD64" i="30" a="1"/>
  <c r="BD64" i="30" s="1"/>
  <c r="BD80" i="30" a="1"/>
  <c r="BD80" i="30" s="1"/>
  <c r="BD16" i="30" a="1"/>
  <c r="BD16" i="30" s="1"/>
  <c r="BD32" i="30" a="1"/>
  <c r="BD32" i="30" s="1"/>
  <c r="BD88" i="30" a="1"/>
  <c r="BD88" i="30" s="1"/>
  <c r="BD24" i="30" a="1"/>
  <c r="BD24" i="30" s="1"/>
  <c r="BD96" i="30" a="1"/>
  <c r="BD96" i="30" s="1"/>
  <c r="BD70" i="30" a="1"/>
  <c r="BD70" i="30" s="1"/>
  <c r="BD6" i="30" a="1"/>
  <c r="BD6" i="30" s="1"/>
  <c r="BD78" i="30" a="1"/>
  <c r="BD78" i="30" s="1"/>
  <c r="BD14" i="30" a="1"/>
  <c r="BD14" i="30" s="1"/>
  <c r="BD86" i="30" a="1"/>
  <c r="BD86" i="30" s="1"/>
  <c r="BD22" i="30" a="1"/>
  <c r="BD22" i="30" s="1"/>
  <c r="BD102" i="30" a="1"/>
  <c r="BD102" i="30" s="1"/>
  <c r="BD38" i="30" a="1"/>
  <c r="BD38" i="30" s="1"/>
  <c r="BD94" i="30" a="1"/>
  <c r="BD94" i="30" s="1"/>
  <c r="BD30" i="30" a="1"/>
  <c r="BD30" i="30" s="1"/>
  <c r="BD110" i="30" a="1"/>
  <c r="BD110" i="30" s="1"/>
  <c r="BD46" i="30" a="1"/>
  <c r="BD46" i="30" s="1"/>
  <c r="BD62" i="30" a="1"/>
  <c r="BD62" i="30" s="1"/>
  <c r="BD118" i="30" a="1"/>
  <c r="BD118" i="30" s="1"/>
  <c r="BD54" i="30" a="1"/>
  <c r="BD54" i="30" s="1"/>
  <c r="BD126" i="30" a="1"/>
  <c r="BD126" i="30" s="1"/>
  <c r="BD83" i="30" a="1"/>
  <c r="BD83" i="30" s="1"/>
  <c r="BD19" i="30" a="1"/>
  <c r="BD19" i="30" s="1"/>
  <c r="BD91" i="30" a="1"/>
  <c r="BD91" i="30" s="1"/>
  <c r="BD27" i="30" a="1"/>
  <c r="BD27" i="30" s="1"/>
  <c r="BD115" i="30" a="1"/>
  <c r="BD115" i="30" s="1"/>
  <c r="BD99" i="30" a="1"/>
  <c r="BD99" i="30" s="1"/>
  <c r="BD35" i="30" a="1"/>
  <c r="BD35" i="30" s="1"/>
  <c r="BD51" i="30" a="1"/>
  <c r="BD51" i="30" s="1"/>
  <c r="BD107" i="30" a="1"/>
  <c r="BD107" i="30" s="1"/>
  <c r="BD43" i="30" a="1"/>
  <c r="BD43" i="30" s="1"/>
  <c r="BD123" i="30" a="1"/>
  <c r="BD123" i="30" s="1"/>
  <c r="BD59" i="30" a="1"/>
  <c r="BD59" i="30" s="1"/>
  <c r="BD11" i="30" a="1"/>
  <c r="BD11" i="30" s="1"/>
  <c r="BD67" i="30" a="1"/>
  <c r="BD67" i="30" s="1"/>
  <c r="BD3" i="30" a="1"/>
  <c r="BD3" i="30" s="1"/>
  <c r="BD75" i="30" a="1"/>
  <c r="BD75" i="30" s="1"/>
  <c r="BD121" i="30" a="1"/>
  <c r="BD121" i="30" s="1"/>
  <c r="BD57" i="30" a="1"/>
  <c r="BD57" i="30" s="1"/>
  <c r="BD129" i="30" a="1"/>
  <c r="BD129" i="30" s="1"/>
  <c r="BD65" i="30" a="1"/>
  <c r="BD65" i="30" s="1"/>
  <c r="BD89" i="30" a="1"/>
  <c r="BD89" i="30" s="1"/>
  <c r="BD73" i="30" a="1"/>
  <c r="BD73" i="30" s="1"/>
  <c r="BD9" i="30" a="1"/>
  <c r="BD9" i="30" s="1"/>
  <c r="BD25" i="30" a="1"/>
  <c r="BD25" i="30" s="1"/>
  <c r="BD81" i="30" a="1"/>
  <c r="BD81" i="30" s="1"/>
  <c r="BD17" i="30" a="1"/>
  <c r="BD17" i="30" s="1"/>
  <c r="BD97" i="30" a="1"/>
  <c r="BD97" i="30" s="1"/>
  <c r="BD33" i="30" a="1"/>
  <c r="BD33" i="30" s="1"/>
  <c r="BD113" i="30" a="1"/>
  <c r="BD113" i="30" s="1"/>
  <c r="BD49" i="30" a="1"/>
  <c r="BD49" i="30" s="1"/>
  <c r="BD105" i="30" a="1"/>
  <c r="BD105" i="30" s="1"/>
  <c r="BD41" i="30" a="1"/>
  <c r="BD41" i="30" s="1"/>
  <c r="BD100" i="30" a="1"/>
  <c r="BD100" i="30" s="1"/>
  <c r="BD36" i="30" a="1"/>
  <c r="BD36" i="30" s="1"/>
  <c r="BD108" i="30" a="1"/>
  <c r="BD108" i="30" s="1"/>
  <c r="BD44" i="30" a="1"/>
  <c r="BD44" i="30" s="1"/>
  <c r="BD116" i="30" a="1"/>
  <c r="BD116" i="30" s="1"/>
  <c r="BD52" i="30" a="1"/>
  <c r="BD52" i="30" s="1"/>
  <c r="BD124" i="30" a="1"/>
  <c r="BD124" i="30" s="1"/>
  <c r="BD60" i="30" a="1"/>
  <c r="BD60" i="30" s="1"/>
  <c r="BD68" i="30" a="1"/>
  <c r="BD68" i="30" s="1"/>
  <c r="BD4" i="30" a="1"/>
  <c r="BD4" i="30" s="1"/>
  <c r="BD76" i="30" a="1"/>
  <c r="BD76" i="30" s="1"/>
  <c r="BD12" i="30" a="1"/>
  <c r="BD12" i="30" s="1"/>
  <c r="BD92" i="30" a="1"/>
  <c r="BD92" i="30" s="1"/>
  <c r="BD84" i="30" a="1"/>
  <c r="BD84" i="30" s="1"/>
  <c r="BD20" i="30" a="1"/>
  <c r="BD20" i="30" s="1"/>
  <c r="BD28" i="30" a="1"/>
  <c r="BD28" i="30" s="1"/>
  <c r="BD87" i="30" a="1"/>
  <c r="BD87" i="30" s="1"/>
  <c r="BD23" i="30" a="1"/>
  <c r="BD23" i="30" s="1"/>
  <c r="BD119" i="30" a="1"/>
  <c r="BD119" i="30" s="1"/>
  <c r="BD95" i="30" a="1"/>
  <c r="BD95" i="30" s="1"/>
  <c r="BD31" i="30" a="1"/>
  <c r="BD31" i="30" s="1"/>
  <c r="BD55" i="30" a="1"/>
  <c r="BD55" i="30" s="1"/>
  <c r="BD103" i="30" a="1"/>
  <c r="BD103" i="30" s="1"/>
  <c r="BD39" i="30" a="1"/>
  <c r="BD39" i="30" s="1"/>
  <c r="BD111" i="30" a="1"/>
  <c r="BD111" i="30" s="1"/>
  <c r="BD47" i="30" a="1"/>
  <c r="BD47" i="30" s="1"/>
  <c r="BD127" i="30" a="1"/>
  <c r="BD127" i="30" s="1"/>
  <c r="BD63" i="30" a="1"/>
  <c r="BD63" i="30" s="1"/>
  <c r="BD79" i="30" a="1"/>
  <c r="BD79" i="30" s="1"/>
  <c r="BD15" i="30" a="1"/>
  <c r="BD15" i="30" s="1"/>
  <c r="BD71" i="30" a="1"/>
  <c r="BD71" i="30" s="1"/>
  <c r="BD7" i="30" a="1"/>
  <c r="BD7" i="30" s="1"/>
  <c r="M63" i="28"/>
  <c r="L63" i="28"/>
  <c r="N7" i="28"/>
  <c r="L7" i="28"/>
  <c r="L32" i="28"/>
  <c r="S2" i="28"/>
  <c r="N126" i="28"/>
  <c r="U39" i="28"/>
  <c r="Z79" i="28"/>
  <c r="AZ79" i="28" s="1"/>
  <c r="AH42" i="28"/>
  <c r="AA54" i="28"/>
  <c r="F65" i="28"/>
  <c r="G65" i="28" s="1"/>
  <c r="AA65" i="28" s="1"/>
  <c r="L126" i="28"/>
  <c r="P2" i="28"/>
  <c r="AU39" i="28"/>
  <c r="AV80" i="28" s="1"/>
  <c r="D80" i="28" s="1"/>
  <c r="S39" i="28"/>
  <c r="V39" i="28"/>
  <c r="AY39" i="28" s="1"/>
  <c r="Q16" i="28"/>
  <c r="BA16" i="28" s="1"/>
  <c r="BB16" i="28" s="1"/>
  <c r="L94" i="28"/>
  <c r="F105" i="28"/>
  <c r="G105" i="28" s="1"/>
  <c r="Z105" i="28" s="1"/>
  <c r="AZ105" i="28" s="1"/>
  <c r="U79" i="28"/>
  <c r="AH26" i="28"/>
  <c r="W39" i="28"/>
  <c r="M16" i="28"/>
  <c r="N54" i="28"/>
  <c r="AB39" i="28"/>
  <c r="V7" i="28"/>
  <c r="AY7" i="28" s="1"/>
  <c r="U8" i="28"/>
  <c r="AG41" i="28"/>
  <c r="BD117" i="28" a="1"/>
  <c r="BD117" i="28" s="1"/>
  <c r="BD53" i="28" a="1"/>
  <c r="BD53" i="28" s="1"/>
  <c r="BD21" i="28" a="1"/>
  <c r="BD21" i="28" s="1"/>
  <c r="BD29" i="28" a="1"/>
  <c r="BD29" i="28" s="1"/>
  <c r="BD101" i="28" a="1"/>
  <c r="BD101" i="28" s="1"/>
  <c r="BD109" i="28" a="1"/>
  <c r="BD109" i="28" s="1"/>
  <c r="BD6" i="28" a="1"/>
  <c r="BD6" i="28" s="1"/>
  <c r="BD86" i="28" a="1"/>
  <c r="BD86" i="28" s="1"/>
  <c r="BD102" i="28" a="1"/>
  <c r="BD102" i="28" s="1"/>
  <c r="BD62" i="28" a="1"/>
  <c r="BD62" i="28" s="1"/>
  <c r="BD57" i="28" a="1"/>
  <c r="BD57" i="28" s="1"/>
  <c r="BD129" i="28" a="1"/>
  <c r="BD129" i="28" s="1"/>
  <c r="BD89" i="28" a="1"/>
  <c r="BD89" i="28" s="1"/>
  <c r="BD25" i="28" a="1"/>
  <c r="BD25" i="28" s="1"/>
  <c r="BD33" i="28" a="1"/>
  <c r="BD33" i="28" s="1"/>
  <c r="BD50" i="28" a="1"/>
  <c r="BD50" i="28" s="1"/>
  <c r="BD58" i="28" a="1"/>
  <c r="BD58" i="28" s="1"/>
  <c r="BD83" i="28" a="1"/>
  <c r="BD83" i="28" s="1"/>
  <c r="BD91" i="28" a="1"/>
  <c r="BD91" i="28" s="1"/>
  <c r="BD43" i="28" a="1"/>
  <c r="BD43" i="28" s="1"/>
  <c r="BD115" i="28" a="1"/>
  <c r="BD115" i="28" s="1"/>
  <c r="BD123" i="28" a="1"/>
  <c r="BD123" i="28" s="1"/>
  <c r="BD11" i="28" a="1"/>
  <c r="BD11" i="28" s="1"/>
  <c r="BD39" i="28" a="1"/>
  <c r="BD39" i="28" s="1"/>
  <c r="BD111" i="28" a="1"/>
  <c r="BD111" i="28" s="1"/>
  <c r="BD47" i="28" a="1"/>
  <c r="BD47" i="28" s="1"/>
  <c r="BD63" i="28" a="1"/>
  <c r="BD63" i="28" s="1"/>
  <c r="BD100" i="28" a="1"/>
  <c r="BD100" i="28" s="1"/>
  <c r="BD44" i="28" a="1"/>
  <c r="BD44" i="28" s="1"/>
  <c r="BD52" i="28" a="1"/>
  <c r="BD52" i="28" s="1"/>
  <c r="BD124" i="28" a="1"/>
  <c r="BD124" i="28" s="1"/>
  <c r="BD60" i="28" a="1"/>
  <c r="BD60" i="28" s="1"/>
  <c r="BD4" i="28" a="1"/>
  <c r="BD4" i="28" s="1"/>
  <c r="BD12" i="28" a="1"/>
  <c r="BD12" i="28" s="1"/>
  <c r="BD20" i="28" a="1"/>
  <c r="BD20" i="28" s="1"/>
  <c r="BD92" i="28" a="1"/>
  <c r="BD92" i="28" s="1"/>
  <c r="BD28" i="28" a="1"/>
  <c r="BD28" i="28" s="1"/>
  <c r="BD112" i="28" a="1"/>
  <c r="BD112" i="28" s="1"/>
  <c r="BD128" i="28" a="1"/>
  <c r="BD128" i="28" s="1"/>
  <c r="BD8" i="28" a="1"/>
  <c r="BD8" i="28" s="1"/>
  <c r="BD80" i="28" a="1"/>
  <c r="BD80" i="28" s="1"/>
  <c r="BD88" i="28" a="1"/>
  <c r="BD88" i="28" s="1"/>
  <c r="BD32" i="28" a="1"/>
  <c r="BD32" i="28" s="1"/>
  <c r="M70" i="12"/>
  <c r="N78" i="12"/>
  <c r="AH50" i="12"/>
  <c r="L65" i="12"/>
  <c r="F34" i="12"/>
  <c r="G34" i="12" s="1"/>
  <c r="F50" i="12"/>
  <c r="G50" i="12" s="1"/>
  <c r="AZ50" i="12" s="1"/>
  <c r="AG65" i="12"/>
  <c r="L127" i="12"/>
  <c r="Z65" i="12"/>
  <c r="AZ65" i="12" s="1"/>
  <c r="AB65" i="12"/>
  <c r="F105" i="12"/>
  <c r="G105" i="12" s="1"/>
  <c r="AB105" i="12" s="1"/>
  <c r="F90" i="12"/>
  <c r="G90" i="12" s="1"/>
  <c r="AS90" i="12" s="1"/>
  <c r="AF90" i="12" s="1"/>
  <c r="F51" i="12"/>
  <c r="G51" i="12" s="1"/>
  <c r="AU51" i="12" s="1"/>
  <c r="F98" i="12"/>
  <c r="G98" i="12" s="1"/>
  <c r="N16" i="12"/>
  <c r="F59" i="12"/>
  <c r="G59" i="12" s="1"/>
  <c r="R59" i="12" s="1"/>
  <c r="N27" i="12"/>
  <c r="V65" i="12"/>
  <c r="AY65" i="12" s="1"/>
  <c r="L27" i="12"/>
  <c r="L81" i="12"/>
  <c r="M43" i="12"/>
  <c r="AG43" i="12" s="1"/>
  <c r="L89" i="12"/>
  <c r="N81" i="12"/>
  <c r="AG60" i="12"/>
  <c r="Y65" i="12"/>
  <c r="M57" i="12"/>
  <c r="L105" i="12"/>
  <c r="L26" i="12"/>
  <c r="M74" i="12"/>
  <c r="W65" i="12"/>
  <c r="N10" i="12"/>
  <c r="M26" i="12"/>
  <c r="AG26" i="12" s="1"/>
  <c r="N122" i="12"/>
  <c r="N38" i="12"/>
  <c r="F80" i="12"/>
  <c r="G80" i="12" s="1"/>
  <c r="Y80" i="12" s="1"/>
  <c r="L129" i="12"/>
  <c r="F22" i="12"/>
  <c r="G22" i="12" s="1"/>
  <c r="R22" i="12" s="1"/>
  <c r="AH12" i="12"/>
  <c r="N73" i="12"/>
  <c r="M129" i="12"/>
  <c r="N14" i="12"/>
  <c r="S65" i="12"/>
  <c r="AH30" i="12"/>
  <c r="M122" i="12"/>
  <c r="N65" i="12"/>
  <c r="L57" i="12"/>
  <c r="L126" i="12"/>
  <c r="N113" i="12"/>
  <c r="L74" i="12"/>
  <c r="AG30" i="12"/>
  <c r="F127" i="12"/>
  <c r="G127" i="12" s="1"/>
  <c r="Y127" i="12" s="1"/>
  <c r="M10" i="12"/>
  <c r="AG10" i="12" s="1"/>
  <c r="N89" i="12"/>
  <c r="N105" i="12"/>
  <c r="L78" i="12"/>
  <c r="L38" i="12"/>
  <c r="F72" i="12"/>
  <c r="G72" i="12" s="1"/>
  <c r="W72" i="12" s="1"/>
  <c r="F38" i="12"/>
  <c r="G38" i="12" s="1"/>
  <c r="R38" i="12" s="1"/>
  <c r="N59" i="12"/>
  <c r="F85" i="12"/>
  <c r="G85" i="12" s="1"/>
  <c r="S85" i="12" s="1"/>
  <c r="F39" i="12"/>
  <c r="G39" i="12" s="1"/>
  <c r="M59" i="12"/>
  <c r="AG59" i="12" s="1"/>
  <c r="F6" i="12"/>
  <c r="G6" i="12" s="1"/>
  <c r="P6" i="12" s="1"/>
  <c r="AH39" i="12"/>
  <c r="F41" i="12"/>
  <c r="G41" i="12" s="1"/>
  <c r="R41" i="12" s="1"/>
  <c r="M20" i="12"/>
  <c r="BA90" i="12"/>
  <c r="F75" i="12"/>
  <c r="G75" i="12" s="1"/>
  <c r="S75" i="12" s="1"/>
  <c r="AH15" i="12"/>
  <c r="F60" i="12"/>
  <c r="G60" i="12" s="1"/>
  <c r="AA60" i="12" s="1"/>
  <c r="N20" i="12"/>
  <c r="M3" i="12"/>
  <c r="L3" i="12"/>
  <c r="F25" i="12"/>
  <c r="G25" i="12" s="1"/>
  <c r="Y25" i="12" s="1"/>
  <c r="F108" i="12"/>
  <c r="G108" i="12" s="1"/>
  <c r="R108" i="12" s="1"/>
  <c r="F45" i="12"/>
  <c r="G45" i="12" s="1"/>
  <c r="Y45" i="12" s="1"/>
  <c r="AG48" i="32"/>
  <c r="AG30" i="44"/>
  <c r="AV2" i="59"/>
  <c r="N96" i="59"/>
  <c r="L96" i="59"/>
  <c r="M96" i="59"/>
  <c r="AU40" i="59"/>
  <c r="W40" i="59"/>
  <c r="Q40" i="59"/>
  <c r="BA40" i="59" s="1"/>
  <c r="M109" i="59"/>
  <c r="L109" i="59"/>
  <c r="N109" i="59"/>
  <c r="L121" i="59"/>
  <c r="N121" i="59"/>
  <c r="M121" i="59"/>
  <c r="L72" i="59"/>
  <c r="N72" i="59"/>
  <c r="M72" i="59"/>
  <c r="M56" i="59"/>
  <c r="AG56" i="59" s="1"/>
  <c r="L56" i="59"/>
  <c r="N56" i="59"/>
  <c r="L73" i="59"/>
  <c r="M49" i="59"/>
  <c r="V128" i="59"/>
  <c r="AY128" i="59" s="1"/>
  <c r="W125" i="59"/>
  <c r="Z100" i="59"/>
  <c r="AZ100" i="59" s="1"/>
  <c r="M81" i="59"/>
  <c r="L14" i="59"/>
  <c r="A104" i="59"/>
  <c r="U100" i="59"/>
  <c r="S78" i="59"/>
  <c r="M73" i="59"/>
  <c r="L97" i="59"/>
  <c r="Y120" i="59"/>
  <c r="S39" i="59"/>
  <c r="N49" i="59"/>
  <c r="F32" i="59"/>
  <c r="G32" i="59" s="1"/>
  <c r="A6" i="59"/>
  <c r="Y125" i="59"/>
  <c r="N112" i="59"/>
  <c r="Q100" i="59"/>
  <c r="BA100" i="59" s="1"/>
  <c r="S80" i="59"/>
  <c r="N81" i="59"/>
  <c r="A41" i="59"/>
  <c r="AA73" i="59"/>
  <c r="M14" i="59"/>
  <c r="AH6" i="59"/>
  <c r="A38" i="59"/>
  <c r="F121" i="59"/>
  <c r="G121" i="59" s="1"/>
  <c r="A25" i="59"/>
  <c r="AB100" i="59"/>
  <c r="Q78" i="59"/>
  <c r="BA78" i="59" s="1"/>
  <c r="BB78" i="59" s="1"/>
  <c r="P8" i="59"/>
  <c r="V120" i="59"/>
  <c r="AY120" i="59" s="1"/>
  <c r="F24" i="59"/>
  <c r="G24" i="59" s="1"/>
  <c r="AH32" i="59"/>
  <c r="P120" i="59"/>
  <c r="D112" i="59"/>
  <c r="P128" i="59"/>
  <c r="L112" i="59"/>
  <c r="F79" i="59"/>
  <c r="G79" i="59" s="1"/>
  <c r="R79" i="59" s="1"/>
  <c r="AH25" i="59"/>
  <c r="F71" i="59"/>
  <c r="G71" i="59" s="1"/>
  <c r="A129" i="59"/>
  <c r="AS120" i="59"/>
  <c r="AF120" i="59" s="1"/>
  <c r="A26" i="59"/>
  <c r="P78" i="59"/>
  <c r="AH56" i="59"/>
  <c r="N58" i="59"/>
  <c r="N80" i="59"/>
  <c r="L105" i="59"/>
  <c r="V81" i="59"/>
  <c r="AY81" i="59" s="1"/>
  <c r="AA120" i="59"/>
  <c r="L57" i="59"/>
  <c r="N22" i="59"/>
  <c r="Z120" i="59"/>
  <c r="AZ120" i="59" s="1"/>
  <c r="M127" i="59"/>
  <c r="R125" i="59"/>
  <c r="AS73" i="59"/>
  <c r="AF73" i="59" s="1"/>
  <c r="AH65" i="59"/>
  <c r="F101" i="59"/>
  <c r="G101" i="59" s="1"/>
  <c r="F72" i="59"/>
  <c r="G72" i="59" s="1"/>
  <c r="AE72" i="59" s="1" a="1"/>
  <c r="AE72" i="59" s="1"/>
  <c r="AD72" i="59" s="1"/>
  <c r="AC72" i="59" s="1"/>
  <c r="A105" i="59"/>
  <c r="M105" i="59"/>
  <c r="R120" i="59"/>
  <c r="M22" i="59"/>
  <c r="AG22" i="59" s="1"/>
  <c r="W120" i="59"/>
  <c r="N65" i="59"/>
  <c r="Y88" i="59"/>
  <c r="AB120" i="59"/>
  <c r="L127" i="59"/>
  <c r="M57" i="59"/>
  <c r="AG57" i="59" s="1"/>
  <c r="AH48" i="59"/>
  <c r="AB84" i="59"/>
  <c r="W90" i="59"/>
  <c r="Z28" i="59"/>
  <c r="AZ28" i="59" s="1"/>
  <c r="D65" i="59"/>
  <c r="R100" i="59"/>
  <c r="F65" i="59"/>
  <c r="G65" i="59" s="1"/>
  <c r="N89" i="59"/>
  <c r="F92" i="59"/>
  <c r="G92" i="59" s="1"/>
  <c r="F113" i="59"/>
  <c r="G113" i="59" s="1"/>
  <c r="S81" i="59"/>
  <c r="M89" i="59"/>
  <c r="D73" i="59"/>
  <c r="AH16" i="59"/>
  <c r="D120" i="59"/>
  <c r="N64" i="59"/>
  <c r="F22" i="59"/>
  <c r="G22" i="59" s="1"/>
  <c r="F75" i="59"/>
  <c r="G75" i="59" s="1"/>
  <c r="AG72" i="59"/>
  <c r="L2" i="12"/>
  <c r="M2" i="12"/>
  <c r="N2" i="12"/>
  <c r="M23" i="12"/>
  <c r="N23" i="12"/>
  <c r="L23" i="12"/>
  <c r="Y64" i="12"/>
  <c r="U64" i="12"/>
  <c r="V64" i="12"/>
  <c r="AY64" i="12" s="1"/>
  <c r="AU64" i="12"/>
  <c r="Z64" i="12"/>
  <c r="AZ64" i="12" s="1"/>
  <c r="M96" i="12"/>
  <c r="F74" i="12"/>
  <c r="G74" i="12" s="1"/>
  <c r="AZ74" i="12" s="1"/>
  <c r="V15" i="12"/>
  <c r="AY15" i="12" s="1"/>
  <c r="F28" i="12"/>
  <c r="G28" i="12" s="1"/>
  <c r="AU28" i="12" s="1"/>
  <c r="AH27" i="12"/>
  <c r="M92" i="12"/>
  <c r="M124" i="12"/>
  <c r="M45" i="12"/>
  <c r="AG45" i="12" s="1"/>
  <c r="M127" i="12"/>
  <c r="L63" i="12"/>
  <c r="M7" i="12"/>
  <c r="M87" i="12"/>
  <c r="M120" i="12"/>
  <c r="F27" i="12"/>
  <c r="G27" i="12" s="1"/>
  <c r="V27" i="12" s="1"/>
  <c r="AY27" i="12" s="1"/>
  <c r="AH59" i="12"/>
  <c r="F128" i="12"/>
  <c r="G128" i="12" s="1"/>
  <c r="Q128" i="12" s="1"/>
  <c r="BA128" i="12" s="1"/>
  <c r="L49" i="12"/>
  <c r="N96" i="12"/>
  <c r="M56" i="12"/>
  <c r="AH22" i="12"/>
  <c r="F43" i="12"/>
  <c r="G43" i="12" s="1"/>
  <c r="U43" i="12" s="1"/>
  <c r="M24" i="12"/>
  <c r="F82" i="12"/>
  <c r="G82" i="12" s="1"/>
  <c r="F4" i="12"/>
  <c r="G4" i="12" s="1"/>
  <c r="AU4" i="12" s="1"/>
  <c r="F21" i="12"/>
  <c r="G21" i="12" s="1"/>
  <c r="AH28" i="12"/>
  <c r="M49" i="12"/>
  <c r="AG49" i="12" s="1"/>
  <c r="L56" i="12"/>
  <c r="M25" i="12"/>
  <c r="AH20" i="12"/>
  <c r="M37" i="12"/>
  <c r="F35" i="12"/>
  <c r="G35" i="12" s="1"/>
  <c r="U35" i="12" s="1"/>
  <c r="L80" i="12"/>
  <c r="L25" i="12"/>
  <c r="M84" i="12"/>
  <c r="F20" i="12"/>
  <c r="G20" i="12" s="1"/>
  <c r="AB20" i="12" s="1"/>
  <c r="M112" i="12"/>
  <c r="AH44" i="12"/>
  <c r="N84" i="12"/>
  <c r="F30" i="12"/>
  <c r="G30" i="12" s="1"/>
  <c r="N43" i="12"/>
  <c r="N112" i="12"/>
  <c r="F96" i="12"/>
  <c r="G96" i="12" s="1"/>
  <c r="AB96" i="12" s="1"/>
  <c r="F33" i="12"/>
  <c r="G33" i="12" s="1"/>
  <c r="Z33" i="12" s="1"/>
  <c r="AZ33" i="12" s="1"/>
  <c r="F44" i="12"/>
  <c r="G44" i="12" s="1"/>
  <c r="W44" i="12" s="1"/>
  <c r="F117" i="12"/>
  <c r="G117" i="12" s="1"/>
  <c r="Z117" i="12" s="1"/>
  <c r="AZ117" i="12" s="1"/>
  <c r="AH45" i="12"/>
  <c r="F84" i="12"/>
  <c r="G84" i="12" s="1"/>
  <c r="AE84" i="12" s="1" a="1"/>
  <c r="AE84" i="12" s="1"/>
  <c r="N80" i="12"/>
  <c r="N92" i="12"/>
  <c r="L124" i="12"/>
  <c r="M63" i="12"/>
  <c r="AG63" i="12" s="1"/>
  <c r="AH51" i="12"/>
  <c r="L7" i="12"/>
  <c r="F120" i="12"/>
  <c r="G120" i="12" s="1"/>
  <c r="Q120" i="12" s="1"/>
  <c r="BA120" i="12" s="1"/>
  <c r="BB120" i="12" s="1"/>
  <c r="F103" i="12"/>
  <c r="G103" i="12" s="1"/>
  <c r="S103" i="12" s="1"/>
  <c r="AH35" i="12"/>
  <c r="M26" i="28"/>
  <c r="L26" i="28"/>
  <c r="BD30" i="28" s="1" a="1"/>
  <c r="BD30" i="28" s="1"/>
  <c r="V99" i="28"/>
  <c r="AY99" i="28" s="1"/>
  <c r="P99" i="28"/>
  <c r="R99" i="28"/>
  <c r="Q99" i="28"/>
  <c r="BA99" i="28" s="1"/>
  <c r="W99" i="28"/>
  <c r="S99" i="28"/>
  <c r="L96" i="28"/>
  <c r="BD93" i="28" s="1" a="1"/>
  <c r="BD93" i="28" s="1"/>
  <c r="M96" i="28"/>
  <c r="N96" i="28"/>
  <c r="M111" i="28"/>
  <c r="N111" i="28"/>
  <c r="L111" i="28"/>
  <c r="BD106" i="28" s="1" a="1"/>
  <c r="BD106" i="28" s="1"/>
  <c r="W94" i="28"/>
  <c r="AB94" i="28"/>
  <c r="Z94" i="28"/>
  <c r="AZ94" i="28" s="1"/>
  <c r="U94" i="28"/>
  <c r="AE94" i="28" a="1"/>
  <c r="AE94" i="28" s="1"/>
  <c r="AA94" i="28"/>
  <c r="S94" i="28"/>
  <c r="Y94" i="28"/>
  <c r="Y128" i="28"/>
  <c r="Q128" i="28"/>
  <c r="BA128" i="28" s="1"/>
  <c r="Z128" i="28"/>
  <c r="AZ128" i="28" s="1"/>
  <c r="W128" i="28"/>
  <c r="AB128" i="28"/>
  <c r="P128" i="28"/>
  <c r="R128" i="28"/>
  <c r="V128" i="28"/>
  <c r="AY128" i="28" s="1"/>
  <c r="Z73" i="28"/>
  <c r="AZ73" i="28" s="1"/>
  <c r="V73" i="28"/>
  <c r="AY73" i="28" s="1"/>
  <c r="U73" i="28"/>
  <c r="R73" i="28"/>
  <c r="P41" i="28"/>
  <c r="Z41" i="28"/>
  <c r="AZ41" i="28" s="1"/>
  <c r="R41" i="28"/>
  <c r="F26" i="28"/>
  <c r="G26" i="28" s="1"/>
  <c r="V26" i="28" s="1"/>
  <c r="AY26" i="28" s="1"/>
  <c r="M32" i="28"/>
  <c r="AE47" i="28" a="1"/>
  <c r="AE47" i="28" s="1"/>
  <c r="F21" i="28"/>
  <c r="G21" i="28" s="1"/>
  <c r="V21" i="28" s="1"/>
  <c r="AY21" i="28" s="1"/>
  <c r="S37" i="28"/>
  <c r="L87" i="28"/>
  <c r="BD82" i="28" s="1" a="1"/>
  <c r="BD82" i="28" s="1"/>
  <c r="F66" i="28"/>
  <c r="G66" i="28" s="1"/>
  <c r="W66" i="28" s="1"/>
  <c r="AA47" i="28"/>
  <c r="M94" i="28"/>
  <c r="Q71" i="28"/>
  <c r="BA71" i="28" s="1"/>
  <c r="Z102" i="28"/>
  <c r="AZ102" i="28" s="1"/>
  <c r="F35" i="28"/>
  <c r="G35" i="28" s="1"/>
  <c r="R35" i="28" s="1"/>
  <c r="AH34" i="28"/>
  <c r="AH12" i="28"/>
  <c r="AA79" i="28"/>
  <c r="AH50" i="28"/>
  <c r="AU45" i="28"/>
  <c r="N112" i="28"/>
  <c r="V47" i="28"/>
  <c r="AY47" i="28" s="1"/>
  <c r="L41" i="28"/>
  <c r="BD41" i="28" s="1" a="1"/>
  <c r="BD41" i="28" s="1"/>
  <c r="L24" i="28"/>
  <c r="AA37" i="28"/>
  <c r="AE79" i="28" a="1"/>
  <c r="AE79" i="28" s="1"/>
  <c r="Y47" i="28"/>
  <c r="P10" i="28"/>
  <c r="S71" i="28"/>
  <c r="N57" i="28"/>
  <c r="S7" i="28"/>
  <c r="N103" i="28"/>
  <c r="F12" i="28"/>
  <c r="G12" i="28" s="1"/>
  <c r="F34" i="28"/>
  <c r="G34" i="28" s="1"/>
  <c r="AG22" i="28"/>
  <c r="F42" i="28"/>
  <c r="G42" i="28" s="1"/>
  <c r="AE45" i="28" a="1"/>
  <c r="AE45" i="28" s="1"/>
  <c r="AH49" i="28"/>
  <c r="N15" i="28"/>
  <c r="N10" i="28"/>
  <c r="N118" i="28"/>
  <c r="P54" i="28"/>
  <c r="N41" i="28"/>
  <c r="N24" i="28"/>
  <c r="M33" i="28"/>
  <c r="Y37" i="28"/>
  <c r="AB79" i="28"/>
  <c r="AH58" i="28"/>
  <c r="AB47" i="28"/>
  <c r="R37" i="28"/>
  <c r="S16" i="28"/>
  <c r="AB71" i="28"/>
  <c r="Y7" i="28"/>
  <c r="AH33" i="28"/>
  <c r="Y69" i="28"/>
  <c r="W37" i="28"/>
  <c r="AG21" i="28"/>
  <c r="AG6" i="28"/>
  <c r="L36" i="28"/>
  <c r="BD36" i="28" s="1" a="1"/>
  <c r="BD36" i="28" s="1"/>
  <c r="AA91" i="28"/>
  <c r="R71" i="28"/>
  <c r="F49" i="28"/>
  <c r="G49" i="28" s="1"/>
  <c r="R49" i="28" s="1"/>
  <c r="L15" i="28"/>
  <c r="BD10" i="28" s="1" a="1"/>
  <c r="BD10" i="28" s="1"/>
  <c r="L10" i="28"/>
  <c r="BD14" i="28" s="1" a="1"/>
  <c r="BD14" i="28" s="1"/>
  <c r="M118" i="28"/>
  <c r="AB54" i="28"/>
  <c r="Q10" i="28"/>
  <c r="BA10" i="28" s="1"/>
  <c r="Z47" i="28"/>
  <c r="AZ47" i="28" s="1"/>
  <c r="L16" i="28"/>
  <c r="BD13" i="28" s="1" a="1"/>
  <c r="BD13" i="28" s="1"/>
  <c r="AB65" i="28"/>
  <c r="F43" i="28"/>
  <c r="G43" i="28" s="1"/>
  <c r="S43" i="28" s="1"/>
  <c r="AA8" i="28"/>
  <c r="F33" i="28"/>
  <c r="G33" i="28" s="1"/>
  <c r="Z52" i="28"/>
  <c r="AZ52" i="28" s="1"/>
  <c r="F123" i="28"/>
  <c r="G123" i="28" s="1"/>
  <c r="AB91" i="28"/>
  <c r="N36" i="28"/>
  <c r="AH21" i="28"/>
  <c r="N87" i="28"/>
  <c r="P94" i="28"/>
  <c r="L103" i="28"/>
  <c r="BD98" i="28" s="1" a="1"/>
  <c r="BD98" i="28" s="1"/>
  <c r="R32" i="28"/>
  <c r="Y79" i="28"/>
  <c r="AU7" i="28"/>
  <c r="N99" i="28"/>
  <c r="P16" i="28"/>
  <c r="S10" i="28"/>
  <c r="R65" i="28"/>
  <c r="AH65" i="28"/>
  <c r="N49" i="28"/>
  <c r="Y65" i="28"/>
  <c r="F58" i="28"/>
  <c r="G58" i="28" s="1"/>
  <c r="F57" i="28"/>
  <c r="G57" i="28" s="1"/>
  <c r="AH57" i="28"/>
  <c r="N48" i="30"/>
  <c r="M48" i="30"/>
  <c r="L48" i="30"/>
  <c r="S44" i="30"/>
  <c r="R44" i="30"/>
  <c r="N118" i="30"/>
  <c r="L118" i="30"/>
  <c r="M118" i="30"/>
  <c r="L71" i="30"/>
  <c r="M71" i="30"/>
  <c r="N71" i="30"/>
  <c r="M31" i="30"/>
  <c r="AG31" i="30" s="1"/>
  <c r="N31" i="30"/>
  <c r="L31" i="30"/>
  <c r="P59" i="30"/>
  <c r="S59" i="30"/>
  <c r="R59" i="30"/>
  <c r="AU59" i="30"/>
  <c r="Q59" i="30"/>
  <c r="BA59" i="30" s="1"/>
  <c r="U59" i="30"/>
  <c r="Y59" i="30"/>
  <c r="M125" i="30"/>
  <c r="N125" i="30"/>
  <c r="L125" i="30"/>
  <c r="M104" i="30"/>
  <c r="L104" i="30"/>
  <c r="N104" i="30"/>
  <c r="L127" i="30"/>
  <c r="M96" i="30"/>
  <c r="Z58" i="30"/>
  <c r="AZ58" i="30" s="1"/>
  <c r="Z81" i="30"/>
  <c r="AZ81" i="30" s="1"/>
  <c r="M33" i="30"/>
  <c r="AG33" i="30" s="1"/>
  <c r="L73" i="30"/>
  <c r="Z112" i="30"/>
  <c r="AZ112" i="30" s="1"/>
  <c r="AB81" i="30"/>
  <c r="M73" i="30"/>
  <c r="M7" i="30"/>
  <c r="F20" i="30"/>
  <c r="G20" i="30" s="1"/>
  <c r="P26" i="30"/>
  <c r="Q112" i="30"/>
  <c r="BA112" i="30" s="1"/>
  <c r="R81" i="30"/>
  <c r="AA112" i="30"/>
  <c r="N126" i="30"/>
  <c r="F111" i="30"/>
  <c r="G111" i="30" s="1"/>
  <c r="M124" i="30"/>
  <c r="L95" i="30"/>
  <c r="Q81" i="30"/>
  <c r="BA81" i="30" s="1"/>
  <c r="N64" i="30"/>
  <c r="L56" i="30"/>
  <c r="M40" i="30"/>
  <c r="AH4" i="30"/>
  <c r="F14" i="30"/>
  <c r="G14" i="30" s="1"/>
  <c r="F43" i="30"/>
  <c r="G43" i="30" s="1"/>
  <c r="AA43" i="30" s="1"/>
  <c r="R26" i="30"/>
  <c r="N96" i="30"/>
  <c r="AG14" i="30"/>
  <c r="F128" i="30"/>
  <c r="G128" i="30" s="1"/>
  <c r="S26" i="30"/>
  <c r="R112" i="30"/>
  <c r="AS81" i="30"/>
  <c r="AF81" i="30" s="1"/>
  <c r="AE4" i="30" a="1"/>
  <c r="AE4" i="30" s="1"/>
  <c r="F121" i="30"/>
  <c r="G121" i="30" s="1"/>
  <c r="AA121" i="30" s="1"/>
  <c r="F119" i="30"/>
  <c r="G119" i="30" s="1"/>
  <c r="F113" i="30"/>
  <c r="G113" i="30" s="1"/>
  <c r="L103" i="30"/>
  <c r="L81" i="30"/>
  <c r="M95" i="30"/>
  <c r="Y81" i="30"/>
  <c r="N40" i="30"/>
  <c r="F6" i="30"/>
  <c r="G6" i="30" s="1"/>
  <c r="L24" i="30"/>
  <c r="F68" i="30"/>
  <c r="G68" i="30" s="1"/>
  <c r="W68" i="30" s="1"/>
  <c r="N80" i="30"/>
  <c r="AH2" i="30"/>
  <c r="L124" i="30"/>
  <c r="AA103" i="30"/>
  <c r="AB26" i="30"/>
  <c r="S112" i="30"/>
  <c r="S81" i="30"/>
  <c r="AA15" i="30"/>
  <c r="AB125" i="30"/>
  <c r="R103" i="30"/>
  <c r="W81" i="30"/>
  <c r="M81" i="30"/>
  <c r="M65" i="30"/>
  <c r="AG65" i="30" s="1"/>
  <c r="L39" i="30"/>
  <c r="F67" i="30"/>
  <c r="G67" i="30" s="1"/>
  <c r="U76" i="30"/>
  <c r="AA26" i="30"/>
  <c r="F2" i="30"/>
  <c r="G2" i="30" s="1"/>
  <c r="F95" i="30"/>
  <c r="G95" i="30" s="1"/>
  <c r="F89" i="30"/>
  <c r="G89" i="30" s="1"/>
  <c r="Q26" i="30"/>
  <c r="BA26" i="30" s="1"/>
  <c r="AB112" i="30"/>
  <c r="U81" i="30"/>
  <c r="N117" i="30"/>
  <c r="L119" i="30"/>
  <c r="W103" i="30"/>
  <c r="L87" i="30"/>
  <c r="M63" i="30"/>
  <c r="AG63" i="30" s="1"/>
  <c r="M39" i="30"/>
  <c r="M80" i="30"/>
  <c r="AH28" i="30"/>
  <c r="S35" i="30"/>
  <c r="L111" i="30"/>
  <c r="N88" i="30"/>
  <c r="N24" i="30"/>
  <c r="AB35" i="30"/>
  <c r="AB15" i="30"/>
  <c r="M127" i="30"/>
  <c r="S103" i="30"/>
  <c r="N65" i="30"/>
  <c r="F74" i="30"/>
  <c r="G74" i="30" s="1"/>
  <c r="P58" i="30"/>
  <c r="N16" i="30"/>
  <c r="AH6" i="30"/>
  <c r="F28" i="30"/>
  <c r="G28" i="30" s="1"/>
  <c r="Z28" i="30" s="1"/>
  <c r="AZ28" i="30" s="1"/>
  <c r="F82" i="30"/>
  <c r="G82" i="30" s="1"/>
  <c r="F76" i="30"/>
  <c r="G76" i="30" s="1"/>
  <c r="Y34" i="31"/>
  <c r="AU34" i="31"/>
  <c r="V34" i="31"/>
  <c r="AY34" i="31" s="1"/>
  <c r="Q34" i="31"/>
  <c r="BA34" i="31" s="1"/>
  <c r="P34" i="31"/>
  <c r="L104" i="31"/>
  <c r="N104" i="31"/>
  <c r="M104" i="31"/>
  <c r="N10" i="31"/>
  <c r="M10" i="31"/>
  <c r="L10" i="31"/>
  <c r="M126" i="31"/>
  <c r="N126" i="31"/>
  <c r="L126" i="31"/>
  <c r="M55" i="31"/>
  <c r="AG55" i="31" s="1"/>
  <c r="W55" i="31"/>
  <c r="Y55" i="31"/>
  <c r="N55" i="31"/>
  <c r="L55" i="31"/>
  <c r="AB55" i="31"/>
  <c r="AA55" i="31"/>
  <c r="N31" i="31"/>
  <c r="L31" i="31"/>
  <c r="M31" i="31"/>
  <c r="N128" i="31"/>
  <c r="L128" i="31"/>
  <c r="M128" i="31"/>
  <c r="N120" i="31"/>
  <c r="L120" i="31"/>
  <c r="M120" i="31"/>
  <c r="L80" i="31"/>
  <c r="M80" i="31"/>
  <c r="N80" i="31"/>
  <c r="Y85" i="31"/>
  <c r="Z85" i="31"/>
  <c r="AZ85" i="31" s="1"/>
  <c r="AB63" i="31"/>
  <c r="Y64" i="31"/>
  <c r="AA16" i="31"/>
  <c r="Y102" i="31"/>
  <c r="U108" i="31"/>
  <c r="AE63" i="31" a="1"/>
  <c r="AE63" i="31" s="1"/>
  <c r="M63" i="31"/>
  <c r="P12" i="31"/>
  <c r="U85" i="31"/>
  <c r="W28" i="31"/>
  <c r="Z54" i="31"/>
  <c r="AZ54" i="31" s="1"/>
  <c r="U54" i="31"/>
  <c r="AA111" i="31"/>
  <c r="AU64" i="31"/>
  <c r="U64" i="31"/>
  <c r="Z63" i="31"/>
  <c r="AZ63" i="31" s="1"/>
  <c r="P120" i="31"/>
  <c r="R102" i="31"/>
  <c r="P102" i="31"/>
  <c r="W108" i="31"/>
  <c r="W21" i="31"/>
  <c r="Z77" i="31"/>
  <c r="AZ77" i="31" s="1"/>
  <c r="AA77" i="31"/>
  <c r="F105" i="31"/>
  <c r="G105" i="31" s="1"/>
  <c r="M102" i="31"/>
  <c r="N58" i="31"/>
  <c r="L43" i="31"/>
  <c r="F49" i="31"/>
  <c r="G49" i="31" s="1"/>
  <c r="N94" i="31"/>
  <c r="N42" i="31"/>
  <c r="AH25" i="31"/>
  <c r="L19" i="31"/>
  <c r="AB85" i="31"/>
  <c r="V28" i="31"/>
  <c r="AY28" i="31" s="1"/>
  <c r="U28" i="31"/>
  <c r="Y54" i="31"/>
  <c r="U63" i="31"/>
  <c r="AE64" i="31" a="1"/>
  <c r="AE64" i="31" s="1"/>
  <c r="V120" i="31"/>
  <c r="AY120" i="31" s="1"/>
  <c r="S102" i="31"/>
  <c r="Q102" i="31"/>
  <c r="BA102" i="31" s="1"/>
  <c r="Y108" i="31"/>
  <c r="V76" i="31"/>
  <c r="AY76" i="31" s="1"/>
  <c r="W76" i="31"/>
  <c r="AU21" i="31"/>
  <c r="P103" i="31"/>
  <c r="Z32" i="31"/>
  <c r="AZ32" i="31" s="1"/>
  <c r="Z112" i="31"/>
  <c r="AZ112" i="31" s="1"/>
  <c r="AB112" i="31"/>
  <c r="AB77" i="31"/>
  <c r="S77" i="31"/>
  <c r="F104" i="31"/>
  <c r="G104" i="31" s="1"/>
  <c r="N72" i="31"/>
  <c r="M43" i="31"/>
  <c r="V55" i="31"/>
  <c r="AY55" i="31" s="1"/>
  <c r="BB55" i="31" s="1"/>
  <c r="AG38" i="31"/>
  <c r="F8" i="31"/>
  <c r="G8" i="31" s="1"/>
  <c r="AB8" i="31" s="1"/>
  <c r="F129" i="31"/>
  <c r="G129" i="31" s="1"/>
  <c r="V129" i="31" s="1"/>
  <c r="AY129" i="31" s="1"/>
  <c r="AH30" i="31"/>
  <c r="Z64" i="31"/>
  <c r="AZ64" i="31" s="1"/>
  <c r="AE108" i="31" a="1"/>
  <c r="AE108" i="31" s="1"/>
  <c r="Q21" i="31"/>
  <c r="BA21" i="31" s="1"/>
  <c r="M19" i="31"/>
  <c r="AE28" i="31" a="1"/>
  <c r="AE28" i="31" s="1"/>
  <c r="S85" i="31"/>
  <c r="P54" i="31"/>
  <c r="AA64" i="31"/>
  <c r="Q63" i="31"/>
  <c r="BA63" i="31" s="1"/>
  <c r="AA102" i="31"/>
  <c r="Z108" i="31"/>
  <c r="AZ108" i="31" s="1"/>
  <c r="AE77" i="31" a="1"/>
  <c r="AE77" i="31" s="1"/>
  <c r="U77" i="31"/>
  <c r="M3" i="31"/>
  <c r="AG3" i="31" s="1"/>
  <c r="Z28" i="31"/>
  <c r="AZ28" i="31" s="1"/>
  <c r="W20" i="31"/>
  <c r="AG9" i="31"/>
  <c r="AG25" i="31"/>
  <c r="Q54" i="31"/>
  <c r="BA54" i="31" s="1"/>
  <c r="W54" i="31"/>
  <c r="W64" i="31"/>
  <c r="V63" i="31"/>
  <c r="AY63" i="31" s="1"/>
  <c r="P39" i="31"/>
  <c r="P16" i="31"/>
  <c r="U120" i="31"/>
  <c r="V102" i="31"/>
  <c r="AY102" i="31" s="1"/>
  <c r="U102" i="31"/>
  <c r="AB108" i="31"/>
  <c r="Z76" i="31"/>
  <c r="AZ76" i="31" s="1"/>
  <c r="Z124" i="31"/>
  <c r="AZ124" i="31" s="1"/>
  <c r="AU32" i="31"/>
  <c r="V112" i="31"/>
  <c r="AY112" i="31" s="1"/>
  <c r="AU63" i="31"/>
  <c r="P77" i="31"/>
  <c r="W77" i="31"/>
  <c r="L110" i="31"/>
  <c r="M86" i="31"/>
  <c r="F86" i="31"/>
  <c r="G86" i="31" s="1"/>
  <c r="AB86" i="31" s="1"/>
  <c r="M71" i="31"/>
  <c r="L72" i="31"/>
  <c r="P55" i="31"/>
  <c r="R68" i="31"/>
  <c r="L33" i="31"/>
  <c r="M8" i="31"/>
  <c r="AG8" i="31" s="1"/>
  <c r="Y22" i="31"/>
  <c r="AG6" i="31"/>
  <c r="V22" i="31"/>
  <c r="AY22" i="31" s="1"/>
  <c r="M113" i="31"/>
  <c r="M18" i="31"/>
  <c r="F56" i="31"/>
  <c r="G56" i="31" s="1"/>
  <c r="AG34" i="31"/>
  <c r="F106" i="31"/>
  <c r="G106" i="31" s="1"/>
  <c r="N20" i="31"/>
  <c r="M24" i="31"/>
  <c r="U20" i="31"/>
  <c r="AH41" i="31"/>
  <c r="L2" i="31"/>
  <c r="V85" i="31"/>
  <c r="AY85" i="31" s="1"/>
  <c r="W85" i="31"/>
  <c r="AA54" i="31"/>
  <c r="AU54" i="31"/>
  <c r="L129" i="31"/>
  <c r="R63" i="31"/>
  <c r="AB16" i="31"/>
  <c r="W102" i="31"/>
  <c r="W60" i="31"/>
  <c r="F123" i="31"/>
  <c r="G123" i="31" s="1"/>
  <c r="P123" i="31" s="1"/>
  <c r="F118" i="31"/>
  <c r="G118" i="31" s="1"/>
  <c r="F48" i="31"/>
  <c r="G48" i="31" s="1"/>
  <c r="W68" i="31"/>
  <c r="P22" i="31"/>
  <c r="N113" i="31"/>
  <c r="AH62" i="31"/>
  <c r="Y26" i="32"/>
  <c r="R26" i="32"/>
  <c r="Z26" i="32"/>
  <c r="AZ26" i="32" s="1"/>
  <c r="AA26" i="32"/>
  <c r="L87" i="32"/>
  <c r="N87" i="32"/>
  <c r="M87" i="32"/>
  <c r="M64" i="32"/>
  <c r="AG64" i="32" s="1"/>
  <c r="N64" i="32"/>
  <c r="L64" i="32"/>
  <c r="N8" i="32"/>
  <c r="L8" i="32"/>
  <c r="M8" i="32"/>
  <c r="N118" i="32"/>
  <c r="L118" i="32"/>
  <c r="M118" i="32"/>
  <c r="L94" i="32"/>
  <c r="N94" i="32"/>
  <c r="S113" i="32"/>
  <c r="AA113" i="32"/>
  <c r="P113" i="32"/>
  <c r="U113" i="32"/>
  <c r="U56" i="32"/>
  <c r="P56" i="32"/>
  <c r="R56" i="32"/>
  <c r="AU56" i="32"/>
  <c r="AA56" i="32"/>
  <c r="L69" i="32"/>
  <c r="M69" i="32"/>
  <c r="N69" i="32"/>
  <c r="R69" i="32"/>
  <c r="L45" i="32"/>
  <c r="M45" i="32"/>
  <c r="N45" i="32"/>
  <c r="Z45" i="32"/>
  <c r="AZ45" i="32" s="1"/>
  <c r="R34" i="32"/>
  <c r="S28" i="32"/>
  <c r="L65" i="32"/>
  <c r="L55" i="32"/>
  <c r="N120" i="32"/>
  <c r="V9" i="32"/>
  <c r="AY9" i="32" s="1"/>
  <c r="AB128" i="32"/>
  <c r="AU59" i="32"/>
  <c r="N80" i="32"/>
  <c r="L48" i="32"/>
  <c r="AH54" i="32"/>
  <c r="R120" i="32"/>
  <c r="AU4" i="32"/>
  <c r="Q18" i="32"/>
  <c r="BA18" i="32" s="1"/>
  <c r="BB18" i="32" s="1"/>
  <c r="Y106" i="32"/>
  <c r="AA106" i="32"/>
  <c r="U128" i="32"/>
  <c r="U34" i="32"/>
  <c r="Q128" i="32"/>
  <c r="BA128" i="32" s="1"/>
  <c r="P28" i="32"/>
  <c r="W105" i="32"/>
  <c r="P119" i="32"/>
  <c r="M111" i="32"/>
  <c r="W107" i="32"/>
  <c r="L80" i="32"/>
  <c r="AH46" i="32"/>
  <c r="AA45" i="32"/>
  <c r="L49" i="32"/>
  <c r="U38" i="32"/>
  <c r="AH14" i="32"/>
  <c r="S27" i="32"/>
  <c r="R22" i="32"/>
  <c r="Z22" i="32"/>
  <c r="AZ22" i="32" s="1"/>
  <c r="L7" i="32"/>
  <c r="M9" i="32"/>
  <c r="N18" i="32"/>
  <c r="F31" i="32"/>
  <c r="G31" i="32" s="1"/>
  <c r="AH38" i="32"/>
  <c r="F43" i="32"/>
  <c r="G43" i="32" s="1"/>
  <c r="F52" i="32"/>
  <c r="G52" i="32" s="1"/>
  <c r="Q52" i="32" s="1"/>
  <c r="BA52" i="32" s="1"/>
  <c r="F68" i="32"/>
  <c r="G68" i="32" s="1"/>
  <c r="F70" i="32"/>
  <c r="G70" i="32" s="1"/>
  <c r="V28" i="32"/>
  <c r="AY28" i="32" s="1"/>
  <c r="U69" i="32"/>
  <c r="F62" i="32"/>
  <c r="G62" i="32" s="1"/>
  <c r="AA62" i="32" s="1"/>
  <c r="Y4" i="32"/>
  <c r="W128" i="32"/>
  <c r="R106" i="32"/>
  <c r="Q120" i="32"/>
  <c r="BA120" i="32" s="1"/>
  <c r="BB120" i="32" s="1"/>
  <c r="P120" i="32"/>
  <c r="Q28" i="32"/>
  <c r="BA28" i="32" s="1"/>
  <c r="Z119" i="32"/>
  <c r="AZ119" i="32" s="1"/>
  <c r="N86" i="32"/>
  <c r="M96" i="32"/>
  <c r="M49" i="32"/>
  <c r="AG49" i="32" s="1"/>
  <c r="AU38" i="32"/>
  <c r="N39" i="32"/>
  <c r="M42" i="32"/>
  <c r="AG42" i="32" s="1"/>
  <c r="AU27" i="32"/>
  <c r="AH31" i="32"/>
  <c r="S22" i="32"/>
  <c r="N7" i="32"/>
  <c r="N9" i="32"/>
  <c r="F14" i="32"/>
  <c r="G14" i="32" s="1"/>
  <c r="AE14" i="32" s="1" a="1"/>
  <c r="AE14" i="32" s="1"/>
  <c r="AD14" i="32" s="1"/>
  <c r="AC14" i="32" s="1"/>
  <c r="Y13" i="32"/>
  <c r="R5" i="32"/>
  <c r="L120" i="32"/>
  <c r="F110" i="32"/>
  <c r="G110" i="32" s="1"/>
  <c r="W110" i="32" s="1"/>
  <c r="Z4" i="32"/>
  <c r="AZ4" i="32" s="1"/>
  <c r="AA128" i="32"/>
  <c r="U106" i="32"/>
  <c r="L102" i="32"/>
  <c r="N96" i="32"/>
  <c r="AB42" i="32"/>
  <c r="U45" i="32"/>
  <c r="M39" i="32"/>
  <c r="N42" i="32"/>
  <c r="M25" i="32"/>
  <c r="R27" i="32"/>
  <c r="U22" i="32"/>
  <c r="AH62" i="32"/>
  <c r="AG12" i="32"/>
  <c r="R4" i="32"/>
  <c r="V120" i="32"/>
  <c r="AY120" i="32" s="1"/>
  <c r="V106" i="32"/>
  <c r="AY106" i="32" s="1"/>
  <c r="AA119" i="32"/>
  <c r="L88" i="32"/>
  <c r="L24" i="32"/>
  <c r="R119" i="32"/>
  <c r="S45" i="32"/>
  <c r="U4" i="32"/>
  <c r="AU29" i="32"/>
  <c r="S120" i="32"/>
  <c r="AB106" i="32"/>
  <c r="AU6" i="32"/>
  <c r="S93" i="32"/>
  <c r="M119" i="32"/>
  <c r="M102" i="32"/>
  <c r="L78" i="32"/>
  <c r="M72" i="32"/>
  <c r="U42" i="32"/>
  <c r="V45" i="32"/>
  <c r="AY45" i="32" s="1"/>
  <c r="Y45" i="32"/>
  <c r="L25" i="32"/>
  <c r="AE22" i="32" a="1"/>
  <c r="AE22" i="32" s="1"/>
  <c r="AB45" i="32"/>
  <c r="AH3" i="32"/>
  <c r="AH19" i="32"/>
  <c r="AG46" i="32"/>
  <c r="F54" i="32"/>
  <c r="G54" i="32" s="1"/>
  <c r="P51" i="32"/>
  <c r="U11" i="32"/>
  <c r="R3" i="32"/>
  <c r="AB4" i="32"/>
  <c r="Z106" i="32"/>
  <c r="AZ106" i="32" s="1"/>
  <c r="BB106" i="32" s="1"/>
  <c r="AS106" i="32"/>
  <c r="AF106" i="32" s="1"/>
  <c r="L111" i="32"/>
  <c r="N93" i="32"/>
  <c r="R45" i="32"/>
  <c r="AA93" i="32"/>
  <c r="N119" i="32"/>
  <c r="M86" i="32"/>
  <c r="M78" i="32"/>
  <c r="N72" i="32"/>
  <c r="M40" i="32"/>
  <c r="M32" i="32"/>
  <c r="AG32" i="32" s="1"/>
  <c r="M33" i="32"/>
  <c r="AG33" i="32" s="1"/>
  <c r="F7" i="32"/>
  <c r="G7" i="32" s="1"/>
  <c r="AU7" i="32" s="1"/>
  <c r="AV8" i="32" s="1"/>
  <c r="V22" i="32"/>
  <c r="AY22" i="32" s="1"/>
  <c r="F76" i="32"/>
  <c r="G76" i="32" s="1"/>
  <c r="Y101" i="33"/>
  <c r="AA101" i="33"/>
  <c r="R101" i="33"/>
  <c r="AS101" i="33"/>
  <c r="AF101" i="33" s="1"/>
  <c r="Q101" i="33"/>
  <c r="BA101" i="33" s="1"/>
  <c r="Z101" i="33"/>
  <c r="AZ101" i="33" s="1"/>
  <c r="V101" i="33"/>
  <c r="AY101" i="33" s="1"/>
  <c r="P101" i="33"/>
  <c r="U101" i="33"/>
  <c r="AB101" i="33"/>
  <c r="S101" i="33"/>
  <c r="S20" i="33"/>
  <c r="AB20" i="33"/>
  <c r="Y20" i="33"/>
  <c r="R20" i="33"/>
  <c r="Q20" i="33"/>
  <c r="BA20" i="33" s="1"/>
  <c r="AA20" i="33"/>
  <c r="AU20" i="33"/>
  <c r="Z20" i="33"/>
  <c r="AZ20" i="33" s="1"/>
  <c r="W20" i="33"/>
  <c r="U20" i="33"/>
  <c r="V20" i="33"/>
  <c r="AY20" i="33" s="1"/>
  <c r="P20" i="33"/>
  <c r="S68" i="33"/>
  <c r="W68" i="33"/>
  <c r="V68" i="33"/>
  <c r="AY68" i="33" s="1"/>
  <c r="R68" i="33"/>
  <c r="Y68" i="33"/>
  <c r="AS68" i="33"/>
  <c r="AF68" i="33" s="1"/>
  <c r="AA68" i="33"/>
  <c r="M88" i="33"/>
  <c r="P120" i="33"/>
  <c r="AS84" i="33"/>
  <c r="AF84" i="33" s="1"/>
  <c r="V72" i="33"/>
  <c r="AY72" i="33" s="1"/>
  <c r="AA84" i="33"/>
  <c r="Y10" i="33"/>
  <c r="AB32" i="33"/>
  <c r="AA32" i="33"/>
  <c r="Y84" i="33"/>
  <c r="L56" i="33"/>
  <c r="AE43" i="33" a="1"/>
  <c r="AE43" i="33" s="1"/>
  <c r="W43" i="33"/>
  <c r="M14" i="33"/>
  <c r="L4" i="33"/>
  <c r="N47" i="33"/>
  <c r="AH50" i="33"/>
  <c r="F66" i="33"/>
  <c r="G66" i="33" s="1"/>
  <c r="L68" i="33"/>
  <c r="M72" i="33"/>
  <c r="L45" i="33"/>
  <c r="Z72" i="33"/>
  <c r="AZ72" i="33" s="1"/>
  <c r="S84" i="33"/>
  <c r="P10" i="33"/>
  <c r="Q32" i="33"/>
  <c r="BA32" i="33" s="1"/>
  <c r="Q84" i="33"/>
  <c r="BA84" i="33" s="1"/>
  <c r="S48" i="33"/>
  <c r="L116" i="33"/>
  <c r="L118" i="33"/>
  <c r="M92" i="33"/>
  <c r="N103" i="33"/>
  <c r="F46" i="33"/>
  <c r="G46" i="33" s="1"/>
  <c r="N61" i="33"/>
  <c r="M56" i="33"/>
  <c r="AG56" i="33" s="1"/>
  <c r="F11" i="33"/>
  <c r="G11" i="33" s="1"/>
  <c r="F22" i="33"/>
  <c r="G22" i="33" s="1"/>
  <c r="F38" i="33"/>
  <c r="G38" i="33" s="1"/>
  <c r="F50" i="33"/>
  <c r="G50" i="33" s="1"/>
  <c r="AH62" i="33"/>
  <c r="F82" i="33"/>
  <c r="G82" i="33" s="1"/>
  <c r="AA82" i="33" s="1"/>
  <c r="F30" i="33"/>
  <c r="G30" i="33" s="1"/>
  <c r="N72" i="33"/>
  <c r="U84" i="33"/>
  <c r="U120" i="33"/>
  <c r="AB10" i="33"/>
  <c r="Q10" i="33"/>
  <c r="BA10" i="33" s="1"/>
  <c r="BB10" i="33" s="1"/>
  <c r="U32" i="33"/>
  <c r="M124" i="33"/>
  <c r="N111" i="33"/>
  <c r="N116" i="33"/>
  <c r="AH22" i="33"/>
  <c r="M31" i="33"/>
  <c r="L22" i="33"/>
  <c r="F78" i="33"/>
  <c r="G78" i="33" s="1"/>
  <c r="W78" i="33" s="1"/>
  <c r="AH30" i="33"/>
  <c r="M80" i="33"/>
  <c r="S120" i="33"/>
  <c r="Z84" i="33"/>
  <c r="AZ84" i="33" s="1"/>
  <c r="Y120" i="33"/>
  <c r="R10" i="33"/>
  <c r="AA10" i="33"/>
  <c r="AE32" i="33" a="1"/>
  <c r="AE32" i="33" s="1"/>
  <c r="N124" i="33"/>
  <c r="L92" i="33"/>
  <c r="Y43" i="33"/>
  <c r="AH14" i="33"/>
  <c r="AH46" i="33"/>
  <c r="F111" i="33"/>
  <c r="G111" i="33" s="1"/>
  <c r="N80" i="33"/>
  <c r="AB84" i="33"/>
  <c r="W120" i="33"/>
  <c r="S10" i="33"/>
  <c r="U10" i="33"/>
  <c r="V32" i="33"/>
  <c r="AY32" i="33" s="1"/>
  <c r="R48" i="33"/>
  <c r="F75" i="33"/>
  <c r="G75" i="33" s="1"/>
  <c r="AU43" i="33"/>
  <c r="AB50" i="33"/>
  <c r="AH6" i="33"/>
  <c r="L9" i="33"/>
  <c r="R120" i="33"/>
  <c r="W10" i="33"/>
  <c r="P84" i="33"/>
  <c r="S2" i="33"/>
  <c r="AH19" i="33"/>
  <c r="F83" i="33"/>
  <c r="G83" i="33" s="1"/>
  <c r="AG55" i="33"/>
  <c r="Y83" i="34"/>
  <c r="AE83" i="34" a="1"/>
  <c r="AE83" i="34" s="1"/>
  <c r="W83" i="34"/>
  <c r="S83" i="34"/>
  <c r="AA83" i="34"/>
  <c r="P83" i="34"/>
  <c r="Q83" i="34"/>
  <c r="BA83" i="34" s="1"/>
  <c r="BB83" i="34" s="1"/>
  <c r="Z83" i="34"/>
  <c r="AZ83" i="34" s="1"/>
  <c r="AB83" i="34"/>
  <c r="N54" i="34"/>
  <c r="M54" i="34"/>
  <c r="N100" i="34"/>
  <c r="L100" i="34"/>
  <c r="M100" i="34"/>
  <c r="N12" i="34"/>
  <c r="L12" i="34"/>
  <c r="M12" i="34"/>
  <c r="AG12" i="34" s="1"/>
  <c r="Y75" i="34"/>
  <c r="Z75" i="34"/>
  <c r="AZ75" i="34" s="1"/>
  <c r="M75" i="34"/>
  <c r="N75" i="34"/>
  <c r="V75" i="34"/>
  <c r="AY75" i="34" s="1"/>
  <c r="L75" i="34"/>
  <c r="W75" i="34"/>
  <c r="AA75" i="34"/>
  <c r="U75" i="34"/>
  <c r="AB75" i="34"/>
  <c r="M67" i="34"/>
  <c r="L67" i="34"/>
  <c r="N67" i="34"/>
  <c r="M59" i="34"/>
  <c r="AG59" i="34" s="1"/>
  <c r="N59" i="34"/>
  <c r="L59" i="34"/>
  <c r="L5" i="34"/>
  <c r="N5" i="34"/>
  <c r="R37" i="34"/>
  <c r="N88" i="34"/>
  <c r="L88" i="34"/>
  <c r="M37" i="34"/>
  <c r="L37" i="34"/>
  <c r="N37" i="34"/>
  <c r="AU40" i="34"/>
  <c r="L45" i="34"/>
  <c r="M62" i="34"/>
  <c r="AG62" i="34" s="1"/>
  <c r="U129" i="34"/>
  <c r="N106" i="34"/>
  <c r="W55" i="34"/>
  <c r="U72" i="34"/>
  <c r="N122" i="34"/>
  <c r="L98" i="34"/>
  <c r="U3" i="34"/>
  <c r="L84" i="34"/>
  <c r="AH3" i="34"/>
  <c r="F82" i="34"/>
  <c r="G82" i="34" s="1"/>
  <c r="F90" i="34"/>
  <c r="G90" i="34" s="1"/>
  <c r="AH34" i="34"/>
  <c r="Q127" i="34"/>
  <c r="BA127" i="34" s="1"/>
  <c r="S40" i="34"/>
  <c r="F17" i="34"/>
  <c r="G17" i="34" s="1"/>
  <c r="Y3" i="34"/>
  <c r="F34" i="34"/>
  <c r="G34" i="34" s="1"/>
  <c r="Z72" i="34"/>
  <c r="AZ72" i="34" s="1"/>
  <c r="U9" i="34"/>
  <c r="P55" i="34"/>
  <c r="Y129" i="34"/>
  <c r="M122" i="34"/>
  <c r="L90" i="34"/>
  <c r="M76" i="34"/>
  <c r="M60" i="34"/>
  <c r="AG60" i="34" s="1"/>
  <c r="R31" i="34"/>
  <c r="AU49" i="34"/>
  <c r="P31" i="34"/>
  <c r="AH26" i="34"/>
  <c r="F18" i="34"/>
  <c r="G18" i="34" s="1"/>
  <c r="S95" i="34"/>
  <c r="F10" i="34"/>
  <c r="G10" i="34" s="1"/>
  <c r="AH2" i="34"/>
  <c r="F43" i="34"/>
  <c r="G43" i="34" s="1"/>
  <c r="AG43" i="34"/>
  <c r="AA11" i="34"/>
  <c r="AA91" i="34"/>
  <c r="V127" i="34"/>
  <c r="AY127" i="34" s="1"/>
  <c r="Z123" i="34"/>
  <c r="AZ123" i="34" s="1"/>
  <c r="Z40" i="34"/>
  <c r="AZ40" i="34" s="1"/>
  <c r="W31" i="34"/>
  <c r="W95" i="34"/>
  <c r="F65" i="34"/>
  <c r="G65" i="34" s="1"/>
  <c r="AE3" i="34" a="1"/>
  <c r="AE3" i="34" s="1"/>
  <c r="AH42" i="34"/>
  <c r="W72" i="34"/>
  <c r="AB129" i="34"/>
  <c r="AH58" i="34"/>
  <c r="Z55" i="34"/>
  <c r="AZ55" i="34" s="1"/>
  <c r="M90" i="34"/>
  <c r="N76" i="34"/>
  <c r="N44" i="34"/>
  <c r="AU31" i="34"/>
  <c r="L23" i="34"/>
  <c r="AH18" i="34"/>
  <c r="AH25" i="34"/>
  <c r="F2" i="34"/>
  <c r="G2" i="34" s="1"/>
  <c r="F19" i="34"/>
  <c r="G19" i="34" s="1"/>
  <c r="F38" i="34"/>
  <c r="G38" i="34" s="1"/>
  <c r="N85" i="34"/>
  <c r="R127" i="34"/>
  <c r="U40" i="34"/>
  <c r="Q40" i="34"/>
  <c r="BA40" i="34" s="1"/>
  <c r="BB40" i="34" s="1"/>
  <c r="AA31" i="34"/>
  <c r="Q95" i="34"/>
  <c r="BA95" i="34" s="1"/>
  <c r="AA3" i="34"/>
  <c r="F42" i="34"/>
  <c r="G42" i="34" s="1"/>
  <c r="AB42" i="34" s="1"/>
  <c r="P129" i="34"/>
  <c r="AG58" i="34"/>
  <c r="L107" i="34"/>
  <c r="L44" i="34"/>
  <c r="N83" i="34"/>
  <c r="F98" i="34"/>
  <c r="G98" i="34" s="1"/>
  <c r="V9" i="34"/>
  <c r="AY9" i="34" s="1"/>
  <c r="W3" i="34"/>
  <c r="S127" i="34"/>
  <c r="AE40" i="34" a="1"/>
  <c r="AE40" i="34" s="1"/>
  <c r="U31" i="34"/>
  <c r="L28" i="34"/>
  <c r="S129" i="34"/>
  <c r="F89" i="34"/>
  <c r="G89" i="34" s="1"/>
  <c r="L35" i="34"/>
  <c r="AB55" i="34"/>
  <c r="AB72" i="34"/>
  <c r="M107" i="34"/>
  <c r="N97" i="34"/>
  <c r="F50" i="34"/>
  <c r="G50" i="34" s="1"/>
  <c r="F66" i="34"/>
  <c r="G66" i="34" s="1"/>
  <c r="AH19" i="34"/>
  <c r="F110" i="34"/>
  <c r="G110" i="34" s="1"/>
  <c r="N60" i="34"/>
  <c r="F26" i="34"/>
  <c r="G26" i="34" s="1"/>
  <c r="Z31" i="34"/>
  <c r="AZ31" i="34" s="1"/>
  <c r="N28" i="34"/>
  <c r="W123" i="34"/>
  <c r="L106" i="34"/>
  <c r="AE55" i="34" a="1"/>
  <c r="AE55" i="34" s="1"/>
  <c r="AE72" i="34" a="1"/>
  <c r="AE72" i="34" s="1"/>
  <c r="M98" i="34"/>
  <c r="AH50" i="34"/>
  <c r="N21" i="34"/>
  <c r="L2" i="34"/>
  <c r="S17" i="35"/>
  <c r="AB17" i="35"/>
  <c r="Z17" i="35"/>
  <c r="AZ17" i="35" s="1"/>
  <c r="U17" i="35"/>
  <c r="R17" i="35"/>
  <c r="Y17" i="35"/>
  <c r="Q17" i="35"/>
  <c r="BA17" i="35" s="1"/>
  <c r="AE17" i="35" a="1"/>
  <c r="AE17" i="35" s="1"/>
  <c r="W17" i="35"/>
  <c r="P17" i="35"/>
  <c r="AU17" i="35"/>
  <c r="AA17" i="35"/>
  <c r="AA57" i="35"/>
  <c r="Q57" i="35"/>
  <c r="BA57" i="35" s="1"/>
  <c r="U57" i="35"/>
  <c r="P16" i="35"/>
  <c r="S16" i="35"/>
  <c r="AU16" i="35"/>
  <c r="R16" i="35"/>
  <c r="AA16" i="35"/>
  <c r="AE16" i="35" a="1"/>
  <c r="AE16" i="35" s="1"/>
  <c r="AB16" i="35"/>
  <c r="U16" i="35"/>
  <c r="V16" i="35"/>
  <c r="AY16" i="35" s="1"/>
  <c r="Z16" i="35"/>
  <c r="AZ16" i="35" s="1"/>
  <c r="Y16" i="35"/>
  <c r="W16" i="35"/>
  <c r="L34" i="35"/>
  <c r="N34" i="35"/>
  <c r="M34" i="35"/>
  <c r="AG34" i="35" s="1"/>
  <c r="W34" i="35"/>
  <c r="L57" i="35"/>
  <c r="M57" i="35"/>
  <c r="AG57" i="35" s="1"/>
  <c r="N57" i="35"/>
  <c r="AU46" i="35"/>
  <c r="AE46" i="35" a="1"/>
  <c r="AE46" i="35" s="1"/>
  <c r="U46" i="35"/>
  <c r="Y46" i="35"/>
  <c r="W46" i="35"/>
  <c r="AB46" i="35"/>
  <c r="Z46" i="35"/>
  <c r="AZ46" i="35" s="1"/>
  <c r="L96" i="35"/>
  <c r="N96" i="35"/>
  <c r="M96" i="35"/>
  <c r="M72" i="35"/>
  <c r="L72" i="35"/>
  <c r="N72" i="35"/>
  <c r="N64" i="35"/>
  <c r="V64" i="35"/>
  <c r="AY64" i="35" s="1"/>
  <c r="Q64" i="35"/>
  <c r="BA64" i="35" s="1"/>
  <c r="F102" i="35"/>
  <c r="G102" i="35" s="1"/>
  <c r="W52" i="35"/>
  <c r="AA59" i="35"/>
  <c r="Q47" i="35"/>
  <c r="BA47" i="35" s="1"/>
  <c r="AA47" i="35"/>
  <c r="F23" i="35"/>
  <c r="G23" i="35" s="1"/>
  <c r="AH62" i="35"/>
  <c r="AH23" i="35"/>
  <c r="N104" i="35"/>
  <c r="M10" i="35"/>
  <c r="Q4" i="35"/>
  <c r="BA4" i="35" s="1"/>
  <c r="L88" i="35"/>
  <c r="U76" i="35"/>
  <c r="W20" i="35"/>
  <c r="AB59" i="35"/>
  <c r="U47" i="35"/>
  <c r="R47" i="35"/>
  <c r="L43" i="35"/>
  <c r="L12" i="35"/>
  <c r="L123" i="35"/>
  <c r="N12" i="35"/>
  <c r="AA35" i="35"/>
  <c r="AG3" i="35"/>
  <c r="N52" i="35"/>
  <c r="N74" i="35"/>
  <c r="F9" i="35"/>
  <c r="G9" i="35" s="1"/>
  <c r="U4" i="35"/>
  <c r="P111" i="35"/>
  <c r="Y76" i="35"/>
  <c r="Y28" i="35"/>
  <c r="M123" i="35"/>
  <c r="M91" i="35"/>
  <c r="M109" i="35"/>
  <c r="F83" i="35"/>
  <c r="G83" i="35" s="1"/>
  <c r="AS83" i="35" s="1"/>
  <c r="AF83" i="35" s="1"/>
  <c r="AE59" i="35" a="1"/>
  <c r="AE59" i="35" s="1"/>
  <c r="V47" i="35"/>
  <c r="AY47" i="35" s="1"/>
  <c r="N43" i="35"/>
  <c r="L26" i="35"/>
  <c r="P12" i="35"/>
  <c r="N101" i="35"/>
  <c r="L67" i="35"/>
  <c r="AB28" i="35"/>
  <c r="L114" i="35"/>
  <c r="AE47" i="35" a="1"/>
  <c r="AE47" i="35" s="1"/>
  <c r="L74" i="35"/>
  <c r="M18" i="35"/>
  <c r="AG18" i="35" s="1"/>
  <c r="Y4" i="35"/>
  <c r="Z111" i="35"/>
  <c r="AZ111" i="35" s="1"/>
  <c r="V94" i="35"/>
  <c r="AY94" i="35" s="1"/>
  <c r="AB20" i="35"/>
  <c r="Y108" i="35"/>
  <c r="W28" i="35"/>
  <c r="N106" i="35"/>
  <c r="F99" i="35"/>
  <c r="G99" i="35" s="1"/>
  <c r="P99" i="35" s="1"/>
  <c r="N109" i="35"/>
  <c r="F69" i="35"/>
  <c r="G69" i="35" s="1"/>
  <c r="AU59" i="35"/>
  <c r="AU47" i="35"/>
  <c r="L66" i="35"/>
  <c r="V46" i="35"/>
  <c r="AY46" i="35" s="1"/>
  <c r="F22" i="35"/>
  <c r="G22" i="35" s="1"/>
  <c r="F115" i="35"/>
  <c r="G115" i="35" s="1"/>
  <c r="AE115" i="35" s="1" a="1"/>
  <c r="AE115" i="35" s="1"/>
  <c r="AD115" i="35" s="1"/>
  <c r="AC115" i="35" s="1"/>
  <c r="N18" i="35"/>
  <c r="P76" i="35"/>
  <c r="Y94" i="35"/>
  <c r="Z20" i="35"/>
  <c r="AZ20" i="35" s="1"/>
  <c r="R108" i="35"/>
  <c r="Z28" i="35"/>
  <c r="AZ28" i="35" s="1"/>
  <c r="AB111" i="35"/>
  <c r="P53" i="35"/>
  <c r="U59" i="35"/>
  <c r="W59" i="35"/>
  <c r="Y47" i="35"/>
  <c r="M66" i="35"/>
  <c r="R64" i="35"/>
  <c r="F70" i="35"/>
  <c r="G70" i="35" s="1"/>
  <c r="AB47" i="35"/>
  <c r="AH39" i="35"/>
  <c r="R94" i="35"/>
  <c r="F107" i="35"/>
  <c r="G107" i="35" s="1"/>
  <c r="N36" i="35"/>
  <c r="N44" i="35"/>
  <c r="AG23" i="35"/>
  <c r="M41" i="35"/>
  <c r="F62" i="35"/>
  <c r="G62" i="35" s="1"/>
  <c r="V76" i="35"/>
  <c r="AY76" i="35" s="1"/>
  <c r="M106" i="36"/>
  <c r="L106" i="36"/>
  <c r="N83" i="36"/>
  <c r="L83" i="36"/>
  <c r="M83" i="36"/>
  <c r="M18" i="36"/>
  <c r="Q18" i="36"/>
  <c r="BA18" i="36" s="1"/>
  <c r="R18" i="36"/>
  <c r="N71" i="36"/>
  <c r="L71" i="36"/>
  <c r="M71" i="36"/>
  <c r="N47" i="36"/>
  <c r="L47" i="36"/>
  <c r="M47" i="36"/>
  <c r="N44" i="36"/>
  <c r="L44" i="36"/>
  <c r="M44" i="36"/>
  <c r="AG44" i="36" s="1"/>
  <c r="P30" i="36"/>
  <c r="Q30" i="36"/>
  <c r="BA30" i="36" s="1"/>
  <c r="AE5" i="36" a="1"/>
  <c r="AE5" i="36" s="1"/>
  <c r="F112" i="36"/>
  <c r="G112" i="36" s="1"/>
  <c r="N129" i="36"/>
  <c r="N114" i="36"/>
  <c r="F95" i="36"/>
  <c r="G95" i="36" s="1"/>
  <c r="Z95" i="36" s="1"/>
  <c r="AZ95" i="36" s="1"/>
  <c r="Z75" i="36"/>
  <c r="AZ75" i="36" s="1"/>
  <c r="AE54" i="36" a="1"/>
  <c r="AE54" i="36" s="1"/>
  <c r="W45" i="36"/>
  <c r="L63" i="36"/>
  <c r="L26" i="36"/>
  <c r="N27" i="36"/>
  <c r="Q33" i="36"/>
  <c r="BA33" i="36" s="1"/>
  <c r="M4" i="36"/>
  <c r="L32" i="36"/>
  <c r="AH47" i="36"/>
  <c r="F16" i="36"/>
  <c r="G16" i="36" s="1"/>
  <c r="L91" i="36"/>
  <c r="V5" i="36"/>
  <c r="AY5" i="36" s="1"/>
  <c r="AA120" i="36"/>
  <c r="U39" i="36"/>
  <c r="W61" i="36"/>
  <c r="L27" i="36"/>
  <c r="N113" i="36"/>
  <c r="AA79" i="36"/>
  <c r="AA39" i="36"/>
  <c r="W120" i="36"/>
  <c r="P5" i="36"/>
  <c r="S3" i="36"/>
  <c r="Y101" i="36"/>
  <c r="M126" i="36"/>
  <c r="F88" i="36"/>
  <c r="G88" i="36" s="1"/>
  <c r="U88" i="36" s="1"/>
  <c r="U54" i="36"/>
  <c r="L55" i="36"/>
  <c r="N51" i="36"/>
  <c r="S59" i="36"/>
  <c r="N43" i="36"/>
  <c r="N34" i="36"/>
  <c r="F40" i="36"/>
  <c r="G40" i="36" s="1"/>
  <c r="L5" i="36"/>
  <c r="M3" i="36"/>
  <c r="N36" i="36"/>
  <c r="F25" i="36"/>
  <c r="G25" i="36" s="1"/>
  <c r="R25" i="36" s="1"/>
  <c r="F117" i="36"/>
  <c r="G117" i="36" s="1"/>
  <c r="AH38" i="36"/>
  <c r="F7" i="36"/>
  <c r="G7" i="36" s="1"/>
  <c r="AA33" i="36"/>
  <c r="AG17" i="36"/>
  <c r="U16" i="36"/>
  <c r="Z79" i="36"/>
  <c r="AZ79" i="36" s="1"/>
  <c r="V75" i="36"/>
  <c r="AY75" i="36" s="1"/>
  <c r="BB75" i="36" s="1"/>
  <c r="N59" i="36"/>
  <c r="L51" i="36"/>
  <c r="P59" i="36"/>
  <c r="Z45" i="36"/>
  <c r="AZ45" i="36" s="1"/>
  <c r="N28" i="36"/>
  <c r="AH40" i="36"/>
  <c r="N19" i="36"/>
  <c r="Q61" i="36"/>
  <c r="BA61" i="36" s="1"/>
  <c r="L113" i="36"/>
  <c r="P79" i="36"/>
  <c r="AE39" i="36" a="1"/>
  <c r="AE39" i="36" s="1"/>
  <c r="R120" i="36"/>
  <c r="R3" i="36"/>
  <c r="S101" i="36"/>
  <c r="W75" i="36"/>
  <c r="U5" i="36"/>
  <c r="Z53" i="36"/>
  <c r="AZ53" i="36" s="1"/>
  <c r="L120" i="36"/>
  <c r="F104" i="36"/>
  <c r="G104" i="36" s="1"/>
  <c r="F96" i="36"/>
  <c r="G96" i="36" s="1"/>
  <c r="L79" i="36"/>
  <c r="AH64" i="36"/>
  <c r="N55" i="36"/>
  <c r="AH48" i="36"/>
  <c r="V59" i="36"/>
  <c r="AY59" i="36" s="1"/>
  <c r="L60" i="36"/>
  <c r="L43" i="36"/>
  <c r="M28" i="36"/>
  <c r="AG28" i="36" s="1"/>
  <c r="AU45" i="36"/>
  <c r="N120" i="36"/>
  <c r="M103" i="36"/>
  <c r="U111" i="36"/>
  <c r="Q79" i="36"/>
  <c r="BA79" i="36" s="1"/>
  <c r="AU61" i="36"/>
  <c r="AV30" i="36" s="1"/>
  <c r="AB61" i="36"/>
  <c r="M13" i="36"/>
  <c r="AG13" i="36" s="1"/>
  <c r="L105" i="36"/>
  <c r="AB75" i="36"/>
  <c r="Y79" i="36"/>
  <c r="Y120" i="36"/>
  <c r="Q101" i="36"/>
  <c r="BA101" i="36" s="1"/>
  <c r="BB101" i="36" s="1"/>
  <c r="W101" i="36"/>
  <c r="Y75" i="36"/>
  <c r="P53" i="36"/>
  <c r="F119" i="36"/>
  <c r="G119" i="36" s="1"/>
  <c r="M118" i="36"/>
  <c r="L114" i="36"/>
  <c r="M75" i="36"/>
  <c r="AU54" i="36"/>
  <c r="R54" i="36"/>
  <c r="AU59" i="36"/>
  <c r="R45" i="36"/>
  <c r="Q45" i="36"/>
  <c r="BA45" i="36" s="1"/>
  <c r="N4" i="36"/>
  <c r="L13" i="36"/>
  <c r="M36" i="36"/>
  <c r="F73" i="36"/>
  <c r="G73" i="36" s="1"/>
  <c r="AA73" i="36" s="1"/>
  <c r="S120" i="36"/>
  <c r="Y39" i="36"/>
  <c r="R79" i="36"/>
  <c r="L75" i="36"/>
  <c r="Q59" i="36"/>
  <c r="BA59" i="36" s="1"/>
  <c r="F17" i="36"/>
  <c r="G17" i="36" s="1"/>
  <c r="AE17" i="36" s="1" a="1"/>
  <c r="AE17" i="36" s="1"/>
  <c r="AD17" i="36" s="1"/>
  <c r="AC17" i="36" s="1"/>
  <c r="F32" i="36"/>
  <c r="G32" i="36" s="1"/>
  <c r="Z32" i="36" s="1"/>
  <c r="AZ32" i="36" s="1"/>
  <c r="F24" i="36"/>
  <c r="G24" i="36" s="1"/>
  <c r="S24" i="36" s="1"/>
  <c r="U79" i="36"/>
  <c r="AA75" i="36"/>
  <c r="F116" i="36"/>
  <c r="G116" i="36" s="1"/>
  <c r="N87" i="36"/>
  <c r="F103" i="36"/>
  <c r="G103" i="36" s="1"/>
  <c r="AA54" i="36"/>
  <c r="F21" i="36"/>
  <c r="G21" i="36" s="1"/>
  <c r="AG33" i="36"/>
  <c r="AH16" i="36"/>
  <c r="N95" i="37"/>
  <c r="M95" i="37"/>
  <c r="L95" i="37"/>
  <c r="L71" i="37"/>
  <c r="N71" i="37"/>
  <c r="M71" i="37"/>
  <c r="L50" i="37"/>
  <c r="M50" i="37"/>
  <c r="AG50" i="37" s="1"/>
  <c r="N50" i="37"/>
  <c r="N123" i="37"/>
  <c r="L123" i="37"/>
  <c r="M123" i="37"/>
  <c r="L116" i="37"/>
  <c r="M116" i="37"/>
  <c r="N116" i="37"/>
  <c r="M68" i="37"/>
  <c r="L68" i="37"/>
  <c r="N68" i="37"/>
  <c r="Y54" i="37"/>
  <c r="W54" i="37"/>
  <c r="N54" i="37"/>
  <c r="AH28" i="37"/>
  <c r="AH37" i="37"/>
  <c r="F36" i="37"/>
  <c r="G36" i="37" s="1"/>
  <c r="M87" i="37"/>
  <c r="AG52" i="37"/>
  <c r="M64" i="37"/>
  <c r="AA14" i="37"/>
  <c r="N26" i="37"/>
  <c r="M51" i="37"/>
  <c r="AG4" i="37"/>
  <c r="AG36" i="37"/>
  <c r="W55" i="37"/>
  <c r="F69" i="37"/>
  <c r="G69" i="37" s="1"/>
  <c r="N64" i="37"/>
  <c r="N51" i="37"/>
  <c r="S24" i="37"/>
  <c r="U84" i="37"/>
  <c r="L119" i="37"/>
  <c r="L112" i="37"/>
  <c r="N118" i="37"/>
  <c r="N111" i="37"/>
  <c r="M88" i="37"/>
  <c r="M57" i="37"/>
  <c r="AG57" i="37" s="1"/>
  <c r="L72" i="37"/>
  <c r="P72" i="37"/>
  <c r="V72" i="37"/>
  <c r="AY72" i="37" s="1"/>
  <c r="M8" i="37"/>
  <c r="AG8" i="37" s="1"/>
  <c r="L8" i="37"/>
  <c r="F29" i="37"/>
  <c r="G29" i="37" s="1"/>
  <c r="F33" i="37"/>
  <c r="G33" i="37" s="1"/>
  <c r="Y33" i="37" s="1"/>
  <c r="AH25" i="37"/>
  <c r="F5" i="37"/>
  <c r="G5" i="37" s="1"/>
  <c r="L38" i="37"/>
  <c r="AH53" i="37"/>
  <c r="F88" i="37"/>
  <c r="G88" i="37" s="1"/>
  <c r="M96" i="37"/>
  <c r="AA91" i="37"/>
  <c r="U24" i="37"/>
  <c r="M47" i="37"/>
  <c r="N72" i="37"/>
  <c r="M104" i="37"/>
  <c r="M92" i="37"/>
  <c r="AB91" i="37"/>
  <c r="Q25" i="37"/>
  <c r="BA25" i="37" s="1"/>
  <c r="AA22" i="37"/>
  <c r="V24" i="37"/>
  <c r="AY24" i="37" s="1"/>
  <c r="AA83" i="37"/>
  <c r="R64" i="37"/>
  <c r="R112" i="37"/>
  <c r="M100" i="37"/>
  <c r="M80" i="37"/>
  <c r="F80" i="37"/>
  <c r="G80" i="37" s="1"/>
  <c r="F61" i="37"/>
  <c r="G61" i="37" s="1"/>
  <c r="W72" i="37"/>
  <c r="AH4" i="37"/>
  <c r="P55" i="37"/>
  <c r="L5" i="37"/>
  <c r="M15" i="37"/>
  <c r="F13" i="37"/>
  <c r="G13" i="37" s="1"/>
  <c r="F96" i="37"/>
  <c r="G96" i="37" s="1"/>
  <c r="AG56" i="37"/>
  <c r="U40" i="37"/>
  <c r="Q32" i="37"/>
  <c r="BA32" i="37" s="1"/>
  <c r="BB32" i="37" s="1"/>
  <c r="AG9" i="37"/>
  <c r="L80" i="37"/>
  <c r="L34" i="37"/>
  <c r="F28" i="37"/>
  <c r="G28" i="37" s="1"/>
  <c r="U91" i="37"/>
  <c r="Y91" i="37"/>
  <c r="S14" i="37"/>
  <c r="R22" i="37"/>
  <c r="Y24" i="37"/>
  <c r="AB84" i="37"/>
  <c r="S64" i="37"/>
  <c r="M125" i="37"/>
  <c r="F120" i="37"/>
  <c r="G120" i="37" s="1"/>
  <c r="F99" i="37"/>
  <c r="G99" i="37" s="1"/>
  <c r="M79" i="37"/>
  <c r="AH61" i="37"/>
  <c r="Z72" i="37"/>
  <c r="AZ72" i="37" s="1"/>
  <c r="BB72" i="37" s="1"/>
  <c r="L3" i="37"/>
  <c r="M5" i="37"/>
  <c r="AG5" i="37" s="1"/>
  <c r="AH65" i="37"/>
  <c r="N100" i="37"/>
  <c r="F37" i="37"/>
  <c r="G37" i="37" s="1"/>
  <c r="F44" i="37"/>
  <c r="G44" i="37" s="1"/>
  <c r="F73" i="37"/>
  <c r="G73" i="37" s="1"/>
  <c r="N34" i="37"/>
  <c r="Q43" i="37"/>
  <c r="BA43" i="37" s="1"/>
  <c r="Z24" i="37"/>
  <c r="AZ24" i="37" s="1"/>
  <c r="Z91" i="37"/>
  <c r="AZ91" i="37" s="1"/>
  <c r="S84" i="37"/>
  <c r="Q64" i="37"/>
  <c r="BA64" i="37" s="1"/>
  <c r="BB64" i="37" s="1"/>
  <c r="N125" i="37"/>
  <c r="L87" i="37"/>
  <c r="N79" i="37"/>
  <c r="Q72" i="37"/>
  <c r="BA72" i="37" s="1"/>
  <c r="AH29" i="37"/>
  <c r="M3" i="37"/>
  <c r="L19" i="37"/>
  <c r="F4" i="37"/>
  <c r="G4" i="37" s="1"/>
  <c r="AH13" i="37"/>
  <c r="AH36" i="37"/>
  <c r="F9" i="37"/>
  <c r="G9" i="37" s="1"/>
  <c r="AA9" i="37" s="1"/>
  <c r="P24" i="37"/>
  <c r="R24" i="37"/>
  <c r="Y84" i="37"/>
  <c r="N129" i="37"/>
  <c r="L118" i="37"/>
  <c r="L111" i="37"/>
  <c r="AB72" i="37"/>
  <c r="M19" i="37"/>
  <c r="AG19" i="37" s="1"/>
  <c r="L7" i="37"/>
  <c r="F115" i="37"/>
  <c r="G115" i="37" s="1"/>
  <c r="Q24" i="37"/>
  <c r="BA24" i="37" s="1"/>
  <c r="P95" i="37"/>
  <c r="AS72" i="37"/>
  <c r="AF72" i="37" s="1"/>
  <c r="L57" i="37"/>
  <c r="AA72" i="37"/>
  <c r="F12" i="37"/>
  <c r="G12" i="37" s="1"/>
  <c r="V12" i="37" s="1"/>
  <c r="AY12" i="37" s="1"/>
  <c r="M7" i="37"/>
  <c r="N76" i="37"/>
  <c r="AH12" i="37"/>
  <c r="F17" i="37"/>
  <c r="G17" i="37" s="1"/>
  <c r="W22" i="38"/>
  <c r="U22" i="38"/>
  <c r="AE22" i="38" a="1"/>
  <c r="AE22" i="38" s="1"/>
  <c r="AU22" i="38"/>
  <c r="M43" i="38"/>
  <c r="AG43" i="38" s="1"/>
  <c r="L43" i="38"/>
  <c r="N43" i="38"/>
  <c r="Q27" i="38"/>
  <c r="BA27" i="38" s="1"/>
  <c r="V27" i="38"/>
  <c r="AY27" i="38" s="1"/>
  <c r="R27" i="38"/>
  <c r="U27" i="38"/>
  <c r="AB27" i="38"/>
  <c r="M78" i="38"/>
  <c r="L78" i="38"/>
  <c r="N78" i="38"/>
  <c r="N35" i="38"/>
  <c r="L35" i="38"/>
  <c r="M35" i="38"/>
  <c r="AX119" i="38"/>
  <c r="F119" i="38"/>
  <c r="G119" i="38" s="1"/>
  <c r="W119" i="38" s="1"/>
  <c r="AX31" i="38"/>
  <c r="F31" i="38"/>
  <c r="G31" i="38" s="1"/>
  <c r="AE31" i="38" s="1" a="1"/>
  <c r="AE31" i="38" s="1"/>
  <c r="AD31" i="38" s="1"/>
  <c r="AC31" i="38" s="1"/>
  <c r="L51" i="38"/>
  <c r="M51" i="38"/>
  <c r="S77" i="38"/>
  <c r="Q77" i="38"/>
  <c r="BA77" i="38" s="1"/>
  <c r="N56" i="38"/>
  <c r="M56" i="38"/>
  <c r="N112" i="38"/>
  <c r="W99" i="38"/>
  <c r="Z99" i="38"/>
  <c r="AZ99" i="38" s="1"/>
  <c r="Q118" i="38"/>
  <c r="BA118" i="38" s="1"/>
  <c r="BB118" i="38" s="1"/>
  <c r="AB109" i="38"/>
  <c r="S118" i="38"/>
  <c r="AA95" i="38"/>
  <c r="AA98" i="38"/>
  <c r="AE98" i="38" a="1"/>
  <c r="AE98" i="38" s="1"/>
  <c r="U98" i="38"/>
  <c r="Q98" i="38"/>
  <c r="BA98" i="38" s="1"/>
  <c r="BB98" i="38" s="1"/>
  <c r="W95" i="38"/>
  <c r="N74" i="38"/>
  <c r="AG46" i="38"/>
  <c r="M28" i="38"/>
  <c r="AG28" i="38" s="1"/>
  <c r="L28" i="38"/>
  <c r="S109" i="38"/>
  <c r="AS109" i="38"/>
  <c r="AF109" i="38" s="1"/>
  <c r="U109" i="38"/>
  <c r="AA109" i="38"/>
  <c r="AX55" i="38"/>
  <c r="AH55" i="38"/>
  <c r="AX7" i="38"/>
  <c r="F7" i="38"/>
  <c r="G7" i="38" s="1"/>
  <c r="M19" i="38"/>
  <c r="L19" i="38"/>
  <c r="Z109" i="38"/>
  <c r="AZ109" i="38" s="1"/>
  <c r="BB109" i="38" s="1"/>
  <c r="L121" i="38"/>
  <c r="R10" i="38"/>
  <c r="M2" i="38"/>
  <c r="L2" i="38"/>
  <c r="Q12" i="38"/>
  <c r="BA12" i="38" s="1"/>
  <c r="AA12" i="38"/>
  <c r="Y12" i="38"/>
  <c r="S12" i="38"/>
  <c r="V14" i="38"/>
  <c r="AY14" i="38" s="1"/>
  <c r="AU14" i="38"/>
  <c r="S14" i="38"/>
  <c r="W14" i="38"/>
  <c r="AX94" i="38"/>
  <c r="F94" i="38"/>
  <c r="G94" i="38" s="1"/>
  <c r="AX54" i="38"/>
  <c r="F54" i="38"/>
  <c r="G54" i="38" s="1"/>
  <c r="AU54" i="38" s="1"/>
  <c r="AV58" i="38" s="1"/>
  <c r="AX46" i="38"/>
  <c r="F46" i="38"/>
  <c r="G46" i="38" s="1"/>
  <c r="AH46" i="38"/>
  <c r="V86" i="38"/>
  <c r="AY86" i="38" s="1"/>
  <c r="F126" i="38"/>
  <c r="G126" i="38" s="1"/>
  <c r="L106" i="38"/>
  <c r="L47" i="38"/>
  <c r="M31" i="38"/>
  <c r="AG31" i="38" s="1"/>
  <c r="Q44" i="38"/>
  <c r="BA44" i="38" s="1"/>
  <c r="AB44" i="38"/>
  <c r="AU44" i="38"/>
  <c r="P44" i="38"/>
  <c r="S44" i="38"/>
  <c r="L80" i="38"/>
  <c r="M80" i="38"/>
  <c r="N87" i="38"/>
  <c r="M87" i="38"/>
  <c r="L87" i="38"/>
  <c r="M16" i="38"/>
  <c r="AG16" i="38" s="1"/>
  <c r="U16" i="38"/>
  <c r="AB16" i="38"/>
  <c r="AA16" i="38"/>
  <c r="AX23" i="38"/>
  <c r="F23" i="38"/>
  <c r="G23" i="38" s="1"/>
  <c r="U23" i="38" s="1"/>
  <c r="N82" i="38"/>
  <c r="M82" i="38"/>
  <c r="N59" i="38"/>
  <c r="M59" i="38"/>
  <c r="AG59" i="38" s="1"/>
  <c r="L90" i="38"/>
  <c r="AS92" i="38"/>
  <c r="AF92" i="38" s="1"/>
  <c r="S92" i="38"/>
  <c r="Z84" i="38"/>
  <c r="AZ84" i="38" s="1"/>
  <c r="U84" i="38"/>
  <c r="F71" i="38"/>
  <c r="G71" i="38" s="1"/>
  <c r="AA50" i="38"/>
  <c r="Q50" i="38"/>
  <c r="BA50" i="38" s="1"/>
  <c r="BB50" i="38" s="1"/>
  <c r="F103" i="38"/>
  <c r="G103" i="38" s="1"/>
  <c r="AX78" i="38"/>
  <c r="F78" i="38"/>
  <c r="G78" i="38" s="1"/>
  <c r="S78" i="38" s="1"/>
  <c r="AX62" i="38"/>
  <c r="F62" i="38"/>
  <c r="G62" i="38" s="1"/>
  <c r="AX30" i="38"/>
  <c r="F30" i="38"/>
  <c r="G30" i="38" s="1"/>
  <c r="AH30" i="38"/>
  <c r="AX22" i="38"/>
  <c r="AH22" i="38"/>
  <c r="AX6" i="38"/>
  <c r="F6" i="38"/>
  <c r="G6" i="38" s="1"/>
  <c r="AH6" i="38"/>
  <c r="Y128" i="38"/>
  <c r="N128" i="38"/>
  <c r="M104" i="38"/>
  <c r="L104" i="38"/>
  <c r="N104" i="38"/>
  <c r="N50" i="38"/>
  <c r="M50" i="38"/>
  <c r="Q99" i="38"/>
  <c r="BA99" i="38" s="1"/>
  <c r="BB99" i="38" s="1"/>
  <c r="AB67" i="38"/>
  <c r="R118" i="38"/>
  <c r="AU10" i="38"/>
  <c r="N109" i="38"/>
  <c r="AB99" i="38"/>
  <c r="U67" i="38"/>
  <c r="W109" i="38"/>
  <c r="AA34" i="38"/>
  <c r="P34" i="38"/>
  <c r="L120" i="38"/>
  <c r="R95" i="38"/>
  <c r="M106" i="38"/>
  <c r="N51" i="38"/>
  <c r="M47" i="38"/>
  <c r="AG47" i="38" s="1"/>
  <c r="L16" i="38"/>
  <c r="N2" i="38"/>
  <c r="U76" i="38"/>
  <c r="Y76" i="38"/>
  <c r="AA76" i="38"/>
  <c r="W76" i="38"/>
  <c r="P76" i="38"/>
  <c r="AX111" i="38"/>
  <c r="F111" i="38"/>
  <c r="G111" i="38" s="1"/>
  <c r="AS111" i="38" s="1"/>
  <c r="AF111" i="38" s="1"/>
  <c r="AX63" i="38"/>
  <c r="F63" i="38"/>
  <c r="G63" i="38" s="1"/>
  <c r="AX15" i="38"/>
  <c r="AH15" i="38"/>
  <c r="F15" i="38"/>
  <c r="G15" i="38" s="1"/>
  <c r="AU19" i="38"/>
  <c r="W118" i="38"/>
  <c r="P118" i="38"/>
  <c r="Y118" i="38"/>
  <c r="AA118" i="38"/>
  <c r="N16" i="38"/>
  <c r="Y123" i="38"/>
  <c r="R123" i="38"/>
  <c r="S123" i="38"/>
  <c r="AB123" i="38"/>
  <c r="P123" i="38"/>
  <c r="AX115" i="38"/>
  <c r="F115" i="38"/>
  <c r="G115" i="38" s="1"/>
  <c r="AX91" i="38"/>
  <c r="F91" i="38"/>
  <c r="G91" i="38" s="1"/>
  <c r="AX83" i="38"/>
  <c r="F83" i="38"/>
  <c r="G83" i="38" s="1"/>
  <c r="AX75" i="38"/>
  <c r="F75" i="38"/>
  <c r="G75" i="38" s="1"/>
  <c r="AS75" i="38" s="1"/>
  <c r="AF75" i="38" s="1"/>
  <c r="AX59" i="38"/>
  <c r="F59" i="38"/>
  <c r="G59" i="38" s="1"/>
  <c r="AX51" i="38"/>
  <c r="F51" i="38"/>
  <c r="G51" i="38" s="1"/>
  <c r="AX43" i="38"/>
  <c r="AH43" i="38"/>
  <c r="AX35" i="38"/>
  <c r="AH35" i="38"/>
  <c r="L117" i="38"/>
  <c r="N117" i="38"/>
  <c r="M93" i="38"/>
  <c r="L93" i="38"/>
  <c r="V7" i="38"/>
  <c r="AY7" i="38" s="1"/>
  <c r="S10" i="38"/>
  <c r="P10" i="38"/>
  <c r="AX47" i="38"/>
  <c r="F47" i="38"/>
  <c r="G47" i="38" s="1"/>
  <c r="AH47" i="38"/>
  <c r="L82" i="38"/>
  <c r="S110" i="38"/>
  <c r="Y110" i="38"/>
  <c r="U110" i="38"/>
  <c r="AX27" i="38"/>
  <c r="BB27" i="38" s="1"/>
  <c r="AH27" i="38"/>
  <c r="U99" i="38"/>
  <c r="Y19" i="38"/>
  <c r="R14" i="38"/>
  <c r="AB118" i="38"/>
  <c r="AS123" i="38"/>
  <c r="AF123" i="38" s="1"/>
  <c r="AE50" i="38" a="1"/>
  <c r="AE50" i="38" s="1"/>
  <c r="N105" i="38"/>
  <c r="P77" i="38"/>
  <c r="Q123" i="38"/>
  <c r="BA123" i="38" s="1"/>
  <c r="M101" i="38"/>
  <c r="F70" i="38"/>
  <c r="G70" i="38" s="1"/>
  <c r="L59" i="38"/>
  <c r="W18" i="38"/>
  <c r="S18" i="38"/>
  <c r="Q18" i="38"/>
  <c r="BA18" i="38" s="1"/>
  <c r="BB18" i="38" s="1"/>
  <c r="AA18" i="38"/>
  <c r="AE18" i="38" a="1"/>
  <c r="AE18" i="38" s="1"/>
  <c r="R18" i="38"/>
  <c r="Z18" i="38"/>
  <c r="AZ18" i="38" s="1"/>
  <c r="R20" i="38"/>
  <c r="AB20" i="38"/>
  <c r="AU20" i="38"/>
  <c r="AH31" i="38"/>
  <c r="M72" i="38"/>
  <c r="N72" i="38"/>
  <c r="L72" i="38"/>
  <c r="AB100" i="38"/>
  <c r="Y100" i="38"/>
  <c r="Z100" i="38"/>
  <c r="AZ100" i="38" s="1"/>
  <c r="V100" i="38"/>
  <c r="AY100" i="38" s="1"/>
  <c r="W100" i="38"/>
  <c r="F102" i="38"/>
  <c r="G102" i="38" s="1"/>
  <c r="AX2" i="38"/>
  <c r="F2" i="38"/>
  <c r="G2" i="38" s="1"/>
  <c r="AH2" i="38"/>
  <c r="AX122" i="38"/>
  <c r="F122" i="38"/>
  <c r="G122" i="38" s="1"/>
  <c r="AX66" i="38"/>
  <c r="F66" i="38"/>
  <c r="G66" i="38" s="1"/>
  <c r="AX58" i="38"/>
  <c r="F58" i="38"/>
  <c r="G58" i="38" s="1"/>
  <c r="AH58" i="38"/>
  <c r="AX42" i="38"/>
  <c r="AH42" i="38"/>
  <c r="F42" i="38"/>
  <c r="G42" i="38" s="1"/>
  <c r="AX26" i="38"/>
  <c r="F26" i="38"/>
  <c r="G26" i="38" s="1"/>
  <c r="R26" i="38" s="1"/>
  <c r="AH26" i="38"/>
  <c r="AX10" i="38"/>
  <c r="AH10" i="38"/>
  <c r="AB92" i="38"/>
  <c r="AB30" i="38"/>
  <c r="AA86" i="38"/>
  <c r="AE86" i="38" a="1"/>
  <c r="AE86" i="38" s="1"/>
  <c r="R86" i="38"/>
  <c r="Z86" i="38"/>
  <c r="AZ86" i="38" s="1"/>
  <c r="P95" i="38"/>
  <c r="V95" i="38"/>
  <c r="AY95" i="38" s="1"/>
  <c r="Q95" i="38"/>
  <c r="BA95" i="38" s="1"/>
  <c r="AS95" i="38"/>
  <c r="AF95" i="38" s="1"/>
  <c r="AX127" i="38"/>
  <c r="F127" i="38"/>
  <c r="G127" i="38" s="1"/>
  <c r="AX87" i="38"/>
  <c r="F87" i="38"/>
  <c r="G87" i="38" s="1"/>
  <c r="P87" i="38" s="1"/>
  <c r="AX39" i="38"/>
  <c r="F39" i="38"/>
  <c r="G39" i="38" s="1"/>
  <c r="AH39" i="38"/>
  <c r="W16" i="38"/>
  <c r="S95" i="38"/>
  <c r="AB15" i="38"/>
  <c r="N94" i="38"/>
  <c r="M94" i="38"/>
  <c r="AX3" i="38"/>
  <c r="F3" i="38"/>
  <c r="G3" i="38" s="1"/>
  <c r="N120" i="38"/>
  <c r="S99" i="38"/>
  <c r="W19" i="38"/>
  <c r="Q14" i="38"/>
  <c r="BA14" i="38" s="1"/>
  <c r="U10" i="38"/>
  <c r="AE118" i="38" a="1"/>
  <c r="AE118" i="38" s="1"/>
  <c r="AS110" i="38"/>
  <c r="AF110" i="38" s="1"/>
  <c r="P92" i="38"/>
  <c r="M125" i="38"/>
  <c r="L105" i="38"/>
  <c r="M117" i="38"/>
  <c r="U112" i="38"/>
  <c r="L101" i="38"/>
  <c r="N93" i="38"/>
  <c r="L74" i="38"/>
  <c r="Y28" i="38"/>
  <c r="Z28" i="38"/>
  <c r="AZ28" i="38" s="1"/>
  <c r="AB28" i="38"/>
  <c r="V28" i="38"/>
  <c r="AY28" i="38" s="1"/>
  <c r="U28" i="38"/>
  <c r="W28" i="38"/>
  <c r="F35" i="38"/>
  <c r="G35" i="38" s="1"/>
  <c r="AA35" i="38" s="1"/>
  <c r="F43" i="38"/>
  <c r="G43" i="38" s="1"/>
  <c r="S68" i="38"/>
  <c r="P68" i="38"/>
  <c r="U68" i="38"/>
  <c r="R68" i="38"/>
  <c r="M79" i="38"/>
  <c r="L79" i="38"/>
  <c r="N79" i="38"/>
  <c r="N88" i="38"/>
  <c r="L88" i="38"/>
  <c r="U52" i="38"/>
  <c r="L91" i="38"/>
  <c r="Y52" i="38"/>
  <c r="F113" i="38"/>
  <c r="G113" i="38" s="1"/>
  <c r="M116" i="39"/>
  <c r="L116" i="39"/>
  <c r="W116" i="39"/>
  <c r="Z116" i="39"/>
  <c r="AZ116" i="39" s="1"/>
  <c r="V116" i="39"/>
  <c r="AY116" i="39" s="1"/>
  <c r="AB116" i="39"/>
  <c r="U116" i="39"/>
  <c r="N116" i="39"/>
  <c r="AA116" i="39"/>
  <c r="M100" i="39"/>
  <c r="L100" i="39"/>
  <c r="N100" i="39"/>
  <c r="M92" i="39"/>
  <c r="N92" i="39"/>
  <c r="L92" i="39"/>
  <c r="N76" i="39"/>
  <c r="L76" i="39"/>
  <c r="V76" i="39"/>
  <c r="AY76" i="39" s="1"/>
  <c r="M76" i="39"/>
  <c r="N68" i="39"/>
  <c r="L68" i="39"/>
  <c r="M68" i="39"/>
  <c r="M60" i="39"/>
  <c r="N60" i="39"/>
  <c r="L60" i="39"/>
  <c r="M52" i="39"/>
  <c r="L52" i="39"/>
  <c r="N52" i="39"/>
  <c r="L28" i="39"/>
  <c r="M28" i="39"/>
  <c r="N28" i="39"/>
  <c r="N97" i="39"/>
  <c r="M97" i="39"/>
  <c r="L97" i="39"/>
  <c r="L81" i="39"/>
  <c r="N81" i="39"/>
  <c r="M81" i="39"/>
  <c r="N57" i="39"/>
  <c r="L57" i="39"/>
  <c r="M57" i="39"/>
  <c r="AG57" i="39" s="1"/>
  <c r="R49" i="39"/>
  <c r="P49" i="39"/>
  <c r="N33" i="39"/>
  <c r="V33" i="39"/>
  <c r="AY33" i="39" s="1"/>
  <c r="M33" i="39"/>
  <c r="L33" i="39"/>
  <c r="N25" i="39"/>
  <c r="M25" i="39"/>
  <c r="AG25" i="39" s="1"/>
  <c r="AA25" i="39"/>
  <c r="L25" i="39"/>
  <c r="L118" i="39"/>
  <c r="N118" i="39"/>
  <c r="M118" i="39"/>
  <c r="Y102" i="39"/>
  <c r="M102" i="39"/>
  <c r="N102" i="39"/>
  <c r="L102" i="39"/>
  <c r="AA102" i="39"/>
  <c r="S78" i="39"/>
  <c r="L78" i="39"/>
  <c r="L54" i="39"/>
  <c r="M54" i="39"/>
  <c r="N54" i="39"/>
  <c r="M38" i="39"/>
  <c r="AG38" i="39" s="1"/>
  <c r="N38" i="39"/>
  <c r="L38" i="39"/>
  <c r="Z27" i="39"/>
  <c r="AZ27" i="39" s="1"/>
  <c r="V27" i="39"/>
  <c r="AY27" i="39" s="1"/>
  <c r="AE27" i="39" a="1"/>
  <c r="AE27" i="39" s="1"/>
  <c r="Q27" i="39"/>
  <c r="BA27" i="39" s="1"/>
  <c r="BB27" i="39" s="1"/>
  <c r="P27" i="39"/>
  <c r="R27" i="39"/>
  <c r="AB69" i="39"/>
  <c r="S11" i="39"/>
  <c r="U112" i="39"/>
  <c r="Y128" i="39"/>
  <c r="AB102" i="39"/>
  <c r="Y107" i="39"/>
  <c r="Q42" i="39"/>
  <c r="BA42" i="39" s="1"/>
  <c r="BB42" i="39" s="1"/>
  <c r="W95" i="39"/>
  <c r="AA101" i="39"/>
  <c r="Y129" i="39"/>
  <c r="AE42" i="39" a="1"/>
  <c r="AE42" i="39" s="1"/>
  <c r="AS69" i="39"/>
  <c r="AF69" i="39" s="1"/>
  <c r="R72" i="39"/>
  <c r="U58" i="39"/>
  <c r="L17" i="39"/>
  <c r="L122" i="39"/>
  <c r="Z86" i="39"/>
  <c r="AZ86" i="39" s="1"/>
  <c r="N86" i="39"/>
  <c r="F99" i="39"/>
  <c r="G99" i="39" s="1"/>
  <c r="AS99" i="39" s="1"/>
  <c r="AF99" i="39" s="1"/>
  <c r="AB70" i="39"/>
  <c r="U42" i="39"/>
  <c r="M9" i="39"/>
  <c r="AG9" i="39" s="1"/>
  <c r="AH50" i="39"/>
  <c r="L110" i="39"/>
  <c r="L89" i="39"/>
  <c r="AH37" i="39"/>
  <c r="F40" i="39"/>
  <c r="G40" i="39" s="1"/>
  <c r="AH45" i="39"/>
  <c r="AH64" i="39"/>
  <c r="Q108" i="39"/>
  <c r="BA108" i="39" s="1"/>
  <c r="BB108" i="39" s="1"/>
  <c r="L44" i="39"/>
  <c r="V86" i="39"/>
  <c r="AY86" i="39" s="1"/>
  <c r="BB86" i="39" s="1"/>
  <c r="AG37" i="39"/>
  <c r="Q11" i="39"/>
  <c r="BA11" i="39" s="1"/>
  <c r="BB11" i="39" s="1"/>
  <c r="Y112" i="39"/>
  <c r="S102" i="39"/>
  <c r="S58" i="39"/>
  <c r="W102" i="39"/>
  <c r="V120" i="39"/>
  <c r="AY120" i="39" s="1"/>
  <c r="W66" i="39"/>
  <c r="U95" i="39"/>
  <c r="U129" i="39"/>
  <c r="AE124" i="39" a="1"/>
  <c r="AE124" i="39" s="1"/>
  <c r="AU58" i="39"/>
  <c r="M108" i="39"/>
  <c r="M73" i="39"/>
  <c r="L62" i="39"/>
  <c r="AH58" i="39"/>
  <c r="AH5" i="39"/>
  <c r="F8" i="39"/>
  <c r="G8" i="39" s="1"/>
  <c r="AH40" i="39"/>
  <c r="F45" i="39"/>
  <c r="G45" i="39" s="1"/>
  <c r="AE45" i="39" s="1" a="1"/>
  <c r="AE45" i="39" s="1"/>
  <c r="AH51" i="39"/>
  <c r="F77" i="39"/>
  <c r="G77" i="39" s="1"/>
  <c r="Q102" i="39"/>
  <c r="BA102" i="39" s="1"/>
  <c r="L27" i="39"/>
  <c r="Z102" i="39"/>
  <c r="AZ102" i="39" s="1"/>
  <c r="AA42" i="39"/>
  <c r="U66" i="39"/>
  <c r="AE95" i="39" a="1"/>
  <c r="AE95" i="39" s="1"/>
  <c r="Q9" i="39"/>
  <c r="BA9" i="39" s="1"/>
  <c r="W129" i="39"/>
  <c r="AB42" i="39"/>
  <c r="AA95" i="39"/>
  <c r="AB58" i="39"/>
  <c r="M17" i="39"/>
  <c r="M27" i="39"/>
  <c r="M122" i="39"/>
  <c r="P108" i="39"/>
  <c r="W124" i="39"/>
  <c r="N94" i="39"/>
  <c r="F37" i="39"/>
  <c r="G37" i="39" s="1"/>
  <c r="AH11" i="39"/>
  <c r="F13" i="39"/>
  <c r="G13" i="39" s="1"/>
  <c r="AH29" i="39"/>
  <c r="F32" i="39"/>
  <c r="G32" i="39" s="1"/>
  <c r="F43" i="39"/>
  <c r="G43" i="39" s="1"/>
  <c r="F48" i="39"/>
  <c r="G48" i="39" s="1"/>
  <c r="AH61" i="39"/>
  <c r="F118" i="39"/>
  <c r="G118" i="39" s="1"/>
  <c r="Q118" i="39" s="1"/>
  <c r="BA118" i="39" s="1"/>
  <c r="F126" i="39"/>
  <c r="G126" i="39" s="1"/>
  <c r="M14" i="39"/>
  <c r="U86" i="39"/>
  <c r="R11" i="39"/>
  <c r="AU42" i="39"/>
  <c r="Z66" i="39"/>
  <c r="AZ66" i="39" s="1"/>
  <c r="W9" i="39"/>
  <c r="AA129" i="39"/>
  <c r="U97" i="39"/>
  <c r="Z58" i="39"/>
  <c r="AZ58" i="39" s="1"/>
  <c r="V108" i="39"/>
  <c r="AY108" i="39" s="1"/>
  <c r="R112" i="39"/>
  <c r="U124" i="39"/>
  <c r="F94" i="39"/>
  <c r="G94" i="39" s="1"/>
  <c r="F5" i="39"/>
  <c r="G5" i="39" s="1"/>
  <c r="P5" i="39" s="1"/>
  <c r="AH13" i="39"/>
  <c r="M59" i="39"/>
  <c r="M11" i="39"/>
  <c r="AH16" i="39"/>
  <c r="F29" i="39"/>
  <c r="G29" i="39" s="1"/>
  <c r="F50" i="39"/>
  <c r="G50" i="39" s="1"/>
  <c r="F89" i="39"/>
  <c r="G89" i="39" s="1"/>
  <c r="R110" i="39"/>
  <c r="L2" i="39"/>
  <c r="Y86" i="39"/>
  <c r="U102" i="39"/>
  <c r="AE128" i="39" a="1"/>
  <c r="AE128" i="39" s="1"/>
  <c r="S107" i="39"/>
  <c r="W58" i="39"/>
  <c r="AG18" i="39"/>
  <c r="AG50" i="39"/>
  <c r="L6" i="39"/>
  <c r="AH24" i="39"/>
  <c r="F16" i="39"/>
  <c r="G16" i="39" s="1"/>
  <c r="F19" i="39"/>
  <c r="G19" i="39" s="1"/>
  <c r="AH21" i="39"/>
  <c r="F34" i="39"/>
  <c r="G34" i="39" s="1"/>
  <c r="AH42" i="39"/>
  <c r="M110" i="39"/>
  <c r="R125" i="39"/>
  <c r="Y101" i="39"/>
  <c r="AA69" i="39"/>
  <c r="S29" i="39"/>
  <c r="N108" i="40"/>
  <c r="M108" i="40"/>
  <c r="L108" i="40"/>
  <c r="M20" i="40"/>
  <c r="N20" i="40"/>
  <c r="L20" i="40"/>
  <c r="Z59" i="40"/>
  <c r="AZ59" i="40" s="1"/>
  <c r="AA59" i="40"/>
  <c r="M59" i="40"/>
  <c r="AG59" i="40" s="1"/>
  <c r="W59" i="40"/>
  <c r="Y59" i="40"/>
  <c r="U59" i="40"/>
  <c r="N59" i="40"/>
  <c r="AB59" i="40"/>
  <c r="L59" i="40"/>
  <c r="V59" i="40"/>
  <c r="AY59" i="40" s="1"/>
  <c r="L35" i="40"/>
  <c r="N35" i="40"/>
  <c r="M35" i="40"/>
  <c r="AB66" i="40"/>
  <c r="R66" i="40"/>
  <c r="Z66" i="40"/>
  <c r="AZ66" i="40" s="1"/>
  <c r="P66" i="40"/>
  <c r="U66" i="40"/>
  <c r="AE66" i="40" a="1"/>
  <c r="AE66" i="40" s="1"/>
  <c r="Y66" i="40"/>
  <c r="W66" i="40"/>
  <c r="V66" i="40"/>
  <c r="AY66" i="40" s="1"/>
  <c r="S66" i="40"/>
  <c r="AA66" i="40"/>
  <c r="M76" i="40"/>
  <c r="N76" i="40"/>
  <c r="AX87" i="40"/>
  <c r="F87" i="40"/>
  <c r="G87" i="40" s="1"/>
  <c r="AX31" i="40"/>
  <c r="AH31" i="40"/>
  <c r="F31" i="40"/>
  <c r="G31" i="40" s="1"/>
  <c r="Y31" i="40" s="1"/>
  <c r="AG63" i="40"/>
  <c r="W121" i="40"/>
  <c r="V121" i="40"/>
  <c r="AY121" i="40" s="1"/>
  <c r="Q121" i="40"/>
  <c r="BA121" i="40" s="1"/>
  <c r="BB121" i="40" s="1"/>
  <c r="AB121" i="40"/>
  <c r="AX126" i="40"/>
  <c r="F126" i="40"/>
  <c r="G126" i="40" s="1"/>
  <c r="AX94" i="40"/>
  <c r="F94" i="40"/>
  <c r="G94" i="40" s="1"/>
  <c r="AX86" i="40"/>
  <c r="F86" i="40"/>
  <c r="G86" i="40" s="1"/>
  <c r="AB86" i="40" s="1"/>
  <c r="M115" i="40"/>
  <c r="L115" i="40"/>
  <c r="N115" i="40"/>
  <c r="N107" i="40"/>
  <c r="L107" i="40"/>
  <c r="M107" i="40"/>
  <c r="N83" i="40"/>
  <c r="L83" i="40"/>
  <c r="M83" i="40"/>
  <c r="L67" i="40"/>
  <c r="Q67" i="40"/>
  <c r="BA67" i="40" s="1"/>
  <c r="BB67" i="40" s="1"/>
  <c r="N43" i="40"/>
  <c r="L43" i="40"/>
  <c r="N3" i="40"/>
  <c r="S3" i="40"/>
  <c r="R3" i="40"/>
  <c r="M3" i="40"/>
  <c r="Q115" i="40"/>
  <c r="BA115" i="40" s="1"/>
  <c r="BB115" i="40" s="1"/>
  <c r="Y24" i="40"/>
  <c r="AG15" i="40"/>
  <c r="M57" i="40"/>
  <c r="R43" i="40"/>
  <c r="Q43" i="40"/>
  <c r="BA43" i="40" s="1"/>
  <c r="L2" i="40"/>
  <c r="Q2" i="40"/>
  <c r="BA2" i="40" s="1"/>
  <c r="BB2" i="40" s="1"/>
  <c r="M2" i="40"/>
  <c r="P2" i="40"/>
  <c r="V2" i="40"/>
  <c r="AY2" i="40" s="1"/>
  <c r="F110" i="40"/>
  <c r="G110" i="40" s="1"/>
  <c r="V110" i="40" s="1"/>
  <c r="AY110" i="40" s="1"/>
  <c r="P112" i="40"/>
  <c r="S112" i="40"/>
  <c r="AS112" i="40"/>
  <c r="AF112" i="40" s="1"/>
  <c r="L9" i="40"/>
  <c r="N9" i="40"/>
  <c r="N50" i="40"/>
  <c r="M50" i="40"/>
  <c r="L50" i="40"/>
  <c r="L26" i="40"/>
  <c r="M26" i="40"/>
  <c r="AG26" i="40" s="1"/>
  <c r="N26" i="40"/>
  <c r="L10" i="40"/>
  <c r="AA10" i="40"/>
  <c r="M10" i="40"/>
  <c r="AG10" i="40" s="1"/>
  <c r="N10" i="40"/>
  <c r="S27" i="40"/>
  <c r="R27" i="40"/>
  <c r="U27" i="40"/>
  <c r="AB27" i="40"/>
  <c r="P27" i="40"/>
  <c r="Q27" i="40"/>
  <c r="BA27" i="40" s="1"/>
  <c r="W27" i="40"/>
  <c r="U83" i="40"/>
  <c r="AB83" i="40"/>
  <c r="AX79" i="40"/>
  <c r="F79" i="40"/>
  <c r="G79" i="40" s="1"/>
  <c r="L46" i="40"/>
  <c r="M46" i="40"/>
  <c r="W24" i="40"/>
  <c r="P3" i="40"/>
  <c r="AB24" i="40"/>
  <c r="M121" i="40"/>
  <c r="R115" i="40"/>
  <c r="R75" i="40"/>
  <c r="P42" i="40"/>
  <c r="Y42" i="40"/>
  <c r="W42" i="40"/>
  <c r="M67" i="40"/>
  <c r="AG62" i="40"/>
  <c r="N11" i="40"/>
  <c r="N33" i="40"/>
  <c r="AX15" i="40"/>
  <c r="F15" i="40"/>
  <c r="G15" i="40" s="1"/>
  <c r="Q15" i="40" s="1"/>
  <c r="BA15" i="40" s="1"/>
  <c r="AH15" i="40"/>
  <c r="AA24" i="40"/>
  <c r="L33" i="40"/>
  <c r="L76" i="40"/>
  <c r="N121" i="40"/>
  <c r="U75" i="40"/>
  <c r="N67" i="40"/>
  <c r="Z5" i="40"/>
  <c r="AZ5" i="40" s="1"/>
  <c r="Q5" i="40"/>
  <c r="BA5" i="40" s="1"/>
  <c r="BB5" i="40" s="1"/>
  <c r="AA82" i="40"/>
  <c r="Z82" i="40"/>
  <c r="AZ82" i="40" s="1"/>
  <c r="Z24" i="40"/>
  <c r="AZ24" i="40" s="1"/>
  <c r="AU24" i="40"/>
  <c r="N123" i="40"/>
  <c r="Y123" i="40"/>
  <c r="M123" i="40"/>
  <c r="M100" i="40"/>
  <c r="N100" i="40"/>
  <c r="N44" i="40"/>
  <c r="M44" i="40"/>
  <c r="AE24" i="40" a="1"/>
  <c r="AE24" i="40" s="1"/>
  <c r="AU27" i="40"/>
  <c r="N65" i="40"/>
  <c r="M65" i="40"/>
  <c r="AG65" i="40" s="1"/>
  <c r="L65" i="40"/>
  <c r="N17" i="40"/>
  <c r="M17" i="40"/>
  <c r="AA36" i="40"/>
  <c r="R36" i="40"/>
  <c r="AB36" i="40"/>
  <c r="Q36" i="40"/>
  <c r="BA36" i="40" s="1"/>
  <c r="BB36" i="40" s="1"/>
  <c r="R7" i="40"/>
  <c r="Y91" i="40"/>
  <c r="S100" i="40"/>
  <c r="U89" i="40"/>
  <c r="W89" i="40"/>
  <c r="V89" i="40"/>
  <c r="AY89" i="40" s="1"/>
  <c r="Z89" i="40"/>
  <c r="AZ89" i="40" s="1"/>
  <c r="P89" i="40"/>
  <c r="AB89" i="40"/>
  <c r="L3" i="40"/>
  <c r="S115" i="40"/>
  <c r="S13" i="40"/>
  <c r="AU13" i="40"/>
  <c r="L30" i="40"/>
  <c r="M30" i="40"/>
  <c r="AG30" i="40" s="1"/>
  <c r="AU40" i="40"/>
  <c r="AE40" i="40" a="1"/>
  <c r="AE40" i="40" s="1"/>
  <c r="AB40" i="40"/>
  <c r="Q40" i="40"/>
  <c r="BA40" i="40" s="1"/>
  <c r="U40" i="40"/>
  <c r="N97" i="40"/>
  <c r="M97" i="40"/>
  <c r="AU7" i="40"/>
  <c r="S7" i="40"/>
  <c r="W7" i="40"/>
  <c r="V7" i="40"/>
  <c r="AY7" i="40" s="1"/>
  <c r="AE7" i="40" a="1"/>
  <c r="AE7" i="40" s="1"/>
  <c r="Q7" i="40"/>
  <c r="BA7" i="40" s="1"/>
  <c r="N28" i="40"/>
  <c r="M28" i="40"/>
  <c r="AG28" i="40" s="1"/>
  <c r="L28" i="40"/>
  <c r="Y75" i="40"/>
  <c r="AS75" i="40"/>
  <c r="AF75" i="40" s="1"/>
  <c r="Q75" i="40"/>
  <c r="BA75" i="40" s="1"/>
  <c r="V3" i="40"/>
  <c r="AY3" i="40" s="1"/>
  <c r="Y7" i="40"/>
  <c r="Q96" i="40"/>
  <c r="BA96" i="40" s="1"/>
  <c r="P96" i="40"/>
  <c r="Z96" i="40"/>
  <c r="AZ96" i="40" s="1"/>
  <c r="AS96" i="40"/>
  <c r="AF96" i="40" s="1"/>
  <c r="S96" i="40"/>
  <c r="S35" i="40"/>
  <c r="Z35" i="40"/>
  <c r="AZ35" i="40" s="1"/>
  <c r="P35" i="40"/>
  <c r="AB11" i="40"/>
  <c r="Y56" i="40"/>
  <c r="AE56" i="40" a="1"/>
  <c r="AE56" i="40" s="1"/>
  <c r="Y50" i="40"/>
  <c r="AH20" i="40"/>
  <c r="F44" i="40"/>
  <c r="G44" i="40" s="1"/>
  <c r="P16" i="40"/>
  <c r="AA107" i="40"/>
  <c r="L122" i="40"/>
  <c r="AA115" i="40"/>
  <c r="N18" i="40"/>
  <c r="N114" i="40"/>
  <c r="AH53" i="40"/>
  <c r="F77" i="40"/>
  <c r="G77" i="40" s="1"/>
  <c r="Y77" i="40" s="1"/>
  <c r="V96" i="40"/>
  <c r="AY96" i="40" s="1"/>
  <c r="AA80" i="40"/>
  <c r="AG64" i="40"/>
  <c r="U48" i="40"/>
  <c r="V24" i="40"/>
  <c r="AY24" i="40" s="1"/>
  <c r="Q8" i="40"/>
  <c r="BA8" i="40" s="1"/>
  <c r="BB8" i="40" s="1"/>
  <c r="AH61" i="40"/>
  <c r="F108" i="40"/>
  <c r="G108" i="40" s="1"/>
  <c r="U50" i="40"/>
  <c r="Q100" i="40"/>
  <c r="BA100" i="40" s="1"/>
  <c r="AG47" i="40"/>
  <c r="AG44" i="40"/>
  <c r="S16" i="40"/>
  <c r="P50" i="40"/>
  <c r="F101" i="40"/>
  <c r="G101" i="40" s="1"/>
  <c r="AE101" i="40" s="1" a="1"/>
  <c r="AE101" i="40" s="1"/>
  <c r="P115" i="40"/>
  <c r="M18" i="40"/>
  <c r="F29" i="40"/>
  <c r="G29" i="40" s="1"/>
  <c r="AB50" i="40"/>
  <c r="Z50" i="40"/>
  <c r="AZ50" i="40" s="1"/>
  <c r="F20" i="40"/>
  <c r="G20" i="40" s="1"/>
  <c r="R20" i="40" s="1"/>
  <c r="AH44" i="40"/>
  <c r="AE50" i="40" a="1"/>
  <c r="AE50" i="40" s="1"/>
  <c r="AA100" i="40"/>
  <c r="V115" i="40"/>
  <c r="AY115" i="40" s="1"/>
  <c r="M129" i="40"/>
  <c r="R50" i="40"/>
  <c r="AH21" i="40"/>
  <c r="F69" i="40"/>
  <c r="G69" i="40" s="1"/>
  <c r="F76" i="40"/>
  <c r="G76" i="40" s="1"/>
  <c r="P18" i="40"/>
  <c r="F53" i="40"/>
  <c r="G53" i="40" s="1"/>
  <c r="Q50" i="40"/>
  <c r="BA50" i="40" s="1"/>
  <c r="BB50" i="40" s="1"/>
  <c r="AG31" i="40"/>
  <c r="AH28" i="40"/>
  <c r="F52" i="40"/>
  <c r="G52" i="40" s="1"/>
  <c r="AB52" i="40" s="1"/>
  <c r="AE100" i="40" a="1"/>
  <c r="AE100" i="40" s="1"/>
  <c r="AH45" i="40"/>
  <c r="AH5" i="40"/>
  <c r="F21" i="40"/>
  <c r="G21" i="40" s="1"/>
  <c r="F37" i="40"/>
  <c r="G37" i="40" s="1"/>
  <c r="F45" i="40"/>
  <c r="G45" i="40" s="1"/>
  <c r="F84" i="40"/>
  <c r="G84" i="40" s="1"/>
  <c r="L114" i="40"/>
  <c r="Z45" i="40"/>
  <c r="AZ45" i="40" s="1"/>
  <c r="P37" i="40"/>
  <c r="Y29" i="40"/>
  <c r="L108" i="41"/>
  <c r="M108" i="41"/>
  <c r="P108" i="41"/>
  <c r="N108" i="41"/>
  <c r="L100" i="41"/>
  <c r="M100" i="41"/>
  <c r="N100" i="41"/>
  <c r="L92" i="41"/>
  <c r="N92" i="41"/>
  <c r="M92" i="41"/>
  <c r="M36" i="41"/>
  <c r="L36" i="41"/>
  <c r="N36" i="41"/>
  <c r="L28" i="41"/>
  <c r="M28" i="41"/>
  <c r="Q108" i="41"/>
  <c r="BA108" i="41" s="1"/>
  <c r="BB108" i="41" s="1"/>
  <c r="M115" i="41"/>
  <c r="Z115" i="41"/>
  <c r="AZ115" i="41" s="1"/>
  <c r="L107" i="41"/>
  <c r="N107" i="41"/>
  <c r="M107" i="41"/>
  <c r="M99" i="41"/>
  <c r="L99" i="41"/>
  <c r="N99" i="41"/>
  <c r="L83" i="41"/>
  <c r="M83" i="41"/>
  <c r="N83" i="41"/>
  <c r="M75" i="41"/>
  <c r="N75" i="41"/>
  <c r="L11" i="41"/>
  <c r="N11" i="41"/>
  <c r="M11" i="41"/>
  <c r="N3" i="41"/>
  <c r="L3" i="41"/>
  <c r="M3" i="41"/>
  <c r="M124" i="41"/>
  <c r="L124" i="41"/>
  <c r="N124" i="41"/>
  <c r="F103" i="41"/>
  <c r="G103" i="41" s="1"/>
  <c r="P116" i="41"/>
  <c r="AA80" i="41"/>
  <c r="P26" i="41"/>
  <c r="AA53" i="41"/>
  <c r="AB53" i="41"/>
  <c r="L4" i="41"/>
  <c r="S26" i="41"/>
  <c r="AA64" i="41"/>
  <c r="AH64" i="41"/>
  <c r="AA47" i="41"/>
  <c r="P57" i="41"/>
  <c r="AA108" i="41"/>
  <c r="S13" i="41"/>
  <c r="W80" i="41"/>
  <c r="V95" i="41"/>
  <c r="AY95" i="41" s="1"/>
  <c r="W2" i="41"/>
  <c r="U89" i="41"/>
  <c r="S116" i="41"/>
  <c r="U80" i="41"/>
  <c r="W19" i="41"/>
  <c r="V34" i="41"/>
  <c r="AY34" i="41" s="1"/>
  <c r="S34" i="41"/>
  <c r="W66" i="41"/>
  <c r="AA26" i="41"/>
  <c r="Z26" i="41"/>
  <c r="AZ26" i="41" s="1"/>
  <c r="AU2" i="41"/>
  <c r="Q53" i="41"/>
  <c r="BA53" i="41" s="1"/>
  <c r="AU64" i="41"/>
  <c r="W57" i="41"/>
  <c r="R108" i="41"/>
  <c r="M73" i="41"/>
  <c r="L57" i="41"/>
  <c r="M123" i="41"/>
  <c r="F110" i="41"/>
  <c r="G110" i="41" s="1"/>
  <c r="Z108" i="41"/>
  <c r="AZ108" i="41" s="1"/>
  <c r="F71" i="41"/>
  <c r="G71" i="41" s="1"/>
  <c r="F23" i="41"/>
  <c r="G23" i="41" s="1"/>
  <c r="AH40" i="41"/>
  <c r="N4" i="41"/>
  <c r="M42" i="41"/>
  <c r="F37" i="41"/>
  <c r="G37" i="41" s="1"/>
  <c r="AB47" i="41"/>
  <c r="M78" i="41"/>
  <c r="AB95" i="41"/>
  <c r="U2" i="41"/>
  <c r="V116" i="41"/>
  <c r="AY116" i="41" s="1"/>
  <c r="AA34" i="41"/>
  <c r="Z34" i="41"/>
  <c r="AZ34" i="41" s="1"/>
  <c r="R66" i="41"/>
  <c r="R26" i="41"/>
  <c r="AU26" i="41"/>
  <c r="AB2" i="41"/>
  <c r="S53" i="41"/>
  <c r="R97" i="41"/>
  <c r="V39" i="41"/>
  <c r="AY39" i="41" s="1"/>
  <c r="F118" i="41"/>
  <c r="G118" i="41" s="1"/>
  <c r="AH47" i="41"/>
  <c r="F40" i="41"/>
  <c r="G40" i="41" s="1"/>
  <c r="AH63" i="41"/>
  <c r="F72" i="41"/>
  <c r="G72" i="41" s="1"/>
  <c r="F126" i="41"/>
  <c r="G126" i="41" s="1"/>
  <c r="U47" i="41"/>
  <c r="R57" i="41"/>
  <c r="AG21" i="41"/>
  <c r="L68" i="41"/>
  <c r="V108" i="41"/>
  <c r="AY108" i="41" s="1"/>
  <c r="M59" i="41"/>
  <c r="Z95" i="41"/>
  <c r="AZ95" i="41" s="1"/>
  <c r="AA2" i="41"/>
  <c r="AS89" i="41"/>
  <c r="AF89" i="41" s="1"/>
  <c r="Z116" i="41"/>
  <c r="AZ116" i="41" s="1"/>
  <c r="AU34" i="41"/>
  <c r="Y66" i="41"/>
  <c r="V26" i="41"/>
  <c r="AY26" i="41" s="1"/>
  <c r="Q26" i="41"/>
  <c r="BA26" i="41" s="1"/>
  <c r="R53" i="41"/>
  <c r="Q116" i="41"/>
  <c r="BA116" i="41" s="1"/>
  <c r="AU39" i="41"/>
  <c r="M54" i="41"/>
  <c r="L97" i="41"/>
  <c r="L113" i="41"/>
  <c r="AU57" i="41"/>
  <c r="AH45" i="41"/>
  <c r="AH55" i="41"/>
  <c r="L53" i="41"/>
  <c r="L29" i="41"/>
  <c r="M18" i="41"/>
  <c r="AG18" i="41" s="1"/>
  <c r="AH16" i="41"/>
  <c r="F24" i="41"/>
  <c r="G24" i="41" s="1"/>
  <c r="AH48" i="41"/>
  <c r="F63" i="41"/>
  <c r="G63" i="41" s="1"/>
  <c r="AB120" i="41"/>
  <c r="P112" i="41"/>
  <c r="W47" i="41"/>
  <c r="Q78" i="41"/>
  <c r="BA78" i="41" s="1"/>
  <c r="BB78" i="41" s="1"/>
  <c r="M68" i="41"/>
  <c r="W108" i="41"/>
  <c r="M52" i="41"/>
  <c r="U95" i="41"/>
  <c r="P2" i="41"/>
  <c r="Y89" i="41"/>
  <c r="U116" i="41"/>
  <c r="Y80" i="41"/>
  <c r="R34" i="41"/>
  <c r="S66" i="41"/>
  <c r="AB26" i="41"/>
  <c r="AB45" i="41"/>
  <c r="AU53" i="41"/>
  <c r="R116" i="41"/>
  <c r="R39" i="41"/>
  <c r="M12" i="41"/>
  <c r="M94" i="41"/>
  <c r="N121" i="41"/>
  <c r="M113" i="41"/>
  <c r="N105" i="41"/>
  <c r="F111" i="41"/>
  <c r="G111" i="41" s="1"/>
  <c r="N94" i="41"/>
  <c r="L85" i="41"/>
  <c r="F55" i="41"/>
  <c r="G55" i="41" s="1"/>
  <c r="N29" i="41"/>
  <c r="L62" i="41"/>
  <c r="F8" i="41"/>
  <c r="G8" i="41" s="1"/>
  <c r="Q8" i="41" s="1"/>
  <c r="BA8" i="41" s="1"/>
  <c r="F16" i="41"/>
  <c r="G16" i="41" s="1"/>
  <c r="AH24" i="41"/>
  <c r="F32" i="41"/>
  <c r="G32" i="41" s="1"/>
  <c r="AB32" i="41" s="1"/>
  <c r="F48" i="41"/>
  <c r="G48" i="41" s="1"/>
  <c r="AA48" i="41" s="1"/>
  <c r="F79" i="41"/>
  <c r="G79" i="41" s="1"/>
  <c r="F98" i="41"/>
  <c r="G98" i="41" s="1"/>
  <c r="AS98" i="41" s="1"/>
  <c r="AF98" i="41" s="1"/>
  <c r="V55" i="41"/>
  <c r="AY55" i="41" s="1"/>
  <c r="AG39" i="41"/>
  <c r="W23" i="41"/>
  <c r="W127" i="41"/>
  <c r="Y47" i="41"/>
  <c r="M44" i="41"/>
  <c r="L52" i="41"/>
  <c r="Q2" i="41"/>
  <c r="BA2" i="41" s="1"/>
  <c r="V89" i="41"/>
  <c r="AY89" i="41" s="1"/>
  <c r="AA116" i="41"/>
  <c r="Z80" i="41"/>
  <c r="AZ80" i="41" s="1"/>
  <c r="W34" i="41"/>
  <c r="AA10" i="41"/>
  <c r="W26" i="41"/>
  <c r="AS116" i="41"/>
  <c r="AF116" i="41" s="1"/>
  <c r="V53" i="41"/>
  <c r="AY53" i="41" s="1"/>
  <c r="U53" i="41"/>
  <c r="U64" i="41"/>
  <c r="AA57" i="41"/>
  <c r="L12" i="41"/>
  <c r="L121" i="41"/>
  <c r="N81" i="41"/>
  <c r="M105" i="41"/>
  <c r="F100" i="41"/>
  <c r="G100" i="41" s="1"/>
  <c r="F88" i="41"/>
  <c r="G88" i="41" s="1"/>
  <c r="F85" i="41"/>
  <c r="G85" i="41" s="1"/>
  <c r="M85" i="41"/>
  <c r="L42" i="41"/>
  <c r="AH8" i="41"/>
  <c r="AH56" i="41"/>
  <c r="F61" i="41"/>
  <c r="G61" i="41" s="1"/>
  <c r="AE61" i="41" s="1" a="1"/>
  <c r="AE61" i="41" s="1"/>
  <c r="F102" i="41"/>
  <c r="G102" i="41" s="1"/>
  <c r="AE10" i="41" a="1"/>
  <c r="AE10" i="41" s="1"/>
  <c r="AE64" i="41" a="1"/>
  <c r="AE64" i="41" s="1"/>
  <c r="AA15" i="41"/>
  <c r="Z53" i="41"/>
  <c r="AZ53" i="41" s="1"/>
  <c r="W64" i="41"/>
  <c r="Y57" i="41"/>
  <c r="U57" i="41"/>
  <c r="F77" i="41"/>
  <c r="G77" i="41" s="1"/>
  <c r="F21" i="41"/>
  <c r="G21" i="41" s="1"/>
  <c r="AH32" i="41"/>
  <c r="AH13" i="41"/>
  <c r="F5" i="41"/>
  <c r="G5" i="41" s="1"/>
  <c r="F29" i="41"/>
  <c r="G29" i="41" s="1"/>
  <c r="F125" i="41"/>
  <c r="G125" i="41" s="1"/>
  <c r="AE70" i="42" a="1"/>
  <c r="AE70" i="42" s="1"/>
  <c r="Y70" i="42"/>
  <c r="AB70" i="42"/>
  <c r="L124" i="42"/>
  <c r="N124" i="42"/>
  <c r="M124" i="42"/>
  <c r="L117" i="42"/>
  <c r="M117" i="42"/>
  <c r="N117" i="42"/>
  <c r="L103" i="42"/>
  <c r="M103" i="42"/>
  <c r="N103" i="42"/>
  <c r="L96" i="42"/>
  <c r="AA96" i="42"/>
  <c r="N96" i="42"/>
  <c r="M96" i="42"/>
  <c r="M80" i="42"/>
  <c r="N80" i="42"/>
  <c r="L80" i="42"/>
  <c r="AB21" i="42"/>
  <c r="Y21" i="42"/>
  <c r="AE21" i="42" a="1"/>
  <c r="AE21" i="42" s="1"/>
  <c r="AU21" i="42"/>
  <c r="AA21" i="42"/>
  <c r="Z21" i="42"/>
  <c r="AZ21" i="42" s="1"/>
  <c r="U21" i="42"/>
  <c r="W21" i="42"/>
  <c r="V55" i="42"/>
  <c r="AY55" i="42" s="1"/>
  <c r="P55" i="42"/>
  <c r="AG15" i="42"/>
  <c r="S116" i="42"/>
  <c r="Q116" i="42"/>
  <c r="BA116" i="42" s="1"/>
  <c r="BB116" i="42" s="1"/>
  <c r="V116" i="42"/>
  <c r="AY116" i="42" s="1"/>
  <c r="R116" i="42"/>
  <c r="N87" i="42"/>
  <c r="M87" i="42"/>
  <c r="L87" i="42"/>
  <c r="N72" i="42"/>
  <c r="M72" i="42"/>
  <c r="L72" i="42"/>
  <c r="N16" i="42"/>
  <c r="M16" i="42"/>
  <c r="L16" i="42"/>
  <c r="S30" i="42"/>
  <c r="Y96" i="42"/>
  <c r="AA106" i="42"/>
  <c r="M73" i="42"/>
  <c r="M17" i="42"/>
  <c r="AG17" i="42" s="1"/>
  <c r="M125" i="42"/>
  <c r="N8" i="42"/>
  <c r="AU30" i="42"/>
  <c r="V82" i="42"/>
  <c r="AY82" i="42" s="1"/>
  <c r="F48" i="42"/>
  <c r="G48" i="42" s="1"/>
  <c r="U36" i="42"/>
  <c r="P45" i="42"/>
  <c r="Z82" i="42"/>
  <c r="AZ82" i="42" s="1"/>
  <c r="AA120" i="42"/>
  <c r="P106" i="42"/>
  <c r="AE100" i="42" a="1"/>
  <c r="AE100" i="42" s="1"/>
  <c r="R57" i="42"/>
  <c r="L57" i="42"/>
  <c r="M49" i="42"/>
  <c r="M64" i="42"/>
  <c r="AG64" i="42" s="1"/>
  <c r="M40" i="42"/>
  <c r="N42" i="42"/>
  <c r="AH48" i="42"/>
  <c r="L15" i="42"/>
  <c r="L3" i="42"/>
  <c r="F93" i="42"/>
  <c r="G93" i="42" s="1"/>
  <c r="N15" i="42"/>
  <c r="S45" i="42"/>
  <c r="R106" i="42"/>
  <c r="AE84" i="42" a="1"/>
  <c r="AE84" i="42" s="1"/>
  <c r="U96" i="42"/>
  <c r="M57" i="42"/>
  <c r="N49" i="42"/>
  <c r="N40" i="42"/>
  <c r="M3" i="42"/>
  <c r="P53" i="42"/>
  <c r="AH2" i="42"/>
  <c r="AA93" i="42"/>
  <c r="AB62" i="42"/>
  <c r="AG46" i="42"/>
  <c r="V6" i="42"/>
  <c r="AY6" i="42" s="1"/>
  <c r="S106" i="42"/>
  <c r="W61" i="42"/>
  <c r="AU45" i="42"/>
  <c r="W106" i="42"/>
  <c r="L82" i="42"/>
  <c r="N65" i="42"/>
  <c r="F71" i="42"/>
  <c r="G71" i="42" s="1"/>
  <c r="AG47" i="42"/>
  <c r="P69" i="42"/>
  <c r="V45" i="42"/>
  <c r="AY45" i="42" s="1"/>
  <c r="AA29" i="42"/>
  <c r="P21" i="42"/>
  <c r="W100" i="42"/>
  <c r="L65" i="42"/>
  <c r="L17" i="42"/>
  <c r="Q45" i="42"/>
  <c r="BA45" i="42" s="1"/>
  <c r="L8" i="42"/>
  <c r="S35" i="42"/>
  <c r="Q83" i="42"/>
  <c r="BA83" i="42" s="1"/>
  <c r="BB83" i="42" s="1"/>
  <c r="M82" i="42"/>
  <c r="AH32" i="42"/>
  <c r="N89" i="43"/>
  <c r="L89" i="43"/>
  <c r="M89" i="43"/>
  <c r="W82" i="43"/>
  <c r="L82" i="43"/>
  <c r="N82" i="43"/>
  <c r="M82" i="43"/>
  <c r="N34" i="43"/>
  <c r="L34" i="43"/>
  <c r="M34" i="43"/>
  <c r="AG34" i="43" s="1"/>
  <c r="L104" i="43"/>
  <c r="N104" i="43"/>
  <c r="M104" i="43"/>
  <c r="L88" i="43"/>
  <c r="N88" i="43"/>
  <c r="M88" i="43"/>
  <c r="N72" i="43"/>
  <c r="L72" i="43"/>
  <c r="N7" i="43"/>
  <c r="M7" i="43"/>
  <c r="AG7" i="43" s="1"/>
  <c r="L7" i="43"/>
  <c r="AB82" i="43"/>
  <c r="L39" i="43"/>
  <c r="N39" i="43"/>
  <c r="M39" i="43"/>
  <c r="AG39" i="43" s="1"/>
  <c r="N107" i="43"/>
  <c r="Q111" i="43"/>
  <c r="BA111" i="43" s="1"/>
  <c r="N57" i="43"/>
  <c r="L107" i="43"/>
  <c r="Z17" i="43"/>
  <c r="AZ17" i="43" s="1"/>
  <c r="S31" i="43"/>
  <c r="AG60" i="43"/>
  <c r="Q16" i="43"/>
  <c r="BA16" i="43" s="1"/>
  <c r="F13" i="43"/>
  <c r="G13" i="43" s="1"/>
  <c r="S13" i="43" s="1"/>
  <c r="F45" i="43"/>
  <c r="G45" i="43" s="1"/>
  <c r="AB83" i="43"/>
  <c r="R111" i="43"/>
  <c r="V57" i="43"/>
  <c r="AY57" i="43" s="1"/>
  <c r="Z41" i="43"/>
  <c r="AZ41" i="43" s="1"/>
  <c r="BB41" i="43" s="1"/>
  <c r="R57" i="43"/>
  <c r="S82" i="43"/>
  <c r="AA31" i="43"/>
  <c r="R32" i="43"/>
  <c r="N81" i="43"/>
  <c r="V53" i="43"/>
  <c r="AY53" i="43" s="1"/>
  <c r="AU55" i="43"/>
  <c r="F91" i="43"/>
  <c r="G91" i="43" s="1"/>
  <c r="F44" i="43"/>
  <c r="G44" i="43" s="1"/>
  <c r="U39" i="43"/>
  <c r="N32" i="43"/>
  <c r="M12" i="43"/>
  <c r="L37" i="43"/>
  <c r="F93" i="43"/>
  <c r="G93" i="43" s="1"/>
  <c r="W83" i="43"/>
  <c r="W111" i="43"/>
  <c r="R118" i="43"/>
  <c r="Y57" i="43"/>
  <c r="Z82" i="43"/>
  <c r="AZ82" i="43" s="1"/>
  <c r="AS83" i="43"/>
  <c r="AF83" i="43" s="1"/>
  <c r="U61" i="43"/>
  <c r="M37" i="43"/>
  <c r="AG37" i="43" s="1"/>
  <c r="V126" i="43"/>
  <c r="AY126" i="43" s="1"/>
  <c r="AA17" i="43"/>
  <c r="F21" i="43"/>
  <c r="G21" i="43" s="1"/>
  <c r="W57" i="43"/>
  <c r="V33" i="43"/>
  <c r="AY33" i="43" s="1"/>
  <c r="AB53" i="43"/>
  <c r="F69" i="43"/>
  <c r="G69" i="43" s="1"/>
  <c r="AA69" i="43" s="1"/>
  <c r="N95" i="43"/>
  <c r="AH29" i="43"/>
  <c r="Y111" i="43"/>
  <c r="S118" i="43"/>
  <c r="AG20" i="43"/>
  <c r="N65" i="43"/>
  <c r="L57" i="43"/>
  <c r="AE17" i="43" a="1"/>
  <c r="AE17" i="43" s="1"/>
  <c r="AE111" i="43" a="1"/>
  <c r="AE111" i="43" s="1"/>
  <c r="Q31" i="43"/>
  <c r="BA31" i="43" s="1"/>
  <c r="S53" i="43"/>
  <c r="P55" i="43"/>
  <c r="M127" i="43"/>
  <c r="F116" i="43"/>
  <c r="G116" i="43" s="1"/>
  <c r="F54" i="43"/>
  <c r="G54" i="43" s="1"/>
  <c r="AH55" i="43"/>
  <c r="N3" i="43"/>
  <c r="M27" i="43"/>
  <c r="N51" i="43"/>
  <c r="AH47" i="43"/>
  <c r="F49" i="43"/>
  <c r="G49" i="43" s="1"/>
  <c r="P49" i="43" s="1"/>
  <c r="F92" i="43"/>
  <c r="G92" i="43" s="1"/>
  <c r="AG5" i="43"/>
  <c r="L127" i="43"/>
  <c r="AH53" i="43"/>
  <c r="M95" i="43"/>
  <c r="U83" i="43"/>
  <c r="F5" i="43"/>
  <c r="G5" i="43" s="1"/>
  <c r="F29" i="43"/>
  <c r="G29" i="43" s="1"/>
  <c r="AA29" i="43" s="1"/>
  <c r="L86" i="43"/>
  <c r="U111" i="43"/>
  <c r="U118" i="43"/>
  <c r="L65" i="43"/>
  <c r="AE33" i="43" a="1"/>
  <c r="AE33" i="43" s="1"/>
  <c r="AE31" i="43" a="1"/>
  <c r="AE31" i="43" s="1"/>
  <c r="AU31" i="43"/>
  <c r="V31" i="43"/>
  <c r="AY31" i="43" s="1"/>
  <c r="AU33" i="43"/>
  <c r="AU53" i="43"/>
  <c r="Q55" i="43"/>
  <c r="BA55" i="43" s="1"/>
  <c r="M119" i="43"/>
  <c r="F100" i="43"/>
  <c r="G100" i="43" s="1"/>
  <c r="N78" i="43"/>
  <c r="AH54" i="43"/>
  <c r="AH15" i="43"/>
  <c r="AH16" i="43"/>
  <c r="F47" i="43"/>
  <c r="G47" i="43" s="1"/>
  <c r="AH59" i="43"/>
  <c r="F79" i="43"/>
  <c r="G79" i="43" s="1"/>
  <c r="F99" i="43"/>
  <c r="G99" i="43" s="1"/>
  <c r="F117" i="43"/>
  <c r="G117" i="43" s="1"/>
  <c r="F119" i="43"/>
  <c r="G119" i="43" s="1"/>
  <c r="AS119" i="43" s="1"/>
  <c r="AF119" i="43" s="1"/>
  <c r="F124" i="43"/>
  <c r="G124" i="43" s="1"/>
  <c r="F126" i="43"/>
  <c r="G126" i="43" s="1"/>
  <c r="Z31" i="43"/>
  <c r="AZ31" i="43" s="1"/>
  <c r="W61" i="43"/>
  <c r="Y17" i="43"/>
  <c r="V83" i="43"/>
  <c r="AY83" i="43" s="1"/>
  <c r="AH5" i="43"/>
  <c r="F37" i="43"/>
  <c r="G37" i="43" s="1"/>
  <c r="M86" i="43"/>
  <c r="V111" i="43"/>
  <c r="AY111" i="43" s="1"/>
  <c r="Q118" i="43"/>
  <c r="BA118" i="43" s="1"/>
  <c r="P61" i="43"/>
  <c r="U31" i="43"/>
  <c r="R31" i="43"/>
  <c r="Z33" i="43"/>
  <c r="AZ33" i="43" s="1"/>
  <c r="Z59" i="43"/>
  <c r="AZ59" i="43" s="1"/>
  <c r="L81" i="43"/>
  <c r="Z53" i="43"/>
  <c r="AZ53" i="43" s="1"/>
  <c r="U53" i="43"/>
  <c r="R55" i="43"/>
  <c r="R127" i="43"/>
  <c r="AG4" i="43"/>
  <c r="AH7" i="43"/>
  <c r="F28" i="43"/>
  <c r="G28" i="43" s="1"/>
  <c r="F15" i="43"/>
  <c r="G15" i="43" s="1"/>
  <c r="N100" i="43"/>
  <c r="V65" i="43"/>
  <c r="AY65" i="43" s="1"/>
  <c r="N68" i="43"/>
  <c r="F84" i="43"/>
  <c r="G84" i="43" s="1"/>
  <c r="W17" i="43"/>
  <c r="Y83" i="43"/>
  <c r="AS118" i="43"/>
  <c r="AF118" i="43" s="1"/>
  <c r="F85" i="43"/>
  <c r="G85" i="43" s="1"/>
  <c r="AB17" i="43"/>
  <c r="Y31" i="43"/>
  <c r="AH13" i="43"/>
  <c r="AH45" i="43"/>
  <c r="L33" i="43"/>
  <c r="AE59" i="43" a="1"/>
  <c r="AE59" i="43" s="1"/>
  <c r="L100" i="43"/>
  <c r="M118" i="43"/>
  <c r="L78" i="43"/>
  <c r="F46" i="43"/>
  <c r="G46" i="43" s="1"/>
  <c r="L51" i="43"/>
  <c r="AH46" i="43"/>
  <c r="N112" i="44"/>
  <c r="M112" i="44"/>
  <c r="AA112" i="44"/>
  <c r="W112" i="44"/>
  <c r="L112" i="44"/>
  <c r="M32" i="44"/>
  <c r="AG32" i="44" s="1"/>
  <c r="N32" i="44"/>
  <c r="L32" i="44"/>
  <c r="Z32" i="44"/>
  <c r="AZ32" i="44" s="1"/>
  <c r="U32" i="44"/>
  <c r="Y32" i="44"/>
  <c r="U47" i="44"/>
  <c r="V47" i="44"/>
  <c r="AY47" i="44" s="1"/>
  <c r="Q13" i="44"/>
  <c r="BA13" i="44" s="1"/>
  <c r="W13" i="44"/>
  <c r="AU64" i="44"/>
  <c r="AB64" i="44"/>
  <c r="L13" i="44"/>
  <c r="N13" i="44"/>
  <c r="M13" i="44"/>
  <c r="AG13" i="44" s="1"/>
  <c r="L82" i="44"/>
  <c r="M82" i="44"/>
  <c r="N82" i="44"/>
  <c r="N58" i="44"/>
  <c r="L58" i="44"/>
  <c r="M58" i="44"/>
  <c r="AG58" i="44" s="1"/>
  <c r="L18" i="44"/>
  <c r="M18" i="44"/>
  <c r="U109" i="44"/>
  <c r="V109" i="44"/>
  <c r="AY109" i="44" s="1"/>
  <c r="Q109" i="44"/>
  <c r="BA109" i="44" s="1"/>
  <c r="Y109" i="44"/>
  <c r="AA109" i="44"/>
  <c r="F126" i="44"/>
  <c r="G126" i="44" s="1"/>
  <c r="AS126" i="44" s="1"/>
  <c r="AF126" i="44" s="1"/>
  <c r="Y35" i="44"/>
  <c r="F70" i="44"/>
  <c r="G70" i="44" s="1"/>
  <c r="N95" i="44"/>
  <c r="N73" i="44"/>
  <c r="V88" i="44"/>
  <c r="AY88" i="44" s="1"/>
  <c r="L90" i="44"/>
  <c r="P16" i="44"/>
  <c r="Z127" i="44"/>
  <c r="AZ127" i="44" s="1"/>
  <c r="AB56" i="44"/>
  <c r="AH46" i="44"/>
  <c r="AA35" i="44"/>
  <c r="N10" i="44"/>
  <c r="F125" i="44"/>
  <c r="G125" i="44" s="1"/>
  <c r="V125" i="44" s="1"/>
  <c r="AY125" i="44" s="1"/>
  <c r="M9" i="44"/>
  <c r="M17" i="44"/>
  <c r="L108" i="44"/>
  <c r="AH34" i="44"/>
  <c r="L73" i="44"/>
  <c r="S88" i="44"/>
  <c r="N90" i="44"/>
  <c r="N103" i="44"/>
  <c r="U26" i="44"/>
  <c r="AS93" i="44"/>
  <c r="AF93" i="44" s="1"/>
  <c r="N128" i="44"/>
  <c r="F110" i="44"/>
  <c r="G110" i="44" s="1"/>
  <c r="AA80" i="44"/>
  <c r="AH65" i="44"/>
  <c r="Y56" i="44"/>
  <c r="AU35" i="44"/>
  <c r="AV77" i="44" s="1"/>
  <c r="AH42" i="44"/>
  <c r="W32" i="44"/>
  <c r="L23" i="44"/>
  <c r="U73" i="44"/>
  <c r="S32" i="44"/>
  <c r="AH50" i="44"/>
  <c r="AH37" i="44"/>
  <c r="L74" i="44"/>
  <c r="N93" i="44"/>
  <c r="L107" i="44"/>
  <c r="N17" i="44"/>
  <c r="Z26" i="44"/>
  <c r="AZ26" i="44" s="1"/>
  <c r="N105" i="44"/>
  <c r="R9" i="44"/>
  <c r="U16" i="44"/>
  <c r="M105" i="44"/>
  <c r="L79" i="44"/>
  <c r="Z88" i="44"/>
  <c r="AZ88" i="44" s="1"/>
  <c r="F62" i="44"/>
  <c r="G62" i="44" s="1"/>
  <c r="M39" i="44"/>
  <c r="Q32" i="44"/>
  <c r="BA32" i="44" s="1"/>
  <c r="M37" i="44"/>
  <c r="N9" i="44"/>
  <c r="N100" i="44"/>
  <c r="N108" i="44"/>
  <c r="F34" i="44"/>
  <c r="G34" i="44" s="1"/>
  <c r="M73" i="44"/>
  <c r="P88" i="44"/>
  <c r="AA123" i="44"/>
  <c r="Q46" i="44"/>
  <c r="BA46" i="44" s="1"/>
  <c r="L103" i="44"/>
  <c r="V26" i="44"/>
  <c r="AY26" i="44" s="1"/>
  <c r="BB26" i="44" s="1"/>
  <c r="AB93" i="44"/>
  <c r="L128" i="44"/>
  <c r="M120" i="44"/>
  <c r="M95" i="44"/>
  <c r="N110" i="44"/>
  <c r="Y73" i="44"/>
  <c r="M79" i="44"/>
  <c r="AH62" i="44"/>
  <c r="Z35" i="44"/>
  <c r="AZ35" i="44" s="1"/>
  <c r="AA32" i="44"/>
  <c r="U56" i="44"/>
  <c r="AB35" i="44"/>
  <c r="N23" i="44"/>
  <c r="Z73" i="44"/>
  <c r="AZ73" i="44" s="1"/>
  <c r="N122" i="44"/>
  <c r="F18" i="44"/>
  <c r="G18" i="44" s="1"/>
  <c r="F29" i="44"/>
  <c r="G29" i="44" s="1"/>
  <c r="P29" i="44" s="1"/>
  <c r="F37" i="44"/>
  <c r="G37" i="44" s="1"/>
  <c r="F76" i="44"/>
  <c r="G76" i="44" s="1"/>
  <c r="F78" i="44"/>
  <c r="G78" i="44" s="1"/>
  <c r="L110" i="44"/>
  <c r="F38" i="44"/>
  <c r="G38" i="44" s="1"/>
  <c r="V38" i="44" s="1"/>
  <c r="AY38" i="44" s="1"/>
  <c r="AH31" i="44"/>
  <c r="M100" i="44"/>
  <c r="N25" i="44"/>
  <c r="Z16" i="44"/>
  <c r="AZ16" i="44" s="1"/>
  <c r="N120" i="44"/>
  <c r="W116" i="44"/>
  <c r="L104" i="44"/>
  <c r="L96" i="44"/>
  <c r="F84" i="44"/>
  <c r="G84" i="44" s="1"/>
  <c r="AH52" i="44"/>
  <c r="R32" i="44"/>
  <c r="L39" i="44"/>
  <c r="Z56" i="44"/>
  <c r="AZ56" i="44" s="1"/>
  <c r="AU56" i="44"/>
  <c r="U35" i="44"/>
  <c r="V97" i="44"/>
  <c r="AY97" i="44" s="1"/>
  <c r="L122" i="44"/>
  <c r="M25" i="44"/>
  <c r="F45" i="44"/>
  <c r="G45" i="44" s="1"/>
  <c r="L95" i="44"/>
  <c r="AB16" i="44"/>
  <c r="AH38" i="44"/>
  <c r="F31" i="44"/>
  <c r="G31" i="44" s="1"/>
  <c r="L42" i="44"/>
  <c r="P73" i="44"/>
  <c r="W16" i="44"/>
  <c r="P65" i="44"/>
  <c r="AU28" i="44"/>
  <c r="Q119" i="44"/>
  <c r="BA119" i="44" s="1"/>
  <c r="BB119" i="44" s="1"/>
  <c r="F113" i="44"/>
  <c r="G113" i="44" s="1"/>
  <c r="M104" i="44"/>
  <c r="M96" i="44"/>
  <c r="N85" i="44"/>
  <c r="S73" i="44"/>
  <c r="V80" i="44"/>
  <c r="AY80" i="44" s="1"/>
  <c r="BB80" i="44" s="1"/>
  <c r="L48" i="44"/>
  <c r="AU32" i="44"/>
  <c r="AB32" i="44"/>
  <c r="W56" i="44"/>
  <c r="AH5" i="44"/>
  <c r="M21" i="44"/>
  <c r="N42" i="44"/>
  <c r="F5" i="44"/>
  <c r="G5" i="44" s="1"/>
  <c r="S5" i="44" s="1"/>
  <c r="AH45" i="44"/>
  <c r="F117" i="44"/>
  <c r="G117" i="44" s="1"/>
  <c r="W76" i="44"/>
  <c r="AU16" i="44"/>
  <c r="AH60" i="44"/>
  <c r="N65" i="44"/>
  <c r="F101" i="44"/>
  <c r="G101" i="44" s="1"/>
  <c r="Z101" i="44" s="1"/>
  <c r="AZ101" i="44" s="1"/>
  <c r="R72" i="44"/>
  <c r="N48" i="44"/>
  <c r="AA95" i="44"/>
  <c r="V43" i="44"/>
  <c r="AY43" i="44" s="1"/>
  <c r="AG27" i="44"/>
  <c r="N97" i="45"/>
  <c r="L97" i="45"/>
  <c r="M97" i="45"/>
  <c r="N73" i="45"/>
  <c r="M73" i="45"/>
  <c r="L73" i="45"/>
  <c r="L17" i="45"/>
  <c r="M17" i="45"/>
  <c r="N17" i="45"/>
  <c r="AB78" i="45"/>
  <c r="P78" i="45"/>
  <c r="R78" i="45"/>
  <c r="Y78" i="45"/>
  <c r="Z78" i="45"/>
  <c r="AZ78" i="45" s="1"/>
  <c r="U78" i="45"/>
  <c r="S78" i="45"/>
  <c r="AA78" i="45"/>
  <c r="P18" i="45"/>
  <c r="R18" i="45"/>
  <c r="AU18" i="45"/>
  <c r="S18" i="45"/>
  <c r="Q18" i="45"/>
  <c r="BA18" i="45" s="1"/>
  <c r="N129" i="45"/>
  <c r="L129" i="45"/>
  <c r="M129" i="45"/>
  <c r="N128" i="45"/>
  <c r="M128" i="45"/>
  <c r="L128" i="45"/>
  <c r="M112" i="45"/>
  <c r="N112" i="45"/>
  <c r="L112" i="45"/>
  <c r="N104" i="45"/>
  <c r="M104" i="45"/>
  <c r="L104" i="45"/>
  <c r="L96" i="45"/>
  <c r="M96" i="45"/>
  <c r="N24" i="45"/>
  <c r="M24" i="45"/>
  <c r="AG24" i="45" s="1"/>
  <c r="L24" i="45"/>
  <c r="N126" i="45"/>
  <c r="M126" i="45"/>
  <c r="L126" i="45"/>
  <c r="L110" i="45"/>
  <c r="N110" i="45"/>
  <c r="M110" i="45"/>
  <c r="N38" i="45"/>
  <c r="W38" i="45"/>
  <c r="M38" i="45"/>
  <c r="AG38" i="45" s="1"/>
  <c r="L38" i="45"/>
  <c r="N30" i="45"/>
  <c r="L30" i="45"/>
  <c r="M30" i="45"/>
  <c r="M14" i="45"/>
  <c r="N14" i="45"/>
  <c r="L14" i="45"/>
  <c r="V6" i="45"/>
  <c r="AY6" i="45" s="1"/>
  <c r="W6" i="45"/>
  <c r="Y6" i="45"/>
  <c r="AB6" i="45"/>
  <c r="N57" i="45"/>
  <c r="M57" i="45"/>
  <c r="AG57" i="45" s="1"/>
  <c r="L57" i="45"/>
  <c r="M33" i="45"/>
  <c r="L33" i="45"/>
  <c r="N33" i="45"/>
  <c r="L105" i="45"/>
  <c r="M105" i="45"/>
  <c r="N89" i="45"/>
  <c r="M89" i="45"/>
  <c r="L89" i="45"/>
  <c r="L65" i="45"/>
  <c r="M65" i="45"/>
  <c r="N65" i="45"/>
  <c r="M41" i="45"/>
  <c r="AG41" i="45" s="1"/>
  <c r="L41" i="45"/>
  <c r="N41" i="45"/>
  <c r="M113" i="45"/>
  <c r="L9" i="45"/>
  <c r="F33" i="45"/>
  <c r="G33" i="45" s="1"/>
  <c r="AE32" i="45" a="1"/>
  <c r="AE32" i="45" s="1"/>
  <c r="V63" i="45"/>
  <c r="AY63" i="45" s="1"/>
  <c r="N111" i="45"/>
  <c r="F129" i="45"/>
  <c r="G129" i="45" s="1"/>
  <c r="AH57" i="45"/>
  <c r="V118" i="45"/>
  <c r="AY118" i="45" s="1"/>
  <c r="F121" i="45"/>
  <c r="G121" i="45" s="1"/>
  <c r="AA88" i="45"/>
  <c r="Y8" i="45"/>
  <c r="AU58" i="45"/>
  <c r="AB58" i="45"/>
  <c r="AB29" i="45"/>
  <c r="Q82" i="45"/>
  <c r="BA82" i="45" s="1"/>
  <c r="Q63" i="45"/>
  <c r="BA63" i="45" s="1"/>
  <c r="BB63" i="45" s="1"/>
  <c r="Y22" i="45"/>
  <c r="W22" i="45"/>
  <c r="Q37" i="45"/>
  <c r="BA37" i="45" s="1"/>
  <c r="W118" i="45"/>
  <c r="S72" i="45"/>
  <c r="AS88" i="45"/>
  <c r="AF88" i="45" s="1"/>
  <c r="M78" i="45"/>
  <c r="L63" i="45"/>
  <c r="Y38" i="45"/>
  <c r="W35" i="45"/>
  <c r="N39" i="45"/>
  <c r="L26" i="45"/>
  <c r="L8" i="45"/>
  <c r="L81" i="45"/>
  <c r="AH8" i="45"/>
  <c r="F64" i="45"/>
  <c r="G64" i="45" s="1"/>
  <c r="F70" i="45"/>
  <c r="G70" i="45" s="1"/>
  <c r="Z22" i="45"/>
  <c r="AZ22" i="45" s="1"/>
  <c r="BB22" i="45" s="1"/>
  <c r="L106" i="45"/>
  <c r="Q88" i="45"/>
  <c r="BA88" i="45" s="1"/>
  <c r="AB8" i="45"/>
  <c r="Q58" i="45"/>
  <c r="BA58" i="45" s="1"/>
  <c r="U29" i="45"/>
  <c r="AB82" i="45"/>
  <c r="AA82" i="45"/>
  <c r="P63" i="45"/>
  <c r="Y103" i="45"/>
  <c r="Q22" i="45"/>
  <c r="BA22" i="45" s="1"/>
  <c r="AU22" i="45"/>
  <c r="M121" i="45"/>
  <c r="M80" i="45"/>
  <c r="U72" i="45"/>
  <c r="L66" i="45"/>
  <c r="L78" i="45"/>
  <c r="L58" i="45"/>
  <c r="L54" i="45"/>
  <c r="M63" i="45"/>
  <c r="F41" i="45"/>
  <c r="G41" i="45" s="1"/>
  <c r="F25" i="45"/>
  <c r="G25" i="45" s="1"/>
  <c r="Q35" i="45"/>
  <c r="BA35" i="45" s="1"/>
  <c r="L39" i="45"/>
  <c r="M26" i="45"/>
  <c r="F2" i="45"/>
  <c r="G2" i="45" s="1"/>
  <c r="L23" i="45"/>
  <c r="AH2" i="45"/>
  <c r="F56" i="45"/>
  <c r="G56" i="45" s="1"/>
  <c r="F104" i="45"/>
  <c r="G104" i="45" s="1"/>
  <c r="F112" i="45"/>
  <c r="G112" i="45" s="1"/>
  <c r="U82" i="45"/>
  <c r="S118" i="45"/>
  <c r="N106" i="45"/>
  <c r="P32" i="45"/>
  <c r="P8" i="45"/>
  <c r="Z32" i="45"/>
  <c r="AZ32" i="45" s="1"/>
  <c r="U58" i="45"/>
  <c r="AA29" i="45"/>
  <c r="V82" i="45"/>
  <c r="AY82" i="45" s="1"/>
  <c r="S82" i="45"/>
  <c r="S63" i="45"/>
  <c r="AA22" i="45"/>
  <c r="W8" i="45"/>
  <c r="AH26" i="45"/>
  <c r="L119" i="45"/>
  <c r="L121" i="45"/>
  <c r="Y119" i="45"/>
  <c r="F81" i="45"/>
  <c r="G81" i="45" s="1"/>
  <c r="F74" i="45"/>
  <c r="G74" i="45" s="1"/>
  <c r="W72" i="45"/>
  <c r="M58" i="45"/>
  <c r="M54" i="45"/>
  <c r="AG54" i="45" s="1"/>
  <c r="N63" i="45"/>
  <c r="AH41" i="45"/>
  <c r="AH50" i="45"/>
  <c r="M42" i="45"/>
  <c r="F24" i="45"/>
  <c r="G24" i="45" s="1"/>
  <c r="F30" i="45"/>
  <c r="G30" i="45" s="1"/>
  <c r="AH56" i="45"/>
  <c r="F126" i="45"/>
  <c r="G126" i="45" s="1"/>
  <c r="Q45" i="45"/>
  <c r="BA45" i="45" s="1"/>
  <c r="BB45" i="45" s="1"/>
  <c r="AH25" i="45"/>
  <c r="AH33" i="45"/>
  <c r="V8" i="45"/>
  <c r="AY8" i="45" s="1"/>
  <c r="BB8" i="45" s="1"/>
  <c r="U32" i="45"/>
  <c r="AA39" i="45"/>
  <c r="AA58" i="45"/>
  <c r="AE29" i="45" a="1"/>
  <c r="AE29" i="45" s="1"/>
  <c r="V79" i="45"/>
  <c r="AY79" i="45" s="1"/>
  <c r="Y82" i="45"/>
  <c r="AS82" i="45"/>
  <c r="AF82" i="45" s="1"/>
  <c r="R22" i="45"/>
  <c r="AU8" i="45"/>
  <c r="AH58" i="45"/>
  <c r="F128" i="45"/>
  <c r="G128" i="45" s="1"/>
  <c r="L111" i="45"/>
  <c r="AA72" i="45"/>
  <c r="F73" i="45"/>
  <c r="G73" i="45" s="1"/>
  <c r="AS72" i="45"/>
  <c r="AF72" i="45" s="1"/>
  <c r="N42" i="45"/>
  <c r="M23" i="45"/>
  <c r="AG23" i="45" s="1"/>
  <c r="M15" i="45"/>
  <c r="Z29" i="45"/>
  <c r="AZ29" i="45" s="1"/>
  <c r="AU16" i="45"/>
  <c r="N66" i="45"/>
  <c r="AH65" i="45"/>
  <c r="F96" i="45"/>
  <c r="G96" i="45" s="1"/>
  <c r="V22" i="45"/>
  <c r="AY22" i="45" s="1"/>
  <c r="Z8" i="45"/>
  <c r="AZ8" i="45" s="1"/>
  <c r="V58" i="45"/>
  <c r="AY58" i="45" s="1"/>
  <c r="AU29" i="45"/>
  <c r="Z82" i="45"/>
  <c r="AZ82" i="45" s="1"/>
  <c r="Y72" i="45"/>
  <c r="L103" i="45"/>
  <c r="AH24" i="45"/>
  <c r="F49" i="45"/>
  <c r="G49" i="45" s="1"/>
  <c r="F65" i="45"/>
  <c r="G65" i="45" s="1"/>
  <c r="F80" i="45"/>
  <c r="G80" i="45" s="1"/>
  <c r="F94" i="45"/>
  <c r="G94" i="45" s="1"/>
  <c r="AH6" i="45"/>
  <c r="M102" i="46"/>
  <c r="N102" i="46"/>
  <c r="L102" i="46"/>
  <c r="S14" i="46"/>
  <c r="Q14" i="46"/>
  <c r="BA14" i="46" s="1"/>
  <c r="M62" i="46"/>
  <c r="AG62" i="46" s="1"/>
  <c r="L62" i="46"/>
  <c r="N62" i="46"/>
  <c r="L104" i="46"/>
  <c r="M104" i="46"/>
  <c r="N104" i="46"/>
  <c r="M126" i="46"/>
  <c r="L126" i="46"/>
  <c r="N126" i="46"/>
  <c r="L46" i="46"/>
  <c r="N46" i="46"/>
  <c r="M46" i="46"/>
  <c r="AG46" i="46" s="1"/>
  <c r="N38" i="46"/>
  <c r="L38" i="46"/>
  <c r="M38" i="46"/>
  <c r="N118" i="46"/>
  <c r="L118" i="46"/>
  <c r="M118" i="46"/>
  <c r="F6" i="46"/>
  <c r="F38" i="46"/>
  <c r="F110" i="46"/>
  <c r="N8" i="46"/>
  <c r="F54" i="46"/>
  <c r="N103" i="46"/>
  <c r="F96" i="46"/>
  <c r="G96" i="46" s="1"/>
  <c r="N64" i="46"/>
  <c r="F64" i="46"/>
  <c r="G64" i="46" s="1"/>
  <c r="L30" i="46"/>
  <c r="F16" i="46"/>
  <c r="F88" i="46"/>
  <c r="M110" i="46"/>
  <c r="L94" i="46"/>
  <c r="L96" i="46"/>
  <c r="N61" i="46"/>
  <c r="M86" i="46"/>
  <c r="M9" i="46"/>
  <c r="F62" i="46"/>
  <c r="G62" i="46" s="1"/>
  <c r="L57" i="46"/>
  <c r="L14" i="46"/>
  <c r="L22" i="46"/>
  <c r="M50" i="46"/>
  <c r="F128" i="46"/>
  <c r="M96" i="46"/>
  <c r="F78" i="46"/>
  <c r="G78" i="46" s="1"/>
  <c r="F30" i="46"/>
  <c r="M78" i="46"/>
  <c r="F72" i="46"/>
  <c r="F126" i="46"/>
  <c r="N73" i="46"/>
  <c r="N14" i="46"/>
  <c r="M22" i="46"/>
  <c r="N101" i="46"/>
  <c r="L78" i="46"/>
  <c r="M30" i="46"/>
  <c r="AG30" i="46" s="1"/>
  <c r="F118" i="46"/>
  <c r="L73" i="46"/>
  <c r="N113" i="46"/>
  <c r="F104" i="46"/>
  <c r="G104" i="46" s="1"/>
  <c r="M63" i="46"/>
  <c r="AG63" i="46" s="1"/>
  <c r="N40" i="46"/>
  <c r="F40" i="46"/>
  <c r="N128" i="46"/>
  <c r="F22" i="46"/>
  <c r="F32" i="46"/>
  <c r="G32" i="46" s="1"/>
  <c r="F70" i="46"/>
  <c r="G70" i="46" s="1"/>
  <c r="AE61" i="47" a="1"/>
  <c r="AE61" i="47" s="1"/>
  <c r="U61" i="47"/>
  <c r="AA61" i="47"/>
  <c r="W61" i="47"/>
  <c r="L51" i="47"/>
  <c r="M51" i="47"/>
  <c r="N51" i="47"/>
  <c r="L27" i="47"/>
  <c r="V27" i="47"/>
  <c r="AY27" i="47" s="1"/>
  <c r="N27" i="47"/>
  <c r="R27" i="47"/>
  <c r="P27" i="47"/>
  <c r="Q27" i="47"/>
  <c r="BA27" i="47" s="1"/>
  <c r="BB27" i="47" s="1"/>
  <c r="M27" i="47"/>
  <c r="S27" i="47"/>
  <c r="U19" i="47"/>
  <c r="W19" i="47"/>
  <c r="N19" i="47"/>
  <c r="AA19" i="47"/>
  <c r="V19" i="47"/>
  <c r="AY19" i="47" s="1"/>
  <c r="AB19" i="47"/>
  <c r="M19" i="47"/>
  <c r="AG19" i="47" s="1"/>
  <c r="L19" i="47"/>
  <c r="Z19" i="47"/>
  <c r="AZ19" i="47" s="1"/>
  <c r="AB13" i="47"/>
  <c r="L66" i="47"/>
  <c r="N43" i="47"/>
  <c r="M114" i="47"/>
  <c r="AU2" i="47"/>
  <c r="AV45" i="47" s="1"/>
  <c r="N74" i="47"/>
  <c r="AE79" i="47" a="1"/>
  <c r="AE79" i="47" s="1"/>
  <c r="W121" i="47"/>
  <c r="R57" i="47"/>
  <c r="L82" i="47"/>
  <c r="S86" i="47"/>
  <c r="L59" i="47"/>
  <c r="Z11" i="47"/>
  <c r="AZ11" i="47" s="1"/>
  <c r="N4" i="47"/>
  <c r="N12" i="47"/>
  <c r="M74" i="47"/>
  <c r="F115" i="47"/>
  <c r="G115" i="47" s="1"/>
  <c r="AA115" i="47" s="1"/>
  <c r="V62" i="47"/>
  <c r="AY62" i="47" s="1"/>
  <c r="S2" i="47"/>
  <c r="N66" i="47"/>
  <c r="Y121" i="47"/>
  <c r="U72" i="47"/>
  <c r="V50" i="47"/>
  <c r="AY50" i="47" s="1"/>
  <c r="BB50" i="47" s="1"/>
  <c r="N113" i="47"/>
  <c r="F99" i="47"/>
  <c r="G99" i="47" s="1"/>
  <c r="M88" i="47"/>
  <c r="N50" i="47"/>
  <c r="Q34" i="47"/>
  <c r="BA34" i="47" s="1"/>
  <c r="L36" i="47"/>
  <c r="AA11" i="47"/>
  <c r="S43" i="47"/>
  <c r="AB2" i="47"/>
  <c r="AA2" i="47"/>
  <c r="AG23" i="47"/>
  <c r="U121" i="47"/>
  <c r="W50" i="47"/>
  <c r="L86" i="47"/>
  <c r="W79" i="47"/>
  <c r="M59" i="47"/>
  <c r="AH46" i="47"/>
  <c r="AG38" i="47"/>
  <c r="AU34" i="47"/>
  <c r="M36" i="47"/>
  <c r="AG36" i="47" s="1"/>
  <c r="AH54" i="47"/>
  <c r="L20" i="47"/>
  <c r="Y11" i="47"/>
  <c r="F67" i="47"/>
  <c r="G67" i="47" s="1"/>
  <c r="U67" i="47" s="1"/>
  <c r="F75" i="47"/>
  <c r="G75" i="47" s="1"/>
  <c r="F82" i="47"/>
  <c r="G82" i="47" s="1"/>
  <c r="F80" i="47"/>
  <c r="G80" i="47" s="1"/>
  <c r="AG65" i="47"/>
  <c r="V122" i="47"/>
  <c r="AY122" i="47" s="1"/>
  <c r="AG54" i="47"/>
  <c r="Z50" i="47"/>
  <c r="AZ50" i="47" s="1"/>
  <c r="F91" i="47"/>
  <c r="G91" i="47" s="1"/>
  <c r="L106" i="47"/>
  <c r="Y79" i="47"/>
  <c r="N59" i="47"/>
  <c r="F15" i="47"/>
  <c r="G15" i="47" s="1"/>
  <c r="L24" i="47"/>
  <c r="F54" i="47"/>
  <c r="G54" i="47" s="1"/>
  <c r="M20" i="47"/>
  <c r="AG20" i="47" s="1"/>
  <c r="AU11" i="47"/>
  <c r="AV83" i="47" s="1"/>
  <c r="F14" i="47"/>
  <c r="G14" i="47" s="1"/>
  <c r="P57" i="47"/>
  <c r="F47" i="47"/>
  <c r="G47" i="47" s="1"/>
  <c r="M4" i="47"/>
  <c r="AG4" i="47" s="1"/>
  <c r="N42" i="47"/>
  <c r="V121" i="47"/>
  <c r="AY121" i="47" s="1"/>
  <c r="AA50" i="47"/>
  <c r="AH15" i="47"/>
  <c r="M106" i="47"/>
  <c r="Z86" i="47"/>
  <c r="AZ86" i="47" s="1"/>
  <c r="F46" i="47"/>
  <c r="G46" i="47" s="1"/>
  <c r="AH38" i="47"/>
  <c r="W11" i="47"/>
  <c r="AE11" i="47" a="1"/>
  <c r="AE11" i="47" s="1"/>
  <c r="F30" i="47"/>
  <c r="G30" i="47" s="1"/>
  <c r="L12" i="47"/>
  <c r="AH6" i="47"/>
  <c r="AH14" i="47"/>
  <c r="F38" i="47"/>
  <c r="G38" i="47" s="1"/>
  <c r="L42" i="47"/>
  <c r="L74" i="47"/>
  <c r="AA121" i="47"/>
  <c r="AA72" i="47"/>
  <c r="AB86" i="47"/>
  <c r="AB66" i="47"/>
  <c r="F122" i="47"/>
  <c r="G122" i="47" s="1"/>
  <c r="AG53" i="47"/>
  <c r="L36" i="48"/>
  <c r="N36" i="48"/>
  <c r="M36" i="48"/>
  <c r="L35" i="48"/>
  <c r="F123" i="48"/>
  <c r="G123" i="48" s="1"/>
  <c r="F43" i="48"/>
  <c r="G43" i="48" s="1"/>
  <c r="F57" i="48"/>
  <c r="G57" i="48" s="1"/>
  <c r="AB57" i="48" s="1"/>
  <c r="AH27" i="48"/>
  <c r="M20" i="48"/>
  <c r="F10" i="48"/>
  <c r="G10" i="48" s="1"/>
  <c r="M19" i="48"/>
  <c r="M83" i="48"/>
  <c r="N52" i="48"/>
  <c r="L26" i="48"/>
  <c r="N66" i="48"/>
  <c r="AH11" i="48"/>
  <c r="F26" i="48"/>
  <c r="G26" i="48" s="1"/>
  <c r="AH59" i="48"/>
  <c r="Z31" i="48"/>
  <c r="AZ31" i="48" s="1"/>
  <c r="L19" i="48"/>
  <c r="F3" i="48"/>
  <c r="G3" i="48" s="1"/>
  <c r="N106" i="48"/>
  <c r="F81" i="48"/>
  <c r="G81" i="48" s="1"/>
  <c r="Y81" i="48" s="1"/>
  <c r="L75" i="48"/>
  <c r="N42" i="48"/>
  <c r="N20" i="48"/>
  <c r="N8" i="48"/>
  <c r="L83" i="48"/>
  <c r="M26" i="48"/>
  <c r="L114" i="48"/>
  <c r="AH49" i="48"/>
  <c r="AH3" i="48"/>
  <c r="F11" i="48"/>
  <c r="G11" i="48" s="1"/>
  <c r="F42" i="48"/>
  <c r="G42" i="48" s="1"/>
  <c r="V63" i="48"/>
  <c r="AY63" i="48" s="1"/>
  <c r="N44" i="48"/>
  <c r="N11" i="48"/>
  <c r="AB92" i="48"/>
  <c r="L106" i="48"/>
  <c r="L66" i="48"/>
  <c r="AH57" i="48"/>
  <c r="M35" i="48"/>
  <c r="F20" i="48"/>
  <c r="G20" i="48" s="1"/>
  <c r="M11" i="48"/>
  <c r="F12" i="48"/>
  <c r="G12" i="48" s="1"/>
  <c r="M114" i="48"/>
  <c r="AH2" i="48"/>
  <c r="F19" i="48"/>
  <c r="G19" i="48" s="1"/>
  <c r="F27" i="48"/>
  <c r="G27" i="48" s="1"/>
  <c r="AH42" i="48"/>
  <c r="AG62" i="48"/>
  <c r="AG42" i="48"/>
  <c r="AU34" i="48"/>
  <c r="L108" i="48"/>
  <c r="F65" i="48"/>
  <c r="G65" i="48" s="1"/>
  <c r="S65" i="48" s="1"/>
  <c r="M18" i="48"/>
  <c r="N34" i="48"/>
  <c r="F2" i="48"/>
  <c r="G2" i="48" s="1"/>
  <c r="F106" i="48"/>
  <c r="G106" i="48" s="1"/>
  <c r="F122" i="48"/>
  <c r="G122" i="48" s="1"/>
  <c r="S122" i="48" s="1"/>
  <c r="AB34" i="48"/>
  <c r="N122" i="48"/>
  <c r="AH34" i="48"/>
  <c r="AH28" i="48"/>
  <c r="N18" i="48"/>
  <c r="AH12" i="48"/>
  <c r="M12" i="48"/>
  <c r="AG12" i="48" s="1"/>
  <c r="L52" i="48"/>
  <c r="M34" i="48"/>
  <c r="N7" i="50"/>
  <c r="L7" i="50"/>
  <c r="M7" i="50"/>
  <c r="N6" i="50"/>
  <c r="R6" i="50"/>
  <c r="M6" i="50"/>
  <c r="L6" i="50"/>
  <c r="Q6" i="50"/>
  <c r="BA6" i="50" s="1"/>
  <c r="BB6" i="50" s="1"/>
  <c r="S6" i="50"/>
  <c r="N92" i="50"/>
  <c r="L92" i="50"/>
  <c r="M92" i="50"/>
  <c r="M85" i="50"/>
  <c r="N85" i="50"/>
  <c r="L85" i="50"/>
  <c r="N77" i="50"/>
  <c r="M77" i="50"/>
  <c r="L77" i="50"/>
  <c r="L53" i="50"/>
  <c r="N53" i="50"/>
  <c r="M53" i="50"/>
  <c r="M123" i="50"/>
  <c r="L123" i="50"/>
  <c r="AA123" i="50"/>
  <c r="N123" i="50"/>
  <c r="W123" i="50"/>
  <c r="AB123" i="50"/>
  <c r="V123" i="50"/>
  <c r="AY123" i="50" s="1"/>
  <c r="Z123" i="50"/>
  <c r="AZ123" i="50" s="1"/>
  <c r="U123" i="50"/>
  <c r="Y123" i="50"/>
  <c r="N52" i="50"/>
  <c r="L52" i="50"/>
  <c r="M52" i="50"/>
  <c r="U69" i="50"/>
  <c r="Q69" i="50"/>
  <c r="BA69" i="50" s="1"/>
  <c r="BB69" i="50" s="1"/>
  <c r="Y39" i="50"/>
  <c r="Q39" i="50"/>
  <c r="BA39" i="50" s="1"/>
  <c r="BB39" i="50" s="1"/>
  <c r="V39" i="50"/>
  <c r="AY39" i="50" s="1"/>
  <c r="P39" i="50"/>
  <c r="W39" i="50"/>
  <c r="S39" i="50"/>
  <c r="Z39" i="50"/>
  <c r="AZ39" i="50" s="1"/>
  <c r="AU39" i="50"/>
  <c r="R39" i="50"/>
  <c r="AA39" i="50"/>
  <c r="AE39" i="50" a="1"/>
  <c r="AE39" i="50" s="1"/>
  <c r="U39" i="50"/>
  <c r="AB39" i="50"/>
  <c r="P7" i="50"/>
  <c r="M33" i="50"/>
  <c r="L33" i="50"/>
  <c r="N33" i="50"/>
  <c r="W23" i="50"/>
  <c r="Z23" i="50"/>
  <c r="AZ23" i="50" s="1"/>
  <c r="Y23" i="50"/>
  <c r="V23" i="50"/>
  <c r="AY23" i="50" s="1"/>
  <c r="R23" i="50"/>
  <c r="AU23" i="50"/>
  <c r="P23" i="50"/>
  <c r="Q23" i="50"/>
  <c r="BA23" i="50" s="1"/>
  <c r="AA23" i="50"/>
  <c r="AB23" i="50"/>
  <c r="U23" i="50"/>
  <c r="S23" i="50"/>
  <c r="AE23" i="50" a="1"/>
  <c r="AE23" i="50" s="1"/>
  <c r="N119" i="50"/>
  <c r="M119" i="50"/>
  <c r="L119" i="50"/>
  <c r="L88" i="50"/>
  <c r="N88" i="50"/>
  <c r="N64" i="50"/>
  <c r="M64" i="50"/>
  <c r="L64" i="50"/>
  <c r="AB115" i="50"/>
  <c r="M124" i="50"/>
  <c r="F2" i="50"/>
  <c r="G2" i="50" s="1"/>
  <c r="R2" i="50" s="1"/>
  <c r="N30" i="50"/>
  <c r="AE5" i="50" a="1"/>
  <c r="AE5" i="50" s="1"/>
  <c r="Y71" i="50"/>
  <c r="Y128" i="50"/>
  <c r="U128" i="50"/>
  <c r="P65" i="50"/>
  <c r="W65" i="50"/>
  <c r="Z61" i="50"/>
  <c r="AZ61" i="50" s="1"/>
  <c r="AB61" i="50"/>
  <c r="V6" i="50"/>
  <c r="AY6" i="50" s="1"/>
  <c r="R90" i="50"/>
  <c r="Q121" i="50"/>
  <c r="BA121" i="50" s="1"/>
  <c r="BB121" i="50" s="1"/>
  <c r="L108" i="50"/>
  <c r="R106" i="50"/>
  <c r="AH35" i="50"/>
  <c r="L30" i="50"/>
  <c r="F20" i="50"/>
  <c r="G20" i="50" s="1"/>
  <c r="AH20" i="50"/>
  <c r="AU7" i="50"/>
  <c r="L36" i="50"/>
  <c r="N61" i="50"/>
  <c r="AH4" i="50"/>
  <c r="F21" i="50"/>
  <c r="G21" i="50" s="1"/>
  <c r="Q21" i="50" s="1"/>
  <c r="BA21" i="50" s="1"/>
  <c r="BB21" i="50" s="1"/>
  <c r="F92" i="50"/>
  <c r="G92" i="50" s="1"/>
  <c r="N34" i="50"/>
  <c r="N37" i="50"/>
  <c r="AA128" i="50"/>
  <c r="W61" i="50"/>
  <c r="F35" i="50"/>
  <c r="G35" i="50" s="1"/>
  <c r="AA7" i="50"/>
  <c r="F4" i="50"/>
  <c r="G4" i="50" s="1"/>
  <c r="Q4" i="50" s="1"/>
  <c r="BA4" i="50" s="1"/>
  <c r="BB4" i="50" s="1"/>
  <c r="W5" i="50"/>
  <c r="AU5" i="50"/>
  <c r="Z71" i="50"/>
  <c r="AZ71" i="50" s="1"/>
  <c r="R128" i="50"/>
  <c r="V128" i="50"/>
  <c r="AY128" i="50" s="1"/>
  <c r="V60" i="50"/>
  <c r="AY60" i="50" s="1"/>
  <c r="Q65" i="50"/>
  <c r="BA65" i="50" s="1"/>
  <c r="Q61" i="50"/>
  <c r="BA61" i="50" s="1"/>
  <c r="P6" i="50"/>
  <c r="W6" i="50"/>
  <c r="V90" i="50"/>
  <c r="AY90" i="50" s="1"/>
  <c r="BB90" i="50" s="1"/>
  <c r="Y121" i="50"/>
  <c r="P106" i="50"/>
  <c r="F73" i="50"/>
  <c r="G73" i="50" s="1"/>
  <c r="L55" i="50"/>
  <c r="L9" i="50"/>
  <c r="Y7" i="50"/>
  <c r="V7" i="50"/>
  <c r="AY7" i="50" s="1"/>
  <c r="L23" i="50"/>
  <c r="L37" i="50"/>
  <c r="AH44" i="50"/>
  <c r="F52" i="50"/>
  <c r="G52" i="50" s="1"/>
  <c r="M61" i="50"/>
  <c r="AG61" i="50" s="1"/>
  <c r="F77" i="50"/>
  <c r="G77" i="50" s="1"/>
  <c r="F98" i="50"/>
  <c r="G98" i="50" s="1"/>
  <c r="AB5" i="50"/>
  <c r="V61" i="50"/>
  <c r="AY61" i="50" s="1"/>
  <c r="BB61" i="50" s="1"/>
  <c r="BB14" i="50"/>
  <c r="F59" i="50"/>
  <c r="G59" i="50" s="1"/>
  <c r="P90" i="50"/>
  <c r="M108" i="50"/>
  <c r="L61" i="50"/>
  <c r="U78" i="50"/>
  <c r="Z5" i="50"/>
  <c r="AZ5" i="50" s="1"/>
  <c r="S128" i="50"/>
  <c r="W128" i="50"/>
  <c r="U65" i="50"/>
  <c r="Q90" i="50"/>
  <c r="BA90" i="50" s="1"/>
  <c r="AA121" i="50"/>
  <c r="Q106" i="50"/>
  <c r="BA106" i="50" s="1"/>
  <c r="L70" i="50"/>
  <c r="Z41" i="50"/>
  <c r="AZ41" i="50" s="1"/>
  <c r="AA14" i="50"/>
  <c r="AB7" i="50"/>
  <c r="W7" i="50"/>
  <c r="N23" i="50"/>
  <c r="M69" i="50"/>
  <c r="F107" i="50"/>
  <c r="G107" i="50" s="1"/>
  <c r="P128" i="50"/>
  <c r="W14" i="50"/>
  <c r="F74" i="50"/>
  <c r="G74" i="50" s="1"/>
  <c r="Y5" i="50"/>
  <c r="AB71" i="50"/>
  <c r="AS128" i="50"/>
  <c r="AF128" i="50" s="1"/>
  <c r="V65" i="50"/>
  <c r="AY65" i="50" s="1"/>
  <c r="BB65" i="50" s="1"/>
  <c r="AU6" i="50"/>
  <c r="AE66" i="50" a="1"/>
  <c r="AE66" i="50" s="1"/>
  <c r="S90" i="50"/>
  <c r="N115" i="50"/>
  <c r="AB121" i="50"/>
  <c r="S106" i="50"/>
  <c r="U15" i="50"/>
  <c r="Y14" i="50"/>
  <c r="Q7" i="50"/>
  <c r="BA7" i="50" s="1"/>
  <c r="BB7" i="50" s="1"/>
  <c r="U7" i="50"/>
  <c r="N124" i="50"/>
  <c r="L115" i="50"/>
  <c r="M36" i="50"/>
  <c r="AH52" i="50"/>
  <c r="F58" i="50"/>
  <c r="G58" i="50" s="1"/>
  <c r="AA58" i="50" s="1"/>
  <c r="S7" i="50"/>
  <c r="U5" i="50"/>
  <c r="Z14" i="50"/>
  <c r="AZ14" i="50" s="1"/>
  <c r="L14" i="50"/>
  <c r="F11" i="50"/>
  <c r="G11" i="50" s="1"/>
  <c r="Z121" i="50"/>
  <c r="AZ121" i="50" s="1"/>
  <c r="F114" i="50"/>
  <c r="G114" i="50" s="1"/>
  <c r="R114" i="50" s="1"/>
  <c r="S45" i="50"/>
  <c r="N14" i="50"/>
  <c r="F34" i="50"/>
  <c r="G34" i="50" s="1"/>
  <c r="N9" i="50"/>
  <c r="AH2" i="50"/>
  <c r="R7" i="50"/>
  <c r="F91" i="50"/>
  <c r="G91" i="50" s="1"/>
  <c r="W79" i="51"/>
  <c r="Y79" i="51"/>
  <c r="Q79" i="51"/>
  <c r="BA79" i="51" s="1"/>
  <c r="AB79" i="51"/>
  <c r="AA79" i="51"/>
  <c r="V79" i="51"/>
  <c r="AY79" i="51" s="1"/>
  <c r="L70" i="51"/>
  <c r="N70" i="51"/>
  <c r="M70" i="51"/>
  <c r="N49" i="51"/>
  <c r="M49" i="51"/>
  <c r="L49" i="51"/>
  <c r="L34" i="51"/>
  <c r="M34" i="51"/>
  <c r="AG34" i="51" s="1"/>
  <c r="N34" i="51"/>
  <c r="M87" i="51"/>
  <c r="N87" i="51"/>
  <c r="L87" i="51"/>
  <c r="V23" i="51"/>
  <c r="AY23" i="51" s="1"/>
  <c r="Y23" i="51"/>
  <c r="S23" i="51"/>
  <c r="U23" i="51"/>
  <c r="R23" i="51"/>
  <c r="AA23" i="51"/>
  <c r="AB23" i="51"/>
  <c r="AU23" i="51"/>
  <c r="Q23" i="51"/>
  <c r="BA23" i="51" s="1"/>
  <c r="P23" i="51"/>
  <c r="W23" i="51"/>
  <c r="Z23" i="51"/>
  <c r="AZ23" i="51" s="1"/>
  <c r="BB23" i="51" s="1"/>
  <c r="Y85" i="51"/>
  <c r="S85" i="51"/>
  <c r="R85" i="51"/>
  <c r="AB85" i="51"/>
  <c r="N79" i="51"/>
  <c r="L79" i="51"/>
  <c r="M79" i="51"/>
  <c r="L91" i="51"/>
  <c r="N91" i="51"/>
  <c r="M91" i="51"/>
  <c r="L78" i="51"/>
  <c r="Q78" i="51"/>
  <c r="BA78" i="51" s="1"/>
  <c r="BB78" i="51" s="1"/>
  <c r="M78" i="51"/>
  <c r="N78" i="51"/>
  <c r="L8" i="51"/>
  <c r="W8" i="51"/>
  <c r="N8" i="51"/>
  <c r="AA8" i="51"/>
  <c r="M8" i="51"/>
  <c r="AG8" i="51" s="1"/>
  <c r="U8" i="51"/>
  <c r="L20" i="51"/>
  <c r="M20" i="51"/>
  <c r="U20" i="51"/>
  <c r="Y20" i="51"/>
  <c r="W20" i="51"/>
  <c r="Q43" i="51"/>
  <c r="BA43" i="51" s="1"/>
  <c r="BB43" i="51" s="1"/>
  <c r="Q2" i="51"/>
  <c r="BA2" i="51" s="1"/>
  <c r="Y30" i="51"/>
  <c r="U30" i="51"/>
  <c r="S58" i="51"/>
  <c r="W43" i="51"/>
  <c r="Z60" i="51"/>
  <c r="AZ60" i="51" s="1"/>
  <c r="AU60" i="51"/>
  <c r="L124" i="51"/>
  <c r="U92" i="51"/>
  <c r="Q106" i="51"/>
  <c r="BA106" i="51" s="1"/>
  <c r="BB106" i="51" s="1"/>
  <c r="V82" i="51"/>
  <c r="AY82" i="51" s="1"/>
  <c r="U90" i="51"/>
  <c r="S78" i="51"/>
  <c r="V108" i="51"/>
  <c r="AY108" i="51" s="1"/>
  <c r="AH57" i="51"/>
  <c r="P52" i="51"/>
  <c r="AB20" i="51"/>
  <c r="N40" i="51"/>
  <c r="M24" i="51"/>
  <c r="M119" i="51"/>
  <c r="M41" i="51"/>
  <c r="U25" i="51"/>
  <c r="AU2" i="51"/>
  <c r="AV78" i="51" s="1"/>
  <c r="P28" i="51"/>
  <c r="V28" i="51"/>
  <c r="AY28" i="51" s="1"/>
  <c r="S46" i="51"/>
  <c r="U98" i="51"/>
  <c r="W98" i="51"/>
  <c r="V8" i="51"/>
  <c r="AY8" i="51" s="1"/>
  <c r="Y8" i="51"/>
  <c r="P30" i="51"/>
  <c r="Y57" i="51"/>
  <c r="Q12" i="51"/>
  <c r="BA12" i="51" s="1"/>
  <c r="BB12" i="51" s="1"/>
  <c r="Q44" i="51"/>
  <c r="BA44" i="51" s="1"/>
  <c r="BB44" i="51" s="1"/>
  <c r="AE44" i="51" a="1"/>
  <c r="AE44" i="51" s="1"/>
  <c r="U61" i="51"/>
  <c r="R43" i="51"/>
  <c r="W78" i="51"/>
  <c r="Q60" i="51"/>
  <c r="BA60" i="51" s="1"/>
  <c r="BB60" i="51" s="1"/>
  <c r="U101" i="51"/>
  <c r="L126" i="51"/>
  <c r="M115" i="51"/>
  <c r="R92" i="51"/>
  <c r="L92" i="51"/>
  <c r="AB82" i="51"/>
  <c r="M84" i="51"/>
  <c r="S52" i="51"/>
  <c r="R52" i="51"/>
  <c r="Q52" i="51"/>
  <c r="BA52" i="51" s="1"/>
  <c r="V16" i="51"/>
  <c r="AY16" i="51" s="1"/>
  <c r="N16" i="51"/>
  <c r="L75" i="51"/>
  <c r="W90" i="51"/>
  <c r="AA92" i="51"/>
  <c r="AH22" i="51"/>
  <c r="F53" i="51"/>
  <c r="G53" i="51" s="1"/>
  <c r="F84" i="51"/>
  <c r="G84" i="51" s="1"/>
  <c r="R90" i="51"/>
  <c r="P2" i="51"/>
  <c r="R28" i="51"/>
  <c r="AE28" i="51" a="1"/>
  <c r="AE28" i="51" s="1"/>
  <c r="U46" i="51"/>
  <c r="AB98" i="51"/>
  <c r="V98" i="51"/>
  <c r="AY98" i="51" s="1"/>
  <c r="Z8" i="51"/>
  <c r="AZ8" i="51" s="1"/>
  <c r="R30" i="51"/>
  <c r="S57" i="51"/>
  <c r="V12" i="51"/>
  <c r="AY12" i="51" s="1"/>
  <c r="R44" i="51"/>
  <c r="W44" i="51"/>
  <c r="W61" i="51"/>
  <c r="P58" i="51"/>
  <c r="S43" i="51"/>
  <c r="W29" i="51"/>
  <c r="AA60" i="51"/>
  <c r="Y101" i="51"/>
  <c r="M126" i="51"/>
  <c r="N115" i="51"/>
  <c r="S106" i="51"/>
  <c r="AB92" i="51"/>
  <c r="Y106" i="51"/>
  <c r="F81" i="51"/>
  <c r="G81" i="51" s="1"/>
  <c r="S82" i="51"/>
  <c r="U108" i="51"/>
  <c r="N84" i="51"/>
  <c r="AU52" i="51"/>
  <c r="AV56" i="51" s="1"/>
  <c r="F33" i="51"/>
  <c r="G33" i="51" s="1"/>
  <c r="Q33" i="51" s="1"/>
  <c r="BA33" i="51" s="1"/>
  <c r="BB33" i="51" s="1"/>
  <c r="L16" i="51"/>
  <c r="M85" i="51"/>
  <c r="AH20" i="51"/>
  <c r="F22" i="51"/>
  <c r="G22" i="51" s="1"/>
  <c r="F122" i="51"/>
  <c r="G122" i="51" s="1"/>
  <c r="N92" i="51"/>
  <c r="P108" i="51"/>
  <c r="Z2" i="51"/>
  <c r="AZ2" i="51" s="1"/>
  <c r="BB2" i="51" s="1"/>
  <c r="AU30" i="51"/>
  <c r="R12" i="51"/>
  <c r="W58" i="51"/>
  <c r="AE62" i="51" a="1"/>
  <c r="AE62" i="51" s="1"/>
  <c r="Q29" i="51"/>
  <c r="BA29" i="51" s="1"/>
  <c r="BB29" i="51" s="1"/>
  <c r="W60" i="51"/>
  <c r="R60" i="51"/>
  <c r="L119" i="51"/>
  <c r="F97" i="51"/>
  <c r="G97" i="51" s="1"/>
  <c r="P106" i="51"/>
  <c r="Z82" i="51"/>
  <c r="AZ82" i="51" s="1"/>
  <c r="Y108" i="51"/>
  <c r="F49" i="51"/>
  <c r="G49" i="51" s="1"/>
  <c r="AG65" i="51"/>
  <c r="U52" i="51"/>
  <c r="AH33" i="51"/>
  <c r="W25" i="51"/>
  <c r="Q5" i="51"/>
  <c r="BA5" i="51" s="1"/>
  <c r="AE92" i="51" a="1"/>
  <c r="AE92" i="51" s="1"/>
  <c r="M75" i="51"/>
  <c r="M32" i="51"/>
  <c r="M17" i="51"/>
  <c r="Y92" i="51"/>
  <c r="P29" i="51"/>
  <c r="R2" i="51"/>
  <c r="S28" i="51"/>
  <c r="P46" i="51"/>
  <c r="AE46" i="51" a="1"/>
  <c r="AE46" i="51" s="1"/>
  <c r="Z98" i="51"/>
  <c r="AZ98" i="51" s="1"/>
  <c r="AB8" i="51"/>
  <c r="S30" i="51"/>
  <c r="Q30" i="51"/>
  <c r="BA30" i="51" s="1"/>
  <c r="BB30" i="51" s="1"/>
  <c r="AA44" i="51"/>
  <c r="AU44" i="51"/>
  <c r="Z61" i="51"/>
  <c r="AZ61" i="51" s="1"/>
  <c r="AA58" i="51"/>
  <c r="Q62" i="51"/>
  <c r="BA62" i="51" s="1"/>
  <c r="V60" i="51"/>
  <c r="AY60" i="51" s="1"/>
  <c r="AB60" i="51"/>
  <c r="AS101" i="51"/>
  <c r="AF101" i="51" s="1"/>
  <c r="V101" i="51"/>
  <c r="AY101" i="51" s="1"/>
  <c r="L116" i="51"/>
  <c r="Z106" i="51"/>
  <c r="AZ106" i="51" s="1"/>
  <c r="Q82" i="51"/>
  <c r="BA82" i="51" s="1"/>
  <c r="AE90" i="51" a="1"/>
  <c r="AE90" i="51" s="1"/>
  <c r="AB108" i="51"/>
  <c r="L48" i="51"/>
  <c r="F65" i="51"/>
  <c r="G65" i="51" s="1"/>
  <c r="V52" i="51"/>
  <c r="AY52" i="51" s="1"/>
  <c r="M47" i="51"/>
  <c r="L47" i="51"/>
  <c r="M40" i="51"/>
  <c r="N32" i="51"/>
  <c r="L17" i="51"/>
  <c r="F93" i="51"/>
  <c r="G93" i="51" s="1"/>
  <c r="AB30" i="51"/>
  <c r="AE30" i="51" a="1"/>
  <c r="AE30" i="51" s="1"/>
  <c r="AA43" i="51"/>
  <c r="M108" i="51"/>
  <c r="AU5" i="51"/>
  <c r="Q46" i="51"/>
  <c r="BA46" i="51" s="1"/>
  <c r="W30" i="51"/>
  <c r="R58" i="51"/>
  <c r="V43" i="51"/>
  <c r="AY43" i="51" s="1"/>
  <c r="Z20" i="51"/>
  <c r="AZ20" i="51" s="1"/>
  <c r="Y60" i="51"/>
  <c r="Q101" i="51"/>
  <c r="BA101" i="51" s="1"/>
  <c r="F128" i="51"/>
  <c r="G128" i="51" s="1"/>
  <c r="M116" i="51"/>
  <c r="V92" i="51"/>
  <c r="AY92" i="51" s="1"/>
  <c r="AS82" i="51"/>
  <c r="AF82" i="51" s="1"/>
  <c r="AH41" i="51"/>
  <c r="AH65" i="51"/>
  <c r="L24" i="51"/>
  <c r="L123" i="52"/>
  <c r="N123" i="52"/>
  <c r="M123" i="52"/>
  <c r="N19" i="52"/>
  <c r="L19" i="52"/>
  <c r="L11" i="52"/>
  <c r="N11" i="52"/>
  <c r="M11" i="52"/>
  <c r="L3" i="52"/>
  <c r="N3" i="52"/>
  <c r="M3" i="52"/>
  <c r="U58" i="52"/>
  <c r="Y58" i="52"/>
  <c r="R58" i="52"/>
  <c r="M117" i="52"/>
  <c r="AG59" i="52"/>
  <c r="L51" i="52"/>
  <c r="AG27" i="52"/>
  <c r="AB113" i="52"/>
  <c r="R56" i="52"/>
  <c r="AH43" i="52"/>
  <c r="S32" i="52"/>
  <c r="M4" i="52"/>
  <c r="L66" i="52"/>
  <c r="AH20" i="52"/>
  <c r="F123" i="52"/>
  <c r="G123" i="52" s="1"/>
  <c r="AA9" i="52"/>
  <c r="R113" i="52"/>
  <c r="L106" i="52"/>
  <c r="F92" i="52"/>
  <c r="G92" i="52" s="1"/>
  <c r="Z56" i="52"/>
  <c r="AZ56" i="52" s="1"/>
  <c r="Y56" i="52"/>
  <c r="AH59" i="52"/>
  <c r="F43" i="52"/>
  <c r="G43" i="52" s="1"/>
  <c r="AU32" i="52"/>
  <c r="F18" i="52"/>
  <c r="G18" i="52" s="1"/>
  <c r="V18" i="52" s="1"/>
  <c r="AY18" i="52" s="1"/>
  <c r="AH11" i="52"/>
  <c r="R9" i="52"/>
  <c r="AS113" i="52"/>
  <c r="AF113" i="52" s="1"/>
  <c r="M109" i="52"/>
  <c r="N106" i="52"/>
  <c r="N51" i="52"/>
  <c r="L43" i="52"/>
  <c r="S56" i="52"/>
  <c r="Q56" i="52"/>
  <c r="BA56" i="52" s="1"/>
  <c r="BB56" i="52" s="1"/>
  <c r="AE56" i="52" a="1"/>
  <c r="AE56" i="52" s="1"/>
  <c r="Q32" i="52"/>
  <c r="BA32" i="52" s="1"/>
  <c r="P32" i="52"/>
  <c r="N36" i="52"/>
  <c r="AH10" i="52"/>
  <c r="AH2" i="52"/>
  <c r="F11" i="52"/>
  <c r="G11" i="52" s="1"/>
  <c r="F36" i="52"/>
  <c r="G36" i="52" s="1"/>
  <c r="F72" i="52"/>
  <c r="G72" i="52" s="1"/>
  <c r="L90" i="52"/>
  <c r="P40" i="52"/>
  <c r="AB32" i="52"/>
  <c r="Q24" i="52"/>
  <c r="BA24" i="52" s="1"/>
  <c r="BB24" i="52" s="1"/>
  <c r="L4" i="52"/>
  <c r="P113" i="52"/>
  <c r="F106" i="52"/>
  <c r="G106" i="52" s="1"/>
  <c r="N83" i="52"/>
  <c r="AU56" i="52"/>
  <c r="AV128" i="52" s="1"/>
  <c r="P56" i="52"/>
  <c r="F34" i="52"/>
  <c r="G34" i="52" s="1"/>
  <c r="V34" i="52" s="1"/>
  <c r="AY34" i="52" s="1"/>
  <c r="F83" i="52"/>
  <c r="G83" i="52" s="1"/>
  <c r="F88" i="52"/>
  <c r="G88" i="52" s="1"/>
  <c r="L125" i="52"/>
  <c r="M43" i="52"/>
  <c r="AG42" i="52"/>
  <c r="F99" i="52"/>
  <c r="G99" i="52" s="1"/>
  <c r="W99" i="52" s="1"/>
  <c r="P101" i="52"/>
  <c r="L124" i="53"/>
  <c r="M124" i="53"/>
  <c r="N124" i="53"/>
  <c r="M63" i="53"/>
  <c r="L63" i="53"/>
  <c r="N63" i="53"/>
  <c r="N60" i="53"/>
  <c r="L60" i="53"/>
  <c r="M60" i="53"/>
  <c r="L44" i="53"/>
  <c r="M44" i="53"/>
  <c r="N44" i="53"/>
  <c r="Z114" i="53"/>
  <c r="AZ114" i="53" s="1"/>
  <c r="AA114" i="53"/>
  <c r="L83" i="53"/>
  <c r="N83" i="53"/>
  <c r="M83" i="53"/>
  <c r="W83" i="53"/>
  <c r="M75" i="53"/>
  <c r="S75" i="53"/>
  <c r="N75" i="53"/>
  <c r="N67" i="53"/>
  <c r="L67" i="53"/>
  <c r="M67" i="53"/>
  <c r="U40" i="53"/>
  <c r="P40" i="53"/>
  <c r="Y40" i="53"/>
  <c r="S40" i="53"/>
  <c r="AB40" i="53"/>
  <c r="N113" i="53"/>
  <c r="M113" i="53"/>
  <c r="R113" i="53"/>
  <c r="L113" i="53"/>
  <c r="S113" i="53"/>
  <c r="N105" i="53"/>
  <c r="U105" i="53"/>
  <c r="L105" i="53"/>
  <c r="M105" i="53"/>
  <c r="AA105" i="53"/>
  <c r="L93" i="53"/>
  <c r="Y60" i="53"/>
  <c r="U32" i="53"/>
  <c r="AB32" i="53"/>
  <c r="U99" i="53"/>
  <c r="AA99" i="53"/>
  <c r="AB37" i="53"/>
  <c r="Q86" i="53"/>
  <c r="BA86" i="53" s="1"/>
  <c r="Y86" i="53"/>
  <c r="S108" i="53"/>
  <c r="N91" i="53"/>
  <c r="AA13" i="53"/>
  <c r="Z13" i="53"/>
  <c r="AZ13" i="53" s="1"/>
  <c r="R20" i="53"/>
  <c r="AU20" i="53"/>
  <c r="Q65" i="53"/>
  <c r="BA65" i="53" s="1"/>
  <c r="P65" i="53"/>
  <c r="Z99" i="53"/>
  <c r="AZ99" i="53" s="1"/>
  <c r="AE62" i="53" a="1"/>
  <c r="AE62" i="53" s="1"/>
  <c r="W87" i="53"/>
  <c r="V19" i="53"/>
  <c r="AY19" i="53" s="1"/>
  <c r="R43" i="53"/>
  <c r="Q91" i="53"/>
  <c r="BA91" i="53" s="1"/>
  <c r="S86" i="53"/>
  <c r="AE110" i="53" a="1"/>
  <c r="AE110" i="53" s="1"/>
  <c r="AB46" i="53"/>
  <c r="P128" i="53"/>
  <c r="V128" i="53"/>
  <c r="AY128" i="53" s="1"/>
  <c r="S126" i="53"/>
  <c r="W113" i="53"/>
  <c r="P111" i="53"/>
  <c r="AE111" i="53" a="1"/>
  <c r="AE111" i="53" s="1"/>
  <c r="L96" i="53"/>
  <c r="M121" i="53"/>
  <c r="M93" i="53"/>
  <c r="L91" i="53"/>
  <c r="V103" i="53"/>
  <c r="AY103" i="53" s="1"/>
  <c r="Y36" i="53"/>
  <c r="AE32" i="53" a="1"/>
  <c r="AE32" i="53" s="1"/>
  <c r="AB13" i="53"/>
  <c r="W32" i="53"/>
  <c r="AH13" i="53"/>
  <c r="P91" i="53"/>
  <c r="N121" i="53"/>
  <c r="Y37" i="53"/>
  <c r="R13" i="53"/>
  <c r="U20" i="53"/>
  <c r="W65" i="53"/>
  <c r="S65" i="53"/>
  <c r="AB99" i="53"/>
  <c r="AA62" i="53"/>
  <c r="AB107" i="53"/>
  <c r="Y19" i="53"/>
  <c r="AA37" i="53"/>
  <c r="S91" i="53"/>
  <c r="Z86" i="53"/>
  <c r="AZ86" i="53" s="1"/>
  <c r="P110" i="53"/>
  <c r="Z110" i="53"/>
  <c r="AZ110" i="53" s="1"/>
  <c r="AU46" i="53"/>
  <c r="V46" i="53"/>
  <c r="AY46" i="53" s="1"/>
  <c r="Q128" i="53"/>
  <c r="BA128" i="53" s="1"/>
  <c r="BB128" i="53" s="1"/>
  <c r="V126" i="53"/>
  <c r="AY126" i="53" s="1"/>
  <c r="AB113" i="53"/>
  <c r="W111" i="53"/>
  <c r="N126" i="53"/>
  <c r="F82" i="53"/>
  <c r="G82" i="53" s="1"/>
  <c r="W103" i="53"/>
  <c r="L72" i="53"/>
  <c r="L45" i="53"/>
  <c r="P54" i="53"/>
  <c r="P36" i="53"/>
  <c r="M28" i="53"/>
  <c r="P32" i="53"/>
  <c r="F26" i="53"/>
  <c r="G26" i="53" s="1"/>
  <c r="AH19" i="53"/>
  <c r="U13" i="53"/>
  <c r="L20" i="53"/>
  <c r="AB111" i="53"/>
  <c r="AG50" i="53"/>
  <c r="F66" i="53"/>
  <c r="G66" i="53" s="1"/>
  <c r="F68" i="53"/>
  <c r="G68" i="53" s="1"/>
  <c r="AH25" i="53"/>
  <c r="P37" i="53"/>
  <c r="V86" i="53"/>
  <c r="AY86" i="53" s="1"/>
  <c r="V20" i="53"/>
  <c r="AY20" i="53" s="1"/>
  <c r="Z65" i="53"/>
  <c r="AZ65" i="53" s="1"/>
  <c r="U65" i="53"/>
  <c r="AU62" i="53"/>
  <c r="P87" i="53"/>
  <c r="Q19" i="53"/>
  <c r="BA19" i="53" s="1"/>
  <c r="Z19" i="53"/>
  <c r="AZ19" i="53" s="1"/>
  <c r="AS86" i="53"/>
  <c r="AF86" i="53" s="1"/>
  <c r="S110" i="53"/>
  <c r="R110" i="53"/>
  <c r="P46" i="53"/>
  <c r="AE46" i="53" a="1"/>
  <c r="AE46" i="53" s="1"/>
  <c r="Y113" i="53"/>
  <c r="Y111" i="53"/>
  <c r="F90" i="53"/>
  <c r="G90" i="53" s="1"/>
  <c r="N96" i="53"/>
  <c r="N99" i="53"/>
  <c r="F106" i="53"/>
  <c r="G106" i="53" s="1"/>
  <c r="L90" i="53"/>
  <c r="S70" i="53"/>
  <c r="M45" i="53"/>
  <c r="AA54" i="53"/>
  <c r="L57" i="53"/>
  <c r="AA36" i="53"/>
  <c r="L37" i="53"/>
  <c r="N28" i="53"/>
  <c r="Y32" i="53"/>
  <c r="Z32" i="53"/>
  <c r="AZ32" i="53" s="1"/>
  <c r="L49" i="53"/>
  <c r="AH26" i="53"/>
  <c r="AE13" i="53" a="1"/>
  <c r="AE13" i="53" s="1"/>
  <c r="Z17" i="53"/>
  <c r="AZ17" i="53" s="1"/>
  <c r="AH36" i="53"/>
  <c r="L38" i="53"/>
  <c r="V32" i="53"/>
  <c r="AY32" i="53" s="1"/>
  <c r="Y20" i="53"/>
  <c r="AA65" i="53"/>
  <c r="Y99" i="53"/>
  <c r="V99" i="53"/>
  <c r="AY99" i="53" s="1"/>
  <c r="R87" i="53"/>
  <c r="AU19" i="53"/>
  <c r="P19" i="53"/>
  <c r="U86" i="53"/>
  <c r="R86" i="53"/>
  <c r="U110" i="53"/>
  <c r="AB110" i="53"/>
  <c r="U46" i="53"/>
  <c r="W17" i="53"/>
  <c r="R128" i="53"/>
  <c r="N120" i="53"/>
  <c r="Q113" i="53"/>
  <c r="BA113" i="53" s="1"/>
  <c r="BB113" i="53" s="1"/>
  <c r="Q111" i="53"/>
  <c r="BA111" i="53" s="1"/>
  <c r="BB111" i="53" s="1"/>
  <c r="L99" i="53"/>
  <c r="L98" i="53"/>
  <c r="N90" i="53"/>
  <c r="Y70" i="53"/>
  <c r="M57" i="53"/>
  <c r="Q36" i="53"/>
  <c r="BA36" i="53" s="1"/>
  <c r="N37" i="53"/>
  <c r="AA32" i="53"/>
  <c r="R17" i="53"/>
  <c r="M49" i="53"/>
  <c r="N20" i="53"/>
  <c r="L18" i="53"/>
  <c r="W13" i="53"/>
  <c r="L120" i="53"/>
  <c r="V113" i="53"/>
  <c r="AY113" i="53" s="1"/>
  <c r="AH5" i="53"/>
  <c r="AH34" i="53"/>
  <c r="F74" i="53"/>
  <c r="G74" i="53" s="1"/>
  <c r="Y62" i="53"/>
  <c r="P20" i="53"/>
  <c r="Q81" i="53"/>
  <c r="BA81" i="53" s="1"/>
  <c r="BB81" i="53" s="1"/>
  <c r="W99" i="53"/>
  <c r="U87" i="53"/>
  <c r="S19" i="53"/>
  <c r="AA86" i="53"/>
  <c r="V110" i="53"/>
  <c r="AY110" i="53" s="1"/>
  <c r="L128" i="53"/>
  <c r="N98" i="53"/>
  <c r="F98" i="53"/>
  <c r="G98" i="53" s="1"/>
  <c r="U36" i="53"/>
  <c r="F28" i="53"/>
  <c r="G28" i="53" s="1"/>
  <c r="F42" i="53"/>
  <c r="G42" i="53" s="1"/>
  <c r="F11" i="53"/>
  <c r="G11" i="53" s="1"/>
  <c r="N18" i="53"/>
  <c r="F58" i="53"/>
  <c r="G58" i="53" s="1"/>
  <c r="L64" i="53"/>
  <c r="N106" i="53"/>
  <c r="F5" i="53"/>
  <c r="G5" i="53" s="1"/>
  <c r="F34" i="53"/>
  <c r="G34" i="53" s="1"/>
  <c r="F93" i="53"/>
  <c r="G93" i="53" s="1"/>
  <c r="N102" i="54"/>
  <c r="L102" i="54"/>
  <c r="M102" i="54"/>
  <c r="L54" i="54"/>
  <c r="M54" i="54"/>
  <c r="L125" i="54"/>
  <c r="M125" i="54"/>
  <c r="N125" i="54"/>
  <c r="M61" i="54"/>
  <c r="N61" i="54"/>
  <c r="L61" i="54"/>
  <c r="N30" i="54"/>
  <c r="L30" i="54"/>
  <c r="M30" i="54"/>
  <c r="AG30" i="54" s="1"/>
  <c r="L14" i="54"/>
  <c r="N14" i="54"/>
  <c r="N108" i="54"/>
  <c r="L108" i="54"/>
  <c r="M108" i="54"/>
  <c r="N100" i="54"/>
  <c r="M100" i="54"/>
  <c r="W88" i="54"/>
  <c r="V88" i="54"/>
  <c r="AY88" i="54" s="1"/>
  <c r="Z88" i="54"/>
  <c r="AZ88" i="54" s="1"/>
  <c r="P88" i="54"/>
  <c r="AA88" i="54"/>
  <c r="U88" i="54"/>
  <c r="Y88" i="54"/>
  <c r="AE88" i="54" a="1"/>
  <c r="AE88" i="54" s="1"/>
  <c r="AB88" i="54"/>
  <c r="S88" i="54"/>
  <c r="R88" i="54"/>
  <c r="Q88" i="54"/>
  <c r="BA88" i="54" s="1"/>
  <c r="BB88" i="54" s="1"/>
  <c r="M114" i="54"/>
  <c r="L114" i="54"/>
  <c r="Y50" i="54"/>
  <c r="W50" i="54"/>
  <c r="AB50" i="54"/>
  <c r="S50" i="54"/>
  <c r="R50" i="54"/>
  <c r="L9" i="54"/>
  <c r="M9" i="54"/>
  <c r="N9" i="54"/>
  <c r="S120" i="54"/>
  <c r="Z120" i="54"/>
  <c r="AZ120" i="54" s="1"/>
  <c r="R120" i="54"/>
  <c r="V120" i="54"/>
  <c r="AY120" i="54" s="1"/>
  <c r="U120" i="54"/>
  <c r="P120" i="54"/>
  <c r="M115" i="54"/>
  <c r="Q115" i="54"/>
  <c r="BA115" i="54" s="1"/>
  <c r="P115" i="54"/>
  <c r="R115" i="54"/>
  <c r="S115" i="54"/>
  <c r="N115" i="54"/>
  <c r="L115" i="54"/>
  <c r="S71" i="54"/>
  <c r="Q71" i="54"/>
  <c r="BA71" i="54" s="1"/>
  <c r="BB71" i="54" s="1"/>
  <c r="L71" i="54"/>
  <c r="R71" i="54"/>
  <c r="P71" i="54"/>
  <c r="V71" i="54"/>
  <c r="AY71" i="54" s="1"/>
  <c r="AE116" i="54" a="1"/>
  <c r="AE116" i="54" s="1"/>
  <c r="N109" i="54"/>
  <c r="V61" i="54"/>
  <c r="AY61" i="54" s="1"/>
  <c r="W39" i="54"/>
  <c r="P60" i="54"/>
  <c r="V25" i="54"/>
  <c r="AY25" i="54" s="1"/>
  <c r="AU23" i="54"/>
  <c r="P47" i="54"/>
  <c r="AA47" i="54"/>
  <c r="Z83" i="54"/>
  <c r="AZ83" i="54" s="1"/>
  <c r="Q116" i="54"/>
  <c r="BA116" i="54" s="1"/>
  <c r="N110" i="54"/>
  <c r="N117" i="54"/>
  <c r="U107" i="54"/>
  <c r="M93" i="54"/>
  <c r="Z75" i="54"/>
  <c r="AZ75" i="54" s="1"/>
  <c r="U61" i="54"/>
  <c r="R89" i="54"/>
  <c r="P49" i="54"/>
  <c r="F20" i="54"/>
  <c r="G20" i="54" s="1"/>
  <c r="AU28" i="54"/>
  <c r="M22" i="54"/>
  <c r="S11" i="54"/>
  <c r="W7" i="54"/>
  <c r="AH38" i="54"/>
  <c r="F70" i="54"/>
  <c r="G70" i="54" s="1"/>
  <c r="Q70" i="54" s="1"/>
  <c r="BA70" i="54" s="1"/>
  <c r="BB70" i="54" s="1"/>
  <c r="F101" i="54"/>
  <c r="G101" i="54" s="1"/>
  <c r="W107" i="54"/>
  <c r="Q99" i="54"/>
  <c r="BA99" i="54" s="1"/>
  <c r="M110" i="54"/>
  <c r="S109" i="54"/>
  <c r="AS107" i="54"/>
  <c r="AF107" i="54" s="1"/>
  <c r="F62" i="54"/>
  <c r="G62" i="54" s="1"/>
  <c r="S28" i="54"/>
  <c r="R11" i="54"/>
  <c r="Y39" i="54"/>
  <c r="R60" i="54"/>
  <c r="AE25" i="54" a="1"/>
  <c r="AE25" i="54" s="1"/>
  <c r="P23" i="54"/>
  <c r="AU47" i="54"/>
  <c r="U47" i="54"/>
  <c r="AE83" i="54" a="1"/>
  <c r="AE83" i="54" s="1"/>
  <c r="AA116" i="54"/>
  <c r="V109" i="54"/>
  <c r="AY109" i="54" s="1"/>
  <c r="N93" i="54"/>
  <c r="S75" i="54"/>
  <c r="P29" i="54"/>
  <c r="U28" i="54"/>
  <c r="N22" i="54"/>
  <c r="L36" i="54"/>
  <c r="AU11" i="54"/>
  <c r="P7" i="54"/>
  <c r="Q9" i="54"/>
  <c r="BA9" i="54" s="1"/>
  <c r="BB9" i="54" s="1"/>
  <c r="M105" i="54"/>
  <c r="M12" i="54"/>
  <c r="AG12" i="54" s="1"/>
  <c r="AH12" i="54"/>
  <c r="Y29" i="54"/>
  <c r="F38" i="54"/>
  <c r="G38" i="54" s="1"/>
  <c r="AH44" i="54"/>
  <c r="F92" i="54"/>
  <c r="G92" i="54" s="1"/>
  <c r="F124" i="54"/>
  <c r="G124" i="54" s="1"/>
  <c r="P116" i="54"/>
  <c r="AA109" i="54"/>
  <c r="AB11" i="54"/>
  <c r="Z116" i="54"/>
  <c r="AZ116" i="54" s="1"/>
  <c r="M117" i="54"/>
  <c r="N101" i="54"/>
  <c r="Q28" i="54"/>
  <c r="BA28" i="54" s="1"/>
  <c r="AA60" i="54"/>
  <c r="AU39" i="54"/>
  <c r="V60" i="54"/>
  <c r="AY60" i="54" s="1"/>
  <c r="AB25" i="54"/>
  <c r="W25" i="54"/>
  <c r="Y23" i="54"/>
  <c r="R47" i="54"/>
  <c r="W47" i="54"/>
  <c r="Q83" i="54"/>
  <c r="BA83" i="54" s="1"/>
  <c r="R116" i="54"/>
  <c r="W109" i="54"/>
  <c r="F108" i="54"/>
  <c r="G108" i="54" s="1"/>
  <c r="F86" i="54"/>
  <c r="G86" i="54" s="1"/>
  <c r="L69" i="54"/>
  <c r="AA29" i="54"/>
  <c r="V28" i="54"/>
  <c r="AY28" i="54" s="1"/>
  <c r="F4" i="54"/>
  <c r="G4" i="54" s="1"/>
  <c r="M36" i="54"/>
  <c r="Q7" i="54"/>
  <c r="BA7" i="54" s="1"/>
  <c r="S9" i="54"/>
  <c r="S116" i="54"/>
  <c r="F76" i="54"/>
  <c r="G76" i="54" s="1"/>
  <c r="W76" i="54" s="1"/>
  <c r="AB47" i="54"/>
  <c r="Q47" i="54"/>
  <c r="BA47" i="54" s="1"/>
  <c r="Y83" i="54"/>
  <c r="AB109" i="54"/>
  <c r="AH62" i="54"/>
  <c r="AB39" i="54"/>
  <c r="Z39" i="54"/>
  <c r="AZ39" i="54" s="1"/>
  <c r="S60" i="54"/>
  <c r="Z25" i="54"/>
  <c r="AZ25" i="54" s="1"/>
  <c r="AU25" i="54"/>
  <c r="U23" i="54"/>
  <c r="S47" i="54"/>
  <c r="AA83" i="54"/>
  <c r="AB116" i="54"/>
  <c r="P109" i="54"/>
  <c r="Q107" i="54"/>
  <c r="BA107" i="54" s="1"/>
  <c r="N69" i="54"/>
  <c r="S29" i="54"/>
  <c r="P28" i="54"/>
  <c r="W28" i="54"/>
  <c r="M44" i="54"/>
  <c r="W11" i="54"/>
  <c r="U9" i="54"/>
  <c r="M56" i="54"/>
  <c r="AH17" i="54"/>
  <c r="F22" i="54"/>
  <c r="G22" i="54" s="1"/>
  <c r="Q39" i="54"/>
  <c r="BA39" i="54" s="1"/>
  <c r="BB39" i="54" s="1"/>
  <c r="Q60" i="54"/>
  <c r="BA60" i="54" s="1"/>
  <c r="P25" i="54"/>
  <c r="Z123" i="54"/>
  <c r="AZ123" i="54" s="1"/>
  <c r="U51" i="54"/>
  <c r="Z28" i="54"/>
  <c r="AZ28" i="54" s="1"/>
  <c r="F6" i="54"/>
  <c r="G6" i="54" s="1"/>
  <c r="L56" i="54"/>
  <c r="AH4" i="54"/>
  <c r="AH6" i="54"/>
  <c r="F30" i="54"/>
  <c r="G30" i="54" s="1"/>
  <c r="F52" i="54"/>
  <c r="G52" i="54" s="1"/>
  <c r="F84" i="54"/>
  <c r="G84" i="54" s="1"/>
  <c r="AB84" i="54" s="1"/>
  <c r="AA24" i="55"/>
  <c r="Y24" i="55"/>
  <c r="AU24" i="55"/>
  <c r="AB24" i="55"/>
  <c r="R24" i="55"/>
  <c r="U24" i="55"/>
  <c r="L78" i="55"/>
  <c r="M78" i="55"/>
  <c r="L70" i="55"/>
  <c r="N70" i="55"/>
  <c r="L62" i="55"/>
  <c r="M62" i="55"/>
  <c r="N62" i="55"/>
  <c r="N38" i="55"/>
  <c r="L38" i="55"/>
  <c r="N30" i="55"/>
  <c r="M30" i="55"/>
  <c r="M26" i="55"/>
  <c r="S26" i="55"/>
  <c r="L26" i="55"/>
  <c r="V26" i="55"/>
  <c r="AY26" i="55" s="1"/>
  <c r="R26" i="55"/>
  <c r="P26" i="55"/>
  <c r="V24" i="55"/>
  <c r="AY24" i="55" s="1"/>
  <c r="N15" i="55"/>
  <c r="M15" i="55"/>
  <c r="L15" i="55"/>
  <c r="AX117" i="55"/>
  <c r="F117" i="55"/>
  <c r="G117" i="55" s="1"/>
  <c r="AX101" i="55"/>
  <c r="F101" i="55"/>
  <c r="G101" i="55" s="1"/>
  <c r="AX93" i="55"/>
  <c r="F93" i="55"/>
  <c r="G93" i="55" s="1"/>
  <c r="AX85" i="55"/>
  <c r="F85" i="55"/>
  <c r="G85" i="55" s="1"/>
  <c r="AX77" i="55"/>
  <c r="F77" i="55"/>
  <c r="G77" i="55" s="1"/>
  <c r="V77" i="55" s="1"/>
  <c r="AY77" i="55" s="1"/>
  <c r="AX45" i="55"/>
  <c r="F45" i="55"/>
  <c r="G45" i="55" s="1"/>
  <c r="AX37" i="55"/>
  <c r="F37" i="55"/>
  <c r="G37" i="55" s="1"/>
  <c r="R37" i="55" s="1"/>
  <c r="AH37" i="55"/>
  <c r="AX29" i="55"/>
  <c r="AH29" i="55"/>
  <c r="F29" i="55"/>
  <c r="G29" i="55" s="1"/>
  <c r="AX21" i="55"/>
  <c r="AH21" i="55"/>
  <c r="F21" i="55"/>
  <c r="G21" i="55" s="1"/>
  <c r="L124" i="55"/>
  <c r="N124" i="55"/>
  <c r="N117" i="55"/>
  <c r="M117" i="55"/>
  <c r="M109" i="55"/>
  <c r="L109" i="55"/>
  <c r="N109" i="55"/>
  <c r="M101" i="55"/>
  <c r="N101" i="55"/>
  <c r="N93" i="55"/>
  <c r="M93" i="55"/>
  <c r="L93" i="55"/>
  <c r="N85" i="55"/>
  <c r="M85" i="55"/>
  <c r="M21" i="55"/>
  <c r="AG21" i="55" s="1"/>
  <c r="L21" i="55"/>
  <c r="L103" i="55"/>
  <c r="M103" i="55"/>
  <c r="N103" i="55"/>
  <c r="AS116" i="55"/>
  <c r="AF116" i="55" s="1"/>
  <c r="R116" i="55"/>
  <c r="S116" i="55"/>
  <c r="AB116" i="55"/>
  <c r="Q116" i="55"/>
  <c r="BA116" i="55" s="1"/>
  <c r="M108" i="55"/>
  <c r="V108" i="55"/>
  <c r="AY108" i="55" s="1"/>
  <c r="L108" i="55"/>
  <c r="AB22" i="55"/>
  <c r="Z22" i="55"/>
  <c r="AZ22" i="55" s="1"/>
  <c r="BB22" i="55" s="1"/>
  <c r="P22" i="55"/>
  <c r="S22" i="55"/>
  <c r="Y22" i="55"/>
  <c r="R22" i="55"/>
  <c r="Q22" i="55"/>
  <c r="BA22" i="55" s="1"/>
  <c r="N111" i="55"/>
  <c r="L111" i="55"/>
  <c r="M111" i="55"/>
  <c r="Q26" i="55"/>
  <c r="BA26" i="55" s="1"/>
  <c r="AU4" i="55"/>
  <c r="AV32" i="55" s="1"/>
  <c r="P4" i="55"/>
  <c r="R4" i="55"/>
  <c r="S4" i="55"/>
  <c r="V4" i="55"/>
  <c r="AY4" i="55" s="1"/>
  <c r="Z4" i="55"/>
  <c r="AZ4" i="55" s="1"/>
  <c r="AA4" i="55"/>
  <c r="Q4" i="55"/>
  <c r="BA4" i="55" s="1"/>
  <c r="U38" i="55"/>
  <c r="V38" i="55"/>
  <c r="AY38" i="55" s="1"/>
  <c r="AA38" i="55"/>
  <c r="S38" i="55"/>
  <c r="Q38" i="55"/>
  <c r="BA38" i="55" s="1"/>
  <c r="P38" i="55"/>
  <c r="R38" i="55"/>
  <c r="AB38" i="55"/>
  <c r="Z38" i="55"/>
  <c r="AZ38" i="55" s="1"/>
  <c r="BB38" i="55" s="1"/>
  <c r="W38" i="55"/>
  <c r="AU38" i="55"/>
  <c r="M102" i="55"/>
  <c r="N102" i="55"/>
  <c r="L102" i="55"/>
  <c r="L81" i="55"/>
  <c r="M81" i="55"/>
  <c r="N81" i="55"/>
  <c r="R48" i="55"/>
  <c r="W43" i="55"/>
  <c r="AU43" i="55"/>
  <c r="AA59" i="55"/>
  <c r="V123" i="55"/>
  <c r="AY123" i="55" s="1"/>
  <c r="AA56" i="55"/>
  <c r="F119" i="55"/>
  <c r="G119" i="55" s="1"/>
  <c r="AA119" i="55" s="1"/>
  <c r="Z97" i="55"/>
  <c r="AZ97" i="55" s="1"/>
  <c r="L80" i="55"/>
  <c r="S68" i="55"/>
  <c r="AH7" i="55"/>
  <c r="F15" i="55"/>
  <c r="G15" i="55" s="1"/>
  <c r="Y51" i="55"/>
  <c r="AE43" i="55" a="1"/>
  <c r="AE43" i="55" s="1"/>
  <c r="Q59" i="55"/>
  <c r="BA59" i="55" s="1"/>
  <c r="BB59" i="55" s="1"/>
  <c r="S59" i="55"/>
  <c r="Q123" i="55"/>
  <c r="BA123" i="55" s="1"/>
  <c r="BB123" i="55" s="1"/>
  <c r="F127" i="55"/>
  <c r="G127" i="55" s="1"/>
  <c r="M123" i="55"/>
  <c r="AA97" i="55"/>
  <c r="F84" i="55"/>
  <c r="G84" i="55" s="1"/>
  <c r="F55" i="55"/>
  <c r="G55" i="55" s="1"/>
  <c r="M37" i="55"/>
  <c r="F52" i="55"/>
  <c r="G52" i="55" s="1"/>
  <c r="AU52" i="55" s="1"/>
  <c r="AV67" i="55" s="1"/>
  <c r="L48" i="55"/>
  <c r="F28" i="55"/>
  <c r="G28" i="55" s="1"/>
  <c r="N64" i="55"/>
  <c r="M71" i="55"/>
  <c r="AH63" i="55"/>
  <c r="AG52" i="55"/>
  <c r="AG20" i="55"/>
  <c r="R54" i="55"/>
  <c r="Q51" i="55"/>
  <c r="BA51" i="55" s="1"/>
  <c r="Q43" i="55"/>
  <c r="BA43" i="55" s="1"/>
  <c r="BB43" i="55" s="1"/>
  <c r="R59" i="55"/>
  <c r="AU59" i="55"/>
  <c r="P123" i="55"/>
  <c r="N80" i="55"/>
  <c r="F92" i="55"/>
  <c r="G92" i="55" s="1"/>
  <c r="R92" i="55" s="1"/>
  <c r="V81" i="55"/>
  <c r="AY81" i="55" s="1"/>
  <c r="M48" i="55"/>
  <c r="F20" i="55"/>
  <c r="G20" i="55" s="1"/>
  <c r="AH28" i="55"/>
  <c r="AG4" i="55"/>
  <c r="AH4" i="55"/>
  <c r="F36" i="55"/>
  <c r="G36" i="55" s="1"/>
  <c r="F70" i="55"/>
  <c r="G70" i="55" s="1"/>
  <c r="Y70" i="55" s="1"/>
  <c r="W54" i="55"/>
  <c r="P43" i="55"/>
  <c r="V59" i="55"/>
  <c r="AY59" i="55" s="1"/>
  <c r="W59" i="55"/>
  <c r="R123" i="55"/>
  <c r="W56" i="55"/>
  <c r="S107" i="55"/>
  <c r="L45" i="55"/>
  <c r="F60" i="55"/>
  <c r="G60" i="55" s="1"/>
  <c r="F12" i="55"/>
  <c r="G12" i="55" s="1"/>
  <c r="AH14" i="55"/>
  <c r="AH43" i="55"/>
  <c r="AH52" i="55"/>
  <c r="S43" i="55"/>
  <c r="V56" i="55"/>
  <c r="AY56" i="55" s="1"/>
  <c r="P96" i="55"/>
  <c r="L37" i="55"/>
  <c r="F44" i="55"/>
  <c r="G44" i="55" s="1"/>
  <c r="AH60" i="55"/>
  <c r="P75" i="55"/>
  <c r="AH6" i="55"/>
  <c r="AH12" i="55"/>
  <c r="AH59" i="55"/>
  <c r="F62" i="55"/>
  <c r="G62" i="55" s="1"/>
  <c r="L18" i="56"/>
  <c r="N18" i="56"/>
  <c r="M18" i="56"/>
  <c r="M94" i="56"/>
  <c r="L94" i="56"/>
  <c r="N94" i="56"/>
  <c r="N86" i="56"/>
  <c r="L86" i="56"/>
  <c r="M86" i="56"/>
  <c r="L58" i="56"/>
  <c r="N58" i="56"/>
  <c r="M58" i="56"/>
  <c r="AG58" i="56" s="1"/>
  <c r="S2" i="56"/>
  <c r="V2" i="56"/>
  <c r="AY2" i="56" s="1"/>
  <c r="N2" i="56"/>
  <c r="M2" i="56"/>
  <c r="Q2" i="56"/>
  <c r="BA2" i="56" s="1"/>
  <c r="BB2" i="56" s="1"/>
  <c r="L2" i="56"/>
  <c r="R2" i="56"/>
  <c r="P2" i="56"/>
  <c r="M55" i="56"/>
  <c r="L55" i="56"/>
  <c r="N55" i="56"/>
  <c r="L15" i="56"/>
  <c r="N15" i="56"/>
  <c r="M34" i="56"/>
  <c r="L34" i="56"/>
  <c r="N34" i="56"/>
  <c r="S81" i="56"/>
  <c r="R81" i="56"/>
  <c r="Z81" i="56"/>
  <c r="AZ81" i="56" s="1"/>
  <c r="BB81" i="56" s="1"/>
  <c r="P81" i="56"/>
  <c r="Q81" i="56"/>
  <c r="BA81" i="56" s="1"/>
  <c r="V81" i="56"/>
  <c r="AY81" i="56" s="1"/>
  <c r="AS81" i="56"/>
  <c r="AF81" i="56" s="1"/>
  <c r="Z4" i="56"/>
  <c r="AZ4" i="56" s="1"/>
  <c r="Y4" i="56"/>
  <c r="AE4" i="56" a="1"/>
  <c r="AE4" i="56" s="1"/>
  <c r="AU4" i="56"/>
  <c r="W4" i="56"/>
  <c r="U4" i="56"/>
  <c r="AA4" i="56"/>
  <c r="AB4" i="56"/>
  <c r="N115" i="56"/>
  <c r="L115" i="56"/>
  <c r="M115" i="56"/>
  <c r="M100" i="56"/>
  <c r="N100" i="56"/>
  <c r="R22" i="56"/>
  <c r="P22" i="56"/>
  <c r="L22" i="56"/>
  <c r="Q22" i="56"/>
  <c r="BA22" i="56" s="1"/>
  <c r="M6" i="56"/>
  <c r="L6" i="56"/>
  <c r="N6" i="56"/>
  <c r="N10" i="56"/>
  <c r="M10" i="56"/>
  <c r="L10" i="56"/>
  <c r="AB62" i="56"/>
  <c r="V62" i="56"/>
  <c r="AY62" i="56" s="1"/>
  <c r="R62" i="56"/>
  <c r="AU62" i="56"/>
  <c r="AA62" i="56"/>
  <c r="U62" i="56"/>
  <c r="Q62" i="56"/>
  <c r="BA62" i="56" s="1"/>
  <c r="S62" i="56"/>
  <c r="Z62" i="56"/>
  <c r="AZ62" i="56" s="1"/>
  <c r="P62" i="56"/>
  <c r="W62" i="56"/>
  <c r="Y62" i="56"/>
  <c r="M99" i="56"/>
  <c r="N99" i="56"/>
  <c r="P53" i="56"/>
  <c r="AE53" i="56" a="1"/>
  <c r="AE53" i="56" s="1"/>
  <c r="Q53" i="56"/>
  <c r="BA53" i="56" s="1"/>
  <c r="BB53" i="56" s="1"/>
  <c r="V103" i="56"/>
  <c r="AY103" i="56" s="1"/>
  <c r="AB103" i="56"/>
  <c r="AU46" i="56"/>
  <c r="W89" i="56"/>
  <c r="Q48" i="56"/>
  <c r="BA48" i="56" s="1"/>
  <c r="V48" i="56"/>
  <c r="AY48" i="56" s="1"/>
  <c r="R14" i="56"/>
  <c r="AA56" i="56"/>
  <c r="Q43" i="56"/>
  <c r="BA43" i="56" s="1"/>
  <c r="W65" i="56"/>
  <c r="AB37" i="56"/>
  <c r="P67" i="56"/>
  <c r="W67" i="56"/>
  <c r="AB23" i="56"/>
  <c r="Y21" i="56"/>
  <c r="S49" i="56"/>
  <c r="AE73" i="56" a="1"/>
  <c r="AE73" i="56" s="1"/>
  <c r="L126" i="56"/>
  <c r="N111" i="56"/>
  <c r="N103" i="56"/>
  <c r="AH23" i="56"/>
  <c r="AH43" i="56"/>
  <c r="F60" i="56"/>
  <c r="G60" i="56" s="1"/>
  <c r="W103" i="56"/>
  <c r="U46" i="56"/>
  <c r="AU48" i="56"/>
  <c r="Y14" i="56"/>
  <c r="P56" i="56"/>
  <c r="Y65" i="56"/>
  <c r="Q67" i="56"/>
  <c r="BA67" i="56" s="1"/>
  <c r="BB67" i="56" s="1"/>
  <c r="Y67" i="56"/>
  <c r="P23" i="56"/>
  <c r="W21" i="56"/>
  <c r="W73" i="56"/>
  <c r="M123" i="56"/>
  <c r="M111" i="56"/>
  <c r="F76" i="56"/>
  <c r="G76" i="56" s="1"/>
  <c r="N54" i="56"/>
  <c r="M39" i="56"/>
  <c r="AH12" i="56"/>
  <c r="L127" i="56"/>
  <c r="AH3" i="56"/>
  <c r="AH60" i="56"/>
  <c r="P50" i="56"/>
  <c r="R50" i="56"/>
  <c r="P90" i="56"/>
  <c r="AU45" i="56"/>
  <c r="Z7" i="56"/>
  <c r="AZ7" i="56" s="1"/>
  <c r="Z103" i="56"/>
  <c r="AZ103" i="56" s="1"/>
  <c r="S46" i="56"/>
  <c r="AA46" i="56"/>
  <c r="W48" i="56"/>
  <c r="U14" i="56"/>
  <c r="U56" i="56"/>
  <c r="R56" i="56"/>
  <c r="P43" i="56"/>
  <c r="U65" i="56"/>
  <c r="Z65" i="56"/>
  <c r="AZ65" i="56" s="1"/>
  <c r="R100" i="56"/>
  <c r="W37" i="56"/>
  <c r="AA67" i="56"/>
  <c r="AE23" i="56" a="1"/>
  <c r="AE23" i="56" s="1"/>
  <c r="V23" i="56"/>
  <c r="AY23" i="56" s="1"/>
  <c r="AB21" i="56"/>
  <c r="Z73" i="56"/>
  <c r="AZ73" i="56" s="1"/>
  <c r="L118" i="56"/>
  <c r="N74" i="56"/>
  <c r="L63" i="56"/>
  <c r="R30" i="56"/>
  <c r="M23" i="56"/>
  <c r="F12" i="56"/>
  <c r="G12" i="56" s="1"/>
  <c r="M83" i="56"/>
  <c r="Q50" i="56"/>
  <c r="BA50" i="56" s="1"/>
  <c r="BB50" i="56" s="1"/>
  <c r="S90" i="56"/>
  <c r="P45" i="56"/>
  <c r="P103" i="56"/>
  <c r="P46" i="56"/>
  <c r="R46" i="56"/>
  <c r="Z48" i="56"/>
  <c r="AZ48" i="56" s="1"/>
  <c r="V14" i="56"/>
  <c r="AY14" i="56" s="1"/>
  <c r="W14" i="56"/>
  <c r="W56" i="56"/>
  <c r="AB56" i="56"/>
  <c r="R43" i="56"/>
  <c r="AB67" i="56"/>
  <c r="R23" i="56"/>
  <c r="Q23" i="56"/>
  <c r="BA23" i="56" s="1"/>
  <c r="BB23" i="56" s="1"/>
  <c r="U21" i="56"/>
  <c r="AA73" i="56"/>
  <c r="N118" i="56"/>
  <c r="F20" i="56"/>
  <c r="G20" i="56" s="1"/>
  <c r="AH35" i="56"/>
  <c r="F44" i="56"/>
  <c r="G44" i="56" s="1"/>
  <c r="F124" i="56"/>
  <c r="G124" i="56" s="1"/>
  <c r="V45" i="56"/>
  <c r="AY45" i="56" s="1"/>
  <c r="V21" i="56"/>
  <c r="AY21" i="56" s="1"/>
  <c r="AH20" i="56"/>
  <c r="F52" i="56"/>
  <c r="G52" i="56" s="1"/>
  <c r="AH62" i="56"/>
  <c r="Z60" i="56"/>
  <c r="AZ60" i="56" s="1"/>
  <c r="V20" i="56"/>
  <c r="AY20" i="56" s="1"/>
  <c r="V12" i="56"/>
  <c r="AY12" i="56" s="1"/>
  <c r="Q90" i="56"/>
  <c r="BA90" i="56" s="1"/>
  <c r="S103" i="56"/>
  <c r="Z46" i="56"/>
  <c r="AZ46" i="56" s="1"/>
  <c r="S48" i="56"/>
  <c r="AB14" i="56"/>
  <c r="Z23" i="56"/>
  <c r="AZ23" i="56" s="1"/>
  <c r="M127" i="56"/>
  <c r="L83" i="56"/>
  <c r="F68" i="56"/>
  <c r="G68" i="56" s="1"/>
  <c r="M50" i="56"/>
  <c r="AH36" i="56"/>
  <c r="F15" i="56"/>
  <c r="G15" i="56" s="1"/>
  <c r="M7" i="56"/>
  <c r="AH30" i="56"/>
  <c r="V113" i="57"/>
  <c r="AY113" i="57" s="1"/>
  <c r="W113" i="57"/>
  <c r="AB113" i="57"/>
  <c r="R113" i="57"/>
  <c r="Z113" i="57"/>
  <c r="AZ113" i="57" s="1"/>
  <c r="Y113" i="57"/>
  <c r="U113" i="57"/>
  <c r="S113" i="57"/>
  <c r="M115" i="57"/>
  <c r="N115" i="57"/>
  <c r="L115" i="57"/>
  <c r="M107" i="57"/>
  <c r="N107" i="57"/>
  <c r="L107" i="57"/>
  <c r="BD110" i="57" s="1" a="1"/>
  <c r="BD110" i="57" s="1"/>
  <c r="L99" i="57"/>
  <c r="BD102" i="57" s="1" a="1"/>
  <c r="BD102" i="57" s="1"/>
  <c r="N99" i="57"/>
  <c r="M99" i="57"/>
  <c r="N91" i="57"/>
  <c r="M91" i="57"/>
  <c r="L91" i="57"/>
  <c r="BD94" i="57" s="1" a="1"/>
  <c r="BD94" i="57" s="1"/>
  <c r="M83" i="57"/>
  <c r="N83" i="57"/>
  <c r="L83" i="57"/>
  <c r="M60" i="57"/>
  <c r="N60" i="57"/>
  <c r="L60" i="57"/>
  <c r="BD61" i="57" s="1" a="1"/>
  <c r="BD61" i="57" s="1"/>
  <c r="P44" i="57"/>
  <c r="M44" i="57"/>
  <c r="L44" i="57"/>
  <c r="N44" i="57"/>
  <c r="S44" i="57"/>
  <c r="R44" i="57"/>
  <c r="V44" i="57"/>
  <c r="AY44" i="57" s="1"/>
  <c r="Q44" i="57"/>
  <c r="BA44" i="57" s="1"/>
  <c r="BB44" i="57" s="1"/>
  <c r="N20" i="57"/>
  <c r="M20" i="57"/>
  <c r="L20" i="57"/>
  <c r="BD21" i="57" s="1" a="1"/>
  <c r="BD21" i="57" s="1"/>
  <c r="M6" i="57"/>
  <c r="AG6" i="57" s="1"/>
  <c r="L6" i="57"/>
  <c r="N92" i="57"/>
  <c r="L92" i="57"/>
  <c r="BD93" i="57" s="1" a="1"/>
  <c r="BD93" i="57" s="1"/>
  <c r="M92" i="57"/>
  <c r="R42" i="57"/>
  <c r="V42" i="57"/>
  <c r="AY42" i="57" s="1"/>
  <c r="Z42" i="57"/>
  <c r="AZ42" i="57" s="1"/>
  <c r="N106" i="57"/>
  <c r="M106" i="57"/>
  <c r="L106" i="57"/>
  <c r="BD108" i="57" s="1" a="1"/>
  <c r="BD108" i="57" s="1"/>
  <c r="M98" i="57"/>
  <c r="N98" i="57"/>
  <c r="L98" i="57"/>
  <c r="BD100" i="57" s="1" a="1"/>
  <c r="BD100" i="57" s="1"/>
  <c r="L82" i="57"/>
  <c r="BD84" i="57" s="1" a="1"/>
  <c r="BD84" i="57" s="1"/>
  <c r="M82" i="57"/>
  <c r="N82" i="57"/>
  <c r="N67" i="57"/>
  <c r="M67" i="57"/>
  <c r="L67" i="57"/>
  <c r="N59" i="57"/>
  <c r="M59" i="57"/>
  <c r="L59" i="57"/>
  <c r="L35" i="57"/>
  <c r="BD38" i="57" s="1" a="1"/>
  <c r="BD38" i="57" s="1"/>
  <c r="M35" i="57"/>
  <c r="AG35" i="57" s="1"/>
  <c r="N27" i="57"/>
  <c r="M27" i="57"/>
  <c r="M3" i="57"/>
  <c r="AG3" i="57" s="1"/>
  <c r="L3" i="57"/>
  <c r="BD6" i="57" s="1" a="1"/>
  <c r="BD6" i="57" s="1"/>
  <c r="V3" i="57"/>
  <c r="AY3" i="57" s="1"/>
  <c r="N3" i="57"/>
  <c r="Y3" i="57"/>
  <c r="L34" i="57"/>
  <c r="BD36" i="57" s="1" a="1"/>
  <c r="BD36" i="57" s="1"/>
  <c r="N34" i="57"/>
  <c r="M34" i="57"/>
  <c r="AG34" i="57" s="1"/>
  <c r="M26" i="57"/>
  <c r="N26" i="57"/>
  <c r="L26" i="57"/>
  <c r="L13" i="57"/>
  <c r="M13" i="57"/>
  <c r="N13" i="57"/>
  <c r="V124" i="57"/>
  <c r="AY124" i="57" s="1"/>
  <c r="U100" i="57"/>
  <c r="AH43" i="57"/>
  <c r="Z50" i="57"/>
  <c r="AZ50" i="57" s="1"/>
  <c r="R50" i="57"/>
  <c r="U18" i="57"/>
  <c r="Q18" i="57"/>
  <c r="BA18" i="57" s="1"/>
  <c r="Y36" i="57"/>
  <c r="Q87" i="57"/>
  <c r="BA87" i="57" s="1"/>
  <c r="U110" i="57"/>
  <c r="R75" i="57"/>
  <c r="AA17" i="57"/>
  <c r="M124" i="57"/>
  <c r="M100" i="57"/>
  <c r="S100" i="57"/>
  <c r="Y102" i="57"/>
  <c r="W70" i="57"/>
  <c r="AG58" i="57"/>
  <c r="M75" i="57"/>
  <c r="Q72" i="57"/>
  <c r="BA72" i="57" s="1"/>
  <c r="N43" i="57"/>
  <c r="V70" i="57"/>
  <c r="AY70" i="57" s="1"/>
  <c r="L5" i="57"/>
  <c r="BD3" i="57" s="1" a="1"/>
  <c r="BD3" i="57" s="1"/>
  <c r="Y50" i="57"/>
  <c r="V50" i="57"/>
  <c r="AY50" i="57" s="1"/>
  <c r="BB50" i="57" s="1"/>
  <c r="AB3" i="57"/>
  <c r="L122" i="57"/>
  <c r="BD124" i="57" s="1" a="1"/>
  <c r="BD124" i="57" s="1"/>
  <c r="AA70" i="57"/>
  <c r="F81" i="57"/>
  <c r="G81" i="57" s="1"/>
  <c r="F12" i="57"/>
  <c r="G12" i="57" s="1"/>
  <c r="L36" i="57"/>
  <c r="BD37" i="57" s="1" a="1"/>
  <c r="BD37" i="57" s="1"/>
  <c r="M70" i="57"/>
  <c r="M12" i="57"/>
  <c r="F35" i="57"/>
  <c r="G35" i="57" s="1"/>
  <c r="AE35" i="57" s="1" a="1"/>
  <c r="AE35" i="57" s="1"/>
  <c r="AD35" i="57" s="1"/>
  <c r="AC35" i="57" s="1"/>
  <c r="Z18" i="57"/>
  <c r="AZ18" i="57" s="1"/>
  <c r="BB18" i="57" s="1"/>
  <c r="W36" i="57"/>
  <c r="Z110" i="57"/>
  <c r="AZ110" i="57" s="1"/>
  <c r="Z127" i="57"/>
  <c r="AZ127" i="57" s="1"/>
  <c r="U10" i="57"/>
  <c r="M123" i="57"/>
  <c r="AB100" i="57"/>
  <c r="W100" i="57"/>
  <c r="S102" i="57"/>
  <c r="M90" i="57"/>
  <c r="N76" i="57"/>
  <c r="AB70" i="57"/>
  <c r="M51" i="57"/>
  <c r="AG51" i="57" s="1"/>
  <c r="M36" i="57"/>
  <c r="N70" i="57"/>
  <c r="U50" i="57"/>
  <c r="P3" i="57"/>
  <c r="AH4" i="57"/>
  <c r="AU50" i="57"/>
  <c r="M18" i="57"/>
  <c r="AG18" i="57" s="1"/>
  <c r="M4" i="57"/>
  <c r="AG4" i="57" s="1"/>
  <c r="AH57" i="57"/>
  <c r="AH5" i="57"/>
  <c r="F20" i="57"/>
  <c r="G20" i="57" s="1"/>
  <c r="S20" i="57" s="1"/>
  <c r="F28" i="57"/>
  <c r="G28" i="57" s="1"/>
  <c r="F57" i="57"/>
  <c r="G57" i="57" s="1"/>
  <c r="AG72" i="57"/>
  <c r="F88" i="57"/>
  <c r="G88" i="57" s="1"/>
  <c r="U88" i="57" s="1"/>
  <c r="F118" i="57"/>
  <c r="G118" i="57" s="1"/>
  <c r="W118" i="57" s="1"/>
  <c r="AH58" i="57"/>
  <c r="S18" i="57"/>
  <c r="S87" i="57"/>
  <c r="AB110" i="57"/>
  <c r="P127" i="57"/>
  <c r="AE17" i="57" a="1"/>
  <c r="AE17" i="57" s="1"/>
  <c r="V10" i="57"/>
  <c r="AY10" i="57" s="1"/>
  <c r="R65" i="57"/>
  <c r="N123" i="57"/>
  <c r="S124" i="57"/>
  <c r="Q124" i="57"/>
  <c r="BA124" i="57" s="1"/>
  <c r="BB124" i="57" s="1"/>
  <c r="L120" i="57"/>
  <c r="Q100" i="57"/>
  <c r="BA100" i="57" s="1"/>
  <c r="AS102" i="57"/>
  <c r="AF102" i="57" s="1"/>
  <c r="P100" i="57"/>
  <c r="N90" i="57"/>
  <c r="L76" i="57"/>
  <c r="BD77" i="57" s="1" a="1"/>
  <c r="BD77" i="57" s="1"/>
  <c r="L51" i="57"/>
  <c r="BD54" i="57" s="1" a="1"/>
  <c r="BD54" i="57" s="1"/>
  <c r="Z3" i="57"/>
  <c r="AZ3" i="57" s="1"/>
  <c r="BB3" i="57" s="1"/>
  <c r="F4" i="57"/>
  <c r="G4" i="57" s="1"/>
  <c r="Q50" i="57"/>
  <c r="BA50" i="57" s="1"/>
  <c r="U7" i="57"/>
  <c r="N18" i="57"/>
  <c r="N4" i="57"/>
  <c r="F26" i="57"/>
  <c r="G26" i="57" s="1"/>
  <c r="F80" i="57"/>
  <c r="G80" i="57" s="1"/>
  <c r="R80" i="57" s="1"/>
  <c r="F109" i="57"/>
  <c r="G109" i="57" s="1"/>
  <c r="Q109" i="57" s="1"/>
  <c r="BA109" i="57" s="1"/>
  <c r="BB109" i="57" s="1"/>
  <c r="V65" i="57"/>
  <c r="AY65" i="57" s="1"/>
  <c r="Z57" i="57"/>
  <c r="AZ57" i="57" s="1"/>
  <c r="AB9" i="57"/>
  <c r="AB36" i="57"/>
  <c r="V36" i="57"/>
  <c r="AY36" i="57" s="1"/>
  <c r="P124" i="57"/>
  <c r="AA100" i="57"/>
  <c r="V100" i="57"/>
  <c r="AY100" i="57" s="1"/>
  <c r="BB100" i="57" s="1"/>
  <c r="AA50" i="57"/>
  <c r="AH12" i="57"/>
  <c r="AH28" i="57"/>
  <c r="W18" i="57"/>
  <c r="V87" i="57"/>
  <c r="AY87" i="57" s="1"/>
  <c r="AA110" i="57"/>
  <c r="W110" i="57"/>
  <c r="Q75" i="57"/>
  <c r="BA75" i="57" s="1"/>
  <c r="BB75" i="57" s="1"/>
  <c r="U127" i="57"/>
  <c r="Y17" i="57"/>
  <c r="R100" i="57"/>
  <c r="P102" i="57"/>
  <c r="F43" i="57"/>
  <c r="G43" i="57" s="1"/>
  <c r="L28" i="57"/>
  <c r="BD29" i="57" s="1" a="1"/>
  <c r="BD29" i="57" s="1"/>
  <c r="R72" i="57"/>
  <c r="U3" i="57"/>
  <c r="AB50" i="57"/>
  <c r="Y7" i="57"/>
  <c r="M10" i="57"/>
  <c r="M28" i="57"/>
  <c r="L29" i="57"/>
  <c r="BD27" i="57" s="1" a="1"/>
  <c r="BD27" i="57" s="1"/>
  <c r="R78" i="57"/>
  <c r="AB72" i="57"/>
  <c r="AG56" i="57"/>
  <c r="U40" i="57"/>
  <c r="F19" i="57"/>
  <c r="G19" i="57" s="1"/>
  <c r="AB18" i="57"/>
  <c r="AA36" i="57"/>
  <c r="AS87" i="57"/>
  <c r="AF87" i="57" s="1"/>
  <c r="AE127" i="57" a="1"/>
  <c r="AE127" i="57" s="1"/>
  <c r="W17" i="57"/>
  <c r="R124" i="57"/>
  <c r="F73" i="57"/>
  <c r="G73" i="57" s="1"/>
  <c r="Y73" i="57" s="1"/>
  <c r="Y70" i="57"/>
  <c r="Z100" i="57"/>
  <c r="AZ100" i="57" s="1"/>
  <c r="R18" i="57"/>
  <c r="L100" i="57"/>
  <c r="AG73" i="57"/>
  <c r="AH20" i="57"/>
  <c r="W50" i="57"/>
  <c r="Q3" i="57"/>
  <c r="BA3" i="57" s="1"/>
  <c r="AG71" i="57"/>
  <c r="F97" i="57"/>
  <c r="G97" i="57" s="1"/>
  <c r="P93" i="57"/>
  <c r="N6" i="58"/>
  <c r="R6" i="58"/>
  <c r="Q6" i="58"/>
  <c r="BA6" i="58" s="1"/>
  <c r="BB6" i="58" s="1"/>
  <c r="L37" i="58"/>
  <c r="V37" i="58"/>
  <c r="AY37" i="58" s="1"/>
  <c r="L121" i="58"/>
  <c r="M121" i="58"/>
  <c r="N121" i="58"/>
  <c r="V116" i="58"/>
  <c r="AY116" i="58" s="1"/>
  <c r="L116" i="58"/>
  <c r="N116" i="58"/>
  <c r="M116" i="58"/>
  <c r="V108" i="58"/>
  <c r="AY108" i="58" s="1"/>
  <c r="L108" i="58"/>
  <c r="AB108" i="58"/>
  <c r="N108" i="58"/>
  <c r="Y108" i="58"/>
  <c r="Z108" i="58"/>
  <c r="AZ108" i="58" s="1"/>
  <c r="M108" i="58"/>
  <c r="AA108" i="58"/>
  <c r="U108" i="58"/>
  <c r="W108" i="58"/>
  <c r="L100" i="58"/>
  <c r="N100" i="58"/>
  <c r="M100" i="58"/>
  <c r="L53" i="58"/>
  <c r="N53" i="58"/>
  <c r="S37" i="58"/>
  <c r="Y30" i="58"/>
  <c r="U30" i="58"/>
  <c r="P30" i="58"/>
  <c r="AA30" i="58"/>
  <c r="AB33" i="58"/>
  <c r="AA33" i="58"/>
  <c r="W33" i="58"/>
  <c r="Z33" i="58"/>
  <c r="AZ33" i="58" s="1"/>
  <c r="U33" i="58"/>
  <c r="P33" i="58"/>
  <c r="Y33" i="58"/>
  <c r="S33" i="58"/>
  <c r="M105" i="58"/>
  <c r="N105" i="58"/>
  <c r="L105" i="58"/>
  <c r="M61" i="58"/>
  <c r="AG61" i="58" s="1"/>
  <c r="L61" i="58"/>
  <c r="N61" i="58"/>
  <c r="Z128" i="58"/>
  <c r="AZ128" i="58" s="1"/>
  <c r="BB128" i="58" s="1"/>
  <c r="AS128" i="58"/>
  <c r="AF128" i="58" s="1"/>
  <c r="R128" i="58"/>
  <c r="P107" i="58"/>
  <c r="AS107" i="58"/>
  <c r="AF107" i="58" s="1"/>
  <c r="S107" i="58"/>
  <c r="AB107" i="58"/>
  <c r="R37" i="58"/>
  <c r="L32" i="58"/>
  <c r="N32" i="58"/>
  <c r="M32" i="58"/>
  <c r="S53" i="58"/>
  <c r="AB63" i="58"/>
  <c r="AU63" i="58"/>
  <c r="R63" i="58"/>
  <c r="AA63" i="58"/>
  <c r="W63" i="58"/>
  <c r="Y63" i="58"/>
  <c r="Q63" i="58"/>
  <c r="BA63" i="58" s="1"/>
  <c r="V63" i="58"/>
  <c r="AY63" i="58" s="1"/>
  <c r="Z63" i="58"/>
  <c r="AZ63" i="58" s="1"/>
  <c r="N45" i="58"/>
  <c r="AE22" i="58" a="1"/>
  <c r="AE22" i="58" s="1"/>
  <c r="AB22" i="58"/>
  <c r="V53" i="58"/>
  <c r="AY53" i="58" s="1"/>
  <c r="P113" i="58"/>
  <c r="F35" i="58"/>
  <c r="G35" i="58" s="1"/>
  <c r="F67" i="58"/>
  <c r="G67" i="58" s="1"/>
  <c r="P22" i="58"/>
  <c r="U22" i="58"/>
  <c r="AU54" i="58"/>
  <c r="U51" i="58"/>
  <c r="Z96" i="58"/>
  <c r="AZ96" i="58" s="1"/>
  <c r="BB96" i="58" s="1"/>
  <c r="AA96" i="58"/>
  <c r="P82" i="58"/>
  <c r="Z37" i="58"/>
  <c r="AZ37" i="58" s="1"/>
  <c r="Y3" i="58"/>
  <c r="AE4" i="58" a="1"/>
  <c r="AE4" i="58" s="1"/>
  <c r="Y53" i="58"/>
  <c r="AA120" i="58"/>
  <c r="U113" i="58"/>
  <c r="L126" i="58"/>
  <c r="AA83" i="58"/>
  <c r="M78" i="58"/>
  <c r="Q69" i="58"/>
  <c r="BA69" i="58" s="1"/>
  <c r="BB69" i="58" s="1"/>
  <c r="M45" i="58"/>
  <c r="Z41" i="58"/>
  <c r="AZ41" i="58" s="1"/>
  <c r="AH35" i="58"/>
  <c r="Z36" i="58"/>
  <c r="AZ36" i="58" s="1"/>
  <c r="P26" i="58"/>
  <c r="AH11" i="58"/>
  <c r="V14" i="58"/>
  <c r="AY14" i="58" s="1"/>
  <c r="N14" i="58"/>
  <c r="Q10" i="58"/>
  <c r="BA10" i="58" s="1"/>
  <c r="F9" i="58"/>
  <c r="G9" i="58" s="1"/>
  <c r="F11" i="58"/>
  <c r="G11" i="58" s="1"/>
  <c r="W11" i="58" s="1"/>
  <c r="F43" i="58"/>
  <c r="G43" i="58" s="1"/>
  <c r="W43" i="58" s="1"/>
  <c r="F105" i="58"/>
  <c r="G105" i="58" s="1"/>
  <c r="AB82" i="58"/>
  <c r="AE83" i="58" a="1"/>
  <c r="AE83" i="58" s="1"/>
  <c r="S84" i="58"/>
  <c r="Z14" i="58"/>
  <c r="AZ14" i="58" s="1"/>
  <c r="P120" i="58"/>
  <c r="S22" i="58"/>
  <c r="Z54" i="58"/>
  <c r="AZ54" i="58" s="1"/>
  <c r="Y51" i="58"/>
  <c r="AS96" i="58"/>
  <c r="AF96" i="58" s="1"/>
  <c r="Y82" i="58"/>
  <c r="V82" i="58"/>
  <c r="AY82" i="58" s="1"/>
  <c r="AA37" i="58"/>
  <c r="AE37" i="58" a="1"/>
  <c r="AE37" i="58" s="1"/>
  <c r="P3" i="58"/>
  <c r="W4" i="58"/>
  <c r="Z53" i="58"/>
  <c r="AZ53" i="58" s="1"/>
  <c r="AU53" i="58"/>
  <c r="U77" i="58"/>
  <c r="AB120" i="58"/>
  <c r="M126" i="58"/>
  <c r="U83" i="58"/>
  <c r="L85" i="58"/>
  <c r="F81" i="58"/>
  <c r="G81" i="58" s="1"/>
  <c r="N78" i="58"/>
  <c r="N77" i="58"/>
  <c r="R41" i="58"/>
  <c r="M34" i="58"/>
  <c r="AH26" i="58"/>
  <c r="AA36" i="58"/>
  <c r="AA26" i="58"/>
  <c r="AA10" i="58"/>
  <c r="AH34" i="58"/>
  <c r="AH41" i="58"/>
  <c r="L70" i="58"/>
  <c r="F129" i="58"/>
  <c r="G129" i="58" s="1"/>
  <c r="Y54" i="58"/>
  <c r="P10" i="58"/>
  <c r="AB128" i="58"/>
  <c r="V22" i="58"/>
  <c r="AY22" i="58" s="1"/>
  <c r="P111" i="58"/>
  <c r="S54" i="58"/>
  <c r="W54" i="58"/>
  <c r="AU51" i="58"/>
  <c r="AB96" i="58"/>
  <c r="R82" i="58"/>
  <c r="AE82" i="58" a="1"/>
  <c r="AE82" i="58" s="1"/>
  <c r="AU37" i="58"/>
  <c r="AV42" i="58" s="1"/>
  <c r="W37" i="58"/>
  <c r="S3" i="58"/>
  <c r="Z3" i="58"/>
  <c r="AZ3" i="58" s="1"/>
  <c r="AU4" i="58"/>
  <c r="P53" i="58"/>
  <c r="W53" i="58"/>
  <c r="Y77" i="58"/>
  <c r="U120" i="58"/>
  <c r="AB113" i="58"/>
  <c r="L124" i="58"/>
  <c r="Z83" i="58"/>
  <c r="AZ83" i="58" s="1"/>
  <c r="N85" i="58"/>
  <c r="F50" i="58"/>
  <c r="G50" i="58" s="1"/>
  <c r="L77" i="58"/>
  <c r="Q60" i="58"/>
  <c r="BA60" i="58" s="1"/>
  <c r="N34" i="58"/>
  <c r="AU36" i="58"/>
  <c r="AU26" i="58"/>
  <c r="L15" i="58"/>
  <c r="R10" i="58"/>
  <c r="AH9" i="58"/>
  <c r="F65" i="58"/>
  <c r="G65" i="58" s="1"/>
  <c r="AG73" i="58"/>
  <c r="AA107" i="58"/>
  <c r="AE51" i="58" a="1"/>
  <c r="AE51" i="58" s="1"/>
  <c r="U4" i="58"/>
  <c r="AB69" i="58"/>
  <c r="AH51" i="58"/>
  <c r="W27" i="58"/>
  <c r="Q35" i="58"/>
  <c r="BA35" i="58" s="1"/>
  <c r="BB35" i="58" s="1"/>
  <c r="W22" i="58"/>
  <c r="Q111" i="58"/>
  <c r="BA111" i="58" s="1"/>
  <c r="P54" i="58"/>
  <c r="Q54" i="58"/>
  <c r="BA54" i="58" s="1"/>
  <c r="BB54" i="58" s="1"/>
  <c r="Z51" i="58"/>
  <c r="AZ51" i="58" s="1"/>
  <c r="P96" i="58"/>
  <c r="S82" i="58"/>
  <c r="Q82" i="58"/>
  <c r="BA82" i="58" s="1"/>
  <c r="BB82" i="58" s="1"/>
  <c r="P37" i="58"/>
  <c r="U3" i="58"/>
  <c r="Q3" i="58"/>
  <c r="BA3" i="58" s="1"/>
  <c r="BB3" i="58" s="1"/>
  <c r="Z4" i="58"/>
  <c r="AZ4" i="58" s="1"/>
  <c r="Y4" i="58"/>
  <c r="Q53" i="58"/>
  <c r="BA53" i="58" s="1"/>
  <c r="BB53" i="58" s="1"/>
  <c r="AE120" i="58" a="1"/>
  <c r="AE120" i="58" s="1"/>
  <c r="R113" i="58"/>
  <c r="M124" i="58"/>
  <c r="AH50" i="58"/>
  <c r="F58" i="58"/>
  <c r="G58" i="58" s="1"/>
  <c r="AE36" i="58" a="1"/>
  <c r="AE36" i="58" s="1"/>
  <c r="P27" i="58"/>
  <c r="Q26" i="58"/>
  <c r="BA26" i="58" s="1"/>
  <c r="AE69" i="58" a="1"/>
  <c r="AE69" i="58" s="1"/>
  <c r="N15" i="58"/>
  <c r="F59" i="58"/>
  <c r="G59" i="58" s="1"/>
  <c r="S59" i="58" s="1"/>
  <c r="F73" i="58"/>
  <c r="G73" i="58" s="1"/>
  <c r="S73" i="58" s="1"/>
  <c r="F89" i="58"/>
  <c r="G89" i="58" s="1"/>
  <c r="AU3" i="58"/>
  <c r="F99" i="58"/>
  <c r="G99" i="58" s="1"/>
  <c r="S26" i="58"/>
  <c r="F74" i="58"/>
  <c r="G74" i="58" s="1"/>
  <c r="AE54" i="58" a="1"/>
  <c r="AE54" i="58" s="1"/>
  <c r="U82" i="58"/>
  <c r="V3" i="58"/>
  <c r="AY3" i="58" s="1"/>
  <c r="AE53" i="58" a="1"/>
  <c r="AE53" i="58" s="1"/>
  <c r="Y83" i="58"/>
  <c r="AH58" i="58"/>
  <c r="F57" i="58"/>
  <c r="G57" i="58" s="1"/>
  <c r="F42" i="58"/>
  <c r="G42" i="58" s="1"/>
  <c r="F25" i="58"/>
  <c r="G25" i="58" s="1"/>
  <c r="AU27" i="58"/>
  <c r="AV37" i="58" s="1"/>
  <c r="AH10" i="58"/>
  <c r="AG71" i="58"/>
  <c r="Q35" i="59"/>
  <c r="BA35" i="59" s="1"/>
  <c r="V35" i="59"/>
  <c r="AY35" i="59" s="1"/>
  <c r="Y35" i="59"/>
  <c r="P35" i="59"/>
  <c r="AB35" i="59"/>
  <c r="W35" i="59"/>
  <c r="R35" i="59"/>
  <c r="U35" i="59"/>
  <c r="AA35" i="59"/>
  <c r="Q34" i="59"/>
  <c r="BA34" i="59" s="1"/>
  <c r="S34" i="59"/>
  <c r="Y25" i="59"/>
  <c r="AU25" i="59"/>
  <c r="U25" i="59"/>
  <c r="AB25" i="59"/>
  <c r="N40" i="59"/>
  <c r="M40" i="59"/>
  <c r="AG40" i="59" s="1"/>
  <c r="L70" i="59"/>
  <c r="W70" i="59"/>
  <c r="L102" i="59"/>
  <c r="M102" i="59"/>
  <c r="N116" i="59"/>
  <c r="L116" i="59"/>
  <c r="AA109" i="59"/>
  <c r="W109" i="59"/>
  <c r="Z109" i="59"/>
  <c r="AZ109" i="59" s="1"/>
  <c r="U109" i="59"/>
  <c r="AB109" i="59"/>
  <c r="S109" i="59"/>
  <c r="R109" i="59"/>
  <c r="V109" i="59"/>
  <c r="AY109" i="59" s="1"/>
  <c r="Y109" i="59"/>
  <c r="AB94" i="59"/>
  <c r="W94" i="59"/>
  <c r="Y94" i="59"/>
  <c r="AE94" i="59" a="1"/>
  <c r="AE94" i="59" s="1"/>
  <c r="S94" i="59"/>
  <c r="V94" i="59"/>
  <c r="AY94" i="59" s="1"/>
  <c r="P94" i="59"/>
  <c r="AX87" i="59"/>
  <c r="F87" i="59"/>
  <c r="G87" i="59" s="1"/>
  <c r="AE87" i="59" s="1" a="1"/>
  <c r="AE87" i="59" s="1"/>
  <c r="AD87" i="59" s="1"/>
  <c r="AC87" i="59" s="1"/>
  <c r="N41" i="59"/>
  <c r="M41" i="59"/>
  <c r="AG41" i="59" s="1"/>
  <c r="L41" i="59"/>
  <c r="N33" i="59"/>
  <c r="M33" i="59"/>
  <c r="M25" i="59"/>
  <c r="AG25" i="59" s="1"/>
  <c r="N25" i="59"/>
  <c r="M18" i="59"/>
  <c r="AG18" i="59" s="1"/>
  <c r="N18" i="59"/>
  <c r="L18" i="59"/>
  <c r="M10" i="59"/>
  <c r="L10" i="59"/>
  <c r="AB2" i="59"/>
  <c r="W2" i="59"/>
  <c r="N2" i="59"/>
  <c r="A7" i="59"/>
  <c r="D7" i="59"/>
  <c r="A113" i="59"/>
  <c r="D113" i="59"/>
  <c r="D58" i="59"/>
  <c r="A58" i="59"/>
  <c r="D50" i="59"/>
  <c r="A50" i="59"/>
  <c r="D66" i="59"/>
  <c r="U40" i="59"/>
  <c r="L58" i="59"/>
  <c r="AA2" i="59"/>
  <c r="U94" i="59"/>
  <c r="V70" i="59"/>
  <c r="AY70" i="59" s="1"/>
  <c r="AA8" i="59"/>
  <c r="W8" i="59"/>
  <c r="U78" i="59"/>
  <c r="W78" i="59"/>
  <c r="Y78" i="59"/>
  <c r="AA78" i="59"/>
  <c r="AE78" i="59" a="1"/>
  <c r="AE78" i="59" s="1"/>
  <c r="AB78" i="59"/>
  <c r="W123" i="59"/>
  <c r="Z123" i="59"/>
  <c r="AZ123" i="59" s="1"/>
  <c r="P123" i="59"/>
  <c r="AX116" i="59"/>
  <c r="F116" i="59"/>
  <c r="G116" i="59" s="1"/>
  <c r="N88" i="59"/>
  <c r="L88" i="59"/>
  <c r="W88" i="59"/>
  <c r="M48" i="59"/>
  <c r="L48" i="59"/>
  <c r="M17" i="59"/>
  <c r="N17" i="59"/>
  <c r="L17" i="59"/>
  <c r="M9" i="59"/>
  <c r="AG9" i="59" s="1"/>
  <c r="L9" i="59"/>
  <c r="N9" i="59"/>
  <c r="Y40" i="59"/>
  <c r="P109" i="59"/>
  <c r="R65" i="59"/>
  <c r="AE65" i="59" a="1"/>
  <c r="AE65" i="59" s="1"/>
  <c r="N123" i="59"/>
  <c r="L123" i="59"/>
  <c r="M123" i="59"/>
  <c r="Z103" i="59"/>
  <c r="AZ103" i="59" s="1"/>
  <c r="V103" i="59"/>
  <c r="AY103" i="59" s="1"/>
  <c r="Y103" i="59"/>
  <c r="L31" i="59"/>
  <c r="Q31" i="59"/>
  <c r="BA31" i="59" s="1"/>
  <c r="BB31" i="59" s="1"/>
  <c r="V31" i="59"/>
  <c r="AY31" i="59" s="1"/>
  <c r="R31" i="59"/>
  <c r="M31" i="59"/>
  <c r="S31" i="59"/>
  <c r="M24" i="59"/>
  <c r="AG24" i="59" s="1"/>
  <c r="L24" i="59"/>
  <c r="N16" i="59"/>
  <c r="L16" i="59"/>
  <c r="M16" i="59"/>
  <c r="D5" i="59"/>
  <c r="A5" i="59"/>
  <c r="A111" i="59"/>
  <c r="D111" i="59"/>
  <c r="A88" i="59"/>
  <c r="D88" i="59"/>
  <c r="D56" i="59"/>
  <c r="A56" i="59"/>
  <c r="V40" i="59"/>
  <c r="AY40" i="59" s="1"/>
  <c r="A82" i="59"/>
  <c r="V2" i="59"/>
  <c r="AY2" i="59" s="1"/>
  <c r="AA94" i="59"/>
  <c r="AA25" i="59"/>
  <c r="Z94" i="59"/>
  <c r="AZ94" i="59" s="1"/>
  <c r="A121" i="59"/>
  <c r="N102" i="59"/>
  <c r="AA60" i="59"/>
  <c r="AU60" i="59"/>
  <c r="AB60" i="59"/>
  <c r="AE60" i="59" a="1"/>
  <c r="AE60" i="59" s="1"/>
  <c r="Z60" i="59"/>
  <c r="AZ60" i="59" s="1"/>
  <c r="Y60" i="59"/>
  <c r="U60" i="59"/>
  <c r="L125" i="59"/>
  <c r="V125" i="59"/>
  <c r="AY125" i="59" s="1"/>
  <c r="P125" i="59"/>
  <c r="N125" i="59"/>
  <c r="S125" i="59"/>
  <c r="M118" i="59"/>
  <c r="N118" i="59"/>
  <c r="L118" i="59"/>
  <c r="M110" i="59"/>
  <c r="L110" i="59"/>
  <c r="L94" i="59"/>
  <c r="N94" i="59"/>
  <c r="M94" i="59"/>
  <c r="M86" i="59"/>
  <c r="L86" i="59"/>
  <c r="M78" i="59"/>
  <c r="N78" i="59"/>
  <c r="N62" i="59"/>
  <c r="M62" i="59"/>
  <c r="AA40" i="59"/>
  <c r="A74" i="59"/>
  <c r="Q94" i="59"/>
  <c r="BA94" i="59" s="1"/>
  <c r="BB94" i="59" s="1"/>
  <c r="M116" i="59"/>
  <c r="U28" i="59"/>
  <c r="AA28" i="59"/>
  <c r="AU28" i="59"/>
  <c r="S28" i="59"/>
  <c r="AB28" i="59"/>
  <c r="Y28" i="59"/>
  <c r="R28" i="59"/>
  <c r="AE28" i="59" a="1"/>
  <c r="AE28" i="59" s="1"/>
  <c r="P28" i="59"/>
  <c r="N126" i="59"/>
  <c r="M126" i="59"/>
  <c r="L126" i="59"/>
  <c r="AX61" i="59"/>
  <c r="F61" i="59"/>
  <c r="G61" i="59" s="1"/>
  <c r="V61" i="59" s="1"/>
  <c r="AY61" i="59" s="1"/>
  <c r="AH61" i="59"/>
  <c r="AX45" i="59"/>
  <c r="AH45" i="59"/>
  <c r="F45" i="59"/>
  <c r="G45" i="59" s="1"/>
  <c r="R45" i="59" s="1"/>
  <c r="AX37" i="59"/>
  <c r="AH37" i="59"/>
  <c r="AG37" i="59"/>
  <c r="F37" i="59"/>
  <c r="G37" i="59" s="1"/>
  <c r="AE37" i="59" s="1" a="1"/>
  <c r="AE37" i="59" s="1"/>
  <c r="AD37" i="59" s="1"/>
  <c r="AC37" i="59" s="1"/>
  <c r="AX29" i="59"/>
  <c r="F29" i="59"/>
  <c r="G29" i="59" s="1"/>
  <c r="AX21" i="59"/>
  <c r="AH21" i="59"/>
  <c r="F21" i="59"/>
  <c r="G21" i="59" s="1"/>
  <c r="U21" i="59" s="1"/>
  <c r="AG21" i="59"/>
  <c r="AX13" i="59"/>
  <c r="AH13" i="59"/>
  <c r="F13" i="59"/>
  <c r="G13" i="59" s="1"/>
  <c r="AX5" i="59"/>
  <c r="AH5" i="59"/>
  <c r="F5" i="59"/>
  <c r="G5" i="59" s="1"/>
  <c r="W5" i="59" s="1"/>
  <c r="M101" i="59"/>
  <c r="AA101" i="59"/>
  <c r="N101" i="59"/>
  <c r="L101" i="59"/>
  <c r="Y101" i="59"/>
  <c r="R77" i="59"/>
  <c r="Q77" i="59"/>
  <c r="BA77" i="59" s="1"/>
  <c r="BB77" i="59" s="1"/>
  <c r="L45" i="59"/>
  <c r="N45" i="59"/>
  <c r="S40" i="59"/>
  <c r="D97" i="59"/>
  <c r="A42" i="59"/>
  <c r="L40" i="59"/>
  <c r="M2" i="59"/>
  <c r="Q109" i="59"/>
  <c r="BA109" i="59" s="1"/>
  <c r="BB109" i="59" s="1"/>
  <c r="N10" i="59"/>
  <c r="U36" i="59"/>
  <c r="L36" i="59"/>
  <c r="M36" i="59"/>
  <c r="AG36" i="59" s="1"/>
  <c r="Y36" i="59"/>
  <c r="AX82" i="59"/>
  <c r="F82" i="59"/>
  <c r="G82" i="59" s="1"/>
  <c r="N108" i="59"/>
  <c r="L108" i="59"/>
  <c r="P92" i="59"/>
  <c r="M92" i="59"/>
  <c r="M68" i="59"/>
  <c r="N68" i="59"/>
  <c r="L68" i="59"/>
  <c r="Z52" i="59"/>
  <c r="AZ52" i="59" s="1"/>
  <c r="L52" i="59"/>
  <c r="Z40" i="59"/>
  <c r="AZ40" i="59" s="1"/>
  <c r="P40" i="59"/>
  <c r="A34" i="59"/>
  <c r="L2" i="59"/>
  <c r="AB111" i="59"/>
  <c r="Z111" i="59"/>
  <c r="AZ111" i="59" s="1"/>
  <c r="Q111" i="59"/>
  <c r="BA111" i="59" s="1"/>
  <c r="BB111" i="59" s="1"/>
  <c r="S113" i="59"/>
  <c r="Q113" i="59"/>
  <c r="BA113" i="59" s="1"/>
  <c r="BB113" i="59" s="1"/>
  <c r="AE113" i="59" a="1"/>
  <c r="AE113" i="59" s="1"/>
  <c r="P113" i="59"/>
  <c r="U113" i="59"/>
  <c r="AA113" i="59"/>
  <c r="AX59" i="59"/>
  <c r="F59" i="59"/>
  <c r="G59" i="59" s="1"/>
  <c r="AH59" i="59"/>
  <c r="AX51" i="59"/>
  <c r="AH51" i="59"/>
  <c r="AX43" i="59"/>
  <c r="F43" i="59"/>
  <c r="G43" i="59" s="1"/>
  <c r="AX27" i="59"/>
  <c r="F27" i="59"/>
  <c r="G27" i="59" s="1"/>
  <c r="P27" i="59" s="1"/>
  <c r="AX19" i="59"/>
  <c r="F19" i="59"/>
  <c r="G19" i="59" s="1"/>
  <c r="Q19" i="59" s="1"/>
  <c r="BA19" i="59" s="1"/>
  <c r="AH19" i="59"/>
  <c r="AX3" i="59"/>
  <c r="F3" i="59"/>
  <c r="G3" i="59" s="1"/>
  <c r="AH3" i="59"/>
  <c r="AG3" i="59"/>
  <c r="R40" i="59"/>
  <c r="AB40" i="59"/>
  <c r="Y2" i="59"/>
  <c r="Q79" i="59"/>
  <c r="BA79" i="59" s="1"/>
  <c r="BB79" i="59" s="1"/>
  <c r="AA79" i="59"/>
  <c r="Y79" i="59"/>
  <c r="P79" i="59"/>
  <c r="U79" i="59"/>
  <c r="Z79" i="59"/>
  <c r="AZ79" i="59" s="1"/>
  <c r="W79" i="59"/>
  <c r="V79" i="59"/>
  <c r="AY79" i="59" s="1"/>
  <c r="S79" i="59"/>
  <c r="AE79" i="59" a="1"/>
  <c r="AE79" i="59" s="1"/>
  <c r="AB79" i="59"/>
  <c r="R84" i="59"/>
  <c r="P84" i="59"/>
  <c r="V84" i="59"/>
  <c r="AY84" i="59" s="1"/>
  <c r="Y84" i="59"/>
  <c r="AA84" i="59"/>
  <c r="Q7" i="59"/>
  <c r="BA7" i="59" s="1"/>
  <c r="AB7" i="59"/>
  <c r="AB20" i="59"/>
  <c r="Y20" i="59"/>
  <c r="Q20" i="59"/>
  <c r="BA20" i="59" s="1"/>
  <c r="AU20" i="59"/>
  <c r="Z20" i="59"/>
  <c r="AZ20" i="59" s="1"/>
  <c r="U20" i="59"/>
  <c r="R20" i="59"/>
  <c r="R22" i="59"/>
  <c r="S22" i="59"/>
  <c r="AA22" i="59"/>
  <c r="V22" i="59"/>
  <c r="AY22" i="59" s="1"/>
  <c r="Z22" i="59"/>
  <c r="AZ22" i="59" s="1"/>
  <c r="Y22" i="59"/>
  <c r="L29" i="59"/>
  <c r="M29" i="59"/>
  <c r="N29" i="59"/>
  <c r="N43" i="59"/>
  <c r="M43" i="59"/>
  <c r="L43" i="59"/>
  <c r="N104" i="59"/>
  <c r="M104" i="59"/>
  <c r="P118" i="59"/>
  <c r="W118" i="59"/>
  <c r="Y118" i="59"/>
  <c r="S118" i="59"/>
  <c r="AS118" i="59"/>
  <c r="AF118" i="59" s="1"/>
  <c r="V118" i="59"/>
  <c r="AY118" i="59" s="1"/>
  <c r="BB118" i="59" s="1"/>
  <c r="U118" i="59"/>
  <c r="Q118" i="59"/>
  <c r="BA118" i="59" s="1"/>
  <c r="AB118" i="59"/>
  <c r="AA80" i="59"/>
  <c r="U80" i="59"/>
  <c r="Y80" i="59"/>
  <c r="AE80" i="59" a="1"/>
  <c r="AE80" i="59" s="1"/>
  <c r="Q80" i="59"/>
  <c r="BA80" i="59" s="1"/>
  <c r="V80" i="59"/>
  <c r="AY80" i="59" s="1"/>
  <c r="R80" i="59"/>
  <c r="AB80" i="59"/>
  <c r="Z80" i="59"/>
  <c r="AZ80" i="59" s="1"/>
  <c r="W80" i="59"/>
  <c r="R129" i="59"/>
  <c r="N129" i="59"/>
  <c r="S129" i="59"/>
  <c r="N19" i="59"/>
  <c r="M19" i="59"/>
  <c r="AG19" i="59" s="1"/>
  <c r="A19" i="59"/>
  <c r="D19" i="59"/>
  <c r="AH4" i="59"/>
  <c r="F6" i="59"/>
  <c r="G6" i="59" s="1"/>
  <c r="AH36" i="59"/>
  <c r="AH38" i="59"/>
  <c r="Z101" i="59"/>
  <c r="AZ101" i="59" s="1"/>
  <c r="F115" i="59"/>
  <c r="G115" i="59" s="1"/>
  <c r="AB115" i="59" s="1"/>
  <c r="F4" i="59"/>
  <c r="G4" i="59" s="1"/>
  <c r="Y4" i="59" s="1"/>
  <c r="AH23" i="59"/>
  <c r="F30" i="59"/>
  <c r="G30" i="59" s="1"/>
  <c r="F38" i="59"/>
  <c r="G38" i="59" s="1"/>
  <c r="F95" i="59"/>
  <c r="G95" i="59" s="1"/>
  <c r="Z98" i="59"/>
  <c r="AZ98" i="59" s="1"/>
  <c r="AG5" i="59"/>
  <c r="F14" i="59"/>
  <c r="G14" i="59" s="1"/>
  <c r="AH30" i="59"/>
  <c r="AH44" i="59"/>
  <c r="F46" i="59"/>
  <c r="G46" i="59" s="1"/>
  <c r="F93" i="59"/>
  <c r="G93" i="59" s="1"/>
  <c r="F97" i="59"/>
  <c r="G97" i="59" s="1"/>
  <c r="F108" i="59"/>
  <c r="G108" i="59" s="1"/>
  <c r="R108" i="59" s="1"/>
  <c r="F63" i="59"/>
  <c r="G63" i="59" s="1"/>
  <c r="AB63" i="59" s="1"/>
  <c r="F12" i="59"/>
  <c r="G12" i="59" s="1"/>
  <c r="AG35" i="59"/>
  <c r="F44" i="59"/>
  <c r="G44" i="59" s="1"/>
  <c r="W55" i="59"/>
  <c r="P55" i="59"/>
  <c r="Z55" i="59"/>
  <c r="AZ55" i="59" s="1"/>
  <c r="V55" i="59"/>
  <c r="AY55" i="59" s="1"/>
  <c r="R55" i="59"/>
  <c r="S55" i="59"/>
  <c r="U39" i="59"/>
  <c r="P39" i="59"/>
  <c r="Q39" i="59"/>
  <c r="BA39" i="59" s="1"/>
  <c r="R39" i="59"/>
  <c r="Z39" i="59"/>
  <c r="AZ39" i="59" s="1"/>
  <c r="AU39" i="59"/>
  <c r="Y39" i="59"/>
  <c r="AA7" i="59"/>
  <c r="S7" i="59"/>
  <c r="U7" i="59"/>
  <c r="R7" i="59"/>
  <c r="P7" i="59"/>
  <c r="Z7" i="59"/>
  <c r="AZ7" i="59" s="1"/>
  <c r="V7" i="59"/>
  <c r="AY7" i="59" s="1"/>
  <c r="BB7" i="59" s="1"/>
  <c r="Y7" i="59"/>
  <c r="AU8" i="59"/>
  <c r="AV3" i="59" s="1"/>
  <c r="Q8" i="59"/>
  <c r="BA8" i="59" s="1"/>
  <c r="AB8" i="59"/>
  <c r="Z8" i="59"/>
  <c r="AZ8" i="59" s="1"/>
  <c r="S8" i="59"/>
  <c r="U8" i="59"/>
  <c r="S25" i="59"/>
  <c r="P25" i="59"/>
  <c r="Q25" i="59"/>
  <c r="BA25" i="59" s="1"/>
  <c r="R25" i="59"/>
  <c r="V25" i="59"/>
  <c r="AY25" i="59" s="1"/>
  <c r="BB25" i="59" s="1"/>
  <c r="Z25" i="59"/>
  <c r="AZ25" i="59" s="1"/>
  <c r="W25" i="59"/>
  <c r="N36" i="59"/>
  <c r="AB36" i="59"/>
  <c r="AA36" i="59"/>
  <c r="V36" i="59"/>
  <c r="AY36" i="59" s="1"/>
  <c r="BB36" i="59" s="1"/>
  <c r="W36" i="59"/>
  <c r="W100" i="59"/>
  <c r="N100" i="59"/>
  <c r="Y100" i="59"/>
  <c r="L100" i="59"/>
  <c r="V100" i="59"/>
  <c r="AY100" i="59" s="1"/>
  <c r="AA100" i="59"/>
  <c r="N92" i="59"/>
  <c r="Q92" i="59"/>
  <c r="BA92" i="59" s="1"/>
  <c r="BB92" i="59" s="1"/>
  <c r="R92" i="59"/>
  <c r="S92" i="59"/>
  <c r="V92" i="59"/>
  <c r="AY92" i="59" s="1"/>
  <c r="L92" i="59"/>
  <c r="M84" i="59"/>
  <c r="N84" i="59"/>
  <c r="L84" i="59"/>
  <c r="N76" i="59"/>
  <c r="M76" i="59"/>
  <c r="L76" i="59"/>
  <c r="P60" i="59"/>
  <c r="R60" i="59"/>
  <c r="V60" i="59"/>
  <c r="AY60" i="59" s="1"/>
  <c r="Q60" i="59"/>
  <c r="BA60" i="59" s="1"/>
  <c r="BB60" i="59" s="1"/>
  <c r="L60" i="59"/>
  <c r="N60" i="59"/>
  <c r="U52" i="59"/>
  <c r="AB52" i="59"/>
  <c r="V52" i="59"/>
  <c r="AY52" i="59" s="1"/>
  <c r="M52" i="59"/>
  <c r="AG52" i="59" s="1"/>
  <c r="AA52" i="59"/>
  <c r="Y52" i="59"/>
  <c r="N52" i="59"/>
  <c r="D17" i="59"/>
  <c r="A17" i="59"/>
  <c r="S71" i="59"/>
  <c r="P71" i="59"/>
  <c r="Z71" i="59"/>
  <c r="AZ71" i="59" s="1"/>
  <c r="AB71" i="59"/>
  <c r="AS71" i="59"/>
  <c r="AF71" i="59" s="1"/>
  <c r="R71" i="59"/>
  <c r="Y71" i="59"/>
  <c r="N53" i="59"/>
  <c r="L53" i="59"/>
  <c r="M53" i="59"/>
  <c r="AG53" i="59" s="1"/>
  <c r="AA39" i="59"/>
  <c r="Q71" i="59"/>
  <c r="BA71" i="59" s="1"/>
  <c r="AE90" i="59" a="1"/>
  <c r="AE90" i="59" s="1"/>
  <c r="AB90" i="59"/>
  <c r="S90" i="59"/>
  <c r="AA90" i="59"/>
  <c r="R90" i="59"/>
  <c r="U90" i="59"/>
  <c r="Y90" i="59"/>
  <c r="Z90" i="59"/>
  <c r="AZ90" i="59" s="1"/>
  <c r="S84" i="59"/>
  <c r="W84" i="59"/>
  <c r="U84" i="59"/>
  <c r="Z84" i="59"/>
  <c r="AZ84" i="59" s="1"/>
  <c r="Q84" i="59"/>
  <c r="BA84" i="59" s="1"/>
  <c r="N8" i="59"/>
  <c r="L8" i="59"/>
  <c r="M8" i="59"/>
  <c r="AG8" i="59" s="1"/>
  <c r="AX42" i="59"/>
  <c r="AH42" i="59"/>
  <c r="F42" i="59"/>
  <c r="G42" i="59" s="1"/>
  <c r="AX34" i="59"/>
  <c r="AG34" i="59"/>
  <c r="AX26" i="59"/>
  <c r="AH26" i="59"/>
  <c r="F26" i="59"/>
  <c r="G26" i="59" s="1"/>
  <c r="AX18" i="59"/>
  <c r="F18" i="59"/>
  <c r="G18" i="59" s="1"/>
  <c r="S18" i="59" s="1"/>
  <c r="Q129" i="59"/>
  <c r="BA129" i="59" s="1"/>
  <c r="BB129" i="59" s="1"/>
  <c r="V129" i="59"/>
  <c r="AY129" i="59" s="1"/>
  <c r="N122" i="59"/>
  <c r="M122" i="59"/>
  <c r="S122" i="59"/>
  <c r="P122" i="59"/>
  <c r="Q122" i="59"/>
  <c r="BA122" i="59" s="1"/>
  <c r="N115" i="59"/>
  <c r="M115" i="59"/>
  <c r="L115" i="59"/>
  <c r="L107" i="59"/>
  <c r="R107" i="59"/>
  <c r="S107" i="59"/>
  <c r="Q107" i="59"/>
  <c r="BA107" i="59" s="1"/>
  <c r="BB107" i="59" s="1"/>
  <c r="P107" i="59"/>
  <c r="N99" i="59"/>
  <c r="M99" i="59"/>
  <c r="L99" i="59"/>
  <c r="N83" i="59"/>
  <c r="M83" i="59"/>
  <c r="M75" i="59"/>
  <c r="N75" i="59"/>
  <c r="L67" i="59"/>
  <c r="N67" i="59"/>
  <c r="M67" i="59"/>
  <c r="AA68" i="59"/>
  <c r="AU7" i="59"/>
  <c r="AA71" i="59"/>
  <c r="Z6" i="59"/>
  <c r="AZ6" i="59" s="1"/>
  <c r="V6" i="59"/>
  <c r="AY6" i="59" s="1"/>
  <c r="BB6" i="59" s="1"/>
  <c r="U6" i="59"/>
  <c r="AB6" i="59"/>
  <c r="N6" i="59"/>
  <c r="M6" i="59"/>
  <c r="AG6" i="59" s="1"/>
  <c r="AA6" i="59"/>
  <c r="Y6" i="59"/>
  <c r="F49" i="59"/>
  <c r="G49" i="59" s="1"/>
  <c r="AH49" i="59"/>
  <c r="AX41" i="59"/>
  <c r="F41" i="59"/>
  <c r="G41" i="59" s="1"/>
  <c r="AE41" i="59" s="1" a="1"/>
  <c r="AE41" i="59" s="1"/>
  <c r="AD41" i="59" s="1"/>
  <c r="AC41" i="59" s="1"/>
  <c r="AX33" i="59"/>
  <c r="AH33" i="59"/>
  <c r="F33" i="59"/>
  <c r="G33" i="59" s="1"/>
  <c r="AX17" i="59"/>
  <c r="AH17" i="59"/>
  <c r="F17" i="59"/>
  <c r="G17" i="59" s="1"/>
  <c r="AX9" i="59"/>
  <c r="AH9" i="59"/>
  <c r="F9" i="59"/>
  <c r="G9" i="59" s="1"/>
  <c r="P9" i="59" s="1"/>
  <c r="V121" i="59"/>
  <c r="AY121" i="59" s="1"/>
  <c r="U121" i="59"/>
  <c r="L114" i="59"/>
  <c r="M114" i="59"/>
  <c r="M46" i="59"/>
  <c r="L46" i="59"/>
  <c r="S46" i="59"/>
  <c r="R46" i="59"/>
  <c r="P46" i="59"/>
  <c r="Q46" i="59"/>
  <c r="BA46" i="59" s="1"/>
  <c r="W7" i="59"/>
  <c r="AA93" i="59"/>
  <c r="Y93" i="59"/>
  <c r="AB93" i="59"/>
  <c r="Z93" i="59"/>
  <c r="AZ93" i="59" s="1"/>
  <c r="P93" i="59"/>
  <c r="W93" i="59"/>
  <c r="V93" i="59"/>
  <c r="AY93" i="59" s="1"/>
  <c r="U93" i="59"/>
  <c r="Q93" i="59"/>
  <c r="BA93" i="59" s="1"/>
  <c r="BB93" i="59" s="1"/>
  <c r="AE93" i="59" a="1"/>
  <c r="AE93" i="59" s="1"/>
  <c r="R93" i="59"/>
  <c r="S93" i="59"/>
  <c r="L95" i="59"/>
  <c r="M95" i="59"/>
  <c r="V95" i="59"/>
  <c r="AY95" i="59" s="1"/>
  <c r="S95" i="59"/>
  <c r="N95" i="59"/>
  <c r="U97" i="59"/>
  <c r="AB97" i="59"/>
  <c r="W97" i="59"/>
  <c r="V97" i="59"/>
  <c r="AY97" i="59" s="1"/>
  <c r="AA97" i="59"/>
  <c r="R97" i="59"/>
  <c r="AE97" i="59" a="1"/>
  <c r="AE97" i="59" s="1"/>
  <c r="Q97" i="59"/>
  <c r="BA97" i="59" s="1"/>
  <c r="Z97" i="59"/>
  <c r="AZ97" i="59" s="1"/>
  <c r="N128" i="59"/>
  <c r="R128" i="59"/>
  <c r="L128" i="59"/>
  <c r="Q128" i="59"/>
  <c r="BA128" i="59" s="1"/>
  <c r="L32" i="59"/>
  <c r="N32" i="59"/>
  <c r="M32" i="59"/>
  <c r="Z34" i="59"/>
  <c r="AZ34" i="59" s="1"/>
  <c r="W43" i="59"/>
  <c r="P43" i="59"/>
  <c r="Q43" i="59"/>
  <c r="BA43" i="59" s="1"/>
  <c r="BB43" i="59" s="1"/>
  <c r="S43" i="59"/>
  <c r="U43" i="59"/>
  <c r="AB43" i="59"/>
  <c r="AA43" i="59"/>
  <c r="AE43" i="59" a="1"/>
  <c r="AE43" i="59" s="1"/>
  <c r="L77" i="59"/>
  <c r="M77" i="59"/>
  <c r="N77" i="59"/>
  <c r="P77" i="59"/>
  <c r="S77" i="59"/>
  <c r="V77" i="59"/>
  <c r="AY77" i="59" s="1"/>
  <c r="A18" i="59"/>
  <c r="V39" i="59"/>
  <c r="AY39" i="59" s="1"/>
  <c r="BB39" i="59" s="1"/>
  <c r="V88" i="59"/>
  <c r="AY88" i="59" s="1"/>
  <c r="BB88" i="59" s="1"/>
  <c r="AS88" i="59"/>
  <c r="AF88" i="59" s="1"/>
  <c r="R88" i="59"/>
  <c r="U88" i="59"/>
  <c r="P88" i="59"/>
  <c r="AA88" i="59"/>
  <c r="S70" i="59"/>
  <c r="Z70" i="59"/>
  <c r="AZ70" i="59" s="1"/>
  <c r="BB70" i="59" s="1"/>
  <c r="AB70" i="59"/>
  <c r="U70" i="59"/>
  <c r="Q70" i="59"/>
  <c r="BA70" i="59" s="1"/>
  <c r="R70" i="59"/>
  <c r="Y70" i="59"/>
  <c r="AA75" i="59"/>
  <c r="P75" i="59"/>
  <c r="AE75" i="59" a="1"/>
  <c r="AE75" i="59" s="1"/>
  <c r="R75" i="59"/>
  <c r="V75" i="59"/>
  <c r="AY75" i="59" s="1"/>
  <c r="Q75" i="59"/>
  <c r="BA75" i="59" s="1"/>
  <c r="BB75" i="59" s="1"/>
  <c r="AB75" i="59"/>
  <c r="S75" i="59"/>
  <c r="W75" i="59"/>
  <c r="U75" i="59"/>
  <c r="V89" i="59"/>
  <c r="AY89" i="59" s="1"/>
  <c r="AS89" i="59"/>
  <c r="AF89" i="59" s="1"/>
  <c r="Y89" i="59"/>
  <c r="U89" i="59"/>
  <c r="W89" i="59"/>
  <c r="R89" i="59"/>
  <c r="Q89" i="59"/>
  <c r="BA89" i="59" s="1"/>
  <c r="Z89" i="59"/>
  <c r="AZ89" i="59" s="1"/>
  <c r="AA89" i="59"/>
  <c r="AB89" i="59"/>
  <c r="L61" i="59"/>
  <c r="M61" i="59"/>
  <c r="S61" i="59"/>
  <c r="AB39" i="59"/>
  <c r="V71" i="59"/>
  <c r="AY71" i="59" s="1"/>
  <c r="BB71" i="59" s="1"/>
  <c r="L63" i="59"/>
  <c r="M63" i="59"/>
  <c r="N4" i="59"/>
  <c r="N70" i="59"/>
  <c r="M70" i="59"/>
  <c r="Y123" i="59"/>
  <c r="U123" i="59"/>
  <c r="V123" i="59"/>
  <c r="AY123" i="59" s="1"/>
  <c r="S123" i="59"/>
  <c r="AX40" i="59"/>
  <c r="AH40" i="59"/>
  <c r="M113" i="59"/>
  <c r="L113" i="59"/>
  <c r="R113" i="59"/>
  <c r="N74" i="59"/>
  <c r="M74" i="59"/>
  <c r="L74" i="59"/>
  <c r="Q123" i="59"/>
  <c r="BA123" i="59" s="1"/>
  <c r="BB123" i="59" s="1"/>
  <c r="M98" i="59"/>
  <c r="AB45" i="59"/>
  <c r="AB73" i="59"/>
  <c r="W73" i="59"/>
  <c r="R73" i="59"/>
  <c r="S73" i="59"/>
  <c r="V73" i="59"/>
  <c r="AY73" i="59" s="1"/>
  <c r="Q73" i="59"/>
  <c r="BA73" i="59" s="1"/>
  <c r="U73" i="59"/>
  <c r="S121" i="59"/>
  <c r="AS121" i="59"/>
  <c r="AF121" i="59" s="1"/>
  <c r="Z121" i="59"/>
  <c r="AZ121" i="59" s="1"/>
  <c r="BB121" i="59" s="1"/>
  <c r="P121" i="59"/>
  <c r="AX106" i="59"/>
  <c r="F106" i="59"/>
  <c r="G106" i="59" s="1"/>
  <c r="S98" i="59"/>
  <c r="V98" i="59"/>
  <c r="AY98" i="59" s="1"/>
  <c r="AB98" i="59"/>
  <c r="U98" i="59"/>
  <c r="R98" i="59"/>
  <c r="Q98" i="59"/>
  <c r="BA98" i="59" s="1"/>
  <c r="AA98" i="59"/>
  <c r="AS98" i="59"/>
  <c r="AF98" i="59" s="1"/>
  <c r="AX47" i="59"/>
  <c r="F47" i="59"/>
  <c r="G47" i="59" s="1"/>
  <c r="D86" i="59"/>
  <c r="A86" i="59"/>
  <c r="A62" i="59"/>
  <c r="D62" i="59"/>
  <c r="AA123" i="59"/>
  <c r="V113" i="59"/>
  <c r="AY113" i="59" s="1"/>
  <c r="W98" i="59"/>
  <c r="U46" i="59"/>
  <c r="W46" i="59"/>
  <c r="V46" i="59"/>
  <c r="AY46" i="59" s="1"/>
  <c r="Y46" i="59"/>
  <c r="Z46" i="59"/>
  <c r="AZ46" i="59" s="1"/>
  <c r="AA46" i="59"/>
  <c r="U111" i="59"/>
  <c r="Y111" i="59"/>
  <c r="R111" i="59"/>
  <c r="W111" i="59"/>
  <c r="AA111" i="59"/>
  <c r="S111" i="59"/>
  <c r="V111" i="59"/>
  <c r="AY111" i="59" s="1"/>
  <c r="AE111" i="59" a="1"/>
  <c r="AE111" i="59" s="1"/>
  <c r="AX127" i="59"/>
  <c r="F127" i="59"/>
  <c r="G127" i="59" s="1"/>
  <c r="AX119" i="59"/>
  <c r="F119" i="59"/>
  <c r="G119" i="59" s="1"/>
  <c r="AE119" i="59" s="1" a="1"/>
  <c r="AE119" i="59" s="1"/>
  <c r="AD119" i="59" s="1"/>
  <c r="AC119" i="59" s="1"/>
  <c r="AX112" i="59"/>
  <c r="F112" i="59"/>
  <c r="G112" i="59" s="1"/>
  <c r="AX105" i="59"/>
  <c r="F105" i="59"/>
  <c r="G105" i="59" s="1"/>
  <c r="AE105" i="59" s="1" a="1"/>
  <c r="AE105" i="59" s="1"/>
  <c r="AD105" i="59" s="1"/>
  <c r="AC105" i="59" s="1"/>
  <c r="AB82" i="59"/>
  <c r="S82" i="59"/>
  <c r="P82" i="59"/>
  <c r="R82" i="59"/>
  <c r="Z82" i="59"/>
  <c r="AZ82" i="59" s="1"/>
  <c r="AX62" i="59"/>
  <c r="F62" i="59"/>
  <c r="G62" i="59" s="1"/>
  <c r="AX54" i="59"/>
  <c r="F54" i="59"/>
  <c r="G54" i="59" s="1"/>
  <c r="AH54" i="59"/>
  <c r="N42" i="59"/>
  <c r="L42" i="59"/>
  <c r="AU35" i="59"/>
  <c r="V15" i="59"/>
  <c r="AY15" i="59" s="1"/>
  <c r="R123" i="59"/>
  <c r="Y98" i="59"/>
  <c r="N90" i="59"/>
  <c r="N12" i="59"/>
  <c r="M12" i="59"/>
  <c r="L12" i="59"/>
  <c r="W31" i="59"/>
  <c r="AE31" i="59" a="1"/>
  <c r="AE31" i="59" s="1"/>
  <c r="U31" i="59"/>
  <c r="V44" i="59"/>
  <c r="AY44" i="59" s="1"/>
  <c r="AU44" i="59"/>
  <c r="W44" i="59"/>
  <c r="P44" i="59"/>
  <c r="Q44" i="59"/>
  <c r="BA44" i="59" s="1"/>
  <c r="BB44" i="59" s="1"/>
  <c r="AA118" i="59"/>
  <c r="R118" i="59"/>
  <c r="AX126" i="59"/>
  <c r="F126" i="59"/>
  <c r="G126" i="59" s="1"/>
  <c r="AX104" i="59"/>
  <c r="F104" i="59"/>
  <c r="G104" i="59" s="1"/>
  <c r="AE104" i="59" s="1" a="1"/>
  <c r="AE104" i="59" s="1"/>
  <c r="AD104" i="59" s="1"/>
  <c r="AC104" i="59" s="1"/>
  <c r="AX96" i="59"/>
  <c r="F96" i="59"/>
  <c r="G96" i="59" s="1"/>
  <c r="AX74" i="59"/>
  <c r="F74" i="59"/>
  <c r="G74" i="59" s="1"/>
  <c r="L27" i="59"/>
  <c r="M27" i="59"/>
  <c r="A115" i="59"/>
  <c r="D115" i="59"/>
  <c r="AB123" i="59"/>
  <c r="V20" i="59"/>
  <c r="AY20" i="59" s="1"/>
  <c r="W20" i="59"/>
  <c r="AA125" i="59"/>
  <c r="Q125" i="59"/>
  <c r="BA125" i="59" s="1"/>
  <c r="Z125" i="59"/>
  <c r="AZ125" i="59" s="1"/>
  <c r="AB125" i="59"/>
  <c r="D8" i="59"/>
  <c r="A8" i="59"/>
  <c r="AH8" i="59"/>
  <c r="S36" i="59"/>
  <c r="R36" i="59"/>
  <c r="M66" i="59"/>
  <c r="N66" i="59"/>
  <c r="L66" i="59"/>
  <c r="AA95" i="59"/>
  <c r="Q95" i="59"/>
  <c r="BA95" i="59" s="1"/>
  <c r="BB95" i="59" s="1"/>
  <c r="U95" i="59"/>
  <c r="N103" i="59"/>
  <c r="AA103" i="59"/>
  <c r="U103" i="59"/>
  <c r="M103" i="59"/>
  <c r="L103" i="59"/>
  <c r="W103" i="59"/>
  <c r="M108" i="59"/>
  <c r="L93" i="59"/>
  <c r="N93" i="59"/>
  <c r="M93" i="59"/>
  <c r="Z116" i="59"/>
  <c r="AZ116" i="59" s="1"/>
  <c r="F11" i="59"/>
  <c r="G11" i="59" s="1"/>
  <c r="F23" i="59"/>
  <c r="G23" i="59" s="1"/>
  <c r="AH53" i="59"/>
  <c r="AH57" i="59"/>
  <c r="AH11" i="59"/>
  <c r="F57" i="59"/>
  <c r="G57" i="59" s="1"/>
  <c r="F64" i="59"/>
  <c r="G64" i="59" s="1"/>
  <c r="AG65" i="59"/>
  <c r="F53" i="59"/>
  <c r="G53" i="59" s="1"/>
  <c r="AE53" i="59" s="1" a="1"/>
  <c r="AE53" i="59" s="1"/>
  <c r="AD53" i="59" s="1"/>
  <c r="AC53" i="59" s="1"/>
  <c r="AH64" i="59"/>
  <c r="F67" i="59"/>
  <c r="G67" i="59" s="1"/>
  <c r="F124" i="59"/>
  <c r="G124" i="59" s="1"/>
  <c r="F50" i="59"/>
  <c r="G50" i="59" s="1"/>
  <c r="AE50" i="59" s="1" a="1"/>
  <c r="AE50" i="59" s="1"/>
  <c r="AD50" i="59" s="1"/>
  <c r="AC50" i="59" s="1"/>
  <c r="AH43" i="59"/>
  <c r="M59" i="58"/>
  <c r="AG59" i="58" s="1"/>
  <c r="N59" i="58"/>
  <c r="L59" i="58"/>
  <c r="S99" i="58"/>
  <c r="P99" i="58"/>
  <c r="V99" i="58"/>
  <c r="AY99" i="58" s="1"/>
  <c r="M99" i="58"/>
  <c r="L99" i="58"/>
  <c r="N99" i="58"/>
  <c r="R99" i="58"/>
  <c r="Q99" i="58"/>
  <c r="BA99" i="58" s="1"/>
  <c r="BB99" i="58" s="1"/>
  <c r="U98" i="58"/>
  <c r="P98" i="58"/>
  <c r="Q98" i="58"/>
  <c r="BA98" i="58" s="1"/>
  <c r="BB98" i="58" s="1"/>
  <c r="AE98" i="58" a="1"/>
  <c r="AE98" i="58" s="1"/>
  <c r="AA98" i="58"/>
  <c r="AB98" i="58"/>
  <c r="Z98" i="58"/>
  <c r="AZ98" i="58" s="1"/>
  <c r="V98" i="58"/>
  <c r="AY98" i="58" s="1"/>
  <c r="N68" i="58"/>
  <c r="M68" i="58"/>
  <c r="L68" i="58"/>
  <c r="L129" i="58"/>
  <c r="M129" i="58"/>
  <c r="Z129" i="58"/>
  <c r="AZ129" i="58" s="1"/>
  <c r="Y129" i="58"/>
  <c r="V129" i="58"/>
  <c r="AY129" i="58" s="1"/>
  <c r="BB129" i="58" s="1"/>
  <c r="U129" i="58"/>
  <c r="W129" i="58"/>
  <c r="AB129" i="58"/>
  <c r="N129" i="58"/>
  <c r="M76" i="58"/>
  <c r="L76" i="58"/>
  <c r="Y76" i="58"/>
  <c r="W76" i="58"/>
  <c r="Z76" i="58"/>
  <c r="AZ76" i="58" s="1"/>
  <c r="U76" i="58"/>
  <c r="M36" i="58"/>
  <c r="V36" i="58"/>
  <c r="AY36" i="58" s="1"/>
  <c r="Q36" i="58"/>
  <c r="BA36" i="58" s="1"/>
  <c r="BB36" i="58" s="1"/>
  <c r="N36" i="58"/>
  <c r="L36" i="58"/>
  <c r="P36" i="58"/>
  <c r="R36" i="58"/>
  <c r="L67" i="58"/>
  <c r="N67" i="58"/>
  <c r="P67" i="58"/>
  <c r="V67" i="58"/>
  <c r="AY67" i="58" s="1"/>
  <c r="N4" i="58"/>
  <c r="L4" i="58"/>
  <c r="V4" i="58"/>
  <c r="AY4" i="58" s="1"/>
  <c r="P4" i="58"/>
  <c r="S4" i="58"/>
  <c r="S55" i="58"/>
  <c r="AA76" i="58"/>
  <c r="V35" i="58"/>
  <c r="AY35" i="58" s="1"/>
  <c r="W127" i="58"/>
  <c r="Y13" i="58"/>
  <c r="R4" i="58"/>
  <c r="AA77" i="58"/>
  <c r="S111" i="58"/>
  <c r="AA111" i="58"/>
  <c r="AB111" i="58"/>
  <c r="Z111" i="58"/>
  <c r="AZ111" i="58" s="1"/>
  <c r="Y111" i="58"/>
  <c r="U111" i="58"/>
  <c r="AA129" i="58"/>
  <c r="S101" i="58"/>
  <c r="N76" i="58"/>
  <c r="L52" i="58"/>
  <c r="Z30" i="58"/>
  <c r="AZ30" i="58" s="1"/>
  <c r="Q30" i="58"/>
  <c r="BA30" i="58" s="1"/>
  <c r="AU30" i="58"/>
  <c r="V30" i="58"/>
  <c r="AY30" i="58" s="1"/>
  <c r="BB30" i="58" s="1"/>
  <c r="W30" i="58"/>
  <c r="S30" i="58"/>
  <c r="L86" i="58"/>
  <c r="N86" i="58"/>
  <c r="L97" i="58"/>
  <c r="N97" i="58"/>
  <c r="AA103" i="58"/>
  <c r="P103" i="58"/>
  <c r="Y103" i="58"/>
  <c r="S103" i="58"/>
  <c r="U103" i="58"/>
  <c r="Z103" i="58"/>
  <c r="AZ103" i="58" s="1"/>
  <c r="Q103" i="58"/>
  <c r="BA103" i="58" s="1"/>
  <c r="BB103" i="58" s="1"/>
  <c r="W103" i="58"/>
  <c r="V105" i="58"/>
  <c r="AY105" i="58" s="1"/>
  <c r="AB105" i="58"/>
  <c r="W105" i="58"/>
  <c r="U105" i="58"/>
  <c r="AA105" i="58"/>
  <c r="R105" i="58"/>
  <c r="U49" i="58"/>
  <c r="S49" i="58"/>
  <c r="AU49" i="58"/>
  <c r="V49" i="58"/>
  <c r="AY49" i="58" s="1"/>
  <c r="Q49" i="58"/>
  <c r="BA49" i="58" s="1"/>
  <c r="R49" i="58"/>
  <c r="Z49" i="58"/>
  <c r="AZ49" i="58" s="1"/>
  <c r="M21" i="58"/>
  <c r="N21" i="58"/>
  <c r="L21" i="58"/>
  <c r="W13" i="58"/>
  <c r="M51" i="58"/>
  <c r="L51" i="58"/>
  <c r="N51" i="58"/>
  <c r="R51" i="58"/>
  <c r="S51" i="58"/>
  <c r="Q51" i="58"/>
  <c r="BA51" i="58" s="1"/>
  <c r="BB51" i="58" s="1"/>
  <c r="P51" i="58"/>
  <c r="N12" i="58"/>
  <c r="L12" i="58"/>
  <c r="U12" i="58"/>
  <c r="AU55" i="58"/>
  <c r="AV76" i="58" s="1"/>
  <c r="AA49" i="58"/>
  <c r="AA13" i="58"/>
  <c r="U13" i="58"/>
  <c r="V101" i="58"/>
  <c r="AY101" i="58" s="1"/>
  <c r="L91" i="58"/>
  <c r="V50" i="58"/>
  <c r="AY50" i="58" s="1"/>
  <c r="U50" i="58"/>
  <c r="S50" i="58"/>
  <c r="AB50" i="58"/>
  <c r="AE50" i="58" a="1"/>
  <c r="AE50" i="58" s="1"/>
  <c r="AA50" i="58"/>
  <c r="AU50" i="58"/>
  <c r="M67" i="58"/>
  <c r="W84" i="58"/>
  <c r="Q84" i="58"/>
  <c r="BA84" i="58" s="1"/>
  <c r="BB84" i="58" s="1"/>
  <c r="AB84" i="58"/>
  <c r="P84" i="58"/>
  <c r="Y84" i="58"/>
  <c r="AA84" i="58"/>
  <c r="V84" i="58"/>
  <c r="AY84" i="58" s="1"/>
  <c r="U84" i="58"/>
  <c r="U127" i="58"/>
  <c r="Q127" i="58"/>
  <c r="BA127" i="58" s="1"/>
  <c r="AS127" i="58"/>
  <c r="AF127" i="58" s="1"/>
  <c r="P127" i="58"/>
  <c r="S127" i="58"/>
  <c r="Y127" i="58"/>
  <c r="R127" i="58"/>
  <c r="M92" i="58"/>
  <c r="N92" i="58"/>
  <c r="L92" i="58"/>
  <c r="M29" i="58"/>
  <c r="L29" i="58"/>
  <c r="V76" i="58"/>
  <c r="AY76" i="58" s="1"/>
  <c r="R119" i="58"/>
  <c r="Y119" i="58"/>
  <c r="AA119" i="58"/>
  <c r="W119" i="58"/>
  <c r="Z119" i="58"/>
  <c r="AZ119" i="58" s="1"/>
  <c r="AE119" i="58" a="1"/>
  <c r="AE119" i="58" s="1"/>
  <c r="Q119" i="58"/>
  <c r="BA119" i="58" s="1"/>
  <c r="BB119" i="58" s="1"/>
  <c r="U119" i="58"/>
  <c r="AS77" i="58"/>
  <c r="AF77" i="58" s="1"/>
  <c r="Q77" i="58"/>
  <c r="BA77" i="58" s="1"/>
  <c r="P77" i="58"/>
  <c r="W77" i="58"/>
  <c r="V77" i="58"/>
  <c r="AY77" i="58" s="1"/>
  <c r="BB77" i="58" s="1"/>
  <c r="Z77" i="58"/>
  <c r="AZ77" i="58" s="1"/>
  <c r="AB77" i="58"/>
  <c r="W29" i="58"/>
  <c r="V29" i="58"/>
  <c r="AY29" i="58" s="1"/>
  <c r="AB29" i="58"/>
  <c r="S29" i="58"/>
  <c r="Q29" i="58"/>
  <c r="BA29" i="58" s="1"/>
  <c r="R29" i="58"/>
  <c r="AU29" i="58"/>
  <c r="U29" i="58"/>
  <c r="P29" i="58"/>
  <c r="AB28" i="58"/>
  <c r="M28" i="58"/>
  <c r="AG28" i="58" s="1"/>
  <c r="L28" i="58"/>
  <c r="AA28" i="58"/>
  <c r="U28" i="58"/>
  <c r="Y28" i="58"/>
  <c r="Z28" i="58"/>
  <c r="AZ28" i="58" s="1"/>
  <c r="N28" i="58"/>
  <c r="V12" i="58"/>
  <c r="AY12" i="58" s="1"/>
  <c r="AB76" i="58"/>
  <c r="V51" i="58"/>
  <c r="AY51" i="58" s="1"/>
  <c r="P49" i="58"/>
  <c r="M115" i="58"/>
  <c r="S36" i="58"/>
  <c r="M4" i="58"/>
  <c r="Q47" i="58"/>
  <c r="BA47" i="58" s="1"/>
  <c r="AA47" i="58"/>
  <c r="V47" i="58"/>
  <c r="AY47" i="58" s="1"/>
  <c r="P47" i="58"/>
  <c r="AU47" i="58"/>
  <c r="Z47" i="58"/>
  <c r="AZ47" i="58" s="1"/>
  <c r="S47" i="58"/>
  <c r="U47" i="58"/>
  <c r="W47" i="58"/>
  <c r="AB47" i="58"/>
  <c r="N44" i="58"/>
  <c r="M44" i="58"/>
  <c r="AG44" i="58" s="1"/>
  <c r="L44" i="58"/>
  <c r="Y98" i="58"/>
  <c r="AB55" i="58"/>
  <c r="V55" i="58"/>
  <c r="AY55" i="58" s="1"/>
  <c r="R55" i="58"/>
  <c r="U55" i="58"/>
  <c r="Q55" i="58"/>
  <c r="BA55" i="58" s="1"/>
  <c r="P55" i="58"/>
  <c r="W55" i="58"/>
  <c r="S5" i="58"/>
  <c r="AU5" i="58"/>
  <c r="AB5" i="58"/>
  <c r="W5" i="58"/>
  <c r="R5" i="58"/>
  <c r="AE5" i="58" a="1"/>
  <c r="AE5" i="58" s="1"/>
  <c r="AA5" i="58"/>
  <c r="V5" i="58"/>
  <c r="AY5" i="58" s="1"/>
  <c r="Z5" i="58"/>
  <c r="AZ5" i="58" s="1"/>
  <c r="M128" i="58"/>
  <c r="N128" i="58"/>
  <c r="L128" i="58"/>
  <c r="N120" i="58"/>
  <c r="R120" i="58"/>
  <c r="M120" i="58"/>
  <c r="L120" i="58"/>
  <c r="Q120" i="58"/>
  <c r="BA120" i="58" s="1"/>
  <c r="BB120" i="58" s="1"/>
  <c r="V120" i="58"/>
  <c r="AY120" i="58" s="1"/>
  <c r="N83" i="58"/>
  <c r="R83" i="58"/>
  <c r="P83" i="58"/>
  <c r="V83" i="58"/>
  <c r="AY83" i="58" s="1"/>
  <c r="L83" i="58"/>
  <c r="N43" i="58"/>
  <c r="M43" i="58"/>
  <c r="AG43" i="58" s="1"/>
  <c r="AA43" i="58"/>
  <c r="Z12" i="58"/>
  <c r="AZ12" i="58" s="1"/>
  <c r="Y55" i="58"/>
  <c r="V128" i="58"/>
  <c r="AY128" i="58" s="1"/>
  <c r="W49" i="58"/>
  <c r="Y29" i="58"/>
  <c r="P5" i="58"/>
  <c r="M106" i="58"/>
  <c r="N115" i="58"/>
  <c r="M12" i="58"/>
  <c r="L22" i="58"/>
  <c r="N22" i="58"/>
  <c r="R22" i="58"/>
  <c r="Q22" i="58"/>
  <c r="BA22" i="58" s="1"/>
  <c r="BB22" i="58" s="1"/>
  <c r="N42" i="58"/>
  <c r="M42" i="58"/>
  <c r="AB42" i="58"/>
  <c r="U42" i="58"/>
  <c r="AA42" i="58"/>
  <c r="Z42" i="58"/>
  <c r="AZ42" i="58" s="1"/>
  <c r="Y42" i="58"/>
  <c r="N55" i="58"/>
  <c r="M55" i="58"/>
  <c r="L55" i="58"/>
  <c r="N73" i="58"/>
  <c r="M73" i="58"/>
  <c r="L73" i="58"/>
  <c r="P73" i="58"/>
  <c r="N107" i="58"/>
  <c r="Z107" i="58"/>
  <c r="AZ107" i="58" s="1"/>
  <c r="M107" i="58"/>
  <c r="V107" i="58"/>
  <c r="AY107" i="58" s="1"/>
  <c r="L107" i="58"/>
  <c r="Y107" i="58"/>
  <c r="U107" i="58"/>
  <c r="M60" i="58"/>
  <c r="AG60" i="58" s="1"/>
  <c r="N60" i="58"/>
  <c r="L60" i="58"/>
  <c r="N13" i="58"/>
  <c r="M13" i="58"/>
  <c r="V13" i="58"/>
  <c r="AY13" i="58" s="1"/>
  <c r="L13" i="58"/>
  <c r="Z13" i="58"/>
  <c r="AZ13" i="58" s="1"/>
  <c r="BB13" i="58" s="1"/>
  <c r="M118" i="58"/>
  <c r="L118" i="58"/>
  <c r="N20" i="58"/>
  <c r="L20" i="58"/>
  <c r="M20" i="58"/>
  <c r="V20" i="58"/>
  <c r="AY20" i="58" s="1"/>
  <c r="R20" i="58"/>
  <c r="Q20" i="58"/>
  <c r="BA20" i="58" s="1"/>
  <c r="BB20" i="58" s="1"/>
  <c r="W12" i="58"/>
  <c r="AA55" i="58"/>
  <c r="Y49" i="58"/>
  <c r="S20" i="58"/>
  <c r="Z29" i="58"/>
  <c r="AZ29" i="58" s="1"/>
  <c r="Z127" i="58"/>
  <c r="AZ127" i="58" s="1"/>
  <c r="W107" i="58"/>
  <c r="Q5" i="58"/>
  <c r="BA5" i="58" s="1"/>
  <c r="BB5" i="58" s="1"/>
  <c r="R98" i="58"/>
  <c r="R112" i="58"/>
  <c r="Z112" i="58"/>
  <c r="AZ112" i="58" s="1"/>
  <c r="AA112" i="58"/>
  <c r="AS112" i="58"/>
  <c r="AF112" i="58" s="1"/>
  <c r="W112" i="58"/>
  <c r="S112" i="58"/>
  <c r="L84" i="58"/>
  <c r="R84" i="58"/>
  <c r="W28" i="58"/>
  <c r="L98" i="58"/>
  <c r="AA41" i="58"/>
  <c r="W41" i="58"/>
  <c r="AE41" i="58" a="1"/>
  <c r="AE41" i="58" s="1"/>
  <c r="Q41" i="58"/>
  <c r="BA41" i="58" s="1"/>
  <c r="BB41" i="58" s="1"/>
  <c r="U41" i="58"/>
  <c r="V41" i="58"/>
  <c r="AY41" i="58" s="1"/>
  <c r="AB41" i="58"/>
  <c r="P41" i="58"/>
  <c r="AU41" i="58"/>
  <c r="S41" i="58"/>
  <c r="N52" i="58"/>
  <c r="P52" i="58"/>
  <c r="R52" i="58"/>
  <c r="M52" i="58"/>
  <c r="Q52" i="58"/>
  <c r="BA52" i="58" s="1"/>
  <c r="BB52" i="58" s="1"/>
  <c r="W101" i="58"/>
  <c r="AE101" i="58" a="1"/>
  <c r="AE101" i="58" s="1"/>
  <c r="R101" i="58"/>
  <c r="P101" i="58"/>
  <c r="U101" i="58"/>
  <c r="AB101" i="58"/>
  <c r="Q101" i="58"/>
  <c r="BA101" i="58" s="1"/>
  <c r="BB101" i="58" s="1"/>
  <c r="Y101" i="58"/>
  <c r="L35" i="58"/>
  <c r="N35" i="58"/>
  <c r="M35" i="58"/>
  <c r="R35" i="58"/>
  <c r="P35" i="58"/>
  <c r="S35" i="58"/>
  <c r="AA12" i="58"/>
  <c r="Y12" i="58"/>
  <c r="S52" i="58"/>
  <c r="AB49" i="58"/>
  <c r="P119" i="58"/>
  <c r="AA29" i="58"/>
  <c r="AA127" i="58"/>
  <c r="U5" i="58"/>
  <c r="S77" i="58"/>
  <c r="S98" i="58"/>
  <c r="S120" i="58"/>
  <c r="R116" i="58"/>
  <c r="U116" i="58"/>
  <c r="AA116" i="58"/>
  <c r="S116" i="58"/>
  <c r="Q116" i="58"/>
  <c r="BA116" i="58" s="1"/>
  <c r="BB116" i="58" s="1"/>
  <c r="P116" i="58"/>
  <c r="Y116" i="58"/>
  <c r="AE116" i="58" a="1"/>
  <c r="AE116" i="58" s="1"/>
  <c r="AA128" i="58"/>
  <c r="W128" i="58"/>
  <c r="Q128" i="58"/>
  <c r="BA128" i="58" s="1"/>
  <c r="U128" i="58"/>
  <c r="Y128" i="58"/>
  <c r="S128" i="58"/>
  <c r="Y86" i="58"/>
  <c r="AE86" i="58" a="1"/>
  <c r="AE86" i="58" s="1"/>
  <c r="W86" i="58"/>
  <c r="AA86" i="58"/>
  <c r="S86" i="58"/>
  <c r="P86" i="58"/>
  <c r="N84" i="58"/>
  <c r="S67" i="58"/>
  <c r="W17" i="58"/>
  <c r="U17" i="58"/>
  <c r="S17" i="58"/>
  <c r="R17" i="58"/>
  <c r="Z17" i="58"/>
  <c r="AZ17" i="58" s="1"/>
  <c r="Q17" i="58"/>
  <c r="BA17" i="58" s="1"/>
  <c r="V17" i="58"/>
  <c r="AY17" i="58" s="1"/>
  <c r="AA17" i="58"/>
  <c r="P17" i="58"/>
  <c r="Y17" i="58"/>
  <c r="AB17" i="58"/>
  <c r="N9" i="58"/>
  <c r="Q9" i="58"/>
  <c r="BA9" i="58" s="1"/>
  <c r="BB9" i="58" s="1"/>
  <c r="V9" i="58"/>
  <c r="AY9" i="58" s="1"/>
  <c r="S9" i="58"/>
  <c r="M9" i="58"/>
  <c r="M11" i="58"/>
  <c r="AG11" i="58" s="1"/>
  <c r="L11" i="58"/>
  <c r="AA11" i="58"/>
  <c r="U11" i="58"/>
  <c r="L17" i="58"/>
  <c r="N17" i="58"/>
  <c r="M30" i="58"/>
  <c r="AG30" i="58" s="1"/>
  <c r="L30" i="58"/>
  <c r="N30" i="58"/>
  <c r="M50" i="58"/>
  <c r="L50" i="58"/>
  <c r="Z60" i="58"/>
  <c r="AZ60" i="58" s="1"/>
  <c r="AA60" i="58"/>
  <c r="P60" i="58"/>
  <c r="W60" i="58"/>
  <c r="Y60" i="58"/>
  <c r="R60" i="58"/>
  <c r="V60" i="58"/>
  <c r="AY60" i="58" s="1"/>
  <c r="U60" i="58"/>
  <c r="AA69" i="58"/>
  <c r="U69" i="58"/>
  <c r="Z69" i="58"/>
  <c r="AZ69" i="58" s="1"/>
  <c r="S69" i="58"/>
  <c r="P69" i="58"/>
  <c r="M93" i="58"/>
  <c r="N93" i="58"/>
  <c r="AX64" i="58"/>
  <c r="F64" i="58"/>
  <c r="G64" i="58" s="1"/>
  <c r="Y64" i="58" s="1"/>
  <c r="AX56" i="58"/>
  <c r="AH56" i="58"/>
  <c r="F56" i="58"/>
  <c r="G56" i="58" s="1"/>
  <c r="AX48" i="58"/>
  <c r="F48" i="58"/>
  <c r="G48" i="58" s="1"/>
  <c r="AX40" i="58"/>
  <c r="AH40" i="58"/>
  <c r="F40" i="58"/>
  <c r="G40" i="58" s="1"/>
  <c r="AX32" i="58"/>
  <c r="AH32" i="58"/>
  <c r="F32" i="58"/>
  <c r="G32" i="58" s="1"/>
  <c r="AX24" i="58"/>
  <c r="F24" i="58"/>
  <c r="G24" i="58" s="1"/>
  <c r="AX16" i="58"/>
  <c r="F16" i="58"/>
  <c r="G16" i="58" s="1"/>
  <c r="AX8" i="58"/>
  <c r="F8" i="58"/>
  <c r="G8" i="58" s="1"/>
  <c r="L113" i="58"/>
  <c r="N113" i="58"/>
  <c r="W113" i="58"/>
  <c r="L58" i="58"/>
  <c r="N58" i="58"/>
  <c r="M58" i="58"/>
  <c r="AG58" i="58" s="1"/>
  <c r="Z27" i="58"/>
  <c r="AZ27" i="58" s="1"/>
  <c r="BB27" i="58" s="1"/>
  <c r="AA27" i="58"/>
  <c r="Y27" i="58"/>
  <c r="L27" i="58"/>
  <c r="M27" i="58"/>
  <c r="V27" i="58"/>
  <c r="AY27" i="58" s="1"/>
  <c r="U27" i="58"/>
  <c r="AB27" i="58"/>
  <c r="L19" i="58"/>
  <c r="N19" i="58"/>
  <c r="M19" i="58"/>
  <c r="AA6" i="58"/>
  <c r="V6" i="58"/>
  <c r="AY6" i="58" s="1"/>
  <c r="S6" i="58"/>
  <c r="U6" i="58"/>
  <c r="AE6" i="58" a="1"/>
  <c r="AE6" i="58" s="1"/>
  <c r="W6" i="58"/>
  <c r="AU6" i="58"/>
  <c r="P6" i="58"/>
  <c r="Z6" i="58"/>
  <c r="AZ6" i="58" s="1"/>
  <c r="AB6" i="58"/>
  <c r="Q14" i="58"/>
  <c r="BA14" i="58" s="1"/>
  <c r="AB14" i="58"/>
  <c r="S14" i="58"/>
  <c r="W14" i="58"/>
  <c r="U14" i="58"/>
  <c r="Y43" i="58"/>
  <c r="AX95" i="58"/>
  <c r="F95" i="58"/>
  <c r="G95" i="58" s="1"/>
  <c r="AX87" i="58"/>
  <c r="F87" i="58"/>
  <c r="G87" i="58" s="1"/>
  <c r="AX63" i="58"/>
  <c r="AH63" i="58"/>
  <c r="AX47" i="58"/>
  <c r="AH47" i="58"/>
  <c r="AX39" i="58"/>
  <c r="F39" i="58"/>
  <c r="G39" i="58" s="1"/>
  <c r="AX31" i="58"/>
  <c r="AH31" i="58"/>
  <c r="F31" i="58"/>
  <c r="G31" i="58" s="1"/>
  <c r="AX23" i="58"/>
  <c r="F23" i="58"/>
  <c r="G23" i="58" s="1"/>
  <c r="U23" i="58" s="1"/>
  <c r="AX15" i="58"/>
  <c r="AH15" i="58"/>
  <c r="F15" i="58"/>
  <c r="G15" i="58" s="1"/>
  <c r="AX7" i="58"/>
  <c r="F7" i="58"/>
  <c r="G7" i="58" s="1"/>
  <c r="AH7" i="58"/>
  <c r="N89" i="58"/>
  <c r="Q89" i="58"/>
  <c r="BA89" i="58" s="1"/>
  <c r="BB89" i="58" s="1"/>
  <c r="S89" i="58"/>
  <c r="M65" i="58"/>
  <c r="AG65" i="58" s="1"/>
  <c r="L65" i="58"/>
  <c r="N57" i="58"/>
  <c r="M57" i="58"/>
  <c r="L49" i="58"/>
  <c r="N49" i="58"/>
  <c r="M33" i="58"/>
  <c r="N33" i="58"/>
  <c r="L33" i="58"/>
  <c r="L26" i="58"/>
  <c r="Z26" i="58"/>
  <c r="AZ26" i="58" s="1"/>
  <c r="W26" i="58"/>
  <c r="Y26" i="58"/>
  <c r="V26" i="58"/>
  <c r="AY26" i="58" s="1"/>
  <c r="U26" i="58"/>
  <c r="L18" i="58"/>
  <c r="N18" i="58"/>
  <c r="M18" i="58"/>
  <c r="M10" i="58"/>
  <c r="AG10" i="58" s="1"/>
  <c r="Z10" i="58"/>
  <c r="AZ10" i="58" s="1"/>
  <c r="V10" i="58"/>
  <c r="AY10" i="58" s="1"/>
  <c r="U10" i="58"/>
  <c r="Y10" i="58"/>
  <c r="AB10" i="58"/>
  <c r="W10" i="58"/>
  <c r="M6" i="58"/>
  <c r="L6" i="58"/>
  <c r="AB67" i="58"/>
  <c r="R67" i="58"/>
  <c r="AA67" i="58"/>
  <c r="Q67" i="58"/>
  <c r="BA67" i="58" s="1"/>
  <c r="BB67" i="58" s="1"/>
  <c r="AS74" i="58"/>
  <c r="AF74" i="58" s="1"/>
  <c r="V74" i="58"/>
  <c r="AY74" i="58" s="1"/>
  <c r="U74" i="58"/>
  <c r="W74" i="58"/>
  <c r="R74" i="58"/>
  <c r="AX102" i="58"/>
  <c r="F102" i="58"/>
  <c r="G102" i="58" s="1"/>
  <c r="AX94" i="58"/>
  <c r="F94" i="58"/>
  <c r="G94" i="58" s="1"/>
  <c r="AE94" i="58" s="1" a="1"/>
  <c r="AE94" i="58" s="1"/>
  <c r="AD94" i="58" s="1"/>
  <c r="AC94" i="58" s="1"/>
  <c r="Q83" i="58"/>
  <c r="BA83" i="58" s="1"/>
  <c r="BB83" i="58" s="1"/>
  <c r="S83" i="58"/>
  <c r="AX61" i="58"/>
  <c r="AH61" i="58"/>
  <c r="F61" i="58"/>
  <c r="G61" i="58" s="1"/>
  <c r="AX45" i="58"/>
  <c r="AH45" i="58"/>
  <c r="F45" i="58"/>
  <c r="G45" i="58" s="1"/>
  <c r="AE45" i="58" s="1" a="1"/>
  <c r="AE45" i="58" s="1"/>
  <c r="AD45" i="58" s="1"/>
  <c r="AC45" i="58" s="1"/>
  <c r="AX21" i="58"/>
  <c r="AH21" i="58"/>
  <c r="F21" i="58"/>
  <c r="G21" i="58" s="1"/>
  <c r="S117" i="58"/>
  <c r="R117" i="58"/>
  <c r="V62" i="58"/>
  <c r="AY62" i="58" s="1"/>
  <c r="AU62" i="58"/>
  <c r="Q62" i="58"/>
  <c r="BA62" i="58" s="1"/>
  <c r="S62" i="58"/>
  <c r="U62" i="58"/>
  <c r="AB62" i="58"/>
  <c r="AA62" i="58"/>
  <c r="Z62" i="58"/>
  <c r="AZ62" i="58" s="1"/>
  <c r="AX124" i="58"/>
  <c r="F124" i="58"/>
  <c r="G124" i="58" s="1"/>
  <c r="AE124" i="58" s="1" a="1"/>
  <c r="AE124" i="58" s="1"/>
  <c r="AD124" i="58" s="1"/>
  <c r="AC124" i="58" s="1"/>
  <c r="N37" i="58"/>
  <c r="M37" i="58"/>
  <c r="Y59" i="58"/>
  <c r="P59" i="58"/>
  <c r="V65" i="58"/>
  <c r="AY65" i="58" s="1"/>
  <c r="Y65" i="58"/>
  <c r="W65" i="58"/>
  <c r="S65" i="58"/>
  <c r="U65" i="58"/>
  <c r="AB65" i="58"/>
  <c r="R65" i="58"/>
  <c r="Q65" i="58"/>
  <c r="BA65" i="58" s="1"/>
  <c r="N79" i="58"/>
  <c r="M79" i="58"/>
  <c r="AG63" i="58"/>
  <c r="AG48" i="58"/>
  <c r="F38" i="58"/>
  <c r="G38" i="58" s="1"/>
  <c r="AH60" i="58"/>
  <c r="F68" i="58"/>
  <c r="G68" i="58" s="1"/>
  <c r="F109" i="58"/>
  <c r="G109" i="58" s="1"/>
  <c r="F90" i="58"/>
  <c r="G90" i="58" s="1"/>
  <c r="AH38" i="58"/>
  <c r="AG70" i="58"/>
  <c r="F93" i="58"/>
  <c r="G93" i="58" s="1"/>
  <c r="F44" i="58"/>
  <c r="G44" i="58" s="1"/>
  <c r="AE44" i="58" s="1" a="1"/>
  <c r="AE44" i="58" s="1"/>
  <c r="AD44" i="58" s="1"/>
  <c r="AC44" i="58" s="1"/>
  <c r="F46" i="58"/>
  <c r="G46" i="58" s="1"/>
  <c r="Y46" i="58" s="1"/>
  <c r="M55" i="57"/>
  <c r="L55" i="57"/>
  <c r="BD55" i="57" s="1" a="1"/>
  <c r="BD55" i="57" s="1"/>
  <c r="N55" i="57"/>
  <c r="M23" i="57"/>
  <c r="N23" i="57"/>
  <c r="L23" i="57"/>
  <c r="BD23" i="57" s="1" a="1"/>
  <c r="BD23" i="57" s="1"/>
  <c r="M33" i="57"/>
  <c r="S33" i="57"/>
  <c r="Q33" i="57"/>
  <c r="BA33" i="57" s="1"/>
  <c r="BB33" i="57" s="1"/>
  <c r="N33" i="57"/>
  <c r="R33" i="57"/>
  <c r="P33" i="57"/>
  <c r="V33" i="57"/>
  <c r="AY33" i="57" s="1"/>
  <c r="L33" i="57"/>
  <c r="BD26" i="57" s="1" a="1"/>
  <c r="BD26" i="57" s="1"/>
  <c r="W39" i="57"/>
  <c r="U39" i="57"/>
  <c r="V39" i="57"/>
  <c r="AY39" i="57" s="1"/>
  <c r="AB39" i="57"/>
  <c r="AU39" i="57"/>
  <c r="S39" i="57"/>
  <c r="R39" i="57"/>
  <c r="AA39" i="57"/>
  <c r="Q39" i="57"/>
  <c r="BA39" i="57" s="1"/>
  <c r="Z39" i="57"/>
  <c r="AZ39" i="57" s="1"/>
  <c r="Y39" i="57"/>
  <c r="P39" i="57"/>
  <c r="R71" i="57"/>
  <c r="Q71" i="57"/>
  <c r="BA71" i="57" s="1"/>
  <c r="W71" i="57"/>
  <c r="Z71" i="57"/>
  <c r="AZ71" i="57" s="1"/>
  <c r="P71" i="57"/>
  <c r="AA71" i="57"/>
  <c r="Y71" i="57"/>
  <c r="S71" i="57"/>
  <c r="V71" i="57"/>
  <c r="AY71" i="57" s="1"/>
  <c r="AB71" i="57"/>
  <c r="U71" i="57"/>
  <c r="N104" i="57"/>
  <c r="M104" i="57"/>
  <c r="L104" i="57"/>
  <c r="BD104" i="57" s="1" a="1"/>
  <c r="BD104" i="57" s="1"/>
  <c r="N41" i="57"/>
  <c r="M41" i="57"/>
  <c r="AG41" i="57" s="1"/>
  <c r="V12" i="57"/>
  <c r="AY12" i="57" s="1"/>
  <c r="Y12" i="57"/>
  <c r="AA12" i="57"/>
  <c r="W12" i="57"/>
  <c r="L111" i="57"/>
  <c r="BD111" i="57" s="1" a="1"/>
  <c r="BD111" i="57" s="1"/>
  <c r="N111" i="57"/>
  <c r="N48" i="57"/>
  <c r="M48" i="57"/>
  <c r="AB10" i="57"/>
  <c r="S127" i="57"/>
  <c r="L116" i="57"/>
  <c r="BD117" i="57" s="1" a="1"/>
  <c r="BD117" i="57" s="1"/>
  <c r="L88" i="57"/>
  <c r="L56" i="57"/>
  <c r="N7" i="57"/>
  <c r="M7" i="57"/>
  <c r="AG7" i="57" s="1"/>
  <c r="L7" i="57"/>
  <c r="BD7" i="57" s="1" a="1"/>
  <c r="BD7" i="57" s="1"/>
  <c r="AX83" i="57"/>
  <c r="F83" i="57"/>
  <c r="G83" i="57" s="1"/>
  <c r="AE83" i="57" s="1" a="1"/>
  <c r="AE83" i="57" s="1"/>
  <c r="AD83" i="57" s="1"/>
  <c r="AC83" i="57" s="1"/>
  <c r="AG61" i="57"/>
  <c r="AH61" i="57"/>
  <c r="AX53" i="57"/>
  <c r="F53" i="57"/>
  <c r="G53" i="57" s="1"/>
  <c r="AH53" i="57"/>
  <c r="AX46" i="57"/>
  <c r="F46" i="57"/>
  <c r="G46" i="57" s="1"/>
  <c r="AX38" i="57"/>
  <c r="F38" i="57"/>
  <c r="G38" i="57" s="1"/>
  <c r="AE38" i="57" s="1" a="1"/>
  <c r="AE38" i="57" s="1"/>
  <c r="AD38" i="57" s="1"/>
  <c r="AC38" i="57" s="1"/>
  <c r="AX31" i="57"/>
  <c r="AH31" i="57"/>
  <c r="F31" i="57"/>
  <c r="G31" i="57" s="1"/>
  <c r="AX15" i="57"/>
  <c r="AH15" i="57"/>
  <c r="F15" i="57"/>
  <c r="G15" i="57" s="1"/>
  <c r="AB118" i="57"/>
  <c r="N118" i="57"/>
  <c r="U102" i="57"/>
  <c r="V102" i="57"/>
  <c r="AY102" i="57" s="1"/>
  <c r="AA102" i="57"/>
  <c r="R94" i="57"/>
  <c r="Q94" i="57"/>
  <c r="BA94" i="57" s="1"/>
  <c r="BB94" i="57" s="1"/>
  <c r="V94" i="57"/>
  <c r="AY94" i="57" s="1"/>
  <c r="N86" i="57"/>
  <c r="M86" i="57"/>
  <c r="L86" i="57"/>
  <c r="BD89" i="57" s="1" a="1"/>
  <c r="BD89" i="57" s="1"/>
  <c r="N79" i="57"/>
  <c r="R79" i="57"/>
  <c r="S79" i="57"/>
  <c r="M71" i="57"/>
  <c r="L71" i="57"/>
  <c r="BD70" i="57" s="1" a="1"/>
  <c r="BD70" i="57" s="1"/>
  <c r="N71" i="57"/>
  <c r="P63" i="57"/>
  <c r="S63" i="57"/>
  <c r="R63" i="57"/>
  <c r="Q63" i="57"/>
  <c r="BA63" i="57" s="1"/>
  <c r="BB63" i="57" s="1"/>
  <c r="V63" i="57"/>
  <c r="AY63" i="57" s="1"/>
  <c r="M63" i="57"/>
  <c r="M31" i="57"/>
  <c r="L31" i="57"/>
  <c r="BD31" i="57" s="1" a="1"/>
  <c r="BD31" i="57" s="1"/>
  <c r="L15" i="57"/>
  <c r="BD15" i="57" s="1" a="1"/>
  <c r="BD15" i="57" s="1"/>
  <c r="M15" i="57"/>
  <c r="N15" i="57"/>
  <c r="M17" i="57"/>
  <c r="N17" i="57"/>
  <c r="S17" i="57"/>
  <c r="U78" i="57"/>
  <c r="AE78" i="57" a="1"/>
  <c r="AE78" i="57" s="1"/>
  <c r="Q78" i="57"/>
  <c r="BA78" i="57" s="1"/>
  <c r="BB78" i="57" s="1"/>
  <c r="Y78" i="57"/>
  <c r="V78" i="57"/>
  <c r="AY78" i="57" s="1"/>
  <c r="S78" i="57"/>
  <c r="AB78" i="57"/>
  <c r="AX69" i="57"/>
  <c r="AG69" i="57"/>
  <c r="AB87" i="57"/>
  <c r="M87" i="57"/>
  <c r="N87" i="57"/>
  <c r="L87" i="57"/>
  <c r="BD87" i="57" s="1" a="1"/>
  <c r="BD87" i="57" s="1"/>
  <c r="Y87" i="57"/>
  <c r="Z87" i="57"/>
  <c r="AZ87" i="57" s="1"/>
  <c r="V9" i="57"/>
  <c r="AY9" i="57" s="1"/>
  <c r="BB9" i="57" s="1"/>
  <c r="R127" i="57"/>
  <c r="R17" i="57"/>
  <c r="AU10" i="57"/>
  <c r="V2" i="57"/>
  <c r="AY2" i="57" s="1"/>
  <c r="R12" i="57"/>
  <c r="AA42" i="57"/>
  <c r="L119" i="57"/>
  <c r="BD119" i="57" s="1" a="1"/>
  <c r="BD119" i="57" s="1"/>
  <c r="M116" i="57"/>
  <c r="AB102" i="57"/>
  <c r="F47" i="57"/>
  <c r="G47" i="57" s="1"/>
  <c r="Q49" i="57"/>
  <c r="BA49" i="57" s="1"/>
  <c r="BB49" i="57" s="1"/>
  <c r="V49" i="57"/>
  <c r="AY49" i="57" s="1"/>
  <c r="S75" i="57"/>
  <c r="AE75" i="57" a="1"/>
  <c r="AE75" i="57" s="1"/>
  <c r="P75" i="57"/>
  <c r="N63" i="57"/>
  <c r="W78" i="57"/>
  <c r="L47" i="57"/>
  <c r="BD47" i="57" s="1" a="1"/>
  <c r="BD47" i="57" s="1"/>
  <c r="R64" i="57"/>
  <c r="N56" i="57"/>
  <c r="L48" i="57"/>
  <c r="BD48" i="57" s="1" a="1"/>
  <c r="BD48" i="57" s="1"/>
  <c r="N31" i="57"/>
  <c r="L9" i="57"/>
  <c r="BD2" i="57" s="1" a="1"/>
  <c r="BD2" i="57" s="1"/>
  <c r="N9" i="57"/>
  <c r="M9" i="57"/>
  <c r="Z9" i="57"/>
  <c r="AZ9" i="57" s="1"/>
  <c r="R49" i="57"/>
  <c r="U2" i="57"/>
  <c r="AX2" i="57"/>
  <c r="AH2" i="57"/>
  <c r="AX99" i="57"/>
  <c r="F99" i="57"/>
  <c r="G99" i="57" s="1"/>
  <c r="AX62" i="57"/>
  <c r="AH62" i="57"/>
  <c r="AX39" i="57"/>
  <c r="AH39" i="57"/>
  <c r="AA72" i="57"/>
  <c r="W72" i="57"/>
  <c r="N72" i="57"/>
  <c r="U72" i="57"/>
  <c r="M72" i="57"/>
  <c r="V72" i="57"/>
  <c r="AY72" i="57" s="1"/>
  <c r="M16" i="57"/>
  <c r="N16" i="57"/>
  <c r="L16" i="57"/>
  <c r="BD16" i="57" s="1" a="1"/>
  <c r="BD16" i="57" s="1"/>
  <c r="S49" i="57"/>
  <c r="AE42" i="57" a="1"/>
  <c r="AE42" i="57" s="1"/>
  <c r="S110" i="57"/>
  <c r="Y9" i="57"/>
  <c r="U9" i="57"/>
  <c r="Q79" i="57"/>
  <c r="BA79" i="57" s="1"/>
  <c r="BB79" i="57" s="1"/>
  <c r="P17" i="57"/>
  <c r="Y10" i="57"/>
  <c r="Y2" i="57"/>
  <c r="U12" i="57"/>
  <c r="Q42" i="57"/>
  <c r="BA42" i="57" s="1"/>
  <c r="N119" i="57"/>
  <c r="AA113" i="57"/>
  <c r="Q113" i="57"/>
  <c r="BA113" i="57" s="1"/>
  <c r="BB113" i="57" s="1"/>
  <c r="AE113" i="57" a="1"/>
  <c r="AE113" i="57" s="1"/>
  <c r="P113" i="57"/>
  <c r="AH47" i="57"/>
  <c r="F92" i="57"/>
  <c r="G92" i="57" s="1"/>
  <c r="L49" i="57"/>
  <c r="BD42" i="57" s="1" a="1"/>
  <c r="BD42" i="57" s="1"/>
  <c r="Z78" i="57"/>
  <c r="AZ78" i="57" s="1"/>
  <c r="V40" i="57"/>
  <c r="AY40" i="57" s="1"/>
  <c r="F16" i="57"/>
  <c r="G16" i="57" s="1"/>
  <c r="S64" i="57"/>
  <c r="Q64" i="57"/>
  <c r="BA64" i="57" s="1"/>
  <c r="BB64" i="57" s="1"/>
  <c r="Z64" i="57"/>
  <c r="AZ64" i="57" s="1"/>
  <c r="AB64" i="57"/>
  <c r="P64" i="57"/>
  <c r="AA64" i="57"/>
  <c r="Y64" i="57"/>
  <c r="N80" i="57"/>
  <c r="M80" i="57"/>
  <c r="L80" i="57"/>
  <c r="BD80" i="57" s="1" a="1"/>
  <c r="BD80" i="57" s="1"/>
  <c r="M57" i="57"/>
  <c r="AG57" i="57" s="1"/>
  <c r="Y57" i="57"/>
  <c r="W57" i="57"/>
  <c r="U57" i="57"/>
  <c r="AB57" i="57"/>
  <c r="V57" i="57"/>
  <c r="AY57" i="57" s="1"/>
  <c r="AA57" i="57"/>
  <c r="N57" i="57"/>
  <c r="L57" i="57"/>
  <c r="BD50" i="57" s="1" a="1"/>
  <c r="BD50" i="57" s="1"/>
  <c r="N25" i="57"/>
  <c r="M25" i="57"/>
  <c r="L25" i="57"/>
  <c r="BD18" i="57" s="1" a="1"/>
  <c r="BD18" i="57" s="1"/>
  <c r="AA9" i="57"/>
  <c r="M73" i="57"/>
  <c r="AX77" i="57"/>
  <c r="F77" i="57"/>
  <c r="G77" i="57" s="1"/>
  <c r="AX54" i="57"/>
  <c r="F54" i="57"/>
  <c r="G54" i="57" s="1"/>
  <c r="AH54" i="57"/>
  <c r="N32" i="57"/>
  <c r="L32" i="57"/>
  <c r="U87" i="57"/>
  <c r="R110" i="57"/>
  <c r="V79" i="57"/>
  <c r="AY79" i="57" s="1"/>
  <c r="V127" i="57"/>
  <c r="AY127" i="57" s="1"/>
  <c r="V17" i="57"/>
  <c r="AY17" i="57" s="1"/>
  <c r="Q10" i="57"/>
  <c r="BA10" i="57" s="1"/>
  <c r="BB10" i="57" s="1"/>
  <c r="AU2" i="57"/>
  <c r="AU12" i="57"/>
  <c r="AB42" i="57"/>
  <c r="L118" i="57"/>
  <c r="BD121" i="57" s="1" a="1"/>
  <c r="BD121" i="57" s="1"/>
  <c r="M111" i="57"/>
  <c r="M65" i="57"/>
  <c r="L65" i="57"/>
  <c r="BD58" i="57" s="1" a="1"/>
  <c r="BD58" i="57" s="1"/>
  <c r="N49" i="57"/>
  <c r="AA78" i="57"/>
  <c r="V64" i="57"/>
  <c r="AY64" i="57" s="1"/>
  <c r="AH16" i="57"/>
  <c r="M24" i="57"/>
  <c r="AG24" i="57" s="1"/>
  <c r="Z26" i="57"/>
  <c r="AZ26" i="57" s="1"/>
  <c r="AU26" i="57"/>
  <c r="AV35" i="57" s="1"/>
  <c r="Y26" i="57"/>
  <c r="P26" i="57"/>
  <c r="N35" i="57"/>
  <c r="AB35" i="57"/>
  <c r="AS82" i="57"/>
  <c r="AF82" i="57" s="1"/>
  <c r="L96" i="57"/>
  <c r="BD96" i="57" s="1" a="1"/>
  <c r="BD96" i="57" s="1"/>
  <c r="N96" i="57"/>
  <c r="M96" i="57"/>
  <c r="N73" i="57"/>
  <c r="AA73" i="57"/>
  <c r="Z73" i="57"/>
  <c r="AZ73" i="57" s="1"/>
  <c r="L73" i="57"/>
  <c r="L2" i="57"/>
  <c r="BD4" i="57" s="1" a="1"/>
  <c r="BD4" i="57" s="1"/>
  <c r="N2" i="57"/>
  <c r="M2" i="57"/>
  <c r="AG2" i="57" s="1"/>
  <c r="L41" i="57"/>
  <c r="AA7" i="57"/>
  <c r="V7" i="57"/>
  <c r="AY7" i="57" s="1"/>
  <c r="AU7" i="57"/>
  <c r="AV17" i="57" s="1"/>
  <c r="AB7" i="57"/>
  <c r="Q7" i="57"/>
  <c r="BA7" i="57" s="1"/>
  <c r="R7" i="57"/>
  <c r="S7" i="57"/>
  <c r="Z7" i="57"/>
  <c r="AZ7" i="57" s="1"/>
  <c r="BB7" i="57" s="1"/>
  <c r="P7" i="57"/>
  <c r="AX24" i="57"/>
  <c r="F24" i="57"/>
  <c r="G24" i="57" s="1"/>
  <c r="AX8" i="57"/>
  <c r="F8" i="57"/>
  <c r="G8" i="57" s="1"/>
  <c r="N8" i="57"/>
  <c r="L8" i="57"/>
  <c r="BD8" i="57" s="1" a="1"/>
  <c r="BD8" i="57" s="1"/>
  <c r="Q127" i="57"/>
  <c r="BA127" i="57" s="1"/>
  <c r="BB127" i="57" s="1"/>
  <c r="S2" i="57"/>
  <c r="S12" i="57"/>
  <c r="W87" i="57"/>
  <c r="W9" i="57"/>
  <c r="P10" i="57"/>
  <c r="AE12" i="57" a="1"/>
  <c r="AE12" i="57" s="1"/>
  <c r="M127" i="57"/>
  <c r="M118" i="57"/>
  <c r="M95" i="57"/>
  <c r="L79" i="57"/>
  <c r="BD79" i="57" s="1" a="1"/>
  <c r="BD79" i="57" s="1"/>
  <c r="N65" i="57"/>
  <c r="M47" i="57"/>
  <c r="R48" i="57"/>
  <c r="Y72" i="57"/>
  <c r="L24" i="57"/>
  <c r="BD24" i="57" s="1" a="1"/>
  <c r="BD24" i="57" s="1"/>
  <c r="L17" i="57"/>
  <c r="BD10" i="57" s="1" a="1"/>
  <c r="BD10" i="57" s="1"/>
  <c r="AH38" i="57"/>
  <c r="AB2" i="57"/>
  <c r="Q2" i="57"/>
  <c r="BA2" i="57" s="1"/>
  <c r="R2" i="57"/>
  <c r="P2" i="57"/>
  <c r="Z2" i="57"/>
  <c r="AZ2" i="57" s="1"/>
  <c r="N114" i="57"/>
  <c r="L114" i="57"/>
  <c r="BD116" i="57" s="1" a="1"/>
  <c r="BD116" i="57" s="1"/>
  <c r="M88" i="57"/>
  <c r="Q17" i="57"/>
  <c r="BA17" i="57" s="1"/>
  <c r="BB17" i="57" s="1"/>
  <c r="N88" i="57"/>
  <c r="Y42" i="57"/>
  <c r="S42" i="57"/>
  <c r="W42" i="57"/>
  <c r="P42" i="57"/>
  <c r="U42" i="57"/>
  <c r="W10" i="57"/>
  <c r="AE10" i="57" a="1"/>
  <c r="AE10" i="57" s="1"/>
  <c r="S10" i="57"/>
  <c r="Z10" i="57"/>
  <c r="AZ10" i="57" s="1"/>
  <c r="Y40" i="57"/>
  <c r="AB40" i="57"/>
  <c r="AB12" i="57"/>
  <c r="AG62" i="57"/>
  <c r="P49" i="57"/>
  <c r="P110" i="57"/>
  <c r="U73" i="57"/>
  <c r="R10" i="57"/>
  <c r="P12" i="57"/>
  <c r="AU42" i="57"/>
  <c r="N127" i="57"/>
  <c r="N95" i="57"/>
  <c r="F91" i="57"/>
  <c r="G91" i="57" s="1"/>
  <c r="F76" i="57"/>
  <c r="G76" i="57" s="1"/>
  <c r="L40" i="57"/>
  <c r="BD40" i="57" s="1" a="1"/>
  <c r="BD40" i="57" s="1"/>
  <c r="Z72" i="57"/>
  <c r="AZ72" i="57" s="1"/>
  <c r="V48" i="57"/>
  <c r="AY48" i="57" s="1"/>
  <c r="M8" i="57"/>
  <c r="AG8" i="57" s="1"/>
  <c r="W40" i="57"/>
  <c r="S48" i="57"/>
  <c r="N21" i="57"/>
  <c r="M21" i="57"/>
  <c r="AA48" i="57"/>
  <c r="Z48" i="57"/>
  <c r="AZ48" i="57" s="1"/>
  <c r="Y48" i="57"/>
  <c r="AB48" i="57"/>
  <c r="Q48" i="57"/>
  <c r="BA48" i="57" s="1"/>
  <c r="BB48" i="57" s="1"/>
  <c r="P48" i="57"/>
  <c r="W48" i="57"/>
  <c r="N52" i="57"/>
  <c r="M52" i="57"/>
  <c r="L52" i="57"/>
  <c r="BD53" i="57" s="1" a="1"/>
  <c r="BD53" i="57" s="1"/>
  <c r="S97" i="57"/>
  <c r="AX67" i="57"/>
  <c r="AG67" i="57"/>
  <c r="AX60" i="57"/>
  <c r="AH60" i="57"/>
  <c r="F60" i="57"/>
  <c r="G60" i="57" s="1"/>
  <c r="AX52" i="57"/>
  <c r="F52" i="57"/>
  <c r="G52" i="57" s="1"/>
  <c r="AX45" i="57"/>
  <c r="F45" i="57"/>
  <c r="G45" i="57" s="1"/>
  <c r="AX37" i="57"/>
  <c r="F37" i="57"/>
  <c r="G37" i="57" s="1"/>
  <c r="AE37" i="57" s="1" a="1"/>
  <c r="AE37" i="57" s="1"/>
  <c r="AD37" i="57" s="1"/>
  <c r="AC37" i="57" s="1"/>
  <c r="AX30" i="57"/>
  <c r="F30" i="57"/>
  <c r="G30" i="57" s="1"/>
  <c r="AH30" i="57"/>
  <c r="AX22" i="57"/>
  <c r="F22" i="57"/>
  <c r="G22" i="57" s="1"/>
  <c r="AX14" i="57"/>
  <c r="AH14" i="57"/>
  <c r="F14" i="57"/>
  <c r="G14" i="57" s="1"/>
  <c r="AX6" i="57"/>
  <c r="F6" i="57"/>
  <c r="G6" i="57" s="1"/>
  <c r="N101" i="57"/>
  <c r="L101" i="57"/>
  <c r="L85" i="57"/>
  <c r="BD83" i="57" s="1" a="1"/>
  <c r="BD83" i="57" s="1"/>
  <c r="M85" i="57"/>
  <c r="AA127" i="57"/>
  <c r="Y127" i="57"/>
  <c r="AB127" i="57"/>
  <c r="AA40" i="57"/>
  <c r="Z40" i="57"/>
  <c r="AZ40" i="57" s="1"/>
  <c r="AU40" i="57"/>
  <c r="Y94" i="57"/>
  <c r="AE94" i="57" a="1"/>
  <c r="AE94" i="57" s="1"/>
  <c r="N19" i="57"/>
  <c r="M19" i="57"/>
  <c r="Z28" i="57"/>
  <c r="AZ28" i="57" s="1"/>
  <c r="U28" i="57"/>
  <c r="AU28" i="57"/>
  <c r="AB28" i="57"/>
  <c r="F67" i="57"/>
  <c r="G67" i="57" s="1"/>
  <c r="S118" i="57"/>
  <c r="N6" i="57"/>
  <c r="F51" i="57"/>
  <c r="G51" i="57" s="1"/>
  <c r="AH56" i="57"/>
  <c r="AH64" i="57"/>
  <c r="F86" i="57"/>
  <c r="G86" i="57" s="1"/>
  <c r="AE86" i="57" s="1" a="1"/>
  <c r="AE86" i="57" s="1"/>
  <c r="AD86" i="57" s="1"/>
  <c r="AC86" i="57" s="1"/>
  <c r="AH21" i="57"/>
  <c r="F5" i="57"/>
  <c r="G5" i="57" s="1"/>
  <c r="F13" i="57"/>
  <c r="G13" i="57" s="1"/>
  <c r="Q13" i="57" s="1"/>
  <c r="BA13" i="57" s="1"/>
  <c r="BB13" i="57" s="1"/>
  <c r="F21" i="57"/>
  <c r="G21" i="57" s="1"/>
  <c r="AA21" i="57" s="1"/>
  <c r="N13" i="56"/>
  <c r="L13" i="56"/>
  <c r="M13" i="56"/>
  <c r="S4" i="56"/>
  <c r="P4" i="56"/>
  <c r="V4" i="56"/>
  <c r="AY4" i="56" s="1"/>
  <c r="N4" i="56"/>
  <c r="R4" i="56"/>
  <c r="L4" i="56"/>
  <c r="M4" i="56"/>
  <c r="Q4" i="56"/>
  <c r="BA4" i="56" s="1"/>
  <c r="L80" i="56"/>
  <c r="M80" i="56"/>
  <c r="N80" i="56"/>
  <c r="N59" i="56"/>
  <c r="M59" i="56"/>
  <c r="AG59" i="56" s="1"/>
  <c r="Y59" i="56"/>
  <c r="N61" i="56"/>
  <c r="M61" i="56"/>
  <c r="AG61" i="56" s="1"/>
  <c r="L61" i="56"/>
  <c r="Z15" i="56"/>
  <c r="AZ15" i="56" s="1"/>
  <c r="Y15" i="56"/>
  <c r="V15" i="56"/>
  <c r="AY15" i="56" s="1"/>
  <c r="AU15" i="56"/>
  <c r="U15" i="56"/>
  <c r="S15" i="56"/>
  <c r="W15" i="56"/>
  <c r="R15" i="56"/>
  <c r="AA15" i="56"/>
  <c r="AB15" i="56"/>
  <c r="Q15" i="56"/>
  <c r="BA15" i="56" s="1"/>
  <c r="P15" i="56"/>
  <c r="AA107" i="56"/>
  <c r="U107" i="56"/>
  <c r="V107" i="56"/>
  <c r="AY107" i="56" s="1"/>
  <c r="AB107" i="56"/>
  <c r="S107" i="56"/>
  <c r="P107" i="56"/>
  <c r="R107" i="56"/>
  <c r="Q107" i="56"/>
  <c r="BA107" i="56" s="1"/>
  <c r="W107" i="56"/>
  <c r="Y107" i="56"/>
  <c r="Z107" i="56"/>
  <c r="AZ107" i="56" s="1"/>
  <c r="AS107" i="56"/>
  <c r="AF107" i="56" s="1"/>
  <c r="M37" i="56"/>
  <c r="L37" i="56"/>
  <c r="M44" i="56"/>
  <c r="AG44" i="56" s="1"/>
  <c r="L44" i="56"/>
  <c r="N101" i="56"/>
  <c r="M101" i="56"/>
  <c r="L112" i="56"/>
  <c r="N112" i="56"/>
  <c r="N104" i="56"/>
  <c r="L104" i="56"/>
  <c r="M96" i="56"/>
  <c r="L96" i="56"/>
  <c r="N88" i="56"/>
  <c r="L88" i="56"/>
  <c r="M88" i="56"/>
  <c r="N51" i="56"/>
  <c r="M51" i="56"/>
  <c r="L43" i="56"/>
  <c r="N43" i="56"/>
  <c r="M43" i="56"/>
  <c r="AG43" i="56" s="1"/>
  <c r="L19" i="56"/>
  <c r="M19" i="56"/>
  <c r="N19" i="56"/>
  <c r="S53" i="56"/>
  <c r="AB97" i="56"/>
  <c r="L89" i="56"/>
  <c r="N89" i="56"/>
  <c r="M89" i="56"/>
  <c r="V73" i="56"/>
  <c r="AY73" i="56" s="1"/>
  <c r="AA124" i="56"/>
  <c r="U90" i="56"/>
  <c r="AA90" i="56"/>
  <c r="Y45" i="56"/>
  <c r="S51" i="56"/>
  <c r="Q89" i="56"/>
  <c r="BA89" i="56" s="1"/>
  <c r="BB89" i="56" s="1"/>
  <c r="R89" i="56"/>
  <c r="U43" i="56"/>
  <c r="Y53" i="56"/>
  <c r="W53" i="56"/>
  <c r="R124" i="56"/>
  <c r="U97" i="56"/>
  <c r="M108" i="56"/>
  <c r="M124" i="56"/>
  <c r="L90" i="56"/>
  <c r="L66" i="56"/>
  <c r="R52" i="56"/>
  <c r="N37" i="56"/>
  <c r="M3" i="56"/>
  <c r="L122" i="56"/>
  <c r="Y12" i="56"/>
  <c r="Z12" i="56"/>
  <c r="AZ12" i="56" s="1"/>
  <c r="BB12" i="56" s="1"/>
  <c r="Q12" i="56"/>
  <c r="BA12" i="56" s="1"/>
  <c r="U12" i="56"/>
  <c r="P12" i="56"/>
  <c r="AB12" i="56"/>
  <c r="AA12" i="56"/>
  <c r="R12" i="56"/>
  <c r="S12" i="56"/>
  <c r="M68" i="56"/>
  <c r="L68" i="56"/>
  <c r="N68" i="56"/>
  <c r="U80" i="56"/>
  <c r="Q80" i="56"/>
  <c r="BA80" i="56" s="1"/>
  <c r="Y80" i="56"/>
  <c r="V80" i="56"/>
  <c r="AY80" i="56" s="1"/>
  <c r="P80" i="56"/>
  <c r="AB80" i="56"/>
  <c r="Z80" i="56"/>
  <c r="AZ80" i="56" s="1"/>
  <c r="R80" i="56"/>
  <c r="AA80" i="56"/>
  <c r="W80" i="56"/>
  <c r="N84" i="56"/>
  <c r="L84" i="56"/>
  <c r="M84" i="56"/>
  <c r="AX79" i="56"/>
  <c r="F79" i="56"/>
  <c r="G79" i="56" s="1"/>
  <c r="AX63" i="56"/>
  <c r="AH63" i="56"/>
  <c r="AX47" i="56"/>
  <c r="F47" i="56"/>
  <c r="G47" i="56" s="1"/>
  <c r="AH47" i="56"/>
  <c r="AX39" i="56"/>
  <c r="F39" i="56"/>
  <c r="G39" i="56" s="1"/>
  <c r="AH39" i="56"/>
  <c r="N87" i="56"/>
  <c r="M87" i="56"/>
  <c r="L87" i="56"/>
  <c r="M79" i="56"/>
  <c r="N79" i="56"/>
  <c r="N72" i="56"/>
  <c r="M72" i="56"/>
  <c r="N65" i="56"/>
  <c r="M65" i="56"/>
  <c r="AG65" i="56" s="1"/>
  <c r="L65" i="56"/>
  <c r="N53" i="56"/>
  <c r="L53" i="56"/>
  <c r="M53" i="56"/>
  <c r="S21" i="56"/>
  <c r="AA97" i="56"/>
  <c r="Z93" i="56"/>
  <c r="AZ93" i="56" s="1"/>
  <c r="R93" i="56"/>
  <c r="U93" i="56"/>
  <c r="Q93" i="56"/>
  <c r="BA93" i="56" s="1"/>
  <c r="Y93" i="56"/>
  <c r="P93" i="56"/>
  <c r="W93" i="56"/>
  <c r="AA93" i="56"/>
  <c r="M97" i="56"/>
  <c r="L97" i="56"/>
  <c r="L52" i="56"/>
  <c r="S52" i="56"/>
  <c r="P52" i="56"/>
  <c r="M52" i="56"/>
  <c r="V52" i="56"/>
  <c r="AY52" i="56" s="1"/>
  <c r="S76" i="56"/>
  <c r="S73" i="56"/>
  <c r="R90" i="56"/>
  <c r="AA45" i="56"/>
  <c r="V89" i="56"/>
  <c r="AY89" i="56" s="1"/>
  <c r="AB89" i="56"/>
  <c r="AA81" i="56"/>
  <c r="V43" i="56"/>
  <c r="AY43" i="56" s="1"/>
  <c r="AA53" i="56"/>
  <c r="R53" i="56"/>
  <c r="U108" i="56"/>
  <c r="Q21" i="56"/>
  <c r="BA21" i="56" s="1"/>
  <c r="U124" i="56"/>
  <c r="L99" i="56"/>
  <c r="M66" i="56"/>
  <c r="N45" i="56"/>
  <c r="N3" i="56"/>
  <c r="U30" i="56"/>
  <c r="W22" i="56"/>
  <c r="AU22" i="56"/>
  <c r="V22" i="56"/>
  <c r="AY22" i="56" s="1"/>
  <c r="AA22" i="56"/>
  <c r="Z22" i="56"/>
  <c r="AZ22" i="56" s="1"/>
  <c r="U22" i="56"/>
  <c r="S22" i="56"/>
  <c r="M31" i="56"/>
  <c r="AG31" i="56" s="1"/>
  <c r="N31" i="56"/>
  <c r="L31" i="56"/>
  <c r="Q33" i="56"/>
  <c r="BA33" i="56" s="1"/>
  <c r="AU33" i="56"/>
  <c r="AV85" i="56" s="1"/>
  <c r="P33" i="56"/>
  <c r="AA33" i="56"/>
  <c r="R33" i="56"/>
  <c r="Y33" i="56"/>
  <c r="Z33" i="56"/>
  <c r="AZ33" i="56" s="1"/>
  <c r="AB33" i="56"/>
  <c r="S33" i="56"/>
  <c r="W33" i="56"/>
  <c r="V33" i="56"/>
  <c r="AY33" i="56" s="1"/>
  <c r="BB33" i="56" s="1"/>
  <c r="AX118" i="56"/>
  <c r="F118" i="56"/>
  <c r="G118" i="56" s="1"/>
  <c r="AX94" i="56"/>
  <c r="F94" i="56"/>
  <c r="G94" i="56" s="1"/>
  <c r="AX54" i="56"/>
  <c r="AH54" i="56"/>
  <c r="F54" i="56"/>
  <c r="G54" i="56" s="1"/>
  <c r="W54" i="56" s="1"/>
  <c r="AX46" i="56"/>
  <c r="BB46" i="56" s="1"/>
  <c r="AH46" i="56"/>
  <c r="AX38" i="56"/>
  <c r="F38" i="56"/>
  <c r="G38" i="56" s="1"/>
  <c r="AX14" i="56"/>
  <c r="AH14" i="56"/>
  <c r="AX6" i="56"/>
  <c r="F6" i="56"/>
  <c r="G6" i="56" s="1"/>
  <c r="AH6" i="56"/>
  <c r="M110" i="56"/>
  <c r="L110" i="56"/>
  <c r="N102" i="56"/>
  <c r="M102" i="56"/>
  <c r="M49" i="56"/>
  <c r="L49" i="56"/>
  <c r="P36" i="56"/>
  <c r="S36" i="56"/>
  <c r="AU36" i="56"/>
  <c r="Z36" i="56"/>
  <c r="AZ36" i="56" s="1"/>
  <c r="Y36" i="56"/>
  <c r="W36" i="56"/>
  <c r="AE36" i="56" a="1"/>
  <c r="AE36" i="56" s="1"/>
  <c r="R36" i="56"/>
  <c r="V36" i="56"/>
  <c r="AY36" i="56" s="1"/>
  <c r="U36" i="56"/>
  <c r="AS97" i="56"/>
  <c r="AF97" i="56" s="1"/>
  <c r="V97" i="56"/>
  <c r="AY97" i="56" s="1"/>
  <c r="R97" i="56"/>
  <c r="M29" i="56"/>
  <c r="L29" i="56"/>
  <c r="W90" i="56"/>
  <c r="L60" i="56"/>
  <c r="AA60" i="56"/>
  <c r="W60" i="56"/>
  <c r="U60" i="56"/>
  <c r="W45" i="56"/>
  <c r="U89" i="56"/>
  <c r="AS90" i="56"/>
  <c r="AF90" i="56" s="1"/>
  <c r="AB90" i="56"/>
  <c r="AB45" i="56"/>
  <c r="Z89" i="56"/>
  <c r="AZ89" i="56" s="1"/>
  <c r="S89" i="56"/>
  <c r="AB81" i="56"/>
  <c r="U81" i="56"/>
  <c r="AB43" i="56"/>
  <c r="Z43" i="56"/>
  <c r="AZ43" i="56" s="1"/>
  <c r="AU53" i="56"/>
  <c r="AB53" i="56"/>
  <c r="V37" i="56"/>
  <c r="AY37" i="56" s="1"/>
  <c r="P119" i="56"/>
  <c r="R67" i="56"/>
  <c r="R21" i="56"/>
  <c r="P97" i="56"/>
  <c r="N108" i="56"/>
  <c r="V93" i="56"/>
  <c r="AY93" i="56" s="1"/>
  <c r="BB93" i="56" s="1"/>
  <c r="AB60" i="56"/>
  <c r="N44" i="56"/>
  <c r="Q36" i="56"/>
  <c r="BA36" i="56" s="1"/>
  <c r="BB36" i="56" s="1"/>
  <c r="P20" i="56"/>
  <c r="AB20" i="56"/>
  <c r="AE20" i="56" a="1"/>
  <c r="AE20" i="56" s="1"/>
  <c r="R20" i="56"/>
  <c r="AU20" i="56"/>
  <c r="AV22" i="56" s="1"/>
  <c r="S20" i="56"/>
  <c r="AA20" i="56"/>
  <c r="Y20" i="56"/>
  <c r="M22" i="56"/>
  <c r="N22" i="56"/>
  <c r="W44" i="56"/>
  <c r="U44" i="56"/>
  <c r="M47" i="56"/>
  <c r="AG47" i="56" s="1"/>
  <c r="L47" i="56"/>
  <c r="AX125" i="56"/>
  <c r="F125" i="56"/>
  <c r="G125" i="56" s="1"/>
  <c r="AX109" i="56"/>
  <c r="F109" i="56"/>
  <c r="G109" i="56" s="1"/>
  <c r="AX85" i="56"/>
  <c r="F85" i="56"/>
  <c r="G85" i="56" s="1"/>
  <c r="AX69" i="56"/>
  <c r="F69" i="56"/>
  <c r="G69" i="56" s="1"/>
  <c r="AX61" i="56"/>
  <c r="AH61" i="56"/>
  <c r="F61" i="56"/>
  <c r="G61" i="56" s="1"/>
  <c r="AX29" i="56"/>
  <c r="F29" i="56"/>
  <c r="G29" i="56" s="1"/>
  <c r="U29" i="56" s="1"/>
  <c r="AH29" i="56"/>
  <c r="AX21" i="56"/>
  <c r="AH21" i="56"/>
  <c r="AX13" i="56"/>
  <c r="F13" i="56"/>
  <c r="G13" i="56" s="1"/>
  <c r="N64" i="56"/>
  <c r="L64" i="56"/>
  <c r="M64" i="56"/>
  <c r="AG64" i="56" s="1"/>
  <c r="V30" i="56"/>
  <c r="AY30" i="56" s="1"/>
  <c r="P30" i="56"/>
  <c r="Q30" i="56"/>
  <c r="BA30" i="56" s="1"/>
  <c r="W30" i="56"/>
  <c r="Y30" i="56"/>
  <c r="AU30" i="56"/>
  <c r="AA30" i="56"/>
  <c r="S30" i="56"/>
  <c r="W124" i="56"/>
  <c r="AS124" i="56"/>
  <c r="AF124" i="56" s="1"/>
  <c r="S124" i="56"/>
  <c r="N21" i="56"/>
  <c r="L21" i="56"/>
  <c r="M21" i="56"/>
  <c r="Q124" i="56"/>
  <c r="BA124" i="56" s="1"/>
  <c r="M45" i="56"/>
  <c r="AG45" i="56" s="1"/>
  <c r="L95" i="56"/>
  <c r="N95" i="56"/>
  <c r="V99" i="56"/>
  <c r="AY99" i="56" s="1"/>
  <c r="R99" i="56"/>
  <c r="Q99" i="56"/>
  <c r="BA99" i="56" s="1"/>
  <c r="BB99" i="56" s="1"/>
  <c r="P99" i="56"/>
  <c r="S99" i="56"/>
  <c r="L106" i="56"/>
  <c r="M106" i="56"/>
  <c r="N12" i="56"/>
  <c r="M12" i="56"/>
  <c r="AG12" i="56" s="1"/>
  <c r="L12" i="56"/>
  <c r="Y89" i="56"/>
  <c r="U53" i="56"/>
  <c r="S37" i="56"/>
  <c r="S67" i="56"/>
  <c r="N106" i="56"/>
  <c r="L108" i="56"/>
  <c r="L124" i="56"/>
  <c r="Q52" i="56"/>
  <c r="BA52" i="56" s="1"/>
  <c r="BB52" i="56" s="1"/>
  <c r="Y90" i="56"/>
  <c r="Z45" i="56"/>
  <c r="AZ45" i="56" s="1"/>
  <c r="AA89" i="56"/>
  <c r="Y81" i="56"/>
  <c r="W81" i="56"/>
  <c r="BB65" i="56"/>
  <c r="Z53" i="56"/>
  <c r="AZ53" i="56" s="1"/>
  <c r="V53" i="56"/>
  <c r="AY53" i="56" s="1"/>
  <c r="AA119" i="56"/>
  <c r="P21" i="56"/>
  <c r="Y124" i="56"/>
  <c r="Z97" i="56"/>
  <c r="AZ97" i="56" s="1"/>
  <c r="V124" i="56"/>
  <c r="AY124" i="56" s="1"/>
  <c r="M112" i="56"/>
  <c r="AB93" i="56"/>
  <c r="L36" i="56"/>
  <c r="AB36" i="56"/>
  <c r="M11" i="56"/>
  <c r="AG11" i="56" s="1"/>
  <c r="N29" i="56"/>
  <c r="M42" i="56"/>
  <c r="L42" i="56"/>
  <c r="N42" i="56"/>
  <c r="N75" i="56"/>
  <c r="M75" i="56"/>
  <c r="L75" i="56"/>
  <c r="L77" i="56"/>
  <c r="N77" i="56"/>
  <c r="AX116" i="56"/>
  <c r="F116" i="56"/>
  <c r="G116" i="56" s="1"/>
  <c r="L70" i="56"/>
  <c r="M70" i="56"/>
  <c r="N5" i="56"/>
  <c r="M5" i="56"/>
  <c r="L5" i="56"/>
  <c r="U45" i="56"/>
  <c r="Q37" i="56"/>
  <c r="BA37" i="56" s="1"/>
  <c r="BB37" i="56" s="1"/>
  <c r="L73" i="56"/>
  <c r="M73" i="56"/>
  <c r="N73" i="56"/>
  <c r="M20" i="56"/>
  <c r="L20" i="56"/>
  <c r="Z76" i="56"/>
  <c r="AZ76" i="56" s="1"/>
  <c r="N90" i="56"/>
  <c r="Q51" i="56"/>
  <c r="BA51" i="56" s="1"/>
  <c r="BB51" i="56" s="1"/>
  <c r="AA43" i="56"/>
  <c r="P37" i="56"/>
  <c r="Q73" i="56"/>
  <c r="BA73" i="56" s="1"/>
  <c r="BB73" i="56" s="1"/>
  <c r="P124" i="56"/>
  <c r="S97" i="56"/>
  <c r="S93" i="56"/>
  <c r="AB44" i="56"/>
  <c r="L51" i="56"/>
  <c r="Z30" i="56"/>
  <c r="AZ30" i="56" s="1"/>
  <c r="N20" i="56"/>
  <c r="N81" i="56"/>
  <c r="AA40" i="56"/>
  <c r="V40" i="56"/>
  <c r="AY40" i="56" s="1"/>
  <c r="Z40" i="56"/>
  <c r="AZ40" i="56" s="1"/>
  <c r="AU40" i="56"/>
  <c r="U40" i="56"/>
  <c r="S40" i="56"/>
  <c r="Y40" i="56"/>
  <c r="AE40" i="56" a="1"/>
  <c r="AE40" i="56" s="1"/>
  <c r="M114" i="56"/>
  <c r="L114" i="56"/>
  <c r="M62" i="56"/>
  <c r="AG62" i="56" s="1"/>
  <c r="L62" i="56"/>
  <c r="N62" i="56"/>
  <c r="M30" i="56"/>
  <c r="L30" i="56"/>
  <c r="BB32" i="56"/>
  <c r="F3" i="56"/>
  <c r="G3" i="56" s="1"/>
  <c r="F27" i="56"/>
  <c r="G27" i="56" s="1"/>
  <c r="AH32" i="56"/>
  <c r="F35" i="56"/>
  <c r="G35" i="56" s="1"/>
  <c r="Y35" i="56" s="1"/>
  <c r="AH51" i="56"/>
  <c r="F129" i="56"/>
  <c r="G129" i="56" s="1"/>
  <c r="F82" i="56"/>
  <c r="G82" i="56" s="1"/>
  <c r="F72" i="56"/>
  <c r="G72" i="56" s="1"/>
  <c r="F11" i="56"/>
  <c r="G11" i="56" s="1"/>
  <c r="F113" i="56"/>
  <c r="G113" i="56" s="1"/>
  <c r="L44" i="55"/>
  <c r="M44" i="55"/>
  <c r="Q44" i="55"/>
  <c r="BA44" i="55" s="1"/>
  <c r="BB44" i="55" s="1"/>
  <c r="R44" i="55"/>
  <c r="P44" i="55"/>
  <c r="V44" i="55"/>
  <c r="AY44" i="55" s="1"/>
  <c r="N44" i="55"/>
  <c r="S44" i="55"/>
  <c r="M11" i="55"/>
  <c r="N11" i="55"/>
  <c r="L11" i="55"/>
  <c r="L68" i="55"/>
  <c r="N68" i="55"/>
  <c r="Y68" i="55"/>
  <c r="AB68" i="55"/>
  <c r="W68" i="55"/>
  <c r="M68" i="55"/>
  <c r="AA68" i="55"/>
  <c r="AA16" i="55"/>
  <c r="P16" i="55"/>
  <c r="Z16" i="55"/>
  <c r="AZ16" i="55" s="1"/>
  <c r="Q16" i="55"/>
  <c r="BA16" i="55" s="1"/>
  <c r="Y16" i="55"/>
  <c r="AB16" i="55"/>
  <c r="AU16" i="55"/>
  <c r="U16" i="55"/>
  <c r="W16" i="55"/>
  <c r="R16" i="55"/>
  <c r="S16" i="55"/>
  <c r="AE16" i="55" a="1"/>
  <c r="AE16" i="55" s="1"/>
  <c r="V16" i="55"/>
  <c r="AY16" i="55" s="1"/>
  <c r="M13" i="55"/>
  <c r="L13" i="55"/>
  <c r="U37" i="55"/>
  <c r="AB37" i="55"/>
  <c r="S37" i="55"/>
  <c r="Z37" i="55"/>
  <c r="AZ37" i="55" s="1"/>
  <c r="AA37" i="55"/>
  <c r="M40" i="55"/>
  <c r="AG40" i="55" s="1"/>
  <c r="L40" i="55"/>
  <c r="Z100" i="55"/>
  <c r="AZ100" i="55" s="1"/>
  <c r="R100" i="55"/>
  <c r="P100" i="55"/>
  <c r="V100" i="55"/>
  <c r="AY100" i="55" s="1"/>
  <c r="Z105" i="55"/>
  <c r="AZ105" i="55" s="1"/>
  <c r="M69" i="55"/>
  <c r="N69" i="55"/>
  <c r="AA81" i="55"/>
  <c r="R117" i="55"/>
  <c r="AA21" i="55"/>
  <c r="AB54" i="55"/>
  <c r="Q50" i="55"/>
  <c r="BA50" i="55" s="1"/>
  <c r="P105" i="55"/>
  <c r="P37" i="55"/>
  <c r="AB31" i="55"/>
  <c r="AB96" i="55"/>
  <c r="W96" i="55"/>
  <c r="U40" i="55"/>
  <c r="S35" i="55"/>
  <c r="Y35" i="55"/>
  <c r="R35" i="55"/>
  <c r="Y40" i="55"/>
  <c r="AA100" i="55"/>
  <c r="Z70" i="55"/>
  <c r="AZ70" i="55" s="1"/>
  <c r="L90" i="55"/>
  <c r="N96" i="55"/>
  <c r="M96" i="55"/>
  <c r="L96" i="55"/>
  <c r="N125" i="55"/>
  <c r="M125" i="55"/>
  <c r="N107" i="55"/>
  <c r="L107" i="55"/>
  <c r="M60" i="55"/>
  <c r="M36" i="55"/>
  <c r="AG36" i="55" s="1"/>
  <c r="L36" i="55"/>
  <c r="P12" i="55"/>
  <c r="Q12" i="55"/>
  <c r="BA12" i="55" s="1"/>
  <c r="BB12" i="55" s="1"/>
  <c r="M12" i="55"/>
  <c r="R12" i="55"/>
  <c r="L12" i="55"/>
  <c r="M14" i="55"/>
  <c r="N14" i="55"/>
  <c r="L14" i="55"/>
  <c r="W107" i="55"/>
  <c r="AE107" i="55" a="1"/>
  <c r="AE107" i="55" s="1"/>
  <c r="AA107" i="55"/>
  <c r="V107" i="55"/>
  <c r="AY107" i="55" s="1"/>
  <c r="R107" i="55"/>
  <c r="Z116" i="55"/>
  <c r="AZ116" i="55" s="1"/>
  <c r="V116" i="55"/>
  <c r="AY116" i="55" s="1"/>
  <c r="BB116" i="55" s="1"/>
  <c r="P81" i="55"/>
  <c r="S117" i="55"/>
  <c r="P21" i="55"/>
  <c r="U54" i="55"/>
  <c r="V50" i="55"/>
  <c r="AY50" i="55" s="1"/>
  <c r="R105" i="55"/>
  <c r="Q37" i="55"/>
  <c r="BA37" i="55" s="1"/>
  <c r="R119" i="55"/>
  <c r="W100" i="55"/>
  <c r="Y107" i="55"/>
  <c r="R96" i="55"/>
  <c r="U88" i="55"/>
  <c r="L69" i="55"/>
  <c r="Z40" i="55"/>
  <c r="AZ40" i="55" s="1"/>
  <c r="AB100" i="55"/>
  <c r="W15" i="55"/>
  <c r="Q15" i="55"/>
  <c r="BA15" i="55" s="1"/>
  <c r="BB15" i="55" s="1"/>
  <c r="AE15" i="55" a="1"/>
  <c r="AE15" i="55" s="1"/>
  <c r="U15" i="55"/>
  <c r="N112" i="55"/>
  <c r="M112" i="55"/>
  <c r="L114" i="55"/>
  <c r="N114" i="55"/>
  <c r="L82" i="55"/>
  <c r="N82" i="55"/>
  <c r="M67" i="55"/>
  <c r="L67" i="55"/>
  <c r="N27" i="55"/>
  <c r="L27" i="55"/>
  <c r="M27" i="55"/>
  <c r="N19" i="55"/>
  <c r="M19" i="55"/>
  <c r="S75" i="55"/>
  <c r="AA75" i="55"/>
  <c r="Z75" i="55"/>
  <c r="AZ75" i="55" s="1"/>
  <c r="Y75" i="55"/>
  <c r="U75" i="55"/>
  <c r="W75" i="55"/>
  <c r="Z81" i="55"/>
  <c r="AZ81" i="55" s="1"/>
  <c r="Y100" i="55"/>
  <c r="N92" i="55"/>
  <c r="M92" i="55"/>
  <c r="R67" i="55"/>
  <c r="Q67" i="55"/>
  <c r="BA67" i="55" s="1"/>
  <c r="Q81" i="55"/>
  <c r="BA81" i="55" s="1"/>
  <c r="BB81" i="55" s="1"/>
  <c r="AS117" i="55"/>
  <c r="AF117" i="55" s="1"/>
  <c r="AB21" i="55"/>
  <c r="V54" i="55"/>
  <c r="AY54" i="55" s="1"/>
  <c r="Y105" i="55"/>
  <c r="P30" i="55"/>
  <c r="Q30" i="55"/>
  <c r="BA30" i="55" s="1"/>
  <c r="BB30" i="55" s="1"/>
  <c r="P35" i="55"/>
  <c r="W35" i="55"/>
  <c r="Y115" i="55"/>
  <c r="V37" i="55"/>
  <c r="AY37" i="55" s="1"/>
  <c r="S100" i="55"/>
  <c r="M98" i="55"/>
  <c r="P107" i="55"/>
  <c r="N40" i="55"/>
  <c r="AB4" i="55"/>
  <c r="N4" i="55"/>
  <c r="R15" i="55"/>
  <c r="AB75" i="55"/>
  <c r="AA36" i="55"/>
  <c r="L3" i="55"/>
  <c r="U100" i="55"/>
  <c r="S24" i="55"/>
  <c r="W24" i="55"/>
  <c r="Z24" i="55"/>
  <c r="AZ24" i="55" s="1"/>
  <c r="Q24" i="55"/>
  <c r="BA24" i="55" s="1"/>
  <c r="P24" i="55"/>
  <c r="V68" i="55"/>
  <c r="AY68" i="55" s="1"/>
  <c r="U68" i="55"/>
  <c r="Z68" i="55"/>
  <c r="AZ68" i="55" s="1"/>
  <c r="AX73" i="55"/>
  <c r="AG73" i="55"/>
  <c r="F73" i="55"/>
  <c r="G73" i="55" s="1"/>
  <c r="AX57" i="55"/>
  <c r="AH57" i="55"/>
  <c r="AX49" i="55"/>
  <c r="AH49" i="55"/>
  <c r="AX41" i="55"/>
  <c r="F41" i="55"/>
  <c r="G41" i="55" s="1"/>
  <c r="AA41" i="55" s="1"/>
  <c r="AH41" i="55"/>
  <c r="AX25" i="55"/>
  <c r="AH25" i="55"/>
  <c r="F25" i="55"/>
  <c r="G25" i="55" s="1"/>
  <c r="AX17" i="55"/>
  <c r="AH17" i="55"/>
  <c r="F17" i="55"/>
  <c r="G17" i="55" s="1"/>
  <c r="M105" i="55"/>
  <c r="L105" i="55"/>
  <c r="N97" i="55"/>
  <c r="L97" i="55"/>
  <c r="L66" i="55"/>
  <c r="M66" i="55"/>
  <c r="L58" i="55"/>
  <c r="N58" i="55"/>
  <c r="M50" i="55"/>
  <c r="AG50" i="55" s="1"/>
  <c r="L50" i="55"/>
  <c r="P54" i="55"/>
  <c r="Z31" i="55"/>
  <c r="AZ31" i="55" s="1"/>
  <c r="AS88" i="55"/>
  <c r="AF88" i="55" s="1"/>
  <c r="Z88" i="55"/>
  <c r="AZ88" i="55" s="1"/>
  <c r="S88" i="55"/>
  <c r="Q88" i="55"/>
  <c r="BA88" i="55" s="1"/>
  <c r="L5" i="55"/>
  <c r="N5" i="55"/>
  <c r="M5" i="55"/>
  <c r="U67" i="55"/>
  <c r="AA67" i="55"/>
  <c r="R81" i="55"/>
  <c r="V117" i="55"/>
  <c r="AY117" i="55" s="1"/>
  <c r="U117" i="55"/>
  <c r="Y21" i="55"/>
  <c r="Q21" i="55"/>
  <c r="BA21" i="55" s="1"/>
  <c r="Z54" i="55"/>
  <c r="AZ54" i="55" s="1"/>
  <c r="BB54" i="55" s="1"/>
  <c r="Y54" i="55"/>
  <c r="S105" i="55"/>
  <c r="P28" i="55"/>
  <c r="S28" i="55"/>
  <c r="AE30" i="55" a="1"/>
  <c r="AE30" i="55" s="1"/>
  <c r="AA30" i="55"/>
  <c r="Z35" i="55"/>
  <c r="AZ35" i="55" s="1"/>
  <c r="U115" i="55"/>
  <c r="W37" i="55"/>
  <c r="N129" i="55"/>
  <c r="AA116" i="55"/>
  <c r="L112" i="55"/>
  <c r="AS100" i="55"/>
  <c r="AF100" i="55" s="1"/>
  <c r="Z107" i="55"/>
  <c r="AZ107" i="55" s="1"/>
  <c r="L83" i="55"/>
  <c r="W77" i="55"/>
  <c r="S77" i="55"/>
  <c r="AA88" i="55"/>
  <c r="L60" i="55"/>
  <c r="L28" i="55"/>
  <c r="W4" i="55"/>
  <c r="AB15" i="55"/>
  <c r="Q75" i="55"/>
  <c r="BA75" i="55" s="1"/>
  <c r="BB75" i="55" s="1"/>
  <c r="M3" i="55"/>
  <c r="AG3" i="55" s="1"/>
  <c r="L129" i="55"/>
  <c r="AB88" i="55"/>
  <c r="U22" i="55"/>
  <c r="AU22" i="55"/>
  <c r="AA22" i="55"/>
  <c r="W22" i="55"/>
  <c r="L24" i="55"/>
  <c r="M24" i="55"/>
  <c r="AG24" i="55" s="1"/>
  <c r="N47" i="55"/>
  <c r="M47" i="55"/>
  <c r="AX64" i="55"/>
  <c r="AH64" i="55"/>
  <c r="F64" i="55"/>
  <c r="G64" i="55" s="1"/>
  <c r="AX48" i="55"/>
  <c r="BB48" i="55" s="1"/>
  <c r="AH48" i="55"/>
  <c r="AX16" i="55"/>
  <c r="AH16" i="55"/>
  <c r="AX8" i="55"/>
  <c r="AH8" i="55"/>
  <c r="F8" i="55"/>
  <c r="G8" i="55" s="1"/>
  <c r="W81" i="55"/>
  <c r="Z21" i="55"/>
  <c r="AZ21" i="55" s="1"/>
  <c r="Y96" i="55"/>
  <c r="AA96" i="55"/>
  <c r="U96" i="55"/>
  <c r="AE96" i="55" a="1"/>
  <c r="AE96" i="55" s="1"/>
  <c r="N120" i="55"/>
  <c r="L120" i="55"/>
  <c r="M61" i="55"/>
  <c r="L61" i="55"/>
  <c r="W67" i="55"/>
  <c r="U81" i="55"/>
  <c r="AB81" i="55"/>
  <c r="Z117" i="55"/>
  <c r="AZ117" i="55" s="1"/>
  <c r="BB117" i="55" s="1"/>
  <c r="Y117" i="55"/>
  <c r="R21" i="55"/>
  <c r="W21" i="55"/>
  <c r="AA54" i="55"/>
  <c r="S54" i="55"/>
  <c r="AS105" i="55"/>
  <c r="AF105" i="55" s="1"/>
  <c r="Q92" i="55"/>
  <c r="BA92" i="55" s="1"/>
  <c r="BB92" i="55" s="1"/>
  <c r="V28" i="55"/>
  <c r="AY28" i="55" s="1"/>
  <c r="R30" i="55"/>
  <c r="S30" i="55"/>
  <c r="AU35" i="55"/>
  <c r="AV12" i="55" s="1"/>
  <c r="Z115" i="55"/>
  <c r="AZ115" i="55" s="1"/>
  <c r="Y37" i="55"/>
  <c r="Y127" i="55"/>
  <c r="Q127" i="55"/>
  <c r="BA127" i="55" s="1"/>
  <c r="BB127" i="55" s="1"/>
  <c r="U116" i="55"/>
  <c r="N98" i="55"/>
  <c r="Q107" i="55"/>
  <c r="BA107" i="55" s="1"/>
  <c r="BB107" i="55" s="1"/>
  <c r="P88" i="55"/>
  <c r="R56" i="55"/>
  <c r="Q56" i="55"/>
  <c r="BA56" i="55" s="1"/>
  <c r="AB56" i="55"/>
  <c r="V15" i="55"/>
  <c r="AY15" i="55" s="1"/>
  <c r="R75" i="55"/>
  <c r="AB36" i="55"/>
  <c r="S12" i="55"/>
  <c r="W40" i="55"/>
  <c r="P9" i="55"/>
  <c r="V9" i="55"/>
  <c r="AY9" i="55" s="1"/>
  <c r="BB9" i="55" s="1"/>
  <c r="Y9" i="55"/>
  <c r="W9" i="55"/>
  <c r="Q97" i="55"/>
  <c r="BA97" i="55" s="1"/>
  <c r="BB97" i="55" s="1"/>
  <c r="W97" i="55"/>
  <c r="V97" i="55"/>
  <c r="AY97" i="55" s="1"/>
  <c r="S97" i="55"/>
  <c r="U97" i="55"/>
  <c r="P97" i="55"/>
  <c r="AX79" i="55"/>
  <c r="F79" i="55"/>
  <c r="G79" i="55" s="1"/>
  <c r="AX31" i="55"/>
  <c r="AH31" i="55"/>
  <c r="N126" i="55"/>
  <c r="M126" i="55"/>
  <c r="L32" i="55"/>
  <c r="M32" i="55"/>
  <c r="N100" i="55"/>
  <c r="M100" i="55"/>
  <c r="S81" i="55"/>
  <c r="W117" i="55"/>
  <c r="U21" i="55"/>
  <c r="Q54" i="55"/>
  <c r="BA54" i="55" s="1"/>
  <c r="W105" i="55"/>
  <c r="AA92" i="55"/>
  <c r="V30" i="55"/>
  <c r="AY30" i="55" s="1"/>
  <c r="Z20" i="55"/>
  <c r="AZ20" i="55" s="1"/>
  <c r="Q35" i="55"/>
  <c r="BA35" i="55" s="1"/>
  <c r="AU37" i="55"/>
  <c r="M107" i="55"/>
  <c r="Q100" i="55"/>
  <c r="BA100" i="55" s="1"/>
  <c r="AB107" i="55"/>
  <c r="W115" i="55"/>
  <c r="V115" i="55"/>
  <c r="AY115" i="55" s="1"/>
  <c r="AB115" i="55"/>
  <c r="L88" i="55"/>
  <c r="L76" i="55"/>
  <c r="R88" i="55"/>
  <c r="L52" i="55"/>
  <c r="M82" i="55"/>
  <c r="Y4" i="55"/>
  <c r="AU15" i="55"/>
  <c r="AE75" i="55" a="1"/>
  <c r="AE75" i="55" s="1"/>
  <c r="V12" i="55"/>
  <c r="AY12" i="55" s="1"/>
  <c r="Y116" i="55"/>
  <c r="AA40" i="55"/>
  <c r="N61" i="55"/>
  <c r="M6" i="55"/>
  <c r="AG6" i="55" s="1"/>
  <c r="N6" i="55"/>
  <c r="Y36" i="55"/>
  <c r="Z36" i="55"/>
  <c r="AZ36" i="55" s="1"/>
  <c r="W36" i="55"/>
  <c r="R36" i="55"/>
  <c r="U36" i="55"/>
  <c r="AU40" i="55"/>
  <c r="P40" i="55"/>
  <c r="V40" i="55"/>
  <c r="AY40" i="55" s="1"/>
  <c r="AB40" i="55"/>
  <c r="AX126" i="55"/>
  <c r="F126" i="55"/>
  <c r="G126" i="55" s="1"/>
  <c r="AX102" i="55"/>
  <c r="F102" i="55"/>
  <c r="G102" i="55" s="1"/>
  <c r="AX78" i="55"/>
  <c r="F78" i="55"/>
  <c r="G78" i="55" s="1"/>
  <c r="AG8" i="55"/>
  <c r="F5" i="55"/>
  <c r="G5" i="55" s="1"/>
  <c r="AH13" i="55"/>
  <c r="AH45" i="55"/>
  <c r="F69" i="55"/>
  <c r="G69" i="55" s="1"/>
  <c r="AG56" i="55"/>
  <c r="AG25" i="55"/>
  <c r="BB2" i="55"/>
  <c r="F76" i="55"/>
  <c r="G76" i="55" s="1"/>
  <c r="F74" i="55"/>
  <c r="G74" i="55" s="1"/>
  <c r="Y127" i="54"/>
  <c r="AA127" i="54"/>
  <c r="P127" i="54"/>
  <c r="W127" i="54"/>
  <c r="S127" i="54"/>
  <c r="V127" i="54"/>
  <c r="AY127" i="54" s="1"/>
  <c r="AS127" i="54"/>
  <c r="AF127" i="54" s="1"/>
  <c r="U127" i="54"/>
  <c r="Z127" i="54"/>
  <c r="AZ127" i="54" s="1"/>
  <c r="Q127" i="54"/>
  <c r="BA127" i="54" s="1"/>
  <c r="R127" i="54"/>
  <c r="AB127" i="54"/>
  <c r="S119" i="54"/>
  <c r="N119" i="54"/>
  <c r="R119" i="54"/>
  <c r="M119" i="54"/>
  <c r="L119" i="54"/>
  <c r="Q119" i="54"/>
  <c r="BA119" i="54" s="1"/>
  <c r="BB119" i="54" s="1"/>
  <c r="V119" i="54"/>
  <c r="AY119" i="54" s="1"/>
  <c r="P119" i="54"/>
  <c r="N112" i="54"/>
  <c r="L112" i="54"/>
  <c r="M112" i="54"/>
  <c r="V112" i="54"/>
  <c r="AY112" i="54" s="1"/>
  <c r="L92" i="54"/>
  <c r="M92" i="54"/>
  <c r="U64" i="54"/>
  <c r="W64" i="54"/>
  <c r="U86" i="54"/>
  <c r="R112" i="54"/>
  <c r="R3" i="54"/>
  <c r="Z3" i="54"/>
  <c r="AZ3" i="54" s="1"/>
  <c r="AA10" i="54"/>
  <c r="Q124" i="54"/>
  <c r="BA124" i="54" s="1"/>
  <c r="U124" i="54"/>
  <c r="P123" i="54"/>
  <c r="W92" i="54"/>
  <c r="Y92" i="54"/>
  <c r="N64" i="54"/>
  <c r="U89" i="54"/>
  <c r="AU35" i="54"/>
  <c r="AA35" i="54"/>
  <c r="V35" i="54"/>
  <c r="AY35" i="54" s="1"/>
  <c r="Z35" i="54"/>
  <c r="AZ35" i="54" s="1"/>
  <c r="S35" i="54"/>
  <c r="P35" i="54"/>
  <c r="AB35" i="54"/>
  <c r="W35" i="54"/>
  <c r="AE35" i="54" a="1"/>
  <c r="AE35" i="54" s="1"/>
  <c r="M71" i="54"/>
  <c r="N71" i="54"/>
  <c r="W115" i="54"/>
  <c r="V115" i="54"/>
  <c r="AY115" i="54" s="1"/>
  <c r="AA115" i="54"/>
  <c r="Z115" i="54"/>
  <c r="AZ115" i="54" s="1"/>
  <c r="V116" i="54"/>
  <c r="AY116" i="54" s="1"/>
  <c r="M116" i="54"/>
  <c r="L116" i="54"/>
  <c r="N53" i="54"/>
  <c r="L53" i="54"/>
  <c r="M53" i="54"/>
  <c r="M45" i="54"/>
  <c r="AG45" i="54" s="1"/>
  <c r="N45" i="54"/>
  <c r="N37" i="54"/>
  <c r="M37" i="54"/>
  <c r="N29" i="54"/>
  <c r="L29" i="54"/>
  <c r="N5" i="54"/>
  <c r="L5" i="54"/>
  <c r="AX117" i="54"/>
  <c r="F117" i="54"/>
  <c r="G117" i="54" s="1"/>
  <c r="AX93" i="54"/>
  <c r="F93" i="54"/>
  <c r="G93" i="54" s="1"/>
  <c r="AX85" i="54"/>
  <c r="F85" i="54"/>
  <c r="G85" i="54" s="1"/>
  <c r="AX77" i="54"/>
  <c r="F77" i="54"/>
  <c r="G77" i="54" s="1"/>
  <c r="AA77" i="54" s="1"/>
  <c r="W61" i="54"/>
  <c r="S61" i="54"/>
  <c r="AU61" i="54"/>
  <c r="Q61" i="54"/>
  <c r="BA61" i="54" s="1"/>
  <c r="AA61" i="54"/>
  <c r="Z61" i="54"/>
  <c r="AZ61" i="54" s="1"/>
  <c r="AX45" i="54"/>
  <c r="F45" i="54"/>
  <c r="G45" i="54" s="1"/>
  <c r="AE45" i="54" s="1" a="1"/>
  <c r="AE45" i="54" s="1"/>
  <c r="AD45" i="54" s="1"/>
  <c r="AC45" i="54" s="1"/>
  <c r="AU29" i="54"/>
  <c r="AV105" i="54" s="1"/>
  <c r="AB29" i="54"/>
  <c r="R29" i="54"/>
  <c r="W29" i="54"/>
  <c r="Q29" i="54"/>
  <c r="BA29" i="54" s="1"/>
  <c r="V29" i="54"/>
  <c r="AY29" i="54" s="1"/>
  <c r="Z29" i="54"/>
  <c r="AZ29" i="54" s="1"/>
  <c r="AX21" i="54"/>
  <c r="F21" i="54"/>
  <c r="G21" i="54" s="1"/>
  <c r="U21" i="54" s="1"/>
  <c r="AX5" i="54"/>
  <c r="F5" i="54"/>
  <c r="G5" i="54" s="1"/>
  <c r="S3" i="54"/>
  <c r="N13" i="54"/>
  <c r="L13" i="54"/>
  <c r="M23" i="54"/>
  <c r="L23" i="54"/>
  <c r="N23" i="54"/>
  <c r="S84" i="54"/>
  <c r="M35" i="54"/>
  <c r="L35" i="54"/>
  <c r="W60" i="54"/>
  <c r="Z64" i="54"/>
  <c r="AZ64" i="54" s="1"/>
  <c r="S86" i="54"/>
  <c r="P86" i="54"/>
  <c r="P3" i="54"/>
  <c r="Y3" i="54"/>
  <c r="AB124" i="54"/>
  <c r="AA123" i="54"/>
  <c r="AB107" i="54"/>
  <c r="V92" i="54"/>
  <c r="AY92" i="54" s="1"/>
  <c r="V89" i="54"/>
  <c r="AY89" i="54" s="1"/>
  <c r="N35" i="54"/>
  <c r="Z7" i="54"/>
  <c r="AZ7" i="54" s="1"/>
  <c r="Y7" i="54"/>
  <c r="S7" i="54"/>
  <c r="AU7" i="54"/>
  <c r="R7" i="54"/>
  <c r="AE7" i="54" a="1"/>
  <c r="AE7" i="54" s="1"/>
  <c r="AA7" i="54"/>
  <c r="V7" i="54"/>
  <c r="AY7" i="54" s="1"/>
  <c r="AU9" i="54"/>
  <c r="V9" i="54"/>
  <c r="AY9" i="54" s="1"/>
  <c r="R9" i="54"/>
  <c r="Z9" i="54"/>
  <c r="AZ9" i="54" s="1"/>
  <c r="AB9" i="54"/>
  <c r="AA9" i="54"/>
  <c r="P9" i="54"/>
  <c r="W9" i="54"/>
  <c r="N46" i="54"/>
  <c r="M46" i="54"/>
  <c r="AG46" i="54" s="1"/>
  <c r="S49" i="54"/>
  <c r="Y49" i="54"/>
  <c r="W49" i="54"/>
  <c r="AU49" i="54"/>
  <c r="AB49" i="54"/>
  <c r="Q49" i="54"/>
  <c r="BA49" i="54" s="1"/>
  <c r="R49" i="54"/>
  <c r="AA49" i="54"/>
  <c r="N72" i="54"/>
  <c r="L72" i="54"/>
  <c r="AS75" i="54"/>
  <c r="AF75" i="54" s="1"/>
  <c r="Q75" i="54"/>
  <c r="BA75" i="54" s="1"/>
  <c r="W75" i="54"/>
  <c r="U75" i="54"/>
  <c r="V75" i="54"/>
  <c r="AY75" i="54" s="1"/>
  <c r="AB75" i="54"/>
  <c r="P75" i="54"/>
  <c r="N58" i="54"/>
  <c r="M58" i="54"/>
  <c r="L50" i="54"/>
  <c r="M50" i="54"/>
  <c r="L42" i="54"/>
  <c r="M42" i="54"/>
  <c r="AG42" i="54" s="1"/>
  <c r="M26" i="54"/>
  <c r="AG26" i="54" s="1"/>
  <c r="N26" i="54"/>
  <c r="M18" i="54"/>
  <c r="L18" i="54"/>
  <c r="L10" i="54"/>
  <c r="N10" i="54"/>
  <c r="AX90" i="54"/>
  <c r="F90" i="54"/>
  <c r="G90" i="54" s="1"/>
  <c r="AX74" i="54"/>
  <c r="F74" i="54"/>
  <c r="G74" i="54" s="1"/>
  <c r="Q74" i="54" s="1"/>
  <c r="BA74" i="54" s="1"/>
  <c r="AA58" i="54"/>
  <c r="S58" i="54"/>
  <c r="Y58" i="54"/>
  <c r="Z58" i="54"/>
  <c r="AZ58" i="54" s="1"/>
  <c r="U58" i="54"/>
  <c r="W58" i="54"/>
  <c r="V58" i="54"/>
  <c r="AY58" i="54" s="1"/>
  <c r="AX50" i="54"/>
  <c r="AH50" i="54"/>
  <c r="AX26" i="54"/>
  <c r="F26" i="54"/>
  <c r="G26" i="54" s="1"/>
  <c r="AX18" i="54"/>
  <c r="F18" i="54"/>
  <c r="G18" i="54" s="1"/>
  <c r="AX10" i="54"/>
  <c r="AH10" i="54"/>
  <c r="M65" i="54"/>
  <c r="AG65" i="54" s="1"/>
  <c r="L65" i="54"/>
  <c r="L84" i="54"/>
  <c r="N84" i="54"/>
  <c r="Q86" i="54"/>
  <c r="BA86" i="54" s="1"/>
  <c r="BB86" i="54" s="1"/>
  <c r="Y86" i="54"/>
  <c r="AU3" i="54"/>
  <c r="Z92" i="54"/>
  <c r="AZ92" i="54" s="1"/>
  <c r="BB92" i="54" s="1"/>
  <c r="N11" i="54"/>
  <c r="Y11" i="54"/>
  <c r="Z11" i="54"/>
  <c r="AZ11" i="54" s="1"/>
  <c r="L11" i="54"/>
  <c r="V11" i="54"/>
  <c r="AY11" i="54" s="1"/>
  <c r="BB11" i="54" s="1"/>
  <c r="U11" i="54"/>
  <c r="AA11" i="54"/>
  <c r="V51" i="54"/>
  <c r="AY51" i="54" s="1"/>
  <c r="Y51" i="54"/>
  <c r="AE51" i="54" a="1"/>
  <c r="AE51" i="54" s="1"/>
  <c r="W51" i="54"/>
  <c r="S51" i="54"/>
  <c r="AB51" i="54"/>
  <c r="AU51" i="54"/>
  <c r="AA51" i="54"/>
  <c r="Z51" i="54"/>
  <c r="AZ51" i="54" s="1"/>
  <c r="N2" i="54"/>
  <c r="L2" i="54"/>
  <c r="M122" i="54"/>
  <c r="L122" i="54"/>
  <c r="M107" i="54"/>
  <c r="L107" i="54"/>
  <c r="AB65" i="54"/>
  <c r="S23" i="54"/>
  <c r="V86" i="54"/>
  <c r="AY86" i="54" s="1"/>
  <c r="Z86" i="54"/>
  <c r="AZ86" i="54" s="1"/>
  <c r="U3" i="54"/>
  <c r="AU10" i="54"/>
  <c r="W124" i="54"/>
  <c r="AS124" i="54"/>
  <c r="AF124" i="54" s="1"/>
  <c r="S99" i="54"/>
  <c r="AE84" i="54" a="1"/>
  <c r="AE84" i="54" s="1"/>
  <c r="N65" i="54"/>
  <c r="N114" i="54"/>
  <c r="S107" i="54"/>
  <c r="R107" i="54"/>
  <c r="Z107" i="54"/>
  <c r="AZ107" i="54" s="1"/>
  <c r="Y109" i="54"/>
  <c r="R109" i="54"/>
  <c r="AS109" i="54"/>
  <c r="AF109" i="54" s="1"/>
  <c r="M97" i="54"/>
  <c r="L97" i="54"/>
  <c r="M89" i="54"/>
  <c r="N89" i="54"/>
  <c r="N81" i="54"/>
  <c r="L81" i="54"/>
  <c r="M73" i="54"/>
  <c r="L73" i="54"/>
  <c r="N73" i="54"/>
  <c r="M17" i="54"/>
  <c r="AG17" i="54" s="1"/>
  <c r="L17" i="54"/>
  <c r="U65" i="54"/>
  <c r="AA65" i="54"/>
  <c r="W86" i="54"/>
  <c r="V3" i="54"/>
  <c r="AY3" i="54" s="1"/>
  <c r="N92" i="54"/>
  <c r="AA70" i="54"/>
  <c r="W70" i="54"/>
  <c r="M87" i="54"/>
  <c r="N87" i="54"/>
  <c r="L87" i="54"/>
  <c r="Q89" i="54"/>
  <c r="BA89" i="54" s="1"/>
  <c r="BB89" i="54" s="1"/>
  <c r="P89" i="54"/>
  <c r="AA89" i="54"/>
  <c r="AE89" i="54" a="1"/>
  <c r="AE89" i="54" s="1"/>
  <c r="W89" i="54"/>
  <c r="S89" i="54"/>
  <c r="Y89" i="54"/>
  <c r="U123" i="54"/>
  <c r="V123" i="54"/>
  <c r="AY123" i="54" s="1"/>
  <c r="AS123" i="54"/>
  <c r="AF123" i="54" s="1"/>
  <c r="L104" i="54"/>
  <c r="M104" i="54"/>
  <c r="M60" i="54"/>
  <c r="AG60" i="54" s="1"/>
  <c r="L60" i="54"/>
  <c r="W65" i="54"/>
  <c r="V65" i="54"/>
  <c r="AY65" i="54" s="1"/>
  <c r="V23" i="54"/>
  <c r="AY23" i="54" s="1"/>
  <c r="AA86" i="54"/>
  <c r="P104" i="54"/>
  <c r="Q3" i="54"/>
  <c r="BA3" i="54" s="1"/>
  <c r="BB3" i="54" s="1"/>
  <c r="W10" i="54"/>
  <c r="P124" i="54"/>
  <c r="Y123" i="54"/>
  <c r="S123" i="54"/>
  <c r="M13" i="54"/>
  <c r="AG13" i="54" s="1"/>
  <c r="M84" i="54"/>
  <c r="Y19" i="54"/>
  <c r="V19" i="54"/>
  <c r="AY19" i="54" s="1"/>
  <c r="U19" i="54"/>
  <c r="AB19" i="54"/>
  <c r="Q19" i="54"/>
  <c r="BA19" i="54" s="1"/>
  <c r="BB19" i="54" s="1"/>
  <c r="W19" i="54"/>
  <c r="Z19" i="54"/>
  <c r="AZ19" i="54" s="1"/>
  <c r="N31" i="54"/>
  <c r="AA31" i="54"/>
  <c r="V31" i="54"/>
  <c r="AY31" i="54" s="1"/>
  <c r="BB31" i="54" s="1"/>
  <c r="Z31" i="54"/>
  <c r="AZ31" i="54" s="1"/>
  <c r="U31" i="54"/>
  <c r="N38" i="54"/>
  <c r="P38" i="54"/>
  <c r="M38" i="54"/>
  <c r="L38" i="54"/>
  <c r="S38" i="54"/>
  <c r="M57" i="54"/>
  <c r="N57" i="54"/>
  <c r="N85" i="54"/>
  <c r="L85" i="54"/>
  <c r="M55" i="54"/>
  <c r="L55" i="54"/>
  <c r="M47" i="54"/>
  <c r="N47" i="54"/>
  <c r="N7" i="54"/>
  <c r="L7" i="54"/>
  <c r="AX103" i="54"/>
  <c r="F103" i="54"/>
  <c r="G103" i="54" s="1"/>
  <c r="AX95" i="54"/>
  <c r="F95" i="54"/>
  <c r="G95" i="54" s="1"/>
  <c r="AX63" i="54"/>
  <c r="AH63" i="54"/>
  <c r="F63" i="54"/>
  <c r="G63" i="54" s="1"/>
  <c r="AX55" i="54"/>
  <c r="AH55" i="54"/>
  <c r="F55" i="54"/>
  <c r="G55" i="54" s="1"/>
  <c r="Y76" i="54"/>
  <c r="AB76" i="54"/>
  <c r="Y65" i="54"/>
  <c r="AB64" i="54"/>
  <c r="AA3" i="54"/>
  <c r="Y10" i="54"/>
  <c r="Z124" i="54"/>
  <c r="AZ124" i="54" s="1"/>
  <c r="W123" i="54"/>
  <c r="AA107" i="54"/>
  <c r="AA76" i="54"/>
  <c r="M2" i="54"/>
  <c r="N54" i="54"/>
  <c r="L64" i="54"/>
  <c r="AU50" i="54"/>
  <c r="U50" i="54"/>
  <c r="Q50" i="54"/>
  <c r="BA50" i="54" s="1"/>
  <c r="AA50" i="54"/>
  <c r="Z50" i="54"/>
  <c r="AZ50" i="54" s="1"/>
  <c r="V50" i="54"/>
  <c r="AY50" i="54" s="1"/>
  <c r="P50" i="54"/>
  <c r="AE50" i="54" a="1"/>
  <c r="AE50" i="54" s="1"/>
  <c r="Z52" i="54"/>
  <c r="AZ52" i="54" s="1"/>
  <c r="Y52" i="54"/>
  <c r="U52" i="54"/>
  <c r="AE52" i="54" a="1"/>
  <c r="AE52" i="54" s="1"/>
  <c r="R52" i="54"/>
  <c r="AB52" i="54"/>
  <c r="V52" i="54"/>
  <c r="AY52" i="54" s="1"/>
  <c r="AU52" i="54"/>
  <c r="AA52" i="54"/>
  <c r="P92" i="54"/>
  <c r="AS92" i="54"/>
  <c r="AF92" i="54" s="1"/>
  <c r="S92" i="54"/>
  <c r="AA92" i="54"/>
  <c r="AB92" i="54"/>
  <c r="R92" i="54"/>
  <c r="W99" i="54"/>
  <c r="P99" i="54"/>
  <c r="V99" i="54"/>
  <c r="AY99" i="54" s="1"/>
  <c r="V101" i="54"/>
  <c r="AY101" i="54" s="1"/>
  <c r="AA101" i="54"/>
  <c r="W101" i="54"/>
  <c r="R101" i="54"/>
  <c r="AB101" i="54"/>
  <c r="Z101" i="54"/>
  <c r="AZ101" i="54" s="1"/>
  <c r="U101" i="54"/>
  <c r="F125" i="54"/>
  <c r="G125" i="54" s="1"/>
  <c r="M86" i="54"/>
  <c r="L86" i="54"/>
  <c r="N78" i="54"/>
  <c r="L78" i="54"/>
  <c r="L70" i="54"/>
  <c r="M70" i="54"/>
  <c r="N70" i="54"/>
  <c r="U62" i="54"/>
  <c r="W62" i="54"/>
  <c r="M62" i="54"/>
  <c r="AG62" i="54" s="1"/>
  <c r="V62" i="54"/>
  <c r="AY62" i="54" s="1"/>
  <c r="BB62" i="54" s="1"/>
  <c r="N62" i="54"/>
  <c r="Z62" i="54"/>
  <c r="AZ62" i="54" s="1"/>
  <c r="AB62" i="54"/>
  <c r="AH49" i="54"/>
  <c r="F73" i="54"/>
  <c r="G73" i="54" s="1"/>
  <c r="F81" i="54"/>
  <c r="G81" i="54" s="1"/>
  <c r="Y31" i="54"/>
  <c r="AH65" i="54"/>
  <c r="AH9" i="54"/>
  <c r="N24" i="54"/>
  <c r="AG16" i="54"/>
  <c r="Z93" i="54"/>
  <c r="AZ93" i="54" s="1"/>
  <c r="AE125" i="53" a="1"/>
  <c r="AE125" i="53" s="1"/>
  <c r="V125" i="53"/>
  <c r="AY125" i="53" s="1"/>
  <c r="R125" i="53"/>
  <c r="U125" i="53"/>
  <c r="AA125" i="53"/>
  <c r="S125" i="53"/>
  <c r="Z125" i="53"/>
  <c r="AZ125" i="53" s="1"/>
  <c r="Q125" i="53"/>
  <c r="BA125" i="53" s="1"/>
  <c r="BB125" i="53" s="1"/>
  <c r="AB125" i="53"/>
  <c r="Y125" i="53"/>
  <c r="W125" i="53"/>
  <c r="P125" i="53"/>
  <c r="V80" i="53"/>
  <c r="AY80" i="53" s="1"/>
  <c r="U80" i="53"/>
  <c r="AA80" i="53"/>
  <c r="Y80" i="53"/>
  <c r="Q80" i="53"/>
  <c r="BA80" i="53" s="1"/>
  <c r="BB80" i="53" s="1"/>
  <c r="W80" i="53"/>
  <c r="P80" i="53"/>
  <c r="AB80" i="53"/>
  <c r="R80" i="53"/>
  <c r="S80" i="53"/>
  <c r="AE80" i="53" a="1"/>
  <c r="AE80" i="53" s="1"/>
  <c r="Z80" i="53"/>
  <c r="AZ80" i="53" s="1"/>
  <c r="Y119" i="53"/>
  <c r="P119" i="53"/>
  <c r="V119" i="53"/>
  <c r="AY119" i="53" s="1"/>
  <c r="AB119" i="53"/>
  <c r="U119" i="53"/>
  <c r="W119" i="53"/>
  <c r="AS119" i="53"/>
  <c r="AF119" i="53" s="1"/>
  <c r="Z119" i="53"/>
  <c r="AZ119" i="53" s="1"/>
  <c r="S119" i="53"/>
  <c r="AA119" i="53"/>
  <c r="Q119" i="53"/>
  <c r="BA119" i="53" s="1"/>
  <c r="R119" i="53"/>
  <c r="M9" i="53"/>
  <c r="L9" i="53"/>
  <c r="Y63" i="53"/>
  <c r="S63" i="53"/>
  <c r="Z63" i="53"/>
  <c r="AZ63" i="53" s="1"/>
  <c r="V63" i="53"/>
  <c r="AY63" i="53" s="1"/>
  <c r="AA63" i="53"/>
  <c r="P63" i="53"/>
  <c r="W63" i="53"/>
  <c r="U81" i="53"/>
  <c r="Y107" i="53"/>
  <c r="Z105" i="53"/>
  <c r="AZ105" i="53" s="1"/>
  <c r="AS105" i="53"/>
  <c r="AF105" i="53" s="1"/>
  <c r="M100" i="53"/>
  <c r="R63" i="53"/>
  <c r="Q63" i="53"/>
  <c r="BA63" i="53" s="1"/>
  <c r="BB63" i="53" s="1"/>
  <c r="U4" i="53"/>
  <c r="AA4" i="53"/>
  <c r="S4" i="53"/>
  <c r="R4" i="53"/>
  <c r="W4" i="53"/>
  <c r="P4" i="53"/>
  <c r="V4" i="53"/>
  <c r="AY4" i="53" s="1"/>
  <c r="AU4" i="53"/>
  <c r="Y4" i="53"/>
  <c r="Q13" i="53"/>
  <c r="BA13" i="53" s="1"/>
  <c r="BB13" i="53" s="1"/>
  <c r="N13" i="53"/>
  <c r="L13" i="53"/>
  <c r="V13" i="53"/>
  <c r="AY13" i="53" s="1"/>
  <c r="S13" i="53"/>
  <c r="N27" i="53"/>
  <c r="M27" i="53"/>
  <c r="Q48" i="53"/>
  <c r="BA48" i="53" s="1"/>
  <c r="BB48" i="53" s="1"/>
  <c r="AE48" i="53" a="1"/>
  <c r="AE48" i="53" s="1"/>
  <c r="AA48" i="53"/>
  <c r="AU48" i="53"/>
  <c r="V48" i="53"/>
  <c r="AY48" i="53" s="1"/>
  <c r="S48" i="53"/>
  <c r="AB48" i="53"/>
  <c r="W48" i="53"/>
  <c r="R48" i="53"/>
  <c r="W53" i="53"/>
  <c r="P53" i="53"/>
  <c r="R53" i="53"/>
  <c r="Z53" i="53"/>
  <c r="AZ53" i="53" s="1"/>
  <c r="U53" i="53"/>
  <c r="V53" i="53"/>
  <c r="AY53" i="53" s="1"/>
  <c r="AU53" i="53"/>
  <c r="AB53" i="53"/>
  <c r="R74" i="53"/>
  <c r="Q74" i="53"/>
  <c r="BA74" i="53" s="1"/>
  <c r="BB74" i="53" s="1"/>
  <c r="V74" i="53"/>
  <c r="AY74" i="53" s="1"/>
  <c r="U74" i="53"/>
  <c r="Z74" i="53"/>
  <c r="AZ74" i="53" s="1"/>
  <c r="Y74" i="53"/>
  <c r="M77" i="53"/>
  <c r="L77" i="53"/>
  <c r="N77" i="53"/>
  <c r="N69" i="53"/>
  <c r="L69" i="53"/>
  <c r="L54" i="53"/>
  <c r="N54" i="53"/>
  <c r="L46" i="53"/>
  <c r="M46" i="53"/>
  <c r="L39" i="53"/>
  <c r="N39" i="53"/>
  <c r="S15" i="53"/>
  <c r="AU15" i="53"/>
  <c r="AB15" i="53"/>
  <c r="AE15" i="53" a="1"/>
  <c r="AE15" i="53" s="1"/>
  <c r="W15" i="53"/>
  <c r="U15" i="53"/>
  <c r="AA15" i="53"/>
  <c r="V15" i="53"/>
  <c r="AY15" i="53" s="1"/>
  <c r="Q15" i="53"/>
  <c r="BA15" i="53" s="1"/>
  <c r="BB15" i="53" s="1"/>
  <c r="Z15" i="53"/>
  <c r="AZ15" i="53" s="1"/>
  <c r="R67" i="53"/>
  <c r="U67" i="53"/>
  <c r="P67" i="53"/>
  <c r="Q67" i="53"/>
  <c r="BA67" i="53" s="1"/>
  <c r="W67" i="53"/>
  <c r="AB67" i="53"/>
  <c r="AA67" i="53"/>
  <c r="AX38" i="53"/>
  <c r="F38" i="53"/>
  <c r="G38" i="53" s="1"/>
  <c r="AA81" i="53"/>
  <c r="N114" i="53"/>
  <c r="W114" i="53"/>
  <c r="L107" i="53"/>
  <c r="S93" i="53"/>
  <c r="AU63" i="53"/>
  <c r="AV81" i="53" s="1"/>
  <c r="A81" i="53" s="1"/>
  <c r="S71" i="53"/>
  <c r="BB70" i="53"/>
  <c r="AH15" i="53"/>
  <c r="AA51" i="53"/>
  <c r="P51" i="53"/>
  <c r="Y51" i="53"/>
  <c r="U51" i="53"/>
  <c r="V51" i="53"/>
  <c r="AY51" i="53" s="1"/>
  <c r="AU51" i="53"/>
  <c r="W51" i="53"/>
  <c r="Q60" i="53"/>
  <c r="BA60" i="53" s="1"/>
  <c r="U60" i="53"/>
  <c r="V60" i="53"/>
  <c r="AY60" i="53" s="1"/>
  <c r="Z60" i="53"/>
  <c r="AZ60" i="53" s="1"/>
  <c r="AE60" i="53" a="1"/>
  <c r="AE60" i="53" s="1"/>
  <c r="P60" i="53"/>
  <c r="R60" i="53"/>
  <c r="AU60" i="53"/>
  <c r="S60" i="53"/>
  <c r="AA60" i="53"/>
  <c r="AA102" i="53"/>
  <c r="Z102" i="53"/>
  <c r="AZ102" i="53" s="1"/>
  <c r="P102" i="53"/>
  <c r="Q102" i="53"/>
  <c r="BA102" i="53" s="1"/>
  <c r="Y102" i="53"/>
  <c r="V102" i="53"/>
  <c r="AY102" i="53" s="1"/>
  <c r="W108" i="53"/>
  <c r="AE108" i="53" a="1"/>
  <c r="AE108" i="53" s="1"/>
  <c r="AB108" i="53"/>
  <c r="Y108" i="53"/>
  <c r="L129" i="53"/>
  <c r="M129" i="53"/>
  <c r="L29" i="53"/>
  <c r="N29" i="53"/>
  <c r="M29" i="53"/>
  <c r="M21" i="53"/>
  <c r="L21" i="53"/>
  <c r="N21" i="53"/>
  <c r="N5" i="53"/>
  <c r="M5" i="53"/>
  <c r="AG5" i="53" s="1"/>
  <c r="AX124" i="53"/>
  <c r="F124" i="53"/>
  <c r="G124" i="53" s="1"/>
  <c r="AX116" i="53"/>
  <c r="F116" i="53"/>
  <c r="G116" i="53" s="1"/>
  <c r="AX109" i="53"/>
  <c r="F109" i="53"/>
  <c r="G109" i="53" s="1"/>
  <c r="AX77" i="53"/>
  <c r="F77" i="53"/>
  <c r="G77" i="53" s="1"/>
  <c r="W77" i="53" s="1"/>
  <c r="AX61" i="53"/>
  <c r="F61" i="53"/>
  <c r="G61" i="53" s="1"/>
  <c r="AX53" i="53"/>
  <c r="AH53" i="53"/>
  <c r="AX29" i="53"/>
  <c r="AH29" i="53"/>
  <c r="F29" i="53"/>
  <c r="G29" i="53" s="1"/>
  <c r="Y29" i="53" s="1"/>
  <c r="AX14" i="53"/>
  <c r="F14" i="53"/>
  <c r="G14" i="53" s="1"/>
  <c r="AX6" i="53"/>
  <c r="F6" i="53"/>
  <c r="G6" i="53" s="1"/>
  <c r="Z69" i="53"/>
  <c r="AZ69" i="53" s="1"/>
  <c r="W69" i="53"/>
  <c r="AA69" i="53"/>
  <c r="V69" i="53"/>
  <c r="AY69" i="53" s="1"/>
  <c r="BB69" i="53" s="1"/>
  <c r="Y69" i="53"/>
  <c r="U69" i="53"/>
  <c r="S69" i="53"/>
  <c r="M122" i="53"/>
  <c r="L122" i="53"/>
  <c r="AX7" i="53"/>
  <c r="AH7" i="53"/>
  <c r="P27" i="53"/>
  <c r="Z81" i="53"/>
  <c r="AZ81" i="53" s="1"/>
  <c r="R81" i="53"/>
  <c r="W107" i="53"/>
  <c r="W31" i="53"/>
  <c r="U31" i="53"/>
  <c r="W24" i="53"/>
  <c r="R24" i="53"/>
  <c r="U41" i="53"/>
  <c r="Y28" i="53"/>
  <c r="Q37" i="53"/>
  <c r="BA37" i="53" s="1"/>
  <c r="W37" i="53"/>
  <c r="R105" i="53"/>
  <c r="P108" i="53"/>
  <c r="P93" i="53"/>
  <c r="W74" i="53"/>
  <c r="P69" i="53"/>
  <c r="P48" i="53"/>
  <c r="F45" i="53"/>
  <c r="G45" i="53" s="1"/>
  <c r="AH61" i="53"/>
  <c r="Y15" i="53"/>
  <c r="M13" i="53"/>
  <c r="Q54" i="53"/>
  <c r="BA54" i="53" s="1"/>
  <c r="AB54" i="53"/>
  <c r="U54" i="53"/>
  <c r="Z54" i="53"/>
  <c r="AZ54" i="53" s="1"/>
  <c r="V54" i="53"/>
  <c r="AY54" i="53" s="1"/>
  <c r="S54" i="53"/>
  <c r="R54" i="53"/>
  <c r="M104" i="53"/>
  <c r="L104" i="53"/>
  <c r="N82" i="53"/>
  <c r="M82" i="53"/>
  <c r="L82" i="53"/>
  <c r="L74" i="53"/>
  <c r="N74" i="53"/>
  <c r="N66" i="53"/>
  <c r="L66" i="53"/>
  <c r="M66" i="53"/>
  <c r="M59" i="53"/>
  <c r="L59" i="53"/>
  <c r="M43" i="53"/>
  <c r="L43" i="53"/>
  <c r="AB36" i="53"/>
  <c r="W36" i="53"/>
  <c r="Z36" i="53"/>
  <c r="AZ36" i="53" s="1"/>
  <c r="M12" i="53"/>
  <c r="L12" i="53"/>
  <c r="AX123" i="53"/>
  <c r="F123" i="53"/>
  <c r="G123" i="53" s="1"/>
  <c r="AX115" i="53"/>
  <c r="F115" i="53"/>
  <c r="G115" i="53" s="1"/>
  <c r="AX100" i="53"/>
  <c r="F100" i="53"/>
  <c r="G100" i="53" s="1"/>
  <c r="AX76" i="53"/>
  <c r="F76" i="53"/>
  <c r="G76" i="53" s="1"/>
  <c r="AX60" i="53"/>
  <c r="AH60" i="53"/>
  <c r="AA71" i="53"/>
  <c r="V71" i="53"/>
  <c r="AY71" i="53" s="1"/>
  <c r="Y71" i="53"/>
  <c r="Q71" i="53"/>
  <c r="BA71" i="53" s="1"/>
  <c r="P71" i="53"/>
  <c r="Z71" i="53"/>
  <c r="AZ71" i="53" s="1"/>
  <c r="N92" i="53"/>
  <c r="L92" i="53"/>
  <c r="U107" i="53"/>
  <c r="R27" i="53"/>
  <c r="Y81" i="53"/>
  <c r="AB81" i="53"/>
  <c r="S107" i="53"/>
  <c r="V107" i="53"/>
  <c r="AY107" i="53" s="1"/>
  <c r="Y31" i="53"/>
  <c r="U24" i="53"/>
  <c r="AB24" i="53"/>
  <c r="W41" i="53"/>
  <c r="P28" i="53"/>
  <c r="Q28" i="53"/>
  <c r="BA28" i="53" s="1"/>
  <c r="R37" i="53"/>
  <c r="AU37" i="53"/>
  <c r="W105" i="53"/>
  <c r="Z108" i="53"/>
  <c r="AZ108" i="53" s="1"/>
  <c r="U102" i="53"/>
  <c r="AE63" i="53" a="1"/>
  <c r="AE63" i="53" s="1"/>
  <c r="P74" i="53"/>
  <c r="W71" i="53"/>
  <c r="AB69" i="53"/>
  <c r="S67" i="53"/>
  <c r="Y53" i="53"/>
  <c r="Z48" i="53"/>
  <c r="AZ48" i="53" s="1"/>
  <c r="R51" i="53"/>
  <c r="AH45" i="53"/>
  <c r="P15" i="53"/>
  <c r="L30" i="53"/>
  <c r="N30" i="53"/>
  <c r="M30" i="53"/>
  <c r="N127" i="53"/>
  <c r="M127" i="53"/>
  <c r="N97" i="53"/>
  <c r="L97" i="53"/>
  <c r="N89" i="53"/>
  <c r="L89" i="53"/>
  <c r="M81" i="53"/>
  <c r="L81" i="53"/>
  <c r="L65" i="53"/>
  <c r="N65" i="53"/>
  <c r="N58" i="53"/>
  <c r="M58" i="53"/>
  <c r="L50" i="53"/>
  <c r="N50" i="53"/>
  <c r="L42" i="53"/>
  <c r="N42" i="53"/>
  <c r="M42" i="53"/>
  <c r="M35" i="53"/>
  <c r="AG35" i="53" s="1"/>
  <c r="N35" i="53"/>
  <c r="L35" i="53"/>
  <c r="P35" i="53"/>
  <c r="Y35" i="53"/>
  <c r="V35" i="53"/>
  <c r="AY35" i="53" s="1"/>
  <c r="W35" i="53"/>
  <c r="AB35" i="53"/>
  <c r="R35" i="53"/>
  <c r="Q93" i="53"/>
  <c r="BA93" i="53" s="1"/>
  <c r="Y93" i="53"/>
  <c r="AA93" i="53"/>
  <c r="AB93" i="53"/>
  <c r="AE93" i="53" a="1"/>
  <c r="AE93" i="53" s="1"/>
  <c r="V93" i="53"/>
  <c r="AY93" i="53" s="1"/>
  <c r="W93" i="53"/>
  <c r="V114" i="53"/>
  <c r="AY114" i="53" s="1"/>
  <c r="BB114" i="53" s="1"/>
  <c r="L114" i="53"/>
  <c r="U114" i="53"/>
  <c r="AX30" i="53"/>
  <c r="AH30" i="53"/>
  <c r="F30" i="53"/>
  <c r="G30" i="53" s="1"/>
  <c r="AB105" i="53"/>
  <c r="V27" i="53"/>
  <c r="AY27" i="53" s="1"/>
  <c r="AE81" i="53" a="1"/>
  <c r="AE81" i="53" s="1"/>
  <c r="V81" i="53"/>
  <c r="AY81" i="53" s="1"/>
  <c r="Y39" i="53"/>
  <c r="Z107" i="53"/>
  <c r="AZ107" i="53" s="1"/>
  <c r="AE107" i="53" a="1"/>
  <c r="AE107" i="53" s="1"/>
  <c r="Q31" i="53"/>
  <c r="BA31" i="53" s="1"/>
  <c r="BB31" i="53" s="1"/>
  <c r="Y24" i="53"/>
  <c r="V41" i="53"/>
  <c r="AY41" i="53" s="1"/>
  <c r="BB41" i="53" s="1"/>
  <c r="Y41" i="53"/>
  <c r="R28" i="53"/>
  <c r="AA28" i="53"/>
  <c r="S37" i="53"/>
  <c r="Y105" i="53"/>
  <c r="L100" i="53"/>
  <c r="AB102" i="53"/>
  <c r="M69" i="53"/>
  <c r="U63" i="53"/>
  <c r="AE74" i="53" a="1"/>
  <c r="AE74" i="53" s="1"/>
  <c r="Y67" i="53"/>
  <c r="AA53" i="53"/>
  <c r="U48" i="53"/>
  <c r="S51" i="53"/>
  <c r="AH37" i="53"/>
  <c r="AB63" i="53"/>
  <c r="R15" i="53"/>
  <c r="AH6" i="53"/>
  <c r="N9" i="53"/>
  <c r="AB4" i="53"/>
  <c r="L5" i="53"/>
  <c r="S53" i="53"/>
  <c r="M54" i="53"/>
  <c r="AH38" i="53"/>
  <c r="L52" i="53"/>
  <c r="N52" i="53"/>
  <c r="U70" i="53"/>
  <c r="P70" i="53"/>
  <c r="Q70" i="53"/>
  <c r="BA70" i="53" s="1"/>
  <c r="W70" i="53"/>
  <c r="AB70" i="53"/>
  <c r="AA70" i="53"/>
  <c r="P75" i="53"/>
  <c r="V75" i="53"/>
  <c r="AY75" i="53" s="1"/>
  <c r="L75" i="53"/>
  <c r="R75" i="53"/>
  <c r="Q75" i="53"/>
  <c r="BA75" i="53" s="1"/>
  <c r="BB75" i="53" s="1"/>
  <c r="L118" i="53"/>
  <c r="N118" i="53"/>
  <c r="L111" i="53"/>
  <c r="N111" i="53"/>
  <c r="L103" i="53"/>
  <c r="Y103" i="53"/>
  <c r="U103" i="53"/>
  <c r="M103" i="53"/>
  <c r="AB103" i="53"/>
  <c r="L88" i="53"/>
  <c r="N88" i="53"/>
  <c r="M88" i="53"/>
  <c r="AA34" i="53"/>
  <c r="L34" i="53"/>
  <c r="M34" i="53"/>
  <c r="AG34" i="53" s="1"/>
  <c r="V34" i="53"/>
  <c r="AY34" i="53" s="1"/>
  <c r="U34" i="53"/>
  <c r="P81" i="53"/>
  <c r="W81" i="53"/>
  <c r="U39" i="53"/>
  <c r="AB39" i="53"/>
  <c r="P107" i="53"/>
  <c r="Q107" i="53"/>
  <c r="BA107" i="53" s="1"/>
  <c r="AA31" i="53"/>
  <c r="Z24" i="53"/>
  <c r="AZ24" i="53" s="1"/>
  <c r="Z41" i="53"/>
  <c r="AZ41" i="53" s="1"/>
  <c r="AU41" i="53"/>
  <c r="AV35" i="53" s="1"/>
  <c r="V28" i="53"/>
  <c r="AY28" i="53" s="1"/>
  <c r="S28" i="53"/>
  <c r="V37" i="53"/>
  <c r="AY37" i="53" s="1"/>
  <c r="P105" i="53"/>
  <c r="V105" i="53"/>
  <c r="AY105" i="53" s="1"/>
  <c r="Q46" i="53"/>
  <c r="BA46" i="53" s="1"/>
  <c r="BB46" i="53" s="1"/>
  <c r="R46" i="53"/>
  <c r="AB114" i="53"/>
  <c r="Q108" i="53"/>
  <c r="BA108" i="53" s="1"/>
  <c r="BB108" i="53" s="1"/>
  <c r="R102" i="53"/>
  <c r="U93" i="53"/>
  <c r="U71" i="53"/>
  <c r="Q69" i="53"/>
  <c r="BA69" i="53" s="1"/>
  <c r="Z67" i="53"/>
  <c r="AZ67" i="53" s="1"/>
  <c r="Q53" i="53"/>
  <c r="BA53" i="53" s="1"/>
  <c r="Z51" i="53"/>
  <c r="AZ51" i="53" s="1"/>
  <c r="AB5" i="53"/>
  <c r="P13" i="53"/>
  <c r="N46" i="53"/>
  <c r="AA108" i="53"/>
  <c r="M114" i="53"/>
  <c r="AA74" i="53"/>
  <c r="W5" i="53"/>
  <c r="Q5" i="53"/>
  <c r="BA5" i="53" s="1"/>
  <c r="V5" i="53"/>
  <c r="AY5" i="53" s="1"/>
  <c r="Y5" i="53"/>
  <c r="AA5" i="53"/>
  <c r="AU5" i="53"/>
  <c r="S5" i="53"/>
  <c r="AH14" i="53"/>
  <c r="Z66" i="53"/>
  <c r="AZ66" i="53" s="1"/>
  <c r="W66" i="53"/>
  <c r="AA66" i="53"/>
  <c r="R66" i="53"/>
  <c r="V66" i="53"/>
  <c r="AY66" i="53" s="1"/>
  <c r="Y66" i="53"/>
  <c r="U66" i="53"/>
  <c r="S66" i="53"/>
  <c r="AA68" i="53"/>
  <c r="M48" i="53"/>
  <c r="N48" i="53"/>
  <c r="AX41" i="53"/>
  <c r="AH41" i="53"/>
  <c r="AX33" i="53"/>
  <c r="AH33" i="53"/>
  <c r="AX18" i="53"/>
  <c r="F18" i="53"/>
  <c r="G18" i="53" s="1"/>
  <c r="AX10" i="53"/>
  <c r="AH10" i="53"/>
  <c r="F10" i="53"/>
  <c r="G10" i="53" s="1"/>
  <c r="Q27" i="53"/>
  <c r="BA27" i="53" s="1"/>
  <c r="BB27" i="53" s="1"/>
  <c r="V39" i="53"/>
  <c r="AY39" i="53" s="1"/>
  <c r="BB39" i="53" s="1"/>
  <c r="R107" i="53"/>
  <c r="P31" i="53"/>
  <c r="AA98" i="53"/>
  <c r="AB41" i="53"/>
  <c r="Z28" i="53"/>
  <c r="AZ28" i="53" s="1"/>
  <c r="Q105" i="53"/>
  <c r="BA105" i="53" s="1"/>
  <c r="N122" i="53"/>
  <c r="V108" i="53"/>
  <c r="AY108" i="53" s="1"/>
  <c r="W102" i="53"/>
  <c r="V67" i="53"/>
  <c r="AY67" i="53" s="1"/>
  <c r="Q51" i="53"/>
  <c r="BA51" i="53" s="1"/>
  <c r="Z59" i="53"/>
  <c r="AZ59" i="53" s="1"/>
  <c r="U59" i="53"/>
  <c r="Y59" i="53"/>
  <c r="S59" i="53"/>
  <c r="R59" i="53"/>
  <c r="AB59" i="53"/>
  <c r="P59" i="53"/>
  <c r="V78" i="53"/>
  <c r="AY78" i="53" s="1"/>
  <c r="U78" i="53"/>
  <c r="AA78" i="53"/>
  <c r="Y78" i="53"/>
  <c r="Q78" i="53"/>
  <c r="BA78" i="53" s="1"/>
  <c r="BB78" i="53" s="1"/>
  <c r="W78" i="53"/>
  <c r="Z78" i="53"/>
  <c r="AZ78" i="53" s="1"/>
  <c r="S78" i="53"/>
  <c r="AA83" i="53"/>
  <c r="P83" i="53"/>
  <c r="V83" i="53"/>
  <c r="AY83" i="53" s="1"/>
  <c r="S83" i="53"/>
  <c r="AB83" i="53"/>
  <c r="R32" i="53"/>
  <c r="N32" i="53"/>
  <c r="M32" i="53"/>
  <c r="L32" i="53"/>
  <c r="M16" i="53"/>
  <c r="L16" i="53"/>
  <c r="N16" i="53"/>
  <c r="W34" i="53"/>
  <c r="R111" i="53"/>
  <c r="AG18" i="53"/>
  <c r="P113" i="53"/>
  <c r="AG56" i="53"/>
  <c r="AG59" i="53"/>
  <c r="W16" i="52"/>
  <c r="AB16" i="52"/>
  <c r="N16" i="52"/>
  <c r="N111" i="52"/>
  <c r="L111" i="52"/>
  <c r="M111" i="52"/>
  <c r="AA59" i="52"/>
  <c r="Q59" i="52"/>
  <c r="BA59" i="52" s="1"/>
  <c r="Z59" i="52"/>
  <c r="AZ59" i="52" s="1"/>
  <c r="AU59" i="52"/>
  <c r="Y59" i="52"/>
  <c r="AB59" i="52"/>
  <c r="V59" i="52"/>
  <c r="AY59" i="52" s="1"/>
  <c r="P59" i="52"/>
  <c r="R59" i="52"/>
  <c r="U59" i="52"/>
  <c r="W59" i="52"/>
  <c r="Z53" i="52"/>
  <c r="AZ53" i="52" s="1"/>
  <c r="Q53" i="52"/>
  <c r="BA53" i="52" s="1"/>
  <c r="BB53" i="52" s="1"/>
  <c r="Y53" i="52"/>
  <c r="V53" i="52"/>
  <c r="AY53" i="52" s="1"/>
  <c r="W53" i="52"/>
  <c r="U53" i="52"/>
  <c r="AA53" i="52"/>
  <c r="AU53" i="52"/>
  <c r="AE53" i="52" a="1"/>
  <c r="AE53" i="52" s="1"/>
  <c r="R53" i="52"/>
  <c r="S53" i="52"/>
  <c r="AS75" i="52"/>
  <c r="AF75" i="52" s="1"/>
  <c r="U75" i="52"/>
  <c r="Q75" i="52"/>
  <c r="BA75" i="52" s="1"/>
  <c r="S75" i="52"/>
  <c r="V75" i="52"/>
  <c r="AY75" i="52" s="1"/>
  <c r="P75" i="52"/>
  <c r="W75" i="52"/>
  <c r="R75" i="52"/>
  <c r="F95" i="52"/>
  <c r="G95" i="52" s="1"/>
  <c r="M127" i="52"/>
  <c r="L127" i="52"/>
  <c r="N95" i="52"/>
  <c r="M95" i="52"/>
  <c r="L95" i="52"/>
  <c r="L87" i="52"/>
  <c r="N87" i="52"/>
  <c r="M87" i="52"/>
  <c r="L79" i="52"/>
  <c r="N79" i="52"/>
  <c r="M79" i="52"/>
  <c r="M63" i="52"/>
  <c r="N63" i="52"/>
  <c r="L63" i="52"/>
  <c r="N55" i="52"/>
  <c r="M55" i="52"/>
  <c r="L55" i="52"/>
  <c r="L103" i="52"/>
  <c r="N103" i="52"/>
  <c r="M103" i="52"/>
  <c r="M48" i="52"/>
  <c r="N48" i="52"/>
  <c r="L48" i="52"/>
  <c r="AX63" i="52"/>
  <c r="AH63" i="52"/>
  <c r="AG63" i="52"/>
  <c r="F63" i="52"/>
  <c r="G63" i="52" s="1"/>
  <c r="AA63" i="52" s="1"/>
  <c r="P8" i="52"/>
  <c r="Y41" i="52"/>
  <c r="Q41" i="52"/>
  <c r="BA41" i="52" s="1"/>
  <c r="BB41" i="52" s="1"/>
  <c r="W41" i="52"/>
  <c r="Z41" i="52"/>
  <c r="AZ41" i="52" s="1"/>
  <c r="AE41" i="52" a="1"/>
  <c r="AE41" i="52" s="1"/>
  <c r="U41" i="52"/>
  <c r="V41" i="52"/>
  <c r="AY41" i="52" s="1"/>
  <c r="P41" i="52"/>
  <c r="S41" i="52"/>
  <c r="AB41" i="52"/>
  <c r="Z32" i="52"/>
  <c r="AZ32" i="52" s="1"/>
  <c r="AS93" i="52"/>
  <c r="AF93" i="52" s="1"/>
  <c r="Q93" i="52"/>
  <c r="BA93" i="52" s="1"/>
  <c r="S93" i="52"/>
  <c r="Z93" i="52"/>
  <c r="AZ93" i="52" s="1"/>
  <c r="BB93" i="52" s="1"/>
  <c r="P93" i="52"/>
  <c r="V93" i="52"/>
  <c r="AY93" i="52" s="1"/>
  <c r="Y93" i="52"/>
  <c r="R93" i="52"/>
  <c r="AA93" i="52"/>
  <c r="W93" i="52"/>
  <c r="N30" i="52"/>
  <c r="M30" i="52"/>
  <c r="AG30" i="52" s="1"/>
  <c r="L30" i="52"/>
  <c r="AX71" i="52"/>
  <c r="F71" i="52"/>
  <c r="G71" i="52" s="1"/>
  <c r="AX39" i="52"/>
  <c r="AH39" i="52"/>
  <c r="F39" i="52"/>
  <c r="G39" i="52" s="1"/>
  <c r="Z80" i="52"/>
  <c r="AZ80" i="52" s="1"/>
  <c r="BB80" i="52" s="1"/>
  <c r="AS80" i="52"/>
  <c r="AF80" i="52" s="1"/>
  <c r="W80" i="52"/>
  <c r="Y80" i="52"/>
  <c r="V80" i="52"/>
  <c r="AY80" i="52" s="1"/>
  <c r="U80" i="52"/>
  <c r="R80" i="52"/>
  <c r="AA80" i="52"/>
  <c r="S80" i="52"/>
  <c r="Q80" i="52"/>
  <c r="BA80" i="52" s="1"/>
  <c r="M20" i="52"/>
  <c r="N20" i="52"/>
  <c r="L20" i="52"/>
  <c r="L91" i="52"/>
  <c r="N91" i="52"/>
  <c r="M91" i="52"/>
  <c r="R124" i="52"/>
  <c r="Z124" i="52"/>
  <c r="AZ124" i="52" s="1"/>
  <c r="S124" i="52"/>
  <c r="P31" i="52"/>
  <c r="AU31" i="52"/>
  <c r="S31" i="52"/>
  <c r="R31" i="52"/>
  <c r="Q31" i="52"/>
  <c r="BA31" i="52" s="1"/>
  <c r="W6" i="52"/>
  <c r="U6" i="52"/>
  <c r="Q6" i="52"/>
  <c r="BA6" i="52" s="1"/>
  <c r="S6" i="52"/>
  <c r="AB6" i="52"/>
  <c r="AA6" i="52"/>
  <c r="AE6" i="52" a="1"/>
  <c r="AE6" i="52" s="1"/>
  <c r="Z6" i="52"/>
  <c r="AZ6" i="52" s="1"/>
  <c r="P6" i="52"/>
  <c r="Y6" i="52"/>
  <c r="AU6" i="52"/>
  <c r="M92" i="52"/>
  <c r="V92" i="52"/>
  <c r="AY92" i="52" s="1"/>
  <c r="Z92" i="52"/>
  <c r="AZ92" i="52" s="1"/>
  <c r="N107" i="52"/>
  <c r="L107" i="52"/>
  <c r="M107" i="52"/>
  <c r="N32" i="52"/>
  <c r="L32" i="52"/>
  <c r="Y32" i="52"/>
  <c r="AA32" i="52"/>
  <c r="M32" i="52"/>
  <c r="V32" i="52"/>
  <c r="AY32" i="52" s="1"/>
  <c r="U32" i="52"/>
  <c r="AX127" i="52"/>
  <c r="F127" i="52"/>
  <c r="G127" i="52" s="1"/>
  <c r="AE127" i="52" s="1" a="1"/>
  <c r="AE127" i="52" s="1"/>
  <c r="AD127" i="52" s="1"/>
  <c r="AC127" i="52" s="1"/>
  <c r="AX87" i="52"/>
  <c r="F87" i="52"/>
  <c r="G87" i="52" s="1"/>
  <c r="AX55" i="52"/>
  <c r="F55" i="52"/>
  <c r="G55" i="52" s="1"/>
  <c r="L115" i="52"/>
  <c r="N115" i="52"/>
  <c r="M115" i="52"/>
  <c r="M35" i="52"/>
  <c r="L35" i="52"/>
  <c r="AX23" i="52"/>
  <c r="F23" i="52"/>
  <c r="G23" i="52" s="1"/>
  <c r="AH23" i="52"/>
  <c r="N2" i="52"/>
  <c r="L2" i="52"/>
  <c r="M2" i="52"/>
  <c r="M122" i="52"/>
  <c r="N122" i="52"/>
  <c r="L122" i="52"/>
  <c r="N58" i="52"/>
  <c r="L58" i="52"/>
  <c r="M58" i="52"/>
  <c r="AG58" i="52" s="1"/>
  <c r="AX103" i="52"/>
  <c r="F103" i="52"/>
  <c r="G103" i="52" s="1"/>
  <c r="S103" i="52" s="1"/>
  <c r="AX47" i="52"/>
  <c r="F47" i="52"/>
  <c r="G47" i="52" s="1"/>
  <c r="AH47" i="52"/>
  <c r="Z64" i="52"/>
  <c r="AZ64" i="52" s="1"/>
  <c r="S64" i="52"/>
  <c r="AB83" i="52"/>
  <c r="P83" i="52"/>
  <c r="Y83" i="52"/>
  <c r="Y49" i="52"/>
  <c r="W49" i="52"/>
  <c r="AB49" i="52"/>
  <c r="L126" i="52"/>
  <c r="F102" i="52"/>
  <c r="G102" i="52" s="1"/>
  <c r="L102" i="52"/>
  <c r="M78" i="52"/>
  <c r="P58" i="52"/>
  <c r="M19" i="52"/>
  <c r="AH6" i="52"/>
  <c r="AH14" i="52"/>
  <c r="AB106" i="52"/>
  <c r="M126" i="52"/>
  <c r="L101" i="52"/>
  <c r="F109" i="52"/>
  <c r="G109" i="52" s="1"/>
  <c r="M106" i="52"/>
  <c r="M102" i="52"/>
  <c r="L93" i="52"/>
  <c r="M46" i="52"/>
  <c r="AG46" i="52" s="1"/>
  <c r="M7" i="52"/>
  <c r="F14" i="52"/>
  <c r="G14" i="52" s="1"/>
  <c r="W14" i="52" s="1"/>
  <c r="N62" i="52"/>
  <c r="V117" i="52"/>
  <c r="AY117" i="52" s="1"/>
  <c r="AB92" i="52"/>
  <c r="V24" i="52"/>
  <c r="AY24" i="52" s="1"/>
  <c r="AA24" i="52"/>
  <c r="W8" i="52"/>
  <c r="U106" i="52"/>
  <c r="W106" i="52"/>
  <c r="N110" i="52"/>
  <c r="L44" i="52"/>
  <c r="L69" i="52"/>
  <c r="F5" i="52"/>
  <c r="G5" i="52" s="1"/>
  <c r="F21" i="52"/>
  <c r="G21" i="52" s="1"/>
  <c r="AH29" i="52"/>
  <c r="AH36" i="52"/>
  <c r="F69" i="52"/>
  <c r="G69" i="52" s="1"/>
  <c r="F94" i="52"/>
  <c r="G94" i="52" s="1"/>
  <c r="Q94" i="52" s="1"/>
  <c r="BA94" i="52" s="1"/>
  <c r="F110" i="52"/>
  <c r="G110" i="52" s="1"/>
  <c r="W25" i="52"/>
  <c r="AE24" i="52" a="1"/>
  <c r="AE24" i="52" s="1"/>
  <c r="AB24" i="52"/>
  <c r="N85" i="52"/>
  <c r="L39" i="52"/>
  <c r="M44" i="52"/>
  <c r="AG44" i="52" s="1"/>
  <c r="L50" i="52"/>
  <c r="L14" i="52"/>
  <c r="N7" i="52"/>
  <c r="N99" i="52"/>
  <c r="N69" i="52"/>
  <c r="AH5" i="52"/>
  <c r="AH13" i="52"/>
  <c r="F61" i="52"/>
  <c r="G61" i="52" s="1"/>
  <c r="AA92" i="52"/>
  <c r="Y92" i="52"/>
  <c r="U24" i="52"/>
  <c r="Y8" i="52"/>
  <c r="V106" i="52"/>
  <c r="AY106" i="52" s="1"/>
  <c r="N109" i="52"/>
  <c r="M101" i="52"/>
  <c r="M85" i="52"/>
  <c r="F78" i="52"/>
  <c r="G78" i="52" s="1"/>
  <c r="N53" i="52"/>
  <c r="L53" i="52"/>
  <c r="F37" i="52"/>
  <c r="G37" i="52" s="1"/>
  <c r="L38" i="52"/>
  <c r="N77" i="52"/>
  <c r="M39" i="52"/>
  <c r="N50" i="52"/>
  <c r="M14" i="52"/>
  <c r="AG14" i="52" s="1"/>
  <c r="F2" i="52"/>
  <c r="G2" i="52" s="1"/>
  <c r="Z2" i="52" s="1"/>
  <c r="AZ2" i="52" s="1"/>
  <c r="F13" i="52"/>
  <c r="G13" i="52" s="1"/>
  <c r="W13" i="52" s="1"/>
  <c r="F67" i="52"/>
  <c r="G67" i="52" s="1"/>
  <c r="F115" i="52"/>
  <c r="G115" i="52" s="1"/>
  <c r="L117" i="52"/>
  <c r="AH46" i="52"/>
  <c r="AH37" i="52"/>
  <c r="M38" i="52"/>
  <c r="F20" i="52"/>
  <c r="G20" i="52" s="1"/>
  <c r="F46" i="52"/>
  <c r="G46" i="52" s="1"/>
  <c r="AB46" i="52" s="1"/>
  <c r="F91" i="52"/>
  <c r="G91" i="52" s="1"/>
  <c r="W51" i="52"/>
  <c r="Z51" i="52"/>
  <c r="AZ51" i="52" s="1"/>
  <c r="V51" i="52"/>
  <c r="AY51" i="52" s="1"/>
  <c r="AE51" i="52" a="1"/>
  <c r="AE51" i="52" s="1"/>
  <c r="U51" i="52"/>
  <c r="AU51" i="52"/>
  <c r="AB51" i="52"/>
  <c r="W128" i="52"/>
  <c r="AS128" i="52"/>
  <c r="AF128" i="52" s="1"/>
  <c r="Q128" i="52"/>
  <c r="BA128" i="52" s="1"/>
  <c r="P128" i="52"/>
  <c r="M94" i="52"/>
  <c r="N94" i="52"/>
  <c r="AA94" i="52"/>
  <c r="W94" i="52"/>
  <c r="M31" i="52"/>
  <c r="AG31" i="52" s="1"/>
  <c r="AB31" i="52"/>
  <c r="AA31" i="52"/>
  <c r="W31" i="52"/>
  <c r="L31" i="52"/>
  <c r="V31" i="52"/>
  <c r="AY31" i="52" s="1"/>
  <c r="Z31" i="52"/>
  <c r="AZ31" i="52" s="1"/>
  <c r="U31" i="52"/>
  <c r="Y31" i="52"/>
  <c r="M23" i="52"/>
  <c r="L23" i="52"/>
  <c r="N23" i="52"/>
  <c r="R23" i="52"/>
  <c r="N15" i="52"/>
  <c r="M15" i="52"/>
  <c r="AG15" i="52" s="1"/>
  <c r="W63" i="52"/>
  <c r="S120" i="52"/>
  <c r="V120" i="52"/>
  <c r="AY120" i="52" s="1"/>
  <c r="AB120" i="52"/>
  <c r="P120" i="52"/>
  <c r="R120" i="52"/>
  <c r="U120" i="52"/>
  <c r="AA120" i="52"/>
  <c r="Q120" i="52"/>
  <c r="BA120" i="52" s="1"/>
  <c r="BB120" i="52" s="1"/>
  <c r="Y120" i="52"/>
  <c r="AE120" i="52" a="1"/>
  <c r="AE120" i="52" s="1"/>
  <c r="W120" i="52"/>
  <c r="Z120" i="52"/>
  <c r="AZ120" i="52" s="1"/>
  <c r="F42" i="52"/>
  <c r="G42" i="52" s="1"/>
  <c r="N71" i="52"/>
  <c r="N97" i="52"/>
  <c r="M97" i="52"/>
  <c r="V113" i="52"/>
  <c r="AY113" i="52" s="1"/>
  <c r="U113" i="52"/>
  <c r="W113" i="52"/>
  <c r="Y113" i="52"/>
  <c r="Z101" i="52"/>
  <c r="AZ101" i="52" s="1"/>
  <c r="AB14" i="52"/>
  <c r="Y11" i="52"/>
  <c r="U11" i="52"/>
  <c r="AU11" i="52"/>
  <c r="W11" i="52"/>
  <c r="V11" i="52"/>
  <c r="AY11" i="52" s="1"/>
  <c r="Q11" i="52"/>
  <c r="BA11" i="52" s="1"/>
  <c r="Z11" i="52"/>
  <c r="AZ11" i="52" s="1"/>
  <c r="S11" i="52"/>
  <c r="AB11" i="52"/>
  <c r="N40" i="52"/>
  <c r="V40" i="52"/>
  <c r="AY40" i="52" s="1"/>
  <c r="S40" i="52"/>
  <c r="Q40" i="52"/>
  <c r="BA40" i="52" s="1"/>
  <c r="BB40" i="52" s="1"/>
  <c r="U46" i="52"/>
  <c r="AA67" i="52"/>
  <c r="V67" i="52"/>
  <c r="AY67" i="52" s="1"/>
  <c r="Y67" i="52"/>
  <c r="W67" i="52"/>
  <c r="Q67" i="52"/>
  <c r="BA67" i="52" s="1"/>
  <c r="AE67" i="52" a="1"/>
  <c r="AE67" i="52" s="1"/>
  <c r="AB67" i="52"/>
  <c r="S67" i="52"/>
  <c r="Z67" i="52"/>
  <c r="AZ67" i="52" s="1"/>
  <c r="AX45" i="52"/>
  <c r="AH45" i="52"/>
  <c r="AX38" i="52"/>
  <c r="AH38" i="52"/>
  <c r="AX30" i="52"/>
  <c r="F30" i="52"/>
  <c r="G30" i="52" s="1"/>
  <c r="AH30" i="52"/>
  <c r="AX22" i="52"/>
  <c r="F22" i="52"/>
  <c r="G22" i="52" s="1"/>
  <c r="AA22" i="52" s="1"/>
  <c r="AH22" i="52"/>
  <c r="M22" i="52"/>
  <c r="L22" i="52"/>
  <c r="AX15" i="52"/>
  <c r="F15" i="52"/>
  <c r="G15" i="52" s="1"/>
  <c r="M9" i="52"/>
  <c r="N9" i="52"/>
  <c r="L9" i="52"/>
  <c r="L70" i="52"/>
  <c r="N70" i="52"/>
  <c r="M70" i="52"/>
  <c r="AE72" i="52" a="1"/>
  <c r="AE72" i="52" s="1"/>
  <c r="AB72" i="52"/>
  <c r="V72" i="52"/>
  <c r="AY72" i="52" s="1"/>
  <c r="AA72" i="52"/>
  <c r="Y72" i="52"/>
  <c r="U72" i="52"/>
  <c r="W72" i="52"/>
  <c r="S72" i="52"/>
  <c r="Q72" i="52"/>
  <c r="BA72" i="52" s="1"/>
  <c r="BB72" i="52" s="1"/>
  <c r="P72" i="52"/>
  <c r="P94" i="52"/>
  <c r="Z94" i="52"/>
  <c r="AZ94" i="52" s="1"/>
  <c r="Y94" i="52"/>
  <c r="AB94" i="52"/>
  <c r="AS94" i="52"/>
  <c r="AF94" i="52" s="1"/>
  <c r="V94" i="52"/>
  <c r="AY94" i="52" s="1"/>
  <c r="S94" i="52"/>
  <c r="U94" i="52"/>
  <c r="R94" i="52"/>
  <c r="N124" i="52"/>
  <c r="M124" i="52"/>
  <c r="N116" i="52"/>
  <c r="M116" i="52"/>
  <c r="M108" i="52"/>
  <c r="N108" i="52"/>
  <c r="L108" i="52"/>
  <c r="L100" i="52"/>
  <c r="M100" i="52"/>
  <c r="N84" i="52"/>
  <c r="L84" i="52"/>
  <c r="M76" i="52"/>
  <c r="N76" i="52"/>
  <c r="L76" i="52"/>
  <c r="M60" i="52"/>
  <c r="AG60" i="52" s="1"/>
  <c r="L60" i="52"/>
  <c r="M52" i="52"/>
  <c r="N52" i="52"/>
  <c r="L52" i="52"/>
  <c r="Q37" i="52"/>
  <c r="BA37" i="52" s="1"/>
  <c r="M37" i="52"/>
  <c r="N37" i="52"/>
  <c r="S37" i="52"/>
  <c r="R37" i="52"/>
  <c r="P37" i="52"/>
  <c r="N29" i="52"/>
  <c r="M29" i="52"/>
  <c r="AG29" i="52" s="1"/>
  <c r="N13" i="52"/>
  <c r="M13" i="52"/>
  <c r="AG13" i="52" s="1"/>
  <c r="P5" i="52"/>
  <c r="L5" i="52"/>
  <c r="R5" i="52"/>
  <c r="AX116" i="52"/>
  <c r="F116" i="52"/>
  <c r="G116" i="52" s="1"/>
  <c r="AX108" i="52"/>
  <c r="F108" i="52"/>
  <c r="G108" i="52" s="1"/>
  <c r="AX100" i="52"/>
  <c r="F100" i="52"/>
  <c r="G100" i="52" s="1"/>
  <c r="AB100" i="52" s="1"/>
  <c r="AX84" i="52"/>
  <c r="F84" i="52"/>
  <c r="G84" i="52" s="1"/>
  <c r="AX76" i="52"/>
  <c r="F76" i="52"/>
  <c r="G76" i="52" s="1"/>
  <c r="AX68" i="52"/>
  <c r="F68" i="52"/>
  <c r="G68" i="52" s="1"/>
  <c r="AX60" i="52"/>
  <c r="AH60" i="52"/>
  <c r="F60" i="52"/>
  <c r="G60" i="52" s="1"/>
  <c r="AX52" i="52"/>
  <c r="AH52" i="52"/>
  <c r="F52" i="52"/>
  <c r="G52" i="52" s="1"/>
  <c r="R101" i="52"/>
  <c r="S101" i="52"/>
  <c r="V101" i="52"/>
  <c r="AY101" i="52" s="1"/>
  <c r="AA101" i="52"/>
  <c r="Y101" i="52"/>
  <c r="Q101" i="52"/>
  <c r="BA101" i="52" s="1"/>
  <c r="BB101" i="52" s="1"/>
  <c r="W101" i="52"/>
  <c r="U101" i="52"/>
  <c r="AE101" i="52" a="1"/>
  <c r="AE101" i="52" s="1"/>
  <c r="AB101" i="52"/>
  <c r="S128" i="52"/>
  <c r="AB128" i="52"/>
  <c r="R128" i="52"/>
  <c r="AA128" i="52"/>
  <c r="V128" i="52"/>
  <c r="AY128" i="52" s="1"/>
  <c r="Y128" i="52"/>
  <c r="U128" i="52"/>
  <c r="Z128" i="52"/>
  <c r="AZ128" i="52" s="1"/>
  <c r="L97" i="52"/>
  <c r="W92" i="52"/>
  <c r="AS92" i="52"/>
  <c r="AF92" i="52" s="1"/>
  <c r="AU34" i="52"/>
  <c r="W34" i="52"/>
  <c r="Q34" i="52"/>
  <c r="BA34" i="52" s="1"/>
  <c r="BB34" i="52" s="1"/>
  <c r="AB34" i="52"/>
  <c r="AA34" i="52"/>
  <c r="S2" i="52"/>
  <c r="R87" i="52"/>
  <c r="W87" i="52"/>
  <c r="Z87" i="52"/>
  <c r="AZ87" i="52" s="1"/>
  <c r="P87" i="52"/>
  <c r="V87" i="52"/>
  <c r="AY87" i="52" s="1"/>
  <c r="AE87" i="52" a="1"/>
  <c r="AE87" i="52" s="1"/>
  <c r="Q87" i="52"/>
  <c r="BA87" i="52" s="1"/>
  <c r="BB87" i="52" s="1"/>
  <c r="AB87" i="52"/>
  <c r="AX12" i="52"/>
  <c r="AH12" i="52"/>
  <c r="F12" i="52"/>
  <c r="G12" i="52" s="1"/>
  <c r="AX4" i="52"/>
  <c r="AH4" i="52"/>
  <c r="F4" i="52"/>
  <c r="G4" i="52" s="1"/>
  <c r="AX7" i="52"/>
  <c r="AH7" i="52"/>
  <c r="F7" i="52"/>
  <c r="G7" i="52" s="1"/>
  <c r="AB7" i="52" s="1"/>
  <c r="V23" i="52"/>
  <c r="AY23" i="52" s="1"/>
  <c r="P23" i="52"/>
  <c r="U23" i="52"/>
  <c r="Z23" i="52"/>
  <c r="AZ23" i="52" s="1"/>
  <c r="S23" i="52"/>
  <c r="W23" i="52"/>
  <c r="AB23" i="52"/>
  <c r="AA23" i="52"/>
  <c r="AU23" i="52"/>
  <c r="Q23" i="52"/>
  <c r="BA23" i="52" s="1"/>
  <c r="BB23" i="52" s="1"/>
  <c r="AH15" i="52"/>
  <c r="M18" i="52"/>
  <c r="N18" i="52"/>
  <c r="P21" i="52"/>
  <c r="S21" i="52"/>
  <c r="R21" i="52"/>
  <c r="V21" i="52"/>
  <c r="AY21" i="52" s="1"/>
  <c r="L21" i="52"/>
  <c r="M21" i="52"/>
  <c r="P63" i="52"/>
  <c r="N119" i="52"/>
  <c r="L119" i="52"/>
  <c r="AX50" i="52"/>
  <c r="AH50" i="52"/>
  <c r="F50" i="52"/>
  <c r="G50" i="52" s="1"/>
  <c r="AA42" i="52"/>
  <c r="Q42" i="52"/>
  <c r="BA42" i="52" s="1"/>
  <c r="Z42" i="52"/>
  <c r="AZ42" i="52" s="1"/>
  <c r="P42" i="52"/>
  <c r="S42" i="52"/>
  <c r="Y42" i="52"/>
  <c r="AB42" i="52"/>
  <c r="W42" i="52"/>
  <c r="AX35" i="52"/>
  <c r="AH35" i="52"/>
  <c r="F35" i="52"/>
  <c r="G35" i="52" s="1"/>
  <c r="Q35" i="52" s="1"/>
  <c r="BA35" i="52" s="1"/>
  <c r="BB35" i="52" s="1"/>
  <c r="AX27" i="52"/>
  <c r="F27" i="52"/>
  <c r="G27" i="52" s="1"/>
  <c r="AH27" i="52"/>
  <c r="AX19" i="52"/>
  <c r="AH19" i="52"/>
  <c r="F19" i="52"/>
  <c r="G19" i="52" s="1"/>
  <c r="L57" i="52"/>
  <c r="M57" i="52"/>
  <c r="Q83" i="52"/>
  <c r="BA83" i="52" s="1"/>
  <c r="U83" i="52"/>
  <c r="AE83" i="52" a="1"/>
  <c r="AE83" i="52" s="1"/>
  <c r="V83" i="52"/>
  <c r="AY83" i="52" s="1"/>
  <c r="W83" i="52"/>
  <c r="AA83" i="52"/>
  <c r="Z83" i="52"/>
  <c r="AZ83" i="52" s="1"/>
  <c r="U91" i="52"/>
  <c r="S91" i="52"/>
  <c r="V91" i="52"/>
  <c r="AY91" i="52" s="1"/>
  <c r="R91" i="52"/>
  <c r="Q91" i="52"/>
  <c r="BA91" i="52" s="1"/>
  <c r="AS91" i="52"/>
  <c r="AF91" i="52" s="1"/>
  <c r="Z91" i="52"/>
  <c r="AZ91" i="52" s="1"/>
  <c r="AA115" i="52"/>
  <c r="Q115" i="52"/>
  <c r="BA115" i="52" s="1"/>
  <c r="AB115" i="52"/>
  <c r="S115" i="52"/>
  <c r="V115" i="52"/>
  <c r="AY115" i="52" s="1"/>
  <c r="Z115" i="52"/>
  <c r="AZ115" i="52" s="1"/>
  <c r="R115" i="52"/>
  <c r="P115" i="52"/>
  <c r="W115" i="52"/>
  <c r="U115" i="52"/>
  <c r="L129" i="52"/>
  <c r="N129" i="52"/>
  <c r="L121" i="52"/>
  <c r="N121" i="52"/>
  <c r="L113" i="52"/>
  <c r="M113" i="52"/>
  <c r="M105" i="52"/>
  <c r="L105" i="52"/>
  <c r="M89" i="52"/>
  <c r="N89" i="52"/>
  <c r="N81" i="52"/>
  <c r="M81" i="52"/>
  <c r="N73" i="52"/>
  <c r="L73" i="52"/>
  <c r="M73" i="52"/>
  <c r="L65" i="52"/>
  <c r="N65" i="52"/>
  <c r="N49" i="52"/>
  <c r="M49" i="52"/>
  <c r="AG49" i="52" s="1"/>
  <c r="L42" i="52"/>
  <c r="N42" i="52"/>
  <c r="N34" i="52"/>
  <c r="M34" i="52"/>
  <c r="L34" i="52"/>
  <c r="N26" i="52"/>
  <c r="L26" i="52"/>
  <c r="M26" i="52"/>
  <c r="AG26" i="52" s="1"/>
  <c r="AX97" i="52"/>
  <c r="F97" i="52"/>
  <c r="G97" i="52" s="1"/>
  <c r="AA97" i="52" s="1"/>
  <c r="AX89" i="52"/>
  <c r="F89" i="52"/>
  <c r="G89" i="52" s="1"/>
  <c r="R18" i="52"/>
  <c r="Y18" i="52"/>
  <c r="Z18" i="52"/>
  <c r="AZ18" i="52" s="1"/>
  <c r="AB18" i="52"/>
  <c r="AU18" i="52"/>
  <c r="S14" i="52"/>
  <c r="Z14" i="52"/>
  <c r="AZ14" i="52" s="1"/>
  <c r="P14" i="52"/>
  <c r="Q14" i="52"/>
  <c r="BA14" i="52" s="1"/>
  <c r="Y14" i="52"/>
  <c r="AU14" i="52"/>
  <c r="R14" i="52"/>
  <c r="V14" i="52"/>
  <c r="AY14" i="52" s="1"/>
  <c r="AA14" i="52"/>
  <c r="U14" i="52"/>
  <c r="R99" i="52"/>
  <c r="Z99" i="52"/>
  <c r="AZ99" i="52" s="1"/>
  <c r="M12" i="52"/>
  <c r="L12" i="52"/>
  <c r="N12" i="52"/>
  <c r="N27" i="52"/>
  <c r="L27" i="52"/>
  <c r="N45" i="52"/>
  <c r="L45" i="52"/>
  <c r="M45" i="52"/>
  <c r="AG45" i="52" s="1"/>
  <c r="L75" i="52"/>
  <c r="M75" i="52"/>
  <c r="N75" i="52"/>
  <c r="AB75" i="52"/>
  <c r="AA75" i="52"/>
  <c r="Z75" i="52"/>
  <c r="AZ75" i="52" s="1"/>
  <c r="M128" i="52"/>
  <c r="N128" i="52"/>
  <c r="L128" i="52"/>
  <c r="W112" i="52"/>
  <c r="Q112" i="52"/>
  <c r="BA112" i="52" s="1"/>
  <c r="Z112" i="52"/>
  <c r="AZ112" i="52" s="1"/>
  <c r="Y51" i="52"/>
  <c r="Q51" i="52"/>
  <c r="BA51" i="52" s="1"/>
  <c r="BB51" i="52" s="1"/>
  <c r="AA51" i="52"/>
  <c r="S51" i="52"/>
  <c r="P51" i="52"/>
  <c r="R51" i="52"/>
  <c r="AB45" i="52"/>
  <c r="Q45" i="52"/>
  <c r="BA45" i="52" s="1"/>
  <c r="Y45" i="52"/>
  <c r="U45" i="52"/>
  <c r="R8" i="52"/>
  <c r="L8" i="52"/>
  <c r="V8" i="52"/>
  <c r="AY8" i="52" s="1"/>
  <c r="N8" i="52"/>
  <c r="Q8" i="52"/>
  <c r="BA8" i="52" s="1"/>
  <c r="BB8" i="52" s="1"/>
  <c r="M8" i="52"/>
  <c r="S8" i="52"/>
  <c r="Z16" i="52"/>
  <c r="AZ16" i="52" s="1"/>
  <c r="M16" i="52"/>
  <c r="AG16" i="52" s="1"/>
  <c r="Y16" i="52"/>
  <c r="U16" i="52"/>
  <c r="L16" i="52"/>
  <c r="V16" i="52"/>
  <c r="AY16" i="52" s="1"/>
  <c r="AA16" i="52"/>
  <c r="N24" i="52"/>
  <c r="S24" i="52"/>
  <c r="M24" i="52"/>
  <c r="L24" i="52"/>
  <c r="R24" i="52"/>
  <c r="P24" i="52"/>
  <c r="Y69" i="52"/>
  <c r="W69" i="52"/>
  <c r="AA69" i="52"/>
  <c r="Q69" i="52"/>
  <c r="BA69" i="52" s="1"/>
  <c r="BB69" i="52" s="1"/>
  <c r="AB69" i="52"/>
  <c r="S69" i="52"/>
  <c r="AE69" i="52" a="1"/>
  <c r="AE69" i="52" s="1"/>
  <c r="Z69" i="52"/>
  <c r="AZ69" i="52" s="1"/>
  <c r="R69" i="52"/>
  <c r="L86" i="52"/>
  <c r="N86" i="52"/>
  <c r="M86" i="52"/>
  <c r="AS124" i="52"/>
  <c r="AF124" i="52" s="1"/>
  <c r="P124" i="52"/>
  <c r="Y124" i="52"/>
  <c r="W124" i="52"/>
  <c r="AB124" i="52"/>
  <c r="V124" i="52"/>
  <c r="AY124" i="52" s="1"/>
  <c r="BB124" i="52" s="1"/>
  <c r="AA124" i="52"/>
  <c r="Q124" i="52"/>
  <c r="BA124" i="52" s="1"/>
  <c r="V5" i="52"/>
  <c r="AY5" i="52" s="1"/>
  <c r="L99" i="52"/>
  <c r="AH18" i="52"/>
  <c r="V49" i="52"/>
  <c r="AY49" i="52" s="1"/>
  <c r="W32" i="52"/>
  <c r="AA95" i="52"/>
  <c r="M61" i="52"/>
  <c r="N51" i="51"/>
  <c r="L51" i="51"/>
  <c r="M51" i="51"/>
  <c r="AG51" i="51" s="1"/>
  <c r="M45" i="51"/>
  <c r="L45" i="51"/>
  <c r="N45" i="51"/>
  <c r="V45" i="51"/>
  <c r="AY45" i="51" s="1"/>
  <c r="S45" i="51"/>
  <c r="P45" i="51"/>
  <c r="R45" i="51"/>
  <c r="Q45" i="51"/>
  <c r="BA45" i="51" s="1"/>
  <c r="BB45" i="51" s="1"/>
  <c r="N21" i="51"/>
  <c r="L21" i="51"/>
  <c r="M21" i="51"/>
  <c r="AG21" i="51" s="1"/>
  <c r="R83" i="51"/>
  <c r="Y83" i="51"/>
  <c r="AB83" i="51"/>
  <c r="AA83" i="51"/>
  <c r="P83" i="51"/>
  <c r="Q83" i="51"/>
  <c r="BA83" i="51" s="1"/>
  <c r="AS83" i="51"/>
  <c r="AF83" i="51" s="1"/>
  <c r="S83" i="51"/>
  <c r="Z83" i="51"/>
  <c r="AZ83" i="51" s="1"/>
  <c r="W83" i="51"/>
  <c r="U83" i="51"/>
  <c r="V83" i="51"/>
  <c r="AY83" i="51" s="1"/>
  <c r="Q54" i="51"/>
  <c r="BA54" i="51" s="1"/>
  <c r="AB54" i="51"/>
  <c r="R54" i="51"/>
  <c r="V54" i="51"/>
  <c r="AY54" i="51" s="1"/>
  <c r="P54" i="51"/>
  <c r="Y54" i="51"/>
  <c r="U54" i="51"/>
  <c r="AA54" i="51"/>
  <c r="AU54" i="51"/>
  <c r="AV85" i="51" s="1"/>
  <c r="S54" i="51"/>
  <c r="AB68" i="51"/>
  <c r="R68" i="51"/>
  <c r="P68" i="51"/>
  <c r="Q68" i="51"/>
  <c r="BA68" i="51" s="1"/>
  <c r="AS68" i="51"/>
  <c r="AF68" i="51" s="1"/>
  <c r="W68" i="51"/>
  <c r="V68" i="51"/>
  <c r="AY68" i="51" s="1"/>
  <c r="BB68" i="51" s="1"/>
  <c r="U68" i="51"/>
  <c r="S68" i="51"/>
  <c r="Z68" i="51"/>
  <c r="AZ68" i="51" s="1"/>
  <c r="AX3" i="51"/>
  <c r="F3" i="51"/>
  <c r="G3" i="51" s="1"/>
  <c r="AH3" i="51"/>
  <c r="AA2" i="51"/>
  <c r="W59" i="51"/>
  <c r="U59" i="51"/>
  <c r="Z57" i="51"/>
  <c r="AZ57" i="51" s="1"/>
  <c r="AU57" i="51"/>
  <c r="P61" i="51"/>
  <c r="R61" i="51"/>
  <c r="V78" i="51"/>
  <c r="AY78" i="51" s="1"/>
  <c r="L123" i="51"/>
  <c r="M39" i="51"/>
  <c r="AG39" i="51" s="1"/>
  <c r="U39" i="51"/>
  <c r="AA25" i="51"/>
  <c r="Z102" i="51"/>
  <c r="AZ102" i="51" s="1"/>
  <c r="AA102" i="51"/>
  <c r="Q102" i="51"/>
  <c r="BA102" i="51" s="1"/>
  <c r="AX112" i="51"/>
  <c r="F112" i="51"/>
  <c r="G112" i="51" s="1"/>
  <c r="AX96" i="51"/>
  <c r="F96" i="51"/>
  <c r="G96" i="51" s="1"/>
  <c r="Z96" i="51" s="1"/>
  <c r="AZ96" i="51" s="1"/>
  <c r="AX64" i="51"/>
  <c r="AG64" i="51"/>
  <c r="AH64" i="51"/>
  <c r="F64" i="51"/>
  <c r="G64" i="51" s="1"/>
  <c r="U64" i="51" s="1"/>
  <c r="AX56" i="51"/>
  <c r="AH56" i="51"/>
  <c r="AX48" i="51"/>
  <c r="F48" i="51"/>
  <c r="G48" i="51" s="1"/>
  <c r="AX40" i="51"/>
  <c r="AH40" i="51"/>
  <c r="AX17" i="51"/>
  <c r="AH17" i="51"/>
  <c r="AX10" i="51"/>
  <c r="AH10" i="51"/>
  <c r="Y59" i="51"/>
  <c r="P57" i="51"/>
  <c r="U57" i="51"/>
  <c r="V61" i="51"/>
  <c r="AY61" i="51" s="1"/>
  <c r="V58" i="51"/>
  <c r="AY58" i="51" s="1"/>
  <c r="AB58" i="51"/>
  <c r="S81" i="51"/>
  <c r="AE43" i="51" a="1"/>
  <c r="AE43" i="51" s="1"/>
  <c r="AB43" i="51"/>
  <c r="Y78" i="51"/>
  <c r="AU20" i="51"/>
  <c r="P79" i="51"/>
  <c r="AE79" i="51" a="1"/>
  <c r="AE79" i="51" s="1"/>
  <c r="V97" i="51"/>
  <c r="AY97" i="51" s="1"/>
  <c r="W97" i="51"/>
  <c r="M123" i="51"/>
  <c r="N39" i="51"/>
  <c r="R25" i="51"/>
  <c r="N20" i="51"/>
  <c r="N58" i="51"/>
  <c r="N4" i="51"/>
  <c r="L4" i="51"/>
  <c r="N15" i="51"/>
  <c r="M15" i="51"/>
  <c r="M105" i="51"/>
  <c r="N105" i="51"/>
  <c r="L97" i="51"/>
  <c r="M97" i="51"/>
  <c r="N97" i="51"/>
  <c r="AA52" i="51"/>
  <c r="Y52" i="51"/>
  <c r="N46" i="51"/>
  <c r="L46" i="51"/>
  <c r="N22" i="51"/>
  <c r="Y22" i="51"/>
  <c r="AA22" i="51"/>
  <c r="U22" i="51"/>
  <c r="W22" i="51"/>
  <c r="L6" i="51"/>
  <c r="N6" i="51"/>
  <c r="M6" i="51"/>
  <c r="AG6" i="51" s="1"/>
  <c r="AX126" i="51"/>
  <c r="F126" i="51"/>
  <c r="G126" i="51" s="1"/>
  <c r="AX119" i="51"/>
  <c r="F119" i="51"/>
  <c r="G119" i="51" s="1"/>
  <c r="AX71" i="51"/>
  <c r="F71" i="51"/>
  <c r="G71" i="51" s="1"/>
  <c r="AX63" i="51"/>
  <c r="BB63" i="51" s="1"/>
  <c r="AG63" i="51"/>
  <c r="AX47" i="51"/>
  <c r="F47" i="51"/>
  <c r="G47" i="51" s="1"/>
  <c r="AH47" i="51"/>
  <c r="AX39" i="51"/>
  <c r="AH39" i="51"/>
  <c r="AX31" i="51"/>
  <c r="AH31" i="51"/>
  <c r="V84" i="51"/>
  <c r="AY84" i="51" s="1"/>
  <c r="P84" i="51"/>
  <c r="R84" i="51"/>
  <c r="Q84" i="51"/>
  <c r="BA84" i="51" s="1"/>
  <c r="W84" i="51"/>
  <c r="L69" i="51"/>
  <c r="N69" i="51"/>
  <c r="AB2" i="51"/>
  <c r="S61" i="51"/>
  <c r="AU9" i="51"/>
  <c r="Z55" i="51"/>
  <c r="AZ55" i="51" s="1"/>
  <c r="Q55" i="51"/>
  <c r="BA55" i="51" s="1"/>
  <c r="V55" i="51"/>
  <c r="AY55" i="51" s="1"/>
  <c r="Y55" i="51"/>
  <c r="P55" i="51"/>
  <c r="AU55" i="51"/>
  <c r="AV105" i="51" s="1"/>
  <c r="S55" i="51"/>
  <c r="L109" i="51"/>
  <c r="M109" i="51"/>
  <c r="L29" i="51"/>
  <c r="N29" i="51"/>
  <c r="V2" i="51"/>
  <c r="AY2" i="51" s="1"/>
  <c r="AA59" i="51"/>
  <c r="Q57" i="51"/>
  <c r="BA57" i="51" s="1"/>
  <c r="Q63" i="51"/>
  <c r="BA63" i="51" s="1"/>
  <c r="Y58" i="51"/>
  <c r="AU58" i="51"/>
  <c r="AV27" i="51" s="1"/>
  <c r="AU43" i="51"/>
  <c r="R35" i="51"/>
  <c r="AB78" i="51"/>
  <c r="Q20" i="51"/>
  <c r="BA20" i="51" s="1"/>
  <c r="S79" i="51"/>
  <c r="AE97" i="51" a="1"/>
  <c r="AE97" i="51" s="1"/>
  <c r="W9" i="51"/>
  <c r="Y102" i="51"/>
  <c r="P90" i="51"/>
  <c r="M77" i="51"/>
  <c r="W55" i="51"/>
  <c r="S29" i="51"/>
  <c r="M29" i="51"/>
  <c r="L58" i="51"/>
  <c r="S102" i="51"/>
  <c r="Y53" i="51"/>
  <c r="W53" i="51"/>
  <c r="AB53" i="51"/>
  <c r="U53" i="51"/>
  <c r="S53" i="51"/>
  <c r="R53" i="51"/>
  <c r="AA85" i="51"/>
  <c r="Z85" i="51"/>
  <c r="AZ85" i="51" s="1"/>
  <c r="Q85" i="51"/>
  <c r="BA85" i="51" s="1"/>
  <c r="P85" i="51"/>
  <c r="W85" i="51"/>
  <c r="AS85" i="51"/>
  <c r="AF85" i="51" s="1"/>
  <c r="V85" i="51"/>
  <c r="AY85" i="51" s="1"/>
  <c r="L80" i="51"/>
  <c r="M80" i="51"/>
  <c r="L73" i="51"/>
  <c r="M73" i="51"/>
  <c r="N36" i="51"/>
  <c r="M36" i="51"/>
  <c r="L36" i="51"/>
  <c r="V25" i="51"/>
  <c r="AY25" i="51" s="1"/>
  <c r="BB25" i="51" s="1"/>
  <c r="Q25" i="51"/>
  <c r="BA25" i="51" s="1"/>
  <c r="AB25" i="51"/>
  <c r="Z25" i="51"/>
  <c r="AZ25" i="51" s="1"/>
  <c r="AU25" i="51"/>
  <c r="AV28" i="51" s="1"/>
  <c r="P25" i="51"/>
  <c r="Y25" i="51"/>
  <c r="V39" i="51"/>
  <c r="AY39" i="51" s="1"/>
  <c r="F10" i="51"/>
  <c r="G10" i="51" s="1"/>
  <c r="U2" i="51"/>
  <c r="Z59" i="51"/>
  <c r="AZ59" i="51" s="1"/>
  <c r="R59" i="51"/>
  <c r="AB21" i="51"/>
  <c r="AA57" i="51"/>
  <c r="S63" i="51"/>
  <c r="Z58" i="51"/>
  <c r="AZ58" i="51" s="1"/>
  <c r="U58" i="51"/>
  <c r="P43" i="51"/>
  <c r="AU35" i="51"/>
  <c r="P78" i="51"/>
  <c r="Z78" i="51"/>
  <c r="AZ78" i="51" s="1"/>
  <c r="P20" i="51"/>
  <c r="AA20" i="51"/>
  <c r="U79" i="51"/>
  <c r="Z97" i="51"/>
  <c r="AZ97" i="51" s="1"/>
  <c r="Z9" i="51"/>
  <c r="AZ9" i="51" s="1"/>
  <c r="F120" i="51"/>
  <c r="G120" i="51" s="1"/>
  <c r="N112" i="51"/>
  <c r="R102" i="51"/>
  <c r="N83" i="51"/>
  <c r="N77" i="51"/>
  <c r="N81" i="51"/>
  <c r="P74" i="51"/>
  <c r="AA55" i="51"/>
  <c r="U5" i="51"/>
  <c r="M112" i="51"/>
  <c r="N60" i="51"/>
  <c r="M60" i="51"/>
  <c r="F72" i="51"/>
  <c r="G72" i="51" s="1"/>
  <c r="L96" i="51"/>
  <c r="N96" i="51"/>
  <c r="AX13" i="51"/>
  <c r="AH13" i="51"/>
  <c r="AX6" i="51"/>
  <c r="AH6" i="51"/>
  <c r="N104" i="51"/>
  <c r="L104" i="51"/>
  <c r="S25" i="51"/>
  <c r="M120" i="51"/>
  <c r="L120" i="51"/>
  <c r="N120" i="51"/>
  <c r="M37" i="51"/>
  <c r="L37" i="51"/>
  <c r="AE59" i="51" a="1"/>
  <c r="AE59" i="51" s="1"/>
  <c r="AB59" i="51"/>
  <c r="V21" i="51"/>
  <c r="AY21" i="51" s="1"/>
  <c r="R57" i="51"/>
  <c r="AE58" i="51" a="1"/>
  <c r="AE58" i="51" s="1"/>
  <c r="Z43" i="51"/>
  <c r="AZ43" i="51" s="1"/>
  <c r="W35" i="51"/>
  <c r="U78" i="51"/>
  <c r="R78" i="51"/>
  <c r="S20" i="51"/>
  <c r="R20" i="51"/>
  <c r="R79" i="51"/>
  <c r="S97" i="51"/>
  <c r="M81" i="51"/>
  <c r="R55" i="51"/>
  <c r="F32" i="51"/>
  <c r="G32" i="51" s="1"/>
  <c r="AB5" i="51"/>
  <c r="V5" i="51"/>
  <c r="AY5" i="51" s="1"/>
  <c r="BB5" i="51" s="1"/>
  <c r="M5" i="51"/>
  <c r="AG5" i="51" s="1"/>
  <c r="M69" i="51"/>
  <c r="N14" i="51"/>
  <c r="M14" i="51"/>
  <c r="AA16" i="51"/>
  <c r="W16" i="51"/>
  <c r="Z16" i="51"/>
  <c r="AZ16" i="51" s="1"/>
  <c r="S16" i="51"/>
  <c r="AE16" i="51" a="1"/>
  <c r="AE16" i="51" s="1"/>
  <c r="AB16" i="51"/>
  <c r="P16" i="51"/>
  <c r="R16" i="51"/>
  <c r="M125" i="51"/>
  <c r="L125" i="51"/>
  <c r="M117" i="51"/>
  <c r="U117" i="51"/>
  <c r="Z117" i="51"/>
  <c r="AZ117" i="51" s="1"/>
  <c r="BB117" i="51" s="1"/>
  <c r="L101" i="51"/>
  <c r="N101" i="51"/>
  <c r="L93" i="51"/>
  <c r="N93" i="51"/>
  <c r="M86" i="51"/>
  <c r="L86" i="51"/>
  <c r="AX115" i="51"/>
  <c r="F115" i="51"/>
  <c r="G115" i="51" s="1"/>
  <c r="AX107" i="51"/>
  <c r="F107" i="51"/>
  <c r="G107" i="51" s="1"/>
  <c r="AX75" i="51"/>
  <c r="F75" i="51"/>
  <c r="G75" i="51" s="1"/>
  <c r="AX67" i="51"/>
  <c r="F67" i="51"/>
  <c r="G67" i="51" s="1"/>
  <c r="AA67" i="51" s="1"/>
  <c r="AX59" i="51"/>
  <c r="BB59" i="51" s="1"/>
  <c r="AG59" i="51"/>
  <c r="AH59" i="51"/>
  <c r="AX51" i="51"/>
  <c r="F51" i="51"/>
  <c r="G51" i="51" s="1"/>
  <c r="AH51" i="51"/>
  <c r="AX35" i="51"/>
  <c r="AH35" i="51"/>
  <c r="AX27" i="51"/>
  <c r="AH27" i="51"/>
  <c r="F27" i="51"/>
  <c r="G27" i="51" s="1"/>
  <c r="N2" i="51"/>
  <c r="M2" i="51"/>
  <c r="AG2" i="51" s="1"/>
  <c r="AX18" i="51"/>
  <c r="AH18" i="51"/>
  <c r="V57" i="51"/>
  <c r="AY57" i="51" s="1"/>
  <c r="BB57" i="51" s="1"/>
  <c r="AA78" i="51"/>
  <c r="L2" i="51"/>
  <c r="V74" i="51"/>
  <c r="AY74" i="51" s="1"/>
  <c r="N74" i="51"/>
  <c r="M74" i="51"/>
  <c r="N13" i="51"/>
  <c r="M13" i="51"/>
  <c r="W2" i="51"/>
  <c r="P59" i="51"/>
  <c r="W57" i="51"/>
  <c r="Q61" i="51"/>
  <c r="BA61" i="51" s="1"/>
  <c r="BB61" i="51" s="1"/>
  <c r="V81" i="51"/>
  <c r="AY81" i="51" s="1"/>
  <c r="Q81" i="51"/>
  <c r="BA81" i="51" s="1"/>
  <c r="BB81" i="51" s="1"/>
  <c r="U43" i="51"/>
  <c r="BB31" i="51"/>
  <c r="AE78" i="51" a="1"/>
  <c r="AE78" i="51" s="1"/>
  <c r="V20" i="51"/>
  <c r="AY20" i="51" s="1"/>
  <c r="Z79" i="51"/>
  <c r="AZ79" i="51" s="1"/>
  <c r="Q97" i="51"/>
  <c r="BA97" i="51" s="1"/>
  <c r="BB97" i="51" s="1"/>
  <c r="N109" i="51"/>
  <c r="AB102" i="51"/>
  <c r="W102" i="51"/>
  <c r="Y84" i="51"/>
  <c r="M90" i="51"/>
  <c r="AS84" i="51"/>
  <c r="AF84" i="51" s="1"/>
  <c r="L83" i="51"/>
  <c r="S74" i="51"/>
  <c r="AB55" i="51"/>
  <c r="AH32" i="51"/>
  <c r="AA39" i="51"/>
  <c r="Z5" i="51"/>
  <c r="AZ5" i="51" s="1"/>
  <c r="M43" i="51"/>
  <c r="N127" i="51"/>
  <c r="AH25" i="51"/>
  <c r="AA5" i="51"/>
  <c r="S5" i="51"/>
  <c r="P5" i="51"/>
  <c r="Y5" i="51"/>
  <c r="W36" i="51"/>
  <c r="AU36" i="51"/>
  <c r="S36" i="51"/>
  <c r="AA36" i="51"/>
  <c r="R36" i="51"/>
  <c r="Z36" i="51"/>
  <c r="AZ36" i="51" s="1"/>
  <c r="P36" i="51"/>
  <c r="R39" i="51"/>
  <c r="Q39" i="51"/>
  <c r="BA39" i="51" s="1"/>
  <c r="Y39" i="51"/>
  <c r="AB39" i="51"/>
  <c r="W39" i="51"/>
  <c r="AU39" i="51"/>
  <c r="AV32" i="51" s="1"/>
  <c r="F56" i="51"/>
  <c r="G56" i="51" s="1"/>
  <c r="AB90" i="51"/>
  <c r="Q90" i="51"/>
  <c r="BA90" i="51" s="1"/>
  <c r="BB90" i="51" s="1"/>
  <c r="AA90" i="51"/>
  <c r="V90" i="51"/>
  <c r="AY90" i="51" s="1"/>
  <c r="Y90" i="51"/>
  <c r="S90" i="51"/>
  <c r="AE106" i="51" a="1"/>
  <c r="AE106" i="51" s="1"/>
  <c r="V106" i="51"/>
  <c r="AY106" i="51" s="1"/>
  <c r="U106" i="51"/>
  <c r="R106" i="51"/>
  <c r="AB106" i="51"/>
  <c r="Q108" i="51"/>
  <c r="BA108" i="51" s="1"/>
  <c r="BB108" i="51" s="1"/>
  <c r="AA108" i="51"/>
  <c r="R108" i="51"/>
  <c r="Z108" i="51"/>
  <c r="AZ108" i="51" s="1"/>
  <c r="AE108" i="51" a="1"/>
  <c r="AE108" i="51" s="1"/>
  <c r="N55" i="51"/>
  <c r="M55" i="51"/>
  <c r="L33" i="51"/>
  <c r="N33" i="51"/>
  <c r="L25" i="51"/>
  <c r="M25" i="51"/>
  <c r="AG25" i="51" s="1"/>
  <c r="M9" i="51"/>
  <c r="AG9" i="51" s="1"/>
  <c r="N9" i="51"/>
  <c r="AG3" i="51"/>
  <c r="Z54" i="51"/>
  <c r="AZ54" i="51" s="1"/>
  <c r="AB117" i="51"/>
  <c r="AB52" i="51"/>
  <c r="AH54" i="51"/>
  <c r="R74" i="51"/>
  <c r="AG18" i="51"/>
  <c r="AH45" i="51"/>
  <c r="AG35" i="51"/>
  <c r="F70" i="51"/>
  <c r="G70" i="51" s="1"/>
  <c r="F77" i="51"/>
  <c r="G77" i="51" s="1"/>
  <c r="V77" i="51" s="1"/>
  <c r="AY77" i="51" s="1"/>
  <c r="S92" i="51"/>
  <c r="F121" i="51"/>
  <c r="G121" i="51" s="1"/>
  <c r="F124" i="51"/>
  <c r="G124" i="51" s="1"/>
  <c r="S59" i="50"/>
  <c r="AU59" i="50"/>
  <c r="AB59" i="50"/>
  <c r="R59" i="50"/>
  <c r="Z59" i="50"/>
  <c r="AZ59" i="50" s="1"/>
  <c r="P59" i="50"/>
  <c r="Y59" i="50"/>
  <c r="W59" i="50"/>
  <c r="V59" i="50"/>
  <c r="AY59" i="50" s="1"/>
  <c r="Q59" i="50"/>
  <c r="BA59" i="50" s="1"/>
  <c r="L84" i="50"/>
  <c r="N84" i="50"/>
  <c r="M84" i="50"/>
  <c r="AB35" i="50"/>
  <c r="L106" i="50"/>
  <c r="Z106" i="50"/>
  <c r="AZ106" i="50" s="1"/>
  <c r="AB106" i="50"/>
  <c r="Y106" i="50"/>
  <c r="N90" i="50"/>
  <c r="Y90" i="50"/>
  <c r="L90" i="50"/>
  <c r="N51" i="50"/>
  <c r="M51" i="50"/>
  <c r="U106" i="50"/>
  <c r="L21" i="50"/>
  <c r="Q38" i="50"/>
  <c r="BA38" i="50" s="1"/>
  <c r="BB38" i="50" s="1"/>
  <c r="AU38" i="50"/>
  <c r="Y38" i="50"/>
  <c r="Z38" i="50"/>
  <c r="AZ38" i="50" s="1"/>
  <c r="U38" i="50"/>
  <c r="P38" i="50"/>
  <c r="AB38" i="50"/>
  <c r="R38" i="50"/>
  <c r="W38" i="50"/>
  <c r="AA38" i="50"/>
  <c r="W47" i="50"/>
  <c r="V47" i="50"/>
  <c r="AY47" i="50" s="1"/>
  <c r="Y47" i="50"/>
  <c r="U47" i="50"/>
  <c r="AU47" i="50"/>
  <c r="AB47" i="50"/>
  <c r="Q47" i="50"/>
  <c r="BA47" i="50" s="1"/>
  <c r="R47" i="50"/>
  <c r="AA98" i="50"/>
  <c r="W98" i="50"/>
  <c r="AB98" i="50"/>
  <c r="V98" i="50"/>
  <c r="AY98" i="50" s="1"/>
  <c r="U98" i="50"/>
  <c r="R98" i="50"/>
  <c r="Y98" i="50"/>
  <c r="AX64" i="50"/>
  <c r="F64" i="50"/>
  <c r="G64" i="50" s="1"/>
  <c r="AX41" i="50"/>
  <c r="AH41" i="50"/>
  <c r="AX25" i="50"/>
  <c r="AH25" i="50"/>
  <c r="AX17" i="50"/>
  <c r="F17" i="50"/>
  <c r="G17" i="50" s="1"/>
  <c r="AX9" i="50"/>
  <c r="F9" i="50"/>
  <c r="G9" i="50" s="1"/>
  <c r="U9" i="50" s="1"/>
  <c r="L129" i="50"/>
  <c r="N129" i="50"/>
  <c r="P121" i="50"/>
  <c r="M121" i="50"/>
  <c r="V121" i="50"/>
  <c r="AY121" i="50" s="1"/>
  <c r="R121" i="50"/>
  <c r="L105" i="50"/>
  <c r="M105" i="50"/>
  <c r="N82" i="50"/>
  <c r="M82" i="50"/>
  <c r="L82" i="50"/>
  <c r="U58" i="50"/>
  <c r="AB58" i="50"/>
  <c r="Z58" i="50"/>
  <c r="AZ58" i="50" s="1"/>
  <c r="L50" i="50"/>
  <c r="N50" i="50"/>
  <c r="M50" i="50"/>
  <c r="L42" i="50"/>
  <c r="N42" i="50"/>
  <c r="N27" i="50"/>
  <c r="M27" i="50"/>
  <c r="AG27" i="50" s="1"/>
  <c r="L27" i="50"/>
  <c r="N12" i="50"/>
  <c r="L12" i="50"/>
  <c r="V4" i="50"/>
  <c r="AY4" i="50" s="1"/>
  <c r="N4" i="50"/>
  <c r="M4" i="50"/>
  <c r="L4" i="50"/>
  <c r="AB22" i="50"/>
  <c r="V22" i="50"/>
  <c r="AY22" i="50" s="1"/>
  <c r="Q22" i="50"/>
  <c r="BA22" i="50" s="1"/>
  <c r="BB22" i="50" s="1"/>
  <c r="AU22" i="50"/>
  <c r="AA22" i="50"/>
  <c r="U22" i="50"/>
  <c r="P22" i="50"/>
  <c r="Z22" i="50"/>
  <c r="AZ22" i="50" s="1"/>
  <c r="M107" i="50"/>
  <c r="Z107" i="50"/>
  <c r="AZ107" i="50" s="1"/>
  <c r="W107" i="50"/>
  <c r="N107" i="50"/>
  <c r="U107" i="50"/>
  <c r="L107" i="50"/>
  <c r="AA107" i="50"/>
  <c r="V107" i="50"/>
  <c r="AY107" i="50" s="1"/>
  <c r="AU35" i="50"/>
  <c r="L20" i="50"/>
  <c r="N20" i="50"/>
  <c r="M98" i="50"/>
  <c r="N98" i="50"/>
  <c r="L98" i="50"/>
  <c r="N28" i="50"/>
  <c r="L28" i="50"/>
  <c r="M28" i="50"/>
  <c r="R35" i="50"/>
  <c r="S35" i="50"/>
  <c r="Q20" i="50"/>
  <c r="BA20" i="50" s="1"/>
  <c r="BB20" i="50" s="1"/>
  <c r="P69" i="50"/>
  <c r="W90" i="50"/>
  <c r="V106" i="50"/>
  <c r="AY106" i="50" s="1"/>
  <c r="BB106" i="50" s="1"/>
  <c r="AA47" i="50"/>
  <c r="M58" i="50"/>
  <c r="AG58" i="50" s="1"/>
  <c r="S22" i="50"/>
  <c r="M5" i="50"/>
  <c r="S47" i="50"/>
  <c r="N74" i="50"/>
  <c r="AH18" i="50"/>
  <c r="V45" i="50"/>
  <c r="AY45" i="50" s="1"/>
  <c r="BB45" i="50" s="1"/>
  <c r="Y45" i="50"/>
  <c r="AU45" i="50"/>
  <c r="U45" i="50"/>
  <c r="AB45" i="50"/>
  <c r="R45" i="50"/>
  <c r="AX103" i="50"/>
  <c r="F103" i="50"/>
  <c r="G103" i="50" s="1"/>
  <c r="AX95" i="50"/>
  <c r="F95" i="50"/>
  <c r="G95" i="50" s="1"/>
  <c r="AX87" i="50"/>
  <c r="F87" i="50"/>
  <c r="G87" i="50" s="1"/>
  <c r="AX47" i="50"/>
  <c r="AH47" i="50"/>
  <c r="AX40" i="50"/>
  <c r="F40" i="50"/>
  <c r="G40" i="50" s="1"/>
  <c r="AX24" i="50"/>
  <c r="AH24" i="50"/>
  <c r="F24" i="50"/>
  <c r="G24" i="50" s="1"/>
  <c r="AX16" i="50"/>
  <c r="F16" i="50"/>
  <c r="G16" i="50" s="1"/>
  <c r="AX8" i="50"/>
  <c r="AH8" i="50"/>
  <c r="F8" i="50"/>
  <c r="G8" i="50" s="1"/>
  <c r="M128" i="50"/>
  <c r="L128" i="50"/>
  <c r="N128" i="50"/>
  <c r="L96" i="50"/>
  <c r="N96" i="50"/>
  <c r="M96" i="50"/>
  <c r="L73" i="50"/>
  <c r="R73" i="50"/>
  <c r="N65" i="50"/>
  <c r="M65" i="50"/>
  <c r="AG65" i="50" s="1"/>
  <c r="L65" i="50"/>
  <c r="L49" i="50"/>
  <c r="M49" i="50"/>
  <c r="AG49" i="50" s="1"/>
  <c r="N49" i="50"/>
  <c r="M26" i="50"/>
  <c r="L26" i="50"/>
  <c r="N19" i="50"/>
  <c r="M19" i="50"/>
  <c r="N99" i="50"/>
  <c r="L99" i="50"/>
  <c r="M99" i="50"/>
  <c r="L48" i="50"/>
  <c r="N48" i="50"/>
  <c r="M100" i="50"/>
  <c r="L100" i="50"/>
  <c r="AX49" i="50"/>
  <c r="AH49" i="50"/>
  <c r="F49" i="50"/>
  <c r="G49" i="50" s="1"/>
  <c r="S21" i="50"/>
  <c r="P21" i="50"/>
  <c r="S5" i="50"/>
  <c r="U35" i="50"/>
  <c r="Z90" i="50"/>
  <c r="AZ90" i="50" s="1"/>
  <c r="W106" i="50"/>
  <c r="M104" i="50"/>
  <c r="P74" i="50"/>
  <c r="AA41" i="50"/>
  <c r="P47" i="50"/>
  <c r="N58" i="50"/>
  <c r="L59" i="50"/>
  <c r="Z15" i="50"/>
  <c r="AZ15" i="50" s="1"/>
  <c r="N21" i="50"/>
  <c r="M22" i="50"/>
  <c r="W22" i="50"/>
  <c r="N5" i="50"/>
  <c r="F25" i="50"/>
  <c r="G25" i="50" s="1"/>
  <c r="W25" i="50" s="1"/>
  <c r="M106" i="50"/>
  <c r="Z11" i="50"/>
  <c r="AZ11" i="50" s="1"/>
  <c r="AB11" i="50"/>
  <c r="Y11" i="50"/>
  <c r="N11" i="50"/>
  <c r="AA11" i="50"/>
  <c r="M11" i="50"/>
  <c r="AG11" i="50" s="1"/>
  <c r="V31" i="50"/>
  <c r="AY31" i="50" s="1"/>
  <c r="U31" i="50"/>
  <c r="Y31" i="50"/>
  <c r="AU31" i="50"/>
  <c r="W31" i="50"/>
  <c r="S31" i="50"/>
  <c r="R31" i="50"/>
  <c r="AA31" i="50"/>
  <c r="AB31" i="50"/>
  <c r="L45" i="50"/>
  <c r="M45" i="50"/>
  <c r="AG45" i="50" s="1"/>
  <c r="N45" i="50"/>
  <c r="M47" i="50"/>
  <c r="AG47" i="50" s="1"/>
  <c r="N47" i="50"/>
  <c r="S125" i="50"/>
  <c r="Q125" i="50"/>
  <c r="BA125" i="50" s="1"/>
  <c r="Z125" i="50"/>
  <c r="AZ125" i="50" s="1"/>
  <c r="W125" i="50"/>
  <c r="P125" i="50"/>
  <c r="Y125" i="50"/>
  <c r="AS125" i="50"/>
  <c r="AF125" i="50" s="1"/>
  <c r="U125" i="50"/>
  <c r="AX86" i="50"/>
  <c r="F86" i="50"/>
  <c r="G86" i="50" s="1"/>
  <c r="AX70" i="50"/>
  <c r="F70" i="50"/>
  <c r="G70" i="50" s="1"/>
  <c r="AX62" i="50"/>
  <c r="F62" i="50"/>
  <c r="G62" i="50" s="1"/>
  <c r="M44" i="50"/>
  <c r="AG44" i="50" s="1"/>
  <c r="L44" i="50"/>
  <c r="N44" i="50"/>
  <c r="L13" i="50"/>
  <c r="N13" i="50"/>
  <c r="M13" i="50"/>
  <c r="AG13" i="50" s="1"/>
  <c r="N114" i="50"/>
  <c r="M114" i="50"/>
  <c r="L83" i="50"/>
  <c r="N83" i="50"/>
  <c r="M83" i="50"/>
  <c r="L43" i="50"/>
  <c r="N43" i="50"/>
  <c r="M43" i="50"/>
  <c r="AS74" i="50"/>
  <c r="AF74" i="50" s="1"/>
  <c r="P5" i="50"/>
  <c r="Y35" i="50"/>
  <c r="AE35" i="50" a="1"/>
  <c r="AE35" i="50" s="1"/>
  <c r="P114" i="50"/>
  <c r="AB90" i="50"/>
  <c r="AB107" i="50"/>
  <c r="M90" i="50"/>
  <c r="N104" i="50"/>
  <c r="AE98" i="50" a="1"/>
  <c r="AE98" i="50" s="1"/>
  <c r="L58" i="50"/>
  <c r="Z47" i="50"/>
  <c r="AZ47" i="50" s="1"/>
  <c r="L51" i="50"/>
  <c r="M59" i="50"/>
  <c r="AG59" i="50" s="1"/>
  <c r="N22" i="50"/>
  <c r="M12" i="50"/>
  <c r="R22" i="50"/>
  <c r="AE22" i="50" a="1"/>
  <c r="AE22" i="50" s="1"/>
  <c r="M20" i="50"/>
  <c r="N106" i="50"/>
  <c r="L8" i="50"/>
  <c r="M8" i="50"/>
  <c r="N8" i="50"/>
  <c r="L41" i="50"/>
  <c r="M41" i="50"/>
  <c r="F56" i="50"/>
  <c r="G56" i="50" s="1"/>
  <c r="N62" i="50"/>
  <c r="L62" i="50"/>
  <c r="M62" i="50"/>
  <c r="AG62" i="50" s="1"/>
  <c r="S91" i="50"/>
  <c r="Q91" i="50"/>
  <c r="BA91" i="50" s="1"/>
  <c r="AB91" i="50"/>
  <c r="Y91" i="50"/>
  <c r="R91" i="50"/>
  <c r="Z91" i="50"/>
  <c r="AZ91" i="50" s="1"/>
  <c r="P91" i="50"/>
  <c r="AX124" i="50"/>
  <c r="F124" i="50"/>
  <c r="G124" i="50" s="1"/>
  <c r="U124" i="50" s="1"/>
  <c r="W74" i="50"/>
  <c r="AA74" i="50"/>
  <c r="S74" i="50"/>
  <c r="Y74" i="50"/>
  <c r="U74" i="50"/>
  <c r="Z74" i="50"/>
  <c r="AZ74" i="50" s="1"/>
  <c r="V74" i="50"/>
  <c r="AY74" i="50" s="1"/>
  <c r="M120" i="50"/>
  <c r="L120" i="50"/>
  <c r="N120" i="50"/>
  <c r="S15" i="50"/>
  <c r="R15" i="50"/>
  <c r="Y15" i="50"/>
  <c r="Q15" i="50"/>
  <c r="BA15" i="50" s="1"/>
  <c r="AB15" i="50"/>
  <c r="W15" i="50"/>
  <c r="V15" i="50"/>
  <c r="AY15" i="50" s="1"/>
  <c r="AA15" i="50"/>
  <c r="AU15" i="50"/>
  <c r="N122" i="50"/>
  <c r="M122" i="50"/>
  <c r="L122" i="50"/>
  <c r="M35" i="50"/>
  <c r="N35" i="50"/>
  <c r="L35" i="50"/>
  <c r="R5" i="50"/>
  <c r="U90" i="50"/>
  <c r="V5" i="50"/>
  <c r="AY5" i="50" s="1"/>
  <c r="W35" i="50"/>
  <c r="V35" i="50"/>
  <c r="AY35" i="50" s="1"/>
  <c r="Q114" i="50"/>
  <c r="BA114" i="50" s="1"/>
  <c r="BB114" i="50" s="1"/>
  <c r="S114" i="50"/>
  <c r="AB34" i="50"/>
  <c r="Q98" i="50"/>
  <c r="BA98" i="50" s="1"/>
  <c r="BB98" i="50" s="1"/>
  <c r="L97" i="50"/>
  <c r="R74" i="50"/>
  <c r="Y41" i="50"/>
  <c r="Y22" i="50"/>
  <c r="AE38" i="50" a="1"/>
  <c r="AE38" i="50" s="1"/>
  <c r="M129" i="50"/>
  <c r="L15" i="50"/>
  <c r="L114" i="50"/>
  <c r="N10" i="50"/>
  <c r="M10" i="50"/>
  <c r="L10" i="50"/>
  <c r="N39" i="50"/>
  <c r="L39" i="50"/>
  <c r="Z52" i="50"/>
  <c r="AZ52" i="50" s="1"/>
  <c r="P52" i="50"/>
  <c r="Y52" i="50"/>
  <c r="W52" i="50"/>
  <c r="V52" i="50"/>
  <c r="AY52" i="50" s="1"/>
  <c r="R52" i="50"/>
  <c r="U52" i="50"/>
  <c r="M109" i="50"/>
  <c r="N109" i="50"/>
  <c r="L109" i="50"/>
  <c r="M93" i="50"/>
  <c r="N93" i="50"/>
  <c r="L93" i="50"/>
  <c r="L38" i="50"/>
  <c r="M38" i="50"/>
  <c r="N38" i="50"/>
  <c r="AA118" i="50"/>
  <c r="V118" i="50"/>
  <c r="AY118" i="50" s="1"/>
  <c r="Z118" i="50"/>
  <c r="AZ118" i="50" s="1"/>
  <c r="U118" i="50"/>
  <c r="R118" i="50"/>
  <c r="P118" i="50"/>
  <c r="Q118" i="50"/>
  <c r="BA118" i="50" s="1"/>
  <c r="Y118" i="50"/>
  <c r="S118" i="50"/>
  <c r="Q41" i="50"/>
  <c r="BA41" i="50" s="1"/>
  <c r="AE41" i="50" a="1"/>
  <c r="AE41" i="50" s="1"/>
  <c r="V41" i="50"/>
  <c r="AY41" i="50" s="1"/>
  <c r="AB41" i="50"/>
  <c r="R41" i="50"/>
  <c r="Q2" i="50"/>
  <c r="BA2" i="50" s="1"/>
  <c r="BB2" i="50" s="1"/>
  <c r="L2" i="50"/>
  <c r="Z35" i="50"/>
  <c r="AZ35" i="50" s="1"/>
  <c r="V114" i="50"/>
  <c r="AY114" i="50" s="1"/>
  <c r="V66" i="50"/>
  <c r="AY66" i="50" s="1"/>
  <c r="AA90" i="50"/>
  <c r="S121" i="50"/>
  <c r="S98" i="50"/>
  <c r="AU41" i="50"/>
  <c r="P41" i="50"/>
  <c r="W58" i="50"/>
  <c r="P4" i="50"/>
  <c r="AH34" i="50"/>
  <c r="AE118" i="50" a="1"/>
  <c r="AE118" i="50" s="1"/>
  <c r="S41" i="50"/>
  <c r="AA106" i="50"/>
  <c r="M15" i="50"/>
  <c r="AH56" i="50"/>
  <c r="W78" i="50"/>
  <c r="S78" i="50"/>
  <c r="V78" i="50"/>
  <c r="AY78" i="50" s="1"/>
  <c r="P78" i="50"/>
  <c r="AS78" i="50"/>
  <c r="AF78" i="50" s="1"/>
  <c r="R78" i="50"/>
  <c r="AH29" i="50"/>
  <c r="F67" i="50"/>
  <c r="G67" i="50" s="1"/>
  <c r="AH61" i="50"/>
  <c r="AG64" i="50"/>
  <c r="F27" i="50"/>
  <c r="G27" i="50" s="1"/>
  <c r="F29" i="50"/>
  <c r="G29" i="50" s="1"/>
  <c r="AH51" i="50"/>
  <c r="F75" i="50"/>
  <c r="G75" i="50" s="1"/>
  <c r="AG16" i="50"/>
  <c r="AH11" i="50"/>
  <c r="F13" i="50"/>
  <c r="G13" i="50" s="1"/>
  <c r="AH19" i="50"/>
  <c r="F97" i="50"/>
  <c r="G97" i="50" s="1"/>
  <c r="N48" i="49"/>
  <c r="S48" i="49"/>
  <c r="Q48" i="49"/>
  <c r="BA48" i="49" s="1"/>
  <c r="BB48" i="49" s="1"/>
  <c r="P48" i="49"/>
  <c r="V48" i="49"/>
  <c r="AY48" i="49" s="1"/>
  <c r="R48" i="49"/>
  <c r="M48" i="49"/>
  <c r="L47" i="49"/>
  <c r="R47" i="49"/>
  <c r="R8" i="49"/>
  <c r="V8" i="49"/>
  <c r="AY8" i="49" s="1"/>
  <c r="AU8" i="49"/>
  <c r="AV79" i="49" s="1"/>
  <c r="S8" i="49"/>
  <c r="AA8" i="49"/>
  <c r="P8" i="49"/>
  <c r="Q8" i="49"/>
  <c r="BA8" i="49" s="1"/>
  <c r="W8" i="49"/>
  <c r="AB8" i="49"/>
  <c r="Z8" i="49"/>
  <c r="AZ8" i="49" s="1"/>
  <c r="Y8" i="49"/>
  <c r="U8" i="49"/>
  <c r="R49" i="49"/>
  <c r="V49" i="49"/>
  <c r="AY49" i="49" s="1"/>
  <c r="Z49" i="49"/>
  <c r="AZ49" i="49" s="1"/>
  <c r="AE49" i="49" a="1"/>
  <c r="AE49" i="49" s="1"/>
  <c r="P49" i="49"/>
  <c r="Y49" i="49"/>
  <c r="S49" i="49"/>
  <c r="W109" i="49"/>
  <c r="AE109" i="49" a="1"/>
  <c r="AE109" i="49" s="1"/>
  <c r="S109" i="49"/>
  <c r="Z109" i="49"/>
  <c r="AZ109" i="49" s="1"/>
  <c r="AX105" i="49"/>
  <c r="F105" i="49"/>
  <c r="G105" i="49" s="1"/>
  <c r="AX49" i="49"/>
  <c r="AH49" i="49"/>
  <c r="AX33" i="49"/>
  <c r="AH33" i="49"/>
  <c r="AX9" i="49"/>
  <c r="F9" i="49"/>
  <c r="G9" i="49" s="1"/>
  <c r="AH9" i="49"/>
  <c r="L104" i="49"/>
  <c r="N104" i="49"/>
  <c r="N9" i="49"/>
  <c r="M9" i="49"/>
  <c r="V114" i="49"/>
  <c r="AY114" i="49" s="1"/>
  <c r="AB120" i="49"/>
  <c r="AB104" i="49"/>
  <c r="W104" i="49"/>
  <c r="Y107" i="49"/>
  <c r="AA87" i="49"/>
  <c r="N80" i="49"/>
  <c r="W40" i="49"/>
  <c r="M56" i="49"/>
  <c r="U49" i="49"/>
  <c r="Q49" i="49"/>
  <c r="BA49" i="49" s="1"/>
  <c r="L39" i="49"/>
  <c r="M39" i="49"/>
  <c r="AB59" i="49"/>
  <c r="U59" i="49"/>
  <c r="AA59" i="49"/>
  <c r="S59" i="49"/>
  <c r="Q59" i="49"/>
  <c r="BA59" i="49" s="1"/>
  <c r="BB59" i="49" s="1"/>
  <c r="W59" i="49"/>
  <c r="Z59" i="49"/>
  <c r="AZ59" i="49" s="1"/>
  <c r="M72" i="49"/>
  <c r="L79" i="49"/>
  <c r="M79" i="49"/>
  <c r="N63" i="49"/>
  <c r="M63" i="49"/>
  <c r="N55" i="49"/>
  <c r="M55" i="49"/>
  <c r="L24" i="49"/>
  <c r="N24" i="49"/>
  <c r="M24" i="49"/>
  <c r="AG24" i="49" s="1"/>
  <c r="N16" i="49"/>
  <c r="M16" i="49"/>
  <c r="L8" i="49"/>
  <c r="M8" i="49"/>
  <c r="AG8" i="49" s="1"/>
  <c r="N8" i="49"/>
  <c r="R3" i="49"/>
  <c r="Q3" i="49"/>
  <c r="BA3" i="49" s="1"/>
  <c r="AB3" i="49"/>
  <c r="AA3" i="49"/>
  <c r="AU3" i="49"/>
  <c r="U3" i="49"/>
  <c r="U83" i="49"/>
  <c r="Z83" i="49"/>
  <c r="AZ83" i="49" s="1"/>
  <c r="AS83" i="49"/>
  <c r="AF83" i="49" s="1"/>
  <c r="P83" i="49"/>
  <c r="AB83" i="49"/>
  <c r="V83" i="49"/>
  <c r="AY83" i="49" s="1"/>
  <c r="BB83" i="49" s="1"/>
  <c r="W83" i="49"/>
  <c r="N33" i="49"/>
  <c r="M33" i="49"/>
  <c r="AA24" i="49"/>
  <c r="S120" i="49"/>
  <c r="L128" i="49"/>
  <c r="M104" i="49"/>
  <c r="Z87" i="49"/>
  <c r="AZ87" i="49" s="1"/>
  <c r="BB87" i="49" s="1"/>
  <c r="L72" i="49"/>
  <c r="P59" i="49"/>
  <c r="M80" i="49"/>
  <c r="F89" i="49"/>
  <c r="G89" i="49" s="1"/>
  <c r="V40" i="49"/>
  <c r="AY40" i="49" s="1"/>
  <c r="AB49" i="49"/>
  <c r="L9" i="49"/>
  <c r="Y5" i="49"/>
  <c r="Y3" i="49"/>
  <c r="L15" i="49"/>
  <c r="N15" i="49"/>
  <c r="M15" i="49"/>
  <c r="N41" i="49"/>
  <c r="M41" i="49"/>
  <c r="L41" i="49"/>
  <c r="L92" i="49"/>
  <c r="N92" i="49"/>
  <c r="M92" i="49"/>
  <c r="AX95" i="49"/>
  <c r="F95" i="49"/>
  <c r="G95" i="49" s="1"/>
  <c r="AX63" i="49"/>
  <c r="AH63" i="49"/>
  <c r="F63" i="49"/>
  <c r="G63" i="49" s="1"/>
  <c r="AX55" i="49"/>
  <c r="AH55" i="49"/>
  <c r="AX47" i="49"/>
  <c r="AH47" i="49"/>
  <c r="AX39" i="49"/>
  <c r="F39" i="49"/>
  <c r="G39" i="49" s="1"/>
  <c r="AH39" i="49"/>
  <c r="AX31" i="49"/>
  <c r="F31" i="49"/>
  <c r="G31" i="49" s="1"/>
  <c r="AH31" i="49"/>
  <c r="AX23" i="49"/>
  <c r="AH23" i="49"/>
  <c r="F23" i="49"/>
  <c r="G23" i="49" s="1"/>
  <c r="AX15" i="49"/>
  <c r="AH15" i="49"/>
  <c r="F15" i="49"/>
  <c r="G15" i="49" s="1"/>
  <c r="AH7" i="49"/>
  <c r="F7" i="49"/>
  <c r="G7" i="49" s="1"/>
  <c r="M110" i="49"/>
  <c r="N110" i="49"/>
  <c r="L102" i="49"/>
  <c r="N102" i="49"/>
  <c r="M102" i="49"/>
  <c r="S3" i="49"/>
  <c r="M53" i="49"/>
  <c r="AG53" i="49" s="1"/>
  <c r="AA53" i="49"/>
  <c r="AB53" i="49"/>
  <c r="Y53" i="49"/>
  <c r="W53" i="49"/>
  <c r="AE107" i="49" a="1"/>
  <c r="AE107" i="49" s="1"/>
  <c r="Q107" i="49"/>
  <c r="BA107" i="49" s="1"/>
  <c r="BB107" i="49" s="1"/>
  <c r="AA107" i="49"/>
  <c r="AB107" i="49"/>
  <c r="U107" i="49"/>
  <c r="AX121" i="49"/>
  <c r="F121" i="49"/>
  <c r="G121" i="49" s="1"/>
  <c r="AE121" i="49" s="1" a="1"/>
  <c r="AE121" i="49" s="1"/>
  <c r="AD121" i="49" s="1"/>
  <c r="AC121" i="49" s="1"/>
  <c r="V26" i="49"/>
  <c r="AY26" i="49" s="1"/>
  <c r="Q120" i="49"/>
  <c r="BA120" i="49" s="1"/>
  <c r="AS120" i="49"/>
  <c r="AF120" i="49" s="1"/>
  <c r="Y104" i="49"/>
  <c r="V109" i="49"/>
  <c r="AY109" i="49" s="1"/>
  <c r="P107" i="49"/>
  <c r="AA55" i="49"/>
  <c r="Y55" i="49"/>
  <c r="U55" i="49"/>
  <c r="R96" i="49"/>
  <c r="Y59" i="49"/>
  <c r="W52" i="49"/>
  <c r="W3" i="49"/>
  <c r="N25" i="49"/>
  <c r="L29" i="49"/>
  <c r="M29" i="49"/>
  <c r="Q47" i="49"/>
  <c r="BA47" i="49" s="1"/>
  <c r="Y47" i="49"/>
  <c r="W47" i="49"/>
  <c r="U47" i="49"/>
  <c r="S47" i="49"/>
  <c r="AA47" i="49"/>
  <c r="AB47" i="49"/>
  <c r="V47" i="49"/>
  <c r="AY47" i="49" s="1"/>
  <c r="P47" i="49"/>
  <c r="M75" i="49"/>
  <c r="L75" i="49"/>
  <c r="N75" i="49"/>
  <c r="V75" i="49"/>
  <c r="AY75" i="49" s="1"/>
  <c r="P86" i="49"/>
  <c r="AB86" i="49"/>
  <c r="R86" i="49"/>
  <c r="Q86" i="49"/>
  <c r="BA86" i="49" s="1"/>
  <c r="Z86" i="49"/>
  <c r="AZ86" i="49" s="1"/>
  <c r="AA86" i="49"/>
  <c r="Y86" i="49"/>
  <c r="AX118" i="49"/>
  <c r="F118" i="49"/>
  <c r="G118" i="49" s="1"/>
  <c r="AX110" i="49"/>
  <c r="F110" i="49"/>
  <c r="G110" i="49" s="1"/>
  <c r="AX38" i="49"/>
  <c r="AH38" i="49"/>
  <c r="AX30" i="49"/>
  <c r="AH30" i="49"/>
  <c r="V125" i="49"/>
  <c r="AY125" i="49" s="1"/>
  <c r="R125" i="49"/>
  <c r="P125" i="49"/>
  <c r="L125" i="49"/>
  <c r="N125" i="49"/>
  <c r="M109" i="49"/>
  <c r="N109" i="49"/>
  <c r="N101" i="49"/>
  <c r="M101" i="49"/>
  <c r="S93" i="49"/>
  <c r="R93" i="49"/>
  <c r="P93" i="49"/>
  <c r="L26" i="49"/>
  <c r="Y87" i="49"/>
  <c r="V87" i="49"/>
  <c r="AY87" i="49" s="1"/>
  <c r="AB87" i="49"/>
  <c r="P87" i="49"/>
  <c r="U87" i="49"/>
  <c r="AS87" i="49"/>
  <c r="AF87" i="49" s="1"/>
  <c r="S87" i="49"/>
  <c r="Q87" i="49"/>
  <c r="BA87" i="49" s="1"/>
  <c r="L40" i="49"/>
  <c r="N40" i="49"/>
  <c r="Z120" i="49"/>
  <c r="AZ120" i="49" s="1"/>
  <c r="U120" i="49"/>
  <c r="Z104" i="49"/>
  <c r="AZ104" i="49" s="1"/>
  <c r="P109" i="49"/>
  <c r="N112" i="49"/>
  <c r="R107" i="49"/>
  <c r="W87" i="49"/>
  <c r="S96" i="49"/>
  <c r="N39" i="49"/>
  <c r="L33" i="49"/>
  <c r="V53" i="49"/>
  <c r="AY53" i="49" s="1"/>
  <c r="BB53" i="49" s="1"/>
  <c r="P3" i="49"/>
  <c r="L23" i="49"/>
  <c r="M23" i="49"/>
  <c r="N23" i="49"/>
  <c r="N29" i="49"/>
  <c r="F33" i="49"/>
  <c r="G33" i="49" s="1"/>
  <c r="U40" i="49"/>
  <c r="AA40" i="49"/>
  <c r="R40" i="49"/>
  <c r="Q40" i="49"/>
  <c r="BA40" i="49" s="1"/>
  <c r="Y40" i="49"/>
  <c r="Z40" i="49"/>
  <c r="AZ40" i="49" s="1"/>
  <c r="AB40" i="49"/>
  <c r="P40" i="49"/>
  <c r="AB64" i="49"/>
  <c r="Z64" i="49"/>
  <c r="AZ64" i="49" s="1"/>
  <c r="AU64" i="49"/>
  <c r="P64" i="49"/>
  <c r="Y64" i="49"/>
  <c r="U64" i="49"/>
  <c r="S64" i="49"/>
  <c r="R64" i="49"/>
  <c r="R67" i="49"/>
  <c r="AB67" i="49"/>
  <c r="Q67" i="49"/>
  <c r="BA67" i="49" s="1"/>
  <c r="W67" i="49"/>
  <c r="Z67" i="49"/>
  <c r="AZ67" i="49" s="1"/>
  <c r="S67" i="49"/>
  <c r="AS67" i="49"/>
  <c r="AF67" i="49" s="1"/>
  <c r="Y67" i="49"/>
  <c r="F71" i="49"/>
  <c r="G71" i="49" s="1"/>
  <c r="L73" i="49"/>
  <c r="N73" i="49"/>
  <c r="L119" i="49"/>
  <c r="N119" i="49"/>
  <c r="AA124" i="49"/>
  <c r="P124" i="49"/>
  <c r="AB124" i="49"/>
  <c r="S124" i="49"/>
  <c r="N5" i="49"/>
  <c r="U5" i="49"/>
  <c r="AB5" i="49"/>
  <c r="M5" i="49"/>
  <c r="AG5" i="49" s="1"/>
  <c r="AA5" i="49"/>
  <c r="W5" i="49"/>
  <c r="W55" i="49"/>
  <c r="AU55" i="49"/>
  <c r="R55" i="49"/>
  <c r="Q55" i="49"/>
  <c r="BA55" i="49" s="1"/>
  <c r="Z55" i="49"/>
  <c r="AZ55" i="49" s="1"/>
  <c r="S55" i="49"/>
  <c r="V55" i="49"/>
  <c r="AY55" i="49" s="1"/>
  <c r="N36" i="49"/>
  <c r="M36" i="49"/>
  <c r="Q52" i="49"/>
  <c r="BA52" i="49" s="1"/>
  <c r="AU52" i="49"/>
  <c r="AA52" i="49"/>
  <c r="Y52" i="49"/>
  <c r="U52" i="49"/>
  <c r="AB52" i="49"/>
  <c r="N88" i="49"/>
  <c r="M88" i="49"/>
  <c r="L88" i="49"/>
  <c r="W24" i="49"/>
  <c r="AA120" i="49"/>
  <c r="V120" i="49"/>
  <c r="AY120" i="49" s="1"/>
  <c r="BB120" i="49" s="1"/>
  <c r="Q109" i="49"/>
  <c r="BA109" i="49" s="1"/>
  <c r="BB109" i="49" s="1"/>
  <c r="M112" i="49"/>
  <c r="S107" i="49"/>
  <c r="S83" i="49"/>
  <c r="L55" i="49"/>
  <c r="Q64" i="49"/>
  <c r="BA64" i="49" s="1"/>
  <c r="BB64" i="49" s="1"/>
  <c r="S52" i="49"/>
  <c r="Z3" i="49"/>
  <c r="AZ3" i="49" s="1"/>
  <c r="AB55" i="49"/>
  <c r="M32" i="49"/>
  <c r="L32" i="49"/>
  <c r="M115" i="49"/>
  <c r="Z115" i="49"/>
  <c r="AZ115" i="49" s="1"/>
  <c r="BB115" i="49" s="1"/>
  <c r="L115" i="49"/>
  <c r="AA115" i="49"/>
  <c r="M117" i="49"/>
  <c r="L117" i="49"/>
  <c r="M124" i="49"/>
  <c r="L124" i="49"/>
  <c r="F126" i="49"/>
  <c r="G126" i="49" s="1"/>
  <c r="L65" i="49"/>
  <c r="N65" i="49"/>
  <c r="N105" i="49"/>
  <c r="L105" i="49"/>
  <c r="N2" i="49"/>
  <c r="M2" i="49"/>
  <c r="AG2" i="49" s="1"/>
  <c r="P96" i="49"/>
  <c r="AB96" i="49"/>
  <c r="AE96" i="49" a="1"/>
  <c r="AE96" i="49" s="1"/>
  <c r="Y96" i="49"/>
  <c r="V96" i="49"/>
  <c r="AY96" i="49" s="1"/>
  <c r="Q96" i="49"/>
  <c r="BA96" i="49" s="1"/>
  <c r="BB96" i="49" s="1"/>
  <c r="Z96" i="49"/>
  <c r="AZ96" i="49" s="1"/>
  <c r="AX41" i="49"/>
  <c r="AH41" i="49"/>
  <c r="AX17" i="49"/>
  <c r="AH17" i="49"/>
  <c r="F17" i="49"/>
  <c r="G17" i="49" s="1"/>
  <c r="N96" i="49"/>
  <c r="M96" i="49"/>
  <c r="Y24" i="49"/>
  <c r="P120" i="49"/>
  <c r="AB109" i="49"/>
  <c r="AA109" i="49"/>
  <c r="Y83" i="49"/>
  <c r="AA96" i="49"/>
  <c r="M65" i="49"/>
  <c r="L36" i="49"/>
  <c r="M26" i="49"/>
  <c r="L5" i="49"/>
  <c r="R52" i="49"/>
  <c r="Z5" i="49"/>
  <c r="AZ5" i="49" s="1"/>
  <c r="L64" i="49"/>
  <c r="Z60" i="49"/>
  <c r="AZ60" i="49" s="1"/>
  <c r="P60" i="49"/>
  <c r="AB60" i="49"/>
  <c r="U60" i="49"/>
  <c r="R60" i="49"/>
  <c r="AE60" i="49" a="1"/>
  <c r="AE60" i="49" s="1"/>
  <c r="W60" i="49"/>
  <c r="P62" i="49"/>
  <c r="V62" i="49"/>
  <c r="AY62" i="49" s="1"/>
  <c r="U62" i="49"/>
  <c r="Y62" i="49"/>
  <c r="AA62" i="49"/>
  <c r="S62" i="49"/>
  <c r="Q62" i="49"/>
  <c r="BA62" i="49" s="1"/>
  <c r="M90" i="49"/>
  <c r="N90" i="49"/>
  <c r="L82" i="49"/>
  <c r="M82" i="49"/>
  <c r="N74" i="49"/>
  <c r="M74" i="49"/>
  <c r="L74" i="49"/>
  <c r="M66" i="49"/>
  <c r="L66" i="49"/>
  <c r="N66" i="49"/>
  <c r="N58" i="49"/>
  <c r="M58" i="49"/>
  <c r="L58" i="49"/>
  <c r="M42" i="49"/>
  <c r="L42" i="49"/>
  <c r="N34" i="49"/>
  <c r="M34" i="49"/>
  <c r="M3" i="49"/>
  <c r="AG3" i="49" s="1"/>
  <c r="L3" i="49"/>
  <c r="F2" i="49"/>
  <c r="G2" i="49" s="1"/>
  <c r="M43" i="49"/>
  <c r="Q75" i="49"/>
  <c r="BA75" i="49" s="1"/>
  <c r="BB75" i="49" s="1"/>
  <c r="U115" i="49"/>
  <c r="F82" i="49"/>
  <c r="G82" i="49" s="1"/>
  <c r="F16" i="49"/>
  <c r="G16" i="49" s="1"/>
  <c r="F72" i="49"/>
  <c r="G72" i="49" s="1"/>
  <c r="AE72" i="49" s="1" a="1"/>
  <c r="AE72" i="49" s="1"/>
  <c r="AD72" i="49" s="1"/>
  <c r="AC72" i="49" s="1"/>
  <c r="N88" i="48"/>
  <c r="P88" i="48"/>
  <c r="L88" i="48"/>
  <c r="N110" i="48"/>
  <c r="L110" i="48"/>
  <c r="N21" i="48"/>
  <c r="M21" i="48"/>
  <c r="N58" i="48"/>
  <c r="L58" i="48"/>
  <c r="M58" i="48"/>
  <c r="AG58" i="48" s="1"/>
  <c r="N7" i="48"/>
  <c r="L7" i="48"/>
  <c r="M7" i="48"/>
  <c r="N41" i="48"/>
  <c r="M41" i="48"/>
  <c r="L41" i="48"/>
  <c r="P64" i="48"/>
  <c r="R64" i="48"/>
  <c r="Z64" i="48"/>
  <c r="AZ64" i="48" s="1"/>
  <c r="R34" i="48"/>
  <c r="M126" i="48"/>
  <c r="N109" i="48"/>
  <c r="V122" i="48"/>
  <c r="AY122" i="48" s="1"/>
  <c r="Z88" i="48"/>
  <c r="AZ88" i="48" s="1"/>
  <c r="R72" i="48"/>
  <c r="N80" i="48"/>
  <c r="M71" i="48"/>
  <c r="AH29" i="48"/>
  <c r="Q42" i="48"/>
  <c r="BA42" i="48" s="1"/>
  <c r="W2" i="48"/>
  <c r="L8" i="48"/>
  <c r="L87" i="48"/>
  <c r="W72" i="48"/>
  <c r="F53" i="48"/>
  <c r="G53" i="48" s="1"/>
  <c r="F69" i="48"/>
  <c r="G69" i="48" s="1"/>
  <c r="V69" i="48" s="1"/>
  <c r="AY69" i="48" s="1"/>
  <c r="F85" i="48"/>
  <c r="G85" i="48" s="1"/>
  <c r="S63" i="48"/>
  <c r="Q31" i="48"/>
  <c r="BA31" i="48" s="1"/>
  <c r="U34" i="48"/>
  <c r="Z123" i="48"/>
  <c r="AZ123" i="48" s="1"/>
  <c r="AB100" i="48"/>
  <c r="N93" i="48"/>
  <c r="L117" i="48"/>
  <c r="V72" i="48"/>
  <c r="AY72" i="48" s="1"/>
  <c r="M101" i="48"/>
  <c r="AH45" i="48"/>
  <c r="AE72" i="48" a="1"/>
  <c r="AE72" i="48" s="1"/>
  <c r="V42" i="48"/>
  <c r="AY42" i="48" s="1"/>
  <c r="W42" i="48"/>
  <c r="U2" i="48"/>
  <c r="F23" i="48"/>
  <c r="G23" i="48" s="1"/>
  <c r="F29" i="48"/>
  <c r="G29" i="48" s="1"/>
  <c r="F111" i="48"/>
  <c r="G111" i="48" s="1"/>
  <c r="U111" i="48" s="1"/>
  <c r="AA100" i="48"/>
  <c r="L93" i="48"/>
  <c r="L101" i="48"/>
  <c r="F45" i="48"/>
  <c r="G45" i="48" s="1"/>
  <c r="AE100" i="48" a="1"/>
  <c r="AE100" i="48" s="1"/>
  <c r="Q100" i="48"/>
  <c r="BA100" i="48" s="1"/>
  <c r="BB100" i="48" s="1"/>
  <c r="V31" i="48"/>
  <c r="AY31" i="48" s="1"/>
  <c r="BB31" i="48" s="1"/>
  <c r="W34" i="48"/>
  <c r="L100" i="48"/>
  <c r="W100" i="48"/>
  <c r="P72" i="48"/>
  <c r="F95" i="48"/>
  <c r="G95" i="48" s="1"/>
  <c r="AH24" i="48"/>
  <c r="Y42" i="48"/>
  <c r="AU2" i="48"/>
  <c r="AV115" i="48" s="1"/>
  <c r="D115" i="48" s="1"/>
  <c r="M87" i="48"/>
  <c r="S88" i="48"/>
  <c r="F56" i="48"/>
  <c r="G56" i="48" s="1"/>
  <c r="AH64" i="48"/>
  <c r="AA27" i="48"/>
  <c r="U42" i="48"/>
  <c r="AB42" i="48"/>
  <c r="F77" i="48"/>
  <c r="G77" i="48" s="1"/>
  <c r="V77" i="48" s="1"/>
  <c r="AY77" i="48" s="1"/>
  <c r="U105" i="48"/>
  <c r="Y34" i="48"/>
  <c r="AB122" i="48"/>
  <c r="Y100" i="48"/>
  <c r="Z72" i="48"/>
  <c r="AZ72" i="48" s="1"/>
  <c r="L80" i="48"/>
  <c r="U72" i="48"/>
  <c r="F44" i="48"/>
  <c r="G44" i="48" s="1"/>
  <c r="P44" i="48" s="1"/>
  <c r="Z42" i="48"/>
  <c r="AZ42" i="48" s="1"/>
  <c r="BB42" i="48" s="1"/>
  <c r="Y2" i="48"/>
  <c r="AE2" i="48" a="1"/>
  <c r="AE2" i="48" s="1"/>
  <c r="F39" i="48"/>
  <c r="G39" i="48" s="1"/>
  <c r="AH56" i="48"/>
  <c r="AA105" i="48"/>
  <c r="R38" i="48"/>
  <c r="P34" i="48"/>
  <c r="R122" i="48"/>
  <c r="F116" i="48"/>
  <c r="G116" i="48" s="1"/>
  <c r="P100" i="48"/>
  <c r="L92" i="48"/>
  <c r="Q72" i="48"/>
  <c r="BA72" i="48" s="1"/>
  <c r="BB72" i="48" s="1"/>
  <c r="S72" i="48"/>
  <c r="AH44" i="48"/>
  <c r="AA42" i="48"/>
  <c r="AH30" i="48"/>
  <c r="P42" i="48"/>
  <c r="M3" i="47"/>
  <c r="AG3" i="47" s="1"/>
  <c r="L3" i="47"/>
  <c r="N3" i="47"/>
  <c r="Q30" i="47"/>
  <c r="BA30" i="47" s="1"/>
  <c r="BB30" i="47" s="1"/>
  <c r="S30" i="47"/>
  <c r="L30" i="47"/>
  <c r="N30" i="47"/>
  <c r="R30" i="47"/>
  <c r="M30" i="47"/>
  <c r="AX101" i="47"/>
  <c r="F101" i="47"/>
  <c r="G101" i="47" s="1"/>
  <c r="AE101" i="47" s="1" a="1"/>
  <c r="AE101" i="47" s="1"/>
  <c r="AD101" i="47" s="1"/>
  <c r="AC101" i="47" s="1"/>
  <c r="AX33" i="47"/>
  <c r="F33" i="47"/>
  <c r="G33" i="47" s="1"/>
  <c r="L123" i="47"/>
  <c r="M123" i="47"/>
  <c r="Z115" i="47"/>
  <c r="AZ115" i="47" s="1"/>
  <c r="P30" i="47"/>
  <c r="W99" i="47"/>
  <c r="AB99" i="47"/>
  <c r="AA99" i="47"/>
  <c r="Z99" i="47"/>
  <c r="AZ99" i="47" s="1"/>
  <c r="U99" i="47"/>
  <c r="F17" i="47"/>
  <c r="G17" i="47" s="1"/>
  <c r="P55" i="47"/>
  <c r="S55" i="47"/>
  <c r="R55" i="47"/>
  <c r="Q55" i="47"/>
  <c r="BA55" i="47" s="1"/>
  <c r="AU55" i="47"/>
  <c r="N92" i="47"/>
  <c r="M92" i="47"/>
  <c r="L92" i="47"/>
  <c r="M6" i="47"/>
  <c r="AG6" i="47" s="1"/>
  <c r="L6" i="47"/>
  <c r="N6" i="47"/>
  <c r="AB10" i="47"/>
  <c r="W10" i="47"/>
  <c r="AE10" i="47" a="1"/>
  <c r="AE10" i="47" s="1"/>
  <c r="Q10" i="47"/>
  <c r="BA10" i="47" s="1"/>
  <c r="BB10" i="47" s="1"/>
  <c r="AA10" i="47"/>
  <c r="Y10" i="47"/>
  <c r="Z10" i="47"/>
  <c r="AZ10" i="47" s="1"/>
  <c r="U10" i="47"/>
  <c r="Q118" i="47"/>
  <c r="BA118" i="47" s="1"/>
  <c r="AS118" i="47"/>
  <c r="AF118" i="47" s="1"/>
  <c r="N123" i="47"/>
  <c r="R14" i="47"/>
  <c r="P14" i="47"/>
  <c r="S14" i="47"/>
  <c r="Q14" i="47"/>
  <c r="BA14" i="47" s="1"/>
  <c r="BB14" i="47" s="1"/>
  <c r="AX78" i="47"/>
  <c r="F78" i="47"/>
  <c r="G78" i="47" s="1"/>
  <c r="AX9" i="47"/>
  <c r="F9" i="47"/>
  <c r="G9" i="47" s="1"/>
  <c r="AH9" i="47"/>
  <c r="V30" i="47"/>
  <c r="AY30" i="47" s="1"/>
  <c r="P62" i="47"/>
  <c r="AB62" i="47"/>
  <c r="AA62" i="47"/>
  <c r="AU62" i="47"/>
  <c r="Q62" i="47"/>
  <c r="BA62" i="47" s="1"/>
  <c r="Y62" i="47"/>
  <c r="U62" i="47"/>
  <c r="AE62" i="47" a="1"/>
  <c r="AE62" i="47" s="1"/>
  <c r="Z62" i="47"/>
  <c r="AZ62" i="47" s="1"/>
  <c r="R62" i="47"/>
  <c r="S62" i="47"/>
  <c r="W62" i="47"/>
  <c r="F85" i="47"/>
  <c r="G85" i="47" s="1"/>
  <c r="M111" i="47"/>
  <c r="Q111" i="47"/>
  <c r="BA111" i="47" s="1"/>
  <c r="BB111" i="47" s="1"/>
  <c r="N111" i="47"/>
  <c r="M56" i="47"/>
  <c r="AG56" i="47" s="1"/>
  <c r="N56" i="47"/>
  <c r="L56" i="47"/>
  <c r="N40" i="47"/>
  <c r="M40" i="47"/>
  <c r="AG40" i="47" s="1"/>
  <c r="L40" i="47"/>
  <c r="N53" i="47"/>
  <c r="L53" i="47"/>
  <c r="L37" i="47"/>
  <c r="M37" i="47"/>
  <c r="AG37" i="47" s="1"/>
  <c r="N37" i="47"/>
  <c r="AX25" i="47"/>
  <c r="AH25" i="47"/>
  <c r="F25" i="47"/>
  <c r="G25" i="47" s="1"/>
  <c r="W59" i="47"/>
  <c r="Q59" i="47"/>
  <c r="BA59" i="47" s="1"/>
  <c r="R59" i="47"/>
  <c r="AU59" i="47"/>
  <c r="P59" i="47"/>
  <c r="Z59" i="47"/>
  <c r="AZ59" i="47" s="1"/>
  <c r="V59" i="47"/>
  <c r="AY59" i="47" s="1"/>
  <c r="AE59" i="47" a="1"/>
  <c r="AE59" i="47" s="1"/>
  <c r="U59" i="47"/>
  <c r="AB59" i="47"/>
  <c r="AA59" i="47"/>
  <c r="L44" i="47"/>
  <c r="M44" i="47"/>
  <c r="V14" i="47"/>
  <c r="AY14" i="47" s="1"/>
  <c r="N108" i="47"/>
  <c r="M108" i="47"/>
  <c r="L108" i="47"/>
  <c r="M22" i="47"/>
  <c r="N22" i="47"/>
  <c r="AX117" i="47"/>
  <c r="F117" i="47"/>
  <c r="G117" i="47" s="1"/>
  <c r="AX93" i="47"/>
  <c r="F93" i="47"/>
  <c r="G93" i="47" s="1"/>
  <c r="AX41" i="47"/>
  <c r="AH41" i="47"/>
  <c r="AU36" i="47"/>
  <c r="Z36" i="47"/>
  <c r="AZ36" i="47" s="1"/>
  <c r="U74" i="47"/>
  <c r="R74" i="47"/>
  <c r="P74" i="47"/>
  <c r="AA74" i="47"/>
  <c r="Q74" i="47"/>
  <c r="BA74" i="47" s="1"/>
  <c r="BB74" i="47" s="1"/>
  <c r="Y74" i="47"/>
  <c r="AB74" i="47"/>
  <c r="W74" i="47"/>
  <c r="AE74" i="47" a="1"/>
  <c r="AE74" i="47" s="1"/>
  <c r="V74" i="47"/>
  <c r="AY74" i="47" s="1"/>
  <c r="F84" i="47"/>
  <c r="G84" i="47" s="1"/>
  <c r="AS84" i="47" s="1"/>
  <c r="AF84" i="47" s="1"/>
  <c r="S75" i="47"/>
  <c r="M122" i="47"/>
  <c r="W80" i="47"/>
  <c r="AH20" i="47"/>
  <c r="S29" i="47"/>
  <c r="W47" i="47"/>
  <c r="Y61" i="47"/>
  <c r="AA57" i="47"/>
  <c r="AB57" i="47"/>
  <c r="Y29" i="47"/>
  <c r="R122" i="47"/>
  <c r="R115" i="47"/>
  <c r="N114" i="47"/>
  <c r="N103" i="47"/>
  <c r="V86" i="47"/>
  <c r="AY86" i="47" s="1"/>
  <c r="Z80" i="47"/>
  <c r="AZ80" i="47" s="1"/>
  <c r="Q86" i="47"/>
  <c r="BA86" i="47" s="1"/>
  <c r="N79" i="47"/>
  <c r="L99" i="47"/>
  <c r="AA66" i="47"/>
  <c r="F44" i="47"/>
  <c r="G44" i="47" s="1"/>
  <c r="R38" i="47"/>
  <c r="R34" i="47"/>
  <c r="M9" i="47"/>
  <c r="AG9" i="47" s="1"/>
  <c r="F20" i="47"/>
  <c r="G20" i="47" s="1"/>
  <c r="W20" i="47" s="1"/>
  <c r="AH17" i="47"/>
  <c r="U80" i="47"/>
  <c r="Y34" i="47"/>
  <c r="F28" i="47"/>
  <c r="G28" i="47" s="1"/>
  <c r="U29" i="47"/>
  <c r="AU47" i="47"/>
  <c r="R61" i="47"/>
  <c r="Q57" i="47"/>
  <c r="BA57" i="47" s="1"/>
  <c r="V57" i="47"/>
  <c r="AY57" i="47" s="1"/>
  <c r="W72" i="47"/>
  <c r="Z29" i="47"/>
  <c r="AZ29" i="47" s="1"/>
  <c r="AB115" i="47"/>
  <c r="P80" i="47"/>
  <c r="Y80" i="47"/>
  <c r="W86" i="47"/>
  <c r="W43" i="47"/>
  <c r="S38" i="47"/>
  <c r="U34" i="47"/>
  <c r="N63" i="47"/>
  <c r="Q11" i="47"/>
  <c r="BA11" i="47" s="1"/>
  <c r="BB11" i="47" s="1"/>
  <c r="N9" i="47"/>
  <c r="L101" i="47"/>
  <c r="V13" i="47"/>
  <c r="AY13" i="47" s="1"/>
  <c r="F124" i="47"/>
  <c r="G124" i="47" s="1"/>
  <c r="U115" i="47"/>
  <c r="V75" i="47"/>
  <c r="AY75" i="47" s="1"/>
  <c r="Q13" i="47"/>
  <c r="BA13" i="47" s="1"/>
  <c r="BB13" i="47" s="1"/>
  <c r="Z2" i="47"/>
  <c r="AZ2" i="47" s="1"/>
  <c r="AB80" i="47"/>
  <c r="V34" i="47"/>
  <c r="AY34" i="47" s="1"/>
  <c r="AH36" i="47"/>
  <c r="V29" i="47"/>
  <c r="AY29" i="47" s="1"/>
  <c r="AE47" i="47" a="1"/>
  <c r="AE47" i="47" s="1"/>
  <c r="AB61" i="47"/>
  <c r="U57" i="47"/>
  <c r="Y57" i="47"/>
  <c r="Z72" i="47"/>
  <c r="AZ72" i="47" s="1"/>
  <c r="Q29" i="47"/>
  <c r="BA29" i="47" s="1"/>
  <c r="BB29" i="47" s="1"/>
  <c r="S122" i="47"/>
  <c r="L91" i="47"/>
  <c r="R80" i="47"/>
  <c r="Y86" i="47"/>
  <c r="AS86" i="47"/>
  <c r="AF86" i="47" s="1"/>
  <c r="M87" i="47"/>
  <c r="N122" i="47"/>
  <c r="Y43" i="47"/>
  <c r="N5" i="47"/>
  <c r="R66" i="47"/>
  <c r="Q91" i="47"/>
  <c r="BA91" i="47" s="1"/>
  <c r="BB91" i="47" s="1"/>
  <c r="N107" i="47"/>
  <c r="AA54" i="47"/>
  <c r="AB47" i="47"/>
  <c r="AU61" i="47"/>
  <c r="S57" i="47"/>
  <c r="Y72" i="47"/>
  <c r="V72" i="47"/>
  <c r="AY72" i="47" s="1"/>
  <c r="AB29" i="47"/>
  <c r="P122" i="47"/>
  <c r="P86" i="47"/>
  <c r="V80" i="47"/>
  <c r="AY80" i="47" s="1"/>
  <c r="AA86" i="47"/>
  <c r="Y71" i="47"/>
  <c r="N72" i="47"/>
  <c r="L73" i="47"/>
  <c r="M71" i="47"/>
  <c r="V43" i="47"/>
  <c r="AY43" i="47" s="1"/>
  <c r="P38" i="47"/>
  <c r="W34" i="47"/>
  <c r="M13" i="47"/>
  <c r="F116" i="47"/>
  <c r="G116" i="47" s="1"/>
  <c r="AE116" i="47" s="1" a="1"/>
  <c r="AE116" i="47" s="1"/>
  <c r="AD116" i="47" s="1"/>
  <c r="AC116" i="47" s="1"/>
  <c r="M5" i="47"/>
  <c r="AG5" i="47" s="1"/>
  <c r="F12" i="47"/>
  <c r="G12" i="47" s="1"/>
  <c r="V91" i="47"/>
  <c r="AY91" i="47" s="1"/>
  <c r="AG51" i="47"/>
  <c r="Z61" i="47"/>
  <c r="AZ61" i="47" s="1"/>
  <c r="W57" i="47"/>
  <c r="AB72" i="47"/>
  <c r="V115" i="47"/>
  <c r="AY115" i="47" s="1"/>
  <c r="U86" i="47"/>
  <c r="L60" i="47"/>
  <c r="L72" i="47"/>
  <c r="F48" i="47"/>
  <c r="G48" i="47" s="1"/>
  <c r="M101" i="47"/>
  <c r="F92" i="47"/>
  <c r="G92" i="47" s="1"/>
  <c r="N84" i="46"/>
  <c r="P84" i="46"/>
  <c r="L84" i="46"/>
  <c r="M84" i="46"/>
  <c r="L12" i="46"/>
  <c r="N12" i="46"/>
  <c r="M12" i="46"/>
  <c r="AG12" i="46" s="1"/>
  <c r="S32" i="46"/>
  <c r="AU32" i="46"/>
  <c r="R32" i="46"/>
  <c r="U32" i="46"/>
  <c r="Q32" i="46"/>
  <c r="BA32" i="46" s="1"/>
  <c r="P32" i="46"/>
  <c r="N26" i="46"/>
  <c r="M26" i="46"/>
  <c r="AG26" i="46" s="1"/>
  <c r="L26" i="46"/>
  <c r="N44" i="46"/>
  <c r="M44" i="46"/>
  <c r="L44" i="46"/>
  <c r="N89" i="46"/>
  <c r="L89" i="46"/>
  <c r="M89" i="46"/>
  <c r="M81" i="46"/>
  <c r="L81" i="46"/>
  <c r="N81" i="46"/>
  <c r="L33" i="46"/>
  <c r="M33" i="46"/>
  <c r="N33" i="46"/>
  <c r="L112" i="46"/>
  <c r="N112" i="46"/>
  <c r="M112" i="46"/>
  <c r="N16" i="46"/>
  <c r="L16" i="46"/>
  <c r="M16" i="46"/>
  <c r="AG16" i="46" s="1"/>
  <c r="M116" i="46"/>
  <c r="L116" i="46"/>
  <c r="N116" i="46"/>
  <c r="M92" i="46"/>
  <c r="N92" i="46"/>
  <c r="L92" i="46"/>
  <c r="L4" i="46"/>
  <c r="N4" i="46"/>
  <c r="S84" i="46"/>
  <c r="N57" i="46"/>
  <c r="L108" i="46"/>
  <c r="L80" i="46"/>
  <c r="L45" i="46"/>
  <c r="N82" i="46"/>
  <c r="W84" i="46"/>
  <c r="M60" i="46"/>
  <c r="AG60" i="46" s="1"/>
  <c r="N9" i="46"/>
  <c r="M53" i="46"/>
  <c r="F56" i="46"/>
  <c r="N50" i="46"/>
  <c r="M109" i="46"/>
  <c r="M108" i="46"/>
  <c r="F44" i="46"/>
  <c r="L82" i="46"/>
  <c r="V84" i="46"/>
  <c r="AY84" i="46" s="1"/>
  <c r="L124" i="46"/>
  <c r="L20" i="46"/>
  <c r="N24" i="46"/>
  <c r="M45" i="46"/>
  <c r="AG45" i="46" s="1"/>
  <c r="M113" i="46"/>
  <c r="F76" i="46"/>
  <c r="G76" i="46" s="1"/>
  <c r="F129" i="46"/>
  <c r="F116" i="46"/>
  <c r="G116" i="46" s="1"/>
  <c r="L76" i="46"/>
  <c r="R84" i="46"/>
  <c r="Q84" i="46"/>
  <c r="BA84" i="46" s="1"/>
  <c r="BB84" i="46" s="1"/>
  <c r="F60" i="46"/>
  <c r="G60" i="46" s="1"/>
  <c r="AE60" i="46" s="1" a="1"/>
  <c r="AE60" i="46" s="1"/>
  <c r="AD60" i="46" s="1"/>
  <c r="N71" i="46"/>
  <c r="L119" i="46"/>
  <c r="M121" i="46"/>
  <c r="F89" i="46"/>
  <c r="F100" i="46"/>
  <c r="M80" i="46"/>
  <c r="Z84" i="46"/>
  <c r="AZ84" i="46" s="1"/>
  <c r="AA84" i="46"/>
  <c r="F36" i="46"/>
  <c r="F28" i="46"/>
  <c r="L10" i="46"/>
  <c r="F113" i="46"/>
  <c r="F92" i="46"/>
  <c r="L120" i="46"/>
  <c r="N121" i="46"/>
  <c r="N87" i="46"/>
  <c r="AG44" i="46"/>
  <c r="AB84" i="46"/>
  <c r="M76" i="46"/>
  <c r="M15" i="46"/>
  <c r="AG15" i="46" s="1"/>
  <c r="L15" i="46"/>
  <c r="M10" i="46"/>
  <c r="F57" i="46"/>
  <c r="G57" i="46" s="1"/>
  <c r="F4" i="46"/>
  <c r="G4" i="46" s="1"/>
  <c r="M120" i="46"/>
  <c r="F9" i="46"/>
  <c r="G9" i="46" s="1"/>
  <c r="M119" i="46"/>
  <c r="F24" i="46"/>
  <c r="F50" i="46"/>
  <c r="G50" i="46" s="1"/>
  <c r="F120" i="46"/>
  <c r="F122" i="46"/>
  <c r="F124" i="46"/>
  <c r="L116" i="45"/>
  <c r="M116" i="45"/>
  <c r="L100" i="45"/>
  <c r="M100" i="45"/>
  <c r="N100" i="45"/>
  <c r="L92" i="45"/>
  <c r="N92" i="45"/>
  <c r="L44" i="45"/>
  <c r="M44" i="45"/>
  <c r="N44" i="45"/>
  <c r="L4" i="45"/>
  <c r="N4" i="45"/>
  <c r="M4" i="45"/>
  <c r="AG4" i="45" s="1"/>
  <c r="L125" i="45"/>
  <c r="N125" i="45"/>
  <c r="M125" i="45"/>
  <c r="N21" i="45"/>
  <c r="M21" i="45"/>
  <c r="AG21" i="45" s="1"/>
  <c r="L21" i="45"/>
  <c r="V100" i="45"/>
  <c r="AY100" i="45" s="1"/>
  <c r="AS100" i="45"/>
  <c r="AF100" i="45" s="1"/>
  <c r="Y21" i="45"/>
  <c r="V21" i="45"/>
  <c r="AY21" i="45" s="1"/>
  <c r="U21" i="45"/>
  <c r="N75" i="45"/>
  <c r="M75" i="45"/>
  <c r="L75" i="45"/>
  <c r="R107" i="45"/>
  <c r="W107" i="45"/>
  <c r="U107" i="45"/>
  <c r="AA107" i="45"/>
  <c r="V107" i="45"/>
  <c r="AY107" i="45" s="1"/>
  <c r="Q107" i="45"/>
  <c r="BA107" i="45" s="1"/>
  <c r="P107" i="45"/>
  <c r="Z107" i="45"/>
  <c r="AZ107" i="45" s="1"/>
  <c r="AE107" i="45" a="1"/>
  <c r="AE107" i="45" s="1"/>
  <c r="S107" i="45"/>
  <c r="AB107" i="45"/>
  <c r="N86" i="45"/>
  <c r="L86" i="45"/>
  <c r="M86" i="45"/>
  <c r="L88" i="45"/>
  <c r="N88" i="45"/>
  <c r="AB88" i="45"/>
  <c r="M88" i="45"/>
  <c r="U88" i="45"/>
  <c r="Y88" i="45"/>
  <c r="W88" i="45"/>
  <c r="Z88" i="45"/>
  <c r="AZ88" i="45" s="1"/>
  <c r="N61" i="45"/>
  <c r="M61" i="45"/>
  <c r="L61" i="45"/>
  <c r="P64" i="45"/>
  <c r="N64" i="45"/>
  <c r="V64" i="45"/>
  <c r="AY64" i="45" s="1"/>
  <c r="S64" i="45"/>
  <c r="M64" i="45"/>
  <c r="L64" i="45"/>
  <c r="R64" i="45"/>
  <c r="N67" i="45"/>
  <c r="M67" i="45"/>
  <c r="AA5" i="45"/>
  <c r="AU5" i="45"/>
  <c r="Q5" i="45"/>
  <c r="BA5" i="45" s="1"/>
  <c r="W5" i="45"/>
  <c r="Y5" i="45"/>
  <c r="AB5" i="45"/>
  <c r="V5" i="45"/>
  <c r="AY5" i="45" s="1"/>
  <c r="Z5" i="45"/>
  <c r="AZ5" i="45" s="1"/>
  <c r="U5" i="45"/>
  <c r="P5" i="45"/>
  <c r="S5" i="45"/>
  <c r="V9" i="45"/>
  <c r="AY9" i="45" s="1"/>
  <c r="P9" i="45"/>
  <c r="AB9" i="45"/>
  <c r="R9" i="45"/>
  <c r="AB52" i="45"/>
  <c r="Y52" i="45"/>
  <c r="R52" i="45"/>
  <c r="W52" i="45"/>
  <c r="AU52" i="45"/>
  <c r="Z52" i="45"/>
  <c r="AZ52" i="45" s="1"/>
  <c r="S52" i="45"/>
  <c r="V52" i="45"/>
  <c r="AY52" i="45" s="1"/>
  <c r="AA52" i="45"/>
  <c r="U52" i="45"/>
  <c r="Q52" i="45"/>
  <c r="BA52" i="45" s="1"/>
  <c r="L60" i="45"/>
  <c r="M60" i="45"/>
  <c r="N60" i="45"/>
  <c r="AX13" i="45"/>
  <c r="F13" i="45"/>
  <c r="G13" i="45" s="1"/>
  <c r="L93" i="45"/>
  <c r="N93" i="45"/>
  <c r="M93" i="45"/>
  <c r="N109" i="45"/>
  <c r="Y49" i="45"/>
  <c r="U49" i="45"/>
  <c r="R49" i="45"/>
  <c r="AX124" i="45"/>
  <c r="F124" i="45"/>
  <c r="G124" i="45" s="1"/>
  <c r="AX20" i="45"/>
  <c r="AH20" i="45"/>
  <c r="F20" i="45"/>
  <c r="G20" i="45" s="1"/>
  <c r="AE20" i="45" s="1" a="1"/>
  <c r="AE20" i="45" s="1"/>
  <c r="AD20" i="45" s="1"/>
  <c r="AC20" i="45" s="1"/>
  <c r="S49" i="45"/>
  <c r="S32" i="45"/>
  <c r="AB25" i="45"/>
  <c r="V29" i="45"/>
  <c r="AY29" i="45" s="1"/>
  <c r="R41" i="45"/>
  <c r="V41" i="45"/>
  <c r="AY41" i="45" s="1"/>
  <c r="AB128" i="45"/>
  <c r="Y25" i="45"/>
  <c r="U37" i="45"/>
  <c r="L109" i="45"/>
  <c r="N105" i="45"/>
  <c r="M53" i="45"/>
  <c r="AG53" i="45" s="1"/>
  <c r="AA49" i="45"/>
  <c r="M40" i="45"/>
  <c r="AG40" i="45" s="1"/>
  <c r="V45" i="45"/>
  <c r="AY45" i="45" s="1"/>
  <c r="AB35" i="45"/>
  <c r="L5" i="45"/>
  <c r="Q29" i="45"/>
  <c r="BA29" i="45" s="1"/>
  <c r="BB29" i="45" s="1"/>
  <c r="M12" i="45"/>
  <c r="N6" i="45"/>
  <c r="M6" i="45"/>
  <c r="AG6" i="45" s="1"/>
  <c r="N32" i="45"/>
  <c r="M32" i="45"/>
  <c r="AB38" i="45"/>
  <c r="V38" i="45"/>
  <c r="AY38" i="45" s="1"/>
  <c r="AA38" i="45"/>
  <c r="R38" i="45"/>
  <c r="Z38" i="45"/>
  <c r="AZ38" i="45" s="1"/>
  <c r="L46" i="45"/>
  <c r="M46" i="45"/>
  <c r="N46" i="45"/>
  <c r="N49" i="45"/>
  <c r="M49" i="45"/>
  <c r="AS104" i="45"/>
  <c r="AF104" i="45" s="1"/>
  <c r="Z104" i="45"/>
  <c r="AZ104" i="45" s="1"/>
  <c r="AX123" i="45"/>
  <c r="F123" i="45"/>
  <c r="G123" i="45" s="1"/>
  <c r="AX115" i="45"/>
  <c r="F115" i="45"/>
  <c r="G115" i="45" s="1"/>
  <c r="AX91" i="45"/>
  <c r="F91" i="45"/>
  <c r="G91" i="45" s="1"/>
  <c r="AX83" i="45"/>
  <c r="F83" i="45"/>
  <c r="G83" i="45" s="1"/>
  <c r="AX75" i="45"/>
  <c r="F75" i="45"/>
  <c r="G75" i="45" s="1"/>
  <c r="AX59" i="45"/>
  <c r="F59" i="45"/>
  <c r="G59" i="45" s="1"/>
  <c r="AX51" i="45"/>
  <c r="F51" i="45"/>
  <c r="G51" i="45" s="1"/>
  <c r="AX43" i="45"/>
  <c r="F43" i="45"/>
  <c r="G43" i="45" s="1"/>
  <c r="AX27" i="45"/>
  <c r="F27" i="45"/>
  <c r="G27" i="45" s="1"/>
  <c r="AX19" i="45"/>
  <c r="F19" i="45"/>
  <c r="G19" i="45" s="1"/>
  <c r="S19" i="45" s="1"/>
  <c r="AX11" i="45"/>
  <c r="F11" i="45"/>
  <c r="G11" i="45" s="1"/>
  <c r="AX3" i="45"/>
  <c r="F3" i="45"/>
  <c r="G3" i="45" s="1"/>
  <c r="AH3" i="45"/>
  <c r="N123" i="45"/>
  <c r="M123" i="45"/>
  <c r="N59" i="45"/>
  <c r="L59" i="45"/>
  <c r="N51" i="45"/>
  <c r="L51" i="45"/>
  <c r="L43" i="45"/>
  <c r="M43" i="45"/>
  <c r="N43" i="45"/>
  <c r="M35" i="45"/>
  <c r="AG35" i="45" s="1"/>
  <c r="N35" i="45"/>
  <c r="M11" i="45"/>
  <c r="N11" i="45"/>
  <c r="M13" i="45"/>
  <c r="L13" i="45"/>
  <c r="N13" i="45"/>
  <c r="AX36" i="45"/>
  <c r="AH36" i="45"/>
  <c r="N52" i="45"/>
  <c r="L52" i="45"/>
  <c r="AB7" i="45"/>
  <c r="AH19" i="45"/>
  <c r="U6" i="45"/>
  <c r="W119" i="45"/>
  <c r="P104" i="45"/>
  <c r="AA32" i="45"/>
  <c r="R32" i="45"/>
  <c r="Y39" i="45"/>
  <c r="W41" i="45"/>
  <c r="AU41" i="45"/>
  <c r="AV39" i="45" s="1"/>
  <c r="S128" i="45"/>
  <c r="Y118" i="45"/>
  <c r="L117" i="45"/>
  <c r="R104" i="45"/>
  <c r="M52" i="45"/>
  <c r="AG52" i="45" s="1"/>
  <c r="AB49" i="45"/>
  <c r="S45" i="45"/>
  <c r="N40" i="45"/>
  <c r="U38" i="45"/>
  <c r="Y35" i="45"/>
  <c r="L11" i="45"/>
  <c r="L123" i="45"/>
  <c r="M20" i="45"/>
  <c r="AG20" i="45" s="1"/>
  <c r="F44" i="45"/>
  <c r="G44" i="45" s="1"/>
  <c r="AX90" i="45"/>
  <c r="F90" i="45"/>
  <c r="G90" i="45" s="1"/>
  <c r="AX66" i="45"/>
  <c r="F66" i="45"/>
  <c r="G66" i="45" s="1"/>
  <c r="AX42" i="45"/>
  <c r="F42" i="45"/>
  <c r="G42" i="45" s="1"/>
  <c r="AX18" i="45"/>
  <c r="AH18" i="45"/>
  <c r="M2" i="45"/>
  <c r="AG2" i="45" s="1"/>
  <c r="L2" i="45"/>
  <c r="AG5" i="45"/>
  <c r="P29" i="45"/>
  <c r="L53" i="45"/>
  <c r="P45" i="45"/>
  <c r="AX116" i="45"/>
  <c r="F116" i="45"/>
  <c r="G116" i="45" s="1"/>
  <c r="AS116" i="45" s="1"/>
  <c r="AF116" i="45" s="1"/>
  <c r="AX76" i="45"/>
  <c r="F76" i="45"/>
  <c r="G76" i="45" s="1"/>
  <c r="AU7" i="45"/>
  <c r="AG19" i="45"/>
  <c r="AG36" i="45"/>
  <c r="U39" i="45"/>
  <c r="Q104" i="45"/>
  <c r="BA104" i="45" s="1"/>
  <c r="V32" i="45"/>
  <c r="AY32" i="45" s="1"/>
  <c r="R29" i="45"/>
  <c r="AH27" i="45"/>
  <c r="Z41" i="45"/>
  <c r="AZ41" i="45" s="1"/>
  <c r="Q41" i="45"/>
  <c r="BA41" i="45" s="1"/>
  <c r="P128" i="45"/>
  <c r="U128" i="45"/>
  <c r="AA25" i="45"/>
  <c r="Z6" i="45"/>
  <c r="AZ6" i="45" s="1"/>
  <c r="L124" i="45"/>
  <c r="P118" i="45"/>
  <c r="M124" i="45"/>
  <c r="M117" i="45"/>
  <c r="L29" i="45"/>
  <c r="L32" i="45"/>
  <c r="P38" i="45"/>
  <c r="L36" i="45"/>
  <c r="M19" i="45"/>
  <c r="W16" i="45"/>
  <c r="AE16" i="45" a="1"/>
  <c r="AE16" i="45" s="1"/>
  <c r="AA16" i="45"/>
  <c r="N19" i="45"/>
  <c r="AB30" i="45"/>
  <c r="Q30" i="45"/>
  <c r="BA30" i="45" s="1"/>
  <c r="BB30" i="45" s="1"/>
  <c r="AA30" i="45"/>
  <c r="S84" i="45"/>
  <c r="R84" i="45"/>
  <c r="L47" i="45"/>
  <c r="N47" i="45"/>
  <c r="AB119" i="45"/>
  <c r="M83" i="45"/>
  <c r="AA104" i="45"/>
  <c r="AU32" i="45"/>
  <c r="AB39" i="45"/>
  <c r="U25" i="45"/>
  <c r="S29" i="45"/>
  <c r="Y41" i="45"/>
  <c r="AA41" i="45"/>
  <c r="Q128" i="45"/>
  <c r="BA128" i="45" s="1"/>
  <c r="BB128" i="45" s="1"/>
  <c r="V128" i="45"/>
  <c r="AY128" i="45" s="1"/>
  <c r="Z118" i="45"/>
  <c r="AZ118" i="45" s="1"/>
  <c r="N101" i="45"/>
  <c r="M51" i="45"/>
  <c r="AG51" i="45" s="1"/>
  <c r="S38" i="45"/>
  <c r="L28" i="45"/>
  <c r="N36" i="45"/>
  <c r="M25" i="45"/>
  <c r="AG25" i="45" s="1"/>
  <c r="L12" i="45"/>
  <c r="M47" i="45"/>
  <c r="N72" i="45"/>
  <c r="M72" i="45"/>
  <c r="V72" i="45"/>
  <c r="AY72" i="45" s="1"/>
  <c r="AE78" i="45" a="1"/>
  <c r="AE78" i="45" s="1"/>
  <c r="Q78" i="45"/>
  <c r="BA78" i="45" s="1"/>
  <c r="BB78" i="45" s="1"/>
  <c r="V78" i="45"/>
  <c r="AY78" i="45" s="1"/>
  <c r="W78" i="45"/>
  <c r="S94" i="45"/>
  <c r="V94" i="45"/>
  <c r="AY94" i="45" s="1"/>
  <c r="AE94" i="45" a="1"/>
  <c r="AE94" i="45" s="1"/>
  <c r="Z94" i="45"/>
  <c r="AZ94" i="45" s="1"/>
  <c r="N48" i="45"/>
  <c r="M48" i="45"/>
  <c r="N45" i="45"/>
  <c r="M45" i="45"/>
  <c r="R45" i="45"/>
  <c r="N5" i="45"/>
  <c r="AA35" i="45"/>
  <c r="U35" i="45"/>
  <c r="S35" i="45"/>
  <c r="AU35" i="45"/>
  <c r="P35" i="45"/>
  <c r="AX108" i="45"/>
  <c r="F108" i="45"/>
  <c r="G108" i="45" s="1"/>
  <c r="AX68" i="45"/>
  <c r="F68" i="45"/>
  <c r="G68" i="45" s="1"/>
  <c r="N68" i="45"/>
  <c r="L68" i="45"/>
  <c r="M68" i="45"/>
  <c r="N3" i="45"/>
  <c r="R118" i="45"/>
  <c r="N77" i="45"/>
  <c r="Z119" i="45"/>
  <c r="AZ119" i="45" s="1"/>
  <c r="BB119" i="45" s="1"/>
  <c r="AB104" i="45"/>
  <c r="Y104" i="45"/>
  <c r="AB32" i="45"/>
  <c r="W32" i="45"/>
  <c r="Z39" i="45"/>
  <c r="AZ39" i="45" s="1"/>
  <c r="AH28" i="45"/>
  <c r="P41" i="45"/>
  <c r="Z128" i="45"/>
  <c r="AZ128" i="45" s="1"/>
  <c r="AE128" i="45" a="1"/>
  <c r="AE128" i="45" s="1"/>
  <c r="Q118" i="45"/>
  <c r="BA118" i="45" s="1"/>
  <c r="AS118" i="45"/>
  <c r="AF118" i="45" s="1"/>
  <c r="F67" i="45"/>
  <c r="G67" i="45" s="1"/>
  <c r="AU49" i="45"/>
  <c r="AV5" i="45" s="1"/>
  <c r="M59" i="45"/>
  <c r="F36" i="45"/>
  <c r="G36" i="45" s="1"/>
  <c r="M37" i="45"/>
  <c r="AG37" i="45" s="1"/>
  <c r="Z35" i="45"/>
  <c r="AZ35" i="45" s="1"/>
  <c r="M28" i="45"/>
  <c r="L35" i="45"/>
  <c r="L25" i="45"/>
  <c r="L6" i="45"/>
  <c r="L20" i="45"/>
  <c r="AH51" i="45"/>
  <c r="AX5" i="45"/>
  <c r="BB5" i="45" s="1"/>
  <c r="AH5" i="45"/>
  <c r="L69" i="45"/>
  <c r="M69" i="45"/>
  <c r="N107" i="45"/>
  <c r="L107" i="45"/>
  <c r="AX60" i="45"/>
  <c r="F60" i="45"/>
  <c r="G60" i="45" s="1"/>
  <c r="AX4" i="45"/>
  <c r="F4" i="45"/>
  <c r="G4" i="45" s="1"/>
  <c r="AB118" i="45"/>
  <c r="U104" i="45"/>
  <c r="Q32" i="45"/>
  <c r="BA32" i="45" s="1"/>
  <c r="BB32" i="45" s="1"/>
  <c r="V25" i="45"/>
  <c r="AY25" i="45" s="1"/>
  <c r="AA128" i="45"/>
  <c r="M119" i="45"/>
  <c r="L108" i="45"/>
  <c r="P84" i="45"/>
  <c r="AE49" i="45" a="1"/>
  <c r="AE49" i="45" s="1"/>
  <c r="P49" i="45"/>
  <c r="R35" i="45"/>
  <c r="F28" i="45"/>
  <c r="G28" i="45" s="1"/>
  <c r="V88" i="45"/>
  <c r="AY88" i="45" s="1"/>
  <c r="F31" i="45"/>
  <c r="G31" i="45" s="1"/>
  <c r="F71" i="45"/>
  <c r="G71" i="45" s="1"/>
  <c r="S71" i="45" s="1"/>
  <c r="F111" i="45"/>
  <c r="G111" i="45" s="1"/>
  <c r="F15" i="45"/>
  <c r="G15" i="45" s="1"/>
  <c r="F57" i="45"/>
  <c r="G57" i="45" s="1"/>
  <c r="AH60" i="45"/>
  <c r="F89" i="45"/>
  <c r="G89" i="45" s="1"/>
  <c r="Z89" i="45" s="1"/>
  <c r="AZ89" i="45" s="1"/>
  <c r="F97" i="45"/>
  <c r="G97" i="45" s="1"/>
  <c r="F23" i="45"/>
  <c r="G23" i="45" s="1"/>
  <c r="F105" i="45"/>
  <c r="G105" i="45" s="1"/>
  <c r="AE105" i="45" s="1" a="1"/>
  <c r="AE105" i="45" s="1"/>
  <c r="AD105" i="45" s="1"/>
  <c r="AC105" i="45" s="1"/>
  <c r="L92" i="44"/>
  <c r="N92" i="44"/>
  <c r="M92" i="44"/>
  <c r="N84" i="44"/>
  <c r="L84" i="44"/>
  <c r="L60" i="44"/>
  <c r="N60" i="44"/>
  <c r="M60" i="44"/>
  <c r="AG60" i="44" s="1"/>
  <c r="L20" i="44"/>
  <c r="M20" i="44"/>
  <c r="N20" i="44"/>
  <c r="V2" i="44"/>
  <c r="AY2" i="44" s="1"/>
  <c r="AE2" i="44" a="1"/>
  <c r="AE2" i="44" s="1"/>
  <c r="W2" i="44"/>
  <c r="Q2" i="44"/>
  <c r="BA2" i="44" s="1"/>
  <c r="BB2" i="44" s="1"/>
  <c r="S2" i="44"/>
  <c r="AA2" i="44"/>
  <c r="AB2" i="44"/>
  <c r="R2" i="44"/>
  <c r="Z2" i="44"/>
  <c r="AZ2" i="44" s="1"/>
  <c r="U2" i="44"/>
  <c r="P2" i="44"/>
  <c r="AU2" i="44"/>
  <c r="AV27" i="44" s="1"/>
  <c r="Y2" i="44"/>
  <c r="Z24" i="44"/>
  <c r="AZ24" i="44" s="1"/>
  <c r="U24" i="44"/>
  <c r="R24" i="44"/>
  <c r="W24" i="44"/>
  <c r="AU24" i="44"/>
  <c r="Y24" i="44"/>
  <c r="AE24" i="44" a="1"/>
  <c r="AE24" i="44" s="1"/>
  <c r="AB24" i="44"/>
  <c r="AA24" i="44"/>
  <c r="S55" i="44"/>
  <c r="Q55" i="44"/>
  <c r="BA55" i="44" s="1"/>
  <c r="Z55" i="44"/>
  <c r="AZ55" i="44" s="1"/>
  <c r="AE55" i="44" a="1"/>
  <c r="AE55" i="44" s="1"/>
  <c r="AU55" i="44"/>
  <c r="V55" i="44"/>
  <c r="AY55" i="44" s="1"/>
  <c r="L51" i="44"/>
  <c r="P51" i="44"/>
  <c r="S51" i="44"/>
  <c r="Q51" i="44"/>
  <c r="BA51" i="44" s="1"/>
  <c r="BB51" i="44" s="1"/>
  <c r="N51" i="44"/>
  <c r="V51" i="44"/>
  <c r="AY51" i="44" s="1"/>
  <c r="M51" i="44"/>
  <c r="R51" i="44"/>
  <c r="R60" i="44"/>
  <c r="W60" i="44"/>
  <c r="U60" i="44"/>
  <c r="Y60" i="44"/>
  <c r="AX49" i="44"/>
  <c r="AH49" i="44"/>
  <c r="N99" i="44"/>
  <c r="AX87" i="44"/>
  <c r="F87" i="44"/>
  <c r="G87" i="44" s="1"/>
  <c r="R87" i="44" s="1"/>
  <c r="U116" i="44"/>
  <c r="L99" i="44"/>
  <c r="Q47" i="44"/>
  <c r="BA47" i="44" s="1"/>
  <c r="Z76" i="44"/>
  <c r="AZ76" i="44" s="1"/>
  <c r="L83" i="44"/>
  <c r="N27" i="44"/>
  <c r="Z27" i="44"/>
  <c r="AZ27" i="44" s="1"/>
  <c r="BB27" i="44" s="1"/>
  <c r="W27" i="44"/>
  <c r="R125" i="44"/>
  <c r="S125" i="44"/>
  <c r="Y110" i="44"/>
  <c r="U110" i="44"/>
  <c r="Y76" i="44"/>
  <c r="R64" i="44"/>
  <c r="AH9" i="44"/>
  <c r="V27" i="44"/>
  <c r="AY27" i="44" s="1"/>
  <c r="AA27" i="44"/>
  <c r="S27" i="44"/>
  <c r="AB37" i="44"/>
  <c r="AE37" i="44" a="1"/>
  <c r="AE37" i="44" s="1"/>
  <c r="S37" i="44"/>
  <c r="AU37" i="44"/>
  <c r="V56" i="44"/>
  <c r="AY56" i="44" s="1"/>
  <c r="Q56" i="44"/>
  <c r="BA56" i="44" s="1"/>
  <c r="BB56" i="44" s="1"/>
  <c r="L86" i="44"/>
  <c r="N86" i="44"/>
  <c r="L106" i="44"/>
  <c r="AX118" i="44"/>
  <c r="F118" i="44"/>
  <c r="G118" i="44" s="1"/>
  <c r="Y118" i="44" s="1"/>
  <c r="AX54" i="44"/>
  <c r="F54" i="44"/>
  <c r="G54" i="44" s="1"/>
  <c r="AE54" i="44" s="1" a="1"/>
  <c r="AE54" i="44" s="1"/>
  <c r="AX47" i="44"/>
  <c r="AH47" i="44"/>
  <c r="AX23" i="44"/>
  <c r="F23" i="44"/>
  <c r="G23" i="44" s="1"/>
  <c r="AH23" i="44"/>
  <c r="AX15" i="44"/>
  <c r="AH15" i="44"/>
  <c r="AG15" i="44"/>
  <c r="AX7" i="44"/>
  <c r="F7" i="44"/>
  <c r="G7" i="44" s="1"/>
  <c r="S7" i="44" s="1"/>
  <c r="N129" i="44"/>
  <c r="L129" i="44"/>
  <c r="M129" i="44"/>
  <c r="N121" i="44"/>
  <c r="L121" i="44"/>
  <c r="N113" i="44"/>
  <c r="M113" i="44"/>
  <c r="AS123" i="44"/>
  <c r="AF123" i="44" s="1"/>
  <c r="S123" i="44"/>
  <c r="W123" i="44"/>
  <c r="AA47" i="44"/>
  <c r="Z47" i="44"/>
  <c r="AZ47" i="44" s="1"/>
  <c r="Y47" i="44"/>
  <c r="N118" i="44"/>
  <c r="M118" i="44"/>
  <c r="AX17" i="44"/>
  <c r="AH17" i="44"/>
  <c r="AB47" i="44"/>
  <c r="R120" i="44"/>
  <c r="Q120" i="44"/>
  <c r="BA120" i="44" s="1"/>
  <c r="BB120" i="44" s="1"/>
  <c r="AA64" i="44"/>
  <c r="R47" i="44"/>
  <c r="AG31" i="44"/>
  <c r="AG17" i="44"/>
  <c r="M19" i="44"/>
  <c r="R27" i="44"/>
  <c r="AU27" i="44"/>
  <c r="S110" i="44"/>
  <c r="AB27" i="44"/>
  <c r="S99" i="44"/>
  <c r="W99" i="44"/>
  <c r="Q99" i="44"/>
  <c r="BA99" i="44" s="1"/>
  <c r="BB99" i="44" s="1"/>
  <c r="Q64" i="44"/>
  <c r="BA64" i="44" s="1"/>
  <c r="M66" i="44"/>
  <c r="V64" i="44"/>
  <c r="AY64" i="44" s="1"/>
  <c r="AU47" i="44"/>
  <c r="P56" i="44"/>
  <c r="AU46" i="44"/>
  <c r="AV117" i="44" s="1"/>
  <c r="R46" i="44"/>
  <c r="AA46" i="44"/>
  <c r="W46" i="44"/>
  <c r="AA37" i="44"/>
  <c r="Z37" i="44"/>
  <c r="AZ37" i="44" s="1"/>
  <c r="M56" i="44"/>
  <c r="M12" i="44"/>
  <c r="AG12" i="44" s="1"/>
  <c r="AG33" i="44"/>
  <c r="N106" i="44"/>
  <c r="M61" i="44"/>
  <c r="AG61" i="44" s="1"/>
  <c r="L61" i="44"/>
  <c r="AX85" i="44"/>
  <c r="F85" i="44"/>
  <c r="G85" i="44" s="1"/>
  <c r="AX61" i="44"/>
  <c r="F61" i="44"/>
  <c r="G61" i="44" s="1"/>
  <c r="AE61" i="44" s="1" a="1"/>
  <c r="AE61" i="44" s="1"/>
  <c r="AD61" i="44" s="1"/>
  <c r="AC61" i="44" s="1"/>
  <c r="AX53" i="44"/>
  <c r="F53" i="44"/>
  <c r="G53" i="44" s="1"/>
  <c r="Y53" i="44" s="1"/>
  <c r="AX30" i="44"/>
  <c r="F30" i="44"/>
  <c r="G30" i="44" s="1"/>
  <c r="AX22" i="44"/>
  <c r="AH22" i="44"/>
  <c r="F22" i="44"/>
  <c r="G22" i="44" s="1"/>
  <c r="AX14" i="44"/>
  <c r="F14" i="44"/>
  <c r="G14" i="44" s="1"/>
  <c r="AU14" i="44" s="1"/>
  <c r="AH14" i="44"/>
  <c r="U125" i="44"/>
  <c r="L68" i="44"/>
  <c r="M68" i="44"/>
  <c r="N4" i="44"/>
  <c r="L4" i="44"/>
  <c r="M4" i="44"/>
  <c r="P123" i="44"/>
  <c r="L3" i="44"/>
  <c r="V76" i="44"/>
  <c r="AY76" i="44" s="1"/>
  <c r="BB76" i="44" s="1"/>
  <c r="N19" i="44"/>
  <c r="W110" i="44"/>
  <c r="S121" i="44"/>
  <c r="Q19" i="44"/>
  <c r="BA19" i="44" s="1"/>
  <c r="Y27" i="44"/>
  <c r="AA76" i="44"/>
  <c r="N76" i="44"/>
  <c r="L66" i="44"/>
  <c r="AH39" i="44"/>
  <c r="W47" i="44"/>
  <c r="L59" i="44"/>
  <c r="Q37" i="44"/>
  <c r="BA37" i="44" s="1"/>
  <c r="BB37" i="44" s="1"/>
  <c r="N56" i="44"/>
  <c r="N12" i="44"/>
  <c r="U8" i="44"/>
  <c r="AB8" i="44"/>
  <c r="N34" i="44"/>
  <c r="L34" i="44"/>
  <c r="U78" i="44"/>
  <c r="Q78" i="44"/>
  <c r="BA78" i="44" s="1"/>
  <c r="Z78" i="44"/>
  <c r="AZ78" i="44" s="1"/>
  <c r="AX68" i="44"/>
  <c r="F68" i="44"/>
  <c r="G68" i="44" s="1"/>
  <c r="AA68" i="44" s="1"/>
  <c r="N119" i="44"/>
  <c r="M119" i="44"/>
  <c r="L119" i="44"/>
  <c r="AB116" i="44"/>
  <c r="AA116" i="44"/>
  <c r="R116" i="44"/>
  <c r="Z116" i="44"/>
  <c r="AZ116" i="44" s="1"/>
  <c r="P116" i="44"/>
  <c r="Q116" i="44"/>
  <c r="BA116" i="44" s="1"/>
  <c r="BB116" i="44" s="1"/>
  <c r="F33" i="44"/>
  <c r="G33" i="44" s="1"/>
  <c r="Z33" i="44" s="1"/>
  <c r="AZ33" i="44" s="1"/>
  <c r="AX55" i="44"/>
  <c r="AH55" i="44"/>
  <c r="M114" i="44"/>
  <c r="N3" i="44"/>
  <c r="F49" i="44"/>
  <c r="G49" i="44" s="1"/>
  <c r="V110" i="44"/>
  <c r="AY110" i="44" s="1"/>
  <c r="AB15" i="44"/>
  <c r="Y44" i="44"/>
  <c r="S120" i="44"/>
  <c r="L113" i="44"/>
  <c r="V116" i="44"/>
  <c r="AY116" i="44" s="1"/>
  <c r="L123" i="44"/>
  <c r="P47" i="44"/>
  <c r="N59" i="44"/>
  <c r="Z19" i="44"/>
  <c r="AZ19" i="44" s="1"/>
  <c r="Y19" i="44"/>
  <c r="R37" i="44"/>
  <c r="L2" i="44"/>
  <c r="M52" i="44"/>
  <c r="M22" i="44"/>
  <c r="N18" i="44"/>
  <c r="AH30" i="44"/>
  <c r="N50" i="44"/>
  <c r="M50" i="44"/>
  <c r="M54" i="44"/>
  <c r="U76" i="44"/>
  <c r="AB76" i="44"/>
  <c r="R76" i="44"/>
  <c r="AX115" i="44"/>
  <c r="F115" i="44"/>
  <c r="G115" i="44" s="1"/>
  <c r="P115" i="44" s="1"/>
  <c r="AX107" i="44"/>
  <c r="F107" i="44"/>
  <c r="G107" i="44" s="1"/>
  <c r="AX91" i="44"/>
  <c r="F91" i="44"/>
  <c r="G91" i="44" s="1"/>
  <c r="N126" i="44"/>
  <c r="M126" i="44"/>
  <c r="U70" i="44"/>
  <c r="Y70" i="44"/>
  <c r="S64" i="44"/>
  <c r="Y64" i="44"/>
  <c r="U64" i="44"/>
  <c r="W42" i="44"/>
  <c r="Q42" i="44"/>
  <c r="BA42" i="44" s="1"/>
  <c r="AX63" i="44"/>
  <c r="F63" i="44"/>
  <c r="G63" i="44" s="1"/>
  <c r="AE63" i="44" s="1" a="1"/>
  <c r="AE63" i="44" s="1"/>
  <c r="AD63" i="44" s="1"/>
  <c r="AC63" i="44" s="1"/>
  <c r="AG63" i="44"/>
  <c r="AH63" i="44"/>
  <c r="V13" i="44"/>
  <c r="AY13" i="44" s="1"/>
  <c r="N114" i="44"/>
  <c r="U123" i="44"/>
  <c r="AS110" i="44"/>
  <c r="AF110" i="44" s="1"/>
  <c r="AA15" i="44"/>
  <c r="S19" i="44"/>
  <c r="AE120" i="44" a="1"/>
  <c r="AE120" i="44" s="1"/>
  <c r="Y116" i="44"/>
  <c r="N98" i="44"/>
  <c r="M123" i="44"/>
  <c r="P64" i="44"/>
  <c r="S47" i="44"/>
  <c r="U37" i="44"/>
  <c r="AE5" i="44" a="1"/>
  <c r="AE5" i="44" s="1"/>
  <c r="M2" i="44"/>
  <c r="L44" i="44"/>
  <c r="M11" i="44"/>
  <c r="AG11" i="44" s="1"/>
  <c r="M98" i="44"/>
  <c r="M94" i="44"/>
  <c r="L94" i="44"/>
  <c r="N94" i="44"/>
  <c r="M62" i="44"/>
  <c r="AG62" i="44" s="1"/>
  <c r="L62" i="44"/>
  <c r="M46" i="44"/>
  <c r="AG46" i="44" s="1"/>
  <c r="L46" i="44"/>
  <c r="N14" i="44"/>
  <c r="M14" i="44"/>
  <c r="AG14" i="44" s="1"/>
  <c r="L76" i="44"/>
  <c r="M76" i="44"/>
  <c r="Z28" i="44"/>
  <c r="AZ28" i="44" s="1"/>
  <c r="U28" i="44"/>
  <c r="AB28" i="44"/>
  <c r="L118" i="44"/>
  <c r="W64" i="44"/>
  <c r="N52" i="44"/>
  <c r="N91" i="44"/>
  <c r="Q123" i="44"/>
  <c r="BA123" i="44" s="1"/>
  <c r="W120" i="44"/>
  <c r="V9" i="44"/>
  <c r="AY9" i="44" s="1"/>
  <c r="M121" i="44"/>
  <c r="S116" i="44"/>
  <c r="M75" i="44"/>
  <c r="AH54" i="44"/>
  <c r="Z64" i="44"/>
  <c r="AZ64" i="44" s="1"/>
  <c r="V37" i="44"/>
  <c r="AY37" i="44" s="1"/>
  <c r="N68" i="44"/>
  <c r="P72" i="44"/>
  <c r="AA72" i="44"/>
  <c r="U72" i="44"/>
  <c r="AE72" i="44" a="1"/>
  <c r="AE72" i="44" s="1"/>
  <c r="Q72" i="44"/>
  <c r="BA72" i="44" s="1"/>
  <c r="BB72" i="44" s="1"/>
  <c r="AB72" i="44"/>
  <c r="F94" i="44"/>
  <c r="G94" i="44" s="1"/>
  <c r="AS94" i="44" s="1"/>
  <c r="AF94" i="44" s="1"/>
  <c r="W127" i="44"/>
  <c r="AS127" i="44"/>
  <c r="AF127" i="44" s="1"/>
  <c r="S127" i="44"/>
  <c r="M116" i="44"/>
  <c r="L116" i="44"/>
  <c r="N116" i="44"/>
  <c r="F90" i="44"/>
  <c r="G90" i="44" s="1"/>
  <c r="AE90" i="44" s="1" a="1"/>
  <c r="AE90" i="44" s="1"/>
  <c r="AD90" i="44" s="1"/>
  <c r="AC90" i="44" s="1"/>
  <c r="AG47" i="44"/>
  <c r="AG29" i="44"/>
  <c r="AH36" i="44"/>
  <c r="F59" i="44"/>
  <c r="G59" i="44" s="1"/>
  <c r="AB59" i="44" s="1"/>
  <c r="F75" i="44"/>
  <c r="G75" i="44" s="1"/>
  <c r="U75" i="44" s="1"/>
  <c r="F20" i="44"/>
  <c r="G20" i="44" s="1"/>
  <c r="AH29" i="44"/>
  <c r="AB113" i="44"/>
  <c r="AH20" i="44"/>
  <c r="F67" i="44"/>
  <c r="G67" i="44" s="1"/>
  <c r="Y9" i="43"/>
  <c r="AB9" i="43"/>
  <c r="U9" i="43"/>
  <c r="AA9" i="43"/>
  <c r="V9" i="43"/>
  <c r="AY9" i="43" s="1"/>
  <c r="M14" i="43"/>
  <c r="N14" i="43"/>
  <c r="L14" i="43"/>
  <c r="M80" i="43"/>
  <c r="L80" i="43"/>
  <c r="N80" i="43"/>
  <c r="M110" i="43"/>
  <c r="N110" i="43"/>
  <c r="L110" i="43"/>
  <c r="AU45" i="43"/>
  <c r="AV80" i="43" s="1"/>
  <c r="S17" i="43"/>
  <c r="S79" i="43"/>
  <c r="V39" i="43"/>
  <c r="AY39" i="43" s="1"/>
  <c r="N41" i="43"/>
  <c r="AE127" i="43" a="1"/>
  <c r="AE127" i="43" s="1"/>
  <c r="P41" i="43"/>
  <c r="Q100" i="43"/>
  <c r="BA100" i="43" s="1"/>
  <c r="AB100" i="43"/>
  <c r="U100" i="43"/>
  <c r="W100" i="43"/>
  <c r="AA100" i="43"/>
  <c r="Z100" i="43"/>
  <c r="AZ100" i="43" s="1"/>
  <c r="M72" i="43"/>
  <c r="M6" i="43"/>
  <c r="AG6" i="43" s="1"/>
  <c r="W32" i="43"/>
  <c r="AU32" i="43"/>
  <c r="AV75" i="43" s="1"/>
  <c r="Z32" i="43"/>
  <c r="AZ32" i="43" s="1"/>
  <c r="AB32" i="43"/>
  <c r="P32" i="43"/>
  <c r="AE32" i="43" a="1"/>
  <c r="AE32" i="43" s="1"/>
  <c r="S32" i="43"/>
  <c r="Y32" i="43"/>
  <c r="AX51" i="43"/>
  <c r="AH51" i="43"/>
  <c r="AX35" i="43"/>
  <c r="AH35" i="43"/>
  <c r="F35" i="43"/>
  <c r="G35" i="43" s="1"/>
  <c r="AX27" i="43"/>
  <c r="AH27" i="43"/>
  <c r="F27" i="43"/>
  <c r="G27" i="43" s="1"/>
  <c r="AX19" i="43"/>
  <c r="F19" i="43"/>
  <c r="G19" i="43" s="1"/>
  <c r="AX3" i="43"/>
  <c r="F3" i="43"/>
  <c r="G3" i="43" s="1"/>
  <c r="AH3" i="43"/>
  <c r="N102" i="43"/>
  <c r="M102" i="43"/>
  <c r="L102" i="43"/>
  <c r="N87" i="43"/>
  <c r="M87" i="43"/>
  <c r="L87" i="43"/>
  <c r="L64" i="43"/>
  <c r="N64" i="43"/>
  <c r="M64" i="43"/>
  <c r="M56" i="43"/>
  <c r="AG56" i="43" s="1"/>
  <c r="L56" i="43"/>
  <c r="N56" i="43"/>
  <c r="N48" i="43"/>
  <c r="L48" i="43"/>
  <c r="N40" i="43"/>
  <c r="M40" i="43"/>
  <c r="N8" i="43"/>
  <c r="L8" i="43"/>
  <c r="M8" i="43"/>
  <c r="AG8" i="43" s="1"/>
  <c r="Y45" i="43"/>
  <c r="V17" i="43"/>
  <c r="AY17" i="43" s="1"/>
  <c r="V79" i="43"/>
  <c r="AY79" i="43" s="1"/>
  <c r="P118" i="43"/>
  <c r="V118" i="43"/>
  <c r="AY118" i="43" s="1"/>
  <c r="V41" i="43"/>
  <c r="AY41" i="43" s="1"/>
  <c r="AE64" i="43" a="1"/>
  <c r="AE64" i="43" s="1"/>
  <c r="W40" i="43"/>
  <c r="AA82" i="43"/>
  <c r="Y82" i="43"/>
  <c r="R82" i="43"/>
  <c r="AS82" i="43"/>
  <c r="AF82" i="43" s="1"/>
  <c r="V82" i="43"/>
  <c r="AY82" i="43" s="1"/>
  <c r="P82" i="43"/>
  <c r="U82" i="43"/>
  <c r="Q82" i="43"/>
  <c r="BA82" i="43" s="1"/>
  <c r="S48" i="43"/>
  <c r="F112" i="43"/>
  <c r="G112" i="43" s="1"/>
  <c r="R44" i="43"/>
  <c r="W44" i="43"/>
  <c r="AB44" i="43"/>
  <c r="U44" i="43"/>
  <c r="P44" i="43"/>
  <c r="AE44" i="43" a="1"/>
  <c r="AE44" i="43" s="1"/>
  <c r="AA44" i="43"/>
  <c r="AU44" i="43"/>
  <c r="AV72" i="43" s="1"/>
  <c r="Y44" i="43"/>
  <c r="L77" i="43"/>
  <c r="Z57" i="43"/>
  <c r="AZ57" i="43" s="1"/>
  <c r="P57" i="43"/>
  <c r="AU57" i="43"/>
  <c r="AB57" i="43"/>
  <c r="S57" i="43"/>
  <c r="U57" i="43"/>
  <c r="N6" i="43"/>
  <c r="L85" i="43"/>
  <c r="N85" i="43"/>
  <c r="P92" i="43"/>
  <c r="AA92" i="43"/>
  <c r="S92" i="43"/>
  <c r="AB92" i="43"/>
  <c r="Z92" i="43"/>
  <c r="AZ92" i="43" s="1"/>
  <c r="AX113" i="43"/>
  <c r="F113" i="43"/>
  <c r="G113" i="43" s="1"/>
  <c r="AX97" i="43"/>
  <c r="F97" i="43"/>
  <c r="G97" i="43" s="1"/>
  <c r="AX89" i="43"/>
  <c r="F89" i="43"/>
  <c r="G89" i="43" s="1"/>
  <c r="AX73" i="43"/>
  <c r="F73" i="43"/>
  <c r="G73" i="43" s="1"/>
  <c r="Q73" i="43" s="1"/>
  <c r="BA73" i="43" s="1"/>
  <c r="AX58" i="43"/>
  <c r="AH58" i="43"/>
  <c r="AX50" i="43"/>
  <c r="F50" i="43"/>
  <c r="G50" i="43" s="1"/>
  <c r="AX42" i="43"/>
  <c r="AH42" i="43"/>
  <c r="AX26" i="43"/>
  <c r="F26" i="43"/>
  <c r="G26" i="43" s="1"/>
  <c r="P26" i="43" s="1"/>
  <c r="AX18" i="43"/>
  <c r="AH18" i="43"/>
  <c r="F18" i="43"/>
  <c r="G18" i="43" s="1"/>
  <c r="AX10" i="43"/>
  <c r="F10" i="43"/>
  <c r="G10" i="43" s="1"/>
  <c r="AH10" i="43"/>
  <c r="N117" i="43"/>
  <c r="L117" i="43"/>
  <c r="M109" i="43"/>
  <c r="N109" i="43"/>
  <c r="L101" i="43"/>
  <c r="M101" i="43"/>
  <c r="M79" i="43"/>
  <c r="N79" i="43"/>
  <c r="L79" i="43"/>
  <c r="N71" i="43"/>
  <c r="L71" i="43"/>
  <c r="N63" i="43"/>
  <c r="M63" i="43"/>
  <c r="U41" i="43"/>
  <c r="Q41" i="43"/>
  <c r="BA41" i="43" s="1"/>
  <c r="AU41" i="43"/>
  <c r="AA65" i="43"/>
  <c r="Z65" i="43"/>
  <c r="AZ65" i="43" s="1"/>
  <c r="Q65" i="43"/>
  <c r="BA65" i="43" s="1"/>
  <c r="AB65" i="43"/>
  <c r="S65" i="43"/>
  <c r="P65" i="43"/>
  <c r="Y65" i="43"/>
  <c r="P17" i="43"/>
  <c r="Y79" i="43"/>
  <c r="AE65" i="43" a="1"/>
  <c r="AE65" i="43" s="1"/>
  <c r="Q99" i="43"/>
  <c r="BA99" i="43" s="1"/>
  <c r="AS99" i="43"/>
  <c r="AF99" i="43" s="1"/>
  <c r="AX120" i="43"/>
  <c r="F120" i="43"/>
  <c r="G120" i="43" s="1"/>
  <c r="AX96" i="43"/>
  <c r="F96" i="43"/>
  <c r="G96" i="43" s="1"/>
  <c r="AX72" i="43"/>
  <c r="F72" i="43"/>
  <c r="G72" i="43" s="1"/>
  <c r="P79" i="43"/>
  <c r="R39" i="43"/>
  <c r="V16" i="43"/>
  <c r="AY16" i="43" s="1"/>
  <c r="N126" i="43"/>
  <c r="W118" i="43"/>
  <c r="Y118" i="43"/>
  <c r="Y41" i="43"/>
  <c r="P100" i="43"/>
  <c r="L118" i="43"/>
  <c r="F80" i="43"/>
  <c r="G80" i="43" s="1"/>
  <c r="L84" i="43"/>
  <c r="M112" i="43"/>
  <c r="L112" i="43"/>
  <c r="N112" i="43"/>
  <c r="AX63" i="43"/>
  <c r="AH63" i="43"/>
  <c r="AG63" i="43"/>
  <c r="AX56" i="43"/>
  <c r="F56" i="43"/>
  <c r="G56" i="43" s="1"/>
  <c r="AX48" i="43"/>
  <c r="AH48" i="43"/>
  <c r="AX40" i="43"/>
  <c r="AG40" i="43"/>
  <c r="AH40" i="43"/>
  <c r="AX24" i="43"/>
  <c r="AH24" i="43"/>
  <c r="F24" i="43"/>
  <c r="G24" i="43" s="1"/>
  <c r="AX8" i="43"/>
  <c r="AH8" i="43"/>
  <c r="F8" i="43"/>
  <c r="G8" i="43" s="1"/>
  <c r="L123" i="43"/>
  <c r="N123" i="43"/>
  <c r="L115" i="43"/>
  <c r="M115" i="43"/>
  <c r="W69" i="43"/>
  <c r="V61" i="43"/>
  <c r="AY61" i="43" s="1"/>
  <c r="R61" i="43"/>
  <c r="L45" i="43"/>
  <c r="N45" i="43"/>
  <c r="M45" i="43"/>
  <c r="AB41" i="43"/>
  <c r="R33" i="43"/>
  <c r="W90" i="43"/>
  <c r="AE90" i="43" a="1"/>
  <c r="AE90" i="43" s="1"/>
  <c r="AB90" i="43"/>
  <c r="V90" i="43"/>
  <c r="AY90" i="43" s="1"/>
  <c r="Y90" i="43"/>
  <c r="Q90" i="43"/>
  <c r="BA90" i="43" s="1"/>
  <c r="BB90" i="43" s="1"/>
  <c r="AA90" i="43"/>
  <c r="P90" i="43"/>
  <c r="Z90" i="43"/>
  <c r="AZ90" i="43" s="1"/>
  <c r="R63" i="43"/>
  <c r="AA63" i="43"/>
  <c r="AE63" i="43" a="1"/>
  <c r="AE63" i="43" s="1"/>
  <c r="W63" i="43"/>
  <c r="Q63" i="43"/>
  <c r="BA63" i="43" s="1"/>
  <c r="V63" i="43"/>
  <c r="AY63" i="43" s="1"/>
  <c r="Z63" i="43"/>
  <c r="AZ63" i="43" s="1"/>
  <c r="AU63" i="43"/>
  <c r="P63" i="43"/>
  <c r="S64" i="43"/>
  <c r="AB64" i="43"/>
  <c r="AA64" i="43"/>
  <c r="Z64" i="43"/>
  <c r="AZ64" i="43" s="1"/>
  <c r="P64" i="43"/>
  <c r="Y64" i="43"/>
  <c r="V64" i="43"/>
  <c r="AY64" i="43" s="1"/>
  <c r="R79" i="43"/>
  <c r="AU39" i="43"/>
  <c r="Q39" i="43"/>
  <c r="BA39" i="43" s="1"/>
  <c r="Z39" i="43"/>
  <c r="AZ39" i="43" s="1"/>
  <c r="R65" i="43"/>
  <c r="S126" i="43"/>
  <c r="Z118" i="43"/>
  <c r="AZ118" i="43" s="1"/>
  <c r="W41" i="43"/>
  <c r="AA41" i="43"/>
  <c r="AS100" i="43"/>
  <c r="AF100" i="43" s="1"/>
  <c r="R90" i="43"/>
  <c r="AE79" i="43" a="1"/>
  <c r="AE79" i="43" s="1"/>
  <c r="U32" i="43"/>
  <c r="U64" i="43"/>
  <c r="Y63" i="43"/>
  <c r="F128" i="43"/>
  <c r="G128" i="43" s="1"/>
  <c r="V128" i="43" s="1"/>
  <c r="AY128" i="43" s="1"/>
  <c r="R91" i="43"/>
  <c r="AH11" i="43"/>
  <c r="M22" i="43"/>
  <c r="AG22" i="43" s="1"/>
  <c r="L40" i="43"/>
  <c r="Q33" i="43"/>
  <c r="BA33" i="43" s="1"/>
  <c r="W33" i="43"/>
  <c r="AB33" i="43"/>
  <c r="U33" i="43"/>
  <c r="S33" i="43"/>
  <c r="AG35" i="43"/>
  <c r="U40" i="43"/>
  <c r="L52" i="43"/>
  <c r="M52" i="43"/>
  <c r="AG52" i="43" s="1"/>
  <c r="AA119" i="43"/>
  <c r="U119" i="43"/>
  <c r="AE126" i="43" a="1"/>
  <c r="AE126" i="43" s="1"/>
  <c r="AA126" i="43"/>
  <c r="AX110" i="43"/>
  <c r="F110" i="43"/>
  <c r="G110" i="43" s="1"/>
  <c r="P110" i="43" s="1"/>
  <c r="AX102" i="43"/>
  <c r="F102" i="43"/>
  <c r="G102" i="43" s="1"/>
  <c r="AX94" i="43"/>
  <c r="F94" i="43"/>
  <c r="G94" i="43" s="1"/>
  <c r="AE94" i="43" s="1" a="1"/>
  <c r="AE94" i="43" s="1"/>
  <c r="AX86" i="43"/>
  <c r="F86" i="43"/>
  <c r="G86" i="43" s="1"/>
  <c r="AX70" i="43"/>
  <c r="F70" i="43"/>
  <c r="G70" i="43" s="1"/>
  <c r="Z70" i="43" s="1"/>
  <c r="AZ70" i="43" s="1"/>
  <c r="N77" i="43"/>
  <c r="N94" i="43"/>
  <c r="L94" i="43"/>
  <c r="M94" i="43"/>
  <c r="AX104" i="43"/>
  <c r="F104" i="43"/>
  <c r="G104" i="43" s="1"/>
  <c r="AX64" i="43"/>
  <c r="AH64" i="43"/>
  <c r="M30" i="43"/>
  <c r="N30" i="43"/>
  <c r="L30" i="43"/>
  <c r="Q17" i="43"/>
  <c r="BA17" i="43" s="1"/>
  <c r="Z79" i="43"/>
  <c r="AZ79" i="43" s="1"/>
  <c r="S39" i="43"/>
  <c r="P16" i="43"/>
  <c r="S16" i="43"/>
  <c r="AB39" i="43"/>
  <c r="R126" i="43"/>
  <c r="AA118" i="43"/>
  <c r="L41" i="43"/>
  <c r="M33" i="43"/>
  <c r="R100" i="43"/>
  <c r="U90" i="43"/>
  <c r="AA32" i="43"/>
  <c r="W42" i="43"/>
  <c r="Q42" i="43"/>
  <c r="BA42" i="43" s="1"/>
  <c r="AU42" i="43"/>
  <c r="U65" i="43"/>
  <c r="W64" i="43"/>
  <c r="AB63" i="43"/>
  <c r="Z54" i="43"/>
  <c r="AZ54" i="43" s="1"/>
  <c r="S54" i="43"/>
  <c r="AB54" i="43"/>
  <c r="Q54" i="43"/>
  <c r="BA54" i="43" s="1"/>
  <c r="V54" i="43"/>
  <c r="AY54" i="43" s="1"/>
  <c r="BB54" i="43" s="1"/>
  <c r="Y54" i="43"/>
  <c r="R54" i="43"/>
  <c r="W54" i="43"/>
  <c r="AA54" i="43"/>
  <c r="N22" i="43"/>
  <c r="P23" i="43"/>
  <c r="Z23" i="43"/>
  <c r="AZ23" i="43" s="1"/>
  <c r="AU23" i="43"/>
  <c r="S23" i="43"/>
  <c r="N59" i="43"/>
  <c r="M59" i="43"/>
  <c r="L59" i="43"/>
  <c r="S127" i="43"/>
  <c r="P127" i="43"/>
  <c r="AX88" i="43"/>
  <c r="F88" i="43"/>
  <c r="G88" i="43" s="1"/>
  <c r="AE88" i="43" s="1" a="1"/>
  <c r="AE88" i="43" s="1"/>
  <c r="AD88" i="43" s="1"/>
  <c r="AC88" i="43" s="1"/>
  <c r="N16" i="43"/>
  <c r="R17" i="43"/>
  <c r="AA79" i="43"/>
  <c r="W79" i="43"/>
  <c r="S100" i="43"/>
  <c r="Q32" i="43"/>
  <c r="BA32" i="43" s="1"/>
  <c r="W65" i="43"/>
  <c r="R64" i="43"/>
  <c r="Q64" i="43"/>
  <c r="BA64" i="43" s="1"/>
  <c r="BB64" i="43" s="1"/>
  <c r="S63" i="43"/>
  <c r="M32" i="43"/>
  <c r="L16" i="43"/>
  <c r="F11" i="43"/>
  <c r="G11" i="43" s="1"/>
  <c r="P11" i="43" s="1"/>
  <c r="AH19" i="43"/>
  <c r="R38" i="43"/>
  <c r="AB38" i="43"/>
  <c r="AU38" i="43"/>
  <c r="Q38" i="43"/>
  <c r="BA38" i="43" s="1"/>
  <c r="P38" i="43"/>
  <c r="M43" i="43"/>
  <c r="N43" i="43"/>
  <c r="Y47" i="43"/>
  <c r="AE47" i="43" a="1"/>
  <c r="AE47" i="43" s="1"/>
  <c r="U47" i="43"/>
  <c r="AU47" i="43"/>
  <c r="AA47" i="43"/>
  <c r="M53" i="43"/>
  <c r="AG53" i="43" s="1"/>
  <c r="N53" i="43"/>
  <c r="AA53" i="43"/>
  <c r="L53" i="43"/>
  <c r="W53" i="43"/>
  <c r="Y53" i="43"/>
  <c r="L93" i="43"/>
  <c r="P93" i="43"/>
  <c r="AG3" i="43"/>
  <c r="AG19" i="43"/>
  <c r="AG18" i="43"/>
  <c r="N128" i="42"/>
  <c r="L128" i="42"/>
  <c r="M128" i="42"/>
  <c r="L37" i="42"/>
  <c r="N37" i="42"/>
  <c r="V37" i="42"/>
  <c r="AY37" i="42" s="1"/>
  <c r="R37" i="42"/>
  <c r="P37" i="42"/>
  <c r="M37" i="42"/>
  <c r="Q37" i="42"/>
  <c r="BA37" i="42" s="1"/>
  <c r="BB37" i="42" s="1"/>
  <c r="S37" i="42"/>
  <c r="L44" i="42"/>
  <c r="M44" i="42"/>
  <c r="AG44" i="42" s="1"/>
  <c r="Z44" i="42"/>
  <c r="AZ44" i="42" s="1"/>
  <c r="U44" i="42"/>
  <c r="W44" i="42"/>
  <c r="AB44" i="42"/>
  <c r="N44" i="42"/>
  <c r="AA44" i="42"/>
  <c r="Y44" i="42"/>
  <c r="V44" i="42"/>
  <c r="AY44" i="42" s="1"/>
  <c r="N107" i="42"/>
  <c r="M107" i="42"/>
  <c r="L107" i="42"/>
  <c r="N30" i="42"/>
  <c r="M30" i="42"/>
  <c r="AG30" i="42" s="1"/>
  <c r="Z30" i="42"/>
  <c r="AZ30" i="42" s="1"/>
  <c r="AB30" i="42"/>
  <c r="V30" i="42"/>
  <c r="AY30" i="42" s="1"/>
  <c r="U30" i="42"/>
  <c r="W30" i="42"/>
  <c r="L30" i="42"/>
  <c r="AX65" i="42"/>
  <c r="F65" i="42"/>
  <c r="G65" i="42" s="1"/>
  <c r="Y65" i="42" s="1"/>
  <c r="AX17" i="42"/>
  <c r="AH17" i="42"/>
  <c r="F17" i="42"/>
  <c r="G17" i="42" s="1"/>
  <c r="M22" i="42"/>
  <c r="P22" i="42"/>
  <c r="Q22" i="42"/>
  <c r="BA22" i="42" s="1"/>
  <c r="BB22" i="42" s="1"/>
  <c r="R22" i="42"/>
  <c r="F73" i="42"/>
  <c r="G73" i="42" s="1"/>
  <c r="M71" i="42"/>
  <c r="L71" i="42"/>
  <c r="AX64" i="42"/>
  <c r="F64" i="42"/>
  <c r="G64" i="42" s="1"/>
  <c r="AH64" i="42"/>
  <c r="AX24" i="42"/>
  <c r="F24" i="42"/>
  <c r="G24" i="42" s="1"/>
  <c r="R24" i="42" s="1"/>
  <c r="AH24" i="42"/>
  <c r="L70" i="42"/>
  <c r="R38" i="42"/>
  <c r="Y45" i="42"/>
  <c r="R53" i="42"/>
  <c r="P71" i="42"/>
  <c r="Z98" i="42"/>
  <c r="AZ98" i="42" s="1"/>
  <c r="AU57" i="42"/>
  <c r="F25" i="42"/>
  <c r="G25" i="42" s="1"/>
  <c r="Z25" i="42" s="1"/>
  <c r="AZ25" i="42" s="1"/>
  <c r="S22" i="42"/>
  <c r="S128" i="42"/>
  <c r="AS128" i="42"/>
  <c r="AF128" i="42" s="1"/>
  <c r="P128" i="42"/>
  <c r="AB128" i="42"/>
  <c r="W128" i="42"/>
  <c r="R128" i="42"/>
  <c r="L114" i="42"/>
  <c r="P84" i="42"/>
  <c r="N13" i="42"/>
  <c r="AE5" i="42" a="1"/>
  <c r="AE5" i="42" s="1"/>
  <c r="R5" i="42"/>
  <c r="P5" i="42"/>
  <c r="AA5" i="42"/>
  <c r="Z5" i="42"/>
  <c r="AZ5" i="42" s="1"/>
  <c r="V5" i="42"/>
  <c r="AY5" i="42" s="1"/>
  <c r="N28" i="42"/>
  <c r="M28" i="42"/>
  <c r="AG28" i="42" s="1"/>
  <c r="L28" i="42"/>
  <c r="L25" i="42"/>
  <c r="M25" i="42"/>
  <c r="AX125" i="42"/>
  <c r="F125" i="42"/>
  <c r="G125" i="42" s="1"/>
  <c r="W125" i="42" s="1"/>
  <c r="AX110" i="42"/>
  <c r="F110" i="42"/>
  <c r="G110" i="42" s="1"/>
  <c r="AX102" i="42"/>
  <c r="F102" i="42"/>
  <c r="G102" i="42" s="1"/>
  <c r="AX94" i="42"/>
  <c r="F94" i="42"/>
  <c r="G94" i="42" s="1"/>
  <c r="AX79" i="42"/>
  <c r="F79" i="42"/>
  <c r="G79" i="42" s="1"/>
  <c r="S79" i="42" s="1"/>
  <c r="AX55" i="42"/>
  <c r="AH55" i="42"/>
  <c r="AX47" i="42"/>
  <c r="F47" i="42"/>
  <c r="G47" i="42" s="1"/>
  <c r="AX31" i="42"/>
  <c r="AH31" i="42"/>
  <c r="F31" i="42"/>
  <c r="G31" i="42" s="1"/>
  <c r="AX23" i="42"/>
  <c r="F23" i="42"/>
  <c r="G23" i="42" s="1"/>
  <c r="S23" i="42" s="1"/>
  <c r="AX15" i="42"/>
  <c r="F15" i="42"/>
  <c r="G15" i="42" s="1"/>
  <c r="AX7" i="42"/>
  <c r="F7" i="42"/>
  <c r="G7" i="42" s="1"/>
  <c r="AH7" i="42"/>
  <c r="L120" i="42"/>
  <c r="N120" i="42"/>
  <c r="N112" i="42"/>
  <c r="M112" i="42"/>
  <c r="N105" i="42"/>
  <c r="L105" i="42"/>
  <c r="M105" i="42"/>
  <c r="M91" i="42"/>
  <c r="U91" i="42"/>
  <c r="W91" i="42"/>
  <c r="N68" i="42"/>
  <c r="L68" i="42"/>
  <c r="N36" i="42"/>
  <c r="M36" i="42"/>
  <c r="L36" i="42"/>
  <c r="L4" i="42"/>
  <c r="M4" i="42"/>
  <c r="V22" i="42"/>
  <c r="AY22" i="42" s="1"/>
  <c r="Q55" i="42"/>
  <c r="BA55" i="42" s="1"/>
  <c r="BB55" i="42" s="1"/>
  <c r="U55" i="42"/>
  <c r="AU55" i="42"/>
  <c r="AB55" i="42"/>
  <c r="AE55" i="42" a="1"/>
  <c r="AE55" i="42" s="1"/>
  <c r="R55" i="42"/>
  <c r="AA55" i="42"/>
  <c r="Z10" i="42"/>
  <c r="AZ10" i="42" s="1"/>
  <c r="BB10" i="42" s="1"/>
  <c r="R10" i="42"/>
  <c r="W10" i="42"/>
  <c r="U10" i="42"/>
  <c r="AA10" i="42"/>
  <c r="AB10" i="42"/>
  <c r="S10" i="42"/>
  <c r="AE118" i="42" a="1"/>
  <c r="AE118" i="42" s="1"/>
  <c r="AA118" i="42"/>
  <c r="M99" i="42"/>
  <c r="L99" i="42"/>
  <c r="M76" i="42"/>
  <c r="N76" i="42"/>
  <c r="N29" i="42"/>
  <c r="L29" i="42"/>
  <c r="AB127" i="42"/>
  <c r="Y127" i="42"/>
  <c r="U29" i="42"/>
  <c r="S6" i="42"/>
  <c r="M127" i="42"/>
  <c r="U128" i="42"/>
  <c r="R71" i="42"/>
  <c r="U98" i="42"/>
  <c r="U18" i="42"/>
  <c r="S5" i="42"/>
  <c r="Z57" i="42"/>
  <c r="AZ57" i="42" s="1"/>
  <c r="AH65" i="42"/>
  <c r="AB82" i="42"/>
  <c r="L91" i="42"/>
  <c r="Q120" i="42"/>
  <c r="BA120" i="42" s="1"/>
  <c r="BB120" i="42" s="1"/>
  <c r="AB120" i="42"/>
  <c r="W120" i="42"/>
  <c r="R120" i="42"/>
  <c r="Z120" i="42"/>
  <c r="AZ120" i="42" s="1"/>
  <c r="AE120" i="42" a="1"/>
  <c r="AE120" i="42" s="1"/>
  <c r="V120" i="42"/>
  <c r="AY120" i="42" s="1"/>
  <c r="Y120" i="42"/>
  <c r="M114" i="42"/>
  <c r="P38" i="42"/>
  <c r="F16" i="42"/>
  <c r="G16" i="42" s="1"/>
  <c r="U16" i="42" s="1"/>
  <c r="M29" i="42"/>
  <c r="AG29" i="42" s="1"/>
  <c r="N10" i="42"/>
  <c r="M10" i="42"/>
  <c r="AG10" i="42" s="1"/>
  <c r="L10" i="42"/>
  <c r="L50" i="42"/>
  <c r="M50" i="42"/>
  <c r="L78" i="42"/>
  <c r="M78" i="42"/>
  <c r="F126" i="42"/>
  <c r="G126" i="42" s="1"/>
  <c r="S126" i="42" s="1"/>
  <c r="AX117" i="42"/>
  <c r="F117" i="42"/>
  <c r="G117" i="42" s="1"/>
  <c r="AB93" i="42"/>
  <c r="AS93" i="42"/>
  <c r="AF93" i="42" s="1"/>
  <c r="AX41" i="42"/>
  <c r="AH41" i="42"/>
  <c r="N93" i="42"/>
  <c r="L93" i="42"/>
  <c r="L62" i="42"/>
  <c r="U62" i="42"/>
  <c r="M62" i="42"/>
  <c r="AG62" i="42" s="1"/>
  <c r="Z62" i="42"/>
  <c r="AZ62" i="42" s="1"/>
  <c r="N62" i="42"/>
  <c r="AX80" i="42"/>
  <c r="F80" i="42"/>
  <c r="G80" i="42" s="1"/>
  <c r="AX56" i="42"/>
  <c r="F56" i="42"/>
  <c r="G56" i="42" s="1"/>
  <c r="AB56" i="42" s="1"/>
  <c r="AX8" i="42"/>
  <c r="F8" i="42"/>
  <c r="G8" i="42" s="1"/>
  <c r="AH8" i="42"/>
  <c r="Y59" i="42"/>
  <c r="Z127" i="42"/>
  <c r="AZ127" i="42" s="1"/>
  <c r="W29" i="42"/>
  <c r="M7" i="42"/>
  <c r="Z128" i="42"/>
  <c r="AZ128" i="42" s="1"/>
  <c r="BB128" i="42" s="1"/>
  <c r="S71" i="42"/>
  <c r="P98" i="42"/>
  <c r="R82" i="42"/>
  <c r="Y62" i="42"/>
  <c r="Q5" i="42"/>
  <c r="BA5" i="42" s="1"/>
  <c r="BB5" i="42" s="1"/>
  <c r="V57" i="42"/>
  <c r="AY57" i="42" s="1"/>
  <c r="P10" i="42"/>
  <c r="L76" i="42"/>
  <c r="M69" i="42"/>
  <c r="AA52" i="42"/>
  <c r="Y52" i="42"/>
  <c r="AB52" i="42"/>
  <c r="Q52" i="42"/>
  <c r="BA52" i="42" s="1"/>
  <c r="BB52" i="42" s="1"/>
  <c r="R52" i="42"/>
  <c r="W52" i="42"/>
  <c r="Z52" i="42"/>
  <c r="AZ52" i="42" s="1"/>
  <c r="AE52" i="42" a="1"/>
  <c r="AE52" i="42" s="1"/>
  <c r="AH16" i="42"/>
  <c r="M68" i="42"/>
  <c r="M94" i="42"/>
  <c r="N94" i="42"/>
  <c r="L94" i="42"/>
  <c r="Q96" i="42"/>
  <c r="BA96" i="42" s="1"/>
  <c r="Z96" i="42"/>
  <c r="AZ96" i="42" s="1"/>
  <c r="BB96" i="42" s="1"/>
  <c r="P96" i="42"/>
  <c r="AB96" i="42"/>
  <c r="W96" i="42"/>
  <c r="S96" i="42"/>
  <c r="V96" i="42"/>
  <c r="AY96" i="42" s="1"/>
  <c r="L111" i="42"/>
  <c r="N111" i="42"/>
  <c r="M111" i="42"/>
  <c r="W18" i="42"/>
  <c r="AB18" i="42"/>
  <c r="AE18" i="42" a="1"/>
  <c r="AE18" i="42" s="1"/>
  <c r="AU18" i="42"/>
  <c r="AA18" i="42"/>
  <c r="AX57" i="42"/>
  <c r="AH57" i="42"/>
  <c r="AX33" i="42"/>
  <c r="F33" i="42"/>
  <c r="G33" i="42" s="1"/>
  <c r="M85" i="42"/>
  <c r="L85" i="42"/>
  <c r="N85" i="42"/>
  <c r="N54" i="42"/>
  <c r="V54" i="42"/>
  <c r="AY54" i="42" s="1"/>
  <c r="P54" i="42"/>
  <c r="L54" i="42"/>
  <c r="S54" i="42"/>
  <c r="M70" i="42"/>
  <c r="AB71" i="42"/>
  <c r="F41" i="42"/>
  <c r="G41" i="42" s="1"/>
  <c r="L5" i="42"/>
  <c r="M5" i="42"/>
  <c r="L24" i="42"/>
  <c r="S100" i="42"/>
  <c r="AG63" i="42"/>
  <c r="Y29" i="42"/>
  <c r="V93" i="42"/>
  <c r="AY93" i="42" s="1"/>
  <c r="S38" i="42"/>
  <c r="L7" i="42"/>
  <c r="Y128" i="42"/>
  <c r="S82" i="42"/>
  <c r="V18" i="42"/>
  <c r="AY18" i="42" s="1"/>
  <c r="Q10" i="42"/>
  <c r="BA10" i="42" s="1"/>
  <c r="R54" i="42"/>
  <c r="N91" i="42"/>
  <c r="N25" i="42"/>
  <c r="Y55" i="42"/>
  <c r="R127" i="42"/>
  <c r="AS127" i="42"/>
  <c r="AF127" i="42" s="1"/>
  <c r="L69" i="42"/>
  <c r="S46" i="42"/>
  <c r="R46" i="42"/>
  <c r="Q46" i="42"/>
  <c r="BA46" i="42" s="1"/>
  <c r="F63" i="42"/>
  <c r="G63" i="42" s="1"/>
  <c r="M116" i="42"/>
  <c r="N116" i="42"/>
  <c r="L116" i="42"/>
  <c r="M118" i="42"/>
  <c r="N118" i="42"/>
  <c r="L118" i="42"/>
  <c r="Y98" i="42"/>
  <c r="AB98" i="42"/>
  <c r="V98" i="42"/>
  <c r="AY98" i="42" s="1"/>
  <c r="AA98" i="42"/>
  <c r="V71" i="42"/>
  <c r="AY71" i="42" s="1"/>
  <c r="U71" i="42"/>
  <c r="AA71" i="42"/>
  <c r="Z71" i="42"/>
  <c r="AZ71" i="42" s="1"/>
  <c r="AA14" i="42"/>
  <c r="AU14" i="42"/>
  <c r="S14" i="42"/>
  <c r="Q14" i="42"/>
  <c r="BA14" i="42" s="1"/>
  <c r="R14" i="42"/>
  <c r="M32" i="42"/>
  <c r="AG32" i="42" s="1"/>
  <c r="L32" i="42"/>
  <c r="N32" i="42"/>
  <c r="AX89" i="42"/>
  <c r="F89" i="42"/>
  <c r="G89" i="42" s="1"/>
  <c r="S98" i="42"/>
  <c r="N77" i="42"/>
  <c r="AX95" i="42"/>
  <c r="F95" i="42"/>
  <c r="G95" i="42" s="1"/>
  <c r="V95" i="42" s="1"/>
  <c r="AY95" i="42" s="1"/>
  <c r="AX40" i="42"/>
  <c r="AH40" i="42"/>
  <c r="F40" i="42"/>
  <c r="G40" i="42" s="1"/>
  <c r="M106" i="42"/>
  <c r="N106" i="42"/>
  <c r="Y106" i="42"/>
  <c r="V106" i="42"/>
  <c r="AY106" i="42" s="1"/>
  <c r="BB106" i="42" s="1"/>
  <c r="AB106" i="42"/>
  <c r="L106" i="42"/>
  <c r="P100" i="42"/>
  <c r="W127" i="42"/>
  <c r="S70" i="42"/>
  <c r="V38" i="42"/>
  <c r="AY38" i="42" s="1"/>
  <c r="AB45" i="42"/>
  <c r="V53" i="42"/>
  <c r="AY53" i="42" s="1"/>
  <c r="AA128" i="42"/>
  <c r="Y71" i="42"/>
  <c r="R98" i="42"/>
  <c r="Z18" i="42"/>
  <c r="AZ18" i="42" s="1"/>
  <c r="S120" i="42"/>
  <c r="Z106" i="42"/>
  <c r="AZ106" i="42" s="1"/>
  <c r="AU10" i="42"/>
  <c r="L113" i="42"/>
  <c r="Z55" i="42"/>
  <c r="AZ55" i="42" s="1"/>
  <c r="F103" i="42"/>
  <c r="G103" i="42" s="1"/>
  <c r="F111" i="42"/>
  <c r="G111" i="42" s="1"/>
  <c r="M93" i="42"/>
  <c r="N71" i="42"/>
  <c r="N69" i="42"/>
  <c r="M38" i="42"/>
  <c r="L22" i="42"/>
  <c r="AE37" i="42" a="1"/>
  <c r="AE37" i="42" s="1"/>
  <c r="Z37" i="42"/>
  <c r="AZ37" i="42" s="1"/>
  <c r="AH63" i="42"/>
  <c r="AE57" i="42" a="1"/>
  <c r="AE57" i="42" s="1"/>
  <c r="U57" i="42"/>
  <c r="Y57" i="42"/>
  <c r="AA57" i="42"/>
  <c r="AB57" i="42"/>
  <c r="Q57" i="42"/>
  <c r="BA57" i="42" s="1"/>
  <c r="P57" i="42"/>
  <c r="S57" i="42"/>
  <c r="W57" i="42"/>
  <c r="AA82" i="42"/>
  <c r="AE82" i="42" a="1"/>
  <c r="AE82" i="42" s="1"/>
  <c r="W82" i="42"/>
  <c r="Y82" i="42"/>
  <c r="U82" i="42"/>
  <c r="P82" i="42"/>
  <c r="L2" i="42"/>
  <c r="M2" i="42"/>
  <c r="AX49" i="42"/>
  <c r="AH49" i="42"/>
  <c r="F49" i="42"/>
  <c r="G49" i="42" s="1"/>
  <c r="N6" i="42"/>
  <c r="L6" i="42"/>
  <c r="M6" i="42"/>
  <c r="R6" i="42"/>
  <c r="F9" i="42"/>
  <c r="G9" i="42" s="1"/>
  <c r="Y9" i="42" s="1"/>
  <c r="M84" i="42"/>
  <c r="L84" i="42"/>
  <c r="L21" i="42"/>
  <c r="V21" i="42"/>
  <c r="AY21" i="42" s="1"/>
  <c r="Q21" i="42"/>
  <c r="BA21" i="42" s="1"/>
  <c r="BB21" i="42" s="1"/>
  <c r="R21" i="42"/>
  <c r="S21" i="42"/>
  <c r="S2" i="42"/>
  <c r="Y13" i="42"/>
  <c r="V100" i="42"/>
  <c r="AY100" i="42" s="1"/>
  <c r="W93" i="42"/>
  <c r="S55" i="42"/>
  <c r="R70" i="42"/>
  <c r="Q38" i="42"/>
  <c r="BA38" i="42" s="1"/>
  <c r="P6" i="42"/>
  <c r="V128" i="42"/>
  <c r="AY128" i="42" s="1"/>
  <c r="W71" i="42"/>
  <c r="Q54" i="42"/>
  <c r="BA54" i="42" s="1"/>
  <c r="BB54" i="42" s="1"/>
  <c r="Q82" i="42"/>
  <c r="BA82" i="42" s="1"/>
  <c r="BB82" i="42" s="1"/>
  <c r="P120" i="42"/>
  <c r="U106" i="42"/>
  <c r="AE98" i="42" a="1"/>
  <c r="AE98" i="42" s="1"/>
  <c r="S69" i="42"/>
  <c r="V10" i="42"/>
  <c r="AY10" i="42" s="1"/>
  <c r="AG49" i="42"/>
  <c r="M113" i="42"/>
  <c r="W55" i="42"/>
  <c r="N99" i="42"/>
  <c r="L98" i="42"/>
  <c r="F87" i="42"/>
  <c r="G87" i="42" s="1"/>
  <c r="AH47" i="42"/>
  <c r="N38" i="42"/>
  <c r="N24" i="42"/>
  <c r="W5" i="42"/>
  <c r="N21" i="42"/>
  <c r="AA6" i="42"/>
  <c r="Q6" i="42"/>
  <c r="BA6" i="42" s="1"/>
  <c r="BB6" i="42" s="1"/>
  <c r="AE6" i="42" a="1"/>
  <c r="AE6" i="42" s="1"/>
  <c r="AH15" i="42"/>
  <c r="AH23" i="42"/>
  <c r="F32" i="42"/>
  <c r="G32" i="42" s="1"/>
  <c r="AH56" i="42"/>
  <c r="P61" i="42"/>
  <c r="Y61" i="42"/>
  <c r="AU61" i="42"/>
  <c r="Z61" i="42"/>
  <c r="AZ61" i="42" s="1"/>
  <c r="V61" i="42"/>
  <c r="AY61" i="42" s="1"/>
  <c r="F101" i="42"/>
  <c r="G101" i="42" s="1"/>
  <c r="AE101" i="42" s="1" a="1"/>
  <c r="AE101" i="42" s="1"/>
  <c r="AG16" i="42"/>
  <c r="AG31" i="42"/>
  <c r="F86" i="42"/>
  <c r="G86" i="42" s="1"/>
  <c r="F129" i="42"/>
  <c r="G129" i="42" s="1"/>
  <c r="AE129" i="42" s="1" a="1"/>
  <c r="AE129" i="42" s="1"/>
  <c r="AD129" i="42" s="1"/>
  <c r="AC129" i="42" s="1"/>
  <c r="AG65" i="42"/>
  <c r="AG33" i="42"/>
  <c r="AB77" i="42"/>
  <c r="AU12" i="41"/>
  <c r="Z12" i="41"/>
  <c r="AZ12" i="41" s="1"/>
  <c r="U12" i="41"/>
  <c r="W12" i="41"/>
  <c r="Y12" i="41"/>
  <c r="M64" i="41"/>
  <c r="L64" i="41"/>
  <c r="R64" i="41"/>
  <c r="S64" i="41"/>
  <c r="V64" i="41"/>
  <c r="AY64" i="41" s="1"/>
  <c r="P64" i="41"/>
  <c r="Q64" i="41"/>
  <c r="BA64" i="41" s="1"/>
  <c r="BB64" i="41" s="1"/>
  <c r="N64" i="41"/>
  <c r="R43" i="41"/>
  <c r="U43" i="41"/>
  <c r="P43" i="41"/>
  <c r="AA43" i="41"/>
  <c r="Z43" i="41"/>
  <c r="AZ43" i="41" s="1"/>
  <c r="AU43" i="41"/>
  <c r="W43" i="41"/>
  <c r="Y43" i="41"/>
  <c r="V43" i="41"/>
  <c r="AY43" i="41" s="1"/>
  <c r="AE43" i="41" a="1"/>
  <c r="AE43" i="41" s="1"/>
  <c r="AB43" i="41"/>
  <c r="Q43" i="41"/>
  <c r="BA43" i="41" s="1"/>
  <c r="S43" i="41"/>
  <c r="M103" i="41"/>
  <c r="L103" i="41"/>
  <c r="N103" i="41"/>
  <c r="N87" i="41"/>
  <c r="M87" i="41"/>
  <c r="L87" i="41"/>
  <c r="N71" i="41"/>
  <c r="L71" i="41"/>
  <c r="M71" i="41"/>
  <c r="W71" i="41"/>
  <c r="Z71" i="41"/>
  <c r="AZ71" i="41" s="1"/>
  <c r="AB71" i="41"/>
  <c r="AA71" i="41"/>
  <c r="U71" i="41"/>
  <c r="V71" i="41"/>
  <c r="AY71" i="41" s="1"/>
  <c r="Y71" i="41"/>
  <c r="N15" i="41"/>
  <c r="L15" i="41"/>
  <c r="S15" i="41"/>
  <c r="M15" i="41"/>
  <c r="M80" i="41"/>
  <c r="L80" i="41"/>
  <c r="P80" i="41"/>
  <c r="Q80" i="41"/>
  <c r="BA80" i="41" s="1"/>
  <c r="BB80" i="41" s="1"/>
  <c r="V80" i="41"/>
  <c r="AY80" i="41" s="1"/>
  <c r="S80" i="41"/>
  <c r="R80" i="41"/>
  <c r="N80" i="41"/>
  <c r="N8" i="41"/>
  <c r="M8" i="41"/>
  <c r="AG8" i="41" s="1"/>
  <c r="L8" i="41"/>
  <c r="U8" i="41"/>
  <c r="AA8" i="41"/>
  <c r="AA14" i="41"/>
  <c r="Y14" i="41"/>
  <c r="M16" i="41"/>
  <c r="L16" i="41"/>
  <c r="AX107" i="41"/>
  <c r="F107" i="41"/>
  <c r="G107" i="41" s="1"/>
  <c r="AX60" i="41"/>
  <c r="AH60" i="41"/>
  <c r="F60" i="41"/>
  <c r="G60" i="41" s="1"/>
  <c r="AX20" i="41"/>
  <c r="AH20" i="41"/>
  <c r="N72" i="41"/>
  <c r="L72" i="41"/>
  <c r="M40" i="41"/>
  <c r="AG40" i="41" s="1"/>
  <c r="L40" i="41"/>
  <c r="U104" i="41"/>
  <c r="Z18" i="41"/>
  <c r="AZ18" i="41" s="1"/>
  <c r="Y32" i="41"/>
  <c r="V32" i="41"/>
  <c r="AY32" i="41" s="1"/>
  <c r="Q32" i="41"/>
  <c r="BA32" i="41" s="1"/>
  <c r="BB32" i="41" s="1"/>
  <c r="P32" i="41"/>
  <c r="S78" i="41"/>
  <c r="P78" i="41"/>
  <c r="Y78" i="41"/>
  <c r="V78" i="41"/>
  <c r="AY78" i="41" s="1"/>
  <c r="AA78" i="41"/>
  <c r="AB78" i="41"/>
  <c r="AX75" i="41"/>
  <c r="F75" i="41"/>
  <c r="G75" i="41" s="1"/>
  <c r="P22" i="41"/>
  <c r="V47" i="41"/>
  <c r="AY47" i="41" s="1"/>
  <c r="V16" i="41"/>
  <c r="AY16" i="41" s="1"/>
  <c r="L24" i="41"/>
  <c r="S45" i="41"/>
  <c r="N31" i="41"/>
  <c r="Y104" i="41"/>
  <c r="U115" i="41"/>
  <c r="P111" i="41"/>
  <c r="U19" i="41"/>
  <c r="AA120" i="41"/>
  <c r="AA18" i="41"/>
  <c r="AU15" i="41"/>
  <c r="U45" i="41"/>
  <c r="U32" i="41"/>
  <c r="W55" i="41"/>
  <c r="Z97" i="41"/>
  <c r="AZ97" i="41" s="1"/>
  <c r="AA23" i="41"/>
  <c r="AA55" i="41"/>
  <c r="AA40" i="41"/>
  <c r="M104" i="41"/>
  <c r="Z78" i="41"/>
  <c r="AZ78" i="41" s="1"/>
  <c r="F35" i="41"/>
  <c r="G35" i="41" s="1"/>
  <c r="U35" i="41" s="1"/>
  <c r="N28" i="41"/>
  <c r="Q48" i="41"/>
  <c r="BA48" i="41" s="1"/>
  <c r="BB48" i="41" s="1"/>
  <c r="AU8" i="41"/>
  <c r="R8" i="41"/>
  <c r="S8" i="41"/>
  <c r="AB8" i="41"/>
  <c r="Z8" i="41"/>
  <c r="AZ8" i="41" s="1"/>
  <c r="V8" i="41"/>
  <c r="AY8" i="41" s="1"/>
  <c r="BB8" i="41" s="1"/>
  <c r="M51" i="41"/>
  <c r="AG51" i="41" s="1"/>
  <c r="N51" i="41"/>
  <c r="M60" i="41"/>
  <c r="N60" i="41"/>
  <c r="U17" i="41"/>
  <c r="W17" i="41"/>
  <c r="AU17" i="41"/>
  <c r="AX121" i="41"/>
  <c r="F121" i="41"/>
  <c r="G121" i="41" s="1"/>
  <c r="AE121" i="41" s="1" a="1"/>
  <c r="AE121" i="41" s="1"/>
  <c r="AD121" i="41" s="1"/>
  <c r="AC121" i="41" s="1"/>
  <c r="AX52" i="41"/>
  <c r="F52" i="41"/>
  <c r="G52" i="41" s="1"/>
  <c r="AX4" i="41"/>
  <c r="AH4" i="41"/>
  <c r="Z19" i="41"/>
  <c r="AZ19" i="41" s="1"/>
  <c r="N18" i="41"/>
  <c r="AX67" i="41"/>
  <c r="F67" i="41"/>
  <c r="G67" i="41" s="1"/>
  <c r="S67" i="41" s="1"/>
  <c r="AX27" i="41"/>
  <c r="F27" i="41"/>
  <c r="G27" i="41" s="1"/>
  <c r="AH27" i="41"/>
  <c r="P127" i="41"/>
  <c r="U22" i="41"/>
  <c r="M24" i="41"/>
  <c r="AG24" i="41" s="1"/>
  <c r="W45" i="41"/>
  <c r="AB104" i="41"/>
  <c r="L127" i="41"/>
  <c r="U120" i="41"/>
  <c r="AA115" i="41"/>
  <c r="V111" i="41"/>
  <c r="AY111" i="41" s="1"/>
  <c r="Q111" i="41"/>
  <c r="BA111" i="41" s="1"/>
  <c r="V19" i="41"/>
  <c r="AY19" i="41" s="1"/>
  <c r="M120" i="41"/>
  <c r="U50" i="41"/>
  <c r="AB18" i="41"/>
  <c r="Z66" i="41"/>
  <c r="AZ66" i="41" s="1"/>
  <c r="P66" i="41"/>
  <c r="Y17" i="41"/>
  <c r="Y8" i="41"/>
  <c r="P15" i="41"/>
  <c r="S16" i="41"/>
  <c r="S19" i="41"/>
  <c r="Z32" i="41"/>
  <c r="AZ32" i="41" s="1"/>
  <c r="AB23" i="41"/>
  <c r="W97" i="41"/>
  <c r="Y55" i="41"/>
  <c r="AB39" i="41"/>
  <c r="L119" i="41"/>
  <c r="R78" i="41"/>
  <c r="AB55" i="41"/>
  <c r="Q55" i="41"/>
  <c r="BA55" i="41" s="1"/>
  <c r="P55" i="41"/>
  <c r="U55" i="41"/>
  <c r="R48" i="41"/>
  <c r="N40" i="41"/>
  <c r="Z48" i="41"/>
  <c r="AZ48" i="41" s="1"/>
  <c r="AB48" i="41"/>
  <c r="AE48" i="41" a="1"/>
  <c r="AE48" i="41" s="1"/>
  <c r="AU48" i="41"/>
  <c r="W48" i="41"/>
  <c r="Y48" i="41"/>
  <c r="U48" i="41"/>
  <c r="S48" i="41"/>
  <c r="M118" i="41"/>
  <c r="N118" i="41"/>
  <c r="M122" i="41"/>
  <c r="L122" i="41"/>
  <c r="N115" i="41"/>
  <c r="L115" i="41"/>
  <c r="AX84" i="41"/>
  <c r="F84" i="41"/>
  <c r="G84" i="41" s="1"/>
  <c r="AS84" i="41" s="1"/>
  <c r="AF84" i="41" s="1"/>
  <c r="AX36" i="41"/>
  <c r="AH36" i="41"/>
  <c r="N128" i="41"/>
  <c r="L128" i="41"/>
  <c r="N67" i="41"/>
  <c r="L67" i="41"/>
  <c r="AU22" i="41"/>
  <c r="AV68" i="41" s="1"/>
  <c r="Q46" i="41"/>
  <c r="BA46" i="41" s="1"/>
  <c r="BB46" i="41" s="1"/>
  <c r="V120" i="41"/>
  <c r="AY120" i="41" s="1"/>
  <c r="Y45" i="41"/>
  <c r="R104" i="41"/>
  <c r="M32" i="41"/>
  <c r="R32" i="41"/>
  <c r="M127" i="41"/>
  <c r="P95" i="41"/>
  <c r="AB111" i="41"/>
  <c r="AA111" i="41"/>
  <c r="AB19" i="41"/>
  <c r="Y50" i="41"/>
  <c r="Y18" i="41"/>
  <c r="U18" i="41"/>
  <c r="Q66" i="41"/>
  <c r="BA66" i="41" s="1"/>
  <c r="V66" i="41"/>
  <c r="AY66" i="41" s="1"/>
  <c r="BB66" i="41" s="1"/>
  <c r="AE78" i="41" a="1"/>
  <c r="AE78" i="41" s="1"/>
  <c r="Z17" i="41"/>
  <c r="AZ17" i="41" s="1"/>
  <c r="W8" i="41"/>
  <c r="Q15" i="41"/>
  <c r="BA15" i="41" s="1"/>
  <c r="BB15" i="41" s="1"/>
  <c r="R16" i="41"/>
  <c r="AU19" i="41"/>
  <c r="AA32" i="41"/>
  <c r="S97" i="41"/>
  <c r="Y39" i="41"/>
  <c r="N119" i="41"/>
  <c r="Z39" i="41"/>
  <c r="AZ39" i="41" s="1"/>
  <c r="AB40" i="41"/>
  <c r="M48" i="41"/>
  <c r="V48" i="41"/>
  <c r="AY48" i="41" s="1"/>
  <c r="F4" i="41"/>
  <c r="G4" i="41" s="1"/>
  <c r="F20" i="41"/>
  <c r="G20" i="41" s="1"/>
  <c r="N114" i="41"/>
  <c r="M114" i="41"/>
  <c r="AX68" i="41"/>
  <c r="F68" i="41"/>
  <c r="G68" i="41" s="1"/>
  <c r="AX12" i="41"/>
  <c r="AH12" i="41"/>
  <c r="N112" i="41"/>
  <c r="L112" i="41"/>
  <c r="U97" i="41"/>
  <c r="AH52" i="41"/>
  <c r="M7" i="41"/>
  <c r="AG7" i="41" s="1"/>
  <c r="L7" i="41"/>
  <c r="AX51" i="41"/>
  <c r="AH51" i="41"/>
  <c r="AX3" i="41"/>
  <c r="F3" i="41"/>
  <c r="G3" i="41" s="1"/>
  <c r="N111" i="41"/>
  <c r="M111" i="41"/>
  <c r="M79" i="41"/>
  <c r="L79" i="41"/>
  <c r="L23" i="41"/>
  <c r="U23" i="41"/>
  <c r="Y46" i="41"/>
  <c r="Y120" i="41"/>
  <c r="S104" i="41"/>
  <c r="V40" i="41"/>
  <c r="AY40" i="41" s="1"/>
  <c r="V63" i="41"/>
  <c r="AY63" i="41" s="1"/>
  <c r="Z45" i="41"/>
  <c r="AZ45" i="41" s="1"/>
  <c r="M91" i="41"/>
  <c r="Y40" i="41"/>
  <c r="N32" i="41"/>
  <c r="S32" i="41"/>
  <c r="L31" i="41"/>
  <c r="V79" i="41"/>
  <c r="AY79" i="41" s="1"/>
  <c r="AB115" i="41"/>
  <c r="Y111" i="41"/>
  <c r="P19" i="41"/>
  <c r="AA19" i="41"/>
  <c r="V50" i="41"/>
  <c r="AY50" i="41" s="1"/>
  <c r="W18" i="41"/>
  <c r="V18" i="41"/>
  <c r="AY18" i="41" s="1"/>
  <c r="BB18" i="41" s="1"/>
  <c r="U66" i="41"/>
  <c r="AE32" i="41" a="1"/>
  <c r="AE32" i="41" s="1"/>
  <c r="AE45" i="41" a="1"/>
  <c r="AE45" i="41" s="1"/>
  <c r="AA17" i="41"/>
  <c r="P8" i="41"/>
  <c r="Y23" i="41"/>
  <c r="V23" i="41"/>
  <c r="AY23" i="41" s="1"/>
  <c r="AG3" i="41"/>
  <c r="U78" i="41"/>
  <c r="L51" i="41"/>
  <c r="AA45" i="41"/>
  <c r="M23" i="41"/>
  <c r="AG23" i="41" s="1"/>
  <c r="P48" i="41"/>
  <c r="M67" i="41"/>
  <c r="N61" i="41"/>
  <c r="L61" i="41"/>
  <c r="N43" i="41"/>
  <c r="M43" i="41"/>
  <c r="N19" i="41"/>
  <c r="M19" i="41"/>
  <c r="AG19" i="41" s="1"/>
  <c r="N35" i="41"/>
  <c r="L35" i="41"/>
  <c r="AA97" i="41"/>
  <c r="Y97" i="41"/>
  <c r="AB97" i="41"/>
  <c r="Q97" i="41"/>
  <c r="BA97" i="41" s="1"/>
  <c r="P97" i="41"/>
  <c r="AX92" i="41"/>
  <c r="F92" i="41"/>
  <c r="G92" i="41" s="1"/>
  <c r="AX44" i="41"/>
  <c r="F44" i="41"/>
  <c r="G44" i="41" s="1"/>
  <c r="AB24" i="41"/>
  <c r="N24" i="41"/>
  <c r="Z111" i="41"/>
  <c r="AZ111" i="41" s="1"/>
  <c r="AH44" i="41"/>
  <c r="AA104" i="41"/>
  <c r="AA98" i="41"/>
  <c r="AX43" i="41"/>
  <c r="AH43" i="41"/>
  <c r="P46" i="41"/>
  <c r="S47" i="41"/>
  <c r="Z40" i="41"/>
  <c r="AZ40" i="41" s="1"/>
  <c r="R63" i="41"/>
  <c r="N78" i="41"/>
  <c r="M56" i="41"/>
  <c r="AG56" i="41" s="1"/>
  <c r="L91" i="41"/>
  <c r="AU32" i="41"/>
  <c r="AG52" i="41"/>
  <c r="V115" i="41"/>
  <c r="AY115" i="41" s="1"/>
  <c r="BB115" i="41" s="1"/>
  <c r="S95" i="41"/>
  <c r="S111" i="41"/>
  <c r="Q19" i="41"/>
  <c r="BA19" i="41" s="1"/>
  <c r="Q95" i="41"/>
  <c r="BA95" i="41" s="1"/>
  <c r="BB95" i="41" s="1"/>
  <c r="W50" i="41"/>
  <c r="AB66" i="41"/>
  <c r="AE97" i="41" a="1"/>
  <c r="AE97" i="41" s="1"/>
  <c r="Y98" i="41"/>
  <c r="L96" i="41"/>
  <c r="P104" i="41"/>
  <c r="L76" i="41"/>
  <c r="L48" i="41"/>
  <c r="N23" i="41"/>
  <c r="L47" i="41"/>
  <c r="F36" i="41"/>
  <c r="G36" i="41" s="1"/>
  <c r="M128" i="41"/>
  <c r="L39" i="41"/>
  <c r="R2" i="41"/>
  <c r="V2" i="41"/>
  <c r="AY2" i="41" s="1"/>
  <c r="AG4" i="41"/>
  <c r="Q16" i="41"/>
  <c r="BA16" i="41" s="1"/>
  <c r="BB16" i="41" s="1"/>
  <c r="Z16" i="41"/>
  <c r="AZ16" i="41" s="1"/>
  <c r="W16" i="41"/>
  <c r="P16" i="41"/>
  <c r="M26" i="41"/>
  <c r="L26" i="41"/>
  <c r="W112" i="41"/>
  <c r="V112" i="41"/>
  <c r="AY112" i="41" s="1"/>
  <c r="F129" i="41"/>
  <c r="G129" i="41" s="1"/>
  <c r="AX86" i="41"/>
  <c r="F86" i="41"/>
  <c r="G86" i="41" s="1"/>
  <c r="AX70" i="41"/>
  <c r="F70" i="41"/>
  <c r="G70" i="41" s="1"/>
  <c r="N106" i="41"/>
  <c r="L106" i="41"/>
  <c r="M106" i="41"/>
  <c r="M82" i="41"/>
  <c r="L82" i="41"/>
  <c r="M74" i="41"/>
  <c r="L74" i="41"/>
  <c r="AX76" i="41"/>
  <c r="F76" i="41"/>
  <c r="G76" i="41" s="1"/>
  <c r="AX28" i="41"/>
  <c r="F28" i="41"/>
  <c r="G28" i="41" s="1"/>
  <c r="Y115" i="41"/>
  <c r="U15" i="41"/>
  <c r="AE15" i="41" a="1"/>
  <c r="AE15" i="41" s="1"/>
  <c r="V15" i="41"/>
  <c r="AY15" i="41" s="1"/>
  <c r="Z15" i="41"/>
  <c r="AZ15" i="41" s="1"/>
  <c r="AB15" i="41"/>
  <c r="AX59" i="41"/>
  <c r="F59" i="41"/>
  <c r="G59" i="41" s="1"/>
  <c r="AX11" i="41"/>
  <c r="F11" i="41"/>
  <c r="G11" i="41" s="1"/>
  <c r="N55" i="41"/>
  <c r="L55" i="41"/>
  <c r="M55" i="41"/>
  <c r="AG55" i="41" s="1"/>
  <c r="L63" i="41"/>
  <c r="S112" i="41"/>
  <c r="Z55" i="41"/>
  <c r="AZ55" i="41" s="1"/>
  <c r="W32" i="41"/>
  <c r="W104" i="41"/>
  <c r="W115" i="41"/>
  <c r="W111" i="41"/>
  <c r="Y19" i="41"/>
  <c r="R50" i="41"/>
  <c r="AA66" i="41"/>
  <c r="AE63" i="41" a="1"/>
  <c r="AE63" i="41" s="1"/>
  <c r="AE17" i="41" a="1"/>
  <c r="AE17" i="41" s="1"/>
  <c r="P63" i="41"/>
  <c r="F106" i="41"/>
  <c r="G106" i="41" s="1"/>
  <c r="Q106" i="41" s="1"/>
  <c r="BA106" i="41" s="1"/>
  <c r="BB106" i="41" s="1"/>
  <c r="N104" i="41"/>
  <c r="M112" i="41"/>
  <c r="R112" i="41"/>
  <c r="Q104" i="41"/>
  <c r="BA104" i="41" s="1"/>
  <c r="N79" i="41"/>
  <c r="N76" i="41"/>
  <c r="AH28" i="41"/>
  <c r="W39" i="41"/>
  <c r="U39" i="41"/>
  <c r="AA39" i="41"/>
  <c r="S39" i="41"/>
  <c r="Q39" i="41"/>
  <c r="BA39" i="41" s="1"/>
  <c r="M47" i="41"/>
  <c r="N39" i="41"/>
  <c r="N16" i="41"/>
  <c r="AH19" i="41"/>
  <c r="AH35" i="41"/>
  <c r="W53" i="41"/>
  <c r="N53" i="41"/>
  <c r="F91" i="41"/>
  <c r="G91" i="41" s="1"/>
  <c r="AB108" i="41"/>
  <c r="S108" i="41"/>
  <c r="N110" i="41"/>
  <c r="L110" i="41"/>
  <c r="F128" i="41"/>
  <c r="G128" i="41" s="1"/>
  <c r="AE128" i="41" s="1" a="1"/>
  <c r="AE128" i="41" s="1"/>
  <c r="F113" i="41"/>
  <c r="G113" i="41" s="1"/>
  <c r="N50" i="41"/>
  <c r="L50" i="41"/>
  <c r="M62" i="41"/>
  <c r="F7" i="41"/>
  <c r="G7" i="41" s="1"/>
  <c r="F119" i="41"/>
  <c r="G119" i="41" s="1"/>
  <c r="F65" i="41"/>
  <c r="G65" i="41" s="1"/>
  <c r="P65" i="41" s="1"/>
  <c r="V29" i="41"/>
  <c r="AY29" i="41" s="1"/>
  <c r="F9" i="41"/>
  <c r="G9" i="41" s="1"/>
  <c r="AG36" i="41"/>
  <c r="F124" i="41"/>
  <c r="G124" i="41" s="1"/>
  <c r="F33" i="41"/>
  <c r="G33" i="41" s="1"/>
  <c r="R95" i="41"/>
  <c r="AG54" i="41"/>
  <c r="W40" i="41"/>
  <c r="AH15" i="41"/>
  <c r="F31" i="41"/>
  <c r="G31" i="41" s="1"/>
  <c r="AH9" i="41"/>
  <c r="V28" i="40"/>
  <c r="AY28" i="40" s="1"/>
  <c r="W28" i="40"/>
  <c r="AU28" i="40"/>
  <c r="AV6" i="40" s="1"/>
  <c r="AB28" i="40"/>
  <c r="AA28" i="40"/>
  <c r="S28" i="40"/>
  <c r="Z28" i="40"/>
  <c r="AZ28" i="40" s="1"/>
  <c r="Y28" i="40"/>
  <c r="Q28" i="40"/>
  <c r="BA28" i="40" s="1"/>
  <c r="U28" i="40"/>
  <c r="Q33" i="40"/>
  <c r="BA33" i="40" s="1"/>
  <c r="AU33" i="40"/>
  <c r="S33" i="40"/>
  <c r="AA33" i="40"/>
  <c r="U33" i="40"/>
  <c r="P33" i="40"/>
  <c r="Z33" i="40"/>
  <c r="AZ33" i="40" s="1"/>
  <c r="W33" i="40"/>
  <c r="R33" i="40"/>
  <c r="AB33" i="40"/>
  <c r="V33" i="40"/>
  <c r="AY33" i="40" s="1"/>
  <c r="BB33" i="40" s="1"/>
  <c r="Y33" i="40"/>
  <c r="N128" i="40"/>
  <c r="M128" i="40"/>
  <c r="L128" i="40"/>
  <c r="M112" i="40"/>
  <c r="L112" i="40"/>
  <c r="N112" i="40"/>
  <c r="V112" i="40"/>
  <c r="AY112" i="40" s="1"/>
  <c r="BB112" i="40" s="1"/>
  <c r="W112" i="40"/>
  <c r="U112" i="40"/>
  <c r="AA112" i="40"/>
  <c r="Z112" i="40"/>
  <c r="AZ112" i="40" s="1"/>
  <c r="N104" i="40"/>
  <c r="M104" i="40"/>
  <c r="L104" i="40"/>
  <c r="P104" i="40"/>
  <c r="N69" i="40"/>
  <c r="Q69" i="40"/>
  <c r="BA69" i="40" s="1"/>
  <c r="BB69" i="40" s="1"/>
  <c r="V69" i="40"/>
  <c r="AY69" i="40" s="1"/>
  <c r="L69" i="40"/>
  <c r="S69" i="40"/>
  <c r="M61" i="40"/>
  <c r="AG61" i="40" s="1"/>
  <c r="W61" i="40"/>
  <c r="U61" i="40"/>
  <c r="V61" i="40"/>
  <c r="AY61" i="40" s="1"/>
  <c r="N61" i="40"/>
  <c r="L61" i="40"/>
  <c r="AB61" i="40"/>
  <c r="L53" i="40"/>
  <c r="N53" i="40"/>
  <c r="S53" i="40"/>
  <c r="M53" i="40"/>
  <c r="L13" i="40"/>
  <c r="U13" i="40"/>
  <c r="AB13" i="40"/>
  <c r="M13" i="40"/>
  <c r="AG13" i="40" s="1"/>
  <c r="AA13" i="40"/>
  <c r="Y13" i="40"/>
  <c r="W13" i="40"/>
  <c r="N13" i="40"/>
  <c r="V13" i="40"/>
  <c r="AY13" i="40" s="1"/>
  <c r="U17" i="40"/>
  <c r="AU17" i="40"/>
  <c r="W17" i="40"/>
  <c r="AB17" i="40"/>
  <c r="V17" i="40"/>
  <c r="AY17" i="40" s="1"/>
  <c r="BB17" i="40" s="1"/>
  <c r="Q17" i="40"/>
  <c r="BA17" i="40" s="1"/>
  <c r="R17" i="40"/>
  <c r="P17" i="40"/>
  <c r="Z17" i="40"/>
  <c r="AZ17" i="40" s="1"/>
  <c r="Y17" i="40"/>
  <c r="AA17" i="40"/>
  <c r="S17" i="40"/>
  <c r="M120" i="40"/>
  <c r="N120" i="40"/>
  <c r="L120" i="40"/>
  <c r="P120" i="40"/>
  <c r="N56" i="40"/>
  <c r="M56" i="40"/>
  <c r="L56" i="40"/>
  <c r="S56" i="40"/>
  <c r="P56" i="40"/>
  <c r="V56" i="40"/>
  <c r="AY56" i="40" s="1"/>
  <c r="P28" i="40"/>
  <c r="R28" i="40"/>
  <c r="AU58" i="40"/>
  <c r="R58" i="40"/>
  <c r="S58" i="40"/>
  <c r="Q58" i="40"/>
  <c r="BA58" i="40" s="1"/>
  <c r="P58" i="40"/>
  <c r="W126" i="40"/>
  <c r="AA126" i="40"/>
  <c r="P126" i="40"/>
  <c r="AX57" i="40"/>
  <c r="AH57" i="40"/>
  <c r="AX9" i="40"/>
  <c r="AH9" i="40"/>
  <c r="L16" i="40"/>
  <c r="M16" i="40"/>
  <c r="AG16" i="40" s="1"/>
  <c r="N16" i="40"/>
  <c r="AX129" i="40"/>
  <c r="F129" i="40"/>
  <c r="G129" i="40" s="1"/>
  <c r="R52" i="40"/>
  <c r="Z64" i="40"/>
  <c r="AZ64" i="40" s="1"/>
  <c r="AE5" i="40" a="1"/>
  <c r="AE5" i="40" s="1"/>
  <c r="Q19" i="40"/>
  <c r="BA19" i="40" s="1"/>
  <c r="BB19" i="40" s="1"/>
  <c r="S24" i="40"/>
  <c r="S8" i="40"/>
  <c r="Y48" i="40"/>
  <c r="R35" i="40"/>
  <c r="L110" i="40"/>
  <c r="M45" i="40"/>
  <c r="AG45" i="40" s="1"/>
  <c r="M19" i="40"/>
  <c r="M24" i="40"/>
  <c r="N4" i="40"/>
  <c r="L4" i="40"/>
  <c r="R15" i="40"/>
  <c r="V15" i="40"/>
  <c r="AY15" i="40" s="1"/>
  <c r="W37" i="40"/>
  <c r="V37" i="40"/>
  <c r="AY37" i="40" s="1"/>
  <c r="AU37" i="40"/>
  <c r="Y37" i="40"/>
  <c r="N78" i="40"/>
  <c r="L78" i="40"/>
  <c r="M78" i="40"/>
  <c r="N84" i="40"/>
  <c r="R84" i="40"/>
  <c r="L84" i="40"/>
  <c r="S84" i="40"/>
  <c r="M84" i="40"/>
  <c r="Y120" i="40"/>
  <c r="W120" i="40"/>
  <c r="V120" i="40"/>
  <c r="AY120" i="40" s="1"/>
  <c r="S120" i="40"/>
  <c r="Q120" i="40"/>
  <c r="BA120" i="40" s="1"/>
  <c r="BB120" i="40" s="1"/>
  <c r="U120" i="40"/>
  <c r="L124" i="40"/>
  <c r="M124" i="40"/>
  <c r="AX88" i="40"/>
  <c r="F88" i="40"/>
  <c r="G88" i="40" s="1"/>
  <c r="V86" i="40"/>
  <c r="AY86" i="40" s="1"/>
  <c r="AX25" i="40"/>
  <c r="AH25" i="40"/>
  <c r="M72" i="40"/>
  <c r="N72" i="40"/>
  <c r="L72" i="40"/>
  <c r="N32" i="40"/>
  <c r="M32" i="40"/>
  <c r="AG32" i="40" s="1"/>
  <c r="S52" i="40"/>
  <c r="AA32" i="40"/>
  <c r="V80" i="40"/>
  <c r="AY80" i="40" s="1"/>
  <c r="V45" i="40"/>
  <c r="AY45" i="40" s="1"/>
  <c r="Z37" i="40"/>
  <c r="AZ37" i="40" s="1"/>
  <c r="AB110" i="40"/>
  <c r="M21" i="40"/>
  <c r="U21" i="40"/>
  <c r="AB64" i="40"/>
  <c r="Y96" i="40"/>
  <c r="AE120" i="40" a="1"/>
  <c r="AE120" i="40" s="1"/>
  <c r="U91" i="40"/>
  <c r="V16" i="40"/>
  <c r="AY16" i="40" s="1"/>
  <c r="AB37" i="40"/>
  <c r="P8" i="40"/>
  <c r="Z48" i="40"/>
  <c r="AZ48" i="40" s="1"/>
  <c r="BB48" i="40" s="1"/>
  <c r="V5" i="40"/>
  <c r="AY5" i="40" s="1"/>
  <c r="N110" i="40"/>
  <c r="S104" i="40"/>
  <c r="Z104" i="40"/>
  <c r="AZ104" i="40" s="1"/>
  <c r="Q104" i="40"/>
  <c r="BA104" i="40" s="1"/>
  <c r="BB104" i="40" s="1"/>
  <c r="R104" i="40"/>
  <c r="V104" i="40"/>
  <c r="AY104" i="40" s="1"/>
  <c r="Y104" i="40"/>
  <c r="AA104" i="40"/>
  <c r="Y61" i="40"/>
  <c r="AA61" i="40"/>
  <c r="Z61" i="40"/>
  <c r="AZ61" i="40" s="1"/>
  <c r="Z13" i="40"/>
  <c r="AZ13" i="40" s="1"/>
  <c r="M75" i="40"/>
  <c r="Z75" i="40"/>
  <c r="AZ75" i="40" s="1"/>
  <c r="L75" i="40"/>
  <c r="W75" i="40"/>
  <c r="V75" i="40"/>
  <c r="AY75" i="40" s="1"/>
  <c r="AA75" i="40"/>
  <c r="AB75" i="40"/>
  <c r="Y112" i="40"/>
  <c r="N118" i="40"/>
  <c r="M118" i="40"/>
  <c r="AX127" i="40"/>
  <c r="F127" i="40"/>
  <c r="G127" i="40" s="1"/>
  <c r="AX119" i="40"/>
  <c r="F119" i="40"/>
  <c r="G119" i="40" s="1"/>
  <c r="AX71" i="40"/>
  <c r="F71" i="40"/>
  <c r="G71" i="40" s="1"/>
  <c r="AX63" i="40"/>
  <c r="AH63" i="40"/>
  <c r="AX55" i="40"/>
  <c r="BB55" i="40" s="1"/>
  <c r="AH55" i="40"/>
  <c r="AX47" i="40"/>
  <c r="AH47" i="40"/>
  <c r="F47" i="40"/>
  <c r="G47" i="40" s="1"/>
  <c r="AX39" i="40"/>
  <c r="F39" i="40"/>
  <c r="G39" i="40" s="1"/>
  <c r="AX23" i="40"/>
  <c r="F23" i="40"/>
  <c r="G23" i="40" s="1"/>
  <c r="AB23" i="40" s="1"/>
  <c r="AH23" i="40"/>
  <c r="AX7" i="40"/>
  <c r="AH7" i="40"/>
  <c r="M102" i="40"/>
  <c r="L102" i="40"/>
  <c r="N102" i="40"/>
  <c r="L86" i="40"/>
  <c r="N86" i="40"/>
  <c r="M70" i="40"/>
  <c r="N70" i="40"/>
  <c r="Y128" i="40"/>
  <c r="P128" i="40"/>
  <c r="AB128" i="40"/>
  <c r="R128" i="40"/>
  <c r="S128" i="40"/>
  <c r="W128" i="40"/>
  <c r="V128" i="40"/>
  <c r="AY128" i="40" s="1"/>
  <c r="Q128" i="40"/>
  <c r="BA128" i="40" s="1"/>
  <c r="AX17" i="40"/>
  <c r="AH17" i="40"/>
  <c r="N40" i="40"/>
  <c r="M40" i="40"/>
  <c r="V40" i="40"/>
  <c r="AY40" i="40" s="1"/>
  <c r="R40" i="40"/>
  <c r="P40" i="40"/>
  <c r="S40" i="40"/>
  <c r="AB16" i="40"/>
  <c r="V32" i="40"/>
  <c r="AY32" i="40" s="1"/>
  <c r="AU35" i="40"/>
  <c r="AB35" i="40"/>
  <c r="Y35" i="40"/>
  <c r="Q35" i="40"/>
  <c r="BA35" i="40" s="1"/>
  <c r="BB35" i="40" s="1"/>
  <c r="V35" i="40"/>
  <c r="AY35" i="40" s="1"/>
  <c r="U35" i="40"/>
  <c r="W35" i="40"/>
  <c r="AA35" i="40"/>
  <c r="AX78" i="40"/>
  <c r="F78" i="40"/>
  <c r="G78" i="40" s="1"/>
  <c r="AE78" i="40" s="1" a="1"/>
  <c r="AE78" i="40" s="1"/>
  <c r="AD78" i="40" s="1"/>
  <c r="AC78" i="40" s="1"/>
  <c r="AX54" i="40"/>
  <c r="F54" i="40"/>
  <c r="G54" i="40" s="1"/>
  <c r="Y54" i="40" s="1"/>
  <c r="AX22" i="40"/>
  <c r="F22" i="40"/>
  <c r="G22" i="40" s="1"/>
  <c r="AH22" i="40"/>
  <c r="N125" i="40"/>
  <c r="L125" i="40"/>
  <c r="N93" i="40"/>
  <c r="M93" i="40"/>
  <c r="L93" i="40"/>
  <c r="M5" i="40"/>
  <c r="N5" i="40"/>
  <c r="L5" i="40"/>
  <c r="Y80" i="40"/>
  <c r="W45" i="40"/>
  <c r="R37" i="40"/>
  <c r="P21" i="40"/>
  <c r="V21" i="40"/>
  <c r="AY21" i="40" s="1"/>
  <c r="AA86" i="40"/>
  <c r="AA96" i="40"/>
  <c r="AE98" i="40" a="1"/>
  <c r="AE98" i="40" s="1"/>
  <c r="AE86" i="40" a="1"/>
  <c r="AE86" i="40" s="1"/>
  <c r="V19" i="40"/>
  <c r="AY19" i="40" s="1"/>
  <c r="W16" i="40"/>
  <c r="AA120" i="40"/>
  <c r="N48" i="40"/>
  <c r="V48" i="40"/>
  <c r="AY48" i="40" s="1"/>
  <c r="Z128" i="40"/>
  <c r="AZ128" i="40" s="1"/>
  <c r="Y86" i="40"/>
  <c r="AG46" i="40"/>
  <c r="AH38" i="40"/>
  <c r="M88" i="40"/>
  <c r="AB7" i="40"/>
  <c r="U7" i="40"/>
  <c r="Z7" i="40"/>
  <c r="AZ7" i="40" s="1"/>
  <c r="AA7" i="40"/>
  <c r="N27" i="40"/>
  <c r="AA27" i="40"/>
  <c r="Y27" i="40"/>
  <c r="M27" i="40"/>
  <c r="AG27" i="40" s="1"/>
  <c r="L27" i="40"/>
  <c r="Z27" i="40"/>
  <c r="AZ27" i="40" s="1"/>
  <c r="BB27" i="40" s="1"/>
  <c r="V77" i="40"/>
  <c r="AY77" i="40" s="1"/>
  <c r="U77" i="40"/>
  <c r="Y100" i="40"/>
  <c r="Z100" i="40"/>
  <c r="AZ100" i="40" s="1"/>
  <c r="U100" i="40"/>
  <c r="W100" i="40"/>
  <c r="V100" i="40"/>
  <c r="AY100" i="40" s="1"/>
  <c r="P100" i="40"/>
  <c r="R100" i="40"/>
  <c r="AX117" i="40"/>
  <c r="F117" i="40"/>
  <c r="G117" i="40" s="1"/>
  <c r="AA117" i="40" s="1"/>
  <c r="AX109" i="40"/>
  <c r="F109" i="40"/>
  <c r="G109" i="40" s="1"/>
  <c r="AA109" i="40" s="1"/>
  <c r="AX93" i="40"/>
  <c r="F93" i="40"/>
  <c r="G93" i="40" s="1"/>
  <c r="AX85" i="40"/>
  <c r="F85" i="40"/>
  <c r="G85" i="40" s="1"/>
  <c r="AX65" i="40"/>
  <c r="AH65" i="40"/>
  <c r="F65" i="40"/>
  <c r="G65" i="40" s="1"/>
  <c r="AX33" i="40"/>
  <c r="AH33" i="40"/>
  <c r="L24" i="40"/>
  <c r="Q24" i="40"/>
  <c r="BA24" i="40" s="1"/>
  <c r="BB24" i="40" s="1"/>
  <c r="N24" i="40"/>
  <c r="P24" i="40"/>
  <c r="Y64" i="40"/>
  <c r="F57" i="40"/>
  <c r="G57" i="40" s="1"/>
  <c r="AU57" i="40" s="1"/>
  <c r="AV17" i="40" s="1"/>
  <c r="N52" i="40"/>
  <c r="M52" i="40"/>
  <c r="W83" i="40"/>
  <c r="Y83" i="40"/>
  <c r="V83" i="40"/>
  <c r="AY83" i="40" s="1"/>
  <c r="R83" i="40"/>
  <c r="Z83" i="40"/>
  <c r="AZ83" i="40" s="1"/>
  <c r="V18" i="40"/>
  <c r="AY18" i="40" s="1"/>
  <c r="S18" i="40"/>
  <c r="R18" i="40"/>
  <c r="U18" i="40"/>
  <c r="AA18" i="40"/>
  <c r="AX14" i="40"/>
  <c r="F14" i="40"/>
  <c r="G14" i="40" s="1"/>
  <c r="Z14" i="40" s="1"/>
  <c r="AZ14" i="40" s="1"/>
  <c r="AH14" i="40"/>
  <c r="L37" i="40"/>
  <c r="M37" i="40"/>
  <c r="N37" i="40"/>
  <c r="M80" i="40"/>
  <c r="S80" i="40"/>
  <c r="Z16" i="40"/>
  <c r="AZ16" i="40" s="1"/>
  <c r="Z21" i="40"/>
  <c r="AZ21" i="40" s="1"/>
  <c r="R21" i="40"/>
  <c r="AA110" i="40"/>
  <c r="S98" i="40"/>
  <c r="AE37" i="40" a="1"/>
  <c r="AE37" i="40" s="1"/>
  <c r="U16" i="40"/>
  <c r="W18" i="40"/>
  <c r="AB32" i="40"/>
  <c r="U55" i="40"/>
  <c r="AB120" i="40"/>
  <c r="Y126" i="40"/>
  <c r="F9" i="40"/>
  <c r="G9" i="40" s="1"/>
  <c r="M4" i="40"/>
  <c r="AA128" i="40"/>
  <c r="AA101" i="40"/>
  <c r="R120" i="40"/>
  <c r="P83" i="40"/>
  <c r="S83" i="40"/>
  <c r="AB31" i="40"/>
  <c r="N34" i="40"/>
  <c r="M22" i="40"/>
  <c r="L22" i="40"/>
  <c r="R32" i="40"/>
  <c r="AU32" i="40"/>
  <c r="W32" i="40"/>
  <c r="S32" i="40"/>
  <c r="Z32" i="40"/>
  <c r="AZ32" i="40" s="1"/>
  <c r="BB32" i="40" s="1"/>
  <c r="Y32" i="40"/>
  <c r="R53" i="40"/>
  <c r="W53" i="40"/>
  <c r="P53" i="40"/>
  <c r="AA53" i="40"/>
  <c r="V53" i="40"/>
  <c r="AY53" i="40" s="1"/>
  <c r="Q53" i="40"/>
  <c r="BA53" i="40" s="1"/>
  <c r="BB53" i="40" s="1"/>
  <c r="U53" i="40"/>
  <c r="AU53" i="40"/>
  <c r="R107" i="40"/>
  <c r="U107" i="40"/>
  <c r="AB82" i="40"/>
  <c r="W82" i="40"/>
  <c r="S82" i="40"/>
  <c r="Y82" i="40"/>
  <c r="M113" i="40"/>
  <c r="N113" i="40"/>
  <c r="AG33" i="40"/>
  <c r="AX124" i="40"/>
  <c r="F124" i="40"/>
  <c r="G124" i="40" s="1"/>
  <c r="R124" i="40" s="1"/>
  <c r="AX116" i="40"/>
  <c r="F116" i="40"/>
  <c r="G116" i="40" s="1"/>
  <c r="AX92" i="40"/>
  <c r="F92" i="40"/>
  <c r="G92" i="40" s="1"/>
  <c r="AE92" i="40" s="1" a="1"/>
  <c r="AE92" i="40" s="1"/>
  <c r="AD92" i="40" s="1"/>
  <c r="AC92" i="40" s="1"/>
  <c r="AX41" i="40"/>
  <c r="AH41" i="40"/>
  <c r="F41" i="40"/>
  <c r="G41" i="40" s="1"/>
  <c r="N8" i="40"/>
  <c r="L8" i="40"/>
  <c r="M8" i="40"/>
  <c r="V64" i="40"/>
  <c r="AY64" i="40" s="1"/>
  <c r="AB96" i="40"/>
  <c r="AU5" i="40"/>
  <c r="U5" i="40"/>
  <c r="W5" i="40"/>
  <c r="R5" i="40"/>
  <c r="S5" i="40"/>
  <c r="AB5" i="40"/>
  <c r="AA5" i="40"/>
  <c r="P5" i="40"/>
  <c r="Y5" i="40"/>
  <c r="M91" i="40"/>
  <c r="N91" i="40"/>
  <c r="N49" i="40"/>
  <c r="M49" i="40"/>
  <c r="AG49" i="40" s="1"/>
  <c r="L49" i="40"/>
  <c r="AX70" i="40"/>
  <c r="F70" i="40"/>
  <c r="G70" i="40" s="1"/>
  <c r="AX46" i="40"/>
  <c r="F46" i="40"/>
  <c r="G46" i="40" s="1"/>
  <c r="AH46" i="40"/>
  <c r="AX6" i="40"/>
  <c r="F6" i="40"/>
  <c r="G6" i="40" s="1"/>
  <c r="P6" i="40" s="1"/>
  <c r="L109" i="40"/>
  <c r="N109" i="40"/>
  <c r="M109" i="40"/>
  <c r="AB29" i="40"/>
  <c r="N29" i="40"/>
  <c r="Y20" i="40"/>
  <c r="M34" i="40"/>
  <c r="U15" i="40"/>
  <c r="R80" i="40"/>
  <c r="W80" i="40"/>
  <c r="AU55" i="40"/>
  <c r="AB21" i="40"/>
  <c r="S34" i="40"/>
  <c r="AA64" i="40"/>
  <c r="AE55" i="40" a="1"/>
  <c r="AE55" i="40" s="1"/>
  <c r="AE83" i="40" a="1"/>
  <c r="AE83" i="40" s="1"/>
  <c r="AE35" i="40" a="1"/>
  <c r="AE35" i="40" s="1"/>
  <c r="R19" i="40"/>
  <c r="Q34" i="40"/>
  <c r="BA34" i="40" s="1"/>
  <c r="BB34" i="40" s="1"/>
  <c r="AB18" i="40"/>
  <c r="Q37" i="40"/>
  <c r="BA37" i="40" s="1"/>
  <c r="BB37" i="40" s="1"/>
  <c r="U32" i="40"/>
  <c r="R24" i="40"/>
  <c r="V126" i="40"/>
  <c r="AY126" i="40" s="1"/>
  <c r="U128" i="40"/>
  <c r="Q83" i="40"/>
  <c r="BA83" i="40" s="1"/>
  <c r="BB83" i="40" s="1"/>
  <c r="V42" i="40"/>
  <c r="AY42" i="40" s="1"/>
  <c r="AU42" i="40"/>
  <c r="AB42" i="40"/>
  <c r="AA42" i="40"/>
  <c r="U42" i="40"/>
  <c r="Z42" i="40"/>
  <c r="AZ42" i="40" s="1"/>
  <c r="BB42" i="40" s="1"/>
  <c r="Q42" i="40"/>
  <c r="BA42" i="40" s="1"/>
  <c r="S43" i="40"/>
  <c r="U43" i="40"/>
  <c r="P43" i="40"/>
  <c r="F38" i="40"/>
  <c r="G38" i="40" s="1"/>
  <c r="L32" i="40"/>
  <c r="AB56" i="40"/>
  <c r="AU56" i="40"/>
  <c r="Z56" i="40"/>
  <c r="AZ56" i="40" s="1"/>
  <c r="W56" i="40"/>
  <c r="Q56" i="40"/>
  <c r="BA56" i="40" s="1"/>
  <c r="U56" i="40"/>
  <c r="M25" i="40"/>
  <c r="N25" i="40"/>
  <c r="L68" i="40"/>
  <c r="N68" i="40"/>
  <c r="AX49" i="40"/>
  <c r="AH49" i="40"/>
  <c r="F49" i="40"/>
  <c r="G49" i="40" s="1"/>
  <c r="M48" i="40"/>
  <c r="AG48" i="40" s="1"/>
  <c r="AB48" i="40"/>
  <c r="L48" i="40"/>
  <c r="W48" i="40"/>
  <c r="AA48" i="40"/>
  <c r="W96" i="40"/>
  <c r="N88" i="40"/>
  <c r="Y55" i="40"/>
  <c r="S55" i="40"/>
  <c r="W55" i="40"/>
  <c r="R55" i="40"/>
  <c r="P55" i="40"/>
  <c r="Z55" i="40"/>
  <c r="AZ55" i="40" s="1"/>
  <c r="Q55" i="40"/>
  <c r="BA55" i="40" s="1"/>
  <c r="AX62" i="40"/>
  <c r="F62" i="40"/>
  <c r="G62" i="40" s="1"/>
  <c r="AX30" i="40"/>
  <c r="F30" i="40"/>
  <c r="G30" i="40" s="1"/>
  <c r="AE30" i="40" s="1" a="1"/>
  <c r="AE30" i="40" s="1"/>
  <c r="AD30" i="40" s="1"/>
  <c r="AC30" i="40" s="1"/>
  <c r="AH30" i="40"/>
  <c r="U80" i="40"/>
  <c r="Z80" i="40"/>
  <c r="AZ80" i="40" s="1"/>
  <c r="AA16" i="40"/>
  <c r="AB55" i="40"/>
  <c r="S21" i="40"/>
  <c r="V34" i="40"/>
  <c r="AY34" i="40" s="1"/>
  <c r="W64" i="40"/>
  <c r="AE18" i="40" a="1"/>
  <c r="AE18" i="40" s="1"/>
  <c r="AS128" i="40"/>
  <c r="AF128" i="40" s="1"/>
  <c r="AS80" i="40"/>
  <c r="AF80" i="40" s="1"/>
  <c r="AS126" i="40"/>
  <c r="AF126" i="40" s="1"/>
  <c r="Y18" i="40"/>
  <c r="Y16" i="40"/>
  <c r="P34" i="40"/>
  <c r="Q18" i="40"/>
  <c r="BA18" i="40" s="1"/>
  <c r="BB18" i="40" s="1"/>
  <c r="U37" i="40"/>
  <c r="S15" i="40"/>
  <c r="AA55" i="40"/>
  <c r="Z126" i="40"/>
  <c r="AZ126" i="40" s="1"/>
  <c r="BB126" i="40" s="1"/>
  <c r="F25" i="40"/>
  <c r="G25" i="40" s="1"/>
  <c r="AA83" i="40"/>
  <c r="L85" i="40"/>
  <c r="L64" i="40"/>
  <c r="AU8" i="40"/>
  <c r="Y8" i="40"/>
  <c r="W8" i="40"/>
  <c r="V8" i="40"/>
  <c r="AY8" i="40" s="1"/>
  <c r="AB8" i="40"/>
  <c r="AA8" i="40"/>
  <c r="L92" i="40"/>
  <c r="M92" i="40"/>
  <c r="L94" i="40"/>
  <c r="N94" i="40"/>
  <c r="AG17" i="40"/>
  <c r="F74" i="40"/>
  <c r="G74" i="40" s="1"/>
  <c r="Y74" i="40" s="1"/>
  <c r="M80" i="39"/>
  <c r="N80" i="39"/>
  <c r="L80" i="39"/>
  <c r="AU8" i="39"/>
  <c r="U8" i="39"/>
  <c r="W8" i="39"/>
  <c r="AB8" i="39"/>
  <c r="Z8" i="39"/>
  <c r="AZ8" i="39" s="1"/>
  <c r="Q8" i="39"/>
  <c r="BA8" i="39" s="1"/>
  <c r="R8" i="39"/>
  <c r="P8" i="39"/>
  <c r="S8" i="39"/>
  <c r="R2" i="39"/>
  <c r="Z2" i="39"/>
  <c r="AZ2" i="39" s="1"/>
  <c r="V2" i="39"/>
  <c r="AY2" i="39" s="1"/>
  <c r="P2" i="39"/>
  <c r="Y2" i="39"/>
  <c r="U2" i="39"/>
  <c r="AA2" i="39"/>
  <c r="W2" i="39"/>
  <c r="S2" i="39"/>
  <c r="AB2" i="39"/>
  <c r="Q2" i="39"/>
  <c r="BA2" i="39" s="1"/>
  <c r="AU2" i="39"/>
  <c r="M117" i="39"/>
  <c r="L117" i="39"/>
  <c r="N117" i="39"/>
  <c r="W117" i="39"/>
  <c r="U117" i="39"/>
  <c r="AB117" i="39"/>
  <c r="L93" i="39"/>
  <c r="N93" i="39"/>
  <c r="M93" i="39"/>
  <c r="AB55" i="39"/>
  <c r="P55" i="39"/>
  <c r="Z55" i="39"/>
  <c r="AZ55" i="39" s="1"/>
  <c r="Q55" i="39"/>
  <c r="BA55" i="39" s="1"/>
  <c r="S55" i="39"/>
  <c r="W55" i="39"/>
  <c r="V55" i="39"/>
  <c r="AY55" i="39" s="1"/>
  <c r="U55" i="39"/>
  <c r="Y55" i="39"/>
  <c r="AU55" i="39"/>
  <c r="AA55" i="39"/>
  <c r="R55" i="39"/>
  <c r="N39" i="39"/>
  <c r="L39" i="39"/>
  <c r="M39" i="39"/>
  <c r="AG39" i="39" s="1"/>
  <c r="W31" i="39"/>
  <c r="S31" i="39"/>
  <c r="R31" i="39"/>
  <c r="AU31" i="39"/>
  <c r="Q31" i="39"/>
  <c r="BA31" i="39" s="1"/>
  <c r="AA31" i="39"/>
  <c r="AE31" i="39" a="1"/>
  <c r="AE31" i="39" s="1"/>
  <c r="P31" i="39"/>
  <c r="P16" i="39"/>
  <c r="R16" i="39"/>
  <c r="M24" i="39"/>
  <c r="AG24" i="39" s="1"/>
  <c r="N24" i="39"/>
  <c r="L24" i="39"/>
  <c r="N88" i="39"/>
  <c r="M88" i="39"/>
  <c r="L88" i="39"/>
  <c r="W88" i="39"/>
  <c r="W5" i="39"/>
  <c r="AA24" i="39"/>
  <c r="U24" i="39"/>
  <c r="AB14" i="39"/>
  <c r="P14" i="39"/>
  <c r="R14" i="39"/>
  <c r="V14" i="39"/>
  <c r="AY14" i="39" s="1"/>
  <c r="Y14" i="39"/>
  <c r="S14" i="39"/>
  <c r="Q14" i="39"/>
  <c r="BA14" i="39" s="1"/>
  <c r="BB14" i="39" s="1"/>
  <c r="L84" i="39"/>
  <c r="M84" i="39"/>
  <c r="L109" i="39"/>
  <c r="M109" i="39"/>
  <c r="P109" i="39"/>
  <c r="L119" i="39"/>
  <c r="M119" i="39"/>
  <c r="N119" i="39"/>
  <c r="AX71" i="39"/>
  <c r="F71" i="39"/>
  <c r="G71" i="39" s="1"/>
  <c r="AX39" i="39"/>
  <c r="F39" i="39"/>
  <c r="G39" i="39" s="1"/>
  <c r="R39" i="39" s="1"/>
  <c r="AX23" i="39"/>
  <c r="F23" i="39"/>
  <c r="G23" i="39" s="1"/>
  <c r="N104" i="39"/>
  <c r="M104" i="39"/>
  <c r="M96" i="39"/>
  <c r="N96" i="39"/>
  <c r="M64" i="39"/>
  <c r="N64" i="39"/>
  <c r="Z40" i="39"/>
  <c r="AZ40" i="39" s="1"/>
  <c r="V40" i="39"/>
  <c r="AY40" i="39" s="1"/>
  <c r="M32" i="39"/>
  <c r="Q32" i="39"/>
  <c r="BA32" i="39" s="1"/>
  <c r="BB32" i="39" s="1"/>
  <c r="L32" i="39"/>
  <c r="L8" i="39"/>
  <c r="N8" i="39"/>
  <c r="P32" i="39"/>
  <c r="Z70" i="39"/>
  <c r="AZ70" i="39" s="1"/>
  <c r="Z107" i="39"/>
  <c r="AZ107" i="39" s="1"/>
  <c r="Y120" i="39"/>
  <c r="AB17" i="39"/>
  <c r="Q94" i="39"/>
  <c r="BA94" i="39" s="1"/>
  <c r="BB94" i="39" s="1"/>
  <c r="P70" i="39"/>
  <c r="Z72" i="39"/>
  <c r="AZ72" i="39" s="1"/>
  <c r="V99" i="39"/>
  <c r="AY99" i="39" s="1"/>
  <c r="BB99" i="39" s="1"/>
  <c r="W99" i="39"/>
  <c r="U99" i="39"/>
  <c r="R99" i="39"/>
  <c r="AA99" i="39"/>
  <c r="P99" i="39"/>
  <c r="Q99" i="39"/>
  <c r="BA99" i="39" s="1"/>
  <c r="Z99" i="39"/>
  <c r="AZ99" i="39" s="1"/>
  <c r="N10" i="39"/>
  <c r="M10" i="39"/>
  <c r="V54" i="39"/>
  <c r="AY54" i="39" s="1"/>
  <c r="U54" i="39"/>
  <c r="Y54" i="39"/>
  <c r="S54" i="39"/>
  <c r="AB111" i="39"/>
  <c r="R111" i="39"/>
  <c r="AA111" i="39"/>
  <c r="U111" i="39"/>
  <c r="Y111" i="39"/>
  <c r="Z111" i="39"/>
  <c r="AZ111" i="39" s="1"/>
  <c r="Q111" i="39"/>
  <c r="BA111" i="39" s="1"/>
  <c r="BB111" i="39" s="1"/>
  <c r="AX92" i="39"/>
  <c r="F92" i="39"/>
  <c r="G92" i="39" s="1"/>
  <c r="AX85" i="39"/>
  <c r="F85" i="39"/>
  <c r="G85" i="39" s="1"/>
  <c r="AX38" i="39"/>
  <c r="AH38" i="39"/>
  <c r="AX6" i="39"/>
  <c r="F6" i="39"/>
  <c r="G6" i="39" s="1"/>
  <c r="AG6" i="39"/>
  <c r="N127" i="39"/>
  <c r="L127" i="39"/>
  <c r="M127" i="39"/>
  <c r="L111" i="39"/>
  <c r="N111" i="39"/>
  <c r="M111" i="39"/>
  <c r="N103" i="39"/>
  <c r="M103" i="39"/>
  <c r="L103" i="39"/>
  <c r="Q95" i="39"/>
  <c r="BA95" i="39" s="1"/>
  <c r="BB95" i="39" s="1"/>
  <c r="P95" i="39"/>
  <c r="L95" i="39"/>
  <c r="R95" i="39"/>
  <c r="N95" i="39"/>
  <c r="M79" i="39"/>
  <c r="N79" i="39"/>
  <c r="L79" i="39"/>
  <c r="N47" i="39"/>
  <c r="M47" i="39"/>
  <c r="L47" i="39"/>
  <c r="L55" i="39"/>
  <c r="AH23" i="39"/>
  <c r="AA40" i="39"/>
  <c r="AB27" i="39"/>
  <c r="Q19" i="39"/>
  <c r="BA19" i="39" s="1"/>
  <c r="Q109" i="39"/>
  <c r="BA109" i="39" s="1"/>
  <c r="BB109" i="39" s="1"/>
  <c r="AA77" i="39"/>
  <c r="W77" i="39"/>
  <c r="AA120" i="39"/>
  <c r="AB94" i="39"/>
  <c r="P17" i="39"/>
  <c r="Z101" i="39"/>
  <c r="AZ101" i="39" s="1"/>
  <c r="R94" i="39"/>
  <c r="S126" i="39"/>
  <c r="AU14" i="39"/>
  <c r="V109" i="39"/>
  <c r="AY109" i="39" s="1"/>
  <c r="L7" i="39"/>
  <c r="AA5" i="39"/>
  <c r="W112" i="39"/>
  <c r="P112" i="39"/>
  <c r="Z112" i="39"/>
  <c r="AZ112" i="39" s="1"/>
  <c r="W27" i="39"/>
  <c r="AH6" i="39"/>
  <c r="AB124" i="39"/>
  <c r="AA124" i="39"/>
  <c r="Y124" i="39"/>
  <c r="M126" i="39"/>
  <c r="L126" i="39"/>
  <c r="N115" i="39"/>
  <c r="M115" i="39"/>
  <c r="AX123" i="39"/>
  <c r="F123" i="39"/>
  <c r="G123" i="39" s="1"/>
  <c r="AX91" i="39"/>
  <c r="F91" i="39"/>
  <c r="G91" i="39" s="1"/>
  <c r="AB91" i="39" s="1"/>
  <c r="AX84" i="39"/>
  <c r="F84" i="39"/>
  <c r="G84" i="39" s="1"/>
  <c r="AS120" i="39"/>
  <c r="AF120" i="39" s="1"/>
  <c r="U40" i="39"/>
  <c r="W94" i="39"/>
  <c r="AB75" i="39"/>
  <c r="AE75" i="39" a="1"/>
  <c r="AE75" i="39" s="1"/>
  <c r="Q126" i="39"/>
  <c r="BA126" i="39" s="1"/>
  <c r="BB126" i="39" s="1"/>
  <c r="W126" i="39"/>
  <c r="AB126" i="39"/>
  <c r="V126" i="39"/>
  <c r="AY126" i="39" s="1"/>
  <c r="P126" i="39"/>
  <c r="Z126" i="39"/>
  <c r="AZ126" i="39" s="1"/>
  <c r="AX4" i="39"/>
  <c r="F4" i="39"/>
  <c r="G4" i="39" s="1"/>
  <c r="AH4" i="39"/>
  <c r="M85" i="39"/>
  <c r="L85" i="39"/>
  <c r="M53" i="39"/>
  <c r="AG53" i="39" s="1"/>
  <c r="N53" i="39"/>
  <c r="L21" i="39"/>
  <c r="M21" i="39"/>
  <c r="AG21" i="39" s="1"/>
  <c r="N21" i="39"/>
  <c r="Y69" i="39"/>
  <c r="V32" i="39"/>
  <c r="AY32" i="39" s="1"/>
  <c r="AH39" i="39"/>
  <c r="W40" i="39"/>
  <c r="S27" i="39"/>
  <c r="V19" i="39"/>
  <c r="AY19" i="39" s="1"/>
  <c r="Y94" i="39"/>
  <c r="N37" i="39"/>
  <c r="S70" i="39"/>
  <c r="V94" i="39"/>
  <c r="AY94" i="39" s="1"/>
  <c r="S109" i="39"/>
  <c r="S77" i="39"/>
  <c r="N69" i="39"/>
  <c r="W107" i="39"/>
  <c r="R120" i="39"/>
  <c r="W17" i="39"/>
  <c r="S95" i="39"/>
  <c r="V101" i="39"/>
  <c r="AY101" i="39" s="1"/>
  <c r="BB101" i="39" s="1"/>
  <c r="AA17" i="39"/>
  <c r="AE107" i="39" a="1"/>
  <c r="AE107" i="39" s="1"/>
  <c r="AB40" i="39"/>
  <c r="R29" i="39"/>
  <c r="Q36" i="39"/>
  <c r="BA36" i="39" s="1"/>
  <c r="Y126" i="39"/>
  <c r="Z14" i="39"/>
  <c r="AZ14" i="39" s="1"/>
  <c r="N120" i="39"/>
  <c r="L104" i="39"/>
  <c r="N85" i="39"/>
  <c r="Q62" i="39"/>
  <c r="BA62" i="39" s="1"/>
  <c r="AU27" i="39"/>
  <c r="N71" i="39"/>
  <c r="N36" i="39"/>
  <c r="L36" i="39"/>
  <c r="M36" i="39"/>
  <c r="AG36" i="39" s="1"/>
  <c r="U48" i="39"/>
  <c r="AE48" i="39" a="1"/>
  <c r="AE48" i="39" s="1"/>
  <c r="V48" i="39"/>
  <c r="AY48" i="39" s="1"/>
  <c r="Z119" i="39"/>
  <c r="AZ119" i="39" s="1"/>
  <c r="Q119" i="39"/>
  <c r="BA119" i="39" s="1"/>
  <c r="AX105" i="39"/>
  <c r="F105" i="39"/>
  <c r="G105" i="39" s="1"/>
  <c r="V105" i="39" s="1"/>
  <c r="AY105" i="39" s="1"/>
  <c r="AA89" i="39"/>
  <c r="AB89" i="39"/>
  <c r="AX82" i="39"/>
  <c r="F82" i="39"/>
  <c r="G82" i="39" s="1"/>
  <c r="S94" i="39"/>
  <c r="M112" i="39"/>
  <c r="N78" i="39"/>
  <c r="P78" i="39"/>
  <c r="N107" i="39"/>
  <c r="L107" i="39"/>
  <c r="AX122" i="39"/>
  <c r="F122" i="39"/>
  <c r="G122" i="39" s="1"/>
  <c r="AX36" i="39"/>
  <c r="AH36" i="39"/>
  <c r="AX12" i="39"/>
  <c r="AH12" i="39"/>
  <c r="F12" i="39"/>
  <c r="G12" i="39" s="1"/>
  <c r="S12" i="39" s="1"/>
  <c r="L37" i="39"/>
  <c r="N5" i="39"/>
  <c r="M5" i="39"/>
  <c r="AG5" i="39" s="1"/>
  <c r="L5" i="39"/>
  <c r="L77" i="39"/>
  <c r="F63" i="39"/>
  <c r="G63" i="39" s="1"/>
  <c r="U63" i="39" s="1"/>
  <c r="AA27" i="39"/>
  <c r="Y19" i="39"/>
  <c r="Z17" i="39"/>
  <c r="AZ17" i="39" s="1"/>
  <c r="Y77" i="39"/>
  <c r="L69" i="39"/>
  <c r="AB107" i="39"/>
  <c r="Z120" i="39"/>
  <c r="AZ120" i="39" s="1"/>
  <c r="W101" i="39"/>
  <c r="AA94" i="39"/>
  <c r="Y17" i="39"/>
  <c r="AE14" i="39" a="1"/>
  <c r="AE14" i="39" s="1"/>
  <c r="R36" i="39"/>
  <c r="R126" i="39"/>
  <c r="AA14" i="39"/>
  <c r="N109" i="39"/>
  <c r="AB37" i="39"/>
  <c r="S99" i="39"/>
  <c r="M120" i="39"/>
  <c r="M107" i="39"/>
  <c r="V111" i="39"/>
  <c r="AY111" i="39" s="1"/>
  <c r="L64" i="39"/>
  <c r="M71" i="39"/>
  <c r="AG2" i="39"/>
  <c r="N7" i="39"/>
  <c r="Y72" i="39"/>
  <c r="W72" i="39"/>
  <c r="S72" i="39"/>
  <c r="AB72" i="39"/>
  <c r="Z88" i="39"/>
  <c r="AZ88" i="39" s="1"/>
  <c r="Q88" i="39"/>
  <c r="BA88" i="39" s="1"/>
  <c r="W14" i="39"/>
  <c r="S112" i="39"/>
  <c r="AA70" i="39"/>
  <c r="W70" i="39"/>
  <c r="V70" i="39"/>
  <c r="AY70" i="39" s="1"/>
  <c r="BB70" i="39" s="1"/>
  <c r="U70" i="39"/>
  <c r="M99" i="39"/>
  <c r="N99" i="39"/>
  <c r="L41" i="39"/>
  <c r="M41" i="39"/>
  <c r="AG41" i="39" s="1"/>
  <c r="AX2" i="39"/>
  <c r="AH2" i="39"/>
  <c r="AX114" i="39"/>
  <c r="F114" i="39"/>
  <c r="G114" i="39" s="1"/>
  <c r="AX44" i="39"/>
  <c r="F44" i="39"/>
  <c r="G44" i="39" s="1"/>
  <c r="AH44" i="39"/>
  <c r="AX20" i="39"/>
  <c r="AH20" i="39"/>
  <c r="L45" i="39"/>
  <c r="N45" i="39"/>
  <c r="N13" i="39"/>
  <c r="M13" i="39"/>
  <c r="L13" i="39"/>
  <c r="M78" i="39"/>
  <c r="M77" i="39"/>
  <c r="AH63" i="39"/>
  <c r="U27" i="39"/>
  <c r="Z19" i="39"/>
  <c r="AZ19" i="39" s="1"/>
  <c r="BB19" i="39" s="1"/>
  <c r="Q70" i="39"/>
  <c r="BA70" i="39" s="1"/>
  <c r="S17" i="39"/>
  <c r="P77" i="39"/>
  <c r="Q76" i="39"/>
  <c r="BA76" i="39" s="1"/>
  <c r="U120" i="39"/>
  <c r="V95" i="39"/>
  <c r="AY95" i="39" s="1"/>
  <c r="M101" i="39"/>
  <c r="AE94" i="39" a="1"/>
  <c r="AE94" i="39" s="1"/>
  <c r="R17" i="39"/>
  <c r="AE62" i="39" a="1"/>
  <c r="AE62" i="39" s="1"/>
  <c r="AE111" i="39" a="1"/>
  <c r="AE111" i="39" s="1"/>
  <c r="U14" i="39"/>
  <c r="N40" i="39"/>
  <c r="Y99" i="39"/>
  <c r="L87" i="39"/>
  <c r="P111" i="39"/>
  <c r="N84" i="39"/>
  <c r="M95" i="39"/>
  <c r="L61" i="39"/>
  <c r="F20" i="39"/>
  <c r="G20" i="39" s="1"/>
  <c r="N22" i="39"/>
  <c r="M22" i="39"/>
  <c r="AG22" i="39" s="1"/>
  <c r="L22" i="39"/>
  <c r="L46" i="39"/>
  <c r="M46" i="39"/>
  <c r="M70" i="39"/>
  <c r="L70" i="39"/>
  <c r="S117" i="39"/>
  <c r="AA117" i="39"/>
  <c r="Y117" i="39"/>
  <c r="Q117" i="39"/>
  <c r="BA117" i="39" s="1"/>
  <c r="R117" i="39"/>
  <c r="Z117" i="39"/>
  <c r="AZ117" i="39" s="1"/>
  <c r="P117" i="39"/>
  <c r="V117" i="39"/>
  <c r="AY117" i="39" s="1"/>
  <c r="V103" i="39"/>
  <c r="AY103" i="39" s="1"/>
  <c r="S32" i="39"/>
  <c r="V112" i="39"/>
  <c r="AY112" i="39" s="1"/>
  <c r="U17" i="39"/>
  <c r="Q107" i="39"/>
  <c r="BA107" i="39" s="1"/>
  <c r="BB107" i="39" s="1"/>
  <c r="V107" i="39"/>
  <c r="AY107" i="39" s="1"/>
  <c r="AA36" i="39"/>
  <c r="P36" i="39"/>
  <c r="V36" i="39"/>
  <c r="AY36" i="39" s="1"/>
  <c r="Y36" i="39"/>
  <c r="W36" i="39"/>
  <c r="U36" i="39"/>
  <c r="S36" i="39"/>
  <c r="AU62" i="39"/>
  <c r="AB62" i="39"/>
  <c r="U62" i="39"/>
  <c r="S62" i="39"/>
  <c r="AX28" i="39"/>
  <c r="F28" i="39"/>
  <c r="G28" i="39" s="1"/>
  <c r="AH28" i="39"/>
  <c r="M29" i="39"/>
  <c r="P29" i="39"/>
  <c r="Q29" i="39"/>
  <c r="BA29" i="39" s="1"/>
  <c r="V29" i="39"/>
  <c r="AY29" i="39" s="1"/>
  <c r="L63" i="39"/>
  <c r="Y27" i="39"/>
  <c r="AA19" i="39"/>
  <c r="Y70" i="39"/>
  <c r="U77" i="39"/>
  <c r="Q17" i="39"/>
  <c r="BA17" i="39" s="1"/>
  <c r="BB17" i="39" s="1"/>
  <c r="V77" i="39"/>
  <c r="AY77" i="39" s="1"/>
  <c r="P76" i="39"/>
  <c r="R107" i="39"/>
  <c r="U94" i="39"/>
  <c r="N101" i="39"/>
  <c r="Z36" i="39"/>
  <c r="AZ36" i="39" s="1"/>
  <c r="AA103" i="39"/>
  <c r="N32" i="39"/>
  <c r="M8" i="39"/>
  <c r="AG8" i="39" s="1"/>
  <c r="N112" i="39"/>
  <c r="AB99" i="39"/>
  <c r="M87" i="39"/>
  <c r="L96" i="39"/>
  <c r="S111" i="39"/>
  <c r="AG52" i="39"/>
  <c r="M61" i="39"/>
  <c r="AH14" i="39"/>
  <c r="AA16" i="39"/>
  <c r="S16" i="39"/>
  <c r="W16" i="39"/>
  <c r="Q16" i="39"/>
  <c r="BA16" i="39" s="1"/>
  <c r="BB16" i="39" s="1"/>
  <c r="V16" i="39"/>
  <c r="AY16" i="39" s="1"/>
  <c r="AB16" i="39"/>
  <c r="U16" i="39"/>
  <c r="AB53" i="39"/>
  <c r="Q53" i="39"/>
  <c r="BA53" i="39" s="1"/>
  <c r="V53" i="39"/>
  <c r="AY53" i="39" s="1"/>
  <c r="BB53" i="39" s="1"/>
  <c r="AA53" i="39"/>
  <c r="U53" i="39"/>
  <c r="AU53" i="39"/>
  <c r="Z53" i="39"/>
  <c r="AZ53" i="39" s="1"/>
  <c r="R53" i="39"/>
  <c r="Y53" i="39"/>
  <c r="AH62" i="39"/>
  <c r="AG54" i="39"/>
  <c r="P45" i="39"/>
  <c r="Z21" i="39"/>
  <c r="AZ21" i="39" s="1"/>
  <c r="AH27" i="39"/>
  <c r="F51" i="39"/>
  <c r="G51" i="39" s="1"/>
  <c r="AH53" i="39"/>
  <c r="F61" i="39"/>
  <c r="G61" i="39" s="1"/>
  <c r="N108" i="38"/>
  <c r="M108" i="38"/>
  <c r="L108" i="38"/>
  <c r="L85" i="38"/>
  <c r="M85" i="38"/>
  <c r="N85" i="38"/>
  <c r="N77" i="38"/>
  <c r="L77" i="38"/>
  <c r="U77" i="38"/>
  <c r="M77" i="38"/>
  <c r="AB77" i="38"/>
  <c r="L69" i="38"/>
  <c r="M69" i="38"/>
  <c r="N69" i="38"/>
  <c r="Q6" i="38"/>
  <c r="BA6" i="38" s="1"/>
  <c r="BB6" i="38" s="1"/>
  <c r="AB60" i="38"/>
  <c r="Q60" i="38"/>
  <c r="BA60" i="38" s="1"/>
  <c r="W60" i="38"/>
  <c r="P60" i="38"/>
  <c r="U60" i="38"/>
  <c r="AA60" i="38"/>
  <c r="S60" i="38"/>
  <c r="Y60" i="38"/>
  <c r="R60" i="38"/>
  <c r="V60" i="38"/>
  <c r="AY60" i="38" s="1"/>
  <c r="Z60" i="38"/>
  <c r="AZ60" i="38" s="1"/>
  <c r="AU60" i="38"/>
  <c r="AV4" i="38" s="1"/>
  <c r="Z49" i="38"/>
  <c r="AZ49" i="38" s="1"/>
  <c r="BB49" i="38" s="1"/>
  <c r="L92" i="38"/>
  <c r="Y115" i="38"/>
  <c r="AA19" i="38"/>
  <c r="S19" i="38"/>
  <c r="W12" i="38"/>
  <c r="AA67" i="38"/>
  <c r="R34" i="38"/>
  <c r="W34" i="38"/>
  <c r="R58" i="38"/>
  <c r="AA58" i="38"/>
  <c r="AB98" i="38"/>
  <c r="AG33" i="38"/>
  <c r="AH57" i="38"/>
  <c r="AE20" i="38" a="1"/>
  <c r="AE20" i="38" s="1"/>
  <c r="W15" i="38"/>
  <c r="P84" i="38"/>
  <c r="M10" i="38"/>
  <c r="AG10" i="38" s="1"/>
  <c r="P72" i="38"/>
  <c r="V50" i="38"/>
  <c r="AY50" i="38" s="1"/>
  <c r="P86" i="38"/>
  <c r="U86" i="38"/>
  <c r="AB86" i="38"/>
  <c r="S86" i="38"/>
  <c r="W86" i="38"/>
  <c r="Q86" i="38"/>
  <c r="BA86" i="38" s="1"/>
  <c r="BB86" i="38" s="1"/>
  <c r="N38" i="38"/>
  <c r="Q4" i="38"/>
  <c r="BA4" i="38" s="1"/>
  <c r="BB4" i="38" s="1"/>
  <c r="U4" i="38"/>
  <c r="V4" i="38"/>
  <c r="AY4" i="38" s="1"/>
  <c r="AB4" i="38"/>
  <c r="R4" i="38"/>
  <c r="S4" i="38"/>
  <c r="AA4" i="38"/>
  <c r="W4" i="38"/>
  <c r="P4" i="38"/>
  <c r="Z22" i="38"/>
  <c r="AZ22" i="38" s="1"/>
  <c r="S22" i="38"/>
  <c r="AA22" i="38"/>
  <c r="AB22" i="38"/>
  <c r="Y22" i="38"/>
  <c r="Q22" i="38"/>
  <c r="BA22" i="38" s="1"/>
  <c r="BB22" i="38" s="1"/>
  <c r="N55" i="38"/>
  <c r="L55" i="38"/>
  <c r="U59" i="38"/>
  <c r="Y59" i="38"/>
  <c r="S70" i="38"/>
  <c r="R70" i="38"/>
  <c r="N70" i="38"/>
  <c r="Q70" i="38"/>
  <c r="BA70" i="38" s="1"/>
  <c r="BB70" i="38" s="1"/>
  <c r="P70" i="38"/>
  <c r="L70" i="38"/>
  <c r="V70" i="38"/>
  <c r="AY70" i="38" s="1"/>
  <c r="L84" i="38"/>
  <c r="N84" i="38"/>
  <c r="L86" i="38"/>
  <c r="N86" i="38"/>
  <c r="M122" i="38"/>
  <c r="L122" i="38"/>
  <c r="U55" i="38"/>
  <c r="S55" i="38"/>
  <c r="R55" i="38"/>
  <c r="AU55" i="38"/>
  <c r="P55" i="38"/>
  <c r="Z55" i="38"/>
  <c r="AZ55" i="38" s="1"/>
  <c r="V55" i="38"/>
  <c r="AY55" i="38" s="1"/>
  <c r="AA55" i="38"/>
  <c r="Q58" i="38"/>
  <c r="BA58" i="38" s="1"/>
  <c r="Y84" i="38"/>
  <c r="Y55" i="38"/>
  <c r="Q64" i="38"/>
  <c r="BA64" i="38" s="1"/>
  <c r="R64" i="38"/>
  <c r="Y64" i="38"/>
  <c r="AU64" i="38"/>
  <c r="V64" i="38"/>
  <c r="AY64" i="38" s="1"/>
  <c r="P64" i="38"/>
  <c r="Y20" i="38"/>
  <c r="AA20" i="38"/>
  <c r="N24" i="38"/>
  <c r="M24" i="38"/>
  <c r="Z27" i="38"/>
  <c r="AZ27" i="38" s="1"/>
  <c r="P27" i="38"/>
  <c r="AU27" i="38"/>
  <c r="S27" i="38"/>
  <c r="Y27" i="38"/>
  <c r="N45" i="38"/>
  <c r="L45" i="38"/>
  <c r="M45" i="38"/>
  <c r="AG45" i="38" s="1"/>
  <c r="V52" i="38"/>
  <c r="AY52" i="38" s="1"/>
  <c r="P52" i="38"/>
  <c r="L52" i="38"/>
  <c r="R52" i="38"/>
  <c r="N52" i="38"/>
  <c r="M63" i="38"/>
  <c r="AG63" i="38" s="1"/>
  <c r="N63" i="38"/>
  <c r="P75" i="38"/>
  <c r="Q113" i="38"/>
  <c r="BA113" i="38" s="1"/>
  <c r="R113" i="38"/>
  <c r="AX89" i="38"/>
  <c r="F89" i="38"/>
  <c r="G89" i="38" s="1"/>
  <c r="Y89" i="38" s="1"/>
  <c r="AX81" i="38"/>
  <c r="F81" i="38"/>
  <c r="G81" i="38" s="1"/>
  <c r="M124" i="38"/>
  <c r="L124" i="38"/>
  <c r="M116" i="38"/>
  <c r="L116" i="38"/>
  <c r="L100" i="38"/>
  <c r="N100" i="38"/>
  <c r="M100" i="38"/>
  <c r="S100" i="38"/>
  <c r="N62" i="38"/>
  <c r="W62" i="38"/>
  <c r="V62" i="38"/>
  <c r="AY62" i="38" s="1"/>
  <c r="L62" i="38"/>
  <c r="M62" i="38"/>
  <c r="AG62" i="38" s="1"/>
  <c r="AA62" i="38"/>
  <c r="AB62" i="38"/>
  <c r="Y62" i="38"/>
  <c r="N54" i="38"/>
  <c r="L54" i="38"/>
  <c r="Z46" i="38"/>
  <c r="AZ46" i="38" s="1"/>
  <c r="Y46" i="38"/>
  <c r="AB46" i="38"/>
  <c r="V46" i="38"/>
  <c r="AY46" i="38" s="1"/>
  <c r="BB46" i="38" s="1"/>
  <c r="L46" i="38"/>
  <c r="U46" i="38"/>
  <c r="M30" i="38"/>
  <c r="AG30" i="38" s="1"/>
  <c r="L30" i="38"/>
  <c r="N30" i="38"/>
  <c r="Y30" i="38"/>
  <c r="N22" i="38"/>
  <c r="L22" i="38"/>
  <c r="L14" i="38"/>
  <c r="M14" i="38"/>
  <c r="AG14" i="38" s="1"/>
  <c r="U72" i="38"/>
  <c r="W72" i="38"/>
  <c r="V72" i="38"/>
  <c r="AY72" i="38" s="1"/>
  <c r="AB72" i="38"/>
  <c r="P49" i="38"/>
  <c r="R49" i="38"/>
  <c r="N96" i="38"/>
  <c r="W115" i="38"/>
  <c r="R115" i="38"/>
  <c r="R19" i="38"/>
  <c r="AU12" i="38"/>
  <c r="AU34" i="38"/>
  <c r="P58" i="38"/>
  <c r="Y14" i="38"/>
  <c r="F9" i="38"/>
  <c r="G9" i="38" s="1"/>
  <c r="S98" i="38"/>
  <c r="F41" i="38"/>
  <c r="G41" i="38" s="1"/>
  <c r="F65" i="38"/>
  <c r="G65" i="38" s="1"/>
  <c r="AE65" i="38" s="1" a="1"/>
  <c r="AE65" i="38" s="1"/>
  <c r="AD65" i="38" s="1"/>
  <c r="AC65" i="38" s="1"/>
  <c r="AA10" i="38"/>
  <c r="Y58" i="38"/>
  <c r="AE19" i="38" a="1"/>
  <c r="AE19" i="38" s="1"/>
  <c r="AS113" i="38"/>
  <c r="AF113" i="38" s="1"/>
  <c r="AE84" i="38" a="1"/>
  <c r="AE84" i="38" s="1"/>
  <c r="P7" i="38"/>
  <c r="U14" i="38"/>
  <c r="U20" i="38"/>
  <c r="U30" i="38"/>
  <c r="Z30" i="38"/>
  <c r="AZ30" i="38" s="1"/>
  <c r="AB84" i="38"/>
  <c r="W64" i="38"/>
  <c r="V92" i="38"/>
  <c r="AY92" i="38" s="1"/>
  <c r="R100" i="38"/>
  <c r="Q55" i="38"/>
  <c r="BA55" i="38" s="1"/>
  <c r="BB55" i="38" s="1"/>
  <c r="P113" i="38"/>
  <c r="AB54" i="38"/>
  <c r="M52" i="38"/>
  <c r="M42" i="38"/>
  <c r="AG42" i="38" s="1"/>
  <c r="W27" i="38"/>
  <c r="P23" i="38"/>
  <c r="M75" i="38"/>
  <c r="L75" i="38"/>
  <c r="L119" i="38"/>
  <c r="N119" i="38"/>
  <c r="F121" i="38"/>
  <c r="G121" i="38" s="1"/>
  <c r="M127" i="38"/>
  <c r="N127" i="38"/>
  <c r="F129" i="38"/>
  <c r="G129" i="38" s="1"/>
  <c r="AA129" i="38" s="1"/>
  <c r="AX104" i="38"/>
  <c r="F104" i="38"/>
  <c r="G104" i="38" s="1"/>
  <c r="AX96" i="38"/>
  <c r="F96" i="38"/>
  <c r="G96" i="38" s="1"/>
  <c r="R96" i="38" s="1"/>
  <c r="AX88" i="38"/>
  <c r="F88" i="38"/>
  <c r="G88" i="38" s="1"/>
  <c r="AX80" i="38"/>
  <c r="F80" i="38"/>
  <c r="G80" i="38" s="1"/>
  <c r="AX56" i="38"/>
  <c r="AH56" i="38"/>
  <c r="F56" i="38"/>
  <c r="G56" i="38" s="1"/>
  <c r="AX48" i="38"/>
  <c r="F48" i="38"/>
  <c r="G48" i="38" s="1"/>
  <c r="AE48" i="38" s="1" a="1"/>
  <c r="AE48" i="38" s="1"/>
  <c r="AD48" i="38" s="1"/>
  <c r="AC48" i="38" s="1"/>
  <c r="AH48" i="38"/>
  <c r="AX40" i="38"/>
  <c r="AH40" i="38"/>
  <c r="AX32" i="38"/>
  <c r="F32" i="38"/>
  <c r="G32" i="38" s="1"/>
  <c r="AX24" i="38"/>
  <c r="F24" i="38"/>
  <c r="G24" i="38" s="1"/>
  <c r="AX16" i="38"/>
  <c r="AH16" i="38"/>
  <c r="AX8" i="38"/>
  <c r="F8" i="38"/>
  <c r="G8" i="38" s="1"/>
  <c r="L123" i="38"/>
  <c r="N123" i="38"/>
  <c r="AA123" i="38"/>
  <c r="M123" i="38"/>
  <c r="Z123" i="38"/>
  <c r="AZ123" i="38" s="1"/>
  <c r="BB123" i="38" s="1"/>
  <c r="U123" i="38"/>
  <c r="M115" i="38"/>
  <c r="N115" i="38"/>
  <c r="N107" i="38"/>
  <c r="L107" i="38"/>
  <c r="M107" i="38"/>
  <c r="L99" i="38"/>
  <c r="M99" i="38"/>
  <c r="L76" i="38"/>
  <c r="M76" i="38"/>
  <c r="N68" i="38"/>
  <c r="L68" i="38"/>
  <c r="M68" i="38"/>
  <c r="M53" i="38"/>
  <c r="L53" i="38"/>
  <c r="L37" i="38"/>
  <c r="M37" i="38"/>
  <c r="M21" i="38"/>
  <c r="L21" i="38"/>
  <c r="S49" i="38"/>
  <c r="AB49" i="38"/>
  <c r="AA115" i="38"/>
  <c r="P19" i="38"/>
  <c r="P12" i="38"/>
  <c r="Y67" i="38"/>
  <c r="AE34" i="38" a="1"/>
  <c r="AE34" i="38" s="1"/>
  <c r="W58" i="38"/>
  <c r="P98" i="38"/>
  <c r="F17" i="38"/>
  <c r="G17" i="38" s="1"/>
  <c r="AH41" i="38"/>
  <c r="AA14" i="38"/>
  <c r="S20" i="38"/>
  <c r="W30" i="38"/>
  <c r="AA84" i="38"/>
  <c r="Z64" i="38"/>
  <c r="AZ64" i="38" s="1"/>
  <c r="Y92" i="38"/>
  <c r="M22" i="38"/>
  <c r="V22" i="38"/>
  <c r="AY22" i="38" s="1"/>
  <c r="W55" i="38"/>
  <c r="N124" i="38"/>
  <c r="AA92" i="38"/>
  <c r="Q92" i="38"/>
  <c r="BA92" i="38" s="1"/>
  <c r="U92" i="38"/>
  <c r="Z92" i="38"/>
  <c r="AZ92" i="38" s="1"/>
  <c r="BB92" i="38" s="1"/>
  <c r="W92" i="38"/>
  <c r="N42" i="38"/>
  <c r="V16" i="38"/>
  <c r="AY16" i="38" s="1"/>
  <c r="Z16" i="38"/>
  <c r="AZ16" i="38" s="1"/>
  <c r="P16" i="38"/>
  <c r="AU16" i="38"/>
  <c r="L23" i="38"/>
  <c r="L48" i="38"/>
  <c r="M48" i="38"/>
  <c r="AG48" i="38" s="1"/>
  <c r="L83" i="38"/>
  <c r="N83" i="38"/>
  <c r="M83" i="38"/>
  <c r="Z110" i="38"/>
  <c r="AZ110" i="38" s="1"/>
  <c r="Q110" i="38"/>
  <c r="BA110" i="38" s="1"/>
  <c r="W110" i="38"/>
  <c r="R110" i="38"/>
  <c r="P110" i="38"/>
  <c r="AA110" i="38"/>
  <c r="L4" i="38"/>
  <c r="M4" i="38"/>
  <c r="N7" i="38"/>
  <c r="L7" i="38"/>
  <c r="AU58" i="38"/>
  <c r="AV37" i="38" s="1"/>
  <c r="AE55" i="38" a="1"/>
  <c r="AE55" i="38" s="1"/>
  <c r="R7" i="38"/>
  <c r="Q7" i="38"/>
  <c r="BA7" i="38" s="1"/>
  <c r="BB7" i="38" s="1"/>
  <c r="W50" i="38"/>
  <c r="Y50" i="38"/>
  <c r="Z50" i="38"/>
  <c r="AZ50" i="38" s="1"/>
  <c r="AU50" i="38"/>
  <c r="M7" i="38"/>
  <c r="L11" i="38"/>
  <c r="M11" i="38"/>
  <c r="AG11" i="38" s="1"/>
  <c r="N3" i="38"/>
  <c r="M3" i="38"/>
  <c r="Y49" i="38"/>
  <c r="L96" i="38"/>
  <c r="M92" i="38"/>
  <c r="V115" i="38"/>
  <c r="AY115" i="38" s="1"/>
  <c r="U19" i="38"/>
  <c r="Z19" i="38"/>
  <c r="AZ19" i="38" s="1"/>
  <c r="Z12" i="38"/>
  <c r="AZ12" i="38" s="1"/>
  <c r="Q67" i="38"/>
  <c r="BA67" i="38" s="1"/>
  <c r="BB67" i="38" s="1"/>
  <c r="U34" i="38"/>
  <c r="Z34" i="38"/>
  <c r="AZ34" i="38" s="1"/>
  <c r="U58" i="38"/>
  <c r="AB14" i="38"/>
  <c r="Z98" i="38"/>
  <c r="AZ98" i="38" s="1"/>
  <c r="V98" i="38"/>
  <c r="AY98" i="38" s="1"/>
  <c r="AH49" i="38"/>
  <c r="Z10" i="38"/>
  <c r="AZ10" i="38" s="1"/>
  <c r="U50" i="38"/>
  <c r="Z20" i="38"/>
  <c r="AZ20" i="38" s="1"/>
  <c r="V20" i="38"/>
  <c r="AY20" i="38" s="1"/>
  <c r="AA15" i="38"/>
  <c r="Y15" i="38"/>
  <c r="S64" i="38"/>
  <c r="Q72" i="38"/>
  <c r="BA72" i="38" s="1"/>
  <c r="Z62" i="38"/>
  <c r="AZ62" i="38" s="1"/>
  <c r="N14" i="38"/>
  <c r="N33" i="38"/>
  <c r="L33" i="38"/>
  <c r="AB95" i="38"/>
  <c r="M95" i="38"/>
  <c r="Z95" i="38"/>
  <c r="AZ95" i="38" s="1"/>
  <c r="BB95" i="38" s="1"/>
  <c r="N95" i="38"/>
  <c r="U95" i="38"/>
  <c r="F97" i="38"/>
  <c r="G97" i="38" s="1"/>
  <c r="Y97" i="38" s="1"/>
  <c r="V112" i="38"/>
  <c r="AY112" i="38" s="1"/>
  <c r="BB112" i="38" s="1"/>
  <c r="W112" i="38"/>
  <c r="AB112" i="38"/>
  <c r="P112" i="38"/>
  <c r="R112" i="38"/>
  <c r="Y112" i="38"/>
  <c r="Z112" i="38"/>
  <c r="AZ112" i="38" s="1"/>
  <c r="AX125" i="38"/>
  <c r="F125" i="38"/>
  <c r="G125" i="38" s="1"/>
  <c r="AX117" i="38"/>
  <c r="F117" i="38"/>
  <c r="G117" i="38" s="1"/>
  <c r="AX69" i="38"/>
  <c r="F69" i="38"/>
  <c r="G69" i="38" s="1"/>
  <c r="AX61" i="38"/>
  <c r="AH61" i="38"/>
  <c r="F61" i="38"/>
  <c r="G61" i="38" s="1"/>
  <c r="AX53" i="38"/>
  <c r="F53" i="38"/>
  <c r="G53" i="38" s="1"/>
  <c r="AX45" i="38"/>
  <c r="AH45" i="38"/>
  <c r="AX37" i="38"/>
  <c r="F37" i="38"/>
  <c r="G37" i="38" s="1"/>
  <c r="AX29" i="38"/>
  <c r="AH29" i="38"/>
  <c r="AX21" i="38"/>
  <c r="AH21" i="38"/>
  <c r="F21" i="38"/>
  <c r="G21" i="38" s="1"/>
  <c r="AX13" i="38"/>
  <c r="F13" i="38"/>
  <c r="G13" i="38" s="1"/>
  <c r="U13" i="38" s="1"/>
  <c r="AH13" i="38"/>
  <c r="AX5" i="38"/>
  <c r="AH5" i="38"/>
  <c r="F5" i="38"/>
  <c r="G5" i="38" s="1"/>
  <c r="AB5" i="38" s="1"/>
  <c r="M128" i="38"/>
  <c r="L128" i="38"/>
  <c r="M112" i="38"/>
  <c r="L112" i="38"/>
  <c r="M89" i="38"/>
  <c r="N89" i="38"/>
  <c r="L65" i="38"/>
  <c r="M65" i="38"/>
  <c r="AG65" i="38" s="1"/>
  <c r="N65" i="38"/>
  <c r="M58" i="38"/>
  <c r="AG58" i="38" s="1"/>
  <c r="L58" i="38"/>
  <c r="N18" i="38"/>
  <c r="M18" i="38"/>
  <c r="L18" i="38"/>
  <c r="R84" i="38"/>
  <c r="Q84" i="38"/>
  <c r="BA84" i="38" s="1"/>
  <c r="BB84" i="38" s="1"/>
  <c r="V84" i="38"/>
  <c r="AY84" i="38" s="1"/>
  <c r="S84" i="38"/>
  <c r="W84" i="38"/>
  <c r="N92" i="38"/>
  <c r="AB19" i="38"/>
  <c r="Q19" i="38"/>
  <c r="BA19" i="38" s="1"/>
  <c r="BB19" i="38" s="1"/>
  <c r="V12" i="38"/>
  <c r="AY12" i="38" s="1"/>
  <c r="BB12" i="38" s="1"/>
  <c r="Y34" i="38"/>
  <c r="Z58" i="38"/>
  <c r="AZ58" i="38" s="1"/>
  <c r="Z14" i="38"/>
  <c r="AZ14" i="38" s="1"/>
  <c r="F25" i="38"/>
  <c r="G25" i="38" s="1"/>
  <c r="F57" i="38"/>
  <c r="G57" i="38" s="1"/>
  <c r="W10" i="38"/>
  <c r="AB50" i="38"/>
  <c r="P50" i="38"/>
  <c r="W20" i="38"/>
  <c r="R50" i="38"/>
  <c r="Z15" i="38"/>
  <c r="AZ15" i="38" s="1"/>
  <c r="L10" i="38"/>
  <c r="P22" i="38"/>
  <c r="S52" i="38"/>
  <c r="S72" i="38"/>
  <c r="AA46" i="38"/>
  <c r="V15" i="38"/>
  <c r="AY15" i="38" s="1"/>
  <c r="S113" i="38"/>
  <c r="W77" i="38"/>
  <c r="V77" i="38"/>
  <c r="AY77" i="38" s="1"/>
  <c r="Z77" i="38"/>
  <c r="AZ77" i="38" s="1"/>
  <c r="Y77" i="38"/>
  <c r="R77" i="38"/>
  <c r="AA77" i="38"/>
  <c r="M54" i="38"/>
  <c r="M38" i="38"/>
  <c r="N36" i="38"/>
  <c r="M36" i="38"/>
  <c r="N61" i="38"/>
  <c r="M61" i="38"/>
  <c r="AG61" i="38" s="1"/>
  <c r="M66" i="38"/>
  <c r="N66" i="38"/>
  <c r="L97" i="38"/>
  <c r="M97" i="38"/>
  <c r="S122" i="38"/>
  <c r="P122" i="38"/>
  <c r="W122" i="38"/>
  <c r="Q122" i="38"/>
  <c r="BA122" i="38" s="1"/>
  <c r="U122" i="38"/>
  <c r="Y122" i="38"/>
  <c r="U128" i="38"/>
  <c r="S128" i="38"/>
  <c r="W128" i="38"/>
  <c r="R128" i="38"/>
  <c r="AA128" i="38"/>
  <c r="V128" i="38"/>
  <c r="AY128" i="38" s="1"/>
  <c r="N17" i="38"/>
  <c r="M17" i="38"/>
  <c r="AG17" i="38" s="1"/>
  <c r="U15" i="38"/>
  <c r="AG32" i="38"/>
  <c r="V123" i="38"/>
  <c r="AY123" i="38" s="1"/>
  <c r="P20" i="38"/>
  <c r="N78" i="37"/>
  <c r="M78" i="37"/>
  <c r="P78" i="37"/>
  <c r="V78" i="37"/>
  <c r="AY78" i="37" s="1"/>
  <c r="S78" i="37"/>
  <c r="L78" i="37"/>
  <c r="R78" i="37"/>
  <c r="N46" i="37"/>
  <c r="L46" i="37"/>
  <c r="W114" i="37"/>
  <c r="V114" i="37"/>
  <c r="AY114" i="37" s="1"/>
  <c r="Z114" i="37"/>
  <c r="AZ114" i="37" s="1"/>
  <c r="U114" i="37"/>
  <c r="AB114" i="37"/>
  <c r="R114" i="37"/>
  <c r="Y114" i="37"/>
  <c r="Z40" i="37"/>
  <c r="AZ40" i="37" s="1"/>
  <c r="L86" i="37"/>
  <c r="Y25" i="37"/>
  <c r="S94" i="37"/>
  <c r="Q114" i="37"/>
  <c r="BA114" i="37" s="1"/>
  <c r="Y107" i="37"/>
  <c r="AS114" i="37"/>
  <c r="AF114" i="37" s="1"/>
  <c r="W40" i="37"/>
  <c r="N44" i="37"/>
  <c r="L44" i="37"/>
  <c r="S96" i="37"/>
  <c r="Y96" i="37"/>
  <c r="Q96" i="37"/>
  <c r="BA96" i="37" s="1"/>
  <c r="BB96" i="37" s="1"/>
  <c r="Z96" i="37"/>
  <c r="AZ96" i="37" s="1"/>
  <c r="U103" i="37"/>
  <c r="V103" i="37"/>
  <c r="AY103" i="37" s="1"/>
  <c r="AS103" i="37"/>
  <c r="AF103" i="37" s="1"/>
  <c r="AA103" i="37"/>
  <c r="Q103" i="37"/>
  <c r="BA103" i="37" s="1"/>
  <c r="S103" i="37"/>
  <c r="Q52" i="37"/>
  <c r="BA52" i="37" s="1"/>
  <c r="Y52" i="37"/>
  <c r="Z52" i="37"/>
  <c r="AZ52" i="37" s="1"/>
  <c r="V52" i="37"/>
  <c r="AY52" i="37" s="1"/>
  <c r="AB52" i="37"/>
  <c r="U52" i="37"/>
  <c r="R52" i="37"/>
  <c r="AA52" i="37"/>
  <c r="M109" i="37"/>
  <c r="L109" i="37"/>
  <c r="N10" i="37"/>
  <c r="L10" i="37"/>
  <c r="AA25" i="37"/>
  <c r="Z33" i="37"/>
  <c r="AZ33" i="37" s="1"/>
  <c r="W95" i="37"/>
  <c r="U95" i="37"/>
  <c r="AB95" i="37"/>
  <c r="Q95" i="37"/>
  <c r="BA95" i="37" s="1"/>
  <c r="BB95" i="37" s="1"/>
  <c r="V95" i="37"/>
  <c r="AY95" i="37" s="1"/>
  <c r="M49" i="37"/>
  <c r="M46" i="37"/>
  <c r="P114" i="37"/>
  <c r="W52" i="37"/>
  <c r="AX98" i="37"/>
  <c r="F98" i="37"/>
  <c r="G98" i="37" s="1"/>
  <c r="AX82" i="37"/>
  <c r="F82" i="37"/>
  <c r="G82" i="37" s="1"/>
  <c r="AE43" i="37" a="1"/>
  <c r="AE43" i="37" s="1"/>
  <c r="AA43" i="37"/>
  <c r="R43" i="37"/>
  <c r="AX19" i="37"/>
  <c r="AH19" i="37"/>
  <c r="AX11" i="37"/>
  <c r="AH11" i="37"/>
  <c r="L124" i="37"/>
  <c r="N124" i="37"/>
  <c r="L110" i="37"/>
  <c r="M110" i="37"/>
  <c r="N110" i="37"/>
  <c r="N63" i="37"/>
  <c r="M29" i="37"/>
  <c r="L56" i="37"/>
  <c r="W43" i="37"/>
  <c r="Q88" i="37"/>
  <c r="BA88" i="37" s="1"/>
  <c r="AB120" i="37"/>
  <c r="Z103" i="37"/>
  <c r="AZ103" i="37" s="1"/>
  <c r="W128" i="37"/>
  <c r="AA128" i="37"/>
  <c r="AB128" i="37"/>
  <c r="AE94" i="37" a="1"/>
  <c r="AE94" i="37" s="1"/>
  <c r="U94" i="37"/>
  <c r="Z94" i="37"/>
  <c r="AZ94" i="37" s="1"/>
  <c r="Q94" i="37"/>
  <c r="BA94" i="37" s="1"/>
  <c r="BB94" i="37" s="1"/>
  <c r="AB94" i="37"/>
  <c r="L54" i="37"/>
  <c r="Z54" i="37"/>
  <c r="AZ54" i="37" s="1"/>
  <c r="V54" i="37"/>
  <c r="AY54" i="37" s="1"/>
  <c r="U54" i="37"/>
  <c r="AB54" i="37"/>
  <c r="AA54" i="37"/>
  <c r="M54" i="37"/>
  <c r="AG54" i="37" s="1"/>
  <c r="U78" i="37"/>
  <c r="AB78" i="37"/>
  <c r="AA78" i="37"/>
  <c r="Q78" i="37"/>
  <c r="BA78" i="37" s="1"/>
  <c r="AE78" i="37" a="1"/>
  <c r="AE78" i="37" s="1"/>
  <c r="Y78" i="37"/>
  <c r="AX113" i="37"/>
  <c r="F113" i="37"/>
  <c r="G113" i="37" s="1"/>
  <c r="V73" i="37"/>
  <c r="AY73" i="37" s="1"/>
  <c r="U73" i="37"/>
  <c r="W73" i="37"/>
  <c r="AB73" i="37"/>
  <c r="Y73" i="37"/>
  <c r="P73" i="37"/>
  <c r="AX66" i="37"/>
  <c r="F66" i="37"/>
  <c r="G66" i="37" s="1"/>
  <c r="AX58" i="37"/>
  <c r="F58" i="37"/>
  <c r="G58" i="37" s="1"/>
  <c r="AX34" i="37"/>
  <c r="F34" i="37"/>
  <c r="G34" i="37" s="1"/>
  <c r="AH34" i="37"/>
  <c r="AX10" i="37"/>
  <c r="F10" i="37"/>
  <c r="G10" i="37" s="1"/>
  <c r="L101" i="37"/>
  <c r="Z101" i="37"/>
  <c r="AZ101" i="37" s="1"/>
  <c r="W101" i="37"/>
  <c r="M101" i="37"/>
  <c r="AA101" i="37"/>
  <c r="N93" i="37"/>
  <c r="L93" i="37"/>
  <c r="M93" i="37"/>
  <c r="N62" i="37"/>
  <c r="M62" i="37"/>
  <c r="N55" i="37"/>
  <c r="L55" i="37"/>
  <c r="U48" i="37"/>
  <c r="AA48" i="37"/>
  <c r="AE48" i="37" a="1"/>
  <c r="AE48" i="37" s="1"/>
  <c r="AU48" i="37"/>
  <c r="AB48" i="37"/>
  <c r="V33" i="37"/>
  <c r="AY33" i="37" s="1"/>
  <c r="S33" i="37"/>
  <c r="U33" i="37"/>
  <c r="P33" i="37"/>
  <c r="R33" i="37"/>
  <c r="AU33" i="37"/>
  <c r="AA33" i="37"/>
  <c r="AE33" i="37" a="1"/>
  <c r="AE33" i="37" s="1"/>
  <c r="W33" i="37"/>
  <c r="N42" i="37"/>
  <c r="M42" i="37"/>
  <c r="P107" i="37"/>
  <c r="W107" i="37"/>
  <c r="Q107" i="37"/>
  <c r="BA107" i="37" s="1"/>
  <c r="BB107" i="37" s="1"/>
  <c r="S107" i="37"/>
  <c r="AA107" i="37"/>
  <c r="U107" i="37"/>
  <c r="Z107" i="37"/>
  <c r="AZ107" i="37" s="1"/>
  <c r="L33" i="37"/>
  <c r="N33" i="37"/>
  <c r="M33" i="37"/>
  <c r="R120" i="37"/>
  <c r="Y103" i="37"/>
  <c r="S114" i="37"/>
  <c r="R107" i="37"/>
  <c r="S38" i="37"/>
  <c r="Y38" i="37"/>
  <c r="AB38" i="37"/>
  <c r="AU38" i="37"/>
  <c r="AA38" i="37"/>
  <c r="U38" i="37"/>
  <c r="AX90" i="37"/>
  <c r="F90" i="37"/>
  <c r="G90" i="37" s="1"/>
  <c r="AX59" i="37"/>
  <c r="F59" i="37"/>
  <c r="G59" i="37" s="1"/>
  <c r="AX51" i="37"/>
  <c r="AG51" i="37"/>
  <c r="AX35" i="37"/>
  <c r="F35" i="37"/>
  <c r="G35" i="37" s="1"/>
  <c r="AH35" i="37"/>
  <c r="N117" i="37"/>
  <c r="M117" i="37"/>
  <c r="L117" i="37"/>
  <c r="N102" i="37"/>
  <c r="M102" i="37"/>
  <c r="L102" i="37"/>
  <c r="N40" i="37"/>
  <c r="V40" i="37"/>
  <c r="AY40" i="37" s="1"/>
  <c r="L40" i="37"/>
  <c r="N32" i="37"/>
  <c r="P32" i="37"/>
  <c r="V32" i="37"/>
  <c r="AY32" i="37" s="1"/>
  <c r="L63" i="37"/>
  <c r="L29" i="37"/>
  <c r="N56" i="37"/>
  <c r="Q33" i="37"/>
  <c r="BA33" i="37" s="1"/>
  <c r="BB33" i="37" s="1"/>
  <c r="AS120" i="37"/>
  <c r="AF120" i="37" s="1"/>
  <c r="R6" i="37"/>
  <c r="R103" i="37"/>
  <c r="V112" i="37"/>
  <c r="AY112" i="37" s="1"/>
  <c r="S112" i="37"/>
  <c r="Q112" i="37"/>
  <c r="BA112" i="37" s="1"/>
  <c r="BB112" i="37" s="1"/>
  <c r="Z112" i="37"/>
  <c r="AZ112" i="37" s="1"/>
  <c r="AE112" i="37" a="1"/>
  <c r="AE112" i="37" s="1"/>
  <c r="U112" i="37"/>
  <c r="Q38" i="37"/>
  <c r="BA38" i="37" s="1"/>
  <c r="N70" i="37"/>
  <c r="M23" i="37"/>
  <c r="AG23" i="37" s="1"/>
  <c r="N23" i="37"/>
  <c r="L23" i="37"/>
  <c r="L90" i="37"/>
  <c r="N90" i="37"/>
  <c r="M90" i="37"/>
  <c r="N126" i="37"/>
  <c r="M126" i="37"/>
  <c r="N49" i="37"/>
  <c r="N94" i="37"/>
  <c r="Y43" i="37"/>
  <c r="AB33" i="37"/>
  <c r="AB6" i="37"/>
  <c r="N109" i="37"/>
  <c r="R38" i="37"/>
  <c r="N9" i="37"/>
  <c r="AS88" i="37"/>
  <c r="AF88" i="37" s="1"/>
  <c r="Y88" i="37"/>
  <c r="Z88" i="37"/>
  <c r="AZ88" i="37" s="1"/>
  <c r="U88" i="37"/>
  <c r="P88" i="37"/>
  <c r="AA88" i="37"/>
  <c r="F106" i="37"/>
  <c r="G106" i="37" s="1"/>
  <c r="N108" i="37"/>
  <c r="L108" i="37"/>
  <c r="Z115" i="37"/>
  <c r="AZ115" i="37" s="1"/>
  <c r="BB115" i="37" s="1"/>
  <c r="P115" i="37"/>
  <c r="S115" i="37"/>
  <c r="V115" i="37"/>
  <c r="AY115" i="37" s="1"/>
  <c r="U115" i="37"/>
  <c r="AB115" i="37"/>
  <c r="Y115" i="37"/>
  <c r="Q115" i="37"/>
  <c r="BA115" i="37" s="1"/>
  <c r="AX127" i="37"/>
  <c r="F127" i="37"/>
  <c r="G127" i="37" s="1"/>
  <c r="AE127" i="37" s="1" a="1"/>
  <c r="AE127" i="37" s="1"/>
  <c r="M45" i="37"/>
  <c r="L45" i="37"/>
  <c r="N37" i="37"/>
  <c r="AA37" i="37"/>
  <c r="Z37" i="37"/>
  <c r="AZ37" i="37" s="1"/>
  <c r="V37" i="37"/>
  <c r="AY37" i="37" s="1"/>
  <c r="BB37" i="37" s="1"/>
  <c r="M37" i="37"/>
  <c r="AG37" i="37" s="1"/>
  <c r="Z22" i="37"/>
  <c r="AZ22" i="37" s="1"/>
  <c r="BB22" i="37" s="1"/>
  <c r="N22" i="37"/>
  <c r="W22" i="37"/>
  <c r="V22" i="37"/>
  <c r="AY22" i="37" s="1"/>
  <c r="U22" i="37"/>
  <c r="N14" i="37"/>
  <c r="M14" i="37"/>
  <c r="P14" i="37"/>
  <c r="R14" i="37"/>
  <c r="Q14" i="37"/>
  <c r="BA14" i="37" s="1"/>
  <c r="BB14" i="37" s="1"/>
  <c r="AA120" i="37"/>
  <c r="Q120" i="37"/>
  <c r="BA120" i="37" s="1"/>
  <c r="W120" i="37"/>
  <c r="Z120" i="37"/>
  <c r="AZ120" i="37" s="1"/>
  <c r="V120" i="37"/>
  <c r="AY120" i="37" s="1"/>
  <c r="Y120" i="37"/>
  <c r="S120" i="37"/>
  <c r="N25" i="37"/>
  <c r="M25" i="37"/>
  <c r="AG25" i="37" s="1"/>
  <c r="Z25" i="37"/>
  <c r="AZ25" i="37" s="1"/>
  <c r="V25" i="37"/>
  <c r="AY25" i="37" s="1"/>
  <c r="AB25" i="37"/>
  <c r="W37" i="37"/>
  <c r="L94" i="37"/>
  <c r="L32" i="37"/>
  <c r="Y22" i="37"/>
  <c r="Y48" i="37"/>
  <c r="Y95" i="37"/>
  <c r="S52" i="37"/>
  <c r="V38" i="37"/>
  <c r="AY38" i="37" s="1"/>
  <c r="L25" i="37"/>
  <c r="L9" i="37"/>
  <c r="L11" i="37"/>
  <c r="M11" i="37"/>
  <c r="AU13" i="37"/>
  <c r="P13" i="37"/>
  <c r="AA13" i="37"/>
  <c r="Y13" i="37"/>
  <c r="Q13" i="37"/>
  <c r="BA13" i="37" s="1"/>
  <c r="BB13" i="37" s="1"/>
  <c r="R13" i="37"/>
  <c r="U13" i="37"/>
  <c r="R18" i="37"/>
  <c r="V18" i="37"/>
  <c r="AY18" i="37" s="1"/>
  <c r="AA18" i="37"/>
  <c r="U18" i="37"/>
  <c r="Z18" i="37"/>
  <c r="AZ18" i="37" s="1"/>
  <c r="P18" i="37"/>
  <c r="AB18" i="37"/>
  <c r="W18" i="37"/>
  <c r="Q55" i="37"/>
  <c r="BA55" i="37" s="1"/>
  <c r="U55" i="37"/>
  <c r="Z55" i="37"/>
  <c r="AZ55" i="37" s="1"/>
  <c r="AU55" i="37"/>
  <c r="Y55" i="37"/>
  <c r="AX63" i="37"/>
  <c r="F63" i="37"/>
  <c r="G63" i="37" s="1"/>
  <c r="AH63" i="37"/>
  <c r="AX55" i="37"/>
  <c r="AH55" i="37"/>
  <c r="AX15" i="37"/>
  <c r="F15" i="37"/>
  <c r="G15" i="37" s="1"/>
  <c r="U15" i="37" s="1"/>
  <c r="AX7" i="37"/>
  <c r="F7" i="37"/>
  <c r="G7" i="37" s="1"/>
  <c r="L121" i="37"/>
  <c r="N121" i="37"/>
  <c r="M98" i="37"/>
  <c r="L98" i="37"/>
  <c r="N82" i="37"/>
  <c r="M82" i="37"/>
  <c r="L66" i="37"/>
  <c r="N66" i="37"/>
  <c r="P6" i="37"/>
  <c r="W6" i="37"/>
  <c r="Y6" i="37"/>
  <c r="U6" i="37"/>
  <c r="S6" i="37"/>
  <c r="Z6" i="37"/>
  <c r="AZ6" i="37" s="1"/>
  <c r="M18" i="37"/>
  <c r="AG18" i="37" s="1"/>
  <c r="L18" i="37"/>
  <c r="N18" i="37"/>
  <c r="AG3" i="37"/>
  <c r="AB40" i="37"/>
  <c r="M32" i="37"/>
  <c r="W25" i="37"/>
  <c r="Z48" i="37"/>
  <c r="AZ48" i="37" s="1"/>
  <c r="Z95" i="37"/>
  <c r="AZ95" i="37" s="1"/>
  <c r="W115" i="37"/>
  <c r="M108" i="37"/>
  <c r="S83" i="37"/>
  <c r="W83" i="37"/>
  <c r="P83" i="37"/>
  <c r="AB83" i="37"/>
  <c r="U83" i="37"/>
  <c r="R83" i="37"/>
  <c r="Q83" i="37"/>
  <c r="BA83" i="37" s="1"/>
  <c r="Z83" i="37"/>
  <c r="AZ83" i="37" s="1"/>
  <c r="BB83" i="37" s="1"/>
  <c r="AS84" i="37"/>
  <c r="AF84" i="37" s="1"/>
  <c r="R84" i="37"/>
  <c r="P84" i="37"/>
  <c r="Z84" i="37"/>
  <c r="AZ84" i="37" s="1"/>
  <c r="V84" i="37"/>
  <c r="AY84" i="37" s="1"/>
  <c r="W84" i="37"/>
  <c r="Q84" i="37"/>
  <c r="BA84" i="37" s="1"/>
  <c r="AU52" i="37"/>
  <c r="AV94" i="37" s="1"/>
  <c r="L37" i="37"/>
  <c r="AB37" i="37"/>
  <c r="F11" i="37"/>
  <c r="G11" i="37" s="1"/>
  <c r="F19" i="37"/>
  <c r="G19" i="37" s="1"/>
  <c r="P38" i="37"/>
  <c r="M70" i="37"/>
  <c r="M84" i="37"/>
  <c r="N84" i="37"/>
  <c r="F102" i="37"/>
  <c r="G102" i="37" s="1"/>
  <c r="AX125" i="37"/>
  <c r="F125" i="37"/>
  <c r="G125" i="37" s="1"/>
  <c r="F119" i="37"/>
  <c r="G119" i="37" s="1"/>
  <c r="AA119" i="37" s="1"/>
  <c r="AG7" i="37"/>
  <c r="V51" i="36"/>
  <c r="AY51" i="36" s="1"/>
  <c r="Y51" i="36"/>
  <c r="AU51" i="36"/>
  <c r="AA51" i="36"/>
  <c r="AB51" i="36"/>
  <c r="AE51" i="36" a="1"/>
  <c r="AE51" i="36" s="1"/>
  <c r="U51" i="36"/>
  <c r="P51" i="36"/>
  <c r="W51" i="36"/>
  <c r="S51" i="36"/>
  <c r="Z24" i="36"/>
  <c r="AZ24" i="36" s="1"/>
  <c r="AA24" i="36"/>
  <c r="AB24" i="36"/>
  <c r="AE24" i="36" a="1"/>
  <c r="AE24" i="36" s="1"/>
  <c r="Q24" i="36"/>
  <c r="BA24" i="36" s="1"/>
  <c r="BB24" i="36" s="1"/>
  <c r="AU24" i="36"/>
  <c r="AV85" i="36" s="1"/>
  <c r="V67" i="36"/>
  <c r="AY67" i="36" s="1"/>
  <c r="U67" i="36"/>
  <c r="AE67" i="36" a="1"/>
  <c r="AE67" i="36" s="1"/>
  <c r="AA67" i="36"/>
  <c r="W67" i="36"/>
  <c r="AB67" i="36"/>
  <c r="R67" i="36"/>
  <c r="Y67" i="36"/>
  <c r="Z67" i="36"/>
  <c r="AZ67" i="36" s="1"/>
  <c r="P94" i="36"/>
  <c r="V94" i="36"/>
  <c r="AY94" i="36" s="1"/>
  <c r="AS94" i="36"/>
  <c r="AF94" i="36" s="1"/>
  <c r="R94" i="36"/>
  <c r="S94" i="36"/>
  <c r="N124" i="36"/>
  <c r="M124" i="36"/>
  <c r="L124" i="36"/>
  <c r="N92" i="36"/>
  <c r="L92" i="36"/>
  <c r="M92" i="36"/>
  <c r="N127" i="36"/>
  <c r="L127" i="36"/>
  <c r="L88" i="36"/>
  <c r="N88" i="36"/>
  <c r="N122" i="36"/>
  <c r="L25" i="36"/>
  <c r="AA80" i="36"/>
  <c r="U101" i="36"/>
  <c r="P101" i="36"/>
  <c r="M56" i="36"/>
  <c r="M6" i="36"/>
  <c r="N6" i="36"/>
  <c r="U33" i="36"/>
  <c r="R33" i="36"/>
  <c r="V33" i="36"/>
  <c r="AY33" i="36" s="1"/>
  <c r="AB33" i="36"/>
  <c r="P33" i="36"/>
  <c r="M85" i="36"/>
  <c r="L85" i="36"/>
  <c r="AX108" i="36"/>
  <c r="F108" i="36"/>
  <c r="G108" i="36" s="1"/>
  <c r="AX84" i="36"/>
  <c r="F84" i="36"/>
  <c r="G84" i="36" s="1"/>
  <c r="AX68" i="36"/>
  <c r="F68" i="36"/>
  <c r="G68" i="36" s="1"/>
  <c r="AX37" i="36"/>
  <c r="AH37" i="36"/>
  <c r="AX13" i="36"/>
  <c r="AH13" i="36"/>
  <c r="AX6" i="36"/>
  <c r="F6" i="36"/>
  <c r="G6" i="36" s="1"/>
  <c r="Q6" i="36" s="1"/>
  <c r="BA6" i="36" s="1"/>
  <c r="N39" i="36"/>
  <c r="S39" i="36"/>
  <c r="M39" i="36"/>
  <c r="L31" i="36"/>
  <c r="M31" i="36"/>
  <c r="AG31" i="36" s="1"/>
  <c r="N31" i="36"/>
  <c r="N8" i="36"/>
  <c r="M8" i="36"/>
  <c r="N77" i="36"/>
  <c r="M77" i="36"/>
  <c r="AB16" i="36"/>
  <c r="L48" i="36"/>
  <c r="M48" i="36"/>
  <c r="AG48" i="36" s="1"/>
  <c r="L77" i="36"/>
  <c r="AB94" i="36"/>
  <c r="AA17" i="36"/>
  <c r="AB80" i="36"/>
  <c r="V120" i="36"/>
  <c r="AY120" i="36" s="1"/>
  <c r="AB120" i="36"/>
  <c r="P120" i="36"/>
  <c r="U120" i="36"/>
  <c r="P81" i="36"/>
  <c r="S81" i="36"/>
  <c r="AS81" i="36"/>
  <c r="AF81" i="36" s="1"/>
  <c r="Q81" i="36"/>
  <c r="BA81" i="36" s="1"/>
  <c r="L56" i="36"/>
  <c r="AH6" i="36"/>
  <c r="N30" i="36"/>
  <c r="M30" i="36"/>
  <c r="AG30" i="36" s="1"/>
  <c r="AH52" i="36"/>
  <c r="N117" i="36"/>
  <c r="M117" i="36"/>
  <c r="L117" i="36"/>
  <c r="M86" i="36"/>
  <c r="N86" i="36"/>
  <c r="L86" i="36"/>
  <c r="N62" i="36"/>
  <c r="M62" i="36"/>
  <c r="AG62" i="36" s="1"/>
  <c r="M54" i="36"/>
  <c r="V54" i="36"/>
  <c r="AY54" i="36" s="1"/>
  <c r="Q54" i="36"/>
  <c r="BA54" i="36" s="1"/>
  <c r="BB54" i="36" s="1"/>
  <c r="N54" i="36"/>
  <c r="P54" i="36"/>
  <c r="S54" i="36"/>
  <c r="L38" i="36"/>
  <c r="N38" i="36"/>
  <c r="M38" i="36"/>
  <c r="N22" i="36"/>
  <c r="L22" i="36"/>
  <c r="V22" i="36"/>
  <c r="AY22" i="36" s="1"/>
  <c r="S22" i="36"/>
  <c r="M22" i="36"/>
  <c r="R22" i="36"/>
  <c r="M7" i="36"/>
  <c r="L7" i="36"/>
  <c r="N7" i="36"/>
  <c r="V7" i="36"/>
  <c r="AY7" i="36" s="1"/>
  <c r="U94" i="36"/>
  <c r="U30" i="36"/>
  <c r="W30" i="36"/>
  <c r="AB30" i="36"/>
  <c r="AA30" i="36"/>
  <c r="S30" i="36"/>
  <c r="L122" i="36"/>
  <c r="Q94" i="36"/>
  <c r="BA94" i="36" s="1"/>
  <c r="M25" i="36"/>
  <c r="Q39" i="36"/>
  <c r="BA39" i="36" s="1"/>
  <c r="BB39" i="36" s="1"/>
  <c r="M127" i="36"/>
  <c r="AA94" i="36"/>
  <c r="W94" i="36"/>
  <c r="N85" i="36"/>
  <c r="S103" i="36"/>
  <c r="AA103" i="36"/>
  <c r="W103" i="36"/>
  <c r="Z103" i="36"/>
  <c r="AZ103" i="36" s="1"/>
  <c r="AB103" i="36"/>
  <c r="Z30" i="36"/>
  <c r="AZ30" i="36" s="1"/>
  <c r="BB30" i="36" s="1"/>
  <c r="Q5" i="36"/>
  <c r="BA5" i="36" s="1"/>
  <c r="BB5" i="36" s="1"/>
  <c r="S5" i="36"/>
  <c r="AA5" i="36"/>
  <c r="Y5" i="36"/>
  <c r="AU5" i="36"/>
  <c r="AV97" i="36" s="1"/>
  <c r="R5" i="36"/>
  <c r="V30" i="36"/>
  <c r="AY30" i="36" s="1"/>
  <c r="W17" i="36"/>
  <c r="AB25" i="36"/>
  <c r="Z25" i="36"/>
  <c r="AZ25" i="36" s="1"/>
  <c r="Y25" i="36"/>
  <c r="M40" i="36"/>
  <c r="V40" i="36"/>
  <c r="AY40" i="36" s="1"/>
  <c r="L40" i="36"/>
  <c r="P40" i="36"/>
  <c r="U102" i="36"/>
  <c r="Z102" i="36"/>
  <c r="AZ102" i="36" s="1"/>
  <c r="R102" i="36"/>
  <c r="P102" i="36"/>
  <c r="Q102" i="36"/>
  <c r="BA102" i="36" s="1"/>
  <c r="BB102" i="36" s="1"/>
  <c r="W102" i="36"/>
  <c r="AA102" i="36"/>
  <c r="S102" i="36"/>
  <c r="M109" i="36"/>
  <c r="L109" i="36"/>
  <c r="AX2" i="36"/>
  <c r="F2" i="36"/>
  <c r="G2" i="36" s="1"/>
  <c r="AX114" i="36"/>
  <c r="F114" i="36"/>
  <c r="G114" i="36" s="1"/>
  <c r="AX82" i="36"/>
  <c r="F82" i="36"/>
  <c r="G82" i="36" s="1"/>
  <c r="AX35" i="36"/>
  <c r="F35" i="36"/>
  <c r="G35" i="36" s="1"/>
  <c r="S35" i="36" s="1"/>
  <c r="AH35" i="36"/>
  <c r="AX19" i="36"/>
  <c r="AH19" i="36"/>
  <c r="F19" i="36"/>
  <c r="G19" i="36" s="1"/>
  <c r="AX4" i="36"/>
  <c r="AH4" i="36"/>
  <c r="F4" i="36"/>
  <c r="G4" i="36" s="1"/>
  <c r="N116" i="36"/>
  <c r="M116" i="36"/>
  <c r="L116" i="36"/>
  <c r="Q116" i="36"/>
  <c r="BA116" i="36" s="1"/>
  <c r="BB116" i="36" s="1"/>
  <c r="M108" i="36"/>
  <c r="L108" i="36"/>
  <c r="N108" i="36"/>
  <c r="L101" i="36"/>
  <c r="N101" i="36"/>
  <c r="M93" i="36"/>
  <c r="L93" i="36"/>
  <c r="N93" i="36"/>
  <c r="N69" i="36"/>
  <c r="M69" i="36"/>
  <c r="V45" i="36"/>
  <c r="AY45" i="36" s="1"/>
  <c r="BB45" i="36" s="1"/>
  <c r="AA45" i="36"/>
  <c r="U45" i="36"/>
  <c r="N45" i="36"/>
  <c r="Y45" i="36"/>
  <c r="L45" i="36"/>
  <c r="AB45" i="36"/>
  <c r="S50" i="36"/>
  <c r="Q50" i="36"/>
  <c r="BA50" i="36" s="1"/>
  <c r="P50" i="36"/>
  <c r="Y50" i="36"/>
  <c r="W50" i="36"/>
  <c r="R50" i="36"/>
  <c r="N16" i="36"/>
  <c r="M16" i="36"/>
  <c r="AG16" i="36" s="1"/>
  <c r="L16" i="36"/>
  <c r="N33" i="36"/>
  <c r="L33" i="36"/>
  <c r="N80" i="36"/>
  <c r="L80" i="36"/>
  <c r="F13" i="36"/>
  <c r="G13" i="36" s="1"/>
  <c r="L17" i="36"/>
  <c r="Y96" i="36"/>
  <c r="Q119" i="36"/>
  <c r="BA119" i="36" s="1"/>
  <c r="BB119" i="36" s="1"/>
  <c r="Z50" i="36"/>
  <c r="AZ50" i="36" s="1"/>
  <c r="Z94" i="36"/>
  <c r="AZ94" i="36" s="1"/>
  <c r="BB94" i="36" s="1"/>
  <c r="W33" i="36"/>
  <c r="Y33" i="36"/>
  <c r="V16" i="36"/>
  <c r="AY16" i="36" s="1"/>
  <c r="F37" i="36"/>
  <c r="G37" i="36" s="1"/>
  <c r="Z59" i="36"/>
  <c r="AZ59" i="36" s="1"/>
  <c r="U59" i="36"/>
  <c r="AA59" i="36"/>
  <c r="W59" i="36"/>
  <c r="AB59" i="36"/>
  <c r="R59" i="36"/>
  <c r="AX129" i="36"/>
  <c r="F129" i="36"/>
  <c r="G129" i="36" s="1"/>
  <c r="AX65" i="36"/>
  <c r="F65" i="36"/>
  <c r="G65" i="36" s="1"/>
  <c r="U65" i="36" s="1"/>
  <c r="AH65" i="36"/>
  <c r="AG65" i="36"/>
  <c r="AX57" i="36"/>
  <c r="AH57" i="36"/>
  <c r="F57" i="36"/>
  <c r="G57" i="36" s="1"/>
  <c r="AX49" i="36"/>
  <c r="F49" i="36"/>
  <c r="G49" i="36" s="1"/>
  <c r="AH49" i="36"/>
  <c r="AB18" i="36"/>
  <c r="AA18" i="36"/>
  <c r="V18" i="36"/>
  <c r="AY18" i="36" s="1"/>
  <c r="Z18" i="36"/>
  <c r="AZ18" i="36" s="1"/>
  <c r="P18" i="36"/>
  <c r="S18" i="36"/>
  <c r="Y3" i="36"/>
  <c r="AA3" i="36"/>
  <c r="AU3" i="36"/>
  <c r="M10" i="36"/>
  <c r="AG10" i="36" s="1"/>
  <c r="L10" i="36"/>
  <c r="AG60" i="36"/>
  <c r="R119" i="36"/>
  <c r="U50" i="36"/>
  <c r="M119" i="36"/>
  <c r="M87" i="36"/>
  <c r="Z33" i="36"/>
  <c r="AZ33" i="36" s="1"/>
  <c r="BB33" i="36" s="1"/>
  <c r="S33" i="36"/>
  <c r="W16" i="36"/>
  <c r="AH21" i="36"/>
  <c r="AX128" i="36"/>
  <c r="F128" i="36"/>
  <c r="G128" i="36" s="1"/>
  <c r="L2" i="36"/>
  <c r="M2" i="36"/>
  <c r="U14" i="36"/>
  <c r="W14" i="36"/>
  <c r="L94" i="36"/>
  <c r="N94" i="36"/>
  <c r="V119" i="36"/>
  <c r="AY119" i="36" s="1"/>
  <c r="S119" i="36"/>
  <c r="L119" i="36"/>
  <c r="P119" i="36"/>
  <c r="M64" i="36"/>
  <c r="AG64" i="36" s="1"/>
  <c r="N64" i="36"/>
  <c r="N106" i="36"/>
  <c r="V39" i="36"/>
  <c r="AY39" i="36" s="1"/>
  <c r="R101" i="36"/>
  <c r="AB50" i="36"/>
  <c r="M88" i="36"/>
  <c r="F52" i="36"/>
  <c r="G52" i="36" s="1"/>
  <c r="P52" i="36" s="1"/>
  <c r="V53" i="36"/>
  <c r="AY53" i="36" s="1"/>
  <c r="W53" i="36"/>
  <c r="AB53" i="36"/>
  <c r="S53" i="36"/>
  <c r="R53" i="36"/>
  <c r="U53" i="36"/>
  <c r="Q53" i="36"/>
  <c r="BA53" i="36" s="1"/>
  <c r="BB53" i="36" s="1"/>
  <c r="Y53" i="36"/>
  <c r="AA53" i="36"/>
  <c r="AU30" i="36"/>
  <c r="Y30" i="36"/>
  <c r="N10" i="36"/>
  <c r="N48" i="36"/>
  <c r="Z16" i="36"/>
  <c r="AZ16" i="36" s="1"/>
  <c r="P16" i="36"/>
  <c r="Y16" i="36"/>
  <c r="AU16" i="36"/>
  <c r="AA16" i="36"/>
  <c r="S16" i="36"/>
  <c r="N18" i="36"/>
  <c r="L18" i="36"/>
  <c r="W117" i="36"/>
  <c r="AE117" i="36" a="1"/>
  <c r="AE117" i="36" s="1"/>
  <c r="V117" i="36"/>
  <c r="AY117" i="36" s="1"/>
  <c r="AA117" i="36"/>
  <c r="U117" i="36"/>
  <c r="P117" i="36"/>
  <c r="N82" i="36"/>
  <c r="M82" i="36"/>
  <c r="L82" i="36"/>
  <c r="L58" i="36"/>
  <c r="M58" i="36"/>
  <c r="AG58" i="36" s="1"/>
  <c r="L50" i="36"/>
  <c r="N50" i="36"/>
  <c r="M50" i="36"/>
  <c r="U93" i="36"/>
  <c r="AH25" i="36"/>
  <c r="AH33" i="36"/>
  <c r="F62" i="36"/>
  <c r="G62" i="36" s="1"/>
  <c r="F64" i="36"/>
  <c r="G64" i="36" s="1"/>
  <c r="AE64" i="36" s="1" a="1"/>
  <c r="AE64" i="36" s="1"/>
  <c r="AD64" i="36" s="1"/>
  <c r="AC64" i="36" s="1"/>
  <c r="AH17" i="36"/>
  <c r="F110" i="36"/>
  <c r="G110" i="36" s="1"/>
  <c r="M92" i="35"/>
  <c r="L92" i="35"/>
  <c r="N92" i="35"/>
  <c r="N30" i="35"/>
  <c r="L30" i="35"/>
  <c r="M30" i="35"/>
  <c r="M6" i="35"/>
  <c r="AG6" i="35" s="1"/>
  <c r="N6" i="35"/>
  <c r="L6" i="35"/>
  <c r="N107" i="35"/>
  <c r="M107" i="35"/>
  <c r="L107" i="35"/>
  <c r="P59" i="35"/>
  <c r="M59" i="35"/>
  <c r="N59" i="35"/>
  <c r="L59" i="35"/>
  <c r="S59" i="35"/>
  <c r="Q59" i="35"/>
  <c r="BA59" i="35" s="1"/>
  <c r="BB59" i="35" s="1"/>
  <c r="R59" i="35"/>
  <c r="N60" i="35"/>
  <c r="L60" i="35"/>
  <c r="M60" i="35"/>
  <c r="N22" i="35"/>
  <c r="M22" i="35"/>
  <c r="AG22" i="35" s="1"/>
  <c r="U22" i="35"/>
  <c r="AA22" i="35"/>
  <c r="Y22" i="35"/>
  <c r="V22" i="35"/>
  <c r="AY22" i="35" s="1"/>
  <c r="AB22" i="35"/>
  <c r="L22" i="35"/>
  <c r="L97" i="35"/>
  <c r="M97" i="35"/>
  <c r="N97" i="35"/>
  <c r="R21" i="35"/>
  <c r="Z21" i="35"/>
  <c r="AZ21" i="35" s="1"/>
  <c r="AB21" i="35"/>
  <c r="P21" i="35"/>
  <c r="V21" i="35"/>
  <c r="AY21" i="35" s="1"/>
  <c r="Q21" i="35"/>
  <c r="BA21" i="35" s="1"/>
  <c r="AA21" i="35"/>
  <c r="W21" i="35"/>
  <c r="AU21" i="35"/>
  <c r="U21" i="35"/>
  <c r="Y21" i="35"/>
  <c r="S21" i="35"/>
  <c r="N112" i="35"/>
  <c r="M112" i="35"/>
  <c r="L112" i="35"/>
  <c r="AE27" i="35" a="1"/>
  <c r="AE27" i="35" s="1"/>
  <c r="V27" i="35"/>
  <c r="AY27" i="35" s="1"/>
  <c r="AA27" i="35"/>
  <c r="P27" i="35"/>
  <c r="W27" i="35"/>
  <c r="Q27" i="35"/>
  <c r="BA27" i="35" s="1"/>
  <c r="U27" i="35"/>
  <c r="AB27" i="35"/>
  <c r="AU27" i="35"/>
  <c r="R27" i="35"/>
  <c r="Y27" i="35"/>
  <c r="S27" i="35"/>
  <c r="AE10" i="35" a="1"/>
  <c r="AE10" i="35" s="1"/>
  <c r="AU10" i="35"/>
  <c r="AA10" i="35"/>
  <c r="P10" i="35"/>
  <c r="Q10" i="35"/>
  <c r="BA10" i="35" s="1"/>
  <c r="BB10" i="35" s="1"/>
  <c r="Z10" i="35"/>
  <c r="AZ10" i="35" s="1"/>
  <c r="Y10" i="35"/>
  <c r="S10" i="35"/>
  <c r="W10" i="35"/>
  <c r="R10" i="35"/>
  <c r="U10" i="35"/>
  <c r="V10" i="35"/>
  <c r="AY10" i="35" s="1"/>
  <c r="AB10" i="35"/>
  <c r="Q5" i="35"/>
  <c r="BA5" i="35" s="1"/>
  <c r="AU5" i="35"/>
  <c r="Z5" i="35"/>
  <c r="AZ5" i="35" s="1"/>
  <c r="AA5" i="35"/>
  <c r="W5" i="35"/>
  <c r="S5" i="35"/>
  <c r="AB5" i="35"/>
  <c r="U5" i="35"/>
  <c r="Y5" i="35"/>
  <c r="V5" i="35"/>
  <c r="AY5" i="35" s="1"/>
  <c r="R5" i="35"/>
  <c r="P5" i="35"/>
  <c r="Y48" i="35"/>
  <c r="AU48" i="35"/>
  <c r="V48" i="35"/>
  <c r="AY48" i="35" s="1"/>
  <c r="M84" i="35"/>
  <c r="L84" i="35"/>
  <c r="R57" i="35"/>
  <c r="AB57" i="35"/>
  <c r="AH9" i="35"/>
  <c r="S46" i="35"/>
  <c r="AB15" i="35"/>
  <c r="N121" i="35"/>
  <c r="U114" i="35"/>
  <c r="N114" i="35"/>
  <c r="M46" i="35"/>
  <c r="AE48" i="35" a="1"/>
  <c r="AE48" i="35" s="1"/>
  <c r="AU32" i="35"/>
  <c r="Y32" i="35"/>
  <c r="S32" i="35"/>
  <c r="AB32" i="35"/>
  <c r="AA32" i="35"/>
  <c r="M53" i="35"/>
  <c r="AG53" i="35" s="1"/>
  <c r="M48" i="35"/>
  <c r="L48" i="35"/>
  <c r="AU50" i="35"/>
  <c r="AB50" i="35"/>
  <c r="Z50" i="35"/>
  <c r="AZ50" i="35" s="1"/>
  <c r="Q50" i="35"/>
  <c r="BA50" i="35" s="1"/>
  <c r="AX29" i="35"/>
  <c r="F29" i="35"/>
  <c r="G29" i="35" s="1"/>
  <c r="AX8" i="35"/>
  <c r="F8" i="35"/>
  <c r="G8" i="35" s="1"/>
  <c r="V8" i="35" s="1"/>
  <c r="AY8" i="35" s="1"/>
  <c r="M128" i="35"/>
  <c r="L128" i="35"/>
  <c r="N75" i="35"/>
  <c r="M75" i="35"/>
  <c r="L29" i="35"/>
  <c r="M29" i="35"/>
  <c r="N21" i="35"/>
  <c r="M21" i="35"/>
  <c r="AG21" i="35" s="1"/>
  <c r="L5" i="35"/>
  <c r="M5" i="35"/>
  <c r="AG5" i="35" s="1"/>
  <c r="Y57" i="35"/>
  <c r="AU57" i="35"/>
  <c r="AH21" i="35"/>
  <c r="P64" i="35"/>
  <c r="U64" i="35"/>
  <c r="P89" i="35"/>
  <c r="AB89" i="35"/>
  <c r="AE111" i="35" a="1"/>
  <c r="AE111" i="35" s="1"/>
  <c r="Q76" i="35"/>
  <c r="BA76" i="35" s="1"/>
  <c r="BB76" i="35" s="1"/>
  <c r="AA94" i="35"/>
  <c r="AB94" i="35"/>
  <c r="R32" i="35"/>
  <c r="W73" i="35"/>
  <c r="S94" i="35"/>
  <c r="M89" i="35"/>
  <c r="N65" i="35"/>
  <c r="Z48" i="35"/>
  <c r="AZ48" i="35" s="1"/>
  <c r="L44" i="35"/>
  <c r="N11" i="35"/>
  <c r="N3" i="35"/>
  <c r="V2" i="35"/>
  <c r="AY2" i="35" s="1"/>
  <c r="Q2" i="35"/>
  <c r="BA2" i="35" s="1"/>
  <c r="Q22" i="35"/>
  <c r="BA22" i="35" s="1"/>
  <c r="Z22" i="35"/>
  <c r="AZ22" i="35" s="1"/>
  <c r="BB22" i="35" s="1"/>
  <c r="W22" i="35"/>
  <c r="P22" i="35"/>
  <c r="AS71" i="35"/>
  <c r="AF71" i="35" s="1"/>
  <c r="V71" i="35"/>
  <c r="AY71" i="35" s="1"/>
  <c r="R71" i="35"/>
  <c r="Q71" i="35"/>
  <c r="BA71" i="35" s="1"/>
  <c r="AH49" i="35"/>
  <c r="AX36" i="35"/>
  <c r="F36" i="35"/>
  <c r="G36" i="35" s="1"/>
  <c r="AX28" i="35"/>
  <c r="AH28" i="35"/>
  <c r="AH14" i="35"/>
  <c r="L127" i="35"/>
  <c r="M127" i="35"/>
  <c r="M20" i="35"/>
  <c r="L20" i="35"/>
  <c r="S57" i="35"/>
  <c r="V57" i="35"/>
  <c r="AY57" i="35" s="1"/>
  <c r="P94" i="35"/>
  <c r="Z94" i="35"/>
  <c r="AZ94" i="35" s="1"/>
  <c r="AE15" i="35" a="1"/>
  <c r="AE15" i="35" s="1"/>
  <c r="R50" i="35"/>
  <c r="W32" i="35"/>
  <c r="W53" i="35"/>
  <c r="P48" i="35"/>
  <c r="N5" i="35"/>
  <c r="N84" i="35"/>
  <c r="Z35" i="35"/>
  <c r="AZ35" i="35" s="1"/>
  <c r="Y35" i="35"/>
  <c r="P35" i="35"/>
  <c r="W35" i="35"/>
  <c r="M39" i="35"/>
  <c r="AG39" i="35" s="1"/>
  <c r="N39" i="35"/>
  <c r="L39" i="35"/>
  <c r="AX128" i="35"/>
  <c r="F128" i="35"/>
  <c r="G128" i="35" s="1"/>
  <c r="Y128" i="35" s="1"/>
  <c r="AX112" i="35"/>
  <c r="F112" i="35"/>
  <c r="G112" i="35" s="1"/>
  <c r="Y112" i="35" s="1"/>
  <c r="AX56" i="35"/>
  <c r="F56" i="35"/>
  <c r="G56" i="35" s="1"/>
  <c r="AX43" i="35"/>
  <c r="F43" i="35"/>
  <c r="G43" i="35" s="1"/>
  <c r="N126" i="35"/>
  <c r="M126" i="35"/>
  <c r="M81" i="35"/>
  <c r="N81" i="35"/>
  <c r="L81" i="35"/>
  <c r="M27" i="35"/>
  <c r="N27" i="35"/>
  <c r="Z57" i="35"/>
  <c r="AZ57" i="35" s="1"/>
  <c r="AH8" i="35"/>
  <c r="AA64" i="35"/>
  <c r="AA89" i="35"/>
  <c r="Q89" i="35"/>
  <c r="BA89" i="35" s="1"/>
  <c r="S111" i="35"/>
  <c r="R111" i="35"/>
  <c r="Q94" i="35"/>
  <c r="BA94" i="35" s="1"/>
  <c r="BB94" i="35" s="1"/>
  <c r="S50" i="35"/>
  <c r="P32" i="35"/>
  <c r="V114" i="35"/>
  <c r="AY114" i="35" s="1"/>
  <c r="F88" i="35"/>
  <c r="G88" i="35" s="1"/>
  <c r="Q88" i="35" s="1"/>
  <c r="BA88" i="35" s="1"/>
  <c r="AA48" i="35"/>
  <c r="U20" i="35"/>
  <c r="P20" i="35"/>
  <c r="AB35" i="35"/>
  <c r="L19" i="35"/>
  <c r="F14" i="35"/>
  <c r="G14" i="35" s="1"/>
  <c r="Q14" i="35" s="1"/>
  <c r="BA14" i="35" s="1"/>
  <c r="BB14" i="35" s="1"/>
  <c r="AB114" i="35"/>
  <c r="L21" i="35"/>
  <c r="AU13" i="35"/>
  <c r="AV82" i="35" s="1"/>
  <c r="AE13" i="35" a="1"/>
  <c r="AE13" i="35" s="1"/>
  <c r="Z13" i="35"/>
  <c r="AZ13" i="35" s="1"/>
  <c r="M35" i="35"/>
  <c r="AG35" i="35" s="1"/>
  <c r="L35" i="35"/>
  <c r="AB42" i="35"/>
  <c r="AU42" i="35"/>
  <c r="Z42" i="35"/>
  <c r="AZ42" i="35" s="1"/>
  <c r="AE42" i="35" a="1"/>
  <c r="AE42" i="35" s="1"/>
  <c r="U62" i="35"/>
  <c r="P62" i="35"/>
  <c r="R62" i="35"/>
  <c r="AE62" i="35" a="1"/>
  <c r="AE62" i="35" s="1"/>
  <c r="N67" i="35"/>
  <c r="N125" i="35"/>
  <c r="M125" i="35"/>
  <c r="L125" i="35"/>
  <c r="AX79" i="35"/>
  <c r="F79" i="35"/>
  <c r="G79" i="35" s="1"/>
  <c r="AX26" i="35"/>
  <c r="F26" i="35"/>
  <c r="G26" i="35" s="1"/>
  <c r="AX19" i="35"/>
  <c r="F19" i="35"/>
  <c r="G19" i="35" s="1"/>
  <c r="N80" i="35"/>
  <c r="M80" i="35"/>
  <c r="L80" i="35"/>
  <c r="N49" i="35"/>
  <c r="L49" i="35"/>
  <c r="AA15" i="35"/>
  <c r="Y15" i="35"/>
  <c r="W15" i="35"/>
  <c r="L68" i="35"/>
  <c r="N68" i="35"/>
  <c r="W57" i="35"/>
  <c r="AH15" i="35"/>
  <c r="Z64" i="35"/>
  <c r="AZ64" i="35" s="1"/>
  <c r="U89" i="35"/>
  <c r="W111" i="35"/>
  <c r="Q111" i="35"/>
  <c r="BA111" i="35" s="1"/>
  <c r="BB111" i="35" s="1"/>
  <c r="R76" i="35"/>
  <c r="AE94" i="35" a="1"/>
  <c r="AE94" i="35" s="1"/>
  <c r="V15" i="35"/>
  <c r="AY15" i="35" s="1"/>
  <c r="U50" i="35"/>
  <c r="Z32" i="35"/>
  <c r="AZ32" i="35" s="1"/>
  <c r="M121" i="35"/>
  <c r="L106" i="35"/>
  <c r="L65" i="35"/>
  <c r="N48" i="35"/>
  <c r="Y53" i="35"/>
  <c r="F49" i="35"/>
  <c r="G49" i="35" s="1"/>
  <c r="M45" i="35"/>
  <c r="Q48" i="35"/>
  <c r="BA48" i="35" s="1"/>
  <c r="W48" i="35"/>
  <c r="AE28" i="35" a="1"/>
  <c r="AE28" i="35" s="1"/>
  <c r="U28" i="35"/>
  <c r="AU28" i="35"/>
  <c r="AV24" i="35" s="1"/>
  <c r="S35" i="35"/>
  <c r="S11" i="35"/>
  <c r="Q11" i="35"/>
  <c r="BA11" i="35" s="1"/>
  <c r="Y11" i="35"/>
  <c r="V55" i="35"/>
  <c r="AY55" i="35" s="1"/>
  <c r="BB55" i="35" s="1"/>
  <c r="P55" i="35"/>
  <c r="W55" i="35"/>
  <c r="Z55" i="35"/>
  <c r="AZ55" i="35" s="1"/>
  <c r="S55" i="35"/>
  <c r="Y55" i="35"/>
  <c r="L64" i="35"/>
  <c r="AE92" i="35" a="1"/>
  <c r="AE92" i="35" s="1"/>
  <c r="Y92" i="35"/>
  <c r="P92" i="35"/>
  <c r="F96" i="35"/>
  <c r="G96" i="35" s="1"/>
  <c r="Y96" i="35" s="1"/>
  <c r="AX86" i="35"/>
  <c r="F86" i="35"/>
  <c r="G86" i="35" s="1"/>
  <c r="AX78" i="35"/>
  <c r="F78" i="35"/>
  <c r="G78" i="35" s="1"/>
  <c r="AX41" i="35"/>
  <c r="F41" i="35"/>
  <c r="G41" i="35" s="1"/>
  <c r="R18" i="35"/>
  <c r="AU18" i="35"/>
  <c r="AV53" i="35" s="1"/>
  <c r="S12" i="35"/>
  <c r="Q12" i="35"/>
  <c r="BA12" i="35" s="1"/>
  <c r="R12" i="35"/>
  <c r="AA12" i="35"/>
  <c r="Y12" i="35"/>
  <c r="N51" i="35"/>
  <c r="L51" i="35"/>
  <c r="L37" i="35"/>
  <c r="M37" i="35"/>
  <c r="AG37" i="35" s="1"/>
  <c r="P57" i="35"/>
  <c r="N76" i="35"/>
  <c r="S64" i="35"/>
  <c r="S89" i="35"/>
  <c r="U111" i="35"/>
  <c r="AA111" i="35"/>
  <c r="U94" i="35"/>
  <c r="AU15" i="35"/>
  <c r="R83" i="35"/>
  <c r="V50" i="35"/>
  <c r="AY50" i="35" s="1"/>
  <c r="Q32" i="35"/>
  <c r="BA32" i="35" s="1"/>
  <c r="BB32" i="35" s="1"/>
  <c r="N128" i="35"/>
  <c r="AA114" i="35"/>
  <c r="F44" i="35"/>
  <c r="G44" i="35" s="1"/>
  <c r="U44" i="35" s="1"/>
  <c r="Z53" i="35"/>
  <c r="AZ53" i="35" s="1"/>
  <c r="R48" i="35"/>
  <c r="L45" i="35"/>
  <c r="AB48" i="35"/>
  <c r="L36" i="35"/>
  <c r="U35" i="35"/>
  <c r="N29" i="35"/>
  <c r="L27" i="35"/>
  <c r="AG8" i="35"/>
  <c r="L11" i="35"/>
  <c r="AH64" i="35"/>
  <c r="Q70" i="35"/>
  <c r="BA70" i="35" s="1"/>
  <c r="R70" i="35"/>
  <c r="M94" i="35"/>
  <c r="L94" i="35"/>
  <c r="Z114" i="35"/>
  <c r="AZ114" i="35" s="1"/>
  <c r="BB114" i="35" s="1"/>
  <c r="P114" i="35"/>
  <c r="Y114" i="35"/>
  <c r="AX93" i="35"/>
  <c r="F93" i="35"/>
  <c r="G93" i="35" s="1"/>
  <c r="AX77" i="35"/>
  <c r="F77" i="35"/>
  <c r="G77" i="35" s="1"/>
  <c r="R53" i="35"/>
  <c r="U53" i="35"/>
  <c r="AU53" i="35"/>
  <c r="AB53" i="35"/>
  <c r="N46" i="35"/>
  <c r="L46" i="35"/>
  <c r="AH44" i="35"/>
  <c r="L76" i="35"/>
  <c r="Y64" i="35"/>
  <c r="AU64" i="35"/>
  <c r="AV63" i="35" s="1"/>
  <c r="V89" i="35"/>
  <c r="AY89" i="35" s="1"/>
  <c r="Y111" i="35"/>
  <c r="Q15" i="35"/>
  <c r="BA15" i="35" s="1"/>
  <c r="Y50" i="35"/>
  <c r="U32" i="35"/>
  <c r="F120" i="35"/>
  <c r="G120" i="35" s="1"/>
  <c r="L91" i="35"/>
  <c r="L52" i="35"/>
  <c r="S48" i="35"/>
  <c r="V35" i="35"/>
  <c r="AY35" i="35" s="1"/>
  <c r="R11" i="35"/>
  <c r="Q46" i="35"/>
  <c r="BA46" i="35" s="1"/>
  <c r="R46" i="35"/>
  <c r="AA46" i="35"/>
  <c r="P46" i="35"/>
  <c r="N103" i="35"/>
  <c r="M103" i="35"/>
  <c r="L103" i="35"/>
  <c r="AG54" i="35"/>
  <c r="F124" i="35"/>
  <c r="G124" i="35" s="1"/>
  <c r="AH10" i="35"/>
  <c r="Q16" i="35"/>
  <c r="BA16" i="35" s="1"/>
  <c r="Z29" i="34"/>
  <c r="AZ29" i="34" s="1"/>
  <c r="AU29" i="34"/>
  <c r="Y29" i="34"/>
  <c r="S29" i="34"/>
  <c r="W29" i="34"/>
  <c r="AB29" i="34"/>
  <c r="U29" i="34"/>
  <c r="R29" i="34"/>
  <c r="V29" i="34"/>
  <c r="AY29" i="34" s="1"/>
  <c r="Q29" i="34"/>
  <c r="BA29" i="34" s="1"/>
  <c r="P29" i="34"/>
  <c r="AA29" i="34"/>
  <c r="L3" i="34"/>
  <c r="M3" i="34"/>
  <c r="V3" i="34"/>
  <c r="AY3" i="34" s="1"/>
  <c r="Q3" i="34"/>
  <c r="BA3" i="34" s="1"/>
  <c r="BB3" i="34" s="1"/>
  <c r="R3" i="34"/>
  <c r="N3" i="34"/>
  <c r="P3" i="34"/>
  <c r="Y126" i="34"/>
  <c r="Q126" i="34"/>
  <c r="BA126" i="34" s="1"/>
  <c r="S126" i="34"/>
  <c r="U126" i="34"/>
  <c r="W126" i="34"/>
  <c r="AA126" i="34"/>
  <c r="Z126" i="34"/>
  <c r="AZ126" i="34" s="1"/>
  <c r="V126" i="34"/>
  <c r="AY126" i="34" s="1"/>
  <c r="AS126" i="34"/>
  <c r="AF126" i="34" s="1"/>
  <c r="AB126" i="34"/>
  <c r="R126" i="34"/>
  <c r="P126" i="34"/>
  <c r="N119" i="34"/>
  <c r="M119" i="34"/>
  <c r="L119" i="34"/>
  <c r="S72" i="34"/>
  <c r="N72" i="34"/>
  <c r="R72" i="34"/>
  <c r="P72" i="34"/>
  <c r="L72" i="34"/>
  <c r="M72" i="34"/>
  <c r="Q72" i="34"/>
  <c r="BA72" i="34" s="1"/>
  <c r="BB72" i="34" s="1"/>
  <c r="V72" i="34"/>
  <c r="AY72" i="34" s="1"/>
  <c r="N64" i="34"/>
  <c r="M64" i="34"/>
  <c r="AG64" i="34" s="1"/>
  <c r="L64" i="34"/>
  <c r="L94" i="34"/>
  <c r="N94" i="34"/>
  <c r="M94" i="34"/>
  <c r="N92" i="34"/>
  <c r="M92" i="34"/>
  <c r="R112" i="34"/>
  <c r="Y112" i="34"/>
  <c r="P112" i="34"/>
  <c r="AA112" i="34"/>
  <c r="W112" i="34"/>
  <c r="Z112" i="34"/>
  <c r="AZ112" i="34" s="1"/>
  <c r="V61" i="34"/>
  <c r="AY61" i="34" s="1"/>
  <c r="U61" i="34"/>
  <c r="R123" i="34"/>
  <c r="Z65" i="34"/>
  <c r="AZ65" i="34" s="1"/>
  <c r="AU47" i="34"/>
  <c r="AV117" i="34" s="1"/>
  <c r="AA80" i="34"/>
  <c r="AA108" i="34"/>
  <c r="R20" i="34"/>
  <c r="AB112" i="34"/>
  <c r="Z90" i="34"/>
  <c r="AZ90" i="34" s="1"/>
  <c r="Q91" i="34"/>
  <c r="BA91" i="34" s="1"/>
  <c r="AS91" i="34"/>
  <c r="AF91" i="34" s="1"/>
  <c r="V91" i="34"/>
  <c r="AY91" i="34" s="1"/>
  <c r="W91" i="34"/>
  <c r="Z91" i="34"/>
  <c r="AZ91" i="34" s="1"/>
  <c r="Y91" i="34"/>
  <c r="S91" i="34"/>
  <c r="N18" i="34"/>
  <c r="N24" i="34"/>
  <c r="M24" i="34"/>
  <c r="L24" i="34"/>
  <c r="M78" i="34"/>
  <c r="L78" i="34"/>
  <c r="N78" i="34"/>
  <c r="M80" i="34"/>
  <c r="N80" i="34"/>
  <c r="L80" i="34"/>
  <c r="Z86" i="34"/>
  <c r="AZ86" i="34" s="1"/>
  <c r="P86" i="34"/>
  <c r="W86" i="34"/>
  <c r="Y86" i="34"/>
  <c r="U86" i="34"/>
  <c r="AB86" i="34"/>
  <c r="AX62" i="34"/>
  <c r="AH62" i="34"/>
  <c r="F62" i="34"/>
  <c r="G62" i="34" s="1"/>
  <c r="AX46" i="34"/>
  <c r="F46" i="34"/>
  <c r="G46" i="34" s="1"/>
  <c r="AH46" i="34"/>
  <c r="AX30" i="34"/>
  <c r="AH30" i="34"/>
  <c r="AX22" i="34"/>
  <c r="AH22" i="34"/>
  <c r="N127" i="34"/>
  <c r="M127" i="34"/>
  <c r="L111" i="34"/>
  <c r="M111" i="34"/>
  <c r="N41" i="34"/>
  <c r="M41" i="34"/>
  <c r="L41" i="34"/>
  <c r="N25" i="34"/>
  <c r="M25" i="34"/>
  <c r="L25" i="34"/>
  <c r="N10" i="34"/>
  <c r="M10" i="34"/>
  <c r="AG10" i="34" s="1"/>
  <c r="L10" i="34"/>
  <c r="L96" i="34"/>
  <c r="N96" i="34"/>
  <c r="M96" i="34"/>
  <c r="W127" i="34"/>
  <c r="V123" i="34"/>
  <c r="AY123" i="34" s="1"/>
  <c r="BB123" i="34" s="1"/>
  <c r="V34" i="34"/>
  <c r="AY34" i="34" s="1"/>
  <c r="M9" i="34"/>
  <c r="U47" i="34"/>
  <c r="M33" i="34"/>
  <c r="AG33" i="34" s="1"/>
  <c r="R108" i="34"/>
  <c r="U91" i="34"/>
  <c r="M103" i="34"/>
  <c r="AU20" i="34"/>
  <c r="U112" i="34"/>
  <c r="N111" i="34"/>
  <c r="U101" i="34"/>
  <c r="Y101" i="34"/>
  <c r="S101" i="34"/>
  <c r="Z101" i="34"/>
  <c r="AZ101" i="34" s="1"/>
  <c r="AB101" i="34"/>
  <c r="R101" i="34"/>
  <c r="AA101" i="34"/>
  <c r="L36" i="34"/>
  <c r="AA38" i="34"/>
  <c r="Z3" i="34"/>
  <c r="AZ3" i="34" s="1"/>
  <c r="AB3" i="34"/>
  <c r="S3" i="34"/>
  <c r="AX93" i="34"/>
  <c r="F93" i="34"/>
  <c r="G93" i="34" s="1"/>
  <c r="AX85" i="34"/>
  <c r="F85" i="34"/>
  <c r="G85" i="34" s="1"/>
  <c r="U85" i="34" s="1"/>
  <c r="AX77" i="34"/>
  <c r="F77" i="34"/>
  <c r="G77" i="34" s="1"/>
  <c r="AX69" i="34"/>
  <c r="F69" i="34"/>
  <c r="G69" i="34" s="1"/>
  <c r="AX53" i="34"/>
  <c r="AH53" i="34"/>
  <c r="F53" i="34"/>
  <c r="G53" i="34" s="1"/>
  <c r="AX45" i="34"/>
  <c r="AH45" i="34"/>
  <c r="AX37" i="34"/>
  <c r="AH37" i="34"/>
  <c r="AX13" i="34"/>
  <c r="F13" i="34"/>
  <c r="G13" i="34" s="1"/>
  <c r="AX6" i="34"/>
  <c r="AH6" i="34"/>
  <c r="F6" i="34"/>
  <c r="G6" i="34" s="1"/>
  <c r="N126" i="34"/>
  <c r="M126" i="34"/>
  <c r="L126" i="34"/>
  <c r="M87" i="34"/>
  <c r="P87" i="34"/>
  <c r="L79" i="34"/>
  <c r="N79" i="34"/>
  <c r="L63" i="34"/>
  <c r="M63" i="34"/>
  <c r="AG63" i="34" s="1"/>
  <c r="N63" i="34"/>
  <c r="N32" i="34"/>
  <c r="M32" i="34"/>
  <c r="AG32" i="34" s="1"/>
  <c r="Z11" i="34"/>
  <c r="AZ11" i="34" s="1"/>
  <c r="V11" i="34"/>
  <c r="AY11" i="34" s="1"/>
  <c r="Y11" i="34"/>
  <c r="U11" i="34"/>
  <c r="S80" i="34"/>
  <c r="P80" i="34"/>
  <c r="W80" i="34"/>
  <c r="V80" i="34"/>
  <c r="AY80" i="34" s="1"/>
  <c r="M57" i="34"/>
  <c r="N57" i="34"/>
  <c r="L57" i="34"/>
  <c r="M34" i="34"/>
  <c r="L34" i="34"/>
  <c r="AB127" i="34"/>
  <c r="Z127" i="34"/>
  <c r="AZ127" i="34" s="1"/>
  <c r="BB127" i="34" s="1"/>
  <c r="U123" i="34"/>
  <c r="S34" i="34"/>
  <c r="AB47" i="34"/>
  <c r="N33" i="34"/>
  <c r="AA95" i="34"/>
  <c r="F94" i="34"/>
  <c r="G94" i="34" s="1"/>
  <c r="U94" i="34" s="1"/>
  <c r="AB91" i="34"/>
  <c r="N103" i="34"/>
  <c r="S20" i="34"/>
  <c r="V112" i="34"/>
  <c r="AY112" i="34" s="1"/>
  <c r="V86" i="34"/>
  <c r="AY86" i="34" s="1"/>
  <c r="R47" i="34"/>
  <c r="Z66" i="34"/>
  <c r="AZ66" i="34" s="1"/>
  <c r="W66" i="34"/>
  <c r="AA66" i="34"/>
  <c r="Y66" i="34"/>
  <c r="U66" i="34"/>
  <c r="F54" i="34"/>
  <c r="G54" i="34" s="1"/>
  <c r="M36" i="34"/>
  <c r="M11" i="34"/>
  <c r="AG11" i="34" s="1"/>
  <c r="AB11" i="34"/>
  <c r="M61" i="34"/>
  <c r="AG61" i="34" s="1"/>
  <c r="N61" i="34"/>
  <c r="L61" i="34"/>
  <c r="AX116" i="34"/>
  <c r="F116" i="34"/>
  <c r="G116" i="34" s="1"/>
  <c r="AX100" i="34"/>
  <c r="F100" i="34"/>
  <c r="G100" i="34" s="1"/>
  <c r="S100" i="34" s="1"/>
  <c r="AX60" i="34"/>
  <c r="AH60" i="34"/>
  <c r="F60" i="34"/>
  <c r="G60" i="34" s="1"/>
  <c r="R60" i="34" s="1"/>
  <c r="AX52" i="34"/>
  <c r="AH52" i="34"/>
  <c r="F52" i="34"/>
  <c r="G52" i="34" s="1"/>
  <c r="AX44" i="34"/>
  <c r="F44" i="34"/>
  <c r="G44" i="34" s="1"/>
  <c r="Z44" i="34" s="1"/>
  <c r="AZ44" i="34" s="1"/>
  <c r="AH44" i="34"/>
  <c r="AX28" i="34"/>
  <c r="F28" i="34"/>
  <c r="G28" i="34" s="1"/>
  <c r="Y28" i="34" s="1"/>
  <c r="AX20" i="34"/>
  <c r="AH20" i="34"/>
  <c r="AX5" i="34"/>
  <c r="AH5" i="34"/>
  <c r="F5" i="34"/>
  <c r="G5" i="34" s="1"/>
  <c r="N125" i="34"/>
  <c r="M125" i="34"/>
  <c r="M93" i="34"/>
  <c r="N93" i="34"/>
  <c r="L93" i="34"/>
  <c r="Z110" i="34"/>
  <c r="AZ110" i="34" s="1"/>
  <c r="P110" i="34"/>
  <c r="M115" i="34"/>
  <c r="L115" i="34"/>
  <c r="P47" i="34"/>
  <c r="AA47" i="34"/>
  <c r="Z47" i="34"/>
  <c r="AZ47" i="34" s="1"/>
  <c r="Y47" i="34"/>
  <c r="V47" i="34"/>
  <c r="AY47" i="34" s="1"/>
  <c r="S123" i="34"/>
  <c r="U80" i="34"/>
  <c r="V95" i="34"/>
  <c r="AY95" i="34" s="1"/>
  <c r="Q86" i="34"/>
  <c r="BA86" i="34" s="1"/>
  <c r="L73" i="34"/>
  <c r="AH54" i="34"/>
  <c r="S9" i="34"/>
  <c r="Y95" i="34"/>
  <c r="M20" i="34"/>
  <c r="N20" i="34"/>
  <c r="L20" i="34"/>
  <c r="F68" i="34"/>
  <c r="G68" i="34" s="1"/>
  <c r="F102" i="34"/>
  <c r="G102" i="34" s="1"/>
  <c r="N128" i="34"/>
  <c r="V128" i="34"/>
  <c r="AY128" i="34" s="1"/>
  <c r="U128" i="34"/>
  <c r="AB128" i="34"/>
  <c r="N6" i="34"/>
  <c r="L6" i="34"/>
  <c r="L7" i="34"/>
  <c r="M7" i="34"/>
  <c r="N7" i="34"/>
  <c r="AB20" i="34"/>
  <c r="AA20" i="34"/>
  <c r="P20" i="34"/>
  <c r="Z20" i="34"/>
  <c r="AZ20" i="34" s="1"/>
  <c r="V20" i="34"/>
  <c r="AY20" i="34" s="1"/>
  <c r="Q20" i="34"/>
  <c r="BA20" i="34" s="1"/>
  <c r="BB20" i="34" s="1"/>
  <c r="U20" i="34"/>
  <c r="AE20" i="34" a="1"/>
  <c r="AE20" i="34" s="1"/>
  <c r="W20" i="34"/>
  <c r="W90" i="34"/>
  <c r="M81" i="34"/>
  <c r="N81" i="34"/>
  <c r="L81" i="34"/>
  <c r="M65" i="34"/>
  <c r="AG65" i="34" s="1"/>
  <c r="N65" i="34"/>
  <c r="L65" i="34"/>
  <c r="M42" i="34"/>
  <c r="AG42" i="34" s="1"/>
  <c r="L42" i="34"/>
  <c r="N42" i="34"/>
  <c r="U127" i="34"/>
  <c r="AA127" i="34"/>
  <c r="Y123" i="34"/>
  <c r="N50" i="34"/>
  <c r="AB80" i="34"/>
  <c r="P91" i="34"/>
  <c r="L127" i="34"/>
  <c r="R110" i="34"/>
  <c r="N95" i="34"/>
  <c r="AA86" i="34"/>
  <c r="F78" i="34"/>
  <c r="G78" i="34" s="1"/>
  <c r="N73" i="34"/>
  <c r="L50" i="34"/>
  <c r="AE9" i="34" a="1"/>
  <c r="AE9" i="34" s="1"/>
  <c r="Y9" i="34"/>
  <c r="AU9" i="34"/>
  <c r="W9" i="34"/>
  <c r="AB9" i="34"/>
  <c r="AA9" i="34"/>
  <c r="R9" i="34"/>
  <c r="N52" i="34"/>
  <c r="M52" i="34"/>
  <c r="L52" i="34"/>
  <c r="L91" i="34"/>
  <c r="M91" i="34"/>
  <c r="N53" i="34"/>
  <c r="M53" i="34"/>
  <c r="L53" i="34"/>
  <c r="N13" i="34"/>
  <c r="M13" i="34"/>
  <c r="AG13" i="34" s="1"/>
  <c r="L13" i="34"/>
  <c r="S108" i="34"/>
  <c r="AS108" i="34"/>
  <c r="AF108" i="34" s="1"/>
  <c r="P108" i="34"/>
  <c r="Y108" i="34"/>
  <c r="AB108" i="34"/>
  <c r="V108" i="34"/>
  <c r="AY108" i="34" s="1"/>
  <c r="Z108" i="34"/>
  <c r="AZ108" i="34" s="1"/>
  <c r="L92" i="34"/>
  <c r="AS110" i="34"/>
  <c r="AF110" i="34" s="1"/>
  <c r="U38" i="34"/>
  <c r="Y127" i="34"/>
  <c r="R34" i="34"/>
  <c r="M88" i="34"/>
  <c r="Y80" i="34"/>
  <c r="AS112" i="34"/>
  <c r="AF112" i="34" s="1"/>
  <c r="R91" i="34"/>
  <c r="U108" i="34"/>
  <c r="R129" i="34"/>
  <c r="Q129" i="34"/>
  <c r="BA129" i="34" s="1"/>
  <c r="W129" i="34"/>
  <c r="AS129" i="34"/>
  <c r="AF129" i="34" s="1"/>
  <c r="U95" i="34"/>
  <c r="R86" i="34"/>
  <c r="Q47" i="34"/>
  <c r="BA47" i="34" s="1"/>
  <c r="N11" i="34"/>
  <c r="R55" i="34"/>
  <c r="Q55" i="34"/>
  <c r="BA55" i="34" s="1"/>
  <c r="BB55" i="34" s="1"/>
  <c r="AA39" i="34"/>
  <c r="M114" i="34"/>
  <c r="P95" i="34"/>
  <c r="M89" i="34"/>
  <c r="U87" i="34"/>
  <c r="AH63" i="34"/>
  <c r="R83" i="34"/>
  <c r="U83" i="34"/>
  <c r="L47" i="34"/>
  <c r="AB31" i="34"/>
  <c r="L43" i="34"/>
  <c r="P19" i="34"/>
  <c r="F25" i="34"/>
  <c r="G25" i="34" s="1"/>
  <c r="M2" i="34"/>
  <c r="S19" i="34"/>
  <c r="U55" i="34"/>
  <c r="AU39" i="34"/>
  <c r="N114" i="34"/>
  <c r="Z95" i="34"/>
  <c r="AZ95" i="34" s="1"/>
  <c r="L97" i="34"/>
  <c r="V87" i="34"/>
  <c r="AY87" i="34" s="1"/>
  <c r="V83" i="34"/>
  <c r="AY83" i="34" s="1"/>
  <c r="Q49" i="34"/>
  <c r="BA49" i="34" s="1"/>
  <c r="V19" i="34"/>
  <c r="AY19" i="34" s="1"/>
  <c r="M5" i="34"/>
  <c r="AH65" i="34"/>
  <c r="Q19" i="34"/>
  <c r="BA19" i="34" s="1"/>
  <c r="BB19" i="34" s="1"/>
  <c r="F79" i="34"/>
  <c r="G79" i="34" s="1"/>
  <c r="AG46" i="34"/>
  <c r="F121" i="34"/>
  <c r="G121" i="34" s="1"/>
  <c r="AB95" i="34"/>
  <c r="N104" i="34"/>
  <c r="Y87" i="34"/>
  <c r="AG31" i="34"/>
  <c r="M21" i="34"/>
  <c r="F103" i="34"/>
  <c r="G103" i="34" s="1"/>
  <c r="N113" i="33"/>
  <c r="M113" i="33"/>
  <c r="L113" i="33"/>
  <c r="N35" i="33"/>
  <c r="L35" i="33"/>
  <c r="M35" i="33"/>
  <c r="AG35" i="33" s="1"/>
  <c r="M96" i="33"/>
  <c r="N96" i="33"/>
  <c r="L96" i="33"/>
  <c r="L33" i="33"/>
  <c r="N33" i="33"/>
  <c r="M33" i="33"/>
  <c r="N106" i="33"/>
  <c r="M106" i="33"/>
  <c r="AX125" i="33"/>
  <c r="F125" i="33"/>
  <c r="G125" i="33" s="1"/>
  <c r="AG23" i="33"/>
  <c r="AU13" i="33"/>
  <c r="AB57" i="33"/>
  <c r="Z7" i="33"/>
  <c r="AZ7" i="33" s="1"/>
  <c r="W7" i="33"/>
  <c r="W8" i="33"/>
  <c r="V11" i="33"/>
  <c r="AY11" i="33" s="1"/>
  <c r="F102" i="33"/>
  <c r="G102" i="33" s="1"/>
  <c r="V82" i="33"/>
  <c r="AY82" i="33" s="1"/>
  <c r="P13" i="33"/>
  <c r="W4" i="33"/>
  <c r="L8" i="33"/>
  <c r="M8" i="33"/>
  <c r="AG8" i="33" s="1"/>
  <c r="AX69" i="33"/>
  <c r="F69" i="33"/>
  <c r="G69" i="33" s="1"/>
  <c r="AX61" i="33"/>
  <c r="AH61" i="33"/>
  <c r="AX37" i="33"/>
  <c r="F37" i="33"/>
  <c r="G37" i="33" s="1"/>
  <c r="AX13" i="33"/>
  <c r="AH13" i="33"/>
  <c r="AX5" i="33"/>
  <c r="F5" i="33"/>
  <c r="G5" i="33" s="1"/>
  <c r="L25" i="33"/>
  <c r="M25" i="33"/>
  <c r="AG25" i="33" s="1"/>
  <c r="AG7" i="33"/>
  <c r="U87" i="33"/>
  <c r="M103" i="33"/>
  <c r="R82" i="33"/>
  <c r="F55" i="33"/>
  <c r="G55" i="33" s="1"/>
  <c r="W13" i="33"/>
  <c r="Z68" i="33"/>
  <c r="AZ68" i="33" s="1"/>
  <c r="U57" i="33"/>
  <c r="Q129" i="33"/>
  <c r="BA129" i="33" s="1"/>
  <c r="BB129" i="33" s="1"/>
  <c r="AS120" i="33"/>
  <c r="AF120" i="33" s="1"/>
  <c r="S7" i="33"/>
  <c r="AU8" i="33"/>
  <c r="AV4" i="33" s="1"/>
  <c r="P87" i="33"/>
  <c r="AE11" i="33" a="1"/>
  <c r="AE11" i="33" s="1"/>
  <c r="M110" i="33"/>
  <c r="Q111" i="33"/>
  <c r="BA111" i="33" s="1"/>
  <c r="BB111" i="33" s="1"/>
  <c r="AB82" i="33"/>
  <c r="L48" i="33"/>
  <c r="P26" i="33"/>
  <c r="S26" i="33"/>
  <c r="AB13" i="33"/>
  <c r="F61" i="33"/>
  <c r="G61" i="33" s="1"/>
  <c r="S61" i="33" s="1"/>
  <c r="M64" i="33"/>
  <c r="N64" i="33"/>
  <c r="Z4" i="33"/>
  <c r="AZ4" i="33" s="1"/>
  <c r="N4" i="33"/>
  <c r="AB4" i="33"/>
  <c r="Y4" i="33"/>
  <c r="AA4" i="33"/>
  <c r="U4" i="33"/>
  <c r="AX126" i="33"/>
  <c r="F126" i="33"/>
  <c r="G126" i="33" s="1"/>
  <c r="AA7" i="33"/>
  <c r="V7" i="33"/>
  <c r="AY7" i="33" s="1"/>
  <c r="N11" i="33"/>
  <c r="M11" i="33"/>
  <c r="Z50" i="33"/>
  <c r="AZ50" i="33" s="1"/>
  <c r="U50" i="33"/>
  <c r="V13" i="33"/>
  <c r="AY13" i="33" s="1"/>
  <c r="AB68" i="33"/>
  <c r="M42" i="33"/>
  <c r="AU57" i="33"/>
  <c r="P68" i="33"/>
  <c r="Z120" i="33"/>
  <c r="AZ120" i="33" s="1"/>
  <c r="BB120" i="33" s="1"/>
  <c r="U7" i="33"/>
  <c r="R128" i="33"/>
  <c r="W112" i="33"/>
  <c r="Z112" i="33"/>
  <c r="AZ112" i="33" s="1"/>
  <c r="N110" i="33"/>
  <c r="W82" i="33"/>
  <c r="S46" i="33"/>
  <c r="W46" i="33"/>
  <c r="N63" i="33"/>
  <c r="M48" i="33"/>
  <c r="N19" i="33"/>
  <c r="AU38" i="33"/>
  <c r="Q38" i="33"/>
  <c r="BA38" i="33" s="1"/>
  <c r="R38" i="33"/>
  <c r="AX114" i="33"/>
  <c r="F114" i="33"/>
  <c r="G114" i="33" s="1"/>
  <c r="AA114" i="33" s="1"/>
  <c r="AX106" i="33"/>
  <c r="F106" i="33"/>
  <c r="G106" i="33" s="1"/>
  <c r="AX98" i="33"/>
  <c r="F98" i="33"/>
  <c r="G98" i="33" s="1"/>
  <c r="AX90" i="33"/>
  <c r="F90" i="33"/>
  <c r="G90" i="33" s="1"/>
  <c r="AX67" i="33"/>
  <c r="F67" i="33"/>
  <c r="G67" i="33" s="1"/>
  <c r="AB67" i="33" s="1"/>
  <c r="AX59" i="33"/>
  <c r="F59" i="33"/>
  <c r="G59" i="33" s="1"/>
  <c r="Z43" i="33"/>
  <c r="AZ43" i="33" s="1"/>
  <c r="AB43" i="33"/>
  <c r="AA43" i="33"/>
  <c r="AX27" i="33"/>
  <c r="F27" i="33"/>
  <c r="G27" i="33" s="1"/>
  <c r="R27" i="33" s="1"/>
  <c r="L117" i="33"/>
  <c r="N117" i="33"/>
  <c r="M86" i="33"/>
  <c r="L86" i="33"/>
  <c r="M62" i="33"/>
  <c r="L62" i="33"/>
  <c r="N62" i="33"/>
  <c r="Y13" i="33"/>
  <c r="Z13" i="33"/>
  <c r="AZ13" i="33" s="1"/>
  <c r="AX63" i="33"/>
  <c r="F63" i="33"/>
  <c r="G63" i="33" s="1"/>
  <c r="AX39" i="33"/>
  <c r="F39" i="33"/>
  <c r="G39" i="33" s="1"/>
  <c r="AH39" i="33"/>
  <c r="Y57" i="33"/>
  <c r="AB7" i="33"/>
  <c r="L121" i="33"/>
  <c r="AE13" i="33" a="1"/>
  <c r="AE13" i="33" s="1"/>
  <c r="P50" i="33"/>
  <c r="S50" i="33"/>
  <c r="R50" i="33"/>
  <c r="F79" i="33"/>
  <c r="G79" i="33" s="1"/>
  <c r="S83" i="33"/>
  <c r="AB83" i="33"/>
  <c r="F94" i="33"/>
  <c r="G94" i="33" s="1"/>
  <c r="AB94" i="33" s="1"/>
  <c r="Z111" i="33"/>
  <c r="AZ111" i="33" s="1"/>
  <c r="Y111" i="33"/>
  <c r="R111" i="33"/>
  <c r="V111" i="33"/>
  <c r="AY111" i="33" s="1"/>
  <c r="AX121" i="33"/>
  <c r="F121" i="33"/>
  <c r="G121" i="33" s="1"/>
  <c r="Z89" i="33"/>
  <c r="AZ89" i="33" s="1"/>
  <c r="BB89" i="33" s="1"/>
  <c r="U89" i="33"/>
  <c r="W89" i="33"/>
  <c r="V89" i="33"/>
  <c r="AY89" i="33" s="1"/>
  <c r="AA89" i="33"/>
  <c r="AX42" i="33"/>
  <c r="F42" i="33"/>
  <c r="G42" i="33" s="1"/>
  <c r="AX34" i="33"/>
  <c r="AH34" i="33"/>
  <c r="AX26" i="33"/>
  <c r="BB26" i="33" s="1"/>
  <c r="AH26" i="33"/>
  <c r="AX18" i="33"/>
  <c r="F18" i="33"/>
  <c r="G18" i="33" s="1"/>
  <c r="N30" i="33"/>
  <c r="L30" i="33"/>
  <c r="W22" i="33"/>
  <c r="Y22" i="33"/>
  <c r="AB22" i="33"/>
  <c r="S87" i="33"/>
  <c r="Z87" i="33"/>
  <c r="AZ87" i="33" s="1"/>
  <c r="AA13" i="33"/>
  <c r="P7" i="33"/>
  <c r="M82" i="33"/>
  <c r="Q82" i="33"/>
  <c r="BA82" i="33" s="1"/>
  <c r="F47" i="33"/>
  <c r="G47" i="33" s="1"/>
  <c r="W11" i="33"/>
  <c r="AB11" i="33"/>
  <c r="S11" i="33"/>
  <c r="Y8" i="33"/>
  <c r="Z8" i="33"/>
  <c r="AZ8" i="33" s="1"/>
  <c r="U8" i="33"/>
  <c r="L19" i="33"/>
  <c r="L3" i="33"/>
  <c r="Y129" i="33"/>
  <c r="Q68" i="33"/>
  <c r="BA68" i="33" s="1"/>
  <c r="AA120" i="33"/>
  <c r="Y7" i="33"/>
  <c r="V8" i="33"/>
  <c r="AY8" i="33" s="1"/>
  <c r="BB8" i="33" s="1"/>
  <c r="S8" i="33"/>
  <c r="R87" i="33"/>
  <c r="P11" i="33"/>
  <c r="AA11" i="33"/>
  <c r="P129" i="33"/>
  <c r="P48" i="33"/>
  <c r="S111" i="33"/>
  <c r="N82" i="33"/>
  <c r="L63" i="33"/>
  <c r="AH47" i="33"/>
  <c r="F23" i="33"/>
  <c r="G23" i="33" s="1"/>
  <c r="AE23" i="33" s="1" a="1"/>
  <c r="AE23" i="33" s="1"/>
  <c r="AD23" i="33" s="1"/>
  <c r="AC23" i="33" s="1"/>
  <c r="N25" i="33"/>
  <c r="AB24" i="33"/>
  <c r="Z24" i="33"/>
  <c r="AZ24" i="33" s="1"/>
  <c r="Q24" i="33"/>
  <c r="BA24" i="33" s="1"/>
  <c r="Y32" i="33"/>
  <c r="S32" i="33"/>
  <c r="Z32" i="33"/>
  <c r="AZ32" i="33" s="1"/>
  <c r="AU32" i="33"/>
  <c r="V4" i="33"/>
  <c r="AY4" i="33" s="1"/>
  <c r="BB4" i="33" s="1"/>
  <c r="M98" i="33"/>
  <c r="AH21" i="33"/>
  <c r="R66" i="33"/>
  <c r="M79" i="33"/>
  <c r="L79" i="33"/>
  <c r="N79" i="33"/>
  <c r="L21" i="33"/>
  <c r="N21" i="33"/>
  <c r="P82" i="33"/>
  <c r="S82" i="33"/>
  <c r="U82" i="33"/>
  <c r="Y82" i="33"/>
  <c r="Z82" i="33"/>
  <c r="AZ82" i="33" s="1"/>
  <c r="AX31" i="33"/>
  <c r="F31" i="33"/>
  <c r="G31" i="33" s="1"/>
  <c r="M128" i="33"/>
  <c r="N128" i="33"/>
  <c r="L128" i="33"/>
  <c r="L90" i="33"/>
  <c r="N90" i="33"/>
  <c r="AH63" i="33"/>
  <c r="L42" i="33"/>
  <c r="Y87" i="33"/>
  <c r="Q11" i="33"/>
  <c r="BA11" i="33" s="1"/>
  <c r="BB11" i="33" s="1"/>
  <c r="L106" i="33"/>
  <c r="AS82" i="33"/>
  <c r="AF82" i="33" s="1"/>
  <c r="U68" i="33"/>
  <c r="M3" i="33"/>
  <c r="AG3" i="33" s="1"/>
  <c r="AB120" i="33"/>
  <c r="U129" i="33"/>
  <c r="Q7" i="33"/>
  <c r="BA7" i="33" s="1"/>
  <c r="AA8" i="33"/>
  <c r="AB87" i="33"/>
  <c r="U11" i="33"/>
  <c r="R11" i="33"/>
  <c r="R129" i="33"/>
  <c r="Q48" i="33"/>
  <c r="BA48" i="33" s="1"/>
  <c r="M119" i="33"/>
  <c r="AA34" i="33"/>
  <c r="Z34" i="33"/>
  <c r="AZ34" i="33" s="1"/>
  <c r="N98" i="33"/>
  <c r="F21" i="33"/>
  <c r="G21" i="33" s="1"/>
  <c r="N28" i="33"/>
  <c r="M28" i="33"/>
  <c r="R28" i="33"/>
  <c r="Z48" i="33"/>
  <c r="AZ48" i="33" s="1"/>
  <c r="U48" i="33"/>
  <c r="Y48" i="33"/>
  <c r="AA48" i="33"/>
  <c r="V48" i="33"/>
  <c r="AY48" i="33" s="1"/>
  <c r="AX40" i="33"/>
  <c r="AH40" i="33"/>
  <c r="AX32" i="33"/>
  <c r="BB32" i="33" s="1"/>
  <c r="AH32" i="33"/>
  <c r="AX16" i="33"/>
  <c r="F16" i="33"/>
  <c r="G16" i="33" s="1"/>
  <c r="AU16" i="33" s="1"/>
  <c r="N121" i="33"/>
  <c r="M99" i="33"/>
  <c r="U99" i="33"/>
  <c r="N99" i="33"/>
  <c r="Z99" i="33"/>
  <c r="AZ99" i="33" s="1"/>
  <c r="AA99" i="33"/>
  <c r="L75" i="33"/>
  <c r="N75" i="33"/>
  <c r="AG2" i="33"/>
  <c r="L19" i="32"/>
  <c r="M19" i="32"/>
  <c r="S19" i="32"/>
  <c r="N19" i="32"/>
  <c r="V5" i="32"/>
  <c r="AY5" i="32" s="1"/>
  <c r="AU2" i="32"/>
  <c r="AS113" i="32"/>
  <c r="AF113" i="32" s="1"/>
  <c r="V113" i="32"/>
  <c r="AY113" i="32" s="1"/>
  <c r="AB113" i="32"/>
  <c r="Q113" i="32"/>
  <c r="BA113" i="32" s="1"/>
  <c r="W113" i="32"/>
  <c r="M75" i="32"/>
  <c r="AU42" i="32"/>
  <c r="AA42" i="32"/>
  <c r="Q42" i="32"/>
  <c r="BA42" i="32" s="1"/>
  <c r="W42" i="32"/>
  <c r="Z42" i="32"/>
  <c r="AZ42" i="32" s="1"/>
  <c r="P42" i="32"/>
  <c r="S42" i="32"/>
  <c r="V42" i="32"/>
  <c r="AY42" i="32" s="1"/>
  <c r="Q82" i="32"/>
  <c r="BA82" i="32" s="1"/>
  <c r="BB82" i="32" s="1"/>
  <c r="V82" i="32"/>
  <c r="AY82" i="32" s="1"/>
  <c r="L90" i="32"/>
  <c r="N90" i="32"/>
  <c r="W59" i="32"/>
  <c r="AB59" i="32"/>
  <c r="L59" i="32"/>
  <c r="AA59" i="32"/>
  <c r="N59" i="32"/>
  <c r="Y59" i="32"/>
  <c r="M59" i="32"/>
  <c r="AG59" i="32" s="1"/>
  <c r="Z59" i="32"/>
  <c r="AZ59" i="32" s="1"/>
  <c r="L43" i="32"/>
  <c r="Z43" i="32"/>
  <c r="AZ43" i="32" s="1"/>
  <c r="N43" i="32"/>
  <c r="L35" i="32"/>
  <c r="N35" i="32"/>
  <c r="M35" i="32"/>
  <c r="S35" i="32"/>
  <c r="V35" i="32"/>
  <c r="AY35" i="32" s="1"/>
  <c r="N27" i="32"/>
  <c r="W27" i="32"/>
  <c r="L27" i="32"/>
  <c r="U27" i="32"/>
  <c r="AA27" i="32"/>
  <c r="AB27" i="32"/>
  <c r="V27" i="32"/>
  <c r="AY27" i="32" s="1"/>
  <c r="L92" i="32"/>
  <c r="M92" i="32"/>
  <c r="N36" i="32"/>
  <c r="L36" i="32"/>
  <c r="M36" i="32"/>
  <c r="AA40" i="32"/>
  <c r="L5" i="32"/>
  <c r="N51" i="32"/>
  <c r="S4" i="32"/>
  <c r="AB29" i="32"/>
  <c r="Q5" i="32"/>
  <c r="BA5" i="32" s="1"/>
  <c r="BB5" i="32" s="1"/>
  <c r="R113" i="32"/>
  <c r="S82" i="32"/>
  <c r="W75" i="32"/>
  <c r="AA75" i="32"/>
  <c r="Z75" i="32"/>
  <c r="AZ75" i="32" s="1"/>
  <c r="Y75" i="32"/>
  <c r="Q75" i="32"/>
  <c r="BA75" i="32" s="1"/>
  <c r="AA70" i="32"/>
  <c r="AB70" i="32"/>
  <c r="W70" i="32"/>
  <c r="R70" i="32"/>
  <c r="V70" i="32"/>
  <c r="AY70" i="32" s="1"/>
  <c r="Y70" i="32"/>
  <c r="Q70" i="32"/>
  <c r="BA70" i="32" s="1"/>
  <c r="BB70" i="32" s="1"/>
  <c r="AE70" i="32" a="1"/>
  <c r="AE70" i="32" s="1"/>
  <c r="P70" i="32"/>
  <c r="Q35" i="32"/>
  <c r="BA35" i="32" s="1"/>
  <c r="BB35" i="32" s="1"/>
  <c r="M27" i="32"/>
  <c r="AG27" i="32" s="1"/>
  <c r="AB6" i="32"/>
  <c r="V6" i="32"/>
  <c r="AY6" i="32" s="1"/>
  <c r="Q6" i="32"/>
  <c r="BA6" i="32" s="1"/>
  <c r="BB6" i="32" s="1"/>
  <c r="S6" i="32"/>
  <c r="AE6" i="32" a="1"/>
  <c r="AE6" i="32" s="1"/>
  <c r="Z6" i="32"/>
  <c r="AZ6" i="32" s="1"/>
  <c r="Y6" i="32"/>
  <c r="P34" i="32"/>
  <c r="AA34" i="32"/>
  <c r="AU34" i="32"/>
  <c r="Y34" i="32"/>
  <c r="Z34" i="32"/>
  <c r="AZ34" i="32" s="1"/>
  <c r="AE34" i="32" a="1"/>
  <c r="AE34" i="32" s="1"/>
  <c r="AS76" i="32"/>
  <c r="AF76" i="32" s="1"/>
  <c r="W76" i="32"/>
  <c r="AA76" i="32"/>
  <c r="R76" i="32"/>
  <c r="Y76" i="32"/>
  <c r="P76" i="32"/>
  <c r="AX87" i="32"/>
  <c r="F87" i="32"/>
  <c r="G87" i="32" s="1"/>
  <c r="AX79" i="32"/>
  <c r="F79" i="32"/>
  <c r="G79" i="32" s="1"/>
  <c r="AX71" i="32"/>
  <c r="F71" i="32"/>
  <c r="G71" i="32" s="1"/>
  <c r="W65" i="32"/>
  <c r="Z65" i="32"/>
  <c r="AZ65" i="32" s="1"/>
  <c r="Y65" i="32"/>
  <c r="AX57" i="32"/>
  <c r="AH57" i="32"/>
  <c r="F57" i="32"/>
  <c r="G57" i="32" s="1"/>
  <c r="AX49" i="32"/>
  <c r="F49" i="32"/>
  <c r="G49" i="32" s="1"/>
  <c r="Y49" i="32" s="1"/>
  <c r="N129" i="32"/>
  <c r="L129" i="32"/>
  <c r="M129" i="32"/>
  <c r="N121" i="32"/>
  <c r="L121" i="32"/>
  <c r="M121" i="32"/>
  <c r="Z113" i="32"/>
  <c r="AZ113" i="32" s="1"/>
  <c r="N113" i="32"/>
  <c r="L113" i="32"/>
  <c r="M89" i="32"/>
  <c r="L89" i="32"/>
  <c r="N89" i="32"/>
  <c r="L73" i="32"/>
  <c r="S73" i="32"/>
  <c r="P66" i="32"/>
  <c r="V66" i="32"/>
  <c r="AY66" i="32" s="1"/>
  <c r="M66" i="32"/>
  <c r="L66" i="32"/>
  <c r="S66" i="32"/>
  <c r="N66" i="32"/>
  <c r="M58" i="32"/>
  <c r="L58" i="32"/>
  <c r="N58" i="32"/>
  <c r="N50" i="32"/>
  <c r="L50" i="32"/>
  <c r="M50" i="32"/>
  <c r="AA28" i="32"/>
  <c r="Z28" i="32"/>
  <c r="AZ28" i="32" s="1"/>
  <c r="BB28" i="32" s="1"/>
  <c r="W28" i="32"/>
  <c r="Y28" i="32"/>
  <c r="S40" i="32"/>
  <c r="N3" i="32"/>
  <c r="M51" i="32"/>
  <c r="P4" i="32"/>
  <c r="V51" i="32"/>
  <c r="AY51" i="32" s="1"/>
  <c r="AS128" i="32"/>
  <c r="AF128" i="32" s="1"/>
  <c r="S128" i="32"/>
  <c r="Z128" i="32"/>
  <c r="AZ128" i="32" s="1"/>
  <c r="Z27" i="32"/>
  <c r="AZ27" i="32" s="1"/>
  <c r="N107" i="32"/>
  <c r="M107" i="32"/>
  <c r="L107" i="32"/>
  <c r="V119" i="32"/>
  <c r="AY119" i="32" s="1"/>
  <c r="S119" i="32"/>
  <c r="Y119" i="32"/>
  <c r="AE119" i="32" a="1"/>
  <c r="AE119" i="32" s="1"/>
  <c r="W119" i="32"/>
  <c r="AB119" i="32"/>
  <c r="U119" i="32"/>
  <c r="AX102" i="32"/>
  <c r="F102" i="32"/>
  <c r="G102" i="32" s="1"/>
  <c r="AX86" i="32"/>
  <c r="F86" i="32"/>
  <c r="G86" i="32" s="1"/>
  <c r="AX64" i="32"/>
  <c r="F64" i="32"/>
  <c r="G64" i="32" s="1"/>
  <c r="AX56" i="32"/>
  <c r="AH56" i="32"/>
  <c r="AX32" i="32"/>
  <c r="AH32" i="32"/>
  <c r="F32" i="32"/>
  <c r="G32" i="32" s="1"/>
  <c r="AX16" i="32"/>
  <c r="F16" i="32"/>
  <c r="G16" i="32" s="1"/>
  <c r="AE16" i="32" s="1" a="1"/>
  <c r="AE16" i="32" s="1"/>
  <c r="AD16" i="32" s="1"/>
  <c r="AC16" i="32" s="1"/>
  <c r="AX8" i="32"/>
  <c r="AH8" i="32"/>
  <c r="F8" i="32"/>
  <c r="G8" i="32" s="1"/>
  <c r="L128" i="32"/>
  <c r="N128" i="32"/>
  <c r="L112" i="32"/>
  <c r="M112" i="32"/>
  <c r="N23" i="32"/>
  <c r="L23" i="32"/>
  <c r="M23" i="32"/>
  <c r="N29" i="32"/>
  <c r="M83" i="32"/>
  <c r="L83" i="32"/>
  <c r="N83" i="32"/>
  <c r="L12" i="32"/>
  <c r="W12" i="32"/>
  <c r="U12" i="32"/>
  <c r="AB12" i="32"/>
  <c r="N12" i="32"/>
  <c r="AA12" i="32"/>
  <c r="AA11" i="32"/>
  <c r="L3" i="32"/>
  <c r="L44" i="32"/>
  <c r="P35" i="32"/>
  <c r="U29" i="32"/>
  <c r="Q51" i="32"/>
  <c r="BA51" i="32" s="1"/>
  <c r="BB51" i="32" s="1"/>
  <c r="V59" i="32"/>
  <c r="AY59" i="32" s="1"/>
  <c r="BB59" i="32" s="1"/>
  <c r="AB28" i="32"/>
  <c r="Y12" i="32"/>
  <c r="P82" i="32"/>
  <c r="M82" i="32"/>
  <c r="P5" i="32"/>
  <c r="AB5" i="32"/>
  <c r="S5" i="32"/>
  <c r="Y5" i="32"/>
  <c r="Z31" i="32"/>
  <c r="AZ31" i="32" s="1"/>
  <c r="R31" i="32"/>
  <c r="S31" i="32"/>
  <c r="AB56" i="32"/>
  <c r="V56" i="32"/>
  <c r="AY56" i="32" s="1"/>
  <c r="N61" i="32"/>
  <c r="M61" i="32"/>
  <c r="AG61" i="32" s="1"/>
  <c r="AX85" i="32"/>
  <c r="F85" i="32"/>
  <c r="G85" i="32" s="1"/>
  <c r="AX55" i="32"/>
  <c r="AH55" i="32"/>
  <c r="AX47" i="32"/>
  <c r="F47" i="32"/>
  <c r="G47" i="32" s="1"/>
  <c r="AB47" i="32" s="1"/>
  <c r="AX39" i="32"/>
  <c r="AH39" i="32"/>
  <c r="F39" i="32"/>
  <c r="G39" i="32" s="1"/>
  <c r="AX23" i="32"/>
  <c r="AH23" i="32"/>
  <c r="F23" i="32"/>
  <c r="G23" i="32" s="1"/>
  <c r="AX15" i="32"/>
  <c r="F15" i="32"/>
  <c r="G15" i="32" s="1"/>
  <c r="Y15" i="32" s="1"/>
  <c r="AH15" i="32"/>
  <c r="N127" i="32"/>
  <c r="M127" i="32"/>
  <c r="L103" i="32"/>
  <c r="N103" i="32"/>
  <c r="R129" i="32"/>
  <c r="W129" i="32"/>
  <c r="AA129" i="32"/>
  <c r="P7" i="32"/>
  <c r="P2" i="32"/>
  <c r="U2" i="32"/>
  <c r="Y2" i="32"/>
  <c r="S2" i="32"/>
  <c r="AB2" i="32"/>
  <c r="W2" i="32"/>
  <c r="R2" i="32"/>
  <c r="Z13" i="32"/>
  <c r="AZ13" i="32" s="1"/>
  <c r="BB13" i="32" s="1"/>
  <c r="R44" i="32"/>
  <c r="Q44" i="32"/>
  <c r="BA44" i="32" s="1"/>
  <c r="P44" i="32"/>
  <c r="S20" i="32"/>
  <c r="R20" i="32"/>
  <c r="V20" i="32"/>
  <c r="AY20" i="32" s="1"/>
  <c r="Q20" i="32"/>
  <c r="BA20" i="32" s="1"/>
  <c r="BB20" i="32" s="1"/>
  <c r="P62" i="32"/>
  <c r="M3" i="32"/>
  <c r="N52" i="32"/>
  <c r="Y113" i="32"/>
  <c r="Z29" i="32"/>
  <c r="AZ29" i="32" s="1"/>
  <c r="Z129" i="32"/>
  <c r="AZ129" i="32" s="1"/>
  <c r="Q2" i="32"/>
  <c r="BA2" i="32" s="1"/>
  <c r="BB2" i="32" s="1"/>
  <c r="U28" i="32"/>
  <c r="V36" i="32"/>
  <c r="AY36" i="32" s="1"/>
  <c r="R82" i="32"/>
  <c r="N82" i="32"/>
  <c r="M43" i="32"/>
  <c r="AG43" i="32" s="1"/>
  <c r="V26" i="32"/>
  <c r="AY26" i="32" s="1"/>
  <c r="AU26" i="32"/>
  <c r="W26" i="32"/>
  <c r="S26" i="32"/>
  <c r="U26" i="32"/>
  <c r="Q26" i="32"/>
  <c r="BA26" i="32" s="1"/>
  <c r="AB26" i="32"/>
  <c r="P26" i="32"/>
  <c r="Y36" i="32"/>
  <c r="AE36" i="32" a="1"/>
  <c r="AE36" i="32" s="1"/>
  <c r="S36" i="32"/>
  <c r="R36" i="32"/>
  <c r="AA36" i="32"/>
  <c r="P36" i="32"/>
  <c r="Z36" i="32"/>
  <c r="AZ36" i="32" s="1"/>
  <c r="AB36" i="32"/>
  <c r="W36" i="32"/>
  <c r="Q36" i="32"/>
  <c r="BA36" i="32" s="1"/>
  <c r="BB36" i="32" s="1"/>
  <c r="P3" i="32"/>
  <c r="W3" i="32"/>
  <c r="Y3" i="32"/>
  <c r="U3" i="32"/>
  <c r="AB3" i="32"/>
  <c r="L16" i="32"/>
  <c r="M16" i="32"/>
  <c r="AG16" i="32" s="1"/>
  <c r="AU19" i="32"/>
  <c r="R19" i="32"/>
  <c r="AA19" i="32"/>
  <c r="Q19" i="32"/>
  <c r="BA19" i="32" s="1"/>
  <c r="BB19" i="32" s="1"/>
  <c r="Z19" i="32"/>
  <c r="AZ19" i="32" s="1"/>
  <c r="P19" i="32"/>
  <c r="S52" i="32"/>
  <c r="Y52" i="32"/>
  <c r="R52" i="32"/>
  <c r="L56" i="32"/>
  <c r="N56" i="32"/>
  <c r="M56" i="32"/>
  <c r="L46" i="32"/>
  <c r="N46" i="32"/>
  <c r="N4" i="32"/>
  <c r="M4" i="32"/>
  <c r="L4" i="32"/>
  <c r="L52" i="32"/>
  <c r="Q4" i="32"/>
  <c r="BA4" i="32" s="1"/>
  <c r="BB4" i="32" s="1"/>
  <c r="AA29" i="32"/>
  <c r="S51" i="32"/>
  <c r="P129" i="32"/>
  <c r="R35" i="32"/>
  <c r="AA2" i="32"/>
  <c r="W21" i="32"/>
  <c r="AB21" i="32"/>
  <c r="Q21" i="32"/>
  <c r="BA21" i="32" s="1"/>
  <c r="S21" i="32"/>
  <c r="AA21" i="32"/>
  <c r="Y21" i="32"/>
  <c r="V21" i="32"/>
  <c r="AY21" i="32" s="1"/>
  <c r="P21" i="32"/>
  <c r="AE21" i="32" a="1"/>
  <c r="AE21" i="32" s="1"/>
  <c r="Z21" i="32"/>
  <c r="AZ21" i="32" s="1"/>
  <c r="M29" i="32"/>
  <c r="AG29" i="32" s="1"/>
  <c r="M62" i="32"/>
  <c r="AG62" i="32" s="1"/>
  <c r="L62" i="32"/>
  <c r="N62" i="32"/>
  <c r="Z91" i="32"/>
  <c r="AZ91" i="32" s="1"/>
  <c r="BB91" i="32" s="1"/>
  <c r="R91" i="32"/>
  <c r="Y27" i="32"/>
  <c r="F118" i="32"/>
  <c r="G118" i="32" s="1"/>
  <c r="F96" i="32"/>
  <c r="G96" i="32" s="1"/>
  <c r="AB10" i="31"/>
  <c r="R10" i="31"/>
  <c r="V10" i="31"/>
  <c r="AY10" i="31" s="1"/>
  <c r="AA10" i="31"/>
  <c r="M66" i="31"/>
  <c r="N66" i="31"/>
  <c r="L66" i="31"/>
  <c r="V20" i="31"/>
  <c r="AY20" i="31" s="1"/>
  <c r="AA20" i="31"/>
  <c r="R20" i="31"/>
  <c r="Q20" i="31"/>
  <c r="BA20" i="31" s="1"/>
  <c r="Z20" i="31"/>
  <c r="AZ20" i="31" s="1"/>
  <c r="BB20" i="31" s="1"/>
  <c r="Y20" i="31"/>
  <c r="S20" i="31"/>
  <c r="AB20" i="31"/>
  <c r="L76" i="31"/>
  <c r="M76" i="31"/>
  <c r="P76" i="31"/>
  <c r="R76" i="31"/>
  <c r="Q76" i="31"/>
  <c r="BA76" i="31" s="1"/>
  <c r="BB76" i="31" s="1"/>
  <c r="AX115" i="31"/>
  <c r="F115" i="31"/>
  <c r="G115" i="31" s="1"/>
  <c r="AX107" i="31"/>
  <c r="F107" i="31"/>
  <c r="G107" i="31" s="1"/>
  <c r="AX91" i="31"/>
  <c r="F91" i="31"/>
  <c r="G91" i="31" s="1"/>
  <c r="AX83" i="31"/>
  <c r="F83" i="31"/>
  <c r="G83" i="31" s="1"/>
  <c r="AA83" i="31" s="1"/>
  <c r="AX75" i="31"/>
  <c r="F75" i="31"/>
  <c r="G75" i="31" s="1"/>
  <c r="AX67" i="31"/>
  <c r="F67" i="31"/>
  <c r="G67" i="31" s="1"/>
  <c r="AX59" i="31"/>
  <c r="AH59" i="31"/>
  <c r="F59" i="31"/>
  <c r="G59" i="31" s="1"/>
  <c r="AX51" i="31"/>
  <c r="AH51" i="31"/>
  <c r="F51" i="31"/>
  <c r="G51" i="31" s="1"/>
  <c r="AX43" i="31"/>
  <c r="AH43" i="31"/>
  <c r="AX35" i="31"/>
  <c r="AH35" i="31"/>
  <c r="AG35" i="31"/>
  <c r="F35" i="31"/>
  <c r="G35" i="31" s="1"/>
  <c r="AE35" i="31" s="1" a="1"/>
  <c r="AE35" i="31" s="1"/>
  <c r="AD35" i="31" s="1"/>
  <c r="AC35" i="31" s="1"/>
  <c r="AX27" i="31"/>
  <c r="AH27" i="31"/>
  <c r="AX19" i="31"/>
  <c r="F19" i="31"/>
  <c r="G19" i="31" s="1"/>
  <c r="AH19" i="31"/>
  <c r="AX11" i="31"/>
  <c r="AH11" i="31"/>
  <c r="F11" i="31"/>
  <c r="G11" i="31" s="1"/>
  <c r="R11" i="31" s="1"/>
  <c r="AX3" i="31"/>
  <c r="F3" i="31"/>
  <c r="G3" i="31" s="1"/>
  <c r="AH3" i="31"/>
  <c r="N123" i="31"/>
  <c r="M123" i="31"/>
  <c r="L123" i="31"/>
  <c r="N115" i="31"/>
  <c r="M115" i="31"/>
  <c r="L115" i="31"/>
  <c r="L107" i="31"/>
  <c r="N107" i="31"/>
  <c r="M107" i="31"/>
  <c r="N99" i="31"/>
  <c r="M99" i="31"/>
  <c r="L99" i="31"/>
  <c r="L91" i="31"/>
  <c r="M91" i="31"/>
  <c r="N91" i="31"/>
  <c r="M52" i="31"/>
  <c r="AG52" i="31" s="1"/>
  <c r="N52" i="31"/>
  <c r="L52" i="31"/>
  <c r="N44" i="31"/>
  <c r="L44" i="31"/>
  <c r="M44" i="31"/>
  <c r="N36" i="31"/>
  <c r="M36" i="31"/>
  <c r="AG36" i="31" s="1"/>
  <c r="M28" i="31"/>
  <c r="R28" i="31"/>
  <c r="N28" i="31"/>
  <c r="Q28" i="31"/>
  <c r="BA28" i="31" s="1"/>
  <c r="BB28" i="31" s="1"/>
  <c r="P28" i="31"/>
  <c r="S28" i="31"/>
  <c r="L21" i="31"/>
  <c r="M21" i="31"/>
  <c r="AG21" i="31" s="1"/>
  <c r="N13" i="31"/>
  <c r="L13" i="31"/>
  <c r="M13" i="31"/>
  <c r="V13" i="31"/>
  <c r="AY13" i="31" s="1"/>
  <c r="N5" i="31"/>
  <c r="U5" i="31"/>
  <c r="AB5" i="31"/>
  <c r="V5" i="31"/>
  <c r="AY5" i="31" s="1"/>
  <c r="M5" i="31"/>
  <c r="AG5" i="31" s="1"/>
  <c r="Z5" i="31"/>
  <c r="AZ5" i="31" s="1"/>
  <c r="AA5" i="31"/>
  <c r="L5" i="31"/>
  <c r="R61" i="31"/>
  <c r="AA61" i="31"/>
  <c r="P61" i="31"/>
  <c r="AE61" i="31" a="1"/>
  <c r="AE61" i="31" s="1"/>
  <c r="Y61" i="31"/>
  <c r="AU61" i="31"/>
  <c r="V61" i="31"/>
  <c r="AY61" i="31" s="1"/>
  <c r="Q61" i="31"/>
  <c r="BA61" i="31" s="1"/>
  <c r="U61" i="31"/>
  <c r="W61" i="31"/>
  <c r="N70" i="31"/>
  <c r="W70" i="31"/>
  <c r="L70" i="31"/>
  <c r="Y70" i="31"/>
  <c r="S64" i="31"/>
  <c r="Q64" i="31"/>
  <c r="BA64" i="31" s="1"/>
  <c r="BB64" i="31" s="1"/>
  <c r="P64" i="31"/>
  <c r="N64" i="31"/>
  <c r="L64" i="31"/>
  <c r="V64" i="31"/>
  <c r="AY64" i="31" s="1"/>
  <c r="M64" i="31"/>
  <c r="R64" i="31"/>
  <c r="L106" i="31"/>
  <c r="M106" i="31"/>
  <c r="N98" i="31"/>
  <c r="L98" i="31"/>
  <c r="M98" i="31"/>
  <c r="M74" i="31"/>
  <c r="N74" i="31"/>
  <c r="L74" i="31"/>
  <c r="M59" i="31"/>
  <c r="N59" i="31"/>
  <c r="L59" i="31"/>
  <c r="S61" i="31"/>
  <c r="U123" i="31"/>
  <c r="Y123" i="31"/>
  <c r="Q123" i="31"/>
  <c r="BA123" i="31" s="1"/>
  <c r="BB123" i="31" s="1"/>
  <c r="V123" i="31"/>
  <c r="AY123" i="31" s="1"/>
  <c r="Z123" i="31"/>
  <c r="AZ123" i="31" s="1"/>
  <c r="AB123" i="31"/>
  <c r="W123" i="31"/>
  <c r="AE123" i="31" a="1"/>
  <c r="AE123" i="31" s="1"/>
  <c r="Z61" i="31"/>
  <c r="AZ61" i="31" s="1"/>
  <c r="M70" i="31"/>
  <c r="AB56" i="31"/>
  <c r="R56" i="31"/>
  <c r="S56" i="31"/>
  <c r="Q56" i="31"/>
  <c r="BA56" i="31" s="1"/>
  <c r="Z56" i="31"/>
  <c r="AZ56" i="31" s="1"/>
  <c r="P56" i="31"/>
  <c r="AA56" i="31"/>
  <c r="AU56" i="31"/>
  <c r="W56" i="31"/>
  <c r="L27" i="31"/>
  <c r="M27" i="31"/>
  <c r="N27" i="31"/>
  <c r="AB111" i="31"/>
  <c r="S111" i="31"/>
  <c r="Y111" i="31"/>
  <c r="V111" i="31"/>
  <c r="AY111" i="31" s="1"/>
  <c r="U111" i="31"/>
  <c r="P111" i="31"/>
  <c r="Q48" i="31"/>
  <c r="BA48" i="31" s="1"/>
  <c r="BB48" i="31" s="1"/>
  <c r="U48" i="31"/>
  <c r="AU48" i="31"/>
  <c r="S48" i="31"/>
  <c r="Y48" i="31"/>
  <c r="AE48" i="31" a="1"/>
  <c r="AE48" i="31" s="1"/>
  <c r="R48" i="31"/>
  <c r="V48" i="31"/>
  <c r="AY48" i="31" s="1"/>
  <c r="W48" i="31"/>
  <c r="AB48" i="31"/>
  <c r="Z48" i="31"/>
  <c r="AZ48" i="31" s="1"/>
  <c r="N90" i="31"/>
  <c r="M90" i="31"/>
  <c r="L90" i="31"/>
  <c r="W120" i="31"/>
  <c r="V21" i="31"/>
  <c r="AY21" i="31" s="1"/>
  <c r="BB21" i="31" s="1"/>
  <c r="Y21" i="31"/>
  <c r="AE60" i="31" a="1"/>
  <c r="AE60" i="31" s="1"/>
  <c r="AH50" i="31"/>
  <c r="U30" i="31"/>
  <c r="Z34" i="31"/>
  <c r="AZ34" i="31" s="1"/>
  <c r="AH18" i="31"/>
  <c r="S129" i="31"/>
  <c r="Q129" i="31"/>
  <c r="BA129" i="31" s="1"/>
  <c r="AU39" i="31"/>
  <c r="R16" i="31"/>
  <c r="Y16" i="31"/>
  <c r="Y120" i="31"/>
  <c r="Z21" i="31"/>
  <c r="AZ21" i="31" s="1"/>
  <c r="Y60" i="31"/>
  <c r="F122" i="31"/>
  <c r="G122" i="31" s="1"/>
  <c r="W122" i="31" s="1"/>
  <c r="F121" i="31"/>
  <c r="G121" i="31" s="1"/>
  <c r="F74" i="31"/>
  <c r="G74" i="31" s="1"/>
  <c r="F90" i="31"/>
  <c r="G90" i="31" s="1"/>
  <c r="L50" i="31"/>
  <c r="F42" i="31"/>
  <c r="G42" i="31" s="1"/>
  <c r="AH49" i="31"/>
  <c r="N34" i="31"/>
  <c r="W30" i="31"/>
  <c r="R34" i="31"/>
  <c r="AU4" i="31"/>
  <c r="AH17" i="31"/>
  <c r="L35" i="31"/>
  <c r="L79" i="31"/>
  <c r="Z68" i="31"/>
  <c r="AZ68" i="31" s="1"/>
  <c r="P129" i="31"/>
  <c r="Q39" i="31"/>
  <c r="BA39" i="31" s="1"/>
  <c r="AU16" i="31"/>
  <c r="Z16" i="31"/>
  <c r="AZ16" i="31" s="1"/>
  <c r="Q120" i="31"/>
  <c r="BA120" i="31" s="1"/>
  <c r="AE49" i="31" a="1"/>
  <c r="AE49" i="31" s="1"/>
  <c r="R21" i="31"/>
  <c r="Z60" i="31"/>
  <c r="AZ60" i="31" s="1"/>
  <c r="F82" i="31"/>
  <c r="G82" i="31" s="1"/>
  <c r="AA82" i="31" s="1"/>
  <c r="AH57" i="31"/>
  <c r="N50" i="31"/>
  <c r="AH42" i="31"/>
  <c r="L34" i="31"/>
  <c r="V30" i="31"/>
  <c r="AY30" i="31" s="1"/>
  <c r="W34" i="31"/>
  <c r="P4" i="31"/>
  <c r="F2" i="31"/>
  <c r="G2" i="31" s="1"/>
  <c r="F17" i="31"/>
  <c r="G17" i="31" s="1"/>
  <c r="M58" i="31"/>
  <c r="V68" i="31"/>
  <c r="AY68" i="31" s="1"/>
  <c r="R129" i="31"/>
  <c r="S39" i="31"/>
  <c r="Q16" i="31"/>
  <c r="BA16" i="31" s="1"/>
  <c r="BB16" i="31" s="1"/>
  <c r="S16" i="31"/>
  <c r="AA120" i="31"/>
  <c r="AB21" i="31"/>
  <c r="AA60" i="31"/>
  <c r="F114" i="31"/>
  <c r="G114" i="31" s="1"/>
  <c r="Y114" i="31" s="1"/>
  <c r="F113" i="31"/>
  <c r="G113" i="31" s="1"/>
  <c r="V113" i="31" s="1"/>
  <c r="AY113" i="31" s="1"/>
  <c r="AA85" i="31"/>
  <c r="F81" i="31"/>
  <c r="G81" i="31" s="1"/>
  <c r="S81" i="31" s="1"/>
  <c r="F41" i="31"/>
  <c r="G41" i="31" s="1"/>
  <c r="S68" i="31"/>
  <c r="F33" i="31"/>
  <c r="G33" i="31" s="1"/>
  <c r="P30" i="31"/>
  <c r="AE30" i="31" a="1"/>
  <c r="AE30" i="31" s="1"/>
  <c r="AA34" i="31"/>
  <c r="Q4" i="31"/>
  <c r="BA4" i="31" s="1"/>
  <c r="N35" i="31"/>
  <c r="M2" i="31"/>
  <c r="AG2" i="31" s="1"/>
  <c r="AG19" i="31"/>
  <c r="S34" i="31"/>
  <c r="AB68" i="31"/>
  <c r="Y39" i="31"/>
  <c r="U16" i="31"/>
  <c r="S120" i="31"/>
  <c r="R120" i="31"/>
  <c r="S21" i="31"/>
  <c r="AB60" i="31"/>
  <c r="F98" i="31"/>
  <c r="G98" i="31" s="1"/>
  <c r="AE98" i="31" s="1" a="1"/>
  <c r="AE98" i="31" s="1"/>
  <c r="AD98" i="31" s="1"/>
  <c r="AC98" i="31" s="1"/>
  <c r="P68" i="31"/>
  <c r="M42" i="31"/>
  <c r="AH33" i="31"/>
  <c r="L20" i="31"/>
  <c r="AB30" i="31"/>
  <c r="Y30" i="31"/>
  <c r="U34" i="31"/>
  <c r="R4" i="31"/>
  <c r="S13" i="31"/>
  <c r="F50" i="31"/>
  <c r="G50" i="31" s="1"/>
  <c r="V50" i="31" s="1"/>
  <c r="AY50" i="31" s="1"/>
  <c r="AG18" i="31"/>
  <c r="AB34" i="31"/>
  <c r="AG50" i="31"/>
  <c r="AA30" i="31"/>
  <c r="Z120" i="31"/>
  <c r="AZ120" i="31" s="1"/>
  <c r="AB120" i="31"/>
  <c r="AA21" i="31"/>
  <c r="N87" i="31"/>
  <c r="Q30" i="31"/>
  <c r="BA30" i="31" s="1"/>
  <c r="BB30" i="31" s="1"/>
  <c r="AH9" i="31"/>
  <c r="M44" i="30"/>
  <c r="AG44" i="30" s="1"/>
  <c r="U44" i="30"/>
  <c r="N44" i="30"/>
  <c r="V44" i="30"/>
  <c r="AY44" i="30" s="1"/>
  <c r="L44" i="30"/>
  <c r="W44" i="30"/>
  <c r="AB44" i="30"/>
  <c r="L12" i="30"/>
  <c r="N12" i="30"/>
  <c r="M12" i="30"/>
  <c r="AG12" i="30" s="1"/>
  <c r="AX92" i="30"/>
  <c r="F92" i="30"/>
  <c r="G92" i="30" s="1"/>
  <c r="AX64" i="30"/>
  <c r="AH64" i="30"/>
  <c r="S20" i="30"/>
  <c r="N76" i="30"/>
  <c r="U4" i="30"/>
  <c r="S4" i="30"/>
  <c r="AB4" i="30"/>
  <c r="AU4" i="30"/>
  <c r="R4" i="30"/>
  <c r="W4" i="30"/>
  <c r="AA4" i="30"/>
  <c r="N84" i="30"/>
  <c r="M84" i="30"/>
  <c r="N61" i="30"/>
  <c r="L61" i="30"/>
  <c r="M61" i="30"/>
  <c r="AG61" i="30" s="1"/>
  <c r="N45" i="30"/>
  <c r="M45" i="30"/>
  <c r="AG45" i="30" s="1"/>
  <c r="L45" i="30"/>
  <c r="N13" i="30"/>
  <c r="L13" i="30"/>
  <c r="M13" i="30"/>
  <c r="AX116" i="30"/>
  <c r="F116" i="30"/>
  <c r="G116" i="30" s="1"/>
  <c r="L2" i="30"/>
  <c r="V2" i="30"/>
  <c r="AY2" i="30" s="1"/>
  <c r="P2" i="30"/>
  <c r="M5" i="30"/>
  <c r="AG48" i="30"/>
  <c r="AA125" i="30"/>
  <c r="Q125" i="30"/>
  <c r="BA125" i="30" s="1"/>
  <c r="Z125" i="30"/>
  <c r="AZ125" i="30" s="1"/>
  <c r="V125" i="30"/>
  <c r="AY125" i="30" s="1"/>
  <c r="U125" i="30"/>
  <c r="S125" i="30"/>
  <c r="Z123" i="30"/>
  <c r="AZ123" i="30" s="1"/>
  <c r="AS123" i="30"/>
  <c r="AF123" i="30" s="1"/>
  <c r="S123" i="30"/>
  <c r="V123" i="30"/>
  <c r="AY123" i="30" s="1"/>
  <c r="BB123" i="30" s="1"/>
  <c r="Y61" i="30"/>
  <c r="Q61" i="30"/>
  <c r="BA61" i="30" s="1"/>
  <c r="R79" i="30"/>
  <c r="AS79" i="30"/>
  <c r="AF79" i="30" s="1"/>
  <c r="Y79" i="30"/>
  <c r="W79" i="30"/>
  <c r="U79" i="30"/>
  <c r="V79" i="30"/>
  <c r="AY79" i="30" s="1"/>
  <c r="BB79" i="30" s="1"/>
  <c r="AB79" i="30"/>
  <c r="Q79" i="30"/>
  <c r="BA79" i="30" s="1"/>
  <c r="F108" i="30"/>
  <c r="G108" i="30" s="1"/>
  <c r="AE108" i="30" s="1" a="1"/>
  <c r="AE108" i="30" s="1"/>
  <c r="AD108" i="30" s="1"/>
  <c r="AC108" i="30" s="1"/>
  <c r="AX39" i="30"/>
  <c r="AH39" i="30"/>
  <c r="AX31" i="30"/>
  <c r="F31" i="30"/>
  <c r="G31" i="30" s="1"/>
  <c r="AH31" i="30"/>
  <c r="AX16" i="30"/>
  <c r="F16" i="30"/>
  <c r="G16" i="30" s="1"/>
  <c r="AX8" i="30"/>
  <c r="AH8" i="30"/>
  <c r="F8" i="30"/>
  <c r="G8" i="30" s="1"/>
  <c r="L121" i="30"/>
  <c r="N121" i="30"/>
  <c r="N113" i="30"/>
  <c r="M113" i="30"/>
  <c r="L113" i="30"/>
  <c r="AA113" i="30"/>
  <c r="N105" i="30"/>
  <c r="L105" i="30"/>
  <c r="L98" i="30"/>
  <c r="N98" i="30"/>
  <c r="M98" i="30"/>
  <c r="L67" i="30"/>
  <c r="M67" i="30"/>
  <c r="N67" i="30"/>
  <c r="M59" i="30"/>
  <c r="AG59" i="30" s="1"/>
  <c r="L59" i="30"/>
  <c r="V59" i="30"/>
  <c r="AY59" i="30" s="1"/>
  <c r="Z59" i="30"/>
  <c r="AZ59" i="30" s="1"/>
  <c r="N59" i="30"/>
  <c r="W59" i="30"/>
  <c r="AB59" i="30"/>
  <c r="N51" i="30"/>
  <c r="L51" i="30"/>
  <c r="M51" i="30"/>
  <c r="N43" i="30"/>
  <c r="M43" i="30"/>
  <c r="AG43" i="30" s="1"/>
  <c r="L43" i="30"/>
  <c r="N19" i="30"/>
  <c r="M19" i="30"/>
  <c r="L19" i="30"/>
  <c r="L11" i="30"/>
  <c r="M11" i="30"/>
  <c r="AG11" i="30" s="1"/>
  <c r="N3" i="30"/>
  <c r="M3" i="30"/>
  <c r="L3" i="30"/>
  <c r="AB20" i="30"/>
  <c r="AE20" i="30" a="1"/>
  <c r="AE20" i="30" s="1"/>
  <c r="R35" i="30"/>
  <c r="N5" i="30"/>
  <c r="W123" i="30"/>
  <c r="S121" i="30"/>
  <c r="F115" i="30"/>
  <c r="G115" i="30" s="1"/>
  <c r="M115" i="30"/>
  <c r="L99" i="30"/>
  <c r="M75" i="30"/>
  <c r="W71" i="30"/>
  <c r="P71" i="30"/>
  <c r="N69" i="30"/>
  <c r="AA47" i="30"/>
  <c r="AH9" i="30"/>
  <c r="N27" i="30"/>
  <c r="M2" i="30"/>
  <c r="M69" i="30"/>
  <c r="F83" i="30"/>
  <c r="G83" i="30" s="1"/>
  <c r="N110" i="30"/>
  <c r="L110" i="30"/>
  <c r="Y28" i="30"/>
  <c r="AX114" i="30"/>
  <c r="F114" i="30"/>
  <c r="G114" i="30" s="1"/>
  <c r="P114" i="30" s="1"/>
  <c r="AX98" i="30"/>
  <c r="F98" i="30"/>
  <c r="G98" i="30" s="1"/>
  <c r="Y82" i="30"/>
  <c r="V82" i="30"/>
  <c r="AY82" i="30" s="1"/>
  <c r="Q82" i="30"/>
  <c r="BA82" i="30" s="1"/>
  <c r="BB82" i="30" s="1"/>
  <c r="AB82" i="30"/>
  <c r="AA82" i="30"/>
  <c r="W76" i="30"/>
  <c r="S76" i="30"/>
  <c r="R76" i="30"/>
  <c r="P76" i="30"/>
  <c r="AB76" i="30"/>
  <c r="Q76" i="30"/>
  <c r="BA76" i="30" s="1"/>
  <c r="Z76" i="30"/>
  <c r="AZ76" i="30" s="1"/>
  <c r="AX54" i="30"/>
  <c r="AH54" i="30"/>
  <c r="AX46" i="30"/>
  <c r="AH46" i="30"/>
  <c r="F46" i="30"/>
  <c r="G46" i="30" s="1"/>
  <c r="AU46" i="30" s="1"/>
  <c r="AV59" i="30" s="1"/>
  <c r="AX38" i="30"/>
  <c r="F38" i="30"/>
  <c r="G38" i="30" s="1"/>
  <c r="AX23" i="30"/>
  <c r="F23" i="30"/>
  <c r="G23" i="30" s="1"/>
  <c r="AX15" i="30"/>
  <c r="AH15" i="30"/>
  <c r="AX7" i="30"/>
  <c r="F7" i="30"/>
  <c r="G7" i="30" s="1"/>
  <c r="U7" i="30" s="1"/>
  <c r="W128" i="30"/>
  <c r="M128" i="30"/>
  <c r="L128" i="30"/>
  <c r="U128" i="30"/>
  <c r="Z128" i="30"/>
  <c r="AZ128" i="30" s="1"/>
  <c r="AB128" i="30"/>
  <c r="L112" i="30"/>
  <c r="U112" i="30"/>
  <c r="W112" i="30"/>
  <c r="M83" i="30"/>
  <c r="L83" i="30"/>
  <c r="P20" i="30"/>
  <c r="Y20" i="30"/>
  <c r="V35" i="30"/>
  <c r="AY35" i="30" s="1"/>
  <c r="AB123" i="30"/>
  <c r="Q123" i="30"/>
  <c r="BA123" i="30" s="1"/>
  <c r="Z121" i="30"/>
  <c r="AZ121" i="30" s="1"/>
  <c r="P125" i="30"/>
  <c r="Y4" i="30"/>
  <c r="Y123" i="30"/>
  <c r="M99" i="30"/>
  <c r="N68" i="30"/>
  <c r="AA59" i="30"/>
  <c r="S67" i="30"/>
  <c r="Y47" i="30"/>
  <c r="N2" i="30"/>
  <c r="U50" i="30"/>
  <c r="Z50" i="30"/>
  <c r="AZ50" i="30" s="1"/>
  <c r="AE50" i="30" a="1"/>
  <c r="AE50" i="30" s="1"/>
  <c r="W50" i="30"/>
  <c r="Y50" i="30"/>
  <c r="AU50" i="30"/>
  <c r="AE103" i="30" a="1"/>
  <c r="AE103" i="30" s="1"/>
  <c r="U103" i="30"/>
  <c r="Y103" i="30"/>
  <c r="AB103" i="30"/>
  <c r="P103" i="30"/>
  <c r="Q103" i="30"/>
  <c r="BA103" i="30" s="1"/>
  <c r="AX40" i="30"/>
  <c r="AH40" i="30"/>
  <c r="AX17" i="30"/>
  <c r="AH17" i="30"/>
  <c r="L76" i="30"/>
  <c r="M76" i="30"/>
  <c r="U20" i="30"/>
  <c r="W20" i="30"/>
  <c r="R2" i="30"/>
  <c r="AE121" i="30" a="1"/>
  <c r="AE121" i="30" s="1"/>
  <c r="W125" i="30"/>
  <c r="Z4" i="30"/>
  <c r="AZ4" i="30" s="1"/>
  <c r="Y121" i="30"/>
  <c r="Z79" i="30"/>
  <c r="AZ79" i="30" s="1"/>
  <c r="Q58" i="30"/>
  <c r="BA58" i="30" s="1"/>
  <c r="L92" i="30"/>
  <c r="Q20" i="30"/>
  <c r="BA20" i="30" s="1"/>
  <c r="BB20" i="30" s="1"/>
  <c r="R20" i="30"/>
  <c r="Z29" i="30"/>
  <c r="AZ29" i="30" s="1"/>
  <c r="F9" i="30"/>
  <c r="G9" i="30" s="1"/>
  <c r="R58" i="30"/>
  <c r="AB121" i="30"/>
  <c r="Y125" i="30"/>
  <c r="Q4" i="30"/>
  <c r="BA4" i="30" s="1"/>
  <c r="BB4" i="30" s="1"/>
  <c r="U121" i="30"/>
  <c r="P79" i="30"/>
  <c r="AU58" i="30"/>
  <c r="AG47" i="30"/>
  <c r="Q15" i="30"/>
  <c r="BA15" i="30" s="1"/>
  <c r="AU15" i="30"/>
  <c r="AV74" i="30" s="1"/>
  <c r="V15" i="30"/>
  <c r="AY15" i="30" s="1"/>
  <c r="W15" i="30"/>
  <c r="U15" i="30"/>
  <c r="Z15" i="30"/>
  <c r="AZ15" i="30" s="1"/>
  <c r="S15" i="30"/>
  <c r="Y15" i="30"/>
  <c r="N11" i="30"/>
  <c r="L84" i="30"/>
  <c r="L23" i="30"/>
  <c r="M23" i="30"/>
  <c r="N23" i="30"/>
  <c r="Z67" i="30"/>
  <c r="AZ67" i="30" s="1"/>
  <c r="U67" i="30"/>
  <c r="L102" i="30"/>
  <c r="N102" i="30"/>
  <c r="M102" i="30"/>
  <c r="M55" i="30"/>
  <c r="L55" i="30"/>
  <c r="Q71" i="30"/>
  <c r="BA71" i="30" s="1"/>
  <c r="BB71" i="30" s="1"/>
  <c r="S71" i="30"/>
  <c r="AA71" i="30"/>
  <c r="Y71" i="30"/>
  <c r="AE71" i="30" a="1"/>
  <c r="AE71" i="30" s="1"/>
  <c r="R71" i="30"/>
  <c r="Z71" i="30"/>
  <c r="AZ71" i="30" s="1"/>
  <c r="V71" i="30"/>
  <c r="AY71" i="30" s="1"/>
  <c r="AX32" i="30"/>
  <c r="F32" i="30"/>
  <c r="G32" i="30" s="1"/>
  <c r="N122" i="30"/>
  <c r="L122" i="30"/>
  <c r="N91" i="30"/>
  <c r="M91" i="30"/>
  <c r="M20" i="30"/>
  <c r="L20" i="30"/>
  <c r="N20" i="30"/>
  <c r="V20" i="30"/>
  <c r="AY20" i="30" s="1"/>
  <c r="AA58" i="30"/>
  <c r="W121" i="30"/>
  <c r="N83" i="30"/>
  <c r="U123" i="30"/>
  <c r="R125" i="30"/>
  <c r="V4" i="30"/>
  <c r="AY4" i="30" s="1"/>
  <c r="AA79" i="30"/>
  <c r="L91" i="30"/>
  <c r="V76" i="30"/>
  <c r="AY76" i="30" s="1"/>
  <c r="BB76" i="30" s="1"/>
  <c r="AB71" i="30"/>
  <c r="AG64" i="30"/>
  <c r="P47" i="30"/>
  <c r="W26" i="30"/>
  <c r="Z26" i="30"/>
  <c r="AZ26" i="30" s="1"/>
  <c r="U26" i="30"/>
  <c r="AU26" i="30"/>
  <c r="V29" i="30"/>
  <c r="AY29" i="30" s="1"/>
  <c r="F64" i="30"/>
  <c r="G64" i="30" s="1"/>
  <c r="W11" i="30"/>
  <c r="Z11" i="30"/>
  <c r="AZ11" i="30" s="1"/>
  <c r="AU11" i="30"/>
  <c r="N70" i="30"/>
  <c r="M70" i="30"/>
  <c r="V14" i="30"/>
  <c r="AY14" i="30" s="1"/>
  <c r="AB14" i="30"/>
  <c r="U14" i="30"/>
  <c r="N14" i="30"/>
  <c r="M6" i="30"/>
  <c r="L6" i="30"/>
  <c r="N6" i="30"/>
  <c r="Q6" i="30"/>
  <c r="BA6" i="30" s="1"/>
  <c r="BB6" i="30" s="1"/>
  <c r="R6" i="30"/>
  <c r="Z14" i="30"/>
  <c r="AZ14" i="30" s="1"/>
  <c r="P112" i="30"/>
  <c r="F117" i="30"/>
  <c r="G117" i="30" s="1"/>
  <c r="AB117" i="30" s="1"/>
  <c r="N116" i="30"/>
  <c r="L93" i="30"/>
  <c r="M93" i="30"/>
  <c r="L107" i="30"/>
  <c r="L79" i="30"/>
  <c r="L63" i="30"/>
  <c r="F49" i="30"/>
  <c r="G49" i="30" s="1"/>
  <c r="N15" i="30"/>
  <c r="AH3" i="30"/>
  <c r="F80" i="30"/>
  <c r="G80" i="30" s="1"/>
  <c r="AU27" i="30"/>
  <c r="S6" i="30"/>
  <c r="Q14" i="30"/>
  <c r="BA14" i="30" s="1"/>
  <c r="V112" i="30"/>
  <c r="AY112" i="30" s="1"/>
  <c r="F110" i="30"/>
  <c r="G110" i="30" s="1"/>
  <c r="AB110" i="30" s="1"/>
  <c r="M107" i="30"/>
  <c r="M79" i="30"/>
  <c r="L85" i="30"/>
  <c r="L62" i="30"/>
  <c r="AH34" i="30"/>
  <c r="AG26" i="30"/>
  <c r="F65" i="30"/>
  <c r="G65" i="30" s="1"/>
  <c r="N78" i="30"/>
  <c r="AH19" i="30"/>
  <c r="Q27" i="30"/>
  <c r="BA27" i="30" s="1"/>
  <c r="U6" i="30"/>
  <c r="L116" i="30"/>
  <c r="N62" i="30"/>
  <c r="F42" i="30"/>
  <c r="G42" i="30" s="1"/>
  <c r="F34" i="30"/>
  <c r="G34" i="30" s="1"/>
  <c r="F33" i="30"/>
  <c r="G33" i="30" s="1"/>
  <c r="AH65" i="30"/>
  <c r="F41" i="30"/>
  <c r="G41" i="30" s="1"/>
  <c r="F19" i="30"/>
  <c r="G19" i="30" s="1"/>
  <c r="F109" i="30"/>
  <c r="G109" i="30" s="1"/>
  <c r="AE109" i="30" s="1" a="1"/>
  <c r="AE109" i="30" s="1"/>
  <c r="AD109" i="30" s="1"/>
  <c r="AC109" i="30" s="1"/>
  <c r="AA44" i="30"/>
  <c r="Y62" i="28"/>
  <c r="AU62" i="28"/>
  <c r="AE62" i="28" a="1"/>
  <c r="AE62" i="28" s="1"/>
  <c r="W62" i="28"/>
  <c r="S62" i="28"/>
  <c r="P62" i="28"/>
  <c r="U62" i="28"/>
  <c r="Q62" i="28"/>
  <c r="BA62" i="28" s="1"/>
  <c r="Z62" i="28"/>
  <c r="AZ62" i="28" s="1"/>
  <c r="L83" i="28"/>
  <c r="BD87" i="28" s="1" a="1"/>
  <c r="BD87" i="28" s="1"/>
  <c r="N83" i="28"/>
  <c r="M83" i="28"/>
  <c r="M42" i="28"/>
  <c r="N42" i="28"/>
  <c r="L42" i="28"/>
  <c r="BD46" i="28" s="1" a="1"/>
  <c r="BD46" i="28" s="1"/>
  <c r="L80" i="28"/>
  <c r="BD73" i="28" s="1" a="1"/>
  <c r="BD73" i="28" s="1"/>
  <c r="N80" i="28"/>
  <c r="M80" i="28"/>
  <c r="W102" i="28"/>
  <c r="V102" i="28"/>
  <c r="AY102" i="28" s="1"/>
  <c r="U102" i="28"/>
  <c r="AB102" i="28"/>
  <c r="Y102" i="28"/>
  <c r="AA102" i="28"/>
  <c r="L102" i="28"/>
  <c r="BD99" i="28" s="1" a="1"/>
  <c r="BD99" i="28" s="1"/>
  <c r="N48" i="28"/>
  <c r="L48" i="28"/>
  <c r="BD45" i="28" s="1" a="1"/>
  <c r="BD45" i="28" s="1"/>
  <c r="M48" i="28"/>
  <c r="N70" i="28"/>
  <c r="L70" i="28"/>
  <c r="BD68" i="28" s="1" a="1"/>
  <c r="BD68" i="28" s="1"/>
  <c r="M70" i="28"/>
  <c r="P24" i="28"/>
  <c r="AU24" i="28"/>
  <c r="S24" i="28"/>
  <c r="L123" i="28"/>
  <c r="BD127" i="28" s="1" a="1"/>
  <c r="BD127" i="28" s="1"/>
  <c r="N123" i="28"/>
  <c r="V2" i="28"/>
  <c r="AY2" i="28" s="1"/>
  <c r="S45" i="28"/>
  <c r="V94" i="28"/>
  <c r="AY94" i="28" s="1"/>
  <c r="R63" i="28"/>
  <c r="L11" i="28"/>
  <c r="BD15" i="28" s="1" a="1"/>
  <c r="BD15" i="28" s="1"/>
  <c r="AH25" i="28"/>
  <c r="AB73" i="28"/>
  <c r="Y54" i="28"/>
  <c r="F14" i="28"/>
  <c r="G14" i="28" s="1"/>
  <c r="AU41" i="28"/>
  <c r="W124" i="28"/>
  <c r="Z124" i="28"/>
  <c r="AZ124" i="28" s="1"/>
  <c r="F95" i="28"/>
  <c r="G95" i="28" s="1"/>
  <c r="W8" i="28"/>
  <c r="Z37" i="28"/>
  <c r="AZ37" i="28" s="1"/>
  <c r="AA70" i="28"/>
  <c r="U91" i="28"/>
  <c r="V41" i="28"/>
  <c r="AY41" i="28" s="1"/>
  <c r="AH3" i="28"/>
  <c r="U7" i="28"/>
  <c r="N124" i="28"/>
  <c r="N26" i="28"/>
  <c r="Z65" i="28"/>
  <c r="AZ65" i="28" s="1"/>
  <c r="AH54" i="28"/>
  <c r="L31" i="28"/>
  <c r="BD26" i="28" s="1" a="1"/>
  <c r="BD26" i="28" s="1"/>
  <c r="L21" i="28"/>
  <c r="BD24" i="28" s="1" a="1"/>
  <c r="BD24" i="28" s="1"/>
  <c r="F64" i="28"/>
  <c r="G64" i="28" s="1"/>
  <c r="R64" i="28" s="1"/>
  <c r="F3" i="28"/>
  <c r="G3" i="28" s="1"/>
  <c r="W3" i="28" s="1"/>
  <c r="U2" i="28"/>
  <c r="R94" i="28"/>
  <c r="AB63" i="28"/>
  <c r="AG51" i="28"/>
  <c r="L127" i="28"/>
  <c r="BD122" i="28" s="1" a="1"/>
  <c r="BD122" i="28" s="1"/>
  <c r="AU54" i="28"/>
  <c r="AV87" i="28" s="1"/>
  <c r="D87" i="28" s="1"/>
  <c r="N109" i="28"/>
  <c r="F67" i="28"/>
  <c r="G67" i="28" s="1"/>
  <c r="Y67" i="28" s="1"/>
  <c r="AH14" i="28"/>
  <c r="Y41" i="28"/>
  <c r="P124" i="28"/>
  <c r="Q124" i="28"/>
  <c r="BA124" i="28" s="1"/>
  <c r="BB124" i="28" s="1"/>
  <c r="P8" i="28"/>
  <c r="Y8" i="28"/>
  <c r="U37" i="28"/>
  <c r="S70" i="28"/>
  <c r="Z91" i="28"/>
  <c r="AZ91" i="28" s="1"/>
  <c r="Z7" i="28"/>
  <c r="AZ7" i="28" s="1"/>
  <c r="M124" i="28"/>
  <c r="P65" i="28"/>
  <c r="F127" i="28"/>
  <c r="G127" i="28" s="1"/>
  <c r="M31" i="28"/>
  <c r="R2" i="28"/>
  <c r="U32" i="28"/>
  <c r="AA99" i="28"/>
  <c r="F25" i="28"/>
  <c r="G25" i="28" s="1"/>
  <c r="F22" i="28"/>
  <c r="G22" i="28" s="1"/>
  <c r="M127" i="28"/>
  <c r="AA41" i="28"/>
  <c r="R54" i="28"/>
  <c r="V91" i="28"/>
  <c r="AY91" i="28" s="1"/>
  <c r="L109" i="28"/>
  <c r="L6" i="28"/>
  <c r="BD3" i="28" s="1" a="1"/>
  <c r="BD3" i="28" s="1"/>
  <c r="W69" i="28"/>
  <c r="S41" i="28"/>
  <c r="Y124" i="28"/>
  <c r="U124" i="28"/>
  <c r="Q8" i="28"/>
  <c r="BA8" i="28" s="1"/>
  <c r="S8" i="28"/>
  <c r="AB37" i="28"/>
  <c r="W70" i="28"/>
  <c r="U70" i="28"/>
  <c r="Q56" i="28"/>
  <c r="BA56" i="28" s="1"/>
  <c r="F103" i="28"/>
  <c r="G103" i="28" s="1"/>
  <c r="P48" i="28"/>
  <c r="AE65" i="28" a="1"/>
  <c r="AE65" i="28" s="1"/>
  <c r="W7" i="28"/>
  <c r="M7" i="28"/>
  <c r="AG7" i="28" s="1"/>
  <c r="N77" i="28"/>
  <c r="U65" i="28"/>
  <c r="L113" i="28"/>
  <c r="BD113" i="28" s="1" a="1"/>
  <c r="BD113" i="28" s="1"/>
  <c r="F86" i="28"/>
  <c r="G86" i="28" s="1"/>
  <c r="W86" i="28" s="1"/>
  <c r="AH64" i="28"/>
  <c r="AH43" i="28"/>
  <c r="AH7" i="28"/>
  <c r="AU2" i="28"/>
  <c r="Q94" i="28"/>
  <c r="BA94" i="28" s="1"/>
  <c r="AU32" i="28"/>
  <c r="U99" i="28"/>
  <c r="Z48" i="28"/>
  <c r="AZ48" i="28" s="1"/>
  <c r="P26" i="28"/>
  <c r="AH22" i="28"/>
  <c r="AG40" i="28"/>
  <c r="Q54" i="28"/>
  <c r="BA54" i="28" s="1"/>
  <c r="AH40" i="28"/>
  <c r="AA124" i="28"/>
  <c r="R8" i="28"/>
  <c r="AB8" i="28"/>
  <c r="Y70" i="28"/>
  <c r="W56" i="28"/>
  <c r="Y93" i="28"/>
  <c r="V65" i="28"/>
  <c r="AY65" i="28" s="1"/>
  <c r="AB124" i="28"/>
  <c r="AB7" i="28"/>
  <c r="F78" i="28"/>
  <c r="G78" i="28" s="1"/>
  <c r="V78" i="28" s="1"/>
  <c r="AY78" i="28" s="1"/>
  <c r="W54" i="28"/>
  <c r="Q2" i="28"/>
  <c r="BA2" i="28" s="1"/>
  <c r="W2" i="28"/>
  <c r="AA32" i="28"/>
  <c r="AB99" i="28"/>
  <c r="Y99" i="28"/>
  <c r="F72" i="28"/>
  <c r="G72" i="28" s="1"/>
  <c r="U72" i="28" s="1"/>
  <c r="R48" i="28"/>
  <c r="W73" i="28"/>
  <c r="L73" i="28"/>
  <c r="F11" i="28"/>
  <c r="G11" i="28" s="1"/>
  <c r="S54" i="28"/>
  <c r="N89" i="28"/>
  <c r="V124" i="28"/>
  <c r="AY124" i="28" s="1"/>
  <c r="V8" i="28"/>
  <c r="AY8" i="28" s="1"/>
  <c r="BB8" i="28" s="1"/>
  <c r="V37" i="28"/>
  <c r="AY37" i="28" s="1"/>
  <c r="Z70" i="28"/>
  <c r="AZ70" i="28" s="1"/>
  <c r="F40" i="28"/>
  <c r="G40" i="28" s="1"/>
  <c r="F90" i="28"/>
  <c r="G90" i="28" s="1"/>
  <c r="AB41" i="28"/>
  <c r="L55" i="28"/>
  <c r="F31" i="28"/>
  <c r="G31" i="28" s="1"/>
  <c r="Z31" i="28" s="1"/>
  <c r="AZ31" i="28" s="1"/>
  <c r="R7" i="28"/>
  <c r="P7" i="28"/>
  <c r="V16" i="28"/>
  <c r="AY16" i="28" s="1"/>
  <c r="W65" i="28"/>
  <c r="W12" i="28"/>
  <c r="M78" i="28"/>
  <c r="M57" i="28"/>
  <c r="AG57" i="28" s="1"/>
  <c r="M12" i="28"/>
  <c r="F81" i="28"/>
  <c r="G81" i="28" s="1"/>
  <c r="Z2" i="28"/>
  <c r="AZ2" i="28" s="1"/>
  <c r="Z99" i="28"/>
  <c r="AZ99" i="28" s="1"/>
  <c r="N73" i="28"/>
  <c r="F98" i="28"/>
  <c r="G98" i="28" s="1"/>
  <c r="AH32" i="28"/>
  <c r="W41" i="28"/>
  <c r="Z8" i="28"/>
  <c r="AZ8" i="28" s="1"/>
  <c r="L99" i="28"/>
  <c r="BD103" i="28" s="1" a="1"/>
  <c r="BD103" i="28" s="1"/>
  <c r="AH56" i="28"/>
  <c r="M55" i="28"/>
  <c r="AA7" i="28"/>
  <c r="Q7" i="28"/>
  <c r="BA7" i="28" s="1"/>
  <c r="AB12" i="28"/>
  <c r="F111" i="28"/>
  <c r="G111" i="28" s="1"/>
  <c r="Q111" i="28" s="1"/>
  <c r="BA111" i="28" s="1"/>
  <c r="BB111" i="28" s="1"/>
  <c r="F117" i="28"/>
  <c r="G117" i="28" s="1"/>
  <c r="Z117" i="28" s="1"/>
  <c r="AZ117" i="28" s="1"/>
  <c r="L78" i="28"/>
  <c r="BD75" i="28" s="1" a="1"/>
  <c r="BD75" i="28" s="1"/>
  <c r="AH46" i="28"/>
  <c r="AH28" i="28"/>
  <c r="AH17" i="28"/>
  <c r="BB37" i="55"/>
  <c r="BB11" i="52"/>
  <c r="BB39" i="41"/>
  <c r="BB53" i="53"/>
  <c r="BB40" i="40"/>
  <c r="BB56" i="40"/>
  <c r="BB6" i="36"/>
  <c r="BB86" i="34"/>
  <c r="BB62" i="39"/>
  <c r="BB15" i="35"/>
  <c r="BB129" i="31"/>
  <c r="BB112" i="39"/>
  <c r="BB38" i="42"/>
  <c r="BB107" i="53"/>
  <c r="BB15" i="56"/>
  <c r="BB75" i="56"/>
  <c r="BB59" i="50"/>
  <c r="BB67" i="53"/>
  <c r="BB75" i="54"/>
  <c r="BB45" i="32"/>
  <c r="BB128" i="40"/>
  <c r="BB8" i="59"/>
  <c r="BB26" i="30"/>
  <c r="BB81" i="30"/>
  <c r="BB100" i="40"/>
  <c r="BB111" i="41"/>
  <c r="BB73" i="44"/>
  <c r="BB24" i="49"/>
  <c r="BB20" i="51"/>
  <c r="BB14" i="56"/>
  <c r="BB54" i="51"/>
  <c r="BB55" i="51"/>
  <c r="BB99" i="54"/>
  <c r="BB49" i="54"/>
  <c r="BB72" i="57"/>
  <c r="BB120" i="31"/>
  <c r="BB15" i="31"/>
  <c r="BB125" i="50"/>
  <c r="BB91" i="52"/>
  <c r="BB16" i="43"/>
  <c r="BB46" i="51"/>
  <c r="BB20" i="53"/>
  <c r="BB83" i="54"/>
  <c r="BB72" i="45"/>
  <c r="BB74" i="50"/>
  <c r="BB21" i="32"/>
  <c r="BB91" i="53"/>
  <c r="BB115" i="54"/>
  <c r="BB17" i="54"/>
  <c r="BB61" i="42"/>
  <c r="BB72" i="38"/>
  <c r="BB63" i="43"/>
  <c r="BB58" i="45"/>
  <c r="BB19" i="44"/>
  <c r="BB28" i="53"/>
  <c r="BB64" i="54"/>
  <c r="BB97" i="41"/>
  <c r="BB32" i="43"/>
  <c r="BB62" i="51"/>
  <c r="BB71" i="50"/>
  <c r="BB14" i="52"/>
  <c r="BB92" i="52"/>
  <c r="BB109" i="54"/>
  <c r="BB88" i="55"/>
  <c r="BB127" i="58"/>
  <c r="BB111" i="58"/>
  <c r="BB7" i="40"/>
  <c r="BB10" i="28"/>
  <c r="BB26" i="41"/>
  <c r="BB24" i="53"/>
  <c r="BB35" i="55"/>
  <c r="BB55" i="58"/>
  <c r="BB47" i="49"/>
  <c r="BB70" i="57"/>
  <c r="BB77" i="38"/>
  <c r="BB102" i="51"/>
  <c r="BB99" i="53"/>
  <c r="BB123" i="54"/>
  <c r="BB107" i="54"/>
  <c r="BB91" i="54"/>
  <c r="BB19" i="49"/>
  <c r="BB56" i="55"/>
  <c r="BB67" i="49"/>
  <c r="BB67" i="52"/>
  <c r="BB66" i="53"/>
  <c r="BB116" i="54"/>
  <c r="BB30" i="56"/>
  <c r="BB47" i="58"/>
  <c r="BB123" i="50"/>
  <c r="BB101" i="51"/>
  <c r="BB85" i="51"/>
  <c r="BB113" i="52"/>
  <c r="BB107" i="56"/>
  <c r="BB108" i="58"/>
  <c r="BB79" i="50"/>
  <c r="BB44" i="42"/>
  <c r="BB111" i="51"/>
  <c r="BB37" i="52"/>
  <c r="BB45" i="56"/>
  <c r="BB62" i="56"/>
  <c r="BB63" i="58"/>
  <c r="BB118" i="50"/>
  <c r="BB52" i="51"/>
  <c r="BB36" i="51"/>
  <c r="BB24" i="55"/>
  <c r="BB4" i="55"/>
  <c r="BB107" i="50"/>
  <c r="BB105" i="53"/>
  <c r="BB97" i="54"/>
  <c r="BB100" i="55"/>
  <c r="BB90" i="56"/>
  <c r="BB107" i="58"/>
  <c r="BB12" i="33"/>
  <c r="BB68" i="33"/>
  <c r="BB74" i="41"/>
  <c r="BB33" i="43"/>
  <c r="BB16" i="44"/>
  <c r="BB79" i="51"/>
  <c r="BB3" i="49"/>
  <c r="BB115" i="52"/>
  <c r="BB83" i="52"/>
  <c r="BB6" i="52"/>
  <c r="BB22" i="56"/>
  <c r="BB62" i="58"/>
  <c r="BB90" i="42"/>
  <c r="BB83" i="51"/>
  <c r="BB93" i="53"/>
  <c r="BB119" i="53"/>
  <c r="BB128" i="54"/>
  <c r="BB96" i="54"/>
  <c r="BB115" i="55"/>
  <c r="BB97" i="56"/>
  <c r="BB102" i="57"/>
  <c r="BB87" i="57"/>
  <c r="BB20" i="59"/>
  <c r="BB97" i="59"/>
  <c r="BB89" i="41"/>
  <c r="BB41" i="45"/>
  <c r="BB19" i="53"/>
  <c r="BB41" i="50"/>
  <c r="BB75" i="52"/>
  <c r="BB71" i="53"/>
  <c r="BB14" i="58"/>
  <c r="BB128" i="34"/>
  <c r="BB128" i="50"/>
  <c r="BB98" i="51"/>
  <c r="BB82" i="51"/>
  <c r="BB103" i="53"/>
  <c r="BB127" i="54"/>
  <c r="BB128" i="56"/>
  <c r="BB117" i="57"/>
  <c r="BB113" i="58"/>
  <c r="BB90" i="59"/>
  <c r="BB116" i="41"/>
  <c r="BB30" i="42"/>
  <c r="BB59" i="52"/>
  <c r="BB65" i="54"/>
  <c r="BB48" i="56"/>
  <c r="BB43" i="56"/>
  <c r="BB102" i="53"/>
  <c r="BB86" i="53"/>
  <c r="BB80" i="56"/>
  <c r="BB85" i="57"/>
  <c r="BB112" i="58"/>
  <c r="BB120" i="59"/>
  <c r="BB17" i="43"/>
  <c r="BB57" i="43"/>
  <c r="BB107" i="45"/>
  <c r="BB104" i="49"/>
  <c r="BB29" i="34"/>
  <c r="BB118" i="43"/>
  <c r="BB82" i="45"/>
  <c r="BB115" i="47"/>
  <c r="BB86" i="49"/>
  <c r="BB43" i="42"/>
  <c r="BB5" i="49"/>
  <c r="BB87" i="33"/>
  <c r="BB28" i="33"/>
  <c r="BB53" i="43"/>
  <c r="BB23" i="43"/>
  <c r="BB103" i="30"/>
  <c r="BB85" i="49"/>
  <c r="BB94" i="28"/>
  <c r="BB64" i="35"/>
  <c r="BB35" i="45"/>
  <c r="BB91" i="42"/>
  <c r="BB88" i="45"/>
  <c r="BB121" i="47"/>
  <c r="BB29" i="39"/>
  <c r="BB99" i="49"/>
  <c r="BB76" i="39"/>
  <c r="BB111" i="43"/>
  <c r="BB57" i="47"/>
  <c r="BB38" i="45"/>
  <c r="BB19" i="47"/>
  <c r="BB12" i="36"/>
  <c r="BB78" i="37"/>
  <c r="BB82" i="43"/>
  <c r="BB118" i="45"/>
  <c r="BB119" i="47"/>
  <c r="BB53" i="41"/>
  <c r="BB86" i="47"/>
  <c r="BB28" i="40"/>
  <c r="BB89" i="35"/>
  <c r="BB45" i="40"/>
  <c r="BB19" i="41"/>
  <c r="BB12" i="32"/>
  <c r="BB112" i="34"/>
  <c r="BB120" i="37"/>
  <c r="BB84" i="37"/>
  <c r="BB57" i="35"/>
  <c r="BB85" i="31"/>
  <c r="BB75" i="34"/>
  <c r="BB108" i="34"/>
  <c r="BB14" i="38"/>
  <c r="BB6" i="37"/>
  <c r="BB110" i="38"/>
  <c r="BB25" i="37"/>
  <c r="BB28" i="38"/>
  <c r="BB116" i="39"/>
  <c r="BB103" i="37"/>
  <c r="BB73" i="35"/>
  <c r="BB39" i="28"/>
  <c r="BB6" i="31"/>
  <c r="BB116" i="35"/>
  <c r="BB96" i="40"/>
  <c r="BB95" i="34"/>
  <c r="BB117" i="39"/>
  <c r="BB101" i="37"/>
  <c r="BB120" i="39"/>
  <c r="BB60" i="38"/>
  <c r="BB20" i="33"/>
  <c r="BB20" i="35"/>
  <c r="BB42" i="32"/>
  <c r="BB27" i="32"/>
  <c r="BB99" i="33"/>
  <c r="BB7" i="28"/>
  <c r="BB68" i="31"/>
  <c r="BB55" i="37"/>
  <c r="BB64" i="40"/>
  <c r="BB22" i="31"/>
  <c r="BB18" i="37"/>
  <c r="BB114" i="37"/>
  <c r="BB29" i="30"/>
  <c r="BB5" i="31"/>
  <c r="BB11" i="34"/>
  <c r="BB36" i="39"/>
  <c r="BB24" i="37"/>
  <c r="BB21" i="35"/>
  <c r="BB54" i="31"/>
  <c r="BB34" i="41"/>
  <c r="BB50" i="41"/>
  <c r="BB13" i="40"/>
  <c r="BB2" i="41"/>
  <c r="BB57" i="41"/>
  <c r="BB125" i="30"/>
  <c r="BB112" i="30"/>
  <c r="BB59" i="40"/>
  <c r="BB16" i="40"/>
  <c r="BB55" i="41"/>
  <c r="BB71" i="41"/>
  <c r="BB15" i="38"/>
  <c r="BB84" i="33"/>
  <c r="BB16" i="36"/>
  <c r="BB37" i="28"/>
  <c r="BB129" i="34"/>
  <c r="BB40" i="37"/>
  <c r="BB76" i="38"/>
  <c r="BB102" i="39"/>
  <c r="BB104" i="41"/>
  <c r="BB64" i="38"/>
  <c r="BB31" i="34"/>
  <c r="BB59" i="36"/>
  <c r="BB72" i="33"/>
  <c r="BB79" i="36"/>
  <c r="BB102" i="31"/>
  <c r="BB71" i="35"/>
  <c r="BB54" i="37"/>
  <c r="AZ66" i="12"/>
  <c r="AY66" i="12"/>
  <c r="AE66" i="12" a="1"/>
  <c r="AE66" i="12" s="1"/>
  <c r="U37" i="12"/>
  <c r="S37" i="12"/>
  <c r="Z37" i="12"/>
  <c r="AZ37" i="12" s="1"/>
  <c r="AE37" i="12" a="1"/>
  <c r="AE37" i="12" s="1"/>
  <c r="AB37" i="12"/>
  <c r="P37" i="12"/>
  <c r="R37" i="12"/>
  <c r="U32" i="12"/>
  <c r="AU32" i="12"/>
  <c r="Q32" i="12"/>
  <c r="BA32" i="12" s="1"/>
  <c r="S32" i="12"/>
  <c r="AB62" i="12"/>
  <c r="P62" i="12"/>
  <c r="U62" i="12"/>
  <c r="S62" i="12"/>
  <c r="U54" i="12"/>
  <c r="L52" i="12"/>
  <c r="M52" i="12"/>
  <c r="N52" i="12"/>
  <c r="AA72" i="12"/>
  <c r="N5" i="12"/>
  <c r="N40" i="12"/>
  <c r="M85" i="12"/>
  <c r="F77" i="12"/>
  <c r="G77" i="12" s="1"/>
  <c r="W77" i="12" s="1"/>
  <c r="AU50" i="12"/>
  <c r="N60" i="12"/>
  <c r="L85" i="12"/>
  <c r="F24" i="12"/>
  <c r="G24" i="12" s="1"/>
  <c r="U24" i="12" s="1"/>
  <c r="AH48" i="12"/>
  <c r="AH60" i="12"/>
  <c r="L24" i="12"/>
  <c r="N101" i="12"/>
  <c r="BA50" i="12"/>
  <c r="BB50" i="12" s="1"/>
  <c r="N76" i="12"/>
  <c r="F107" i="12"/>
  <c r="G107" i="12" s="1"/>
  <c r="W107" i="12" s="1"/>
  <c r="AH21" i="12"/>
  <c r="L101" i="12"/>
  <c r="F106" i="12"/>
  <c r="G106" i="12" s="1"/>
  <c r="AE106" i="12" s="1" a="1"/>
  <c r="AE106" i="12" s="1"/>
  <c r="AD106" i="12" s="1"/>
  <c r="L40" i="12"/>
  <c r="M13" i="12"/>
  <c r="AG13" i="12" s="1"/>
  <c r="AY50" i="12"/>
  <c r="Y72" i="12"/>
  <c r="AG62" i="12"/>
  <c r="AA127" i="12"/>
  <c r="F48" i="12"/>
  <c r="G48" i="12" s="1"/>
  <c r="W48" i="12" s="1"/>
  <c r="F23" i="12"/>
  <c r="G23" i="12" s="1"/>
  <c r="AB23" i="12" s="1"/>
  <c r="F114" i="12"/>
  <c r="G114" i="12" s="1"/>
  <c r="L13" i="12"/>
  <c r="V72" i="12"/>
  <c r="AY72" i="12" s="1"/>
  <c r="AH2" i="12"/>
  <c r="L108" i="12"/>
  <c r="M125" i="12"/>
  <c r="W64" i="12"/>
  <c r="AH11" i="12"/>
  <c r="F116" i="12"/>
  <c r="G116" i="12" s="1"/>
  <c r="Z116" i="12" s="1"/>
  <c r="AZ116" i="12" s="1"/>
  <c r="N125" i="12"/>
  <c r="AH23" i="12"/>
  <c r="AU10" i="59"/>
  <c r="AE10" i="59" a="1"/>
  <c r="AE10" i="59" s="1"/>
  <c r="Z10" i="59"/>
  <c r="AZ10" i="59" s="1"/>
  <c r="AA10" i="59"/>
  <c r="R10" i="59"/>
  <c r="Y10" i="59"/>
  <c r="Q10" i="59"/>
  <c r="BA10" i="59" s="1"/>
  <c r="BB10" i="59" s="1"/>
  <c r="U10" i="59"/>
  <c r="S10" i="59"/>
  <c r="P10" i="59"/>
  <c r="W10" i="59"/>
  <c r="V10" i="59"/>
  <c r="AY10" i="59" s="1"/>
  <c r="AB10" i="59"/>
  <c r="U62" i="30"/>
  <c r="Z62" i="30"/>
  <c r="AZ62" i="30" s="1"/>
  <c r="R62" i="30"/>
  <c r="V62" i="30"/>
  <c r="AY62" i="30" s="1"/>
  <c r="P62" i="30"/>
  <c r="S62" i="30"/>
  <c r="AA62" i="30"/>
  <c r="Q62" i="30"/>
  <c r="BA62" i="30" s="1"/>
  <c r="AU62" i="30"/>
  <c r="W62" i="30"/>
  <c r="Y62" i="30"/>
  <c r="AB62" i="30"/>
  <c r="U44" i="36"/>
  <c r="AA44" i="36"/>
  <c r="W44" i="36"/>
  <c r="AB44" i="36"/>
  <c r="R44" i="36"/>
  <c r="Z44" i="36"/>
  <c r="AZ44" i="36" s="1"/>
  <c r="P44" i="36"/>
  <c r="Y44" i="36"/>
  <c r="S44" i="36"/>
  <c r="Q44" i="36"/>
  <c r="BA44" i="36" s="1"/>
  <c r="V44" i="36"/>
  <c r="AY44" i="36" s="1"/>
  <c r="AU44" i="36"/>
  <c r="V60" i="40"/>
  <c r="AY60" i="40" s="1"/>
  <c r="S60" i="40"/>
  <c r="R60" i="40"/>
  <c r="AU60" i="40"/>
  <c r="U60" i="40"/>
  <c r="Y60" i="40"/>
  <c r="AA60" i="40"/>
  <c r="P60" i="40"/>
  <c r="Z60" i="40"/>
  <c r="AZ60" i="40" s="1"/>
  <c r="Q60" i="40"/>
  <c r="BA60" i="40" s="1"/>
  <c r="W60" i="40"/>
  <c r="AB60" i="40"/>
  <c r="P12" i="42"/>
  <c r="AU12" i="42"/>
  <c r="AA12" i="42"/>
  <c r="S12" i="42"/>
  <c r="R12" i="42"/>
  <c r="W12" i="42"/>
  <c r="U12" i="42"/>
  <c r="V12" i="42"/>
  <c r="AY12" i="42" s="1"/>
  <c r="Z12" i="42"/>
  <c r="AZ12" i="42" s="1"/>
  <c r="Q12" i="42"/>
  <c r="BA12" i="42" s="1"/>
  <c r="Y12" i="42"/>
  <c r="AB12" i="42"/>
  <c r="S58" i="59"/>
  <c r="Q58" i="59"/>
  <c r="BA58" i="59" s="1"/>
  <c r="BB58" i="59" s="1"/>
  <c r="W58" i="59"/>
  <c r="U58" i="59"/>
  <c r="P58" i="59"/>
  <c r="AS87" i="31"/>
  <c r="AF87" i="31" s="1"/>
  <c r="W87" i="31"/>
  <c r="AB87" i="31"/>
  <c r="Z87" i="31"/>
  <c r="AZ87" i="31" s="1"/>
  <c r="S87" i="31"/>
  <c r="P87" i="31"/>
  <c r="V87" i="31"/>
  <c r="AY87" i="31" s="1"/>
  <c r="Q87" i="31"/>
  <c r="BA87" i="31" s="1"/>
  <c r="AA87" i="31"/>
  <c r="Y87" i="31"/>
  <c r="U87" i="31"/>
  <c r="R87" i="31"/>
  <c r="Q17" i="34"/>
  <c r="BA17" i="34" s="1"/>
  <c r="R17" i="34"/>
  <c r="S17" i="34"/>
  <c r="AU17" i="34"/>
  <c r="W36" i="37"/>
  <c r="R36" i="37"/>
  <c r="Q36" i="37"/>
  <c r="BA36" i="37" s="1"/>
  <c r="S36" i="37"/>
  <c r="Z36" i="37"/>
  <c r="AZ36" i="37" s="1"/>
  <c r="V36" i="37"/>
  <c r="AY36" i="37" s="1"/>
  <c r="AB36" i="37"/>
  <c r="AU36" i="37"/>
  <c r="P36" i="37"/>
  <c r="AA36" i="37"/>
  <c r="U36" i="37"/>
  <c r="Y36" i="37"/>
  <c r="V12" i="40"/>
  <c r="AY12" i="40" s="1"/>
  <c r="BB12" i="40" s="1"/>
  <c r="Y12" i="40"/>
  <c r="R12" i="40"/>
  <c r="S12" i="40"/>
  <c r="Z12" i="40"/>
  <c r="AZ12" i="40" s="1"/>
  <c r="Q12" i="40"/>
  <c r="BA12" i="40" s="1"/>
  <c r="U12" i="40"/>
  <c r="AU12" i="40"/>
  <c r="W12" i="40"/>
  <c r="P12" i="40"/>
  <c r="AA12" i="40"/>
  <c r="AB12" i="40"/>
  <c r="P28" i="42"/>
  <c r="V28" i="42"/>
  <c r="AY28" i="42" s="1"/>
  <c r="AU28" i="42"/>
  <c r="AU31" i="44"/>
  <c r="Q31" i="44"/>
  <c r="BA31" i="44" s="1"/>
  <c r="U31" i="44"/>
  <c r="AA31" i="44"/>
  <c r="P31" i="44"/>
  <c r="S31" i="44"/>
  <c r="R31" i="44"/>
  <c r="AB31" i="44"/>
  <c r="W31" i="44"/>
  <c r="V31" i="44"/>
  <c r="AY31" i="44" s="1"/>
  <c r="BB31" i="44" s="1"/>
  <c r="Y31" i="44"/>
  <c r="Z31" i="44"/>
  <c r="AZ31" i="44" s="1"/>
  <c r="AU19" i="59"/>
  <c r="AV46" i="59" s="1"/>
  <c r="AB40" i="31"/>
  <c r="R40" i="31"/>
  <c r="Y40" i="31"/>
  <c r="AA40" i="31"/>
  <c r="S40" i="31"/>
  <c r="Z40" i="31"/>
  <c r="AZ40" i="31" s="1"/>
  <c r="W40" i="31"/>
  <c r="P40" i="31"/>
  <c r="V40" i="31"/>
  <c r="AY40" i="31" s="1"/>
  <c r="AU40" i="31"/>
  <c r="Q40" i="31"/>
  <c r="BA40" i="31" s="1"/>
  <c r="U40" i="31"/>
  <c r="W52" i="31"/>
  <c r="AB52" i="31"/>
  <c r="Z52" i="31"/>
  <c r="AZ52" i="31" s="1"/>
  <c r="U52" i="31"/>
  <c r="R52" i="31"/>
  <c r="V52" i="31"/>
  <c r="AY52" i="31" s="1"/>
  <c r="AU52" i="31"/>
  <c r="Q52" i="31"/>
  <c r="BA52" i="31" s="1"/>
  <c r="AA52" i="31"/>
  <c r="P52" i="31"/>
  <c r="Y52" i="31"/>
  <c r="S52" i="31"/>
  <c r="P50" i="37"/>
  <c r="R50" i="37"/>
  <c r="W50" i="37"/>
  <c r="V50" i="37"/>
  <c r="AY50" i="37" s="1"/>
  <c r="Y50" i="37"/>
  <c r="S50" i="37"/>
  <c r="U50" i="37"/>
  <c r="AU50" i="37"/>
  <c r="AV26" i="37" s="1"/>
  <c r="Z50" i="37"/>
  <c r="AZ50" i="37" s="1"/>
  <c r="AA50" i="37"/>
  <c r="Q50" i="37"/>
  <c r="BA50" i="37" s="1"/>
  <c r="AB50" i="37"/>
  <c r="R89" i="30"/>
  <c r="W89" i="30"/>
  <c r="S89" i="30"/>
  <c r="Q89" i="30"/>
  <c r="BA89" i="30" s="1"/>
  <c r="BB89" i="30" s="1"/>
  <c r="AA89" i="30"/>
  <c r="V89" i="30"/>
  <c r="AY89" i="30" s="1"/>
  <c r="AE89" i="30" a="1"/>
  <c r="AE89" i="30" s="1"/>
  <c r="Y89" i="30"/>
  <c r="AB89" i="30"/>
  <c r="U89" i="30"/>
  <c r="Z89" i="30"/>
  <c r="AZ89" i="30" s="1"/>
  <c r="P89" i="30"/>
  <c r="R42" i="36"/>
  <c r="V42" i="36"/>
  <c r="AY42" i="36" s="1"/>
  <c r="AU48" i="36"/>
  <c r="V48" i="36"/>
  <c r="AY48" i="36" s="1"/>
  <c r="U48" i="36"/>
  <c r="AB48" i="36"/>
  <c r="S48" i="36"/>
  <c r="W48" i="36"/>
  <c r="Q48" i="36"/>
  <c r="BA48" i="36" s="1"/>
  <c r="R48" i="36"/>
  <c r="AA48" i="36"/>
  <c r="Z48" i="36"/>
  <c r="AZ48" i="36" s="1"/>
  <c r="P48" i="36"/>
  <c r="Y48" i="36"/>
  <c r="V59" i="31"/>
  <c r="AY59" i="31" s="1"/>
  <c r="Z59" i="31"/>
  <c r="AZ59" i="31" s="1"/>
  <c r="AA21" i="34"/>
  <c r="P21" i="34"/>
  <c r="W21" i="34"/>
  <c r="AE21" i="34" a="1"/>
  <c r="AE21" i="34" s="1"/>
  <c r="AB21" i="34"/>
  <c r="V21" i="34"/>
  <c r="AY21" i="34" s="1"/>
  <c r="Y21" i="34"/>
  <c r="U21" i="34"/>
  <c r="AU21" i="34"/>
  <c r="S21" i="34"/>
  <c r="Q21" i="34"/>
  <c r="BA21" i="34" s="1"/>
  <c r="BB21" i="34" s="1"/>
  <c r="R21" i="34"/>
  <c r="Z21" i="34"/>
  <c r="AZ21" i="34" s="1"/>
  <c r="R57" i="37"/>
  <c r="AB57" i="37"/>
  <c r="V57" i="37"/>
  <c r="AY57" i="37" s="1"/>
  <c r="Q57" i="37"/>
  <c r="BA57" i="37" s="1"/>
  <c r="P57" i="37"/>
  <c r="Y57" i="37"/>
  <c r="W57" i="37"/>
  <c r="U57" i="37"/>
  <c r="AU57" i="37"/>
  <c r="S57" i="37"/>
  <c r="AA57" i="37"/>
  <c r="Z57" i="37"/>
  <c r="AZ57" i="37" s="1"/>
  <c r="Z110" i="12"/>
  <c r="AZ110" i="12" s="1"/>
  <c r="Q110" i="12"/>
  <c r="BA110" i="12" s="1"/>
  <c r="R110" i="12"/>
  <c r="S110" i="12"/>
  <c r="P110" i="12"/>
  <c r="Y110" i="12"/>
  <c r="AS110" i="12"/>
  <c r="AF110" i="12" s="1"/>
  <c r="W110" i="12"/>
  <c r="U110" i="12"/>
  <c r="V110" i="12"/>
  <c r="AY110" i="12" s="1"/>
  <c r="AA110" i="12"/>
  <c r="AB110" i="12"/>
  <c r="W62" i="37"/>
  <c r="AE62" i="37" a="1"/>
  <c r="AE62" i="37" s="1"/>
  <c r="U62" i="37"/>
  <c r="Y62" i="37"/>
  <c r="Z62" i="37"/>
  <c r="AZ62" i="37" s="1"/>
  <c r="AB62" i="37"/>
  <c r="AU62" i="37"/>
  <c r="V62" i="37"/>
  <c r="AY62" i="37" s="1"/>
  <c r="AA62" i="37"/>
  <c r="R62" i="37"/>
  <c r="Q62" i="37"/>
  <c r="BA62" i="37" s="1"/>
  <c r="BB62" i="37" s="1"/>
  <c r="S62" i="37"/>
  <c r="P62" i="37"/>
  <c r="W115" i="39"/>
  <c r="AA115" i="39"/>
  <c r="V115" i="39"/>
  <c r="AY115" i="39" s="1"/>
  <c r="S54" i="41"/>
  <c r="Y54" i="41"/>
  <c r="Z54" i="41"/>
  <c r="AZ54" i="41" s="1"/>
  <c r="V54" i="41"/>
  <c r="AY54" i="41" s="1"/>
  <c r="W54" i="41"/>
  <c r="AU54" i="41"/>
  <c r="AB21" i="28"/>
  <c r="Y16" i="34"/>
  <c r="P16" i="34"/>
  <c r="V16" i="34"/>
  <c r="AY16" i="34" s="1"/>
  <c r="BB16" i="34" s="1"/>
  <c r="AB16" i="34"/>
  <c r="AU16" i="34"/>
  <c r="AV52" i="34" s="1"/>
  <c r="S16" i="34"/>
  <c r="AA16" i="34"/>
  <c r="Z16" i="34"/>
  <c r="AZ16" i="34" s="1"/>
  <c r="U16" i="34"/>
  <c r="R16" i="34"/>
  <c r="Q16" i="34"/>
  <c r="BA16" i="34" s="1"/>
  <c r="W16" i="34"/>
  <c r="W60" i="35"/>
  <c r="Y60" i="35"/>
  <c r="Z60" i="35"/>
  <c r="AZ60" i="35" s="1"/>
  <c r="S60" i="35"/>
  <c r="V60" i="35"/>
  <c r="AY60" i="35" s="1"/>
  <c r="AU60" i="35"/>
  <c r="AE60" i="35" a="1"/>
  <c r="AE60" i="35" s="1"/>
  <c r="R60" i="35"/>
  <c r="Q60" i="35"/>
  <c r="BA60" i="35" s="1"/>
  <c r="BB60" i="35" s="1"/>
  <c r="P60" i="35"/>
  <c r="U60" i="35"/>
  <c r="AB60" i="35"/>
  <c r="AA60" i="35"/>
  <c r="Y6" i="41"/>
  <c r="AB6" i="41"/>
  <c r="S6" i="41"/>
  <c r="AU6" i="41"/>
  <c r="Q37" i="43"/>
  <c r="BA37" i="43" s="1"/>
  <c r="R37" i="43"/>
  <c r="AB37" i="43"/>
  <c r="AA97" i="39"/>
  <c r="AE97" i="39" a="1"/>
  <c r="AE97" i="39" s="1"/>
  <c r="S97" i="39"/>
  <c r="V97" i="39"/>
  <c r="AY97" i="39" s="1"/>
  <c r="AB97" i="39"/>
  <c r="Y97" i="39"/>
  <c r="R97" i="39"/>
  <c r="Z97" i="39"/>
  <c r="AZ97" i="39" s="1"/>
  <c r="AE58" i="41" a="1"/>
  <c r="AE58" i="41" s="1"/>
  <c r="AU58" i="41"/>
  <c r="AV114" i="41" s="1"/>
  <c r="S58" i="41"/>
  <c r="Q58" i="41"/>
  <c r="BA58" i="41" s="1"/>
  <c r="BB58" i="41" s="1"/>
  <c r="AB58" i="41"/>
  <c r="V58" i="41"/>
  <c r="AY58" i="41" s="1"/>
  <c r="Z58" i="41"/>
  <c r="AZ58" i="41" s="1"/>
  <c r="U58" i="41"/>
  <c r="W58" i="41"/>
  <c r="AB80" i="48"/>
  <c r="AA80" i="48"/>
  <c r="R80" i="48"/>
  <c r="U80" i="48"/>
  <c r="Y80" i="48"/>
  <c r="Z80" i="48"/>
  <c r="AZ80" i="48" s="1"/>
  <c r="V80" i="48"/>
  <c r="AY80" i="48" s="1"/>
  <c r="BB80" i="48" s="1"/>
  <c r="S80" i="48"/>
  <c r="Q80" i="48"/>
  <c r="BA80" i="48" s="1"/>
  <c r="AA79" i="49"/>
  <c r="AE79" i="49" a="1"/>
  <c r="AE79" i="49" s="1"/>
  <c r="Q79" i="49"/>
  <c r="BA79" i="49" s="1"/>
  <c r="BB79" i="49" s="1"/>
  <c r="W79" i="49"/>
  <c r="S79" i="49"/>
  <c r="U79" i="49"/>
  <c r="P79" i="49"/>
  <c r="AB79" i="49"/>
  <c r="Z79" i="49"/>
  <c r="AZ79" i="49" s="1"/>
  <c r="AA120" i="50"/>
  <c r="Q120" i="50"/>
  <c r="BA120" i="50" s="1"/>
  <c r="BB120" i="50" s="1"/>
  <c r="S120" i="50"/>
  <c r="W120" i="50"/>
  <c r="P120" i="50"/>
  <c r="AE120" i="50" a="1"/>
  <c r="AE120" i="50" s="1"/>
  <c r="AB120" i="50"/>
  <c r="V120" i="50"/>
  <c r="AY120" i="50" s="1"/>
  <c r="Z120" i="50"/>
  <c r="AZ120" i="50" s="1"/>
  <c r="U8" i="50"/>
  <c r="S8" i="50"/>
  <c r="AE8" i="50" a="1"/>
  <c r="AE8" i="50" s="1"/>
  <c r="R8" i="50"/>
  <c r="V8" i="50"/>
  <c r="AY8" i="50" s="1"/>
  <c r="AU8" i="50"/>
  <c r="AA8" i="50"/>
  <c r="AB8" i="50"/>
  <c r="Q8" i="50"/>
  <c r="BA8" i="50" s="1"/>
  <c r="Y8" i="50"/>
  <c r="P49" i="50"/>
  <c r="R49" i="50"/>
  <c r="Q26" i="51"/>
  <c r="BA26" i="51" s="1"/>
  <c r="BB26" i="51" s="1"/>
  <c r="AB26" i="51"/>
  <c r="Z26" i="51"/>
  <c r="AZ26" i="51" s="1"/>
  <c r="Y26" i="51"/>
  <c r="AE26" i="51" a="1"/>
  <c r="AE26" i="51" s="1"/>
  <c r="S26" i="51"/>
  <c r="V26" i="51"/>
  <c r="AY26" i="51" s="1"/>
  <c r="AU26" i="51"/>
  <c r="U26" i="51"/>
  <c r="R26" i="51"/>
  <c r="U117" i="52"/>
  <c r="AB117" i="52"/>
  <c r="AA117" i="52"/>
  <c r="R117" i="52"/>
  <c r="W117" i="52"/>
  <c r="P117" i="52"/>
  <c r="AE117" i="52" a="1"/>
  <c r="AE117" i="52" s="1"/>
  <c r="Y117" i="52"/>
  <c r="Z117" i="52"/>
  <c r="AZ117" i="52" s="1"/>
  <c r="AE25" i="52" a="1"/>
  <c r="AE25" i="52" s="1"/>
  <c r="V25" i="52"/>
  <c r="AY25" i="52" s="1"/>
  <c r="U25" i="52"/>
  <c r="P25" i="52"/>
  <c r="AA25" i="52"/>
  <c r="Y25" i="52"/>
  <c r="Q25" i="52"/>
  <c r="BA25" i="52" s="1"/>
  <c r="BB25" i="52" s="1"/>
  <c r="AU25" i="52"/>
  <c r="AB25" i="52"/>
  <c r="AA114" i="55"/>
  <c r="Q114" i="55"/>
  <c r="BA114" i="55" s="1"/>
  <c r="AS114" i="55"/>
  <c r="AF114" i="55" s="1"/>
  <c r="Z114" i="55"/>
  <c r="AZ114" i="55" s="1"/>
  <c r="R114" i="55"/>
  <c r="U114" i="55"/>
  <c r="P114" i="55"/>
  <c r="Y114" i="55"/>
  <c r="AB114" i="55"/>
  <c r="Z5" i="56"/>
  <c r="AZ5" i="56" s="1"/>
  <c r="AB5" i="56"/>
  <c r="P5" i="56"/>
  <c r="R5" i="56"/>
  <c r="Y5" i="56"/>
  <c r="S5" i="56"/>
  <c r="W5" i="56"/>
  <c r="AE5" i="56" a="1"/>
  <c r="AE5" i="56" s="1"/>
  <c r="AA5" i="56"/>
  <c r="V5" i="56"/>
  <c r="AY5" i="56" s="1"/>
  <c r="U14" i="41"/>
  <c r="U20" i="40"/>
  <c r="AB34" i="59"/>
  <c r="Y45" i="28"/>
  <c r="Y25" i="28"/>
  <c r="W63" i="28"/>
  <c r="AU9" i="30"/>
  <c r="Z50" i="31"/>
  <c r="AZ50" i="31" s="1"/>
  <c r="BB50" i="31" s="1"/>
  <c r="P50" i="31"/>
  <c r="Y111" i="32"/>
  <c r="U40" i="32"/>
  <c r="AB40" i="32"/>
  <c r="W15" i="37"/>
  <c r="P33" i="38"/>
  <c r="W20" i="40"/>
  <c r="S20" i="40"/>
  <c r="V60" i="44"/>
  <c r="AY60" i="44" s="1"/>
  <c r="S60" i="44"/>
  <c r="R22" i="28"/>
  <c r="AA121" i="40"/>
  <c r="AE121" i="40" a="1"/>
  <c r="AE121" i="40" s="1"/>
  <c r="P97" i="39"/>
  <c r="P80" i="48"/>
  <c r="Y126" i="44"/>
  <c r="W126" i="44"/>
  <c r="R126" i="44"/>
  <c r="W103" i="45"/>
  <c r="U103" i="45"/>
  <c r="AS103" i="45"/>
  <c r="AF103" i="45" s="1"/>
  <c r="R103" i="45"/>
  <c r="S103" i="45"/>
  <c r="AB103" i="45"/>
  <c r="AA103" i="45"/>
  <c r="V103" i="45"/>
  <c r="AY103" i="45" s="1"/>
  <c r="BB103" i="45" s="1"/>
  <c r="AA9" i="45"/>
  <c r="S9" i="45"/>
  <c r="Q9" i="45"/>
  <c r="BA9" i="45" s="1"/>
  <c r="U9" i="45"/>
  <c r="Z9" i="45"/>
  <c r="AZ9" i="45" s="1"/>
  <c r="Y9" i="45"/>
  <c r="AU9" i="45"/>
  <c r="Z49" i="39"/>
  <c r="AZ49" i="39" s="1"/>
  <c r="Q49" i="39"/>
  <c r="BA49" i="39" s="1"/>
  <c r="BB49" i="39" s="1"/>
  <c r="AB49" i="39"/>
  <c r="Y49" i="39"/>
  <c r="S49" i="39"/>
  <c r="V49" i="39"/>
  <c r="AY49" i="39" s="1"/>
  <c r="W49" i="39"/>
  <c r="AE49" i="39" a="1"/>
  <c r="AE49" i="39" s="1"/>
  <c r="AB116" i="48"/>
  <c r="AA116" i="48"/>
  <c r="W116" i="48"/>
  <c r="AE116" i="48" a="1"/>
  <c r="AE116" i="48" s="1"/>
  <c r="P116" i="48"/>
  <c r="Z116" i="48"/>
  <c r="AZ116" i="48" s="1"/>
  <c r="P95" i="49"/>
  <c r="AA95" i="49"/>
  <c r="Y95" i="49"/>
  <c r="AE95" i="49" a="1"/>
  <c r="AE95" i="49" s="1"/>
  <c r="Z95" i="49"/>
  <c r="AZ95" i="49" s="1"/>
  <c r="R95" i="49"/>
  <c r="V95" i="49"/>
  <c r="AY95" i="49" s="1"/>
  <c r="U95" i="49"/>
  <c r="Y39" i="49"/>
  <c r="P39" i="49"/>
  <c r="W39" i="49"/>
  <c r="Z39" i="49"/>
  <c r="AZ39" i="49" s="1"/>
  <c r="S39" i="49"/>
  <c r="R39" i="49"/>
  <c r="AA39" i="49"/>
  <c r="V39" i="49"/>
  <c r="AY39" i="49" s="1"/>
  <c r="U39" i="49"/>
  <c r="P9" i="49"/>
  <c r="W9" i="49"/>
  <c r="Z9" i="49"/>
  <c r="AZ9" i="49" s="1"/>
  <c r="V9" i="49"/>
  <c r="AY9" i="49" s="1"/>
  <c r="Y9" i="49"/>
  <c r="R9" i="49"/>
  <c r="AU9" i="49"/>
  <c r="U9" i="49"/>
  <c r="Q9" i="49"/>
  <c r="BA9" i="49" s="1"/>
  <c r="Y87" i="50"/>
  <c r="V87" i="50"/>
  <c r="AY87" i="50" s="1"/>
  <c r="S87" i="50"/>
  <c r="W87" i="50"/>
  <c r="Q87" i="50"/>
  <c r="BA87" i="50" s="1"/>
  <c r="BB87" i="50" s="1"/>
  <c r="U87" i="50"/>
  <c r="P87" i="50"/>
  <c r="AA87" i="50"/>
  <c r="AE87" i="50" a="1"/>
  <c r="AE87" i="50" s="1"/>
  <c r="S69" i="50"/>
  <c r="AE69" i="50" a="1"/>
  <c r="AE69" i="50" s="1"/>
  <c r="Y69" i="50"/>
  <c r="R69" i="50"/>
  <c r="AB69" i="50"/>
  <c r="V69" i="50"/>
  <c r="AY69" i="50" s="1"/>
  <c r="AA69" i="50"/>
  <c r="Z69" i="50"/>
  <c r="AZ69" i="50" s="1"/>
  <c r="W69" i="50"/>
  <c r="Q64" i="52"/>
  <c r="BA64" i="52" s="1"/>
  <c r="R64" i="52"/>
  <c r="AU64" i="52"/>
  <c r="AV36" i="52" s="1"/>
  <c r="P64" i="52"/>
  <c r="AB64" i="52"/>
  <c r="U64" i="52"/>
  <c r="Y64" i="52"/>
  <c r="V64" i="52"/>
  <c r="AY64" i="52" s="1"/>
  <c r="BB64" i="52" s="1"/>
  <c r="W64" i="52"/>
  <c r="U96" i="53"/>
  <c r="AA96" i="53"/>
  <c r="Z96" i="53"/>
  <c r="AZ96" i="53" s="1"/>
  <c r="W96" i="53"/>
  <c r="Y96" i="53"/>
  <c r="V96" i="53"/>
  <c r="AY96" i="53" s="1"/>
  <c r="AB96" i="53"/>
  <c r="P96" i="53"/>
  <c r="Q96" i="53"/>
  <c r="BA96" i="53" s="1"/>
  <c r="BB96" i="53" s="1"/>
  <c r="AE96" i="53" a="1"/>
  <c r="AE96" i="53" s="1"/>
  <c r="P49" i="53"/>
  <c r="V49" i="53"/>
  <c r="AY49" i="53" s="1"/>
  <c r="AU49" i="53"/>
  <c r="R49" i="53"/>
  <c r="Y49" i="53"/>
  <c r="S49" i="53"/>
  <c r="U49" i="53"/>
  <c r="AA49" i="53"/>
  <c r="AE49" i="53" a="1"/>
  <c r="AE49" i="53" s="1"/>
  <c r="Q49" i="53"/>
  <c r="BA49" i="53" s="1"/>
  <c r="BB49" i="53" s="1"/>
  <c r="Q108" i="54"/>
  <c r="BA108" i="54" s="1"/>
  <c r="P108" i="54"/>
  <c r="Y108" i="54"/>
  <c r="AS108" i="54"/>
  <c r="AF108" i="54" s="1"/>
  <c r="U108" i="54"/>
  <c r="AB108" i="54"/>
  <c r="S108" i="54"/>
  <c r="R108" i="54"/>
  <c r="Z108" i="54"/>
  <c r="AZ108" i="54" s="1"/>
  <c r="Z48" i="55"/>
  <c r="AZ48" i="55" s="1"/>
  <c r="V48" i="55"/>
  <c r="AY48" i="55" s="1"/>
  <c r="U48" i="55"/>
  <c r="S48" i="55"/>
  <c r="P48" i="55"/>
  <c r="AU48" i="55"/>
  <c r="AB48" i="55"/>
  <c r="AE48" i="55" a="1"/>
  <c r="AE48" i="55" s="1"/>
  <c r="AA48" i="55"/>
  <c r="U31" i="55"/>
  <c r="P31" i="55"/>
  <c r="AU31" i="55"/>
  <c r="Y31" i="55"/>
  <c r="S31" i="55"/>
  <c r="W31" i="55"/>
  <c r="R31" i="55"/>
  <c r="AE31" i="55" a="1"/>
  <c r="AE31" i="55" s="1"/>
  <c r="AA31" i="55"/>
  <c r="Q31" i="55"/>
  <c r="BA31" i="55" s="1"/>
  <c r="BB31" i="55" s="1"/>
  <c r="AA120" i="56"/>
  <c r="W120" i="56"/>
  <c r="Z120" i="56"/>
  <c r="AZ120" i="56" s="1"/>
  <c r="AE120" i="56" a="1"/>
  <c r="AE120" i="56" s="1"/>
  <c r="Y120" i="56"/>
  <c r="U120" i="56"/>
  <c r="P120" i="56"/>
  <c r="S120" i="56"/>
  <c r="AB120" i="56"/>
  <c r="U59" i="56"/>
  <c r="W59" i="56"/>
  <c r="AA59" i="56"/>
  <c r="S59" i="56"/>
  <c r="Q59" i="56"/>
  <c r="BA59" i="56" s="1"/>
  <c r="P59" i="56"/>
  <c r="AB59" i="56"/>
  <c r="V59" i="56"/>
  <c r="AY59" i="56" s="1"/>
  <c r="Z59" i="56"/>
  <c r="AZ59" i="56" s="1"/>
  <c r="Q7" i="56"/>
  <c r="BA7" i="56" s="1"/>
  <c r="BB7" i="56" s="1"/>
  <c r="U7" i="56"/>
  <c r="AE7" i="56" a="1"/>
  <c r="AE7" i="56" s="1"/>
  <c r="AB7" i="56"/>
  <c r="P7" i="56"/>
  <c r="R7" i="56"/>
  <c r="Y7" i="56"/>
  <c r="V7" i="56"/>
  <c r="AY7" i="56" s="1"/>
  <c r="AU7" i="56"/>
  <c r="U74" i="56"/>
  <c r="V74" i="56"/>
  <c r="AY74" i="56" s="1"/>
  <c r="AB74" i="56"/>
  <c r="W74" i="56"/>
  <c r="R74" i="56"/>
  <c r="Q74" i="56"/>
  <c r="BA74" i="56" s="1"/>
  <c r="Z74" i="56"/>
  <c r="AZ74" i="56" s="1"/>
  <c r="Y74" i="56"/>
  <c r="AA74" i="56"/>
  <c r="S74" i="56"/>
  <c r="P74" i="56"/>
  <c r="Z111" i="32"/>
  <c r="AZ111" i="32" s="1"/>
  <c r="AB14" i="46"/>
  <c r="P34" i="59"/>
  <c r="S69" i="59"/>
  <c r="Q45" i="28"/>
  <c r="BA45" i="28" s="1"/>
  <c r="BB45" i="28" s="1"/>
  <c r="P25" i="28"/>
  <c r="Z63" i="28"/>
  <c r="AZ63" i="28" s="1"/>
  <c r="R50" i="31"/>
  <c r="W50" i="31"/>
  <c r="R111" i="32"/>
  <c r="AE40" i="32" a="1"/>
  <c r="AE40" i="32" s="1"/>
  <c r="W40" i="32"/>
  <c r="AU15" i="37"/>
  <c r="V20" i="40"/>
  <c r="AY20" i="40" s="1"/>
  <c r="P20" i="40"/>
  <c r="AU60" i="44"/>
  <c r="AV32" i="44" s="1"/>
  <c r="AA60" i="44"/>
  <c r="S121" i="40"/>
  <c r="W80" i="48"/>
  <c r="V79" i="49"/>
  <c r="AY79" i="49" s="1"/>
  <c r="P26" i="51"/>
  <c r="R99" i="44"/>
  <c r="AA99" i="44"/>
  <c r="P99" i="44"/>
  <c r="U99" i="44"/>
  <c r="AB99" i="44"/>
  <c r="V99" i="44"/>
  <c r="AY99" i="44" s="1"/>
  <c r="Y99" i="44"/>
  <c r="AB37" i="45"/>
  <c r="AU37" i="45"/>
  <c r="Z37" i="45"/>
  <c r="AZ37" i="45" s="1"/>
  <c r="AA37" i="45"/>
  <c r="Y37" i="45"/>
  <c r="S37" i="45"/>
  <c r="V37" i="45"/>
  <c r="AY37" i="45" s="1"/>
  <c r="W37" i="45"/>
  <c r="R119" i="47"/>
  <c r="P119" i="47"/>
  <c r="AS119" i="47"/>
  <c r="AF119" i="47" s="1"/>
  <c r="U119" i="47"/>
  <c r="AB119" i="47"/>
  <c r="S119" i="47"/>
  <c r="W119" i="47"/>
  <c r="AA119" i="47"/>
  <c r="Y42" i="47"/>
  <c r="AU38" i="48"/>
  <c r="AB38" i="48"/>
  <c r="U114" i="49"/>
  <c r="P114" i="49"/>
  <c r="AS114" i="49"/>
  <c r="AF114" i="49" s="1"/>
  <c r="Z114" i="49"/>
  <c r="AZ114" i="49" s="1"/>
  <c r="BB114" i="49" s="1"/>
  <c r="S114" i="49"/>
  <c r="Y114" i="49"/>
  <c r="R114" i="49"/>
  <c r="AA114" i="49"/>
  <c r="Q114" i="49"/>
  <c r="BA114" i="49" s="1"/>
  <c r="Q76" i="51"/>
  <c r="BA76" i="51" s="1"/>
  <c r="BB76" i="51" s="1"/>
  <c r="AB76" i="51"/>
  <c r="P76" i="51"/>
  <c r="S76" i="51"/>
  <c r="AA76" i="51"/>
  <c r="U76" i="51"/>
  <c r="Y76" i="51"/>
  <c r="AE76" i="51" a="1"/>
  <c r="AE76" i="51" s="1"/>
  <c r="V76" i="51"/>
  <c r="AY76" i="51" s="1"/>
  <c r="Y64" i="51"/>
  <c r="AB112" i="52"/>
  <c r="V112" i="52"/>
  <c r="AY112" i="52" s="1"/>
  <c r="R112" i="52"/>
  <c r="S112" i="52"/>
  <c r="Y112" i="52"/>
  <c r="U112" i="52"/>
  <c r="P112" i="52"/>
  <c r="AA112" i="52"/>
  <c r="AS112" i="52"/>
  <c r="AF112" i="52" s="1"/>
  <c r="Y77" i="53"/>
  <c r="AA67" i="54"/>
  <c r="Y67" i="54"/>
  <c r="Q67" i="54"/>
  <c r="BA67" i="54" s="1"/>
  <c r="BB67" i="54" s="1"/>
  <c r="S67" i="54"/>
  <c r="AE67" i="54" a="1"/>
  <c r="AE67" i="54" s="1"/>
  <c r="P67" i="54"/>
  <c r="W67" i="54"/>
  <c r="Z67" i="54"/>
  <c r="AZ67" i="54" s="1"/>
  <c r="AB67" i="54"/>
  <c r="V67" i="54"/>
  <c r="AY67" i="54" s="1"/>
  <c r="AA52" i="55"/>
  <c r="W52" i="55"/>
  <c r="AE100" i="56" a="1"/>
  <c r="AE100" i="56" s="1"/>
  <c r="W100" i="56"/>
  <c r="V100" i="56"/>
  <c r="AY100" i="56" s="1"/>
  <c r="S100" i="56"/>
  <c r="U100" i="56"/>
  <c r="Q100" i="56"/>
  <c r="BA100" i="56" s="1"/>
  <c r="BB100" i="56" s="1"/>
  <c r="P100" i="56"/>
  <c r="AA100" i="56"/>
  <c r="Z100" i="56"/>
  <c r="AZ100" i="56" s="1"/>
  <c r="Z121" i="40"/>
  <c r="AZ121" i="40" s="1"/>
  <c r="P113" i="44"/>
  <c r="Y79" i="49"/>
  <c r="W26" i="51"/>
  <c r="AB121" i="44"/>
  <c r="P121" i="44"/>
  <c r="AA42" i="44"/>
  <c r="U42" i="44"/>
  <c r="V42" i="44"/>
  <c r="AY42" i="44" s="1"/>
  <c r="Q21" i="45"/>
  <c r="BA21" i="45" s="1"/>
  <c r="R21" i="45"/>
  <c r="Z21" i="45"/>
  <c r="AZ21" i="45" s="1"/>
  <c r="BB21" i="45" s="1"/>
  <c r="AB21" i="45"/>
  <c r="P21" i="45"/>
  <c r="S21" i="45"/>
  <c r="AU21" i="45"/>
  <c r="W21" i="45"/>
  <c r="AB74" i="46"/>
  <c r="W74" i="46"/>
  <c r="Z54" i="47"/>
  <c r="AZ54" i="47" s="1"/>
  <c r="W54" i="47"/>
  <c r="S54" i="47"/>
  <c r="Y54" i="47"/>
  <c r="R54" i="47"/>
  <c r="V54" i="47"/>
  <c r="AY54" i="47" s="1"/>
  <c r="AU54" i="47"/>
  <c r="AB54" i="47"/>
  <c r="Q54" i="47"/>
  <c r="BA54" i="47" s="1"/>
  <c r="U7" i="49"/>
  <c r="W7" i="49"/>
  <c r="S7" i="49"/>
  <c r="AU7" i="49"/>
  <c r="AB7" i="49"/>
  <c r="V7" i="49"/>
  <c r="AY7" i="49" s="1"/>
  <c r="P7" i="49"/>
  <c r="AA7" i="49"/>
  <c r="Z7" i="49"/>
  <c r="AZ7" i="49" s="1"/>
  <c r="U66" i="50"/>
  <c r="Q66" i="50"/>
  <c r="BA66" i="50" s="1"/>
  <c r="BB66" i="50" s="1"/>
  <c r="W66" i="50"/>
  <c r="P66" i="50"/>
  <c r="R66" i="50"/>
  <c r="S66" i="50"/>
  <c r="Z66" i="50"/>
  <c r="AZ66" i="50" s="1"/>
  <c r="AA66" i="50"/>
  <c r="Y66" i="50"/>
  <c r="AA60" i="50"/>
  <c r="Y60" i="50"/>
  <c r="Q60" i="50"/>
  <c r="BA60" i="50" s="1"/>
  <c r="W60" i="50"/>
  <c r="Z60" i="50"/>
  <c r="AZ60" i="50" s="1"/>
  <c r="AU60" i="50"/>
  <c r="P60" i="50"/>
  <c r="U60" i="50"/>
  <c r="AB60" i="50"/>
  <c r="Q9" i="50"/>
  <c r="BA9" i="50" s="1"/>
  <c r="Z9" i="50"/>
  <c r="AZ9" i="50" s="1"/>
  <c r="AE9" i="50" a="1"/>
  <c r="AE9" i="50" s="1"/>
  <c r="Y9" i="50"/>
  <c r="R9" i="50"/>
  <c r="AA9" i="50"/>
  <c r="S9" i="50"/>
  <c r="W9" i="50"/>
  <c r="R52" i="52"/>
  <c r="V52" i="52"/>
  <c r="AY52" i="52" s="1"/>
  <c r="AU52" i="52"/>
  <c r="AB52" i="52"/>
  <c r="AE52" i="52" a="1"/>
  <c r="AE52" i="52" s="1"/>
  <c r="AA52" i="52"/>
  <c r="P52" i="52"/>
  <c r="U52" i="52"/>
  <c r="Z52" i="52"/>
  <c r="AZ52" i="52" s="1"/>
  <c r="Q25" i="53"/>
  <c r="BA25" i="53" s="1"/>
  <c r="Y25" i="53"/>
  <c r="Z25" i="53"/>
  <c r="AZ25" i="53" s="1"/>
  <c r="W25" i="53"/>
  <c r="S25" i="53"/>
  <c r="U25" i="53"/>
  <c r="V25" i="53"/>
  <c r="AY25" i="53" s="1"/>
  <c r="W20" i="55"/>
  <c r="Y20" i="55"/>
  <c r="AA20" i="55"/>
  <c r="V20" i="55"/>
  <c r="AY20" i="55" s="1"/>
  <c r="BB20" i="55" s="1"/>
  <c r="Q20" i="55"/>
  <c r="BA20" i="55" s="1"/>
  <c r="AB20" i="55"/>
  <c r="S20" i="55"/>
  <c r="R20" i="55"/>
  <c r="P20" i="55"/>
  <c r="AU18" i="55"/>
  <c r="Y18" i="55"/>
  <c r="V18" i="55"/>
  <c r="AY18" i="55" s="1"/>
  <c r="AB18" i="55"/>
  <c r="U18" i="55"/>
  <c r="R18" i="55"/>
  <c r="AA18" i="55"/>
  <c r="Q18" i="55"/>
  <c r="BA18" i="55" s="1"/>
  <c r="Z18" i="55"/>
  <c r="AZ18" i="55" s="1"/>
  <c r="Z45" i="28"/>
  <c r="AZ45" i="28" s="1"/>
  <c r="AS111" i="32"/>
  <c r="AF111" i="32" s="1"/>
  <c r="V40" i="32"/>
  <c r="AY40" i="32" s="1"/>
  <c r="P40" i="32"/>
  <c r="Z9" i="38"/>
  <c r="AZ9" i="38" s="1"/>
  <c r="AB45" i="28"/>
  <c r="W45" i="28"/>
  <c r="Z25" i="28"/>
  <c r="AZ25" i="28" s="1"/>
  <c r="AB25" i="28"/>
  <c r="AB9" i="30"/>
  <c r="Q50" i="31"/>
  <c r="BA50" i="31" s="1"/>
  <c r="P111" i="32"/>
  <c r="AU40" i="32"/>
  <c r="Y40" i="32"/>
  <c r="Y15" i="37"/>
  <c r="AE20" i="40" a="1"/>
  <c r="AE20" i="40" s="1"/>
  <c r="AB20" i="40"/>
  <c r="Q60" i="44"/>
  <c r="BA60" i="44" s="1"/>
  <c r="Y121" i="40"/>
  <c r="R79" i="49"/>
  <c r="Z8" i="50"/>
  <c r="AZ8" i="50" s="1"/>
  <c r="AA26" i="51"/>
  <c r="V120" i="44"/>
  <c r="AY120" i="44" s="1"/>
  <c r="P120" i="44"/>
  <c r="U120" i="44"/>
  <c r="AA120" i="44"/>
  <c r="AB120" i="44"/>
  <c r="Y120" i="44"/>
  <c r="Z120" i="44"/>
  <c r="AZ120" i="44" s="1"/>
  <c r="AB10" i="41"/>
  <c r="AU10" i="41"/>
  <c r="R10" i="41"/>
  <c r="S10" i="41"/>
  <c r="W10" i="41"/>
  <c r="V10" i="41"/>
  <c r="AY10" i="41" s="1"/>
  <c r="Z10" i="41"/>
  <c r="AZ10" i="41" s="1"/>
  <c r="Q10" i="41"/>
  <c r="BA10" i="41" s="1"/>
  <c r="BB10" i="41" s="1"/>
  <c r="P10" i="41"/>
  <c r="P95" i="47"/>
  <c r="V95" i="47"/>
  <c r="AY95" i="47" s="1"/>
  <c r="Y95" i="47"/>
  <c r="AB95" i="47"/>
  <c r="U95" i="47"/>
  <c r="R95" i="47"/>
  <c r="S95" i="47"/>
  <c r="AA95" i="47"/>
  <c r="AE95" i="47" a="1"/>
  <c r="AE95" i="47" s="1"/>
  <c r="U12" i="49"/>
  <c r="AB12" i="49"/>
  <c r="AE12" i="49" a="1"/>
  <c r="AE12" i="49" s="1"/>
  <c r="R12" i="49"/>
  <c r="AU12" i="49"/>
  <c r="AV70" i="49" s="1"/>
  <c r="AA12" i="49"/>
  <c r="W12" i="49"/>
  <c r="Z12" i="49"/>
  <c r="AZ12" i="49" s="1"/>
  <c r="S12" i="49"/>
  <c r="Y12" i="49"/>
  <c r="AB98" i="49"/>
  <c r="S98" i="49"/>
  <c r="Z98" i="49"/>
  <c r="AZ98" i="49" s="1"/>
  <c r="BB98" i="49" s="1"/>
  <c r="W98" i="49"/>
  <c r="AS98" i="49"/>
  <c r="AF98" i="49" s="1"/>
  <c r="P98" i="49"/>
  <c r="AS120" i="51"/>
  <c r="AF120" i="51" s="1"/>
  <c r="V120" i="51"/>
  <c r="AY120" i="51" s="1"/>
  <c r="Y120" i="51"/>
  <c r="S120" i="51"/>
  <c r="P120" i="51"/>
  <c r="R120" i="51"/>
  <c r="AA120" i="51"/>
  <c r="W120" i="51"/>
  <c r="Q120" i="51"/>
  <c r="BA120" i="51" s="1"/>
  <c r="S74" i="52"/>
  <c r="Q74" i="52"/>
  <c r="BA74" i="52" s="1"/>
  <c r="P74" i="52"/>
  <c r="V74" i="52"/>
  <c r="AY74" i="52" s="1"/>
  <c r="AB74" i="52"/>
  <c r="Y74" i="52"/>
  <c r="Z74" i="52"/>
  <c r="AZ74" i="52" s="1"/>
  <c r="W74" i="52"/>
  <c r="U74" i="52"/>
  <c r="R12" i="52"/>
  <c r="P12" i="52"/>
  <c r="AU12" i="52"/>
  <c r="AA12" i="52"/>
  <c r="V12" i="52"/>
  <c r="AY12" i="52" s="1"/>
  <c r="Y12" i="52"/>
  <c r="U12" i="52"/>
  <c r="Q12" i="52"/>
  <c r="BA12" i="52" s="1"/>
  <c r="S12" i="52"/>
  <c r="Q57" i="53"/>
  <c r="BA57" i="53" s="1"/>
  <c r="W57" i="53"/>
  <c r="AB57" i="53"/>
  <c r="R57" i="53"/>
  <c r="P57" i="53"/>
  <c r="AA57" i="53"/>
  <c r="Z57" i="53"/>
  <c r="AZ57" i="53" s="1"/>
  <c r="BB57" i="53" s="1"/>
  <c r="U57" i="53"/>
  <c r="Y57" i="53"/>
  <c r="AS112" i="54"/>
  <c r="AF112" i="54" s="1"/>
  <c r="AB112" i="54"/>
  <c r="S112" i="54"/>
  <c r="AA112" i="54"/>
  <c r="U112" i="54"/>
  <c r="Q112" i="54"/>
  <c r="BA112" i="54" s="1"/>
  <c r="P112" i="54"/>
  <c r="W112" i="54"/>
  <c r="Z112" i="54"/>
  <c r="AZ112" i="54" s="1"/>
  <c r="BB112" i="54" s="1"/>
  <c r="S74" i="54"/>
  <c r="U74" i="54"/>
  <c r="V21" i="54"/>
  <c r="AY21" i="54" s="1"/>
  <c r="R21" i="54"/>
  <c r="Z42" i="55"/>
  <c r="AZ42" i="55" s="1"/>
  <c r="Y42" i="55"/>
  <c r="AE42" i="55" a="1"/>
  <c r="AE42" i="55" s="1"/>
  <c r="V42" i="55"/>
  <c r="AY42" i="55" s="1"/>
  <c r="U42" i="55"/>
  <c r="AU42" i="55"/>
  <c r="P42" i="55"/>
  <c r="W42" i="55"/>
  <c r="AB42" i="55"/>
  <c r="S116" i="56"/>
  <c r="P116" i="56"/>
  <c r="AB116" i="56"/>
  <c r="AE116" i="56" a="1"/>
  <c r="AE116" i="56" s="1"/>
  <c r="AA116" i="56"/>
  <c r="Z116" i="56"/>
  <c r="AZ116" i="56" s="1"/>
  <c r="Q116" i="56"/>
  <c r="BA116" i="56" s="1"/>
  <c r="BB116" i="56" s="1"/>
  <c r="V116" i="56"/>
  <c r="AY116" i="56" s="1"/>
  <c r="Y116" i="56"/>
  <c r="U116" i="56"/>
  <c r="Y50" i="31"/>
  <c r="AA20" i="40"/>
  <c r="V45" i="28"/>
  <c r="AY45" i="28" s="1"/>
  <c r="Q20" i="40"/>
  <c r="BA20" i="40" s="1"/>
  <c r="BB20" i="40" s="1"/>
  <c r="P60" i="44"/>
  <c r="AB60" i="44"/>
  <c r="U27" i="59"/>
  <c r="P45" i="28"/>
  <c r="U45" i="28"/>
  <c r="AU25" i="28"/>
  <c r="U25" i="28"/>
  <c r="AE9" i="30" a="1"/>
  <c r="AE9" i="30" s="1"/>
  <c r="AA50" i="31"/>
  <c r="V111" i="32"/>
  <c r="AY111" i="32" s="1"/>
  <c r="BB111" i="32" s="1"/>
  <c r="Z40" i="32"/>
  <c r="AZ40" i="32" s="1"/>
  <c r="Q40" i="32"/>
  <c r="BA40" i="32" s="1"/>
  <c r="AA15" i="37"/>
  <c r="U33" i="38"/>
  <c r="AA9" i="38"/>
  <c r="AU20" i="40"/>
  <c r="Z20" i="40"/>
  <c r="AZ20" i="40" s="1"/>
  <c r="Z60" i="44"/>
  <c r="AZ60" i="44" s="1"/>
  <c r="P121" i="40"/>
  <c r="AU30" i="41"/>
  <c r="R58" i="41"/>
  <c r="Y120" i="50"/>
  <c r="P8" i="50"/>
  <c r="R25" i="52"/>
  <c r="V129" i="44"/>
  <c r="AY129" i="44" s="1"/>
  <c r="AA129" i="44"/>
  <c r="AU36" i="44"/>
  <c r="AV38" i="44" s="1"/>
  <c r="AA36" i="44"/>
  <c r="W19" i="44"/>
  <c r="AB19" i="44"/>
  <c r="V19" i="44"/>
  <c r="AY19" i="44" s="1"/>
  <c r="R19" i="44"/>
  <c r="AE19" i="44" a="1"/>
  <c r="AE19" i="44" s="1"/>
  <c r="AA19" i="44"/>
  <c r="U19" i="44"/>
  <c r="P19" i="44"/>
  <c r="Q75" i="45"/>
  <c r="BA75" i="45" s="1"/>
  <c r="BB75" i="45" s="1"/>
  <c r="AB75" i="45"/>
  <c r="Y75" i="45"/>
  <c r="Z75" i="45"/>
  <c r="AZ75" i="45" s="1"/>
  <c r="P83" i="47"/>
  <c r="Q83" i="47"/>
  <c r="BA83" i="47" s="1"/>
  <c r="R83" i="47"/>
  <c r="Z83" i="47"/>
  <c r="AZ83" i="47" s="1"/>
  <c r="U83" i="47"/>
  <c r="V27" i="49"/>
  <c r="AY27" i="49" s="1"/>
  <c r="U27" i="49"/>
  <c r="AB27" i="49"/>
  <c r="AE27" i="49" a="1"/>
  <c r="AE27" i="49" s="1"/>
  <c r="Y27" i="49"/>
  <c r="AU27" i="49"/>
  <c r="R27" i="49"/>
  <c r="AA27" i="49"/>
  <c r="Q27" i="49"/>
  <c r="BA27" i="49" s="1"/>
  <c r="BB27" i="49" s="1"/>
  <c r="P27" i="49"/>
  <c r="U26" i="49"/>
  <c r="Q26" i="49"/>
  <c r="BA26" i="49" s="1"/>
  <c r="BB26" i="49" s="1"/>
  <c r="Y26" i="49"/>
  <c r="P26" i="49"/>
  <c r="AE26" i="49" a="1"/>
  <c r="AE26" i="49" s="1"/>
  <c r="AU26" i="49"/>
  <c r="S26" i="49"/>
  <c r="AA26" i="49"/>
  <c r="R26" i="49"/>
  <c r="W26" i="49"/>
  <c r="Z26" i="49"/>
  <c r="AZ26" i="49" s="1"/>
  <c r="W62" i="51"/>
  <c r="U62" i="51"/>
  <c r="V62" i="51"/>
  <c r="AY62" i="51" s="1"/>
  <c r="AU62" i="51"/>
  <c r="AV113" i="51" s="1"/>
  <c r="P62" i="51"/>
  <c r="AB62" i="51"/>
  <c r="R62" i="51"/>
  <c r="Z62" i="51"/>
  <c r="AZ62" i="51" s="1"/>
  <c r="AA62" i="51"/>
  <c r="Y62" i="51"/>
  <c r="W43" i="54"/>
  <c r="AU43" i="54"/>
  <c r="AA43" i="54"/>
  <c r="U43" i="54"/>
  <c r="Q43" i="54"/>
  <c r="BA43" i="54" s="1"/>
  <c r="S43" i="54"/>
  <c r="AB43" i="54"/>
  <c r="Z43" i="54"/>
  <c r="AZ43" i="54" s="1"/>
  <c r="BB43" i="54" s="1"/>
  <c r="Y43" i="54"/>
  <c r="P51" i="55"/>
  <c r="AB51" i="55"/>
  <c r="W51" i="55"/>
  <c r="Z51" i="55"/>
  <c r="AZ51" i="55" s="1"/>
  <c r="S51" i="55"/>
  <c r="V51" i="55"/>
  <c r="AY51" i="55" s="1"/>
  <c r="AA51" i="55"/>
  <c r="R51" i="55"/>
  <c r="U51" i="55"/>
  <c r="Q29" i="55"/>
  <c r="BA29" i="55" s="1"/>
  <c r="BB29" i="55" s="1"/>
  <c r="P29" i="55"/>
  <c r="Y29" i="55"/>
  <c r="W29" i="55"/>
  <c r="AE29" i="55" a="1"/>
  <c r="AE29" i="55" s="1"/>
  <c r="U29" i="55"/>
  <c r="AB29" i="55"/>
  <c r="AU29" i="55"/>
  <c r="AV3" i="55" s="1"/>
  <c r="Z29" i="55"/>
  <c r="AZ29" i="55" s="1"/>
  <c r="S29" i="55"/>
  <c r="V29" i="55"/>
  <c r="AY29" i="55" s="1"/>
  <c r="Y119" i="56"/>
  <c r="Z119" i="56"/>
  <c r="AZ119" i="56" s="1"/>
  <c r="W119" i="56"/>
  <c r="R119" i="56"/>
  <c r="AE119" i="56" a="1"/>
  <c r="AE119" i="56" s="1"/>
  <c r="Q119" i="56"/>
  <c r="BA119" i="56" s="1"/>
  <c r="BB119" i="56" s="1"/>
  <c r="U119" i="56"/>
  <c r="S119" i="56"/>
  <c r="AB119" i="56"/>
  <c r="Z108" i="56"/>
  <c r="AZ108" i="56" s="1"/>
  <c r="Y108" i="56"/>
  <c r="R108" i="56"/>
  <c r="Q108" i="56"/>
  <c r="BA108" i="56" s="1"/>
  <c r="AB108" i="56"/>
  <c r="W108" i="56"/>
  <c r="V108" i="56"/>
  <c r="AY108" i="56" s="1"/>
  <c r="AS108" i="56"/>
  <c r="AF108" i="56" s="1"/>
  <c r="S108" i="56"/>
  <c r="V85" i="56"/>
  <c r="AY85" i="56" s="1"/>
  <c r="Q85" i="56"/>
  <c r="BA85" i="56" s="1"/>
  <c r="AE85" i="56" a="1"/>
  <c r="AE85" i="56" s="1"/>
  <c r="W85" i="56"/>
  <c r="AA85" i="56"/>
  <c r="S85" i="56"/>
  <c r="Y85" i="56"/>
  <c r="AB85" i="56"/>
  <c r="Z85" i="56"/>
  <c r="AZ85" i="56" s="1"/>
  <c r="P24" i="56"/>
  <c r="AA24" i="56"/>
  <c r="AB24" i="56"/>
  <c r="Q24" i="56"/>
  <c r="BA24" i="56" s="1"/>
  <c r="BB24" i="56" s="1"/>
  <c r="Z24" i="56"/>
  <c r="AZ24" i="56" s="1"/>
  <c r="W24" i="56"/>
  <c r="V24" i="56"/>
  <c r="AY24" i="56" s="1"/>
  <c r="U24" i="56"/>
  <c r="R24" i="56"/>
  <c r="AE24" i="56" a="1"/>
  <c r="AE24" i="56" s="1"/>
  <c r="V25" i="28"/>
  <c r="AY25" i="28" s="1"/>
  <c r="U50" i="31"/>
  <c r="S15" i="37"/>
  <c r="Y68" i="59"/>
  <c r="R45" i="28"/>
  <c r="Q25" i="28"/>
  <c r="BA25" i="28" s="1"/>
  <c r="W9" i="30"/>
  <c r="AB50" i="31"/>
  <c r="V9" i="38"/>
  <c r="AY9" i="38" s="1"/>
  <c r="U121" i="40"/>
  <c r="Q97" i="39"/>
  <c r="BA97" i="39" s="1"/>
  <c r="BB97" i="39" s="1"/>
  <c r="P58" i="41"/>
  <c r="R120" i="50"/>
  <c r="W8" i="50"/>
  <c r="S25" i="52"/>
  <c r="S117" i="52"/>
  <c r="S114" i="55"/>
  <c r="U5" i="56"/>
  <c r="AB55" i="44"/>
  <c r="U55" i="44"/>
  <c r="R55" i="44"/>
  <c r="AA55" i="44"/>
  <c r="V57" i="48"/>
  <c r="AY57" i="48" s="1"/>
  <c r="Z57" i="48"/>
  <c r="AZ57" i="48" s="1"/>
  <c r="P115" i="50"/>
  <c r="AE115" i="50" a="1"/>
  <c r="AE115" i="50" s="1"/>
  <c r="S115" i="50"/>
  <c r="Y115" i="50"/>
  <c r="R115" i="50"/>
  <c r="V115" i="50"/>
  <c r="AY115" i="50" s="1"/>
  <c r="AA115" i="50"/>
  <c r="U115" i="50"/>
  <c r="Q115" i="50"/>
  <c r="BA115" i="50" s="1"/>
  <c r="BB115" i="50" s="1"/>
  <c r="V34" i="50"/>
  <c r="AY34" i="50" s="1"/>
  <c r="Q34" i="50"/>
  <c r="BA34" i="50" s="1"/>
  <c r="BB34" i="50" s="1"/>
  <c r="AE34" i="50" a="1"/>
  <c r="AE34" i="50" s="1"/>
  <c r="U34" i="50"/>
  <c r="Y34" i="50"/>
  <c r="R34" i="50"/>
  <c r="AU34" i="50"/>
  <c r="AA34" i="50"/>
  <c r="Z34" i="50"/>
  <c r="AZ34" i="50" s="1"/>
  <c r="P34" i="50"/>
  <c r="S20" i="50"/>
  <c r="AE20" i="50" a="1"/>
  <c r="AE20" i="50" s="1"/>
  <c r="AA20" i="50"/>
  <c r="V20" i="50"/>
  <c r="AY20" i="50" s="1"/>
  <c r="P20" i="50"/>
  <c r="Y20" i="50"/>
  <c r="AB20" i="50"/>
  <c r="W20" i="50"/>
  <c r="R20" i="50"/>
  <c r="U20" i="50"/>
  <c r="AB42" i="51"/>
  <c r="V42" i="51"/>
  <c r="AY42" i="51" s="1"/>
  <c r="AA42" i="51"/>
  <c r="S42" i="51"/>
  <c r="AU42" i="51"/>
  <c r="U42" i="51"/>
  <c r="Y42" i="51"/>
  <c r="R42" i="51"/>
  <c r="W42" i="51"/>
  <c r="Q42" i="51"/>
  <c r="BA42" i="51" s="1"/>
  <c r="BB42" i="51" s="1"/>
  <c r="Y60" i="52"/>
  <c r="AA60" i="52"/>
  <c r="V60" i="52"/>
  <c r="AY60" i="52" s="1"/>
  <c r="Q60" i="52"/>
  <c r="BA60" i="52" s="1"/>
  <c r="U60" i="52"/>
  <c r="R60" i="52"/>
  <c r="Z60" i="52"/>
  <c r="AZ60" i="52" s="1"/>
  <c r="AB60" i="52"/>
  <c r="P60" i="52"/>
  <c r="Z78" i="52"/>
  <c r="AZ78" i="52" s="1"/>
  <c r="S78" i="52"/>
  <c r="Y78" i="52"/>
  <c r="AS78" i="52"/>
  <c r="AF78" i="52" s="1"/>
  <c r="U78" i="52"/>
  <c r="P78" i="52"/>
  <c r="V78" i="52"/>
  <c r="AY78" i="52" s="1"/>
  <c r="AA78" i="52"/>
  <c r="AB78" i="52"/>
  <c r="U35" i="52"/>
  <c r="AE35" i="52" a="1"/>
  <c r="AE35" i="52" s="1"/>
  <c r="AU7" i="52"/>
  <c r="S108" i="55"/>
  <c r="AA108" i="55"/>
  <c r="Y108" i="55"/>
  <c r="AB108" i="55"/>
  <c r="U108" i="55"/>
  <c r="R108" i="55"/>
  <c r="Q108" i="55"/>
  <c r="BA108" i="55" s="1"/>
  <c r="BB108" i="55" s="1"/>
  <c r="Z108" i="55"/>
  <c r="AZ108" i="55" s="1"/>
  <c r="AE108" i="55" a="1"/>
  <c r="AE108" i="55" s="1"/>
  <c r="Q41" i="55"/>
  <c r="BA41" i="55" s="1"/>
  <c r="P41" i="55"/>
  <c r="V49" i="56"/>
  <c r="AY49" i="56" s="1"/>
  <c r="Y49" i="56"/>
  <c r="AU49" i="56"/>
  <c r="U49" i="56"/>
  <c r="R49" i="56"/>
  <c r="AA49" i="56"/>
  <c r="P49" i="56"/>
  <c r="Q49" i="56"/>
  <c r="BA49" i="56" s="1"/>
  <c r="Z49" i="56"/>
  <c r="AZ49" i="56" s="1"/>
  <c r="V114" i="55"/>
  <c r="AY114" i="55" s="1"/>
  <c r="AU5" i="56"/>
  <c r="Y28" i="44"/>
  <c r="V28" i="44"/>
  <c r="AY28" i="44" s="1"/>
  <c r="W28" i="44"/>
  <c r="AA28" i="44"/>
  <c r="S28" i="44"/>
  <c r="Q28" i="44"/>
  <c r="BA28" i="44" s="1"/>
  <c r="R28" i="44"/>
  <c r="U121" i="45"/>
  <c r="P121" i="45"/>
  <c r="Q121" i="45"/>
  <c r="BA121" i="45" s="1"/>
  <c r="AB121" i="45"/>
  <c r="W121" i="45"/>
  <c r="R121" i="45"/>
  <c r="AS121" i="45"/>
  <c r="AF121" i="45" s="1"/>
  <c r="Z121" i="45"/>
  <c r="AZ121" i="45" s="1"/>
  <c r="V19" i="45"/>
  <c r="AY19" i="45" s="1"/>
  <c r="W19" i="45"/>
  <c r="AA9" i="39"/>
  <c r="S9" i="39"/>
  <c r="V9" i="39"/>
  <c r="AY9" i="39" s="1"/>
  <c r="U9" i="39"/>
  <c r="Z9" i="39"/>
  <c r="AZ9" i="39" s="1"/>
  <c r="AB9" i="39"/>
  <c r="P9" i="39"/>
  <c r="AU9" i="39"/>
  <c r="AS103" i="47"/>
  <c r="AF103" i="47" s="1"/>
  <c r="V103" i="47"/>
  <c r="AY103" i="47" s="1"/>
  <c r="S103" i="47"/>
  <c r="Z103" i="47"/>
  <c r="AZ103" i="47" s="1"/>
  <c r="AB103" i="47"/>
  <c r="Y103" i="47"/>
  <c r="AA103" i="47"/>
  <c r="Q103" i="47"/>
  <c r="BA103" i="47" s="1"/>
  <c r="W103" i="47"/>
  <c r="Y64" i="50"/>
  <c r="U64" i="50"/>
  <c r="S64" i="50"/>
  <c r="R64" i="50"/>
  <c r="AU64" i="50"/>
  <c r="AV71" i="50" s="1"/>
  <c r="Q64" i="50"/>
  <c r="BA64" i="50" s="1"/>
  <c r="P64" i="50"/>
  <c r="AA64" i="50"/>
  <c r="Z64" i="50"/>
  <c r="AZ64" i="50" s="1"/>
  <c r="AE63" i="51" a="1"/>
  <c r="AE63" i="51" s="1"/>
  <c r="U63" i="51"/>
  <c r="Z63" i="51"/>
  <c r="AZ63" i="51" s="1"/>
  <c r="AU63" i="51"/>
  <c r="Y63" i="51"/>
  <c r="AB63" i="51"/>
  <c r="P63" i="51"/>
  <c r="R63" i="51"/>
  <c r="V63" i="51"/>
  <c r="AY63" i="51" s="1"/>
  <c r="AA63" i="51"/>
  <c r="AE65" i="51" a="1"/>
  <c r="AE65" i="51" s="1"/>
  <c r="AE33" i="51" a="1"/>
  <c r="AE33" i="51" s="1"/>
  <c r="W21" i="51"/>
  <c r="U21" i="51"/>
  <c r="S21" i="51"/>
  <c r="AA21" i="51"/>
  <c r="R21" i="51"/>
  <c r="Q21" i="51"/>
  <c r="BA21" i="51" s="1"/>
  <c r="P21" i="51"/>
  <c r="Y21" i="51"/>
  <c r="Z21" i="51"/>
  <c r="AZ21" i="51" s="1"/>
  <c r="Y9" i="52"/>
  <c r="Q9" i="52"/>
  <c r="BA9" i="52" s="1"/>
  <c r="BB9" i="52" s="1"/>
  <c r="AU9" i="52"/>
  <c r="AV89" i="52" s="1"/>
  <c r="P9" i="52"/>
  <c r="W9" i="52"/>
  <c r="AB9" i="52"/>
  <c r="V9" i="52"/>
  <c r="AY9" i="52" s="1"/>
  <c r="Z9" i="52"/>
  <c r="AZ9" i="52" s="1"/>
  <c r="U9" i="52"/>
  <c r="S9" i="52"/>
  <c r="AB16" i="54"/>
  <c r="Y16" i="54"/>
  <c r="U16" i="54"/>
  <c r="W16" i="54"/>
  <c r="P16" i="54"/>
  <c r="Q16" i="54"/>
  <c r="BA16" i="54" s="1"/>
  <c r="U77" i="55"/>
  <c r="AA77" i="55"/>
  <c r="AE77" i="55" a="1"/>
  <c r="AE77" i="55" s="1"/>
  <c r="Q77" i="55"/>
  <c r="BA77" i="55" s="1"/>
  <c r="BB77" i="55" s="1"/>
  <c r="AB77" i="55"/>
  <c r="P77" i="55"/>
  <c r="Z77" i="55"/>
  <c r="AZ77" i="55" s="1"/>
  <c r="R77" i="55"/>
  <c r="Y77" i="55"/>
  <c r="S50" i="55"/>
  <c r="AA50" i="55"/>
  <c r="AB50" i="55"/>
  <c r="Z50" i="55"/>
  <c r="AZ50" i="55" s="1"/>
  <c r="BB50" i="55" s="1"/>
  <c r="P50" i="55"/>
  <c r="Y50" i="55"/>
  <c r="U50" i="55"/>
  <c r="W50" i="55"/>
  <c r="R50" i="55"/>
  <c r="AB65" i="30"/>
  <c r="AU59" i="33"/>
  <c r="AV58" i="33" s="1"/>
  <c r="AB59" i="33"/>
  <c r="U59" i="33"/>
  <c r="Y59" i="33"/>
  <c r="U42" i="33"/>
  <c r="AE42" i="33" a="1"/>
  <c r="AE42" i="33" s="1"/>
  <c r="P42" i="33"/>
  <c r="AA42" i="33"/>
  <c r="AB42" i="33"/>
  <c r="AU42" i="33"/>
  <c r="Z42" i="33"/>
  <c r="AZ42" i="33" s="1"/>
  <c r="Y42" i="33"/>
  <c r="W42" i="33"/>
  <c r="AB52" i="34"/>
  <c r="Z52" i="34"/>
  <c r="AZ52" i="34" s="1"/>
  <c r="R52" i="34"/>
  <c r="Y52" i="34"/>
  <c r="W52" i="34"/>
  <c r="AA52" i="34"/>
  <c r="V52" i="34"/>
  <c r="AY52" i="34" s="1"/>
  <c r="Q52" i="34"/>
  <c r="BA52" i="34" s="1"/>
  <c r="BB52" i="34" s="1"/>
  <c r="U52" i="34"/>
  <c r="AU52" i="34"/>
  <c r="P52" i="34"/>
  <c r="AB4" i="34"/>
  <c r="Z4" i="34"/>
  <c r="AZ4" i="34" s="1"/>
  <c r="Y4" i="34"/>
  <c r="AA4" i="34"/>
  <c r="AU4" i="34"/>
  <c r="W4" i="34"/>
  <c r="AE4" i="34" a="1"/>
  <c r="AE4" i="34" s="1"/>
  <c r="U54" i="35"/>
  <c r="S54" i="35"/>
  <c r="R54" i="35"/>
  <c r="AA54" i="35"/>
  <c r="W54" i="35"/>
  <c r="P54" i="35"/>
  <c r="Z54" i="35"/>
  <c r="AZ54" i="35" s="1"/>
  <c r="Q54" i="35"/>
  <c r="BA54" i="35" s="1"/>
  <c r="Y54" i="35"/>
  <c r="AU54" i="35"/>
  <c r="AV104" i="35" s="1"/>
  <c r="Z3" i="36"/>
  <c r="AZ3" i="36" s="1"/>
  <c r="V3" i="36"/>
  <c r="AY3" i="36" s="1"/>
  <c r="Q3" i="36"/>
  <c r="BA3" i="36" s="1"/>
  <c r="V23" i="42"/>
  <c r="AY23" i="42" s="1"/>
  <c r="W23" i="42"/>
  <c r="AU7" i="43"/>
  <c r="Q7" i="43"/>
  <c r="BA7" i="43" s="1"/>
  <c r="W7" i="43"/>
  <c r="AA7" i="43"/>
  <c r="V7" i="43"/>
  <c r="AY7" i="43" s="1"/>
  <c r="Z7" i="43"/>
  <c r="AZ7" i="43" s="1"/>
  <c r="U7" i="43"/>
  <c r="S7" i="43"/>
  <c r="AB7" i="43"/>
  <c r="R7" i="43"/>
  <c r="U48" i="28"/>
  <c r="Q48" i="28"/>
  <c r="BA48" i="28" s="1"/>
  <c r="M3" i="28"/>
  <c r="AG3" i="28" s="1"/>
  <c r="L3" i="28"/>
  <c r="BD7" i="28" s="1" a="1"/>
  <c r="BD7" i="28" s="1"/>
  <c r="N77" i="30"/>
  <c r="M77" i="30"/>
  <c r="N111" i="36"/>
  <c r="L111" i="36"/>
  <c r="M111" i="36"/>
  <c r="L104" i="36"/>
  <c r="V104" i="36"/>
  <c r="AY104" i="36" s="1"/>
  <c r="N104" i="36"/>
  <c r="AU63" i="41"/>
  <c r="S63" i="41"/>
  <c r="Q63" i="41"/>
  <c r="BA63" i="41" s="1"/>
  <c r="BB63" i="41" s="1"/>
  <c r="AB63" i="41"/>
  <c r="AA63" i="41"/>
  <c r="W63" i="41"/>
  <c r="Y63" i="41"/>
  <c r="AA128" i="41"/>
  <c r="Z83" i="42"/>
  <c r="AZ83" i="42" s="1"/>
  <c r="S107" i="42"/>
  <c r="AB47" i="43"/>
  <c r="Z47" i="43"/>
  <c r="AZ47" i="43" s="1"/>
  <c r="W47" i="43"/>
  <c r="AA12" i="51"/>
  <c r="W12" i="51"/>
  <c r="U35" i="51"/>
  <c r="Y35" i="51"/>
  <c r="Y29" i="51"/>
  <c r="AA29" i="51"/>
  <c r="P76" i="52"/>
  <c r="AE9" i="42" a="1"/>
  <c r="AE9" i="42" s="1"/>
  <c r="AE75" i="31" a="1"/>
  <c r="AE75" i="31" s="1"/>
  <c r="Y7" i="43"/>
  <c r="P122" i="31"/>
  <c r="AE122" i="31" a="1"/>
  <c r="AE122" i="31" s="1"/>
  <c r="U122" i="31"/>
  <c r="Z122" i="31"/>
  <c r="AZ122" i="31" s="1"/>
  <c r="AB122" i="31"/>
  <c r="AA122" i="31"/>
  <c r="Y122" i="31"/>
  <c r="V57" i="33"/>
  <c r="AY57" i="33" s="1"/>
  <c r="S57" i="33"/>
  <c r="P57" i="33"/>
  <c r="S76" i="35"/>
  <c r="Z76" i="35"/>
  <c r="AZ76" i="35" s="1"/>
  <c r="P12" i="51"/>
  <c r="Y12" i="51"/>
  <c r="Z35" i="51"/>
  <c r="AZ35" i="51" s="1"/>
  <c r="Z29" i="51"/>
  <c r="AZ29" i="51" s="1"/>
  <c r="U29" i="51"/>
  <c r="AA49" i="52"/>
  <c r="AU49" i="52"/>
  <c r="U39" i="52"/>
  <c r="AU39" i="52"/>
  <c r="U76" i="52"/>
  <c r="P45" i="52"/>
  <c r="V45" i="52"/>
  <c r="AY45" i="52" s="1"/>
  <c r="R62" i="53"/>
  <c r="Z62" i="53"/>
  <c r="AZ62" i="53" s="1"/>
  <c r="W98" i="53"/>
  <c r="Z87" i="53"/>
  <c r="AZ87" i="53" s="1"/>
  <c r="AA87" i="53"/>
  <c r="AE43" i="53" a="1"/>
  <c r="AE43" i="53" s="1"/>
  <c r="R40" i="53"/>
  <c r="P76" i="53"/>
  <c r="W76" i="53"/>
  <c r="Y90" i="53"/>
  <c r="W90" i="53"/>
  <c r="Y60" i="54"/>
  <c r="R23" i="54"/>
  <c r="AA120" i="54"/>
  <c r="AE120" i="54" a="1"/>
  <c r="AE120" i="54" s="1"/>
  <c r="S41" i="54"/>
  <c r="AB41" i="54"/>
  <c r="AB83" i="54"/>
  <c r="Z10" i="54"/>
  <c r="AZ10" i="54" s="1"/>
  <c r="BB10" i="54" s="1"/>
  <c r="U105" i="55"/>
  <c r="S111" i="47"/>
  <c r="AA74" i="31"/>
  <c r="P74" i="31"/>
  <c r="Q74" i="31"/>
  <c r="BA74" i="31" s="1"/>
  <c r="BB74" i="31" s="1"/>
  <c r="Z74" i="31"/>
  <c r="AZ74" i="31" s="1"/>
  <c r="Y74" i="31"/>
  <c r="V74" i="31"/>
  <c r="AY74" i="31" s="1"/>
  <c r="W74" i="31"/>
  <c r="R74" i="31"/>
  <c r="U74" i="31"/>
  <c r="AE74" i="31" a="1"/>
  <c r="AE74" i="31" s="1"/>
  <c r="Y10" i="31"/>
  <c r="S10" i="31"/>
  <c r="AU2" i="33"/>
  <c r="Q2" i="33"/>
  <c r="BA2" i="33" s="1"/>
  <c r="V2" i="33"/>
  <c r="AY2" i="33" s="1"/>
  <c r="U2" i="33"/>
  <c r="AB2" i="33"/>
  <c r="R2" i="33"/>
  <c r="Y2" i="33"/>
  <c r="Z2" i="33"/>
  <c r="AZ2" i="33" s="1"/>
  <c r="W2" i="33"/>
  <c r="P2" i="33"/>
  <c r="Z52" i="35"/>
  <c r="AZ52" i="35" s="1"/>
  <c r="AB52" i="35"/>
  <c r="Y52" i="35"/>
  <c r="V52" i="35"/>
  <c r="AY52" i="35" s="1"/>
  <c r="R52" i="35"/>
  <c r="AA52" i="35"/>
  <c r="P52" i="35"/>
  <c r="AU52" i="35"/>
  <c r="Z27" i="51"/>
  <c r="AZ27" i="51" s="1"/>
  <c r="Z12" i="51"/>
  <c r="AZ12" i="51" s="1"/>
  <c r="AU12" i="51"/>
  <c r="AA35" i="51"/>
  <c r="AB29" i="51"/>
  <c r="V29" i="51"/>
  <c r="AY29" i="51" s="1"/>
  <c r="R49" i="52"/>
  <c r="Z39" i="52"/>
  <c r="AZ39" i="52" s="1"/>
  <c r="R39" i="52"/>
  <c r="Y76" i="52"/>
  <c r="Z45" i="52"/>
  <c r="AZ45" i="52" s="1"/>
  <c r="W45" i="52"/>
  <c r="P62" i="53"/>
  <c r="AB62" i="53"/>
  <c r="Y98" i="53"/>
  <c r="S87" i="53"/>
  <c r="V87" i="53"/>
  <c r="AY87" i="53" s="1"/>
  <c r="S43" i="53"/>
  <c r="W43" i="53"/>
  <c r="AU40" i="53"/>
  <c r="U76" i="53"/>
  <c r="Y76" i="53"/>
  <c r="Z90" i="53"/>
  <c r="AZ90" i="53" s="1"/>
  <c r="R90" i="53"/>
  <c r="Z60" i="54"/>
  <c r="AZ60" i="54" s="1"/>
  <c r="W23" i="54"/>
  <c r="AE23" i="54" a="1"/>
  <c r="AE23" i="54" s="1"/>
  <c r="AB120" i="54"/>
  <c r="W120" i="54"/>
  <c r="Q41" i="54"/>
  <c r="BA41" i="54" s="1"/>
  <c r="BB41" i="54" s="1"/>
  <c r="P83" i="54"/>
  <c r="S10" i="54"/>
  <c r="P10" i="54"/>
  <c r="V105" i="55"/>
  <c r="AY105" i="55" s="1"/>
  <c r="BB105" i="55" s="1"/>
  <c r="Y92" i="55"/>
  <c r="R59" i="33"/>
  <c r="U113" i="31"/>
  <c r="P113" i="31"/>
  <c r="AB113" i="31"/>
  <c r="AE113" i="31" a="1"/>
  <c r="AE113" i="31" s="1"/>
  <c r="R113" i="31"/>
  <c r="Z113" i="31"/>
  <c r="AZ113" i="31" s="1"/>
  <c r="AA113" i="31"/>
  <c r="S113" i="31"/>
  <c r="Q113" i="31"/>
  <c r="BA113" i="31" s="1"/>
  <c r="BB113" i="31" s="1"/>
  <c r="Y113" i="31"/>
  <c r="W113" i="31"/>
  <c r="Z100" i="34"/>
  <c r="AZ100" i="34" s="1"/>
  <c r="V100" i="34"/>
  <c r="AY100" i="34" s="1"/>
  <c r="AU37" i="34"/>
  <c r="AV20" i="34" s="1"/>
  <c r="V37" i="34"/>
  <c r="AY37" i="34" s="1"/>
  <c r="AA37" i="34"/>
  <c r="Y37" i="34"/>
  <c r="Q37" i="34"/>
  <c r="BA37" i="34" s="1"/>
  <c r="BB37" i="34" s="1"/>
  <c r="U37" i="34"/>
  <c r="Z37" i="34"/>
  <c r="AZ37" i="34" s="1"/>
  <c r="S37" i="34"/>
  <c r="P37" i="34"/>
  <c r="W37" i="34"/>
  <c r="AB37" i="34"/>
  <c r="AE37" i="34" a="1"/>
  <c r="AE37" i="34" s="1"/>
  <c r="R48" i="34"/>
  <c r="AB48" i="34"/>
  <c r="AA48" i="34"/>
  <c r="Q48" i="34"/>
  <c r="BA48" i="34" s="1"/>
  <c r="AU48" i="34"/>
  <c r="AV123" i="34" s="1"/>
  <c r="Y48" i="34"/>
  <c r="W48" i="34"/>
  <c r="Z48" i="34"/>
  <c r="AZ48" i="34" s="1"/>
  <c r="V48" i="34"/>
  <c r="AY48" i="34" s="1"/>
  <c r="P48" i="34"/>
  <c r="U48" i="34"/>
  <c r="U127" i="36"/>
  <c r="P127" i="36"/>
  <c r="AS127" i="36"/>
  <c r="AF127" i="36" s="1"/>
  <c r="S127" i="36"/>
  <c r="AB127" i="36"/>
  <c r="R127" i="36"/>
  <c r="Y127" i="36"/>
  <c r="AA127" i="36"/>
  <c r="W127" i="36"/>
  <c r="Z127" i="36"/>
  <c r="AZ127" i="36" s="1"/>
  <c r="BB127" i="36" s="1"/>
  <c r="R116" i="39"/>
  <c r="Y116" i="39"/>
  <c r="S116" i="39"/>
  <c r="Q14" i="44"/>
  <c r="BA14" i="44" s="1"/>
  <c r="Z42" i="45"/>
  <c r="AZ42" i="45" s="1"/>
  <c r="V42" i="33"/>
  <c r="AY42" i="33" s="1"/>
  <c r="W3" i="36"/>
  <c r="P7" i="30"/>
  <c r="R7" i="30"/>
  <c r="V7" i="30"/>
  <c r="AY7" i="30" s="1"/>
  <c r="Z57" i="32"/>
  <c r="AZ57" i="32" s="1"/>
  <c r="V57" i="32"/>
  <c r="AY57" i="32" s="1"/>
  <c r="AB57" i="32"/>
  <c r="W57" i="32"/>
  <c r="AE113" i="33" a="1"/>
  <c r="AE113" i="33" s="1"/>
  <c r="Z113" i="33"/>
  <c r="AZ113" i="33" s="1"/>
  <c r="V113" i="33"/>
  <c r="AY113" i="33" s="1"/>
  <c r="Y113" i="33"/>
  <c r="U113" i="33"/>
  <c r="R113" i="33"/>
  <c r="S113" i="33"/>
  <c r="P113" i="33"/>
  <c r="AA113" i="33"/>
  <c r="Q113" i="33"/>
  <c r="BA113" i="33" s="1"/>
  <c r="BB113" i="33" s="1"/>
  <c r="W113" i="33"/>
  <c r="V49" i="33"/>
  <c r="AY49" i="33" s="1"/>
  <c r="AU49" i="33"/>
  <c r="U49" i="33"/>
  <c r="Y49" i="33"/>
  <c r="S49" i="33"/>
  <c r="Z49" i="33"/>
  <c r="AZ49" i="33" s="1"/>
  <c r="AB49" i="33"/>
  <c r="R49" i="33"/>
  <c r="AA49" i="33"/>
  <c r="W49" i="33"/>
  <c r="Q49" i="33"/>
  <c r="BA49" i="33" s="1"/>
  <c r="BB49" i="33" s="1"/>
  <c r="W16" i="33"/>
  <c r="U16" i="33"/>
  <c r="AB16" i="33"/>
  <c r="P16" i="33"/>
  <c r="R16" i="33"/>
  <c r="AE16" i="33" a="1"/>
  <c r="AE16" i="33" s="1"/>
  <c r="AA16" i="33"/>
  <c r="Z16" i="33"/>
  <c r="AZ16" i="33" s="1"/>
  <c r="Q16" i="33"/>
  <c r="BA16" i="33" s="1"/>
  <c r="BB16" i="33" s="1"/>
  <c r="Y16" i="33"/>
  <c r="P10" i="34"/>
  <c r="AB10" i="34"/>
  <c r="R10" i="34"/>
  <c r="Q10" i="34"/>
  <c r="BA10" i="34" s="1"/>
  <c r="Z10" i="34"/>
  <c r="AZ10" i="34" s="1"/>
  <c r="AA10" i="34"/>
  <c r="Y10" i="34"/>
  <c r="Z51" i="36"/>
  <c r="AZ51" i="36" s="1"/>
  <c r="R51" i="36"/>
  <c r="Q51" i="36"/>
  <c r="BA51" i="36" s="1"/>
  <c r="BB51" i="36" s="1"/>
  <c r="U27" i="51"/>
  <c r="S12" i="51"/>
  <c r="AB12" i="51"/>
  <c r="AB35" i="51"/>
  <c r="R29" i="51"/>
  <c r="S49" i="52"/>
  <c r="AE39" i="52" a="1"/>
  <c r="AE39" i="52" s="1"/>
  <c r="S39" i="52"/>
  <c r="V76" i="52"/>
  <c r="AY76" i="52" s="1"/>
  <c r="AB76" i="52"/>
  <c r="AA45" i="52"/>
  <c r="AU45" i="52"/>
  <c r="Q62" i="53"/>
  <c r="BA62" i="53" s="1"/>
  <c r="BB62" i="53" s="1"/>
  <c r="V62" i="53"/>
  <c r="AY62" i="53" s="1"/>
  <c r="P98" i="53"/>
  <c r="U98" i="53"/>
  <c r="Y87" i="53"/>
  <c r="U43" i="53"/>
  <c r="AU43" i="53"/>
  <c r="Z40" i="53"/>
  <c r="AZ40" i="53" s="1"/>
  <c r="V40" i="53"/>
  <c r="AY40" i="53" s="1"/>
  <c r="Z76" i="53"/>
  <c r="AZ76" i="53" s="1"/>
  <c r="AB76" i="53"/>
  <c r="P90" i="53"/>
  <c r="S90" i="53"/>
  <c r="U60" i="54"/>
  <c r="Q23" i="54"/>
  <c r="BA23" i="54" s="1"/>
  <c r="BB23" i="54" s="1"/>
  <c r="Q120" i="54"/>
  <c r="BA120" i="54" s="1"/>
  <c r="BB120" i="54" s="1"/>
  <c r="AU41" i="54"/>
  <c r="W41" i="54"/>
  <c r="R83" i="54"/>
  <c r="U10" i="54"/>
  <c r="R10" i="54"/>
  <c r="Q105" i="55"/>
  <c r="BA105" i="55" s="1"/>
  <c r="AA6" i="45"/>
  <c r="AE65" i="39" a="1"/>
  <c r="AE65" i="39" s="1"/>
  <c r="AE52" i="34" a="1"/>
  <c r="AE52" i="34" s="1"/>
  <c r="W110" i="30"/>
  <c r="L77" i="30"/>
  <c r="Q31" i="30"/>
  <c r="BA31" i="30" s="1"/>
  <c r="Y31" i="30"/>
  <c r="AA42" i="31"/>
  <c r="W42" i="31"/>
  <c r="Q42" i="31"/>
  <c r="BA42" i="31" s="1"/>
  <c r="BB42" i="31" s="1"/>
  <c r="P42" i="31"/>
  <c r="AU42" i="31"/>
  <c r="U42" i="31"/>
  <c r="Y42" i="31"/>
  <c r="S42" i="31"/>
  <c r="AE42" i="31" a="1"/>
  <c r="AE42" i="31" s="1"/>
  <c r="AB42" i="31"/>
  <c r="V42" i="31"/>
  <c r="AY42" i="31" s="1"/>
  <c r="U10" i="34"/>
  <c r="U28" i="47"/>
  <c r="U12" i="51"/>
  <c r="P35" i="51"/>
  <c r="S35" i="51"/>
  <c r="AU29" i="51"/>
  <c r="AV125" i="51" s="1"/>
  <c r="U49" i="52"/>
  <c r="W39" i="52"/>
  <c r="Z76" i="52"/>
  <c r="AZ76" i="52" s="1"/>
  <c r="R76" i="52"/>
  <c r="R45" i="52"/>
  <c r="S62" i="53"/>
  <c r="U62" i="53"/>
  <c r="Q98" i="53"/>
  <c r="BA98" i="53" s="1"/>
  <c r="R98" i="53"/>
  <c r="V43" i="53"/>
  <c r="AY43" i="53" s="1"/>
  <c r="Q43" i="53"/>
  <c r="BA43" i="53" s="1"/>
  <c r="BB43" i="53" s="1"/>
  <c r="Q40" i="53"/>
  <c r="BA40" i="53" s="1"/>
  <c r="W40" i="53"/>
  <c r="AA76" i="53"/>
  <c r="AB60" i="54"/>
  <c r="AB23" i="54"/>
  <c r="Y120" i="54"/>
  <c r="S83" i="54"/>
  <c r="U83" i="54"/>
  <c r="Q10" i="54"/>
  <c r="BA10" i="54" s="1"/>
  <c r="AB105" i="55"/>
  <c r="W127" i="47"/>
  <c r="V116" i="31"/>
  <c r="AY116" i="31" s="1"/>
  <c r="U4" i="34"/>
  <c r="S52" i="34"/>
  <c r="AA123" i="31"/>
  <c r="R123" i="31"/>
  <c r="S123" i="31"/>
  <c r="Q106" i="31"/>
  <c r="BA106" i="31" s="1"/>
  <c r="BB106" i="31" s="1"/>
  <c r="R106" i="31"/>
  <c r="P106" i="31"/>
  <c r="AE106" i="31" a="1"/>
  <c r="AE106" i="31" s="1"/>
  <c r="AB106" i="31"/>
  <c r="Z106" i="31"/>
  <c r="AZ106" i="31" s="1"/>
  <c r="Y106" i="31"/>
  <c r="W106" i="31"/>
  <c r="U106" i="31"/>
  <c r="V106" i="31"/>
  <c r="AY106" i="31" s="1"/>
  <c r="AS100" i="31"/>
  <c r="AF100" i="31" s="1"/>
  <c r="Z100" i="31"/>
  <c r="AZ100" i="31" s="1"/>
  <c r="W100" i="31"/>
  <c r="V100" i="31"/>
  <c r="AY100" i="31" s="1"/>
  <c r="U100" i="31"/>
  <c r="S100" i="31"/>
  <c r="AA100" i="31"/>
  <c r="R100" i="31"/>
  <c r="Q100" i="31"/>
  <c r="BA100" i="31" s="1"/>
  <c r="Y100" i="31"/>
  <c r="P100" i="31"/>
  <c r="V129" i="32"/>
  <c r="AY129" i="32" s="1"/>
  <c r="BB129" i="32" s="1"/>
  <c r="U129" i="32"/>
  <c r="AB129" i="32"/>
  <c r="Y129" i="32"/>
  <c r="S129" i="32"/>
  <c r="Q129" i="32"/>
  <c r="BA129" i="32" s="1"/>
  <c r="Y128" i="33"/>
  <c r="W128" i="33"/>
  <c r="AA128" i="33"/>
  <c r="AE128" i="33" a="1"/>
  <c r="AE128" i="33" s="1"/>
  <c r="Z128" i="33"/>
  <c r="AZ128" i="33" s="1"/>
  <c r="V128" i="33"/>
  <c r="AY128" i="33" s="1"/>
  <c r="Q128" i="33"/>
  <c r="BA128" i="33" s="1"/>
  <c r="BB128" i="33" s="1"/>
  <c r="U128" i="33"/>
  <c r="P128" i="33"/>
  <c r="S128" i="33"/>
  <c r="AB128" i="33"/>
  <c r="W53" i="34"/>
  <c r="V31" i="35"/>
  <c r="AY31" i="35" s="1"/>
  <c r="Y31" i="35"/>
  <c r="U31" i="35"/>
  <c r="R31" i="35"/>
  <c r="AU31" i="35"/>
  <c r="S31" i="35"/>
  <c r="AA31" i="35"/>
  <c r="P31" i="35"/>
  <c r="W31" i="35"/>
  <c r="AB101" i="36"/>
  <c r="AE101" i="36" a="1"/>
  <c r="AE101" i="36" s="1"/>
  <c r="Y19" i="36"/>
  <c r="R19" i="36"/>
  <c r="S19" i="36"/>
  <c r="AU19" i="36"/>
  <c r="W19" i="36"/>
  <c r="AA19" i="36"/>
  <c r="AE19" i="36" a="1"/>
  <c r="AE19" i="36" s="1"/>
  <c r="Q19" i="36"/>
  <c r="BA19" i="36" s="1"/>
  <c r="V19" i="36"/>
  <c r="AY19" i="36" s="1"/>
  <c r="Z19" i="36"/>
  <c r="AZ19" i="36" s="1"/>
  <c r="U19" i="36"/>
  <c r="R6" i="36"/>
  <c r="AE6" i="36" a="1"/>
  <c r="AE6" i="36" s="1"/>
  <c r="Q35" i="51"/>
  <c r="BA35" i="51" s="1"/>
  <c r="P49" i="52"/>
  <c r="AA76" i="52"/>
  <c r="V98" i="53"/>
  <c r="AY98" i="53" s="1"/>
  <c r="AB43" i="53"/>
  <c r="AA40" i="53"/>
  <c r="V83" i="54"/>
  <c r="AY83" i="54" s="1"/>
  <c r="AB54" i="35"/>
  <c r="Q46" i="30"/>
  <c r="BA46" i="30" s="1"/>
  <c r="AB38" i="30"/>
  <c r="R38" i="30"/>
  <c r="Y38" i="30"/>
  <c r="W38" i="30"/>
  <c r="P38" i="30"/>
  <c r="AE38" i="30" a="1"/>
  <c r="AE38" i="30" s="1"/>
  <c r="AU38" i="30"/>
  <c r="V38" i="30"/>
  <c r="AY38" i="30" s="1"/>
  <c r="AA38" i="30"/>
  <c r="U38" i="30"/>
  <c r="Q38" i="30"/>
  <c r="BA38" i="30" s="1"/>
  <c r="R124" i="31"/>
  <c r="AE124" i="31" a="1"/>
  <c r="AE124" i="31" s="1"/>
  <c r="AA124" i="31"/>
  <c r="S124" i="31"/>
  <c r="Q124" i="31"/>
  <c r="BA124" i="31" s="1"/>
  <c r="BB124" i="31" s="1"/>
  <c r="Y124" i="31"/>
  <c r="W124" i="31"/>
  <c r="V124" i="31"/>
  <c r="AY124" i="31" s="1"/>
  <c r="U124" i="31"/>
  <c r="P124" i="31"/>
  <c r="R84" i="31"/>
  <c r="Q84" i="31"/>
  <c r="BA84" i="31" s="1"/>
  <c r="U129" i="31"/>
  <c r="AB129" i="31"/>
  <c r="AA129" i="31"/>
  <c r="Y129" i="31"/>
  <c r="AE129" i="31" a="1"/>
  <c r="AE129" i="31" s="1"/>
  <c r="W129" i="31"/>
  <c r="Z129" i="31"/>
  <c r="AZ129" i="31" s="1"/>
  <c r="AB105" i="32"/>
  <c r="AA105" i="32"/>
  <c r="Y105" i="32"/>
  <c r="V105" i="32"/>
  <c r="AY105" i="32" s="1"/>
  <c r="R105" i="32"/>
  <c r="P105" i="32"/>
  <c r="U105" i="32"/>
  <c r="AE105" i="32" a="1"/>
  <c r="AE105" i="32" s="1"/>
  <c r="S105" i="32"/>
  <c r="Q105" i="32"/>
  <c r="BA105" i="32" s="1"/>
  <c r="BB105" i="32" s="1"/>
  <c r="U59" i="32"/>
  <c r="P59" i="32"/>
  <c r="Y9" i="32"/>
  <c r="S9" i="32"/>
  <c r="R72" i="33"/>
  <c r="Q72" i="33"/>
  <c r="BA72" i="33" s="1"/>
  <c r="S72" i="33"/>
  <c r="P72" i="33"/>
  <c r="AA63" i="34"/>
  <c r="V63" i="34"/>
  <c r="AY63" i="34" s="1"/>
  <c r="W63" i="34"/>
  <c r="AB63" i="34"/>
  <c r="AU63" i="34"/>
  <c r="Z63" i="34"/>
  <c r="AZ63" i="34" s="1"/>
  <c r="S63" i="34"/>
  <c r="Y63" i="34"/>
  <c r="U63" i="34"/>
  <c r="P63" i="34"/>
  <c r="R63" i="34"/>
  <c r="AS111" i="36"/>
  <c r="AF111" i="36" s="1"/>
  <c r="P111" i="36"/>
  <c r="S111" i="36"/>
  <c r="AB111" i="36"/>
  <c r="R111" i="36"/>
  <c r="AA111" i="36"/>
  <c r="Y111" i="36"/>
  <c r="Z111" i="36"/>
  <c r="AZ111" i="36" s="1"/>
  <c r="W111" i="36"/>
  <c r="V111" i="36"/>
  <c r="AY111" i="36" s="1"/>
  <c r="V101" i="34"/>
  <c r="AY101" i="34" s="1"/>
  <c r="AA8" i="34"/>
  <c r="R22" i="38"/>
  <c r="S96" i="12"/>
  <c r="R96" i="12"/>
  <c r="R75" i="12"/>
  <c r="U106" i="37"/>
  <c r="W106" i="37"/>
  <c r="AE106" i="37" a="1"/>
  <c r="AE106" i="37" s="1"/>
  <c r="R101" i="42"/>
  <c r="AB101" i="42"/>
  <c r="S101" i="42"/>
  <c r="U101" i="42"/>
  <c r="AA101" i="42"/>
  <c r="V101" i="42"/>
  <c r="AY101" i="42" s="1"/>
  <c r="Q101" i="42"/>
  <c r="BA101" i="42" s="1"/>
  <c r="BB101" i="42" s="1"/>
  <c r="Z101" i="42"/>
  <c r="AZ101" i="42" s="1"/>
  <c r="Y101" i="42"/>
  <c r="P101" i="42"/>
  <c r="W101" i="42"/>
  <c r="AA123" i="30"/>
  <c r="AZ90" i="12"/>
  <c r="Z24" i="28"/>
  <c r="AZ24" i="28" s="1"/>
  <c r="AB24" i="28"/>
  <c r="Y24" i="28"/>
  <c r="U68" i="34"/>
  <c r="Q68" i="34"/>
  <c r="BA68" i="34" s="1"/>
  <c r="BB68" i="34" s="1"/>
  <c r="W44" i="38"/>
  <c r="V44" i="38"/>
  <c r="AY44" i="38" s="1"/>
  <c r="BB44" i="38" s="1"/>
  <c r="AA44" i="38"/>
  <c r="Q124" i="40"/>
  <c r="BA124" i="40" s="1"/>
  <c r="P124" i="40"/>
  <c r="U124" i="40"/>
  <c r="S124" i="40"/>
  <c r="P102" i="39"/>
  <c r="M97" i="12"/>
  <c r="L97" i="12"/>
  <c r="N97" i="12"/>
  <c r="L119" i="35"/>
  <c r="N119" i="35"/>
  <c r="AA5" i="37"/>
  <c r="V5" i="37"/>
  <c r="AY5" i="37" s="1"/>
  <c r="U5" i="37"/>
  <c r="W88" i="38"/>
  <c r="AA88" i="38"/>
  <c r="Q88" i="38"/>
  <c r="BA88" i="38" s="1"/>
  <c r="Z88" i="38"/>
  <c r="AZ88" i="38" s="1"/>
  <c r="U88" i="38"/>
  <c r="S88" i="38"/>
  <c r="R88" i="38"/>
  <c r="Y88" i="38"/>
  <c r="V88" i="38"/>
  <c r="AY88" i="38" s="1"/>
  <c r="P88" i="38"/>
  <c r="Y45" i="39"/>
  <c r="W45" i="39"/>
  <c r="S45" i="39"/>
  <c r="Q45" i="39"/>
  <c r="BA45" i="39" s="1"/>
  <c r="BB45" i="39" s="1"/>
  <c r="V45" i="39"/>
  <c r="AY45" i="39" s="1"/>
  <c r="AU45" i="39"/>
  <c r="U45" i="39"/>
  <c r="AA45" i="39"/>
  <c r="AB45" i="39"/>
  <c r="Z45" i="39"/>
  <c r="AZ45" i="39" s="1"/>
  <c r="R45" i="39"/>
  <c r="AU51" i="28"/>
  <c r="P51" i="28"/>
  <c r="R51" i="28"/>
  <c r="Q51" i="28"/>
  <c r="BA51" i="28" s="1"/>
  <c r="M128" i="28"/>
  <c r="L128" i="28"/>
  <c r="BD125" i="28" s="1" a="1"/>
  <c r="BD125" i="28" s="1"/>
  <c r="M46" i="28"/>
  <c r="P46" i="28"/>
  <c r="L46" i="28"/>
  <c r="U85" i="43"/>
  <c r="AB85" i="43"/>
  <c r="R85" i="43"/>
  <c r="Y85" i="43"/>
  <c r="V85" i="43"/>
  <c r="AY85" i="43" s="1"/>
  <c r="Z85" i="43"/>
  <c r="AZ85" i="43" s="1"/>
  <c r="P85" i="43"/>
  <c r="W85" i="43"/>
  <c r="AA85" i="43"/>
  <c r="Z102" i="43"/>
  <c r="AZ102" i="43" s="1"/>
  <c r="U102" i="43"/>
  <c r="Z27" i="35"/>
  <c r="AZ27" i="35" s="1"/>
  <c r="N76" i="28"/>
  <c r="L76" i="28"/>
  <c r="BD76" i="28" s="1" a="1"/>
  <c r="BD76" i="28" s="1"/>
  <c r="AU32" i="39"/>
  <c r="Y32" i="39"/>
  <c r="P11" i="40"/>
  <c r="R70" i="41"/>
  <c r="R58" i="31"/>
  <c r="V85" i="12"/>
  <c r="AY85" i="12" s="1"/>
  <c r="N18" i="12"/>
  <c r="M18" i="12"/>
  <c r="L18" i="12"/>
  <c r="M119" i="28"/>
  <c r="L119" i="28"/>
  <c r="BD114" i="28" s="1" a="1"/>
  <c r="BD114" i="28" s="1"/>
  <c r="N119" i="28"/>
  <c r="R78" i="33"/>
  <c r="W58" i="37"/>
  <c r="AB58" i="37"/>
  <c r="AA58" i="37"/>
  <c r="V58" i="37"/>
  <c r="AY58" i="37" s="1"/>
  <c r="Z58" i="37"/>
  <c r="AZ58" i="37" s="1"/>
  <c r="S58" i="37"/>
  <c r="AU58" i="37"/>
  <c r="P91" i="40"/>
  <c r="Q91" i="40"/>
  <c r="BA91" i="40" s="1"/>
  <c r="W91" i="40"/>
  <c r="Z91" i="40"/>
  <c r="AZ91" i="40" s="1"/>
  <c r="AA91" i="40"/>
  <c r="AB91" i="40"/>
  <c r="V91" i="40"/>
  <c r="AY91" i="40" s="1"/>
  <c r="R91" i="40"/>
  <c r="S95" i="42"/>
  <c r="P95" i="42"/>
  <c r="Y94" i="43"/>
  <c r="L35" i="28"/>
  <c r="M35" i="28"/>
  <c r="AG35" i="28" s="1"/>
  <c r="N35" i="28"/>
  <c r="AA79" i="41"/>
  <c r="P79" i="41"/>
  <c r="AB79" i="41"/>
  <c r="F97" i="12"/>
  <c r="G97" i="12" s="1"/>
  <c r="Z97" i="12" s="1"/>
  <c r="AZ97" i="12" s="1"/>
  <c r="F53" i="12"/>
  <c r="G53" i="12" s="1"/>
  <c r="Y53" i="12" s="1"/>
  <c r="F8" i="12"/>
  <c r="G8" i="12" s="1"/>
  <c r="V8" i="12" s="1"/>
  <c r="AY8" i="12" s="1"/>
  <c r="AH53" i="12"/>
  <c r="AH4" i="12"/>
  <c r="F118" i="12"/>
  <c r="G118" i="12" s="1"/>
  <c r="R118" i="12" s="1"/>
  <c r="AX118" i="12"/>
  <c r="D111" i="12"/>
  <c r="AX111" i="12"/>
  <c r="F88" i="12"/>
  <c r="G88" i="12" s="1"/>
  <c r="R88" i="12" s="1"/>
  <c r="AX88" i="12"/>
  <c r="F73" i="12"/>
  <c r="G73" i="12" s="1"/>
  <c r="V73" i="12" s="1"/>
  <c r="AY73" i="12" s="1"/>
  <c r="AX73" i="12"/>
  <c r="AH52" i="12"/>
  <c r="AX52" i="12"/>
  <c r="AH37" i="12"/>
  <c r="AX37" i="12"/>
  <c r="D128" i="28"/>
  <c r="AX128" i="28"/>
  <c r="F121" i="28"/>
  <c r="G121" i="28" s="1"/>
  <c r="AX121" i="28"/>
  <c r="F114" i="28"/>
  <c r="G114" i="28" s="1"/>
  <c r="S114" i="28" s="1"/>
  <c r="AX114" i="28"/>
  <c r="F106" i="28"/>
  <c r="G106" i="28" s="1"/>
  <c r="D99" i="28"/>
  <c r="AX99" i="28"/>
  <c r="BB99" i="28" s="1"/>
  <c r="D91" i="28"/>
  <c r="AX91" i="28"/>
  <c r="F83" i="28"/>
  <c r="G83" i="28" s="1"/>
  <c r="AX83" i="28"/>
  <c r="F76" i="28"/>
  <c r="G76" i="28" s="1"/>
  <c r="R76" i="28" s="1"/>
  <c r="AX76" i="28"/>
  <c r="F60" i="28"/>
  <c r="G60" i="28" s="1"/>
  <c r="Y60" i="28" s="1"/>
  <c r="AX60" i="28"/>
  <c r="A29" i="28"/>
  <c r="AX29" i="28"/>
  <c r="F101" i="30"/>
  <c r="G101" i="30" s="1"/>
  <c r="F87" i="30"/>
  <c r="G87" i="30" s="1"/>
  <c r="AX87" i="30"/>
  <c r="AH59" i="30"/>
  <c r="AX59" i="30"/>
  <c r="BB59" i="30" s="1"/>
  <c r="F51" i="30"/>
  <c r="G51" i="30" s="1"/>
  <c r="AX51" i="30"/>
  <c r="F21" i="30"/>
  <c r="G21" i="30" s="1"/>
  <c r="AX21" i="30"/>
  <c r="M118" i="31"/>
  <c r="F92" i="31"/>
  <c r="G92" i="31" s="1"/>
  <c r="AB92" i="31" s="1"/>
  <c r="AX92" i="31"/>
  <c r="AH52" i="31"/>
  <c r="AX52" i="31"/>
  <c r="F36" i="31"/>
  <c r="G36" i="31" s="1"/>
  <c r="AX36" i="31"/>
  <c r="F123" i="32"/>
  <c r="G123" i="32" s="1"/>
  <c r="Y123" i="32" s="1"/>
  <c r="AX123" i="32"/>
  <c r="F94" i="32"/>
  <c r="G94" i="32" s="1"/>
  <c r="AE94" i="32" s="1" a="1"/>
  <c r="AE94" i="32" s="1"/>
  <c r="AD94" i="32" s="1"/>
  <c r="AC94" i="32" s="1"/>
  <c r="AX94" i="32"/>
  <c r="AH50" i="32"/>
  <c r="AX50" i="32"/>
  <c r="BB50" i="32" s="1"/>
  <c r="F123" i="33"/>
  <c r="G123" i="33" s="1"/>
  <c r="AX123" i="33"/>
  <c r="F116" i="33"/>
  <c r="G116" i="33" s="1"/>
  <c r="AX116" i="33"/>
  <c r="F109" i="33"/>
  <c r="G109" i="33" s="1"/>
  <c r="AX109" i="33"/>
  <c r="D101" i="33"/>
  <c r="AX101" i="33"/>
  <c r="F64" i="33"/>
  <c r="G64" i="33" s="1"/>
  <c r="AX64" i="33"/>
  <c r="F56" i="33"/>
  <c r="G56" i="33" s="1"/>
  <c r="AA56" i="33" s="1"/>
  <c r="AX56" i="33"/>
  <c r="AH48" i="33"/>
  <c r="AX48" i="33"/>
  <c r="BB48" i="33" s="1"/>
  <c r="D25" i="33"/>
  <c r="AX25" i="33"/>
  <c r="F70" i="34"/>
  <c r="G70" i="34" s="1"/>
  <c r="D126" i="34"/>
  <c r="AX126" i="34"/>
  <c r="BB126" i="34" s="1"/>
  <c r="F118" i="34"/>
  <c r="G118" i="34" s="1"/>
  <c r="AX118" i="34"/>
  <c r="F111" i="34"/>
  <c r="G111" i="34" s="1"/>
  <c r="AX111" i="34"/>
  <c r="F33" i="34"/>
  <c r="G33" i="34" s="1"/>
  <c r="AX33" i="34"/>
  <c r="F67" i="35"/>
  <c r="G67" i="35" s="1"/>
  <c r="AB67" i="35" s="1"/>
  <c r="AX67" i="35"/>
  <c r="AH46" i="35"/>
  <c r="AX46" i="35"/>
  <c r="AH31" i="35"/>
  <c r="AX31" i="35"/>
  <c r="AH11" i="35"/>
  <c r="AX11" i="35"/>
  <c r="BB11" i="35" s="1"/>
  <c r="AH5" i="35"/>
  <c r="AX5" i="35"/>
  <c r="BB5" i="35" s="1"/>
  <c r="Z54" i="36"/>
  <c r="AZ54" i="36" s="1"/>
  <c r="F125" i="36"/>
  <c r="G125" i="36" s="1"/>
  <c r="AX125" i="36"/>
  <c r="D80" i="36"/>
  <c r="AX80" i="36"/>
  <c r="AH50" i="36"/>
  <c r="AX50" i="36"/>
  <c r="A27" i="36"/>
  <c r="AX27" i="36"/>
  <c r="F11" i="36"/>
  <c r="G11" i="36" s="1"/>
  <c r="AX11" i="36"/>
  <c r="F74" i="37"/>
  <c r="G74" i="37" s="1"/>
  <c r="AX74" i="37"/>
  <c r="F67" i="37"/>
  <c r="G67" i="37" s="1"/>
  <c r="AX67" i="37"/>
  <c r="AH43" i="37"/>
  <c r="AX43" i="37"/>
  <c r="BB43" i="37" s="1"/>
  <c r="F27" i="37"/>
  <c r="G27" i="37" s="1"/>
  <c r="AX27" i="37"/>
  <c r="W94" i="45"/>
  <c r="L75" i="50"/>
  <c r="M75" i="50"/>
  <c r="N52" i="51"/>
  <c r="M52" i="51"/>
  <c r="L99" i="54"/>
  <c r="M99" i="54"/>
  <c r="M76" i="54"/>
  <c r="L76" i="54"/>
  <c r="N76" i="54"/>
  <c r="L21" i="54"/>
  <c r="N21" i="54"/>
  <c r="AB61" i="54"/>
  <c r="Y61" i="54"/>
  <c r="M91" i="55"/>
  <c r="N91" i="55"/>
  <c r="Z51" i="40"/>
  <c r="AZ51" i="40" s="1"/>
  <c r="U43" i="42"/>
  <c r="F10" i="12"/>
  <c r="G10" i="12" s="1"/>
  <c r="F46" i="12"/>
  <c r="G46" i="12" s="1"/>
  <c r="AB46" i="12" s="1"/>
  <c r="AH38" i="12"/>
  <c r="F16" i="12"/>
  <c r="G16" i="12" s="1"/>
  <c r="V16" i="12" s="1"/>
  <c r="AY16" i="12" s="1"/>
  <c r="AX16" i="12"/>
  <c r="AH10" i="12"/>
  <c r="F125" i="12"/>
  <c r="G125" i="12" s="1"/>
  <c r="AE125" i="12" s="1" a="1"/>
  <c r="AE125" i="12" s="1"/>
  <c r="AD125" i="12" s="1"/>
  <c r="AC125" i="12" s="1"/>
  <c r="AX125" i="12"/>
  <c r="F95" i="12"/>
  <c r="G95" i="12" s="1"/>
  <c r="Y95" i="12" s="1"/>
  <c r="AX95" i="12"/>
  <c r="F87" i="12"/>
  <c r="G87" i="12" s="1"/>
  <c r="U87" i="12" s="1"/>
  <c r="AX87" i="12"/>
  <c r="N63" i="28"/>
  <c r="F120" i="28"/>
  <c r="G120" i="28" s="1"/>
  <c r="S120" i="28" s="1"/>
  <c r="AX120" i="28"/>
  <c r="F113" i="28"/>
  <c r="G113" i="28" s="1"/>
  <c r="AB113" i="28" s="1"/>
  <c r="AX113" i="28"/>
  <c r="F82" i="28"/>
  <c r="G82" i="28" s="1"/>
  <c r="AX82" i="28"/>
  <c r="F75" i="28"/>
  <c r="G75" i="28" s="1"/>
  <c r="AX75" i="28"/>
  <c r="AH51" i="28"/>
  <c r="AX51" i="28"/>
  <c r="F23" i="28"/>
  <c r="G23" i="28" s="1"/>
  <c r="AE23" i="28" s="1" a="1"/>
  <c r="AE23" i="28" s="1"/>
  <c r="AD23" i="28" s="1"/>
  <c r="AC23" i="28" s="1"/>
  <c r="AX23" i="28"/>
  <c r="F88" i="30"/>
  <c r="G88" i="30" s="1"/>
  <c r="F94" i="30"/>
  <c r="G94" i="30" s="1"/>
  <c r="AE94" i="30" s="1" a="1"/>
  <c r="AE94" i="30" s="1"/>
  <c r="AD94" i="30" s="1"/>
  <c r="AC94" i="30" s="1"/>
  <c r="AX94" i="30"/>
  <c r="F73" i="30"/>
  <c r="G73" i="30" s="1"/>
  <c r="V73" i="30" s="1"/>
  <c r="AY73" i="30" s="1"/>
  <c r="AX73" i="30"/>
  <c r="F66" i="30"/>
  <c r="G66" i="30" s="1"/>
  <c r="AX66" i="30"/>
  <c r="AH27" i="30"/>
  <c r="AX27" i="30"/>
  <c r="F99" i="31"/>
  <c r="G99" i="31" s="1"/>
  <c r="AX99" i="31"/>
  <c r="AH12" i="31"/>
  <c r="AX12" i="31"/>
  <c r="AH64" i="32"/>
  <c r="F92" i="32"/>
  <c r="G92" i="32" s="1"/>
  <c r="F122" i="32"/>
  <c r="G122" i="32" s="1"/>
  <c r="AX122" i="32"/>
  <c r="F116" i="32"/>
  <c r="G116" i="32" s="1"/>
  <c r="Y116" i="32" s="1"/>
  <c r="AX116" i="32"/>
  <c r="F108" i="32"/>
  <c r="G108" i="32" s="1"/>
  <c r="Y108" i="32" s="1"/>
  <c r="AX108" i="32"/>
  <c r="AH65" i="32"/>
  <c r="AX65" i="32"/>
  <c r="AH49" i="32"/>
  <c r="D26" i="32"/>
  <c r="AX26" i="32"/>
  <c r="BB26" i="32" s="1"/>
  <c r="AH38" i="33"/>
  <c r="F115" i="33"/>
  <c r="G115" i="33" s="1"/>
  <c r="AX115" i="33"/>
  <c r="F108" i="33"/>
  <c r="G108" i="33" s="1"/>
  <c r="AX108" i="33"/>
  <c r="F100" i="33"/>
  <c r="G100" i="33" s="1"/>
  <c r="AX100" i="33"/>
  <c r="F93" i="33"/>
  <c r="G93" i="33" s="1"/>
  <c r="AX93" i="33"/>
  <c r="F86" i="33"/>
  <c r="G86" i="33" s="1"/>
  <c r="AX86" i="33"/>
  <c r="AH55" i="33"/>
  <c r="AX55" i="33"/>
  <c r="AH24" i="33"/>
  <c r="AX24" i="33"/>
  <c r="BB24" i="33" s="1"/>
  <c r="AH31" i="34"/>
  <c r="AH38" i="34"/>
  <c r="F125" i="34"/>
  <c r="G125" i="34" s="1"/>
  <c r="AX125" i="34"/>
  <c r="F117" i="34"/>
  <c r="G117" i="34" s="1"/>
  <c r="F71" i="34"/>
  <c r="G71" i="34" s="1"/>
  <c r="AX71" i="34"/>
  <c r="AH47" i="34"/>
  <c r="AX47" i="34"/>
  <c r="BB47" i="34" s="1"/>
  <c r="Z43" i="35"/>
  <c r="AZ43" i="35" s="1"/>
  <c r="F100" i="35"/>
  <c r="G100" i="35" s="1"/>
  <c r="AE100" i="35" s="1" a="1"/>
  <c r="AE100" i="35" s="1"/>
  <c r="AD100" i="35" s="1"/>
  <c r="AC100" i="35" s="1"/>
  <c r="F110" i="35"/>
  <c r="G110" i="35" s="1"/>
  <c r="F127" i="35"/>
  <c r="G127" i="35" s="1"/>
  <c r="S127" i="35" s="1"/>
  <c r="AX127" i="35"/>
  <c r="F119" i="35"/>
  <c r="G119" i="35" s="1"/>
  <c r="AX119" i="35"/>
  <c r="F105" i="35"/>
  <c r="G105" i="35" s="1"/>
  <c r="AX105" i="35"/>
  <c r="F98" i="35"/>
  <c r="G98" i="35" s="1"/>
  <c r="V98" i="35" s="1"/>
  <c r="AY98" i="35" s="1"/>
  <c r="AX98" i="35"/>
  <c r="F90" i="35"/>
  <c r="G90" i="35" s="1"/>
  <c r="AB90" i="35" s="1"/>
  <c r="AX90" i="35"/>
  <c r="F74" i="35"/>
  <c r="G74" i="35" s="1"/>
  <c r="AX74" i="35"/>
  <c r="F66" i="35"/>
  <c r="G66" i="35" s="1"/>
  <c r="AX66" i="35"/>
  <c r="F51" i="35"/>
  <c r="G51" i="35" s="1"/>
  <c r="AE51" i="35" s="1" a="1"/>
  <c r="AE51" i="35" s="1"/>
  <c r="AD51" i="35" s="1"/>
  <c r="AC51" i="35" s="1"/>
  <c r="AX51" i="35"/>
  <c r="AH30" i="35"/>
  <c r="AX30" i="35"/>
  <c r="AH22" i="35"/>
  <c r="AH17" i="35"/>
  <c r="AX17" i="35"/>
  <c r="BB17" i="35" s="1"/>
  <c r="F124" i="36"/>
  <c r="G124" i="36" s="1"/>
  <c r="AE124" i="36" s="1" a="1"/>
  <c r="AE124" i="36" s="1"/>
  <c r="AD124" i="36" s="1"/>
  <c r="AC124" i="36" s="1"/>
  <c r="AX124" i="36"/>
  <c r="F87" i="36"/>
  <c r="G87" i="36" s="1"/>
  <c r="AX87" i="36"/>
  <c r="F72" i="36"/>
  <c r="G72" i="36" s="1"/>
  <c r="AX72" i="36"/>
  <c r="AH56" i="36"/>
  <c r="AX56" i="36"/>
  <c r="F34" i="36"/>
  <c r="G34" i="36" s="1"/>
  <c r="AX34" i="36"/>
  <c r="F26" i="36"/>
  <c r="G26" i="36" s="1"/>
  <c r="AE26" i="36" s="1" a="1"/>
  <c r="AE26" i="36" s="1"/>
  <c r="AD26" i="36" s="1"/>
  <c r="AC26" i="36" s="1"/>
  <c r="AX26" i="36"/>
  <c r="AH18" i="36"/>
  <c r="AX18" i="36"/>
  <c r="BB18" i="36" s="1"/>
  <c r="F10" i="36"/>
  <c r="G10" i="36" s="1"/>
  <c r="AX10" i="36"/>
  <c r="AH3" i="36"/>
  <c r="AX3" i="36"/>
  <c r="AH56" i="37"/>
  <c r="F79" i="37"/>
  <c r="G79" i="37" s="1"/>
  <c r="F118" i="37"/>
  <c r="G118" i="37" s="1"/>
  <c r="F111" i="37"/>
  <c r="G111" i="37" s="1"/>
  <c r="F105" i="37"/>
  <c r="G105" i="37" s="1"/>
  <c r="AX105" i="37"/>
  <c r="F97" i="37"/>
  <c r="G97" i="37" s="1"/>
  <c r="R97" i="37" s="1"/>
  <c r="AX97" i="37"/>
  <c r="F89" i="37"/>
  <c r="G89" i="37" s="1"/>
  <c r="AX89" i="37"/>
  <c r="AH50" i="37"/>
  <c r="AX50" i="37"/>
  <c r="AH3" i="37"/>
  <c r="AX3" i="37"/>
  <c r="M23" i="38"/>
  <c r="Q3" i="40"/>
  <c r="BA3" i="40" s="1"/>
  <c r="BB3" i="40" s="1"/>
  <c r="N93" i="43"/>
  <c r="S56" i="44"/>
  <c r="AE84" i="46" a="1"/>
  <c r="AE84" i="46" s="1"/>
  <c r="AX113" i="39"/>
  <c r="F113" i="39"/>
  <c r="G113" i="39" s="1"/>
  <c r="AB113" i="39" s="1"/>
  <c r="M17" i="49"/>
  <c r="L17" i="49"/>
  <c r="N17" i="49"/>
  <c r="L83" i="54"/>
  <c r="M83" i="54"/>
  <c r="M52" i="54"/>
  <c r="L52" i="54"/>
  <c r="N52" i="54"/>
  <c r="L28" i="54"/>
  <c r="N28" i="54"/>
  <c r="N106" i="55"/>
  <c r="L106" i="55"/>
  <c r="S108" i="12"/>
  <c r="A3" i="12"/>
  <c r="AX3" i="12"/>
  <c r="F124" i="12"/>
  <c r="G124" i="12" s="1"/>
  <c r="AE124" i="12" s="1" a="1"/>
  <c r="AE124" i="12" s="1"/>
  <c r="AD124" i="12" s="1"/>
  <c r="AC124" i="12" s="1"/>
  <c r="AX124" i="12"/>
  <c r="F94" i="12"/>
  <c r="G94" i="12" s="1"/>
  <c r="AB94" i="12" s="1"/>
  <c r="AX94" i="12"/>
  <c r="A79" i="12"/>
  <c r="AX79" i="12"/>
  <c r="D71" i="12"/>
  <c r="AX71" i="12"/>
  <c r="AH65" i="12"/>
  <c r="AX65" i="12"/>
  <c r="BB65" i="12" s="1"/>
  <c r="F119" i="28"/>
  <c r="G119" i="28" s="1"/>
  <c r="AX119" i="28"/>
  <c r="F112" i="28"/>
  <c r="G112" i="28" s="1"/>
  <c r="AX112" i="28"/>
  <c r="F89" i="28"/>
  <c r="G89" i="28" s="1"/>
  <c r="Y89" i="28" s="1"/>
  <c r="AX89" i="28"/>
  <c r="F74" i="28"/>
  <c r="G74" i="28" s="1"/>
  <c r="W74" i="28" s="1"/>
  <c r="AX74" i="28"/>
  <c r="A35" i="28"/>
  <c r="AX35" i="28"/>
  <c r="F6" i="28"/>
  <c r="G6" i="28" s="1"/>
  <c r="AX6" i="28"/>
  <c r="F107" i="30"/>
  <c r="G107" i="30" s="1"/>
  <c r="AE107" i="30" s="1" a="1"/>
  <c r="AE107" i="30" s="1"/>
  <c r="AD107" i="30" s="1"/>
  <c r="AC107" i="30" s="1"/>
  <c r="AX107" i="30"/>
  <c r="F100" i="30"/>
  <c r="G100" i="30" s="1"/>
  <c r="V100" i="30" s="1"/>
  <c r="AY100" i="30" s="1"/>
  <c r="AX100" i="30"/>
  <c r="F85" i="30"/>
  <c r="G85" i="30" s="1"/>
  <c r="AX85" i="30"/>
  <c r="F72" i="30"/>
  <c r="G72" i="30" s="1"/>
  <c r="AX72" i="30"/>
  <c r="AH57" i="30"/>
  <c r="AX57" i="30"/>
  <c r="F66" i="31"/>
  <c r="G66" i="31" s="1"/>
  <c r="AE66" i="31" s="1" a="1"/>
  <c r="AE66" i="31" s="1"/>
  <c r="AD66" i="31" s="1"/>
  <c r="AC66" i="31" s="1"/>
  <c r="AX66" i="31"/>
  <c r="AH58" i="31"/>
  <c r="AX58" i="31"/>
  <c r="AH34" i="31"/>
  <c r="AX34" i="31"/>
  <c r="BB34" i="31" s="1"/>
  <c r="AH26" i="31"/>
  <c r="AX26" i="31"/>
  <c r="Z86" i="32"/>
  <c r="AZ86" i="32" s="1"/>
  <c r="F121" i="32"/>
  <c r="G121" i="32" s="1"/>
  <c r="AX121" i="32"/>
  <c r="F115" i="32"/>
  <c r="G115" i="32" s="1"/>
  <c r="AB115" i="32" s="1"/>
  <c r="AX115" i="32"/>
  <c r="F77" i="32"/>
  <c r="G77" i="32" s="1"/>
  <c r="AX77" i="32"/>
  <c r="F122" i="33"/>
  <c r="G122" i="33" s="1"/>
  <c r="AA122" i="33" s="1"/>
  <c r="AX122" i="33"/>
  <c r="F107" i="33"/>
  <c r="G107" i="33" s="1"/>
  <c r="V107" i="33" s="1"/>
  <c r="AY107" i="33" s="1"/>
  <c r="AX107" i="33"/>
  <c r="F70" i="33"/>
  <c r="G70" i="33" s="1"/>
  <c r="AB70" i="33" s="1"/>
  <c r="AX70" i="33"/>
  <c r="F54" i="33"/>
  <c r="G54" i="33" s="1"/>
  <c r="AX54" i="33"/>
  <c r="AH7" i="33"/>
  <c r="AX7" i="33"/>
  <c r="BB7" i="33" s="1"/>
  <c r="F109" i="34"/>
  <c r="G109" i="34" s="1"/>
  <c r="AE109" i="34" s="1" a="1"/>
  <c r="AE109" i="34" s="1"/>
  <c r="AD109" i="34" s="1"/>
  <c r="AC109" i="34" s="1"/>
  <c r="AX109" i="34"/>
  <c r="F126" i="35"/>
  <c r="G126" i="35" s="1"/>
  <c r="S126" i="35" s="1"/>
  <c r="AX126" i="35"/>
  <c r="F118" i="35"/>
  <c r="G118" i="35" s="1"/>
  <c r="AX118" i="35"/>
  <c r="F97" i="35"/>
  <c r="G97" i="35" s="1"/>
  <c r="AX97" i="35"/>
  <c r="AH50" i="35"/>
  <c r="AX50" i="35"/>
  <c r="AH37" i="35"/>
  <c r="AX37" i="35"/>
  <c r="AH16" i="35"/>
  <c r="AX16" i="35"/>
  <c r="BB16" i="35" s="1"/>
  <c r="F3" i="35"/>
  <c r="G3" i="35" s="1"/>
  <c r="AE3" i="35" s="1" a="1"/>
  <c r="AE3" i="35" s="1"/>
  <c r="AD3" i="35" s="1"/>
  <c r="AC3" i="35" s="1"/>
  <c r="AX3" i="35"/>
  <c r="AH51" i="36"/>
  <c r="F92" i="36"/>
  <c r="G92" i="36" s="1"/>
  <c r="F126" i="36"/>
  <c r="G126" i="36" s="1"/>
  <c r="F123" i="36"/>
  <c r="G123" i="36" s="1"/>
  <c r="U123" i="36" s="1"/>
  <c r="AX123" i="36"/>
  <c r="F109" i="36"/>
  <c r="G109" i="36" s="1"/>
  <c r="W109" i="36" s="1"/>
  <c r="AX109" i="36"/>
  <c r="F86" i="36"/>
  <c r="G86" i="36" s="1"/>
  <c r="AX86" i="36"/>
  <c r="F71" i="36"/>
  <c r="G71" i="36" s="1"/>
  <c r="AX71" i="36"/>
  <c r="F63" i="36"/>
  <c r="G63" i="36" s="1"/>
  <c r="Z63" i="36" s="1"/>
  <c r="AZ63" i="36" s="1"/>
  <c r="AX63" i="36"/>
  <c r="AH55" i="36"/>
  <c r="AH9" i="36"/>
  <c r="AX9" i="36"/>
  <c r="F56" i="37"/>
  <c r="G56" i="37" s="1"/>
  <c r="AE56" i="37" s="1" a="1"/>
  <c r="AE56" i="37" s="1"/>
  <c r="AD56" i="37" s="1"/>
  <c r="AC56" i="37" s="1"/>
  <c r="F124" i="37"/>
  <c r="G124" i="37" s="1"/>
  <c r="Q124" i="37" s="1"/>
  <c r="BA124" i="37" s="1"/>
  <c r="BB124" i="37" s="1"/>
  <c r="AX124" i="37"/>
  <c r="F104" i="37"/>
  <c r="G104" i="37" s="1"/>
  <c r="AX104" i="37"/>
  <c r="AH49" i="37"/>
  <c r="AX49" i="37"/>
  <c r="F41" i="37"/>
  <c r="G41" i="37" s="1"/>
  <c r="V41" i="37" s="1"/>
  <c r="AY41" i="37" s="1"/>
  <c r="AX41" i="37"/>
  <c r="AH17" i="37"/>
  <c r="L20" i="38"/>
  <c r="AA27" i="38"/>
  <c r="M111" i="38"/>
  <c r="Z128" i="38"/>
  <c r="AZ128" i="38" s="1"/>
  <c r="Z26" i="40"/>
  <c r="AZ26" i="40" s="1"/>
  <c r="N46" i="40"/>
  <c r="N62" i="40"/>
  <c r="L75" i="41"/>
  <c r="V13" i="42"/>
  <c r="AY13" i="42" s="1"/>
  <c r="Q38" i="45"/>
  <c r="BA38" i="45" s="1"/>
  <c r="AE124" i="45" a="1"/>
  <c r="AE124" i="45" s="1"/>
  <c r="M107" i="51"/>
  <c r="N107" i="51"/>
  <c r="M64" i="51"/>
  <c r="N64" i="51"/>
  <c r="U21" i="52"/>
  <c r="AU21" i="52"/>
  <c r="AV52" i="52" s="1"/>
  <c r="F112" i="12"/>
  <c r="G112" i="12" s="1"/>
  <c r="AS112" i="12" s="1"/>
  <c r="AF112" i="12" s="1"/>
  <c r="F86" i="12"/>
  <c r="G86" i="12" s="1"/>
  <c r="R86" i="12" s="1"/>
  <c r="AH46" i="12"/>
  <c r="F129" i="12"/>
  <c r="G129" i="12" s="1"/>
  <c r="P129" i="12" s="1"/>
  <c r="AX129" i="12"/>
  <c r="F123" i="12"/>
  <c r="G123" i="12" s="1"/>
  <c r="W123" i="12" s="1"/>
  <c r="AX123" i="12"/>
  <c r="F93" i="12"/>
  <c r="G93" i="12" s="1"/>
  <c r="Z93" i="12" s="1"/>
  <c r="AZ93" i="12" s="1"/>
  <c r="AX93" i="12"/>
  <c r="AH64" i="12"/>
  <c r="AX64" i="12"/>
  <c r="M30" i="28"/>
  <c r="AE16" i="28" a="1"/>
  <c r="AE16" i="28" s="1"/>
  <c r="F126" i="28"/>
  <c r="G126" i="28" s="1"/>
  <c r="AX126" i="28"/>
  <c r="F118" i="28"/>
  <c r="G118" i="28" s="1"/>
  <c r="AX118" i="28"/>
  <c r="F88" i="28"/>
  <c r="G88" i="28" s="1"/>
  <c r="W88" i="28" s="1"/>
  <c r="AX88" i="28"/>
  <c r="D73" i="28"/>
  <c r="AX73" i="28"/>
  <c r="AH27" i="28"/>
  <c r="AX27" i="28"/>
  <c r="F86" i="30"/>
  <c r="G86" i="30" s="1"/>
  <c r="R86" i="30" s="1"/>
  <c r="F124" i="30"/>
  <c r="G124" i="30" s="1"/>
  <c r="F122" i="30"/>
  <c r="G122" i="30" s="1"/>
  <c r="AX122" i="30"/>
  <c r="F106" i="30"/>
  <c r="G106" i="30" s="1"/>
  <c r="AX106" i="30"/>
  <c r="F99" i="30"/>
  <c r="G99" i="30" s="1"/>
  <c r="AX99" i="30"/>
  <c r="F84" i="30"/>
  <c r="G84" i="30" s="1"/>
  <c r="AX84" i="30"/>
  <c r="F78" i="30"/>
  <c r="G78" i="30" s="1"/>
  <c r="AX78" i="30"/>
  <c r="F56" i="30"/>
  <c r="G56" i="30" s="1"/>
  <c r="AX56" i="30"/>
  <c r="F18" i="30"/>
  <c r="G18" i="30" s="1"/>
  <c r="AX18" i="30"/>
  <c r="A11" i="30"/>
  <c r="AX11" i="30"/>
  <c r="F97" i="31"/>
  <c r="G97" i="31" s="1"/>
  <c r="AX97" i="31"/>
  <c r="F89" i="31"/>
  <c r="G89" i="31" s="1"/>
  <c r="AX89" i="31"/>
  <c r="F73" i="31"/>
  <c r="G73" i="31" s="1"/>
  <c r="AX73" i="31"/>
  <c r="AH65" i="31"/>
  <c r="AX65" i="31"/>
  <c r="AH10" i="31"/>
  <c r="AX10" i="31"/>
  <c r="F127" i="32"/>
  <c r="G127" i="32" s="1"/>
  <c r="W127" i="32" s="1"/>
  <c r="AX127" i="32"/>
  <c r="F98" i="32"/>
  <c r="G98" i="32" s="1"/>
  <c r="P98" i="32" s="1"/>
  <c r="AX98" i="32"/>
  <c r="F84" i="32"/>
  <c r="G84" i="32" s="1"/>
  <c r="AX84" i="32"/>
  <c r="AH48" i="32"/>
  <c r="AX48" i="32"/>
  <c r="AH40" i="32"/>
  <c r="AX40" i="32"/>
  <c r="F17" i="32"/>
  <c r="G17" i="32" s="1"/>
  <c r="V17" i="32" s="1"/>
  <c r="AY17" i="32" s="1"/>
  <c r="BB17" i="32" s="1"/>
  <c r="AX17" i="32"/>
  <c r="AH9" i="32"/>
  <c r="AX9" i="32"/>
  <c r="AH2" i="33"/>
  <c r="F85" i="33"/>
  <c r="G85" i="33" s="1"/>
  <c r="F77" i="33"/>
  <c r="G77" i="33" s="1"/>
  <c r="AX77" i="33"/>
  <c r="F45" i="33"/>
  <c r="G45" i="33" s="1"/>
  <c r="AX45" i="33"/>
  <c r="F29" i="33"/>
  <c r="G29" i="33" s="1"/>
  <c r="N101" i="34"/>
  <c r="F119" i="34"/>
  <c r="G119" i="34" s="1"/>
  <c r="F84" i="34"/>
  <c r="G84" i="34" s="1"/>
  <c r="AX84" i="34"/>
  <c r="F76" i="34"/>
  <c r="G76" i="34" s="1"/>
  <c r="AA76" i="34" s="1"/>
  <c r="AX76" i="34"/>
  <c r="F14" i="34"/>
  <c r="G14" i="34" s="1"/>
  <c r="AX14" i="34"/>
  <c r="AU35" i="35"/>
  <c r="V53" i="35"/>
  <c r="AY53" i="35" s="1"/>
  <c r="F104" i="35"/>
  <c r="G104" i="35" s="1"/>
  <c r="AB104" i="35" s="1"/>
  <c r="F125" i="35"/>
  <c r="G125" i="35" s="1"/>
  <c r="AX125" i="35"/>
  <c r="F80" i="35"/>
  <c r="G80" i="35" s="1"/>
  <c r="AX80" i="35"/>
  <c r="F72" i="35"/>
  <c r="G72" i="35" s="1"/>
  <c r="Y72" i="35" s="1"/>
  <c r="AX72" i="35"/>
  <c r="F115" i="36"/>
  <c r="G115" i="36" s="1"/>
  <c r="AX115" i="36"/>
  <c r="F85" i="36"/>
  <c r="G85" i="36" s="1"/>
  <c r="R85" i="36" s="1"/>
  <c r="AX85" i="36"/>
  <c r="F78" i="36"/>
  <c r="G78" i="36" s="1"/>
  <c r="AX78" i="36"/>
  <c r="F8" i="36"/>
  <c r="G8" i="36" s="1"/>
  <c r="AX8" i="36"/>
  <c r="F117" i="37"/>
  <c r="G117" i="37" s="1"/>
  <c r="AX117" i="37"/>
  <c r="F110" i="37"/>
  <c r="G110" i="37" s="1"/>
  <c r="AX110" i="37"/>
  <c r="N21" i="43"/>
  <c r="AB4" i="46"/>
  <c r="AX96" i="39"/>
  <c r="F96" i="39"/>
  <c r="G96" i="39" s="1"/>
  <c r="F81" i="39"/>
  <c r="G81" i="39" s="1"/>
  <c r="AX81" i="39"/>
  <c r="N99" i="51"/>
  <c r="M99" i="51"/>
  <c r="L104" i="55"/>
  <c r="N104" i="55"/>
  <c r="L2" i="55"/>
  <c r="N2" i="55"/>
  <c r="M78" i="57"/>
  <c r="N78" i="57"/>
  <c r="AH14" i="12"/>
  <c r="AX14" i="12"/>
  <c r="F122" i="12"/>
  <c r="G122" i="12" s="1"/>
  <c r="BA122" i="12" s="1"/>
  <c r="AX122" i="12"/>
  <c r="F115" i="12"/>
  <c r="G115" i="12" s="1"/>
  <c r="AX115" i="12"/>
  <c r="F92" i="12"/>
  <c r="G92" i="12" s="1"/>
  <c r="Z92" i="12" s="1"/>
  <c r="AZ92" i="12" s="1"/>
  <c r="AX92" i="12"/>
  <c r="F56" i="12"/>
  <c r="G56" i="12" s="1"/>
  <c r="S56" i="12" s="1"/>
  <c r="AX56" i="12"/>
  <c r="F18" i="12"/>
  <c r="G18" i="12" s="1"/>
  <c r="AX18" i="12"/>
  <c r="D125" i="28"/>
  <c r="AX125" i="28"/>
  <c r="F110" i="28"/>
  <c r="G110" i="28" s="1"/>
  <c r="U110" i="28" s="1"/>
  <c r="AX110" i="28"/>
  <c r="F87" i="28"/>
  <c r="G87" i="28" s="1"/>
  <c r="AX87" i="28"/>
  <c r="F80" i="28"/>
  <c r="G80" i="28" s="1"/>
  <c r="AX80" i="28"/>
  <c r="AH41" i="28"/>
  <c r="AX41" i="28"/>
  <c r="F102" i="30"/>
  <c r="G102" i="30" s="1"/>
  <c r="F105" i="30"/>
  <c r="G105" i="30" s="1"/>
  <c r="AX105" i="30"/>
  <c r="F91" i="30"/>
  <c r="G91" i="30" s="1"/>
  <c r="AX91" i="30"/>
  <c r="F77" i="30"/>
  <c r="G77" i="30" s="1"/>
  <c r="AX77" i="30"/>
  <c r="F63" i="30"/>
  <c r="G63" i="30" s="1"/>
  <c r="AX63" i="30"/>
  <c r="AH47" i="30"/>
  <c r="AX47" i="30"/>
  <c r="F25" i="30"/>
  <c r="G25" i="30" s="1"/>
  <c r="AX25" i="30"/>
  <c r="F17" i="30"/>
  <c r="G17" i="30" s="1"/>
  <c r="F129" i="30"/>
  <c r="G129" i="30" s="1"/>
  <c r="P129" i="30" s="1"/>
  <c r="AX129" i="30"/>
  <c r="M119" i="31"/>
  <c r="F128" i="31"/>
  <c r="G128" i="31" s="1"/>
  <c r="AX128" i="31"/>
  <c r="F96" i="31"/>
  <c r="G96" i="31" s="1"/>
  <c r="AX96" i="31"/>
  <c r="F72" i="31"/>
  <c r="G72" i="31" s="1"/>
  <c r="AX72" i="31"/>
  <c r="AH16" i="31"/>
  <c r="AA22" i="32"/>
  <c r="F72" i="32"/>
  <c r="G72" i="32" s="1"/>
  <c r="F99" i="32"/>
  <c r="G99" i="32" s="1"/>
  <c r="F97" i="32"/>
  <c r="G97" i="32" s="1"/>
  <c r="AX97" i="32"/>
  <c r="F90" i="32"/>
  <c r="G90" i="32" s="1"/>
  <c r="AE90" i="32" s="1" a="1"/>
  <c r="AE90" i="32" s="1"/>
  <c r="AD90" i="32" s="1"/>
  <c r="AC90" i="32" s="1"/>
  <c r="AX90" i="32"/>
  <c r="F83" i="32"/>
  <c r="G83" i="32" s="1"/>
  <c r="AX83" i="32"/>
  <c r="M97" i="33"/>
  <c r="F127" i="33"/>
  <c r="G127" i="33" s="1"/>
  <c r="AX127" i="33"/>
  <c r="F97" i="33"/>
  <c r="G97" i="33" s="1"/>
  <c r="F76" i="33"/>
  <c r="G76" i="33" s="1"/>
  <c r="AX76" i="33"/>
  <c r="F122" i="34"/>
  <c r="G122" i="34" s="1"/>
  <c r="AX122" i="34"/>
  <c r="F115" i="34"/>
  <c r="G115" i="34" s="1"/>
  <c r="AX115" i="34"/>
  <c r="F107" i="34"/>
  <c r="G107" i="34" s="1"/>
  <c r="Z107" i="34" s="1"/>
  <c r="AZ107" i="34" s="1"/>
  <c r="AX107" i="34"/>
  <c r="F99" i="34"/>
  <c r="G99" i="34" s="1"/>
  <c r="AX99" i="34"/>
  <c r="V59" i="35"/>
  <c r="AY59" i="35" s="1"/>
  <c r="F117" i="35"/>
  <c r="G117" i="35" s="1"/>
  <c r="F109" i="35"/>
  <c r="G109" i="35" s="1"/>
  <c r="AX109" i="35"/>
  <c r="F95" i="35"/>
  <c r="G95" i="35" s="1"/>
  <c r="AX95" i="35"/>
  <c r="F63" i="35"/>
  <c r="G63" i="35" s="1"/>
  <c r="P63" i="35" s="1"/>
  <c r="AX63" i="35"/>
  <c r="AH35" i="35"/>
  <c r="AX35" i="35"/>
  <c r="AH27" i="35"/>
  <c r="AX27" i="35"/>
  <c r="BB27" i="35" s="1"/>
  <c r="R30" i="36"/>
  <c r="M96" i="36"/>
  <c r="F100" i="36"/>
  <c r="G100" i="36" s="1"/>
  <c r="F118" i="36"/>
  <c r="G118" i="36" s="1"/>
  <c r="F122" i="36"/>
  <c r="G122" i="36" s="1"/>
  <c r="AE122" i="36" s="1" a="1"/>
  <c r="AE122" i="36" s="1"/>
  <c r="AD122" i="36" s="1"/>
  <c r="AC122" i="36" s="1"/>
  <c r="AX122" i="36"/>
  <c r="F91" i="36"/>
  <c r="G91" i="36" s="1"/>
  <c r="AE91" i="36" s="1" a="1"/>
  <c r="AE91" i="36" s="1"/>
  <c r="AD91" i="36" s="1"/>
  <c r="AC91" i="36" s="1"/>
  <c r="AX91" i="36"/>
  <c r="F77" i="36"/>
  <c r="G77" i="36" s="1"/>
  <c r="AX77" i="36"/>
  <c r="F69" i="36"/>
  <c r="G69" i="36" s="1"/>
  <c r="AX69" i="36"/>
  <c r="F23" i="36"/>
  <c r="G23" i="36" s="1"/>
  <c r="AX23" i="36"/>
  <c r="F15" i="36"/>
  <c r="G15" i="36" s="1"/>
  <c r="V15" i="36" s="1"/>
  <c r="AY15" i="36" s="1"/>
  <c r="AX15" i="36"/>
  <c r="V107" i="37"/>
  <c r="AY107" i="37" s="1"/>
  <c r="F129" i="37"/>
  <c r="G129" i="37" s="1"/>
  <c r="AX129" i="37"/>
  <c r="F122" i="37"/>
  <c r="G122" i="37" s="1"/>
  <c r="U122" i="37" s="1"/>
  <c r="AX122" i="37"/>
  <c r="F116" i="37"/>
  <c r="G116" i="37" s="1"/>
  <c r="AX116" i="37"/>
  <c r="F109" i="37"/>
  <c r="G109" i="37" s="1"/>
  <c r="AX109" i="37"/>
  <c r="F86" i="37"/>
  <c r="G86" i="37" s="1"/>
  <c r="AX86" i="37"/>
  <c r="F71" i="37"/>
  <c r="G71" i="37" s="1"/>
  <c r="AE71" i="37" s="1" a="1"/>
  <c r="AE71" i="37" s="1"/>
  <c r="AD71" i="37" s="1"/>
  <c r="AC71" i="37" s="1"/>
  <c r="AX71" i="37"/>
  <c r="M20" i="38"/>
  <c r="N111" i="38"/>
  <c r="Q129" i="39"/>
  <c r="BA129" i="39" s="1"/>
  <c r="BB129" i="39" s="1"/>
  <c r="L80" i="52"/>
  <c r="N80" i="52"/>
  <c r="L85" i="53"/>
  <c r="N85" i="53"/>
  <c r="M80" i="54"/>
  <c r="L80" i="54"/>
  <c r="N80" i="54"/>
  <c r="R51" i="42"/>
  <c r="U120" i="12"/>
  <c r="F89" i="12"/>
  <c r="G89" i="12" s="1"/>
  <c r="AE89" i="12" s="1" a="1"/>
  <c r="AE89" i="12" s="1"/>
  <c r="F119" i="12"/>
  <c r="G119" i="12" s="1"/>
  <c r="U119" i="12" s="1"/>
  <c r="F102" i="12"/>
  <c r="G102" i="12" s="1"/>
  <c r="AB102" i="12" s="1"/>
  <c r="F7" i="12"/>
  <c r="G7" i="12" s="1"/>
  <c r="R7" i="12" s="1"/>
  <c r="AX7" i="12"/>
  <c r="F121" i="12"/>
  <c r="G121" i="12" s="1"/>
  <c r="S121" i="12" s="1"/>
  <c r="AX121" i="12"/>
  <c r="D99" i="12"/>
  <c r="AX99" i="12"/>
  <c r="F91" i="12"/>
  <c r="G91" i="12" s="1"/>
  <c r="S91" i="12" s="1"/>
  <c r="AX91" i="12"/>
  <c r="F69" i="12"/>
  <c r="G69" i="12" s="1"/>
  <c r="AA69" i="12" s="1"/>
  <c r="AX69" i="12"/>
  <c r="AH62" i="12"/>
  <c r="AX62" i="12"/>
  <c r="F40" i="12"/>
  <c r="G40" i="12" s="1"/>
  <c r="AA40" i="12" s="1"/>
  <c r="AX40" i="12"/>
  <c r="AH32" i="12"/>
  <c r="AX32" i="12"/>
  <c r="F116" i="28"/>
  <c r="G116" i="28" s="1"/>
  <c r="Q116" i="28" s="1"/>
  <c r="BA116" i="28" s="1"/>
  <c r="AX116" i="28"/>
  <c r="F109" i="28"/>
  <c r="G109" i="28" s="1"/>
  <c r="W109" i="28" s="1"/>
  <c r="AX109" i="28"/>
  <c r="A102" i="28"/>
  <c r="AX102" i="28"/>
  <c r="AH48" i="28"/>
  <c r="AX48" i="28"/>
  <c r="F19" i="28"/>
  <c r="G19" i="28" s="1"/>
  <c r="U19" i="28" s="1"/>
  <c r="AX19" i="28"/>
  <c r="F120" i="30"/>
  <c r="G120" i="30" s="1"/>
  <c r="AX120" i="30"/>
  <c r="F104" i="30"/>
  <c r="G104" i="30" s="1"/>
  <c r="AX104" i="30"/>
  <c r="F97" i="30"/>
  <c r="G97" i="30" s="1"/>
  <c r="AE97" i="30" s="1" a="1"/>
  <c r="AE97" i="30" s="1"/>
  <c r="AD97" i="30" s="1"/>
  <c r="AC97" i="30" s="1"/>
  <c r="AX97" i="30"/>
  <c r="F70" i="30"/>
  <c r="G70" i="30" s="1"/>
  <c r="AX70" i="30"/>
  <c r="AH30" i="30"/>
  <c r="AX30" i="30"/>
  <c r="F24" i="30"/>
  <c r="G24" i="30" s="1"/>
  <c r="AX24" i="30"/>
  <c r="AA106" i="30"/>
  <c r="R9" i="30"/>
  <c r="F127" i="31"/>
  <c r="G127" i="31" s="1"/>
  <c r="AX127" i="31"/>
  <c r="F95" i="31"/>
  <c r="G95" i="31" s="1"/>
  <c r="AX95" i="31"/>
  <c r="A79" i="31"/>
  <c r="AX79" i="31"/>
  <c r="F71" i="31"/>
  <c r="G71" i="31" s="1"/>
  <c r="AE71" i="31" s="1" a="1"/>
  <c r="AE71" i="31" s="1"/>
  <c r="AD71" i="31" s="1"/>
  <c r="AC71" i="31" s="1"/>
  <c r="AX71" i="31"/>
  <c r="AH63" i="31"/>
  <c r="AX63" i="31"/>
  <c r="AG23" i="31"/>
  <c r="AX23" i="31"/>
  <c r="Y121" i="31"/>
  <c r="S97" i="31"/>
  <c r="F126" i="32"/>
  <c r="G126" i="32" s="1"/>
  <c r="AE126" i="32" s="1" a="1"/>
  <c r="AE126" i="32" s="1"/>
  <c r="AD126" i="32" s="1"/>
  <c r="AC126" i="32" s="1"/>
  <c r="AX126" i="32"/>
  <c r="F104" i="32"/>
  <c r="G104" i="32" s="1"/>
  <c r="R104" i="32" s="1"/>
  <c r="AX104" i="32"/>
  <c r="D7" i="32"/>
  <c r="AX7" i="32"/>
  <c r="AB97" i="32"/>
  <c r="S68" i="32"/>
  <c r="R38" i="32"/>
  <c r="Y31" i="32"/>
  <c r="AH43" i="33"/>
  <c r="AX43" i="33"/>
  <c r="AH8" i="34"/>
  <c r="F15" i="34"/>
  <c r="G15" i="34" s="1"/>
  <c r="AE15" i="34" s="1" a="1"/>
  <c r="AE15" i="34" s="1"/>
  <c r="AD15" i="34" s="1"/>
  <c r="AC15" i="34" s="1"/>
  <c r="F88" i="34"/>
  <c r="G88" i="34" s="1"/>
  <c r="F124" i="34"/>
  <c r="G124" i="34" s="1"/>
  <c r="F114" i="34"/>
  <c r="G114" i="34" s="1"/>
  <c r="AX114" i="34"/>
  <c r="F106" i="34"/>
  <c r="G106" i="34" s="1"/>
  <c r="AX106" i="34"/>
  <c r="F74" i="34"/>
  <c r="G74" i="34" s="1"/>
  <c r="AE74" i="34" s="1" a="1"/>
  <c r="AE74" i="34" s="1"/>
  <c r="AD74" i="34" s="1"/>
  <c r="AC74" i="34" s="1"/>
  <c r="F67" i="34"/>
  <c r="G67" i="34" s="1"/>
  <c r="V67" i="34" s="1"/>
  <c r="AY67" i="34" s="1"/>
  <c r="AX67" i="34"/>
  <c r="F59" i="34"/>
  <c r="G59" i="34" s="1"/>
  <c r="AX59" i="34"/>
  <c r="F6" i="35"/>
  <c r="G6" i="35" s="1"/>
  <c r="AH32" i="35"/>
  <c r="F84" i="35"/>
  <c r="G84" i="35" s="1"/>
  <c r="AH2" i="35"/>
  <c r="AX2" i="35"/>
  <c r="F123" i="35"/>
  <c r="G123" i="35" s="1"/>
  <c r="AX123" i="35"/>
  <c r="AH54" i="35"/>
  <c r="AX54" i="35"/>
  <c r="AH42" i="35"/>
  <c r="AX42" i="35"/>
  <c r="F70" i="36"/>
  <c r="G70" i="36" s="1"/>
  <c r="L96" i="36"/>
  <c r="F121" i="36"/>
  <c r="G121" i="36" s="1"/>
  <c r="AX121" i="36"/>
  <c r="F106" i="36"/>
  <c r="G106" i="36" s="1"/>
  <c r="Z106" i="36" s="1"/>
  <c r="AZ106" i="36" s="1"/>
  <c r="AX106" i="36"/>
  <c r="F98" i="36"/>
  <c r="G98" i="36" s="1"/>
  <c r="Z98" i="36" s="1"/>
  <c r="AZ98" i="36" s="1"/>
  <c r="AX98" i="36"/>
  <c r="F90" i="36"/>
  <c r="G90" i="36" s="1"/>
  <c r="AX90" i="36"/>
  <c r="F83" i="36"/>
  <c r="G83" i="36" s="1"/>
  <c r="AX83" i="36"/>
  <c r="F60" i="36"/>
  <c r="G60" i="36" s="1"/>
  <c r="AE60" i="36" s="1" a="1"/>
  <c r="AE60" i="36" s="1"/>
  <c r="AD60" i="36" s="1"/>
  <c r="AC60" i="36" s="1"/>
  <c r="AX60" i="36"/>
  <c r="L114" i="37"/>
  <c r="F121" i="37"/>
  <c r="G121" i="37" s="1"/>
  <c r="AX121" i="37"/>
  <c r="F108" i="37"/>
  <c r="G108" i="37" s="1"/>
  <c r="AX108" i="37"/>
  <c r="F93" i="37"/>
  <c r="G93" i="37" s="1"/>
  <c r="AX93" i="37"/>
  <c r="F85" i="37"/>
  <c r="G85" i="37" s="1"/>
  <c r="AE85" i="37" s="1" a="1"/>
  <c r="AE85" i="37" s="1"/>
  <c r="AD85" i="37" s="1"/>
  <c r="AC85" i="37" s="1"/>
  <c r="AX85" i="37"/>
  <c r="F77" i="37"/>
  <c r="G77" i="37" s="1"/>
  <c r="AX77" i="37"/>
  <c r="F70" i="37"/>
  <c r="G70" i="37" s="1"/>
  <c r="AE70" i="37" s="1" a="1"/>
  <c r="AE70" i="37" s="1"/>
  <c r="AD70" i="37" s="1"/>
  <c r="AC70" i="37" s="1"/>
  <c r="AX70" i="37"/>
  <c r="A38" i="37"/>
  <c r="AX38" i="37"/>
  <c r="F30" i="37"/>
  <c r="G30" i="37" s="1"/>
  <c r="AX30" i="37"/>
  <c r="P19" i="40"/>
  <c r="N22" i="42"/>
  <c r="AB40" i="43"/>
  <c r="AX101" i="38"/>
  <c r="F101" i="38"/>
  <c r="G101" i="38" s="1"/>
  <c r="F93" i="38"/>
  <c r="G93" i="38" s="1"/>
  <c r="P93" i="38" s="1"/>
  <c r="AX93" i="38"/>
  <c r="F85" i="38"/>
  <c r="G85" i="38" s="1"/>
  <c r="AX85" i="38"/>
  <c r="N87" i="58"/>
  <c r="M87" i="58"/>
  <c r="AS108" i="12"/>
  <c r="AF108" i="12" s="1"/>
  <c r="F83" i="12"/>
  <c r="G83" i="12" s="1"/>
  <c r="W83" i="12" s="1"/>
  <c r="AX83" i="12"/>
  <c r="F68" i="12"/>
  <c r="G68" i="12" s="1"/>
  <c r="AE68" i="12" s="1" a="1"/>
  <c r="AE68" i="12" s="1"/>
  <c r="AX68" i="12"/>
  <c r="AH54" i="12"/>
  <c r="AX54" i="12"/>
  <c r="AH47" i="12"/>
  <c r="AX47" i="12"/>
  <c r="L30" i="28"/>
  <c r="BD27" i="28" s="1" a="1"/>
  <c r="BD27" i="28" s="1"/>
  <c r="F115" i="28"/>
  <c r="G115" i="28" s="1"/>
  <c r="Q115" i="28" s="1"/>
  <c r="BA115" i="28" s="1"/>
  <c r="F108" i="28"/>
  <c r="G108" i="28" s="1"/>
  <c r="AX108" i="28"/>
  <c r="F85" i="28"/>
  <c r="G85" i="28" s="1"/>
  <c r="AX85" i="28"/>
  <c r="D70" i="28"/>
  <c r="AX70" i="28"/>
  <c r="A62" i="28"/>
  <c r="AX62" i="28"/>
  <c r="AH47" i="28"/>
  <c r="AX47" i="28"/>
  <c r="F127" i="30"/>
  <c r="G127" i="30" s="1"/>
  <c r="AE127" i="30" s="1" a="1"/>
  <c r="AE127" i="30" s="1"/>
  <c r="AD127" i="30" s="1"/>
  <c r="AC127" i="30" s="1"/>
  <c r="AX127" i="30"/>
  <c r="F96" i="30"/>
  <c r="G96" i="30" s="1"/>
  <c r="F69" i="30"/>
  <c r="G69" i="30" s="1"/>
  <c r="AX69" i="30"/>
  <c r="AH61" i="30"/>
  <c r="AX61" i="30"/>
  <c r="AH2" i="31"/>
  <c r="M79" i="31"/>
  <c r="F126" i="31"/>
  <c r="G126" i="31" s="1"/>
  <c r="AX126" i="31"/>
  <c r="F110" i="31"/>
  <c r="G110" i="31" s="1"/>
  <c r="AX110" i="31"/>
  <c r="F94" i="31"/>
  <c r="G94" i="31" s="1"/>
  <c r="AA94" i="31" s="1"/>
  <c r="AX94" i="31"/>
  <c r="F7" i="31"/>
  <c r="G7" i="31" s="1"/>
  <c r="AE7" i="31" s="1" a="1"/>
  <c r="AE7" i="31" s="1"/>
  <c r="AD7" i="31" s="1"/>
  <c r="AC7" i="31" s="1"/>
  <c r="AX7" i="31"/>
  <c r="F125" i="32"/>
  <c r="G125" i="32" s="1"/>
  <c r="AX125" i="32"/>
  <c r="F103" i="32"/>
  <c r="G103" i="32" s="1"/>
  <c r="AX103" i="32"/>
  <c r="F89" i="32"/>
  <c r="G89" i="32" s="1"/>
  <c r="AX89" i="32"/>
  <c r="F60" i="32"/>
  <c r="G60" i="32" s="1"/>
  <c r="AB60" i="32" s="1"/>
  <c r="AX60" i="32"/>
  <c r="F62" i="33"/>
  <c r="G62" i="33" s="1"/>
  <c r="F119" i="33"/>
  <c r="G119" i="33" s="1"/>
  <c r="F124" i="33"/>
  <c r="G124" i="33" s="1"/>
  <c r="Q124" i="33" s="1"/>
  <c r="BA124" i="33" s="1"/>
  <c r="BB124" i="33" s="1"/>
  <c r="F118" i="33"/>
  <c r="G118" i="33" s="1"/>
  <c r="AX118" i="33"/>
  <c r="F96" i="33"/>
  <c r="G96" i="33" s="1"/>
  <c r="AX96" i="33"/>
  <c r="F81" i="33"/>
  <c r="G81" i="33" s="1"/>
  <c r="V81" i="33" s="1"/>
  <c r="AY81" i="33" s="1"/>
  <c r="AX81" i="33"/>
  <c r="F74" i="33"/>
  <c r="G74" i="33" s="1"/>
  <c r="AX74" i="33"/>
  <c r="AG15" i="34"/>
  <c r="F96" i="34"/>
  <c r="G96" i="34" s="1"/>
  <c r="F120" i="34"/>
  <c r="G120" i="34" s="1"/>
  <c r="AX120" i="34"/>
  <c r="F105" i="34"/>
  <c r="G105" i="34" s="1"/>
  <c r="AX105" i="34"/>
  <c r="F81" i="34"/>
  <c r="G81" i="34" s="1"/>
  <c r="AE81" i="34" s="1" a="1"/>
  <c r="AE81" i="34" s="1"/>
  <c r="AD81" i="34" s="1"/>
  <c r="AC81" i="34" s="1"/>
  <c r="AX81" i="34"/>
  <c r="AG27" i="34"/>
  <c r="AX27" i="34"/>
  <c r="Y42" i="35"/>
  <c r="F103" i="35"/>
  <c r="G103" i="35" s="1"/>
  <c r="F129" i="35"/>
  <c r="G129" i="35" s="1"/>
  <c r="S129" i="35" s="1"/>
  <c r="F122" i="35"/>
  <c r="G122" i="35" s="1"/>
  <c r="AX122" i="35"/>
  <c r="F101" i="35"/>
  <c r="G101" i="35" s="1"/>
  <c r="AE101" i="35" s="1" a="1"/>
  <c r="AE101" i="35" s="1"/>
  <c r="AD101" i="35" s="1"/>
  <c r="AC101" i="35" s="1"/>
  <c r="AX101" i="35"/>
  <c r="A53" i="35"/>
  <c r="AX53" i="35"/>
  <c r="A48" i="35"/>
  <c r="AX48" i="35"/>
  <c r="BB48" i="35" s="1"/>
  <c r="AH33" i="35"/>
  <c r="AX33" i="35"/>
  <c r="F25" i="35"/>
  <c r="G25" i="35" s="1"/>
  <c r="AA25" i="35" s="1"/>
  <c r="AX25" i="35"/>
  <c r="AH6" i="35"/>
  <c r="F105" i="36"/>
  <c r="G105" i="36" s="1"/>
  <c r="W105" i="36" s="1"/>
  <c r="AX105" i="36"/>
  <c r="F97" i="36"/>
  <c r="G97" i="36" s="1"/>
  <c r="AX97" i="36"/>
  <c r="F89" i="36"/>
  <c r="G89" i="36" s="1"/>
  <c r="AA89" i="36" s="1"/>
  <c r="AX89" i="36"/>
  <c r="AH44" i="36"/>
  <c r="AX44" i="36"/>
  <c r="AH40" i="37"/>
  <c r="AH44" i="37"/>
  <c r="F68" i="37"/>
  <c r="G68" i="37" s="1"/>
  <c r="AE68" i="37" s="1" a="1"/>
  <c r="AE68" i="37" s="1"/>
  <c r="AD68" i="37" s="1"/>
  <c r="AC68" i="37" s="1"/>
  <c r="F92" i="37"/>
  <c r="G92" i="37" s="1"/>
  <c r="AX92" i="37"/>
  <c r="F45" i="37"/>
  <c r="G45" i="37" s="1"/>
  <c r="AX45" i="37"/>
  <c r="Q100" i="38"/>
  <c r="BA100" i="38" s="1"/>
  <c r="BB100" i="38" s="1"/>
  <c r="M21" i="42"/>
  <c r="L97" i="49"/>
  <c r="N97" i="49"/>
  <c r="N4" i="49"/>
  <c r="L4" i="49"/>
  <c r="Q16" i="51"/>
  <c r="BA16" i="51" s="1"/>
  <c r="BB16" i="51" s="1"/>
  <c r="N39" i="54"/>
  <c r="L39" i="54"/>
  <c r="N54" i="55"/>
  <c r="L54" i="55"/>
  <c r="M54" i="55"/>
  <c r="M46" i="58"/>
  <c r="AG46" i="58" s="1"/>
  <c r="N46" i="58"/>
  <c r="F126" i="12"/>
  <c r="G126" i="12" s="1"/>
  <c r="W126" i="12" s="1"/>
  <c r="AX126" i="12"/>
  <c r="F67" i="12"/>
  <c r="G67" i="12" s="1"/>
  <c r="S67" i="12" s="1"/>
  <c r="AX67" i="12"/>
  <c r="F122" i="28"/>
  <c r="G122" i="28" s="1"/>
  <c r="P122" i="28" s="1"/>
  <c r="AX122" i="28"/>
  <c r="F107" i="28"/>
  <c r="G107" i="28" s="1"/>
  <c r="S107" i="28" s="1"/>
  <c r="AX107" i="28"/>
  <c r="F84" i="28"/>
  <c r="G84" i="28" s="1"/>
  <c r="AX84" i="28"/>
  <c r="F77" i="28"/>
  <c r="G77" i="28" s="1"/>
  <c r="AX77" i="28"/>
  <c r="F53" i="28"/>
  <c r="G53" i="28" s="1"/>
  <c r="P53" i="28" s="1"/>
  <c r="AX53" i="28"/>
  <c r="F38" i="28"/>
  <c r="G38" i="28" s="1"/>
  <c r="R38" i="28" s="1"/>
  <c r="AX38" i="28"/>
  <c r="AH24" i="28"/>
  <c r="AX24" i="28"/>
  <c r="F126" i="30"/>
  <c r="G126" i="30" s="1"/>
  <c r="AE126" i="30" s="1" a="1"/>
  <c r="AE126" i="30" s="1"/>
  <c r="AD126" i="30" s="1"/>
  <c r="AC126" i="30" s="1"/>
  <c r="AX126" i="30"/>
  <c r="F118" i="30"/>
  <c r="G118" i="30" s="1"/>
  <c r="AX118" i="30"/>
  <c r="F75" i="30"/>
  <c r="G75" i="30" s="1"/>
  <c r="AX75" i="30"/>
  <c r="D44" i="30"/>
  <c r="AX44" i="30"/>
  <c r="F36" i="30"/>
  <c r="G36" i="30" s="1"/>
  <c r="P36" i="30" s="1"/>
  <c r="AX36" i="30"/>
  <c r="F125" i="31"/>
  <c r="G125" i="31" s="1"/>
  <c r="AX125" i="31"/>
  <c r="F101" i="31"/>
  <c r="G101" i="31" s="1"/>
  <c r="AX101" i="31"/>
  <c r="F93" i="31"/>
  <c r="G93" i="31" s="1"/>
  <c r="AX93" i="31"/>
  <c r="F69" i="31"/>
  <c r="G69" i="31" s="1"/>
  <c r="AX69" i="31"/>
  <c r="AH61" i="31"/>
  <c r="AX61" i="31"/>
  <c r="BB61" i="31" s="1"/>
  <c r="F53" i="31"/>
  <c r="G53" i="31" s="1"/>
  <c r="AX53" i="31"/>
  <c r="F124" i="32"/>
  <c r="G124" i="32" s="1"/>
  <c r="AS124" i="32" s="1"/>
  <c r="AF124" i="32" s="1"/>
  <c r="AX124" i="32"/>
  <c r="F95" i="32"/>
  <c r="G95" i="32" s="1"/>
  <c r="AX95" i="32"/>
  <c r="F88" i="32"/>
  <c r="G88" i="32" s="1"/>
  <c r="AX88" i="32"/>
  <c r="F80" i="32"/>
  <c r="G80" i="32" s="1"/>
  <c r="AE80" i="32" s="1" a="1"/>
  <c r="AE80" i="32" s="1"/>
  <c r="AD80" i="32" s="1"/>
  <c r="AC80" i="32" s="1"/>
  <c r="AX80" i="32"/>
  <c r="F67" i="32"/>
  <c r="G67" i="32" s="1"/>
  <c r="P67" i="32" s="1"/>
  <c r="AX67" i="32"/>
  <c r="A44" i="32"/>
  <c r="AX44" i="32"/>
  <c r="F117" i="33"/>
  <c r="G117" i="33" s="1"/>
  <c r="AX117" i="33"/>
  <c r="F110" i="33"/>
  <c r="G110" i="33" s="1"/>
  <c r="AX110" i="33"/>
  <c r="F95" i="33"/>
  <c r="G95" i="33" s="1"/>
  <c r="AX95" i="33"/>
  <c r="F88" i="33"/>
  <c r="G88" i="33" s="1"/>
  <c r="V88" i="33" s="1"/>
  <c r="AY88" i="33" s="1"/>
  <c r="AX88" i="33"/>
  <c r="F80" i="33"/>
  <c r="G80" i="33" s="1"/>
  <c r="AX80" i="33"/>
  <c r="F33" i="33"/>
  <c r="G33" i="33" s="1"/>
  <c r="AX33" i="33"/>
  <c r="F104" i="34"/>
  <c r="G104" i="34" s="1"/>
  <c r="AX104" i="34"/>
  <c r="F73" i="34"/>
  <c r="G73" i="34" s="1"/>
  <c r="Q73" i="34" s="1"/>
  <c r="BA73" i="34" s="1"/>
  <c r="BB73" i="34" s="1"/>
  <c r="AX73" i="34"/>
  <c r="F57" i="34"/>
  <c r="G57" i="34" s="1"/>
  <c r="AX57" i="34"/>
  <c r="AH49" i="34"/>
  <c r="AX49" i="34"/>
  <c r="F121" i="35"/>
  <c r="G121" i="35" s="1"/>
  <c r="AX121" i="35"/>
  <c r="F113" i="35"/>
  <c r="G113" i="35" s="1"/>
  <c r="AB113" i="35" s="1"/>
  <c r="AX113" i="35"/>
  <c r="F106" i="35"/>
  <c r="G106" i="35" s="1"/>
  <c r="AX106" i="35"/>
  <c r="AH47" i="35"/>
  <c r="AX47" i="35"/>
  <c r="BB47" i="35" s="1"/>
  <c r="AH18" i="35"/>
  <c r="AX18" i="35"/>
  <c r="AH12" i="35"/>
  <c r="AX12" i="35"/>
  <c r="BB12" i="35" s="1"/>
  <c r="F74" i="36"/>
  <c r="G74" i="36" s="1"/>
  <c r="Q74" i="36" s="1"/>
  <c r="BA74" i="36" s="1"/>
  <c r="AX74" i="36"/>
  <c r="F66" i="36"/>
  <c r="G66" i="36" s="1"/>
  <c r="AX66" i="36"/>
  <c r="F58" i="36"/>
  <c r="G58" i="36" s="1"/>
  <c r="AX58" i="36"/>
  <c r="AH43" i="36"/>
  <c r="AX43" i="36"/>
  <c r="AH28" i="36"/>
  <c r="AX28" i="36"/>
  <c r="F126" i="37"/>
  <c r="G126" i="37" s="1"/>
  <c r="AX126" i="37"/>
  <c r="F75" i="37"/>
  <c r="G75" i="37" s="1"/>
  <c r="AX75" i="37"/>
  <c r="AH52" i="37"/>
  <c r="AX52" i="37"/>
  <c r="AH5" i="37"/>
  <c r="AX5" i="37"/>
  <c r="V30" i="38"/>
  <c r="AY30" i="38" s="1"/>
  <c r="BB30" i="38" s="1"/>
  <c r="F107" i="38"/>
  <c r="G107" i="38" s="1"/>
  <c r="AX107" i="38"/>
  <c r="R77" i="39"/>
  <c r="N120" i="49"/>
  <c r="M120" i="49"/>
  <c r="R6" i="52"/>
  <c r="M6" i="52"/>
  <c r="M29" i="55"/>
  <c r="N29" i="55"/>
  <c r="F101" i="41"/>
  <c r="G101" i="41" s="1"/>
  <c r="AX101" i="41"/>
  <c r="F87" i="41"/>
  <c r="G87" i="41" s="1"/>
  <c r="AX87" i="41"/>
  <c r="F39" i="42"/>
  <c r="G39" i="42" s="1"/>
  <c r="AX39" i="42"/>
  <c r="F75" i="43"/>
  <c r="G75" i="43" s="1"/>
  <c r="AX75" i="43"/>
  <c r="F67" i="43"/>
  <c r="G67" i="43" s="1"/>
  <c r="AX67" i="43"/>
  <c r="AG61" i="43"/>
  <c r="AX61" i="43"/>
  <c r="F128" i="44"/>
  <c r="G128" i="44" s="1"/>
  <c r="R128" i="44" s="1"/>
  <c r="AX128" i="44"/>
  <c r="F104" i="44"/>
  <c r="G104" i="44" s="1"/>
  <c r="AX104" i="44"/>
  <c r="F96" i="44"/>
  <c r="G96" i="44" s="1"/>
  <c r="Q96" i="44" s="1"/>
  <c r="BA96" i="44" s="1"/>
  <c r="AX96" i="44"/>
  <c r="F89" i="44"/>
  <c r="G89" i="44" s="1"/>
  <c r="Y89" i="44" s="1"/>
  <c r="AX89" i="44"/>
  <c r="F81" i="44"/>
  <c r="G81" i="44" s="1"/>
  <c r="S81" i="44" s="1"/>
  <c r="AX81" i="44"/>
  <c r="F66" i="44"/>
  <c r="G66" i="44" s="1"/>
  <c r="AX66" i="44"/>
  <c r="F58" i="44"/>
  <c r="G58" i="44" s="1"/>
  <c r="AE58" i="44" s="1" a="1"/>
  <c r="AE58" i="44" s="1"/>
  <c r="AD58" i="44" s="1"/>
  <c r="AC58" i="44" s="1"/>
  <c r="AX58" i="44"/>
  <c r="AH4" i="44"/>
  <c r="AX4" i="44"/>
  <c r="Q128" i="39"/>
  <c r="BA128" i="39" s="1"/>
  <c r="BB128" i="39" s="1"/>
  <c r="F102" i="45"/>
  <c r="G102" i="45" s="1"/>
  <c r="AE102" i="45" s="1" a="1"/>
  <c r="AE102" i="45" s="1"/>
  <c r="AD102" i="45" s="1"/>
  <c r="AC102" i="45" s="1"/>
  <c r="AX102" i="45"/>
  <c r="F26" i="45"/>
  <c r="G26" i="45" s="1"/>
  <c r="AX26" i="45"/>
  <c r="F68" i="46"/>
  <c r="AX68" i="46"/>
  <c r="D52" i="46"/>
  <c r="AX52" i="46"/>
  <c r="F20" i="46"/>
  <c r="AX20" i="46"/>
  <c r="F125" i="47"/>
  <c r="G125" i="47" s="1"/>
  <c r="AX125" i="47"/>
  <c r="F70" i="47"/>
  <c r="G70" i="47" s="1"/>
  <c r="AA70" i="47" s="1"/>
  <c r="AX70" i="47"/>
  <c r="F63" i="47"/>
  <c r="G63" i="47" s="1"/>
  <c r="AX63" i="47"/>
  <c r="F56" i="47"/>
  <c r="G56" i="47" s="1"/>
  <c r="AX56" i="47"/>
  <c r="U124" i="52"/>
  <c r="Q81" i="57"/>
  <c r="BA81" i="57" s="1"/>
  <c r="BB81" i="57" s="1"/>
  <c r="AG19" i="57"/>
  <c r="F117" i="59"/>
  <c r="G117" i="59" s="1"/>
  <c r="AE117" i="59" s="1" a="1"/>
  <c r="AE117" i="59" s="1"/>
  <c r="AD117" i="59" s="1"/>
  <c r="AC117" i="59" s="1"/>
  <c r="F86" i="59"/>
  <c r="G86" i="59" s="1"/>
  <c r="AG60" i="59"/>
  <c r="F16" i="59"/>
  <c r="G16" i="59" s="1"/>
  <c r="AB126" i="45"/>
  <c r="F79" i="38"/>
  <c r="G79" i="38" s="1"/>
  <c r="AX79" i="38"/>
  <c r="F127" i="39"/>
  <c r="G127" i="39" s="1"/>
  <c r="W127" i="39" s="1"/>
  <c r="AX127" i="39"/>
  <c r="AH55" i="39"/>
  <c r="AX55" i="39"/>
  <c r="F47" i="39"/>
  <c r="G47" i="39" s="1"/>
  <c r="AX47" i="39"/>
  <c r="AH31" i="39"/>
  <c r="AX31" i="39"/>
  <c r="AG7" i="39"/>
  <c r="AX7" i="39"/>
  <c r="F103" i="40"/>
  <c r="G103" i="40" s="1"/>
  <c r="AX103" i="40"/>
  <c r="F95" i="40"/>
  <c r="G95" i="40" s="1"/>
  <c r="AX95" i="40"/>
  <c r="F81" i="40"/>
  <c r="G81" i="40" s="1"/>
  <c r="Q81" i="40" s="1"/>
  <c r="BA81" i="40" s="1"/>
  <c r="AX81" i="40"/>
  <c r="F121" i="42"/>
  <c r="G121" i="42" s="1"/>
  <c r="AX121" i="42"/>
  <c r="F114" i="42"/>
  <c r="G114" i="42" s="1"/>
  <c r="AX114" i="42"/>
  <c r="F99" i="42"/>
  <c r="G99" i="42" s="1"/>
  <c r="AX99" i="42"/>
  <c r="F78" i="42"/>
  <c r="G78" i="42" s="1"/>
  <c r="AX78" i="42"/>
  <c r="F103" i="43"/>
  <c r="G103" i="43" s="1"/>
  <c r="AE103" i="43" s="1" a="1"/>
  <c r="AE103" i="43" s="1"/>
  <c r="AD103" i="43" s="1"/>
  <c r="AC103" i="43" s="1"/>
  <c r="AX103" i="43"/>
  <c r="F81" i="43"/>
  <c r="G81" i="43" s="1"/>
  <c r="F74" i="43"/>
  <c r="G74" i="43" s="1"/>
  <c r="AX74" i="43"/>
  <c r="AG66" i="43"/>
  <c r="AX66" i="43"/>
  <c r="BB66" i="43" s="1"/>
  <c r="AH38" i="43"/>
  <c r="AX38" i="43"/>
  <c r="AH31" i="43"/>
  <c r="AX31" i="43"/>
  <c r="BB31" i="43" s="1"/>
  <c r="F111" i="44"/>
  <c r="G111" i="44" s="1"/>
  <c r="Z111" i="44" s="1"/>
  <c r="AZ111" i="44" s="1"/>
  <c r="AX111" i="44"/>
  <c r="F57" i="44"/>
  <c r="G57" i="44" s="1"/>
  <c r="S57" i="44" s="1"/>
  <c r="AX57" i="44"/>
  <c r="AH35" i="44"/>
  <c r="AX35" i="44"/>
  <c r="AB14" i="40"/>
  <c r="S18" i="42"/>
  <c r="F93" i="45"/>
  <c r="G93" i="45" s="1"/>
  <c r="F86" i="45"/>
  <c r="G86" i="45" s="1"/>
  <c r="AX86" i="45"/>
  <c r="F48" i="45"/>
  <c r="G48" i="45" s="1"/>
  <c r="AX48" i="45"/>
  <c r="F17" i="45"/>
  <c r="G17" i="45" s="1"/>
  <c r="AX17" i="45"/>
  <c r="F10" i="45"/>
  <c r="G10" i="45" s="1"/>
  <c r="Z10" i="45" s="1"/>
  <c r="AZ10" i="45" s="1"/>
  <c r="AX10" i="45"/>
  <c r="F115" i="46"/>
  <c r="AX115" i="46"/>
  <c r="F107" i="46"/>
  <c r="G107" i="46" s="1"/>
  <c r="AE107" i="46" s="1" a="1"/>
  <c r="AE107" i="46" s="1"/>
  <c r="AD107" i="46" s="1"/>
  <c r="AX107" i="46"/>
  <c r="F99" i="46"/>
  <c r="G99" i="46" s="1"/>
  <c r="AX99" i="46"/>
  <c r="F75" i="46"/>
  <c r="AX75" i="46"/>
  <c r="F67" i="46"/>
  <c r="AX67" i="46"/>
  <c r="A51" i="46"/>
  <c r="AX51" i="46"/>
  <c r="F6" i="47"/>
  <c r="G6" i="47" s="1"/>
  <c r="AB6" i="47" s="1"/>
  <c r="F108" i="47"/>
  <c r="G108" i="47" s="1"/>
  <c r="AX108" i="47"/>
  <c r="A77" i="47"/>
  <c r="AX77" i="47"/>
  <c r="F69" i="47"/>
  <c r="G69" i="47" s="1"/>
  <c r="R69" i="47" s="1"/>
  <c r="AX69" i="47"/>
  <c r="AG62" i="47"/>
  <c r="AX62" i="47"/>
  <c r="BB62" i="47" s="1"/>
  <c r="F40" i="47"/>
  <c r="G40" i="47" s="1"/>
  <c r="AX40" i="47"/>
  <c r="F32" i="47"/>
  <c r="G32" i="47" s="1"/>
  <c r="AU32" i="47" s="1"/>
  <c r="AX32" i="47"/>
  <c r="F8" i="47"/>
  <c r="G8" i="47" s="1"/>
  <c r="S8" i="47" s="1"/>
  <c r="AX8" i="47"/>
  <c r="AH21" i="48"/>
  <c r="F50" i="48"/>
  <c r="G50" i="48" s="1"/>
  <c r="AH53" i="48"/>
  <c r="AH19" i="49"/>
  <c r="AH25" i="49"/>
  <c r="F35" i="49"/>
  <c r="G35" i="49" s="1"/>
  <c r="AE35" i="49" s="1" a="1"/>
  <c r="AE35" i="49" s="1"/>
  <c r="AD35" i="49" s="1"/>
  <c r="AC35" i="49" s="1"/>
  <c r="F41" i="49"/>
  <c r="G41" i="49" s="1"/>
  <c r="F46" i="49"/>
  <c r="G46" i="49" s="1"/>
  <c r="L68" i="49"/>
  <c r="F112" i="49"/>
  <c r="G112" i="49" s="1"/>
  <c r="U116" i="49"/>
  <c r="AH3" i="50"/>
  <c r="AH21" i="50"/>
  <c r="AH27" i="50"/>
  <c r="F30" i="50"/>
  <c r="G30" i="50" s="1"/>
  <c r="AH40" i="50"/>
  <c r="F44" i="50"/>
  <c r="G44" i="50" s="1"/>
  <c r="W45" i="50"/>
  <c r="F51" i="50"/>
  <c r="G51" i="50" s="1"/>
  <c r="F54" i="50"/>
  <c r="G54" i="50" s="1"/>
  <c r="AB54" i="50" s="1"/>
  <c r="N69" i="50"/>
  <c r="M88" i="50"/>
  <c r="F93" i="50"/>
  <c r="G93" i="50" s="1"/>
  <c r="F108" i="50"/>
  <c r="G108" i="50" s="1"/>
  <c r="F112" i="50"/>
  <c r="G112" i="50" s="1"/>
  <c r="F89" i="50"/>
  <c r="G89" i="50" s="1"/>
  <c r="AH59" i="50"/>
  <c r="F6" i="51"/>
  <c r="G6" i="51" s="1"/>
  <c r="F34" i="51"/>
  <c r="G34" i="51" s="1"/>
  <c r="Z39" i="51"/>
  <c r="AZ39" i="51" s="1"/>
  <c r="L43" i="51"/>
  <c r="F69" i="51"/>
  <c r="G69" i="51" s="1"/>
  <c r="AA69" i="51" s="1"/>
  <c r="F88" i="51"/>
  <c r="G88" i="51" s="1"/>
  <c r="Y88" i="51" s="1"/>
  <c r="L100" i="51"/>
  <c r="F116" i="51"/>
  <c r="G116" i="51" s="1"/>
  <c r="F105" i="51"/>
  <c r="G105" i="51" s="1"/>
  <c r="L28" i="52"/>
  <c r="F66" i="52"/>
  <c r="G66" i="52" s="1"/>
  <c r="F111" i="52"/>
  <c r="G111" i="52" s="1"/>
  <c r="F119" i="52"/>
  <c r="G119" i="52" s="1"/>
  <c r="F98" i="52"/>
  <c r="G98" i="52" s="1"/>
  <c r="F10" i="52"/>
  <c r="G10" i="52" s="1"/>
  <c r="AH12" i="53"/>
  <c r="L51" i="53"/>
  <c r="F72" i="53"/>
  <c r="G72" i="53" s="1"/>
  <c r="F85" i="53"/>
  <c r="G85" i="53" s="1"/>
  <c r="F112" i="53"/>
  <c r="G112" i="53" s="1"/>
  <c r="F117" i="53"/>
  <c r="G117" i="53" s="1"/>
  <c r="AG58" i="53"/>
  <c r="M14" i="54"/>
  <c r="AG14" i="54" s="1"/>
  <c r="F27" i="54"/>
  <c r="G27" i="54" s="1"/>
  <c r="AH30" i="54"/>
  <c r="AH31" i="54"/>
  <c r="F44" i="54"/>
  <c r="G44" i="54" s="1"/>
  <c r="AH52" i="54"/>
  <c r="F100" i="54"/>
  <c r="G100" i="54" s="1"/>
  <c r="F105" i="54"/>
  <c r="G105" i="54" s="1"/>
  <c r="S105" i="54" s="1"/>
  <c r="F113" i="54"/>
  <c r="G113" i="54" s="1"/>
  <c r="Q113" i="54" s="1"/>
  <c r="BA113" i="54" s="1"/>
  <c r="F118" i="54"/>
  <c r="G118" i="54" s="1"/>
  <c r="F40" i="54"/>
  <c r="G40" i="54" s="1"/>
  <c r="AH2" i="55"/>
  <c r="F6" i="55"/>
  <c r="G6" i="55" s="1"/>
  <c r="AE6" i="55" s="1" a="1"/>
  <c r="AE6" i="55" s="1"/>
  <c r="AD6" i="55" s="1"/>
  <c r="AC6" i="55" s="1"/>
  <c r="N13" i="55"/>
  <c r="AH19" i="55"/>
  <c r="AH32" i="55"/>
  <c r="L46" i="55"/>
  <c r="F49" i="55"/>
  <c r="G49" i="55" s="1"/>
  <c r="F53" i="55"/>
  <c r="G53" i="55" s="1"/>
  <c r="L72" i="55"/>
  <c r="F89" i="55"/>
  <c r="G89" i="55" s="1"/>
  <c r="M90" i="55"/>
  <c r="F95" i="55"/>
  <c r="G95" i="55" s="1"/>
  <c r="L117" i="55"/>
  <c r="AG65" i="55"/>
  <c r="F8" i="56"/>
  <c r="G8" i="56" s="1"/>
  <c r="F9" i="56"/>
  <c r="G9" i="56" s="1"/>
  <c r="AH11" i="56"/>
  <c r="M14" i="56"/>
  <c r="F16" i="56"/>
  <c r="G16" i="56" s="1"/>
  <c r="N30" i="56"/>
  <c r="F77" i="56"/>
  <c r="G77" i="56" s="1"/>
  <c r="U77" i="56" s="1"/>
  <c r="L92" i="56"/>
  <c r="F95" i="56"/>
  <c r="G95" i="56" s="1"/>
  <c r="L100" i="56"/>
  <c r="F111" i="56"/>
  <c r="G111" i="56" s="1"/>
  <c r="N114" i="56"/>
  <c r="F114" i="56"/>
  <c r="G114" i="56" s="1"/>
  <c r="F10" i="56"/>
  <c r="G10" i="56" s="1"/>
  <c r="AH7" i="57"/>
  <c r="AH8" i="57"/>
  <c r="AH19" i="57"/>
  <c r="AH22" i="57"/>
  <c r="AH24" i="57"/>
  <c r="L27" i="57"/>
  <c r="BD30" i="57" s="1" a="1"/>
  <c r="BD30" i="57" s="1"/>
  <c r="AH35" i="57"/>
  <c r="AH48" i="57"/>
  <c r="AH59" i="57"/>
  <c r="F62" i="57"/>
  <c r="G62" i="57" s="1"/>
  <c r="F66" i="57"/>
  <c r="G66" i="57" s="1"/>
  <c r="U66" i="57" s="1"/>
  <c r="F69" i="57"/>
  <c r="G69" i="57" s="1"/>
  <c r="F128" i="57"/>
  <c r="G128" i="57" s="1"/>
  <c r="F74" i="57"/>
  <c r="G74" i="57" s="1"/>
  <c r="F25" i="57"/>
  <c r="G25" i="57" s="1"/>
  <c r="AH18" i="57"/>
  <c r="AH37" i="58"/>
  <c r="AH59" i="58"/>
  <c r="AG68" i="58"/>
  <c r="M70" i="58"/>
  <c r="F75" i="58"/>
  <c r="G75" i="58" s="1"/>
  <c r="M89" i="58"/>
  <c r="F97" i="58"/>
  <c r="G97" i="58" s="1"/>
  <c r="AE97" i="58" s="1" a="1"/>
  <c r="AE97" i="58" s="1"/>
  <c r="AD97" i="58" s="1"/>
  <c r="AC97" i="58" s="1"/>
  <c r="N106" i="58"/>
  <c r="M110" i="58"/>
  <c r="F118" i="58"/>
  <c r="G118" i="58" s="1"/>
  <c r="F123" i="58"/>
  <c r="G123" i="58" s="1"/>
  <c r="F99" i="59"/>
  <c r="G99" i="59" s="1"/>
  <c r="AG73" i="59"/>
  <c r="AG64" i="59"/>
  <c r="W52" i="59"/>
  <c r="F104" i="39"/>
  <c r="G104" i="39" s="1"/>
  <c r="W104" i="39" s="1"/>
  <c r="AX104" i="39"/>
  <c r="F118" i="40"/>
  <c r="G118" i="40" s="1"/>
  <c r="U118" i="40" s="1"/>
  <c r="AX118" i="40"/>
  <c r="F102" i="40"/>
  <c r="G102" i="40" s="1"/>
  <c r="P102" i="40" s="1"/>
  <c r="AX102" i="40"/>
  <c r="F73" i="40"/>
  <c r="G73" i="40" s="1"/>
  <c r="AX73" i="40"/>
  <c r="F122" i="41"/>
  <c r="G122" i="41" s="1"/>
  <c r="AX122" i="41"/>
  <c r="F114" i="41"/>
  <c r="G114" i="41" s="1"/>
  <c r="AX114" i="41"/>
  <c r="F99" i="41"/>
  <c r="G99" i="41" s="1"/>
  <c r="F93" i="41"/>
  <c r="G93" i="41" s="1"/>
  <c r="AX93" i="41"/>
  <c r="F69" i="41"/>
  <c r="G69" i="41" s="1"/>
  <c r="AH14" i="41"/>
  <c r="AX14" i="41"/>
  <c r="F113" i="42"/>
  <c r="G113" i="42" s="1"/>
  <c r="F85" i="42"/>
  <c r="G85" i="42" s="1"/>
  <c r="AX85" i="42"/>
  <c r="F95" i="43"/>
  <c r="G95" i="43" s="1"/>
  <c r="AX95" i="43"/>
  <c r="AG65" i="43"/>
  <c r="AX65" i="43"/>
  <c r="BB65" i="43" s="1"/>
  <c r="AG59" i="43"/>
  <c r="AH37" i="43"/>
  <c r="AH30" i="43"/>
  <c r="AX30" i="43"/>
  <c r="F22" i="43"/>
  <c r="G22" i="43" s="1"/>
  <c r="AX22" i="43"/>
  <c r="F14" i="43"/>
  <c r="G14" i="43" s="1"/>
  <c r="AX14" i="43"/>
  <c r="F6" i="43"/>
  <c r="G6" i="43" s="1"/>
  <c r="AX6" i="43"/>
  <c r="F102" i="44"/>
  <c r="G102" i="44" s="1"/>
  <c r="S102" i="44" s="1"/>
  <c r="AX102" i="44"/>
  <c r="F79" i="44"/>
  <c r="G79" i="44" s="1"/>
  <c r="AE79" i="44" s="1" a="1"/>
  <c r="AE79" i="44" s="1"/>
  <c r="AD79" i="44" s="1"/>
  <c r="AC79" i="44" s="1"/>
  <c r="AX79" i="44"/>
  <c r="F71" i="44"/>
  <c r="G71" i="44" s="1"/>
  <c r="AX71" i="44"/>
  <c r="F122" i="45"/>
  <c r="G122" i="45" s="1"/>
  <c r="F85" i="45"/>
  <c r="G85" i="45" s="1"/>
  <c r="AS85" i="45" s="1"/>
  <c r="AF85" i="45" s="1"/>
  <c r="AH9" i="45"/>
  <c r="AX9" i="45"/>
  <c r="F114" i="46"/>
  <c r="AX114" i="46"/>
  <c r="F106" i="46"/>
  <c r="G106" i="46" s="1"/>
  <c r="AE106" i="46" s="1" a="1"/>
  <c r="AE106" i="46" s="1"/>
  <c r="AD106" i="46" s="1"/>
  <c r="AX106" i="46"/>
  <c r="AG66" i="46"/>
  <c r="AX66" i="46"/>
  <c r="F18" i="46"/>
  <c r="AX18" i="46"/>
  <c r="AX10" i="46"/>
  <c r="N64" i="47"/>
  <c r="F123" i="47"/>
  <c r="G123" i="47" s="1"/>
  <c r="AX123" i="47"/>
  <c r="F76" i="47"/>
  <c r="G76" i="47" s="1"/>
  <c r="AX76" i="47"/>
  <c r="F68" i="47"/>
  <c r="G68" i="47" s="1"/>
  <c r="AX68" i="47"/>
  <c r="AG61" i="47"/>
  <c r="AX61" i="47"/>
  <c r="F39" i="47"/>
  <c r="G39" i="47" s="1"/>
  <c r="AX39" i="47"/>
  <c r="F31" i="47"/>
  <c r="G31" i="47" s="1"/>
  <c r="AX31" i="47"/>
  <c r="F108" i="48"/>
  <c r="G108" i="48" s="1"/>
  <c r="Y108" i="48" s="1"/>
  <c r="F101" i="49"/>
  <c r="G101" i="49" s="1"/>
  <c r="F122" i="49"/>
  <c r="G122" i="49" s="1"/>
  <c r="AG69" i="49"/>
  <c r="AH16" i="50"/>
  <c r="M39" i="50"/>
  <c r="S67" i="50"/>
  <c r="F83" i="50"/>
  <c r="G83" i="50" s="1"/>
  <c r="F81" i="50"/>
  <c r="G81" i="50" s="1"/>
  <c r="F19" i="51"/>
  <c r="G19" i="51" s="1"/>
  <c r="M100" i="51"/>
  <c r="F125" i="51"/>
  <c r="G125" i="51" s="1"/>
  <c r="AB71" i="51"/>
  <c r="F73" i="51"/>
  <c r="G73" i="51" s="1"/>
  <c r="M28" i="52"/>
  <c r="AG28" i="52" s="1"/>
  <c r="L94" i="52"/>
  <c r="F118" i="52"/>
  <c r="G118" i="52" s="1"/>
  <c r="N51" i="53"/>
  <c r="N59" i="53"/>
  <c r="F84" i="53"/>
  <c r="G84" i="53" s="1"/>
  <c r="F97" i="53"/>
  <c r="G97" i="53" s="1"/>
  <c r="L100" i="54"/>
  <c r="F126" i="54"/>
  <c r="G126" i="54" s="1"/>
  <c r="AE126" i="54" s="1" a="1"/>
  <c r="AE126" i="54" s="1"/>
  <c r="AD126" i="54" s="1"/>
  <c r="AC126" i="54" s="1"/>
  <c r="U109" i="54"/>
  <c r="F32" i="54"/>
  <c r="G32" i="54" s="1"/>
  <c r="N46" i="55"/>
  <c r="F71" i="55"/>
  <c r="G71" i="55" s="1"/>
  <c r="N72" i="55"/>
  <c r="F128" i="55"/>
  <c r="G128" i="55" s="1"/>
  <c r="F106" i="55"/>
  <c r="G106" i="55" s="1"/>
  <c r="AG64" i="55"/>
  <c r="F127" i="56"/>
  <c r="G127" i="56" s="1"/>
  <c r="F106" i="56"/>
  <c r="G106" i="56" s="1"/>
  <c r="F104" i="57"/>
  <c r="G104" i="57" s="1"/>
  <c r="F129" i="57"/>
  <c r="G129" i="57" s="1"/>
  <c r="M53" i="58"/>
  <c r="N75" i="58"/>
  <c r="F115" i="58"/>
  <c r="G115" i="58" s="1"/>
  <c r="F106" i="58"/>
  <c r="G106" i="58" s="1"/>
  <c r="AE106" i="58" s="1" a="1"/>
  <c r="AE106" i="58" s="1"/>
  <c r="AD106" i="58" s="1"/>
  <c r="AC106" i="58" s="1"/>
  <c r="F125" i="40"/>
  <c r="G125" i="40" s="1"/>
  <c r="AX125" i="40"/>
  <c r="F72" i="40"/>
  <c r="G72" i="40" s="1"/>
  <c r="AX72" i="40"/>
  <c r="F119" i="42"/>
  <c r="G119" i="42" s="1"/>
  <c r="Z119" i="42" s="1"/>
  <c r="AZ119" i="42" s="1"/>
  <c r="AX119" i="42"/>
  <c r="F105" i="42"/>
  <c r="G105" i="42" s="1"/>
  <c r="AX105" i="42"/>
  <c r="F76" i="42"/>
  <c r="G76" i="42" s="1"/>
  <c r="AX76" i="42"/>
  <c r="F68" i="42"/>
  <c r="G68" i="42" s="1"/>
  <c r="AX68" i="42"/>
  <c r="F20" i="42"/>
  <c r="G20" i="42" s="1"/>
  <c r="V20" i="42" s="1"/>
  <c r="AY20" i="42" s="1"/>
  <c r="F125" i="43"/>
  <c r="G125" i="43" s="1"/>
  <c r="AX125" i="43"/>
  <c r="F109" i="43"/>
  <c r="G109" i="43" s="1"/>
  <c r="AX109" i="43"/>
  <c r="F101" i="43"/>
  <c r="G101" i="43" s="1"/>
  <c r="P101" i="43" s="1"/>
  <c r="F87" i="43"/>
  <c r="G87" i="43" s="1"/>
  <c r="AX87" i="43"/>
  <c r="AG64" i="43"/>
  <c r="F52" i="43"/>
  <c r="G52" i="43" s="1"/>
  <c r="AX52" i="43"/>
  <c r="F86" i="44"/>
  <c r="G86" i="44" s="1"/>
  <c r="AX86" i="44"/>
  <c r="F114" i="45"/>
  <c r="G114" i="45" s="1"/>
  <c r="AX114" i="45"/>
  <c r="F106" i="45"/>
  <c r="G106" i="45" s="1"/>
  <c r="F99" i="45"/>
  <c r="G99" i="45" s="1"/>
  <c r="AE99" i="45" s="1" a="1"/>
  <c r="AE99" i="45" s="1"/>
  <c r="AD99" i="45" s="1"/>
  <c r="AC99" i="45" s="1"/>
  <c r="AX99" i="45"/>
  <c r="F92" i="45"/>
  <c r="G92" i="45" s="1"/>
  <c r="AX92" i="45"/>
  <c r="F77" i="45"/>
  <c r="G77" i="45" s="1"/>
  <c r="AX77" i="45"/>
  <c r="F69" i="45"/>
  <c r="G69" i="45" s="1"/>
  <c r="AX69" i="45"/>
  <c r="F46" i="45"/>
  <c r="G46" i="45" s="1"/>
  <c r="AX46" i="45"/>
  <c r="F121" i="46"/>
  <c r="AX121" i="46"/>
  <c r="F105" i="46"/>
  <c r="AX105" i="46"/>
  <c r="F97" i="46"/>
  <c r="AX97" i="46"/>
  <c r="F81" i="46"/>
  <c r="AX81" i="46"/>
  <c r="F73" i="46"/>
  <c r="AX73" i="46"/>
  <c r="F65" i="46"/>
  <c r="G65" i="46" s="1"/>
  <c r="AE65" i="46" s="1" a="1"/>
  <c r="AE65" i="46" s="1"/>
  <c r="AD65" i="46" s="1"/>
  <c r="AX65" i="46"/>
  <c r="F49" i="46"/>
  <c r="AX49" i="46"/>
  <c r="F41" i="46"/>
  <c r="AX41" i="46"/>
  <c r="F33" i="46"/>
  <c r="AX33" i="46"/>
  <c r="F25" i="46"/>
  <c r="G25" i="46" s="1"/>
  <c r="AX25" i="46"/>
  <c r="AX17" i="46"/>
  <c r="Y19" i="47"/>
  <c r="N44" i="47"/>
  <c r="V10" i="47"/>
  <c r="AY10" i="47" s="1"/>
  <c r="F98" i="47"/>
  <c r="G98" i="47" s="1"/>
  <c r="AX98" i="47"/>
  <c r="F90" i="47"/>
  <c r="G90" i="47" s="1"/>
  <c r="AX90" i="47"/>
  <c r="F53" i="47"/>
  <c r="G53" i="47" s="1"/>
  <c r="AX53" i="47"/>
  <c r="F22" i="47"/>
  <c r="G22" i="47" s="1"/>
  <c r="AX22" i="47"/>
  <c r="R116" i="48"/>
  <c r="N46" i="49"/>
  <c r="F61" i="49"/>
  <c r="G61" i="49" s="1"/>
  <c r="F77" i="49"/>
  <c r="G77" i="49" s="1"/>
  <c r="F117" i="49"/>
  <c r="G117" i="49" s="1"/>
  <c r="V124" i="49"/>
  <c r="AY124" i="49" s="1"/>
  <c r="F58" i="49"/>
  <c r="G58" i="49" s="1"/>
  <c r="F72" i="50"/>
  <c r="G72" i="50" s="1"/>
  <c r="F80" i="50"/>
  <c r="G80" i="50" s="1"/>
  <c r="F57" i="50"/>
  <c r="G57" i="50" s="1"/>
  <c r="W5" i="51"/>
  <c r="U55" i="51"/>
  <c r="F87" i="51"/>
  <c r="G87" i="51" s="1"/>
  <c r="AE87" i="51" s="1" a="1"/>
  <c r="AE87" i="51" s="1"/>
  <c r="AD87" i="51" s="1"/>
  <c r="AC87" i="51" s="1"/>
  <c r="AH49" i="51"/>
  <c r="L10" i="52"/>
  <c r="L15" i="52"/>
  <c r="N31" i="52"/>
  <c r="L118" i="52"/>
  <c r="F90" i="52"/>
  <c r="G90" i="52" s="1"/>
  <c r="AE90" i="52" s="1" a="1"/>
  <c r="AE90" i="52" s="1"/>
  <c r="AD90" i="52" s="1"/>
  <c r="AC90" i="52" s="1"/>
  <c r="N84" i="53"/>
  <c r="Y114" i="53"/>
  <c r="AH49" i="53"/>
  <c r="M78" i="54"/>
  <c r="N105" i="54"/>
  <c r="S15" i="55"/>
  <c r="F112" i="55"/>
  <c r="G112" i="55" s="1"/>
  <c r="F98" i="55"/>
  <c r="G98" i="55" s="1"/>
  <c r="AE98" i="55" s="1" a="1"/>
  <c r="AE98" i="55" s="1"/>
  <c r="AD98" i="55" s="1"/>
  <c r="AC98" i="55" s="1"/>
  <c r="AG60" i="55"/>
  <c r="L35" i="56"/>
  <c r="F98" i="56"/>
  <c r="G98" i="56" s="1"/>
  <c r="F51" i="59"/>
  <c r="G51" i="59" s="1"/>
  <c r="AE51" i="59" s="1" a="1"/>
  <c r="AE51" i="59" s="1"/>
  <c r="AD51" i="59" s="1"/>
  <c r="AC51" i="59" s="1"/>
  <c r="M59" i="59"/>
  <c r="F74" i="39"/>
  <c r="G74" i="39" s="1"/>
  <c r="W74" i="39" s="1"/>
  <c r="AX74" i="39"/>
  <c r="F68" i="39"/>
  <c r="G68" i="39" s="1"/>
  <c r="S68" i="39" s="1"/>
  <c r="AX68" i="39"/>
  <c r="F83" i="41"/>
  <c r="G83" i="41" s="1"/>
  <c r="AX83" i="41"/>
  <c r="F112" i="42"/>
  <c r="G112" i="42" s="1"/>
  <c r="AX112" i="42"/>
  <c r="F104" i="42"/>
  <c r="G104" i="42" s="1"/>
  <c r="AX104" i="42"/>
  <c r="F97" i="42"/>
  <c r="G97" i="42" s="1"/>
  <c r="AX97" i="42"/>
  <c r="F75" i="42"/>
  <c r="G75" i="42" s="1"/>
  <c r="S75" i="42" s="1"/>
  <c r="AX75" i="42"/>
  <c r="F108" i="43"/>
  <c r="G108" i="43" s="1"/>
  <c r="AX108" i="43"/>
  <c r="F71" i="43"/>
  <c r="G71" i="43" s="1"/>
  <c r="AX71" i="43"/>
  <c r="F20" i="43"/>
  <c r="G20" i="43" s="1"/>
  <c r="AX20" i="43"/>
  <c r="F124" i="44"/>
  <c r="G124" i="44" s="1"/>
  <c r="AX124" i="44"/>
  <c r="F100" i="44"/>
  <c r="G100" i="44" s="1"/>
  <c r="AX100" i="44"/>
  <c r="F77" i="44"/>
  <c r="G77" i="44" s="1"/>
  <c r="AX77" i="44"/>
  <c r="F69" i="44"/>
  <c r="G69" i="44" s="1"/>
  <c r="Q69" i="44" s="1"/>
  <c r="BA69" i="44" s="1"/>
  <c r="BB69" i="44" s="1"/>
  <c r="AX69" i="44"/>
  <c r="AH32" i="44"/>
  <c r="AX32" i="44"/>
  <c r="BB32" i="44" s="1"/>
  <c r="V70" i="44"/>
  <c r="AY70" i="44" s="1"/>
  <c r="F113" i="45"/>
  <c r="G113" i="45" s="1"/>
  <c r="AX113" i="45"/>
  <c r="F98" i="45"/>
  <c r="G98" i="45" s="1"/>
  <c r="AX98" i="45"/>
  <c r="AH52" i="45"/>
  <c r="AX52" i="45"/>
  <c r="BB52" i="45" s="1"/>
  <c r="F112" i="46"/>
  <c r="AX112" i="46"/>
  <c r="F8" i="46"/>
  <c r="AX8" i="46"/>
  <c r="AB83" i="47"/>
  <c r="F129" i="47"/>
  <c r="G129" i="47" s="1"/>
  <c r="AX129" i="47"/>
  <c r="F105" i="47"/>
  <c r="G105" i="47" s="1"/>
  <c r="P105" i="47" s="1"/>
  <c r="AX105" i="47"/>
  <c r="F97" i="47"/>
  <c r="G97" i="47" s="1"/>
  <c r="AX97" i="47"/>
  <c r="F81" i="47"/>
  <c r="G81" i="47" s="1"/>
  <c r="AX81" i="47"/>
  <c r="AG66" i="47"/>
  <c r="AX66" i="47"/>
  <c r="AG59" i="47"/>
  <c r="AX59" i="47"/>
  <c r="BB59" i="47" s="1"/>
  <c r="F45" i="47"/>
  <c r="G45" i="47" s="1"/>
  <c r="AX45" i="47"/>
  <c r="F21" i="47"/>
  <c r="G21" i="47" s="1"/>
  <c r="AX21" i="47"/>
  <c r="Q116" i="52"/>
  <c r="BA116" i="52" s="1"/>
  <c r="AA26" i="54"/>
  <c r="Q51" i="54"/>
  <c r="BA51" i="54" s="1"/>
  <c r="BB51" i="54" s="1"/>
  <c r="Y107" i="54"/>
  <c r="AG41" i="55"/>
  <c r="F58" i="57"/>
  <c r="G58" i="57" s="1"/>
  <c r="L114" i="58"/>
  <c r="Y62" i="58"/>
  <c r="Y47" i="58"/>
  <c r="F66" i="59"/>
  <c r="G66" i="59" s="1"/>
  <c r="AE66" i="59" s="1" a="1"/>
  <c r="AE66" i="59" s="1"/>
  <c r="AD66" i="59" s="1"/>
  <c r="AC66" i="59" s="1"/>
  <c r="F114" i="38"/>
  <c r="G114" i="38" s="1"/>
  <c r="Q114" i="38" s="1"/>
  <c r="BA114" i="38" s="1"/>
  <c r="AX114" i="38"/>
  <c r="F106" i="38"/>
  <c r="G106" i="38" s="1"/>
  <c r="AX106" i="38"/>
  <c r="F80" i="39"/>
  <c r="G80" i="39" s="1"/>
  <c r="AX80" i="39"/>
  <c r="F67" i="39"/>
  <c r="G67" i="39" s="1"/>
  <c r="AX67" i="39"/>
  <c r="F99" i="40"/>
  <c r="G99" i="40" s="1"/>
  <c r="AX99" i="40"/>
  <c r="F90" i="41"/>
  <c r="G90" i="41" s="1"/>
  <c r="AX90" i="41"/>
  <c r="F82" i="41"/>
  <c r="G82" i="41" s="1"/>
  <c r="AX82" i="41"/>
  <c r="AH26" i="42"/>
  <c r="AX26" i="42"/>
  <c r="AH19" i="42"/>
  <c r="AX19" i="42"/>
  <c r="F11" i="42"/>
  <c r="G11" i="42" s="1"/>
  <c r="AX11" i="42"/>
  <c r="AH3" i="42"/>
  <c r="AX3" i="42"/>
  <c r="F123" i="43"/>
  <c r="G123" i="43" s="1"/>
  <c r="AX123" i="43"/>
  <c r="F107" i="43"/>
  <c r="G107" i="43" s="1"/>
  <c r="Z107" i="43" s="1"/>
  <c r="AZ107" i="43" s="1"/>
  <c r="AX107" i="43"/>
  <c r="F78" i="43"/>
  <c r="G78" i="43" s="1"/>
  <c r="AX78" i="43"/>
  <c r="AG49" i="38"/>
  <c r="F127" i="46"/>
  <c r="AX127" i="46"/>
  <c r="F111" i="46"/>
  <c r="AX111" i="46"/>
  <c r="F103" i="46"/>
  <c r="AX103" i="46"/>
  <c r="F95" i="46"/>
  <c r="G95" i="46" s="1"/>
  <c r="AE95" i="46" s="1" a="1"/>
  <c r="AE95" i="46" s="1"/>
  <c r="AD95" i="46" s="1"/>
  <c r="AX95" i="46"/>
  <c r="F87" i="46"/>
  <c r="AX87" i="46"/>
  <c r="F79" i="46"/>
  <c r="AX79" i="46"/>
  <c r="F71" i="46"/>
  <c r="AX71" i="46"/>
  <c r="F63" i="46"/>
  <c r="G63" i="46" s="1"/>
  <c r="AE63" i="46" s="1" a="1"/>
  <c r="AE63" i="46" s="1"/>
  <c r="AD63" i="46" s="1"/>
  <c r="AX63" i="46"/>
  <c r="F55" i="46"/>
  <c r="G55" i="46" s="1"/>
  <c r="AX55" i="46"/>
  <c r="F15" i="46"/>
  <c r="AX15" i="46"/>
  <c r="F109" i="47"/>
  <c r="G109" i="47" s="1"/>
  <c r="F128" i="47"/>
  <c r="G128" i="47" s="1"/>
  <c r="AX128" i="47"/>
  <c r="F120" i="47"/>
  <c r="G120" i="47" s="1"/>
  <c r="AX120" i="47"/>
  <c r="F112" i="47"/>
  <c r="G112" i="47" s="1"/>
  <c r="AX112" i="47"/>
  <c r="F104" i="47"/>
  <c r="G104" i="47" s="1"/>
  <c r="AE104" i="47" s="1" a="1"/>
  <c r="AE104" i="47" s="1"/>
  <c r="AD104" i="47" s="1"/>
  <c r="AC104" i="47" s="1"/>
  <c r="AX104" i="47"/>
  <c r="F96" i="47"/>
  <c r="G96" i="47" s="1"/>
  <c r="AX96" i="47"/>
  <c r="F88" i="47"/>
  <c r="G88" i="47" s="1"/>
  <c r="AX88" i="47"/>
  <c r="F73" i="47"/>
  <c r="G73" i="47" s="1"/>
  <c r="AX73" i="47"/>
  <c r="AH4" i="47"/>
  <c r="AX4" i="47"/>
  <c r="F103" i="48"/>
  <c r="G103" i="48" s="1"/>
  <c r="P103" i="48" s="1"/>
  <c r="F119" i="48"/>
  <c r="G119" i="48" s="1"/>
  <c r="L48" i="49"/>
  <c r="L60" i="49"/>
  <c r="AH61" i="49"/>
  <c r="F97" i="49"/>
  <c r="G97" i="49" s="1"/>
  <c r="R97" i="49" s="1"/>
  <c r="AG61" i="49"/>
  <c r="W54" i="51"/>
  <c r="M10" i="52"/>
  <c r="AG10" i="52" s="1"/>
  <c r="U42" i="52"/>
  <c r="F102" i="54"/>
  <c r="G102" i="54" s="1"/>
  <c r="N20" i="55"/>
  <c r="N35" i="56"/>
  <c r="L19" i="57"/>
  <c r="M114" i="58"/>
  <c r="L59" i="59"/>
  <c r="F110" i="59"/>
  <c r="G110" i="59" s="1"/>
  <c r="F114" i="59"/>
  <c r="G114" i="59" s="1"/>
  <c r="F102" i="59"/>
  <c r="G102" i="59" s="1"/>
  <c r="AE102" i="59" s="1" a="1"/>
  <c r="AE102" i="59" s="1"/>
  <c r="AD102" i="59" s="1"/>
  <c r="AC102" i="59" s="1"/>
  <c r="F83" i="59"/>
  <c r="G83" i="59" s="1"/>
  <c r="AG66" i="59"/>
  <c r="F120" i="38"/>
  <c r="G120" i="38" s="1"/>
  <c r="AX120" i="38"/>
  <c r="F105" i="38"/>
  <c r="G105" i="38" s="1"/>
  <c r="AX105" i="38"/>
  <c r="F82" i="38"/>
  <c r="G82" i="38" s="1"/>
  <c r="AX82" i="38"/>
  <c r="F74" i="38"/>
  <c r="G74" i="38" s="1"/>
  <c r="Q74" i="38" s="1"/>
  <c r="BA74" i="38" s="1"/>
  <c r="AX74" i="38"/>
  <c r="F100" i="39"/>
  <c r="G100" i="39" s="1"/>
  <c r="AX100" i="39"/>
  <c r="F93" i="39"/>
  <c r="G93" i="39" s="1"/>
  <c r="AX93" i="39"/>
  <c r="F79" i="39"/>
  <c r="G79" i="39" s="1"/>
  <c r="AX79" i="39"/>
  <c r="F73" i="39"/>
  <c r="G73" i="39" s="1"/>
  <c r="AE73" i="39" s="1" a="1"/>
  <c r="AE73" i="39" s="1"/>
  <c r="AD73" i="39" s="1"/>
  <c r="AC73" i="39" s="1"/>
  <c r="AX73" i="39"/>
  <c r="F26" i="39"/>
  <c r="G26" i="39" s="1"/>
  <c r="AX26" i="39"/>
  <c r="F18" i="39"/>
  <c r="G18" i="39" s="1"/>
  <c r="AX18" i="39"/>
  <c r="F122" i="40"/>
  <c r="G122" i="40" s="1"/>
  <c r="AX122" i="40"/>
  <c r="F114" i="40"/>
  <c r="G114" i="40" s="1"/>
  <c r="AX114" i="40"/>
  <c r="F81" i="41"/>
  <c r="G81" i="41" s="1"/>
  <c r="Z81" i="41" s="1"/>
  <c r="AZ81" i="41" s="1"/>
  <c r="AX81" i="41"/>
  <c r="F42" i="41"/>
  <c r="G42" i="41" s="1"/>
  <c r="AX42" i="41"/>
  <c r="F81" i="42"/>
  <c r="G81" i="42" s="1"/>
  <c r="AX81" i="42"/>
  <c r="F114" i="43"/>
  <c r="G114" i="43" s="1"/>
  <c r="AX114" i="43"/>
  <c r="F106" i="43"/>
  <c r="G106" i="43" s="1"/>
  <c r="AX106" i="43"/>
  <c r="F77" i="43"/>
  <c r="G77" i="43" s="1"/>
  <c r="AX77" i="43"/>
  <c r="F122" i="44"/>
  <c r="G122" i="44" s="1"/>
  <c r="Q122" i="44" s="1"/>
  <c r="BA122" i="44" s="1"/>
  <c r="AX122" i="44"/>
  <c r="F114" i="44"/>
  <c r="G114" i="44" s="1"/>
  <c r="V114" i="44" s="1"/>
  <c r="AY114" i="44" s="1"/>
  <c r="AX114" i="44"/>
  <c r="F106" i="44"/>
  <c r="G106" i="44" s="1"/>
  <c r="AX106" i="44"/>
  <c r="F98" i="44"/>
  <c r="G98" i="44" s="1"/>
  <c r="Z98" i="44" s="1"/>
  <c r="AZ98" i="44" s="1"/>
  <c r="AX98" i="44"/>
  <c r="F83" i="44"/>
  <c r="G83" i="44" s="1"/>
  <c r="S83" i="44" s="1"/>
  <c r="AX83" i="44"/>
  <c r="F6" i="44"/>
  <c r="G6" i="44" s="1"/>
  <c r="AU6" i="44" s="1"/>
  <c r="AX6" i="44"/>
  <c r="F125" i="45"/>
  <c r="G125" i="45" s="1"/>
  <c r="F50" i="45"/>
  <c r="G50" i="45" s="1"/>
  <c r="U50" i="45" s="1"/>
  <c r="F102" i="46"/>
  <c r="G102" i="46" s="1"/>
  <c r="AX102" i="46"/>
  <c r="F94" i="46"/>
  <c r="G94" i="46" s="1"/>
  <c r="AE94" i="46" s="1" a="1"/>
  <c r="AE94" i="46" s="1"/>
  <c r="AD94" i="46" s="1"/>
  <c r="AX94" i="46"/>
  <c r="F86" i="46"/>
  <c r="AX86" i="46"/>
  <c r="AX46" i="46"/>
  <c r="F52" i="47"/>
  <c r="G52" i="47" s="1"/>
  <c r="F107" i="47"/>
  <c r="G107" i="47" s="1"/>
  <c r="S107" i="47" s="1"/>
  <c r="F87" i="47"/>
  <c r="G87" i="47" s="1"/>
  <c r="Z87" i="47" s="1"/>
  <c r="AZ87" i="47" s="1"/>
  <c r="AX87" i="47"/>
  <c r="F58" i="47"/>
  <c r="G58" i="47" s="1"/>
  <c r="AX58" i="47"/>
  <c r="F21" i="48"/>
  <c r="G21" i="48" s="1"/>
  <c r="Y21" i="48" s="1"/>
  <c r="F112" i="48"/>
  <c r="G112" i="48" s="1"/>
  <c r="V112" i="48" s="1"/>
  <c r="AY112" i="48" s="1"/>
  <c r="F49" i="48"/>
  <c r="G49" i="48" s="1"/>
  <c r="AE49" i="48" s="1" a="1"/>
  <c r="AE49" i="48" s="1"/>
  <c r="AD49" i="48" s="1"/>
  <c r="AC49" i="48" s="1"/>
  <c r="AH2" i="49"/>
  <c r="AH22" i="49"/>
  <c r="F25" i="49"/>
  <c r="G25" i="49" s="1"/>
  <c r="F38" i="49"/>
  <c r="G38" i="49" s="1"/>
  <c r="AH46" i="49"/>
  <c r="AH57" i="49"/>
  <c r="N60" i="49"/>
  <c r="F69" i="49"/>
  <c r="G69" i="49" s="1"/>
  <c r="F74" i="49"/>
  <c r="G74" i="49" s="1"/>
  <c r="F128" i="49"/>
  <c r="G128" i="49" s="1"/>
  <c r="F3" i="50"/>
  <c r="G3" i="50" s="1"/>
  <c r="AH17" i="50"/>
  <c r="F19" i="50"/>
  <c r="G19" i="50" s="1"/>
  <c r="F36" i="50"/>
  <c r="G36" i="50" s="1"/>
  <c r="F46" i="50"/>
  <c r="G46" i="50" s="1"/>
  <c r="AH53" i="50"/>
  <c r="F84" i="50"/>
  <c r="G84" i="50" s="1"/>
  <c r="F99" i="50"/>
  <c r="G99" i="50" s="1"/>
  <c r="N110" i="50"/>
  <c r="F113" i="50"/>
  <c r="G113" i="50" s="1"/>
  <c r="AE113" i="50" s="1" a="1"/>
  <c r="AE113" i="50" s="1"/>
  <c r="AD113" i="50" s="1"/>
  <c r="AC113" i="50" s="1"/>
  <c r="F33" i="50"/>
  <c r="G33" i="50" s="1"/>
  <c r="AG32" i="50"/>
  <c r="F13" i="51"/>
  <c r="G13" i="51" s="1"/>
  <c r="F18" i="51"/>
  <c r="G18" i="51" s="1"/>
  <c r="F40" i="51"/>
  <c r="G40" i="51" s="1"/>
  <c r="AE40" i="51" s="1" a="1"/>
  <c r="AE40" i="51" s="1"/>
  <c r="AD40" i="51" s="1"/>
  <c r="AC40" i="51" s="1"/>
  <c r="F86" i="51"/>
  <c r="G86" i="51" s="1"/>
  <c r="F89" i="51"/>
  <c r="G89" i="51" s="1"/>
  <c r="F94" i="51"/>
  <c r="G94" i="51" s="1"/>
  <c r="S94" i="51" s="1"/>
  <c r="F100" i="51"/>
  <c r="G100" i="51" s="1"/>
  <c r="F123" i="51"/>
  <c r="G123" i="51" s="1"/>
  <c r="P92" i="51"/>
  <c r="AH21" i="52"/>
  <c r="F29" i="52"/>
  <c r="G29" i="52" s="1"/>
  <c r="AE29" i="52" s="1" a="1"/>
  <c r="AE29" i="52" s="1"/>
  <c r="AD29" i="52" s="1"/>
  <c r="AC29" i="52" s="1"/>
  <c r="L40" i="52"/>
  <c r="F44" i="52"/>
  <c r="G44" i="52" s="1"/>
  <c r="AH55" i="52"/>
  <c r="N61" i="52"/>
  <c r="F79" i="52"/>
  <c r="G79" i="52" s="1"/>
  <c r="AE79" i="52" s="1" a="1"/>
  <c r="AE79" i="52" s="1"/>
  <c r="AD79" i="52" s="1"/>
  <c r="AC79" i="52" s="1"/>
  <c r="F96" i="52"/>
  <c r="G96" i="52" s="1"/>
  <c r="F107" i="52"/>
  <c r="G107" i="52" s="1"/>
  <c r="AE107" i="52" s="1" a="1"/>
  <c r="AE107" i="52" s="1"/>
  <c r="AD107" i="52" s="1"/>
  <c r="AC107" i="52" s="1"/>
  <c r="AH34" i="52"/>
  <c r="Z4" i="53"/>
  <c r="AZ4" i="53" s="1"/>
  <c r="BB4" i="53" s="1"/>
  <c r="F12" i="53"/>
  <c r="G12" i="53" s="1"/>
  <c r="Q32" i="53"/>
  <c r="BA32" i="53" s="1"/>
  <c r="BB32" i="53" s="1"/>
  <c r="F52" i="53"/>
  <c r="G52" i="53" s="1"/>
  <c r="Z83" i="53"/>
  <c r="AZ83" i="53" s="1"/>
  <c r="BB83" i="53" s="1"/>
  <c r="F104" i="53"/>
  <c r="G104" i="53" s="1"/>
  <c r="F118" i="53"/>
  <c r="G118" i="53" s="1"/>
  <c r="Y118" i="53" s="1"/>
  <c r="F15" i="54"/>
  <c r="G15" i="54" s="1"/>
  <c r="F37" i="54"/>
  <c r="G37" i="54" s="1"/>
  <c r="AH40" i="54"/>
  <c r="F46" i="54"/>
  <c r="G46" i="54" s="1"/>
  <c r="F110" i="54"/>
  <c r="G110" i="54" s="1"/>
  <c r="AE110" i="54" s="1" a="1"/>
  <c r="AE110" i="54" s="1"/>
  <c r="AD110" i="54" s="1"/>
  <c r="AC110" i="54" s="1"/>
  <c r="F114" i="54"/>
  <c r="G114" i="54" s="1"/>
  <c r="F121" i="54"/>
  <c r="G121" i="54" s="1"/>
  <c r="AH5" i="55"/>
  <c r="F13" i="55"/>
  <c r="G13" i="55" s="1"/>
  <c r="F14" i="55"/>
  <c r="G14" i="55" s="1"/>
  <c r="F19" i="55"/>
  <c r="G19" i="55" s="1"/>
  <c r="AE19" i="55" s="1" a="1"/>
  <c r="AE19" i="55" s="1"/>
  <c r="AD19" i="55" s="1"/>
  <c r="AC19" i="55" s="1"/>
  <c r="AH22" i="55"/>
  <c r="F32" i="55"/>
  <c r="G32" i="55" s="1"/>
  <c r="F46" i="55"/>
  <c r="G46" i="55" s="1"/>
  <c r="AH53" i="55"/>
  <c r="F63" i="55"/>
  <c r="G63" i="55" s="1"/>
  <c r="M64" i="55"/>
  <c r="F72" i="55"/>
  <c r="G72" i="55" s="1"/>
  <c r="F87" i="55"/>
  <c r="G87" i="55" s="1"/>
  <c r="AA87" i="55" s="1"/>
  <c r="F90" i="55"/>
  <c r="G90" i="55" s="1"/>
  <c r="F99" i="55"/>
  <c r="G99" i="55" s="1"/>
  <c r="F109" i="55"/>
  <c r="G109" i="55" s="1"/>
  <c r="F111" i="55"/>
  <c r="G111" i="55" s="1"/>
  <c r="F125" i="55"/>
  <c r="G125" i="55" s="1"/>
  <c r="F58" i="55"/>
  <c r="G58" i="55" s="1"/>
  <c r="AG68" i="55"/>
  <c r="AH5" i="56"/>
  <c r="AH7" i="56"/>
  <c r="AH13" i="56"/>
  <c r="F19" i="56"/>
  <c r="G19" i="56" s="1"/>
  <c r="Z20" i="56"/>
  <c r="AZ20" i="56" s="1"/>
  <c r="AH40" i="56"/>
  <c r="AH52" i="56"/>
  <c r="L59" i="56"/>
  <c r="F63" i="56"/>
  <c r="G63" i="56" s="1"/>
  <c r="F84" i="56"/>
  <c r="G84" i="56" s="1"/>
  <c r="F92" i="56"/>
  <c r="G92" i="56" s="1"/>
  <c r="AE92" i="56" s="1" a="1"/>
  <c r="AE92" i="56" s="1"/>
  <c r="AD92" i="56" s="1"/>
  <c r="AC92" i="56" s="1"/>
  <c r="F115" i="56"/>
  <c r="G115" i="56" s="1"/>
  <c r="F126" i="56"/>
  <c r="G126" i="56" s="1"/>
  <c r="F34" i="56"/>
  <c r="G34" i="56" s="1"/>
  <c r="AH13" i="57"/>
  <c r="F27" i="57"/>
  <c r="G27" i="57" s="1"/>
  <c r="AH37" i="57"/>
  <c r="AH51" i="57"/>
  <c r="F56" i="57"/>
  <c r="G56" i="57" s="1"/>
  <c r="AE56" i="57" s="1" a="1"/>
  <c r="AE56" i="57" s="1"/>
  <c r="AD56" i="57" s="1"/>
  <c r="AC56" i="57" s="1"/>
  <c r="F59" i="57"/>
  <c r="G59" i="57" s="1"/>
  <c r="AB59" i="57" s="1"/>
  <c r="F107" i="57"/>
  <c r="G107" i="57" s="1"/>
  <c r="L110" i="57"/>
  <c r="F112" i="57"/>
  <c r="G112" i="57" s="1"/>
  <c r="F34" i="57"/>
  <c r="G34" i="57" s="1"/>
  <c r="AH3" i="58"/>
  <c r="AH23" i="58"/>
  <c r="AH65" i="58"/>
  <c r="F70" i="58"/>
  <c r="G70" i="58" s="1"/>
  <c r="F71" i="58"/>
  <c r="G71" i="58" s="1"/>
  <c r="F78" i="58"/>
  <c r="G78" i="58" s="1"/>
  <c r="F79" i="58"/>
  <c r="G79" i="58" s="1"/>
  <c r="AE79" i="58" s="1" a="1"/>
  <c r="AE79" i="58" s="1"/>
  <c r="AD79" i="58" s="1"/>
  <c r="AC79" i="58" s="1"/>
  <c r="F91" i="58"/>
  <c r="G91" i="58" s="1"/>
  <c r="F104" i="58"/>
  <c r="G104" i="58" s="1"/>
  <c r="F110" i="58"/>
  <c r="G110" i="58" s="1"/>
  <c r="F121" i="58"/>
  <c r="G121" i="58" s="1"/>
  <c r="F34" i="58"/>
  <c r="G34" i="58" s="1"/>
  <c r="AG70" i="59"/>
  <c r="AG61" i="59"/>
  <c r="F73" i="38"/>
  <c r="G73" i="38" s="1"/>
  <c r="AX73" i="38"/>
  <c r="F121" i="39"/>
  <c r="G121" i="39" s="1"/>
  <c r="S121" i="39" s="1"/>
  <c r="AX121" i="39"/>
  <c r="F106" i="39"/>
  <c r="G106" i="39" s="1"/>
  <c r="AX106" i="39"/>
  <c r="F113" i="40"/>
  <c r="G113" i="40" s="1"/>
  <c r="P113" i="40" s="1"/>
  <c r="AX113" i="40"/>
  <c r="F105" i="40"/>
  <c r="G105" i="40" s="1"/>
  <c r="AX105" i="40"/>
  <c r="F97" i="40"/>
  <c r="G97" i="40" s="1"/>
  <c r="AE97" i="40" s="1" a="1"/>
  <c r="AE97" i="40" s="1"/>
  <c r="AD97" i="40" s="1"/>
  <c r="AC97" i="40" s="1"/>
  <c r="AX97" i="40"/>
  <c r="F68" i="40"/>
  <c r="G68" i="40" s="1"/>
  <c r="AX68" i="40"/>
  <c r="F117" i="41"/>
  <c r="G117" i="41" s="1"/>
  <c r="AX117" i="41"/>
  <c r="F123" i="42"/>
  <c r="G123" i="42" s="1"/>
  <c r="AX123" i="42"/>
  <c r="F109" i="42"/>
  <c r="G109" i="42" s="1"/>
  <c r="AX109" i="42"/>
  <c r="F88" i="42"/>
  <c r="G88" i="42" s="1"/>
  <c r="AX88" i="42"/>
  <c r="F72" i="42"/>
  <c r="G72" i="42" s="1"/>
  <c r="AX72" i="42"/>
  <c r="F129" i="43"/>
  <c r="G129" i="43" s="1"/>
  <c r="W129" i="43" s="1"/>
  <c r="AX129" i="43"/>
  <c r="F121" i="43"/>
  <c r="G121" i="43" s="1"/>
  <c r="AX121" i="43"/>
  <c r="F105" i="43"/>
  <c r="G105" i="43" s="1"/>
  <c r="AX105" i="43"/>
  <c r="F98" i="43"/>
  <c r="G98" i="43" s="1"/>
  <c r="AX98" i="43"/>
  <c r="F76" i="43"/>
  <c r="G76" i="43" s="1"/>
  <c r="W76" i="43" s="1"/>
  <c r="AX76" i="43"/>
  <c r="F68" i="43"/>
  <c r="G68" i="43" s="1"/>
  <c r="AX68" i="43"/>
  <c r="AG62" i="43"/>
  <c r="AX62" i="43"/>
  <c r="F105" i="44"/>
  <c r="G105" i="44" s="1"/>
  <c r="R105" i="44" s="1"/>
  <c r="AX105" i="44"/>
  <c r="F82" i="44"/>
  <c r="G82" i="44" s="1"/>
  <c r="AX82" i="44"/>
  <c r="D21" i="44"/>
  <c r="AX21" i="44"/>
  <c r="AH13" i="44"/>
  <c r="AX13" i="44"/>
  <c r="F110" i="45"/>
  <c r="G110" i="45" s="1"/>
  <c r="AX110" i="45"/>
  <c r="F34" i="45"/>
  <c r="G34" i="45" s="1"/>
  <c r="AX34" i="45"/>
  <c r="F125" i="46"/>
  <c r="AX125" i="46"/>
  <c r="F117" i="46"/>
  <c r="AX117" i="46"/>
  <c r="F109" i="46"/>
  <c r="AX109" i="46"/>
  <c r="F101" i="46"/>
  <c r="G101" i="46" s="1"/>
  <c r="AX101" i="46"/>
  <c r="F93" i="46"/>
  <c r="G93" i="46" s="1"/>
  <c r="AX93" i="46"/>
  <c r="F53" i="46"/>
  <c r="AX53" i="46"/>
  <c r="AX45" i="46"/>
  <c r="AH13" i="47"/>
  <c r="R20" i="47"/>
  <c r="F41" i="47"/>
  <c r="G41" i="47" s="1"/>
  <c r="F126" i="47"/>
  <c r="G126" i="47" s="1"/>
  <c r="S126" i="47" s="1"/>
  <c r="AX126" i="47"/>
  <c r="F110" i="47"/>
  <c r="G110" i="47" s="1"/>
  <c r="AX110" i="47"/>
  <c r="F102" i="47"/>
  <c r="G102" i="47" s="1"/>
  <c r="AX102" i="47"/>
  <c r="F94" i="47"/>
  <c r="G94" i="47" s="1"/>
  <c r="S94" i="47" s="1"/>
  <c r="AX94" i="47"/>
  <c r="A42" i="47"/>
  <c r="AX42" i="47"/>
  <c r="F5" i="48"/>
  <c r="G5" i="48" s="1"/>
  <c r="W5" i="48" s="1"/>
  <c r="L21" i="48"/>
  <c r="F36" i="48"/>
  <c r="G36" i="48" s="1"/>
  <c r="V36" i="48" s="1"/>
  <c r="AY36" i="48" s="1"/>
  <c r="Y64" i="48"/>
  <c r="F22" i="49"/>
  <c r="G22" i="49" s="1"/>
  <c r="AE22" i="49" s="1" a="1"/>
  <c r="AE22" i="49" s="1"/>
  <c r="AD22" i="49" s="1"/>
  <c r="AC22" i="49" s="1"/>
  <c r="F30" i="49"/>
  <c r="G30" i="49" s="1"/>
  <c r="F57" i="49"/>
  <c r="G57" i="49" s="1"/>
  <c r="F113" i="49"/>
  <c r="G113" i="49" s="1"/>
  <c r="F123" i="49"/>
  <c r="G123" i="49" s="1"/>
  <c r="F32" i="50"/>
  <c r="G32" i="50" s="1"/>
  <c r="F42" i="50"/>
  <c r="G42" i="50" s="1"/>
  <c r="F101" i="50"/>
  <c r="G101" i="50" s="1"/>
  <c r="F109" i="50"/>
  <c r="G109" i="50" s="1"/>
  <c r="F119" i="50"/>
  <c r="G119" i="50" s="1"/>
  <c r="P119" i="50" s="1"/>
  <c r="F126" i="50"/>
  <c r="G126" i="50" s="1"/>
  <c r="AE126" i="50" s="1" a="1"/>
  <c r="AE126" i="50" s="1"/>
  <c r="AD126" i="50" s="1"/>
  <c r="AC126" i="50" s="1"/>
  <c r="AH64" i="50"/>
  <c r="AB51" i="51"/>
  <c r="N54" i="51"/>
  <c r="F110" i="51"/>
  <c r="G110" i="51" s="1"/>
  <c r="F113" i="51"/>
  <c r="G113" i="51" s="1"/>
  <c r="F17" i="51"/>
  <c r="G17" i="51" s="1"/>
  <c r="M40" i="52"/>
  <c r="S87" i="52"/>
  <c r="N92" i="52"/>
  <c r="F26" i="52"/>
  <c r="G26" i="52" s="1"/>
  <c r="F129" i="53"/>
  <c r="G129" i="53" s="1"/>
  <c r="F9" i="53"/>
  <c r="G9" i="53" s="1"/>
  <c r="F68" i="54"/>
  <c r="G68" i="54" s="1"/>
  <c r="V85" i="54"/>
  <c r="AY85" i="54" s="1"/>
  <c r="F72" i="54"/>
  <c r="G72" i="54" s="1"/>
  <c r="F57" i="55"/>
  <c r="G57" i="55" s="1"/>
  <c r="F120" i="55"/>
  <c r="G120" i="55" s="1"/>
  <c r="Y120" i="55" s="1"/>
  <c r="F124" i="55"/>
  <c r="G124" i="55" s="1"/>
  <c r="Y124" i="55" s="1"/>
  <c r="F34" i="55"/>
  <c r="G34" i="55" s="1"/>
  <c r="F71" i="56"/>
  <c r="G71" i="56" s="1"/>
  <c r="F86" i="56"/>
  <c r="G86" i="56" s="1"/>
  <c r="N92" i="56"/>
  <c r="F112" i="56"/>
  <c r="G112" i="56" s="1"/>
  <c r="F26" i="56"/>
  <c r="G26" i="56" s="1"/>
  <c r="AE26" i="56" s="1" a="1"/>
  <c r="AE26" i="56" s="1"/>
  <c r="AD26" i="56" s="1"/>
  <c r="AC26" i="56" s="1"/>
  <c r="P78" i="57"/>
  <c r="F95" i="57"/>
  <c r="G95" i="57" s="1"/>
  <c r="Y95" i="57" s="1"/>
  <c r="N110" i="57"/>
  <c r="F120" i="57"/>
  <c r="G120" i="57" s="1"/>
  <c r="F89" i="57"/>
  <c r="G89" i="57" s="1"/>
  <c r="M91" i="58"/>
  <c r="N98" i="58"/>
  <c r="N110" i="58"/>
  <c r="AA82" i="59"/>
  <c r="Q78" i="12"/>
  <c r="BA78" i="12" s="1"/>
  <c r="Y78" i="12"/>
  <c r="AS78" i="12"/>
  <c r="AF78" i="12" s="1"/>
  <c r="U78" i="12"/>
  <c r="S78" i="12"/>
  <c r="AB78" i="12"/>
  <c r="W78" i="12"/>
  <c r="R78" i="12"/>
  <c r="P78" i="12"/>
  <c r="V78" i="12"/>
  <c r="AY78" i="12" s="1"/>
  <c r="AA78" i="12"/>
  <c r="Z78" i="12"/>
  <c r="AZ78" i="12" s="1"/>
  <c r="Q39" i="12"/>
  <c r="BA39" i="12" s="1"/>
  <c r="BB39" i="12" s="1"/>
  <c r="AB39" i="12"/>
  <c r="AE39" i="12" a="1"/>
  <c r="AE39" i="12" s="1"/>
  <c r="AA39" i="12"/>
  <c r="Z39" i="12"/>
  <c r="AZ39" i="12" s="1"/>
  <c r="W39" i="12"/>
  <c r="V39" i="12"/>
  <c r="AY39" i="12" s="1"/>
  <c r="P39" i="12"/>
  <c r="Y39" i="12"/>
  <c r="AU39" i="12"/>
  <c r="R39" i="12"/>
  <c r="U39" i="12"/>
  <c r="S39" i="12"/>
  <c r="F100" i="12"/>
  <c r="G100" i="12" s="1"/>
  <c r="Y100" i="12" s="1"/>
  <c r="D77" i="12"/>
  <c r="A77" i="12"/>
  <c r="AH49" i="12"/>
  <c r="F49" i="12"/>
  <c r="G49" i="12" s="1"/>
  <c r="AE49" i="12" s="1" a="1"/>
  <c r="AE49" i="12" s="1"/>
  <c r="AD49" i="12" s="1"/>
  <c r="AC49" i="12" s="1"/>
  <c r="AZ18" i="12"/>
  <c r="AY18" i="12"/>
  <c r="Q71" i="12"/>
  <c r="BA71" i="12" s="1"/>
  <c r="P71" i="12"/>
  <c r="S71" i="12"/>
  <c r="L71" i="12"/>
  <c r="V71" i="12"/>
  <c r="AY71" i="12" s="1"/>
  <c r="R71" i="12"/>
  <c r="N71" i="12"/>
  <c r="N29" i="12"/>
  <c r="L29" i="12"/>
  <c r="N22" i="12"/>
  <c r="V22" i="12"/>
  <c r="AY22" i="12" s="1"/>
  <c r="M22" i="12"/>
  <c r="S102" i="12"/>
  <c r="A26" i="12"/>
  <c r="BC26" i="12" s="1"/>
  <c r="D26" i="12"/>
  <c r="F104" i="12"/>
  <c r="G104" i="12" s="1"/>
  <c r="U104" i="12" s="1"/>
  <c r="F76" i="12"/>
  <c r="G76" i="12" s="1"/>
  <c r="AE76" i="12" s="1" a="1"/>
  <c r="AE76" i="12" s="1"/>
  <c r="AD76" i="12" s="1"/>
  <c r="AC76" i="12" s="1"/>
  <c r="AH55" i="12"/>
  <c r="F55" i="12"/>
  <c r="G55" i="12" s="1"/>
  <c r="A55" i="12"/>
  <c r="N121" i="12"/>
  <c r="M121" i="12"/>
  <c r="L98" i="12"/>
  <c r="N98" i="12"/>
  <c r="Y77" i="12"/>
  <c r="N77" i="12"/>
  <c r="M77" i="12"/>
  <c r="Q51" i="12"/>
  <c r="BA51" i="12" s="1"/>
  <c r="BB51" i="12" s="1"/>
  <c r="M51" i="12"/>
  <c r="N51" i="12"/>
  <c r="V51" i="12"/>
  <c r="AY51" i="12" s="1"/>
  <c r="N36" i="12"/>
  <c r="M36" i="12"/>
  <c r="L36" i="12"/>
  <c r="L28" i="12"/>
  <c r="N28" i="12"/>
  <c r="M28" i="12"/>
  <c r="AG28" i="12" s="1"/>
  <c r="BA66" i="12"/>
  <c r="BB66" i="12" s="1"/>
  <c r="M8" i="12"/>
  <c r="D17" i="12"/>
  <c r="A17" i="12"/>
  <c r="R72" i="12"/>
  <c r="P21" i="12"/>
  <c r="AB21" i="12"/>
  <c r="A44" i="12"/>
  <c r="D44" i="12"/>
  <c r="Z68" i="12"/>
  <c r="AZ68" i="12" s="1"/>
  <c r="Q68" i="12"/>
  <c r="BA68" i="12" s="1"/>
  <c r="F61" i="12"/>
  <c r="G61" i="12" s="1"/>
  <c r="S61" i="12" s="1"/>
  <c r="AH61" i="12"/>
  <c r="M12" i="12"/>
  <c r="AG12" i="12" s="1"/>
  <c r="N12" i="12"/>
  <c r="M50" i="12"/>
  <c r="N50" i="12"/>
  <c r="L50" i="12"/>
  <c r="L42" i="12"/>
  <c r="M42" i="12"/>
  <c r="AG42" i="12" s="1"/>
  <c r="M35" i="12"/>
  <c r="N35" i="12"/>
  <c r="L35" i="12"/>
  <c r="W54" i="12"/>
  <c r="P54" i="12"/>
  <c r="S54" i="12"/>
  <c r="L119" i="12"/>
  <c r="M119" i="12"/>
  <c r="N119" i="12"/>
  <c r="N111" i="12"/>
  <c r="M111" i="12"/>
  <c r="M103" i="12"/>
  <c r="N103" i="12"/>
  <c r="L103" i="12"/>
  <c r="L83" i="12"/>
  <c r="M83" i="12"/>
  <c r="N83" i="12"/>
  <c r="L75" i="12"/>
  <c r="M75" i="12"/>
  <c r="N75" i="12"/>
  <c r="L61" i="12"/>
  <c r="M61" i="12"/>
  <c r="AG61" i="12" s="1"/>
  <c r="L41" i="12"/>
  <c r="M41" i="12"/>
  <c r="M34" i="12"/>
  <c r="N34" i="12"/>
  <c r="N19" i="12"/>
  <c r="M19" i="12"/>
  <c r="L19" i="12"/>
  <c r="M71" i="12"/>
  <c r="L22" i="12"/>
  <c r="AS122" i="12"/>
  <c r="AF122" i="12" s="1"/>
  <c r="AY122" i="12"/>
  <c r="F29" i="12"/>
  <c r="G29" i="12" s="1"/>
  <c r="AE29" i="12" s="1" a="1"/>
  <c r="AE29" i="12" s="1"/>
  <c r="AD29" i="12" s="1"/>
  <c r="AC29" i="12" s="1"/>
  <c r="AH29" i="12"/>
  <c r="M4" i="12"/>
  <c r="N4" i="12"/>
  <c r="L4" i="12"/>
  <c r="M102" i="12"/>
  <c r="L102" i="12"/>
  <c r="N54" i="12"/>
  <c r="L54" i="12"/>
  <c r="M33" i="12"/>
  <c r="AG33" i="12" s="1"/>
  <c r="N33" i="12"/>
  <c r="L8" i="12"/>
  <c r="P32" i="12"/>
  <c r="AB32" i="12"/>
  <c r="V32" i="12"/>
  <c r="AY32" i="12" s="1"/>
  <c r="AA32" i="12"/>
  <c r="W32" i="12"/>
  <c r="Y32" i="12"/>
  <c r="Z32" i="12"/>
  <c r="AZ32" i="12" s="1"/>
  <c r="A107" i="12"/>
  <c r="D107" i="12"/>
  <c r="F36" i="12"/>
  <c r="G36" i="12" s="1"/>
  <c r="W36" i="12" s="1"/>
  <c r="M117" i="12"/>
  <c r="V117" i="12"/>
  <c r="AY117" i="12" s="1"/>
  <c r="N117" i="12"/>
  <c r="M109" i="12"/>
  <c r="L109" i="12"/>
  <c r="L95" i="12"/>
  <c r="L88" i="12"/>
  <c r="N88" i="12"/>
  <c r="M66" i="12"/>
  <c r="L66" i="12"/>
  <c r="N66" i="12"/>
  <c r="M47" i="12"/>
  <c r="AG47" i="12" s="1"/>
  <c r="L47" i="12"/>
  <c r="N47" i="12"/>
  <c r="N32" i="12"/>
  <c r="M32" i="12"/>
  <c r="AG32" i="12" s="1"/>
  <c r="L114" i="12"/>
  <c r="W62" i="12"/>
  <c r="Y62" i="12"/>
  <c r="Q62" i="12"/>
  <c r="BA62" i="12" s="1"/>
  <c r="V62" i="12"/>
  <c r="AY62" i="12" s="1"/>
  <c r="R62" i="12"/>
  <c r="AU62" i="12"/>
  <c r="AA62" i="12"/>
  <c r="Y37" i="12"/>
  <c r="W37" i="12"/>
  <c r="Q37" i="12"/>
  <c r="BA37" i="12" s="1"/>
  <c r="V37" i="12"/>
  <c r="AY37" i="12" s="1"/>
  <c r="AU37" i="12"/>
  <c r="F12" i="12"/>
  <c r="G12" i="12" s="1"/>
  <c r="Q12" i="12" s="1"/>
  <c r="BA12" i="12" s="1"/>
  <c r="L116" i="12"/>
  <c r="N116" i="12"/>
  <c r="M116" i="12"/>
  <c r="L100" i="12"/>
  <c r="N100" i="12"/>
  <c r="M100" i="12"/>
  <c r="L46" i="12"/>
  <c r="BD43" i="12" s="1" a="1"/>
  <c r="BD43" i="12" s="1"/>
  <c r="M46" i="12"/>
  <c r="AG46" i="12" s="1"/>
  <c r="N114" i="12"/>
  <c r="AA105" i="12"/>
  <c r="Y105" i="12"/>
  <c r="W93" i="12"/>
  <c r="AB93" i="12"/>
  <c r="F70" i="12"/>
  <c r="G70" i="12" s="1"/>
  <c r="AB70" i="12" s="1"/>
  <c r="AH42" i="12"/>
  <c r="F42" i="12"/>
  <c r="G42" i="12" s="1"/>
  <c r="L9" i="12"/>
  <c r="N9" i="12"/>
  <c r="N107" i="12"/>
  <c r="M107" i="12"/>
  <c r="L107" i="12"/>
  <c r="AA79" i="12"/>
  <c r="L79" i="12"/>
  <c r="N79" i="12"/>
  <c r="M79" i="12"/>
  <c r="M58" i="12"/>
  <c r="AG58" i="12" s="1"/>
  <c r="L58" i="12"/>
  <c r="A51" i="12"/>
  <c r="Q22" i="12"/>
  <c r="BA22" i="12" s="1"/>
  <c r="BB22" i="12" s="1"/>
  <c r="A54" i="12"/>
  <c r="D57" i="12"/>
  <c r="F14" i="12"/>
  <c r="G14" i="12" s="1"/>
  <c r="AE14" i="12" s="1" a="1"/>
  <c r="AE14" i="12" s="1"/>
  <c r="AD14" i="12" s="1"/>
  <c r="AC14" i="12" s="1"/>
  <c r="A14" i="12"/>
  <c r="AH3" i="12"/>
  <c r="A111" i="12"/>
  <c r="A50" i="12"/>
  <c r="BC50" i="12" s="1"/>
  <c r="V101" i="28"/>
  <c r="AY101" i="28" s="1"/>
  <c r="R101" i="28"/>
  <c r="W101" i="28"/>
  <c r="P101" i="28"/>
  <c r="AB101" i="28"/>
  <c r="Z101" i="28"/>
  <c r="AZ101" i="28" s="1"/>
  <c r="Q101" i="28"/>
  <c r="BA101" i="28" s="1"/>
  <c r="U101" i="28"/>
  <c r="AA101" i="28"/>
  <c r="S101" i="28"/>
  <c r="Y101" i="28"/>
  <c r="Q89" i="28"/>
  <c r="BA89" i="28" s="1"/>
  <c r="AA98" i="28"/>
  <c r="W98" i="28"/>
  <c r="Z98" i="28"/>
  <c r="AZ98" i="28" s="1"/>
  <c r="U98" i="28"/>
  <c r="P98" i="28"/>
  <c r="V98" i="28"/>
  <c r="AY98" i="28" s="1"/>
  <c r="R98" i="28"/>
  <c r="AB98" i="28"/>
  <c r="Q98" i="28"/>
  <c r="BA98" i="28" s="1"/>
  <c r="S98" i="28"/>
  <c r="Y98" i="28"/>
  <c r="V49" i="28"/>
  <c r="AY49" i="28" s="1"/>
  <c r="Z103" i="28"/>
  <c r="AZ103" i="28" s="1"/>
  <c r="P103" i="28"/>
  <c r="R103" i="28"/>
  <c r="AU29" i="28"/>
  <c r="P29" i="28"/>
  <c r="AA29" i="28"/>
  <c r="U29" i="28"/>
  <c r="Y29" i="28"/>
  <c r="S29" i="28"/>
  <c r="W29" i="28"/>
  <c r="AE29" i="28" a="1"/>
  <c r="AE29" i="28" s="1"/>
  <c r="AB29" i="28"/>
  <c r="Z29" i="28"/>
  <c r="AZ29" i="28" s="1"/>
  <c r="V29" i="28"/>
  <c r="AY29" i="28" s="1"/>
  <c r="A38" i="28"/>
  <c r="D38" i="28"/>
  <c r="Y83" i="28"/>
  <c r="P83" i="28"/>
  <c r="Q83" i="28"/>
  <c r="BA83" i="28" s="1"/>
  <c r="AB83" i="28"/>
  <c r="S83" i="28"/>
  <c r="V83" i="28"/>
  <c r="AY83" i="28" s="1"/>
  <c r="R83" i="28"/>
  <c r="U83" i="28"/>
  <c r="Z83" i="28"/>
  <c r="AZ83" i="28" s="1"/>
  <c r="W83" i="28"/>
  <c r="F61" i="28"/>
  <c r="G61" i="28" s="1"/>
  <c r="AH61" i="28"/>
  <c r="Z114" i="28"/>
  <c r="AZ114" i="28" s="1"/>
  <c r="L114" i="28"/>
  <c r="BD118" i="28" s="1" a="1"/>
  <c r="BD118" i="28" s="1"/>
  <c r="N93" i="28"/>
  <c r="M93" i="28"/>
  <c r="L93" i="28"/>
  <c r="BD96" i="28" s="1" a="1"/>
  <c r="BD96" i="28" s="1"/>
  <c r="N79" i="28"/>
  <c r="S79" i="28"/>
  <c r="V79" i="28"/>
  <c r="AY79" i="28" s="1"/>
  <c r="Q79" i="28"/>
  <c r="BA79" i="28" s="1"/>
  <c r="BB79" i="28" s="1"/>
  <c r="M79" i="28"/>
  <c r="R79" i="28"/>
  <c r="L79" i="28"/>
  <c r="BD74" i="28" s="1" a="1"/>
  <c r="BD74" i="28" s="1"/>
  <c r="P79" i="28"/>
  <c r="R58" i="28"/>
  <c r="V58" i="28"/>
  <c r="AY58" i="28" s="1"/>
  <c r="P58" i="28"/>
  <c r="Q58" i="28"/>
  <c r="BA58" i="28" s="1"/>
  <c r="BB58" i="28" s="1"/>
  <c r="S58" i="28"/>
  <c r="D32" i="28"/>
  <c r="U26" i="28"/>
  <c r="Y22" i="28"/>
  <c r="W22" i="28"/>
  <c r="N58" i="28"/>
  <c r="V114" i="28"/>
  <c r="AY114" i="28" s="1"/>
  <c r="A103" i="28"/>
  <c r="D103" i="28"/>
  <c r="S123" i="28"/>
  <c r="W123" i="28"/>
  <c r="P123" i="28"/>
  <c r="V123" i="28"/>
  <c r="AY123" i="28" s="1"/>
  <c r="R123" i="28"/>
  <c r="AE123" i="28" a="1"/>
  <c r="AE123" i="28" s="1"/>
  <c r="Q123" i="28"/>
  <c r="BA123" i="28" s="1"/>
  <c r="BB123" i="28" s="1"/>
  <c r="Y125" i="28"/>
  <c r="W125" i="28"/>
  <c r="AE125" i="28" a="1"/>
  <c r="AE125" i="28" s="1"/>
  <c r="AB125" i="28"/>
  <c r="R125" i="28"/>
  <c r="U125" i="28"/>
  <c r="Q125" i="28"/>
  <c r="BA125" i="28" s="1"/>
  <c r="BB125" i="28" s="1"/>
  <c r="Z92" i="28"/>
  <c r="AZ92" i="28" s="1"/>
  <c r="V92" i="28"/>
  <c r="AY92" i="28" s="1"/>
  <c r="S92" i="28"/>
  <c r="P92" i="28"/>
  <c r="Y92" i="28"/>
  <c r="AA92" i="28"/>
  <c r="AB92" i="28"/>
  <c r="AE92" i="28" a="1"/>
  <c r="AE92" i="28" s="1"/>
  <c r="Q92" i="28"/>
  <c r="BA92" i="28" s="1"/>
  <c r="BB92" i="28" s="1"/>
  <c r="W92" i="28"/>
  <c r="V69" i="28"/>
  <c r="AY69" i="28" s="1"/>
  <c r="AB69" i="28"/>
  <c r="Z69" i="28"/>
  <c r="AZ69" i="28" s="1"/>
  <c r="U69" i="28"/>
  <c r="AA69" i="28"/>
  <c r="R69" i="28"/>
  <c r="Q69" i="28"/>
  <c r="BA69" i="28" s="1"/>
  <c r="U31" i="28"/>
  <c r="Z127" i="28"/>
  <c r="AZ127" i="28" s="1"/>
  <c r="AA127" i="28"/>
  <c r="Q127" i="28"/>
  <c r="BA127" i="28" s="1"/>
  <c r="BB127" i="28" s="1"/>
  <c r="AE127" i="28" a="1"/>
  <c r="AE127" i="28" s="1"/>
  <c r="AB127" i="28"/>
  <c r="U127" i="28"/>
  <c r="F68" i="28"/>
  <c r="G68" i="28" s="1"/>
  <c r="AB53" i="28"/>
  <c r="Z53" i="28"/>
  <c r="AZ53" i="28" s="1"/>
  <c r="V126" i="28"/>
  <c r="AY126" i="28" s="1"/>
  <c r="P126" i="28"/>
  <c r="N84" i="28"/>
  <c r="L84" i="28"/>
  <c r="BD84" i="28" s="1" a="1"/>
  <c r="BD84" i="28" s="1"/>
  <c r="M84" i="28"/>
  <c r="S26" i="28"/>
  <c r="Q22" i="28"/>
  <c r="BA22" i="28" s="1"/>
  <c r="AA22" i="28"/>
  <c r="M58" i="28"/>
  <c r="AB114" i="28"/>
  <c r="P111" i="28"/>
  <c r="F104" i="28"/>
  <c r="G104" i="28" s="1"/>
  <c r="D52" i="28"/>
  <c r="A52" i="28"/>
  <c r="A16" i="28"/>
  <c r="D16" i="28"/>
  <c r="AH9" i="28"/>
  <c r="L106" i="28"/>
  <c r="BD110" i="28" s="1" a="1"/>
  <c r="BD110" i="28" s="1"/>
  <c r="P106" i="28"/>
  <c r="Q106" i="28"/>
  <c r="BA106" i="28" s="1"/>
  <c r="BB106" i="28" s="1"/>
  <c r="R106" i="28"/>
  <c r="V106" i="28"/>
  <c r="AY106" i="28" s="1"/>
  <c r="M91" i="28"/>
  <c r="P91" i="28"/>
  <c r="Q91" i="28"/>
  <c r="BA91" i="28" s="1"/>
  <c r="BB91" i="28" s="1"/>
  <c r="S91" i="28"/>
  <c r="R91" i="28"/>
  <c r="L91" i="28"/>
  <c r="BD95" i="28" s="1" a="1"/>
  <c r="BD95" i="28" s="1"/>
  <c r="Z71" i="28"/>
  <c r="AZ71" i="28" s="1"/>
  <c r="L71" i="28"/>
  <c r="BD66" i="28" s="1" a="1"/>
  <c r="BD66" i="28" s="1"/>
  <c r="Y71" i="28"/>
  <c r="N71" i="28"/>
  <c r="V71" i="28"/>
  <c r="AY71" i="28" s="1"/>
  <c r="M71" i="28"/>
  <c r="AA71" i="28"/>
  <c r="W71" i="28"/>
  <c r="U71" i="28"/>
  <c r="M64" i="28"/>
  <c r="L64" i="28"/>
  <c r="BD61" i="28" s="1" a="1"/>
  <c r="BD61" i="28" s="1"/>
  <c r="N64" i="28"/>
  <c r="Y56" i="28"/>
  <c r="U56" i="28"/>
  <c r="M43" i="28"/>
  <c r="N43" i="28"/>
  <c r="L22" i="28"/>
  <c r="BD19" i="28" s="1" a="1"/>
  <c r="BD19" i="28" s="1"/>
  <c r="N22" i="28"/>
  <c r="M14" i="28"/>
  <c r="N14" i="28"/>
  <c r="AU26" i="28"/>
  <c r="Z26" i="28"/>
  <c r="AZ26" i="28" s="1"/>
  <c r="P22" i="28"/>
  <c r="M114" i="28"/>
  <c r="AA83" i="28"/>
  <c r="R92" i="28"/>
  <c r="Y78" i="28"/>
  <c r="A73" i="28"/>
  <c r="F44" i="28"/>
  <c r="G44" i="28" s="1"/>
  <c r="AB44" i="28" s="1"/>
  <c r="F36" i="28"/>
  <c r="G36" i="28" s="1"/>
  <c r="AH36" i="28"/>
  <c r="AG36" i="28"/>
  <c r="F15" i="28"/>
  <c r="G15" i="28" s="1"/>
  <c r="U15" i="28" s="1"/>
  <c r="AH15" i="28"/>
  <c r="M112" i="28"/>
  <c r="V112" i="28"/>
  <c r="AY112" i="28" s="1"/>
  <c r="S112" i="28"/>
  <c r="R112" i="28"/>
  <c r="P112" i="28"/>
  <c r="M105" i="28"/>
  <c r="L105" i="28"/>
  <c r="BD105" i="28" s="1" a="1"/>
  <c r="BD105" i="28" s="1"/>
  <c r="N105" i="28"/>
  <c r="W26" i="28"/>
  <c r="R26" i="28"/>
  <c r="S22" i="28"/>
  <c r="U114" i="28"/>
  <c r="D54" i="28"/>
  <c r="A54" i="28"/>
  <c r="W40" i="28"/>
  <c r="S40" i="28"/>
  <c r="AA66" i="28"/>
  <c r="Q66" i="28"/>
  <c r="BA66" i="28" s="1"/>
  <c r="S66" i="28"/>
  <c r="P66" i="28"/>
  <c r="U66" i="28"/>
  <c r="R66" i="28"/>
  <c r="Y66" i="28"/>
  <c r="D8" i="28"/>
  <c r="A8" i="28"/>
  <c r="M39" i="28"/>
  <c r="AG39" i="28" s="1"/>
  <c r="L39" i="28"/>
  <c r="BD34" i="28" s="1" a="1"/>
  <c r="BD34" i="28" s="1"/>
  <c r="N39" i="28"/>
  <c r="Z80" i="28"/>
  <c r="AZ80" i="28" s="1"/>
  <c r="W80" i="28"/>
  <c r="V80" i="28"/>
  <c r="AY80" i="28" s="1"/>
  <c r="AB80" i="28"/>
  <c r="U80" i="28"/>
  <c r="Y80" i="28"/>
  <c r="AE80" i="28" a="1"/>
  <c r="AE80" i="28" s="1"/>
  <c r="R80" i="28"/>
  <c r="AA80" i="28"/>
  <c r="S80" i="28"/>
  <c r="AA27" i="28"/>
  <c r="W27" i="28"/>
  <c r="Y27" i="28"/>
  <c r="S27" i="28"/>
  <c r="AE27" i="28" a="1"/>
  <c r="AE27" i="28" s="1"/>
  <c r="Z27" i="28"/>
  <c r="AZ27" i="28" s="1"/>
  <c r="AU27" i="28"/>
  <c r="U27" i="28"/>
  <c r="M47" i="28"/>
  <c r="Q47" i="28"/>
  <c r="BA47" i="28" s="1"/>
  <c r="S47" i="28"/>
  <c r="P47" i="28"/>
  <c r="L47" i="28"/>
  <c r="BD42" i="28" s="1" a="1"/>
  <c r="BD42" i="28" s="1"/>
  <c r="N34" i="28"/>
  <c r="M34" i="28"/>
  <c r="AG34" i="28" s="1"/>
  <c r="L34" i="28"/>
  <c r="BD38" i="28" s="1" a="1"/>
  <c r="BD38" i="28" s="1"/>
  <c r="Y26" i="28"/>
  <c r="AE26" i="28" a="1"/>
  <c r="AE26" i="28" s="1"/>
  <c r="AB22" i="28"/>
  <c r="Y114" i="28"/>
  <c r="V93" i="28"/>
  <c r="AY93" i="28" s="1"/>
  <c r="W52" i="28"/>
  <c r="U52" i="28"/>
  <c r="Q52" i="28"/>
  <c r="BA52" i="28" s="1"/>
  <c r="S52" i="28"/>
  <c r="AU52" i="28"/>
  <c r="Y52" i="28"/>
  <c r="V52" i="28"/>
  <c r="AY52" i="28" s="1"/>
  <c r="BB52" i="28" s="1"/>
  <c r="AA52" i="28"/>
  <c r="P52" i="28"/>
  <c r="R52" i="28"/>
  <c r="P69" i="28"/>
  <c r="A6" i="28"/>
  <c r="D6" i="28"/>
  <c r="S122" i="28"/>
  <c r="D57" i="28"/>
  <c r="A57" i="28"/>
  <c r="A34" i="28"/>
  <c r="BC34" i="28" s="1"/>
  <c r="D34" i="28"/>
  <c r="M88" i="28"/>
  <c r="L88" i="28"/>
  <c r="BD85" i="28" s="1" a="1"/>
  <c r="BD85" i="28" s="1"/>
  <c r="L69" i="28"/>
  <c r="M69" i="28"/>
  <c r="N69" i="28"/>
  <c r="W19" i="28"/>
  <c r="Q26" i="28"/>
  <c r="BA26" i="28" s="1"/>
  <c r="BB26" i="28" s="1"/>
  <c r="AB26" i="28"/>
  <c r="V22" i="28"/>
  <c r="AY22" i="28" s="1"/>
  <c r="N114" i="28"/>
  <c r="S42" i="28"/>
  <c r="AE42" i="28" a="1"/>
  <c r="AE42" i="28" s="1"/>
  <c r="Y42" i="28"/>
  <c r="V42" i="28"/>
  <c r="AY42" i="28" s="1"/>
  <c r="U42" i="28"/>
  <c r="AA42" i="28"/>
  <c r="R42" i="28"/>
  <c r="AU42" i="28"/>
  <c r="Z42" i="28"/>
  <c r="AZ42" i="28" s="1"/>
  <c r="Q42" i="28"/>
  <c r="BA42" i="28" s="1"/>
  <c r="BB42" i="28" s="1"/>
  <c r="P42" i="28"/>
  <c r="R86" i="28"/>
  <c r="Y39" i="28"/>
  <c r="Q39" i="28"/>
  <c r="BA39" i="28" s="1"/>
  <c r="P39" i="28"/>
  <c r="A63" i="28"/>
  <c r="D63" i="28"/>
  <c r="AH20" i="28"/>
  <c r="F20" i="28"/>
  <c r="G20" i="28" s="1"/>
  <c r="D12" i="28"/>
  <c r="A12" i="28"/>
  <c r="L18" i="28"/>
  <c r="BD22" i="28" s="1" a="1"/>
  <c r="BD22" i="28" s="1"/>
  <c r="N18" i="28"/>
  <c r="M18" i="28"/>
  <c r="AG18" i="28" s="1"/>
  <c r="AA26" i="28"/>
  <c r="AU22" i="28"/>
  <c r="W114" i="28"/>
  <c r="AB93" i="28"/>
  <c r="W93" i="28"/>
  <c r="P93" i="28"/>
  <c r="R93" i="28"/>
  <c r="U93" i="28"/>
  <c r="Q93" i="28"/>
  <c r="BA93" i="28" s="1"/>
  <c r="BB93" i="28" s="1"/>
  <c r="Z93" i="28"/>
  <c r="AZ93" i="28" s="1"/>
  <c r="AA93" i="28"/>
  <c r="S93" i="28"/>
  <c r="P105" i="28"/>
  <c r="Q105" i="28"/>
  <c r="BA105" i="28" s="1"/>
  <c r="Z120" i="28"/>
  <c r="AZ120" i="28" s="1"/>
  <c r="R120" i="28"/>
  <c r="V120" i="28"/>
  <c r="AY120" i="28" s="1"/>
  <c r="P120" i="28"/>
  <c r="Q120" i="28"/>
  <c r="BA120" i="28" s="1"/>
  <c r="AA120" i="28"/>
  <c r="Y120" i="28"/>
  <c r="W120" i="28"/>
  <c r="U120" i="28"/>
  <c r="AB120" i="28"/>
  <c r="V113" i="28"/>
  <c r="AY113" i="28" s="1"/>
  <c r="AE77" i="28" a="1"/>
  <c r="AE77" i="28" s="1"/>
  <c r="Z77" i="28"/>
  <c r="AZ77" i="28" s="1"/>
  <c r="AB77" i="28"/>
  <c r="AA77" i="28"/>
  <c r="P77" i="28"/>
  <c r="W77" i="28"/>
  <c r="U77" i="28"/>
  <c r="AH55" i="28"/>
  <c r="F55" i="28"/>
  <c r="G55" i="28" s="1"/>
  <c r="W55" i="28" s="1"/>
  <c r="V108" i="28"/>
  <c r="AY108" i="28" s="1"/>
  <c r="L108" i="28"/>
  <c r="BD108" i="28" s="1" a="1"/>
  <c r="BD108" i="28" s="1"/>
  <c r="L74" i="28"/>
  <c r="BD78" i="28" s="1" a="1"/>
  <c r="BD78" i="28" s="1"/>
  <c r="N74" i="28"/>
  <c r="N59" i="28"/>
  <c r="M59" i="28"/>
  <c r="P64" i="28"/>
  <c r="Y16" i="28"/>
  <c r="U54" i="28"/>
  <c r="AG55" i="28"/>
  <c r="A69" i="28"/>
  <c r="F129" i="28"/>
  <c r="G129" i="28" s="1"/>
  <c r="AB129" i="28" s="1"/>
  <c r="M123" i="28"/>
  <c r="F28" i="28"/>
  <c r="G28" i="28" s="1"/>
  <c r="N128" i="28"/>
  <c r="AG20" i="28"/>
  <c r="A49" i="28"/>
  <c r="U95" i="30"/>
  <c r="Q95" i="30"/>
  <c r="BA95" i="30" s="1"/>
  <c r="V95" i="30"/>
  <c r="AY95" i="30" s="1"/>
  <c r="S95" i="30"/>
  <c r="R95" i="30"/>
  <c r="AS95" i="30"/>
  <c r="AF95" i="30" s="1"/>
  <c r="Y95" i="30"/>
  <c r="P95" i="30"/>
  <c r="W95" i="30"/>
  <c r="AB95" i="30"/>
  <c r="AA95" i="30"/>
  <c r="Z95" i="30"/>
  <c r="AZ95" i="30" s="1"/>
  <c r="S117" i="30"/>
  <c r="AA117" i="30"/>
  <c r="Z117" i="30"/>
  <c r="AZ117" i="30" s="1"/>
  <c r="U119" i="30"/>
  <c r="S119" i="30"/>
  <c r="AB119" i="30"/>
  <c r="Y119" i="30"/>
  <c r="R119" i="30"/>
  <c r="W119" i="30"/>
  <c r="AA119" i="30"/>
  <c r="P119" i="30"/>
  <c r="Q119" i="30"/>
  <c r="BA119" i="30" s="1"/>
  <c r="BB119" i="30" s="1"/>
  <c r="Z119" i="30"/>
  <c r="AZ119" i="30" s="1"/>
  <c r="AE119" i="30" a="1"/>
  <c r="AE119" i="30" s="1"/>
  <c r="V119" i="30"/>
  <c r="AY119" i="30" s="1"/>
  <c r="U115" i="30"/>
  <c r="AE115" i="30" a="1"/>
  <c r="AE115" i="30" s="1"/>
  <c r="AB115" i="30"/>
  <c r="R115" i="30"/>
  <c r="Y115" i="30"/>
  <c r="AA115" i="30"/>
  <c r="W115" i="30"/>
  <c r="Q115" i="30"/>
  <c r="BA115" i="30" s="1"/>
  <c r="BB115" i="30" s="1"/>
  <c r="P115" i="30"/>
  <c r="V115" i="30"/>
  <c r="AY115" i="30" s="1"/>
  <c r="Z115" i="30"/>
  <c r="AZ115" i="30" s="1"/>
  <c r="S115" i="30"/>
  <c r="R55" i="30"/>
  <c r="AA55" i="30"/>
  <c r="W55" i="30"/>
  <c r="S55" i="30"/>
  <c r="U55" i="30"/>
  <c r="AU55" i="30"/>
  <c r="Y55" i="30"/>
  <c r="AE55" i="30" a="1"/>
  <c r="AE55" i="30" s="1"/>
  <c r="V55" i="30"/>
  <c r="AY55" i="30" s="1"/>
  <c r="Q55" i="30"/>
  <c r="BA55" i="30" s="1"/>
  <c r="BB55" i="30" s="1"/>
  <c r="P55" i="30"/>
  <c r="AB55" i="30"/>
  <c r="Z55" i="30"/>
  <c r="AZ55" i="30" s="1"/>
  <c r="U114" i="30"/>
  <c r="R114" i="30"/>
  <c r="W114" i="30"/>
  <c r="AE73" i="30" a="1"/>
  <c r="AE73" i="30" s="1"/>
  <c r="Z73" i="30"/>
  <c r="AZ73" i="30" s="1"/>
  <c r="S73" i="30"/>
  <c r="F60" i="30"/>
  <c r="G60" i="30" s="1"/>
  <c r="AE60" i="30" s="1" a="1"/>
  <c r="AE60" i="30" s="1"/>
  <c r="AD60" i="30" s="1"/>
  <c r="AC60" i="30" s="1"/>
  <c r="AH60" i="30"/>
  <c r="Q9" i="30"/>
  <c r="BA9" i="30" s="1"/>
  <c r="BB9" i="30" s="1"/>
  <c r="U29" i="30"/>
  <c r="Z110" i="30"/>
  <c r="AZ110" i="30" s="1"/>
  <c r="AB27" i="30"/>
  <c r="Q65" i="30"/>
  <c r="BA65" i="30" s="1"/>
  <c r="AA61" i="30"/>
  <c r="R110" i="30"/>
  <c r="M121" i="30"/>
  <c r="M114" i="30"/>
  <c r="L106" i="30"/>
  <c r="S11" i="30"/>
  <c r="V11" i="30"/>
  <c r="AY11" i="30" s="1"/>
  <c r="Q11" i="30"/>
  <c r="BA11" i="30" s="1"/>
  <c r="U11" i="30"/>
  <c r="AB11" i="30"/>
  <c r="R11" i="30"/>
  <c r="AA11" i="30"/>
  <c r="P11" i="30"/>
  <c r="Y11" i="30"/>
  <c r="P43" i="30"/>
  <c r="U43" i="30"/>
  <c r="Z69" i="30"/>
  <c r="AZ69" i="30" s="1"/>
  <c r="Y69" i="30"/>
  <c r="AB69" i="30"/>
  <c r="AE69" i="30" a="1"/>
  <c r="AE69" i="30" s="1"/>
  <c r="U69" i="30"/>
  <c r="S69" i="30"/>
  <c r="V69" i="30"/>
  <c r="AY69" i="30" s="1"/>
  <c r="AA69" i="30"/>
  <c r="R69" i="30"/>
  <c r="F53" i="30"/>
  <c r="G53" i="30" s="1"/>
  <c r="AH53" i="30"/>
  <c r="AH45" i="30"/>
  <c r="D45" i="30"/>
  <c r="F45" i="30"/>
  <c r="G45" i="30" s="1"/>
  <c r="F37" i="30"/>
  <c r="G37" i="30" s="1"/>
  <c r="AH37" i="30"/>
  <c r="AH29" i="30"/>
  <c r="N114" i="30"/>
  <c r="N72" i="30"/>
  <c r="M72" i="30"/>
  <c r="P57" i="30"/>
  <c r="V57" i="30"/>
  <c r="AY57" i="30" s="1"/>
  <c r="S57" i="30"/>
  <c r="M57" i="30"/>
  <c r="R57" i="30"/>
  <c r="L57" i="30"/>
  <c r="Q57" i="30"/>
  <c r="BA57" i="30" s="1"/>
  <c r="BB57" i="30" s="1"/>
  <c r="N57" i="30"/>
  <c r="N41" i="30"/>
  <c r="L41" i="30"/>
  <c r="M41" i="30"/>
  <c r="L10" i="30"/>
  <c r="N10" i="30"/>
  <c r="M10" i="30"/>
  <c r="AG10" i="30" s="1"/>
  <c r="U72" i="30"/>
  <c r="W72" i="30"/>
  <c r="V72" i="30"/>
  <c r="AY72" i="30" s="1"/>
  <c r="D9" i="30"/>
  <c r="P72" i="30"/>
  <c r="L9" i="30"/>
  <c r="AS110" i="30"/>
  <c r="AF110" i="30" s="1"/>
  <c r="V121" i="30"/>
  <c r="AY121" i="30" s="1"/>
  <c r="W27" i="30"/>
  <c r="R27" i="30"/>
  <c r="A125" i="30"/>
  <c r="R65" i="30"/>
  <c r="R61" i="30"/>
  <c r="D13" i="30"/>
  <c r="A13" i="30"/>
  <c r="AE19" i="30" a="1"/>
  <c r="AE19" i="30" s="1"/>
  <c r="AA19" i="30"/>
  <c r="V19" i="30"/>
  <c r="AY19" i="30" s="1"/>
  <c r="Q19" i="30"/>
  <c r="BA19" i="30" s="1"/>
  <c r="BB19" i="30" s="1"/>
  <c r="AB19" i="30"/>
  <c r="Z19" i="30"/>
  <c r="AZ19" i="30" s="1"/>
  <c r="R19" i="30"/>
  <c r="Y19" i="30"/>
  <c r="AU19" i="30"/>
  <c r="N32" i="30"/>
  <c r="M32" i="30"/>
  <c r="AG32" i="30" s="1"/>
  <c r="W47" i="30"/>
  <c r="V47" i="30"/>
  <c r="AY47" i="30" s="1"/>
  <c r="S47" i="30"/>
  <c r="AB47" i="30"/>
  <c r="Q47" i="30"/>
  <c r="BA47" i="30" s="1"/>
  <c r="Z47" i="30"/>
  <c r="AZ47" i="30" s="1"/>
  <c r="AU47" i="30"/>
  <c r="U47" i="30"/>
  <c r="AU64" i="30"/>
  <c r="AB64" i="30"/>
  <c r="P64" i="30"/>
  <c r="AA64" i="30"/>
  <c r="V64" i="30"/>
  <c r="AY64" i="30" s="1"/>
  <c r="W64" i="30"/>
  <c r="R64" i="30"/>
  <c r="U64" i="30"/>
  <c r="AA67" i="30"/>
  <c r="P67" i="30"/>
  <c r="R67" i="30"/>
  <c r="W67" i="30"/>
  <c r="Q67" i="30"/>
  <c r="BA67" i="30" s="1"/>
  <c r="BB67" i="30" s="1"/>
  <c r="Y67" i="30"/>
  <c r="AB67" i="30"/>
  <c r="V67" i="30"/>
  <c r="AY67" i="30" s="1"/>
  <c r="AE67" i="30" a="1"/>
  <c r="AE67" i="30" s="1"/>
  <c r="Z21" i="30"/>
  <c r="AZ21" i="30" s="1"/>
  <c r="P21" i="30"/>
  <c r="Y21" i="30"/>
  <c r="S21" i="30"/>
  <c r="U21" i="30"/>
  <c r="R21" i="30"/>
  <c r="AA21" i="30"/>
  <c r="Q8" i="30"/>
  <c r="BA8" i="30" s="1"/>
  <c r="R8" i="30"/>
  <c r="Y29" i="30"/>
  <c r="S29" i="30"/>
  <c r="AA29" i="30"/>
  <c r="AB29" i="30"/>
  <c r="N106" i="30"/>
  <c r="AB106" i="30"/>
  <c r="W106" i="30"/>
  <c r="Y106" i="30"/>
  <c r="P9" i="30"/>
  <c r="Q72" i="30"/>
  <c r="BA72" i="30" s="1"/>
  <c r="BB72" i="30" s="1"/>
  <c r="P29" i="30"/>
  <c r="M9" i="30"/>
  <c r="S65" i="30"/>
  <c r="AA110" i="30"/>
  <c r="S25" i="30"/>
  <c r="Q121" i="30"/>
  <c r="BA121" i="30" s="1"/>
  <c r="BB121" i="30" s="1"/>
  <c r="Y27" i="30"/>
  <c r="U27" i="30"/>
  <c r="W65" i="30"/>
  <c r="S61" i="30"/>
  <c r="Q110" i="30"/>
  <c r="BA110" i="30" s="1"/>
  <c r="P121" i="30"/>
  <c r="M106" i="30"/>
  <c r="M100" i="30"/>
  <c r="AE72" i="30" a="1"/>
  <c r="AE72" i="30" s="1"/>
  <c r="Z72" i="30"/>
  <c r="AZ72" i="30" s="1"/>
  <c r="AA35" i="30"/>
  <c r="Q35" i="30"/>
  <c r="BA35" i="30" s="1"/>
  <c r="BB35" i="30" s="1"/>
  <c r="Z35" i="30"/>
  <c r="AZ35" i="30" s="1"/>
  <c r="AE35" i="30" a="1"/>
  <c r="AE35" i="30" s="1"/>
  <c r="P35" i="30"/>
  <c r="W35" i="30"/>
  <c r="U35" i="30"/>
  <c r="F93" i="30"/>
  <c r="G93" i="30" s="1"/>
  <c r="AE93" i="30" s="1" a="1"/>
  <c r="AE93" i="30" s="1"/>
  <c r="AD93" i="30" s="1"/>
  <c r="AC93" i="30" s="1"/>
  <c r="U85" i="30"/>
  <c r="AE85" i="30" a="1"/>
  <c r="AE85" i="30" s="1"/>
  <c r="P66" i="30"/>
  <c r="Y66" i="30"/>
  <c r="V66" i="30"/>
  <c r="AY66" i="30" s="1"/>
  <c r="U66" i="30"/>
  <c r="AE66" i="30" a="1"/>
  <c r="AE66" i="30" s="1"/>
  <c r="W66" i="30"/>
  <c r="S66" i="30"/>
  <c r="AB66" i="30"/>
  <c r="R66" i="30"/>
  <c r="F13" i="30"/>
  <c r="G13" i="30" s="1"/>
  <c r="AH13" i="30"/>
  <c r="F5" i="30"/>
  <c r="G5" i="30" s="1"/>
  <c r="AH5" i="30"/>
  <c r="V9" i="30"/>
  <c r="AY9" i="30" s="1"/>
  <c r="W29" i="30"/>
  <c r="V65" i="30"/>
  <c r="AY65" i="30" s="1"/>
  <c r="U110" i="30"/>
  <c r="R25" i="30"/>
  <c r="Q25" i="30"/>
  <c r="BA25" i="30" s="1"/>
  <c r="BB25" i="30" s="1"/>
  <c r="M25" i="30"/>
  <c r="S27" i="30"/>
  <c r="V27" i="30"/>
  <c r="AY27" i="30" s="1"/>
  <c r="Z65" i="30"/>
  <c r="AZ65" i="30" s="1"/>
  <c r="AB61" i="30"/>
  <c r="U61" i="30"/>
  <c r="S110" i="30"/>
  <c r="N100" i="30"/>
  <c r="AB72" i="30"/>
  <c r="Z106" i="30"/>
  <c r="AZ106" i="30" s="1"/>
  <c r="U58" i="30"/>
  <c r="A30" i="30"/>
  <c r="D30" i="30"/>
  <c r="L30" i="30"/>
  <c r="N30" i="30"/>
  <c r="AU29" i="30"/>
  <c r="U65" i="30"/>
  <c r="N25" i="30"/>
  <c r="Z27" i="30"/>
  <c r="AZ27" i="30" s="1"/>
  <c r="AA65" i="30"/>
  <c r="AU61" i="30"/>
  <c r="W61" i="30"/>
  <c r="P110" i="30"/>
  <c r="AA72" i="30"/>
  <c r="L18" i="30"/>
  <c r="N18" i="30"/>
  <c r="M18" i="30"/>
  <c r="AU23" i="30"/>
  <c r="S23" i="30"/>
  <c r="N46" i="30"/>
  <c r="L46" i="30"/>
  <c r="AA80" i="30"/>
  <c r="R80" i="30"/>
  <c r="P80" i="30"/>
  <c r="Y80" i="30"/>
  <c r="W77" i="30"/>
  <c r="U77" i="30"/>
  <c r="V77" i="30"/>
  <c r="AY77" i="30" s="1"/>
  <c r="Q77" i="30"/>
  <c r="BA77" i="30" s="1"/>
  <c r="R77" i="30"/>
  <c r="Z77" i="30"/>
  <c r="AZ77" i="30" s="1"/>
  <c r="W56" i="30"/>
  <c r="U56" i="30"/>
  <c r="AH48" i="30"/>
  <c r="F48" i="30"/>
  <c r="G48" i="30" s="1"/>
  <c r="F40" i="30"/>
  <c r="G40" i="30" s="1"/>
  <c r="AH32" i="30"/>
  <c r="AE25" i="30" a="1"/>
  <c r="AE25" i="30" s="1"/>
  <c r="P25" i="30"/>
  <c r="P18" i="30"/>
  <c r="AE18" i="30" a="1"/>
  <c r="AE18" i="30" s="1"/>
  <c r="V18" i="30"/>
  <c r="AY18" i="30" s="1"/>
  <c r="AU18" i="30"/>
  <c r="U18" i="30"/>
  <c r="AB18" i="30"/>
  <c r="A3" i="30"/>
  <c r="D3" i="30"/>
  <c r="AB75" i="30"/>
  <c r="W75" i="30"/>
  <c r="Z75" i="30"/>
  <c r="AZ75" i="30" s="1"/>
  <c r="L60" i="30"/>
  <c r="M60" i="30"/>
  <c r="AG60" i="30" s="1"/>
  <c r="M52" i="30"/>
  <c r="N52" i="30"/>
  <c r="L52" i="30"/>
  <c r="L37" i="30"/>
  <c r="N37" i="30"/>
  <c r="M29" i="30"/>
  <c r="AG29" i="30" s="1"/>
  <c r="L29" i="30"/>
  <c r="N21" i="30"/>
  <c r="L21" i="30"/>
  <c r="M21" i="30"/>
  <c r="L58" i="30"/>
  <c r="AB58" i="30"/>
  <c r="V58" i="30"/>
  <c r="AY58" i="30" s="1"/>
  <c r="BB58" i="30" s="1"/>
  <c r="M58" i="30"/>
  <c r="AG58" i="30" s="1"/>
  <c r="Y58" i="30"/>
  <c r="W58" i="30"/>
  <c r="Q29" i="30"/>
  <c r="BA29" i="30" s="1"/>
  <c r="Y65" i="30"/>
  <c r="V25" i="30"/>
  <c r="AY25" i="30" s="1"/>
  <c r="AA27" i="30"/>
  <c r="P65" i="30"/>
  <c r="P61" i="30"/>
  <c r="V61" i="30"/>
  <c r="AY61" i="30" s="1"/>
  <c r="V110" i="30"/>
  <c r="AY110" i="30" s="1"/>
  <c r="BB110" i="30" s="1"/>
  <c r="M129" i="30"/>
  <c r="U106" i="30"/>
  <c r="R72" i="30"/>
  <c r="L129" i="30"/>
  <c r="N53" i="30"/>
  <c r="L53" i="30"/>
  <c r="F90" i="30"/>
  <c r="G90" i="30" s="1"/>
  <c r="V90" i="30" s="1"/>
  <c r="AY90" i="30" s="1"/>
  <c r="U82" i="30"/>
  <c r="Z82" i="30"/>
  <c r="AZ82" i="30" s="1"/>
  <c r="AE82" i="30" a="1"/>
  <c r="AE82" i="30" s="1"/>
  <c r="W82" i="30"/>
  <c r="R82" i="30"/>
  <c r="S82" i="30"/>
  <c r="P82" i="30"/>
  <c r="Y63" i="30"/>
  <c r="AA63" i="30"/>
  <c r="V63" i="30"/>
  <c r="AY63" i="30" s="1"/>
  <c r="Z63" i="30"/>
  <c r="AZ63" i="30" s="1"/>
  <c r="S63" i="30"/>
  <c r="W63" i="30"/>
  <c r="R63" i="30"/>
  <c r="U63" i="30"/>
  <c r="AU63" i="30"/>
  <c r="AV87" i="30" s="1"/>
  <c r="AB63" i="30"/>
  <c r="Y17" i="30"/>
  <c r="AU17" i="30"/>
  <c r="AB17" i="30"/>
  <c r="R17" i="30"/>
  <c r="W17" i="30"/>
  <c r="Q17" i="30"/>
  <c r="BA17" i="30" s="1"/>
  <c r="AA17" i="30"/>
  <c r="V17" i="30"/>
  <c r="AY17" i="30" s="1"/>
  <c r="S17" i="30"/>
  <c r="Z17" i="30"/>
  <c r="AZ17" i="30" s="1"/>
  <c r="F10" i="30"/>
  <c r="G10" i="30" s="1"/>
  <c r="V36" i="30"/>
  <c r="AY36" i="30" s="1"/>
  <c r="N36" i="30"/>
  <c r="M36" i="30"/>
  <c r="L36" i="30"/>
  <c r="AB28" i="30"/>
  <c r="M28" i="30"/>
  <c r="AG28" i="30" s="1"/>
  <c r="V28" i="30"/>
  <c r="AY28" i="30" s="1"/>
  <c r="N28" i="30"/>
  <c r="M17" i="30"/>
  <c r="AG17" i="30" s="1"/>
  <c r="L17" i="30"/>
  <c r="R29" i="30"/>
  <c r="Y110" i="30"/>
  <c r="R121" i="30"/>
  <c r="Z61" i="30"/>
  <c r="AZ61" i="30" s="1"/>
  <c r="R100" i="30"/>
  <c r="Y72" i="30"/>
  <c r="V106" i="30"/>
  <c r="AY106" i="30" s="1"/>
  <c r="S72" i="30"/>
  <c r="N58" i="30"/>
  <c r="AA2" i="30"/>
  <c r="Q2" i="30"/>
  <c r="BA2" i="30" s="1"/>
  <c r="BB2" i="30" s="1"/>
  <c r="M34" i="30"/>
  <c r="L34" i="30"/>
  <c r="N34" i="30"/>
  <c r="R78" i="30"/>
  <c r="AA78" i="30"/>
  <c r="Y78" i="30"/>
  <c r="AB24" i="30"/>
  <c r="Y24" i="30"/>
  <c r="P24" i="30"/>
  <c r="R24" i="30"/>
  <c r="W24" i="30"/>
  <c r="AE24" i="30" a="1"/>
  <c r="AE24" i="30" s="1"/>
  <c r="Z24" i="30"/>
  <c r="AZ24" i="30" s="1"/>
  <c r="AA24" i="30"/>
  <c r="AU24" i="30"/>
  <c r="S24" i="30"/>
  <c r="P87" i="30"/>
  <c r="V87" i="30"/>
  <c r="AY87" i="30" s="1"/>
  <c r="N50" i="30"/>
  <c r="P50" i="30"/>
  <c r="S50" i="30"/>
  <c r="L50" i="30"/>
  <c r="Q50" i="30"/>
  <c r="BA50" i="30" s="1"/>
  <c r="BB50" i="30" s="1"/>
  <c r="L35" i="30"/>
  <c r="N35" i="30"/>
  <c r="M35" i="30"/>
  <c r="L4" i="30"/>
  <c r="N4" i="30"/>
  <c r="F3" i="30"/>
  <c r="G3" i="30" s="1"/>
  <c r="P56" i="30"/>
  <c r="D19" i="30"/>
  <c r="Q51" i="31"/>
  <c r="BA51" i="31" s="1"/>
  <c r="Y51" i="31"/>
  <c r="Z51" i="31"/>
  <c r="AZ51" i="31" s="1"/>
  <c r="P51" i="31"/>
  <c r="AU51" i="31"/>
  <c r="V51" i="31"/>
  <c r="AY51" i="31" s="1"/>
  <c r="AB51" i="31"/>
  <c r="AA51" i="31"/>
  <c r="S51" i="31"/>
  <c r="U51" i="31"/>
  <c r="R51" i="31"/>
  <c r="W51" i="31"/>
  <c r="U79" i="31"/>
  <c r="Q79" i="31"/>
  <c r="BA79" i="31" s="1"/>
  <c r="BB79" i="31" s="1"/>
  <c r="P79" i="31"/>
  <c r="S79" i="31"/>
  <c r="R79" i="31"/>
  <c r="Z79" i="31"/>
  <c r="AZ79" i="31" s="1"/>
  <c r="AA79" i="31"/>
  <c r="Y79" i="31"/>
  <c r="AE79" i="31" a="1"/>
  <c r="AE79" i="31" s="1"/>
  <c r="V79" i="31"/>
  <c r="AY79" i="31" s="1"/>
  <c r="AB79" i="31"/>
  <c r="W79" i="31"/>
  <c r="AU25" i="31"/>
  <c r="S25" i="31"/>
  <c r="Z25" i="31"/>
  <c r="AZ25" i="31" s="1"/>
  <c r="Q25" i="31"/>
  <c r="BA25" i="31" s="1"/>
  <c r="P25" i="31"/>
  <c r="Y25" i="31"/>
  <c r="AA25" i="31"/>
  <c r="W25" i="31"/>
  <c r="AB25" i="31"/>
  <c r="V25" i="31"/>
  <c r="AY25" i="31" s="1"/>
  <c r="R25" i="31"/>
  <c r="U25" i="31"/>
  <c r="W3" i="31"/>
  <c r="S3" i="31"/>
  <c r="R3" i="31"/>
  <c r="Z3" i="31"/>
  <c r="AZ3" i="31" s="1"/>
  <c r="V3" i="31"/>
  <c r="AY3" i="31" s="1"/>
  <c r="Y3" i="31"/>
  <c r="AA3" i="31"/>
  <c r="AB3" i="31"/>
  <c r="P3" i="31"/>
  <c r="Q3" i="31"/>
  <c r="BA3" i="31" s="1"/>
  <c r="AU3" i="31"/>
  <c r="AV116" i="31" s="1"/>
  <c r="U3" i="31"/>
  <c r="AS118" i="31"/>
  <c r="AF118" i="31" s="1"/>
  <c r="Q118" i="31"/>
  <c r="BA118" i="31" s="1"/>
  <c r="M105" i="31"/>
  <c r="L105" i="31"/>
  <c r="S59" i="31"/>
  <c r="AB59" i="31"/>
  <c r="S94" i="31"/>
  <c r="Q97" i="31"/>
  <c r="BA97" i="31" s="1"/>
  <c r="BB97" i="31" s="1"/>
  <c r="M121" i="31"/>
  <c r="Z105" i="31"/>
  <c r="AZ105" i="31" s="1"/>
  <c r="Y62" i="31"/>
  <c r="AE62" i="31" a="1"/>
  <c r="AE62" i="31" s="1"/>
  <c r="AB62" i="31"/>
  <c r="R62" i="31"/>
  <c r="V62" i="31"/>
  <c r="AY62" i="31" s="1"/>
  <c r="AA62" i="31"/>
  <c r="W62" i="31"/>
  <c r="Q62" i="31"/>
  <c r="BA62" i="31" s="1"/>
  <c r="BB62" i="31" s="1"/>
  <c r="U62" i="31"/>
  <c r="P62" i="31"/>
  <c r="S62" i="31"/>
  <c r="S45" i="31"/>
  <c r="Z45" i="31"/>
  <c r="AZ45" i="31" s="1"/>
  <c r="AA45" i="31"/>
  <c r="R45" i="31"/>
  <c r="Q45" i="31"/>
  <c r="BA45" i="31" s="1"/>
  <c r="BB45" i="31" s="1"/>
  <c r="P45" i="31"/>
  <c r="W45" i="31"/>
  <c r="Y45" i="31"/>
  <c r="AE45" i="31" a="1"/>
  <c r="AE45" i="31" s="1"/>
  <c r="U45" i="31"/>
  <c r="V45" i="31"/>
  <c r="AY45" i="31" s="1"/>
  <c r="AB45" i="31"/>
  <c r="Y56" i="31"/>
  <c r="N56" i="31"/>
  <c r="L56" i="31"/>
  <c r="M56" i="31"/>
  <c r="AG56" i="31" s="1"/>
  <c r="D63" i="31"/>
  <c r="A63" i="31"/>
  <c r="F9" i="31"/>
  <c r="G9" i="31" s="1"/>
  <c r="R122" i="31"/>
  <c r="N122" i="31"/>
  <c r="M122" i="31"/>
  <c r="Q122" i="31"/>
  <c r="BA122" i="31" s="1"/>
  <c r="BB122" i="31" s="1"/>
  <c r="S122" i="31"/>
  <c r="L122" i="31"/>
  <c r="V122" i="31"/>
  <c r="AY122" i="31" s="1"/>
  <c r="N82" i="31"/>
  <c r="M82" i="31"/>
  <c r="N51" i="31"/>
  <c r="L51" i="31"/>
  <c r="M51" i="31"/>
  <c r="AG51" i="31" s="1"/>
  <c r="L36" i="31"/>
  <c r="Y36" i="31"/>
  <c r="U36" i="31"/>
  <c r="V36" i="31"/>
  <c r="AY36" i="31" s="1"/>
  <c r="AA36" i="31"/>
  <c r="V121" i="31"/>
  <c r="AY121" i="31" s="1"/>
  <c r="N121" i="31"/>
  <c r="L121" i="31"/>
  <c r="U121" i="31"/>
  <c r="W121" i="31"/>
  <c r="U59" i="31"/>
  <c r="AE59" i="31" a="1"/>
  <c r="AE59" i="31" s="1"/>
  <c r="L81" i="31"/>
  <c r="P13" i="31"/>
  <c r="R97" i="31"/>
  <c r="Y13" i="31"/>
  <c r="N49" i="31"/>
  <c r="V49" i="31"/>
  <c r="AY49" i="31" s="1"/>
  <c r="M49" i="31"/>
  <c r="D53" i="31"/>
  <c r="A53" i="31"/>
  <c r="N114" i="31"/>
  <c r="Z114" i="31"/>
  <c r="AZ114" i="31" s="1"/>
  <c r="M114" i="31"/>
  <c r="L114" i="31"/>
  <c r="F117" i="31"/>
  <c r="G117" i="31" s="1"/>
  <c r="F109" i="31"/>
  <c r="G109" i="31" s="1"/>
  <c r="AS101" i="31"/>
  <c r="AF101" i="31" s="1"/>
  <c r="U101" i="31"/>
  <c r="V101" i="31"/>
  <c r="AY101" i="31" s="1"/>
  <c r="AB101" i="31"/>
  <c r="W101" i="31"/>
  <c r="S93" i="31"/>
  <c r="Y93" i="31"/>
  <c r="U93" i="31"/>
  <c r="AB93" i="31"/>
  <c r="P93" i="31"/>
  <c r="AA93" i="31"/>
  <c r="Z93" i="31"/>
  <c r="AZ93" i="31" s="1"/>
  <c r="W93" i="31"/>
  <c r="V93" i="31"/>
  <c r="AY93" i="31" s="1"/>
  <c r="N96" i="31"/>
  <c r="L96" i="31"/>
  <c r="M96" i="31"/>
  <c r="M88" i="31"/>
  <c r="L88" i="31"/>
  <c r="N88" i="31"/>
  <c r="M57" i="31"/>
  <c r="AG57" i="31" s="1"/>
  <c r="L57" i="31"/>
  <c r="L12" i="31"/>
  <c r="N12" i="31"/>
  <c r="M12" i="31"/>
  <c r="L4" i="31"/>
  <c r="Z4" i="31"/>
  <c r="AZ4" i="31" s="1"/>
  <c r="M4" i="31"/>
  <c r="AG4" i="31" s="1"/>
  <c r="N4" i="31"/>
  <c r="U4" i="31"/>
  <c r="Y4" i="31"/>
  <c r="AB4" i="31"/>
  <c r="AA4" i="31"/>
  <c r="V4" i="31"/>
  <c r="AY4" i="31" s="1"/>
  <c r="Q59" i="31"/>
  <c r="BA59" i="31" s="1"/>
  <c r="BB59" i="31" s="1"/>
  <c r="P59" i="31"/>
  <c r="Q43" i="31"/>
  <c r="BA43" i="31" s="1"/>
  <c r="P43" i="31"/>
  <c r="Y43" i="31"/>
  <c r="W43" i="31"/>
  <c r="U43" i="31"/>
  <c r="AE43" i="31" a="1"/>
  <c r="AE43" i="31" s="1"/>
  <c r="AU43" i="31"/>
  <c r="V43" i="31"/>
  <c r="AY43" i="31" s="1"/>
  <c r="AB43" i="31"/>
  <c r="AA43" i="31"/>
  <c r="R43" i="31"/>
  <c r="D76" i="31"/>
  <c r="A76" i="31"/>
  <c r="U70" i="31"/>
  <c r="AB70" i="31"/>
  <c r="Q70" i="31"/>
  <c r="BA70" i="31" s="1"/>
  <c r="AS70" i="31"/>
  <c r="AF70" i="31" s="1"/>
  <c r="AA70" i="31"/>
  <c r="P70" i="31"/>
  <c r="Z70" i="31"/>
  <c r="AZ70" i="31" s="1"/>
  <c r="V70" i="31"/>
  <c r="AY70" i="31" s="1"/>
  <c r="R70" i="31"/>
  <c r="Z83" i="31"/>
  <c r="AZ83" i="31" s="1"/>
  <c r="U83" i="31"/>
  <c r="AH44" i="31"/>
  <c r="F44" i="31"/>
  <c r="G44" i="31" s="1"/>
  <c r="F37" i="31"/>
  <c r="G37" i="31" s="1"/>
  <c r="AH37" i="31"/>
  <c r="AH29" i="31"/>
  <c r="F29" i="31"/>
  <c r="G29" i="31" s="1"/>
  <c r="N103" i="31"/>
  <c r="Z103" i="31"/>
  <c r="AZ103" i="31" s="1"/>
  <c r="Y103" i="31"/>
  <c r="W103" i="31"/>
  <c r="U103" i="31"/>
  <c r="V103" i="31"/>
  <c r="AY103" i="31" s="1"/>
  <c r="AA103" i="31"/>
  <c r="AB103" i="31"/>
  <c r="N95" i="31"/>
  <c r="S95" i="31"/>
  <c r="M26" i="31"/>
  <c r="N26" i="31"/>
  <c r="Z19" i="31"/>
  <c r="AZ19" i="31" s="1"/>
  <c r="V19" i="31"/>
  <c r="AY19" i="31" s="1"/>
  <c r="AB19" i="31"/>
  <c r="AA19" i="31"/>
  <c r="V89" i="31"/>
  <c r="AY89" i="31" s="1"/>
  <c r="AA89" i="31"/>
  <c r="AB89" i="31"/>
  <c r="U89" i="31"/>
  <c r="Y89" i="31"/>
  <c r="W89" i="31"/>
  <c r="D51" i="31"/>
  <c r="W59" i="31"/>
  <c r="Y59" i="31"/>
  <c r="L89" i="31"/>
  <c r="D108" i="31"/>
  <c r="V12" i="31"/>
  <c r="AY12" i="31" s="1"/>
  <c r="AE12" i="31" a="1"/>
  <c r="AE12" i="31" s="1"/>
  <c r="AB12" i="31"/>
  <c r="R12" i="31"/>
  <c r="U12" i="31"/>
  <c r="AA12" i="31"/>
  <c r="AU12" i="31"/>
  <c r="Q12" i="31"/>
  <c r="BA12" i="31" s="1"/>
  <c r="BB12" i="31" s="1"/>
  <c r="W12" i="31"/>
  <c r="Z12" i="31"/>
  <c r="AZ12" i="31" s="1"/>
  <c r="S12" i="31"/>
  <c r="Y12" i="31"/>
  <c r="U6" i="31"/>
  <c r="Q6" i="31"/>
  <c r="BA6" i="31" s="1"/>
  <c r="AB6" i="31"/>
  <c r="L11" i="31"/>
  <c r="N11" i="31"/>
  <c r="M11" i="31"/>
  <c r="M32" i="31"/>
  <c r="L32" i="31"/>
  <c r="S32" i="31"/>
  <c r="Q32" i="31"/>
  <c r="BA32" i="31" s="1"/>
  <c r="BB32" i="31" s="1"/>
  <c r="V32" i="31"/>
  <c r="AY32" i="31" s="1"/>
  <c r="P32" i="31"/>
  <c r="R32" i="31"/>
  <c r="N32" i="31"/>
  <c r="AS105" i="31"/>
  <c r="AF105" i="31" s="1"/>
  <c r="AB105" i="31"/>
  <c r="U105" i="31"/>
  <c r="V105" i="31"/>
  <c r="AY105" i="31" s="1"/>
  <c r="BB105" i="31" s="1"/>
  <c r="AA105" i="31"/>
  <c r="P105" i="31"/>
  <c r="R105" i="31"/>
  <c r="AA59" i="31"/>
  <c r="N89" i="31"/>
  <c r="Z89" i="31"/>
  <c r="AZ89" i="31" s="1"/>
  <c r="AB116" i="31"/>
  <c r="Z116" i="31"/>
  <c r="AZ116" i="31" s="1"/>
  <c r="AS116" i="31"/>
  <c r="AF116" i="31" s="1"/>
  <c r="R116" i="31"/>
  <c r="S116" i="31"/>
  <c r="AA116" i="31"/>
  <c r="Q116" i="31"/>
  <c r="BA116" i="31" s="1"/>
  <c r="Y116" i="31"/>
  <c r="W116" i="31"/>
  <c r="P116" i="31"/>
  <c r="N105" i="31"/>
  <c r="R65" i="31"/>
  <c r="AB65" i="31"/>
  <c r="AU46" i="31"/>
  <c r="P46" i="31"/>
  <c r="Q46" i="31"/>
  <c r="BA46" i="31" s="1"/>
  <c r="BB46" i="31" s="1"/>
  <c r="N46" i="31"/>
  <c r="L46" i="31"/>
  <c r="M46" i="31"/>
  <c r="Z39" i="31"/>
  <c r="AZ39" i="31" s="1"/>
  <c r="AB39" i="31"/>
  <c r="W39" i="31"/>
  <c r="M39" i="31"/>
  <c r="N39" i="31"/>
  <c r="V39" i="31"/>
  <c r="AY39" i="31" s="1"/>
  <c r="U39" i="31"/>
  <c r="L39" i="31"/>
  <c r="AA39" i="31"/>
  <c r="M17" i="31"/>
  <c r="L17" i="31"/>
  <c r="W13" i="31"/>
  <c r="AE13" i="31" a="1"/>
  <c r="AE13" i="31" s="1"/>
  <c r="Z13" i="31"/>
  <c r="AZ13" i="31" s="1"/>
  <c r="U13" i="31"/>
  <c r="AB13" i="31"/>
  <c r="R13" i="31"/>
  <c r="AA13" i="31"/>
  <c r="Q13" i="31"/>
  <c r="BA13" i="31" s="1"/>
  <c r="BB13" i="31" s="1"/>
  <c r="AU13" i="31"/>
  <c r="AE94" i="31" a="1"/>
  <c r="AE94" i="31" s="1"/>
  <c r="V94" i="31"/>
  <c r="AY94" i="31" s="1"/>
  <c r="R59" i="31"/>
  <c r="M89" i="31"/>
  <c r="Z121" i="31"/>
  <c r="AZ121" i="31" s="1"/>
  <c r="D111" i="31"/>
  <c r="W105" i="31"/>
  <c r="AS84" i="31"/>
  <c r="AF84" i="31" s="1"/>
  <c r="Y84" i="31"/>
  <c r="W84" i="31"/>
  <c r="V84" i="31"/>
  <c r="AY84" i="31" s="1"/>
  <c r="S84" i="31"/>
  <c r="AA84" i="31"/>
  <c r="AB84" i="31"/>
  <c r="U84" i="31"/>
  <c r="Z84" i="31"/>
  <c r="AZ84" i="31" s="1"/>
  <c r="P84" i="31"/>
  <c r="AS73" i="31"/>
  <c r="AF73" i="31" s="1"/>
  <c r="S73" i="31"/>
  <c r="P73" i="31"/>
  <c r="AA73" i="31"/>
  <c r="Q73" i="31"/>
  <c r="BA73" i="31" s="1"/>
  <c r="AB73" i="31"/>
  <c r="Z73" i="31"/>
  <c r="AZ73" i="31" s="1"/>
  <c r="V73" i="31"/>
  <c r="AY73" i="31" s="1"/>
  <c r="U73" i="31"/>
  <c r="R73" i="31"/>
  <c r="N108" i="31"/>
  <c r="M108" i="31"/>
  <c r="V108" i="31"/>
  <c r="AY108" i="31" s="1"/>
  <c r="L108" i="31"/>
  <c r="S108" i="31"/>
  <c r="Q108" i="31"/>
  <c r="BA108" i="31" s="1"/>
  <c r="BB108" i="31" s="1"/>
  <c r="R108" i="31"/>
  <c r="P108" i="31"/>
  <c r="AA53" i="31"/>
  <c r="Z53" i="31"/>
  <c r="AZ53" i="31" s="1"/>
  <c r="N53" i="31"/>
  <c r="Y53" i="31"/>
  <c r="L53" i="31"/>
  <c r="V53" i="31"/>
  <c r="AY53" i="31" s="1"/>
  <c r="N97" i="31"/>
  <c r="L97" i="31"/>
  <c r="M97" i="31"/>
  <c r="AU59" i="31"/>
  <c r="AV65" i="31" s="1"/>
  <c r="AB121" i="31"/>
  <c r="Y105" i="31"/>
  <c r="Y31" i="31"/>
  <c r="W31" i="31"/>
  <c r="AE31" i="31" a="1"/>
  <c r="AE31" i="31" s="1"/>
  <c r="AU31" i="31"/>
  <c r="AV24" i="31" s="1"/>
  <c r="U31" i="31"/>
  <c r="V31" i="31"/>
  <c r="AY31" i="31" s="1"/>
  <c r="S31" i="31"/>
  <c r="AB31" i="31"/>
  <c r="Q31" i="31"/>
  <c r="BA31" i="31" s="1"/>
  <c r="BB31" i="31" s="1"/>
  <c r="R31" i="31"/>
  <c r="P31" i="31"/>
  <c r="Z31" i="31"/>
  <c r="AZ31" i="31" s="1"/>
  <c r="Q8" i="31"/>
  <c r="BA8" i="31" s="1"/>
  <c r="R17" i="31"/>
  <c r="S17" i="31"/>
  <c r="AA17" i="31"/>
  <c r="AE17" i="31" a="1"/>
  <c r="AE17" i="31" s="1"/>
  <c r="U17" i="31"/>
  <c r="P17" i="31"/>
  <c r="F88" i="31"/>
  <c r="G88" i="31" s="1"/>
  <c r="F80" i="31"/>
  <c r="G80" i="31" s="1"/>
  <c r="D80" i="31"/>
  <c r="M75" i="31"/>
  <c r="N75" i="31"/>
  <c r="N67" i="31"/>
  <c r="M67" i="31"/>
  <c r="L67" i="31"/>
  <c r="W67" i="31"/>
  <c r="Y67" i="31"/>
  <c r="V67" i="31"/>
  <c r="AY67" i="31" s="1"/>
  <c r="U67" i="31"/>
  <c r="AB67" i="31"/>
  <c r="R60" i="31"/>
  <c r="V60" i="31"/>
  <c r="AY60" i="31" s="1"/>
  <c r="Q60" i="31"/>
  <c r="BA60" i="31" s="1"/>
  <c r="BB60" i="31" s="1"/>
  <c r="S60" i="31"/>
  <c r="N60" i="31"/>
  <c r="L60" i="31"/>
  <c r="P60" i="31"/>
  <c r="M60" i="31"/>
  <c r="V95" i="31"/>
  <c r="AY95" i="31" s="1"/>
  <c r="U55" i="31"/>
  <c r="F26" i="31"/>
  <c r="G26" i="31" s="1"/>
  <c r="N24" i="31"/>
  <c r="V128" i="31"/>
  <c r="AY128" i="31" s="1"/>
  <c r="D10" i="31"/>
  <c r="AE41" i="32" a="1"/>
  <c r="AE41" i="32" s="1"/>
  <c r="AU41" i="32"/>
  <c r="R41" i="32"/>
  <c r="P41" i="32"/>
  <c r="Y41" i="32"/>
  <c r="Z41" i="32"/>
  <c r="AZ41" i="32" s="1"/>
  <c r="AB41" i="32"/>
  <c r="V41" i="32"/>
  <c r="AY41" i="32" s="1"/>
  <c r="U41" i="32"/>
  <c r="S41" i="32"/>
  <c r="AA41" i="32"/>
  <c r="W41" i="32"/>
  <c r="Q41" i="32"/>
  <c r="BA41" i="32" s="1"/>
  <c r="BB41" i="32" s="1"/>
  <c r="W46" i="32"/>
  <c r="Q46" i="32"/>
  <c r="BA46" i="32" s="1"/>
  <c r="S46" i="32"/>
  <c r="Z46" i="32"/>
  <c r="AZ46" i="32" s="1"/>
  <c r="AA46" i="32"/>
  <c r="P46" i="32"/>
  <c r="V46" i="32"/>
  <c r="AY46" i="32" s="1"/>
  <c r="R46" i="32"/>
  <c r="Y46" i="32"/>
  <c r="AU46" i="32"/>
  <c r="AV42" i="32" s="1"/>
  <c r="AA53" i="32"/>
  <c r="V53" i="32"/>
  <c r="AY53" i="32" s="1"/>
  <c r="S53" i="32"/>
  <c r="AE53" i="32" a="1"/>
  <c r="AE53" i="32" s="1"/>
  <c r="R53" i="32"/>
  <c r="AU53" i="32"/>
  <c r="Z53" i="32"/>
  <c r="AZ53" i="32" s="1"/>
  <c r="AB53" i="32"/>
  <c r="P53" i="32"/>
  <c r="Q53" i="32"/>
  <c r="BA53" i="32" s="1"/>
  <c r="BB53" i="32" s="1"/>
  <c r="W53" i="32"/>
  <c r="U53" i="32"/>
  <c r="Y53" i="32"/>
  <c r="Q96" i="32"/>
  <c r="BA96" i="32" s="1"/>
  <c r="P96" i="32"/>
  <c r="AB96" i="32"/>
  <c r="V96" i="32"/>
  <c r="AY96" i="32" s="1"/>
  <c r="S96" i="32"/>
  <c r="AA96" i="32"/>
  <c r="Y96" i="32"/>
  <c r="R96" i="32"/>
  <c r="U96" i="32"/>
  <c r="M38" i="32"/>
  <c r="S50" i="32"/>
  <c r="Y97" i="32"/>
  <c r="AU15" i="32"/>
  <c r="AV53" i="32" s="1"/>
  <c r="W4" i="32"/>
  <c r="V4" i="32"/>
  <c r="AY4" i="32" s="1"/>
  <c r="M6" i="32"/>
  <c r="N6" i="32"/>
  <c r="S104" i="32"/>
  <c r="L104" i="32"/>
  <c r="M104" i="32"/>
  <c r="L53" i="32"/>
  <c r="N53" i="32"/>
  <c r="M47" i="32"/>
  <c r="AG47" i="32" s="1"/>
  <c r="L47" i="32"/>
  <c r="N47" i="32"/>
  <c r="L68" i="32"/>
  <c r="N68" i="32"/>
  <c r="M68" i="32"/>
  <c r="Q38" i="32"/>
  <c r="BA38" i="32" s="1"/>
  <c r="BB38" i="32" s="1"/>
  <c r="AB31" i="32"/>
  <c r="Y29" i="32"/>
  <c r="V29" i="32"/>
  <c r="AY29" i="32" s="1"/>
  <c r="BB29" i="32" s="1"/>
  <c r="S29" i="32"/>
  <c r="W29" i="32"/>
  <c r="V71" i="32"/>
  <c r="AY71" i="32" s="1"/>
  <c r="S71" i="32"/>
  <c r="R71" i="32"/>
  <c r="L71" i="32"/>
  <c r="N71" i="32"/>
  <c r="Q71" i="32"/>
  <c r="BA71" i="32" s="1"/>
  <c r="M71" i="32"/>
  <c r="Y73" i="32"/>
  <c r="U73" i="32"/>
  <c r="AA73" i="32"/>
  <c r="AE73" i="32" a="1"/>
  <c r="AE73" i="32" s="1"/>
  <c r="AB73" i="32"/>
  <c r="W73" i="32"/>
  <c r="P73" i="32"/>
  <c r="AA117" i="32"/>
  <c r="Q117" i="32"/>
  <c r="BA117" i="32" s="1"/>
  <c r="BB117" i="32" s="1"/>
  <c r="W117" i="32"/>
  <c r="Z117" i="32"/>
  <c r="AZ117" i="32" s="1"/>
  <c r="U117" i="32"/>
  <c r="P117" i="32"/>
  <c r="Y117" i="32"/>
  <c r="AB117" i="32"/>
  <c r="V117" i="32"/>
  <c r="AY117" i="32" s="1"/>
  <c r="R117" i="32"/>
  <c r="AE117" i="32" a="1"/>
  <c r="AE117" i="32" s="1"/>
  <c r="F81" i="32"/>
  <c r="G81" i="32" s="1"/>
  <c r="N126" i="32"/>
  <c r="L126" i="32"/>
  <c r="M126" i="32"/>
  <c r="M60" i="32"/>
  <c r="AG60" i="32" s="1"/>
  <c r="L60" i="32"/>
  <c r="N60" i="32"/>
  <c r="S38" i="32"/>
  <c r="AS107" i="32"/>
  <c r="AF107" i="32" s="1"/>
  <c r="Z107" i="32"/>
  <c r="AZ107" i="32" s="1"/>
  <c r="S107" i="32"/>
  <c r="Y107" i="32"/>
  <c r="R107" i="32"/>
  <c r="U107" i="32"/>
  <c r="AB107" i="32"/>
  <c r="P107" i="32"/>
  <c r="Q107" i="32"/>
  <c r="BA107" i="32" s="1"/>
  <c r="V107" i="32"/>
  <c r="AY107" i="32" s="1"/>
  <c r="BB107" i="32" s="1"/>
  <c r="AA107" i="32"/>
  <c r="N97" i="32"/>
  <c r="D19" i="32"/>
  <c r="A19" i="32"/>
  <c r="M67" i="32"/>
  <c r="V67" i="32"/>
  <c r="AY67" i="32" s="1"/>
  <c r="R67" i="32"/>
  <c r="L67" i="32"/>
  <c r="N98" i="32"/>
  <c r="M98" i="32"/>
  <c r="S98" i="32"/>
  <c r="L98" i="32"/>
  <c r="AA100" i="32"/>
  <c r="Q100" i="32"/>
  <c r="BA100" i="32" s="1"/>
  <c r="BB100" i="32" s="1"/>
  <c r="Z100" i="32"/>
  <c r="AZ100" i="32" s="1"/>
  <c r="P100" i="32"/>
  <c r="S100" i="32"/>
  <c r="AE100" i="32" a="1"/>
  <c r="AE100" i="32" s="1"/>
  <c r="V100" i="32"/>
  <c r="AY100" i="32" s="1"/>
  <c r="Y100" i="32"/>
  <c r="U100" i="32"/>
  <c r="S123" i="32"/>
  <c r="AB123" i="32"/>
  <c r="W95" i="32"/>
  <c r="R95" i="32"/>
  <c r="Q95" i="32"/>
  <c r="BA95" i="32" s="1"/>
  <c r="AB95" i="32"/>
  <c r="V95" i="32"/>
  <c r="AY95" i="32" s="1"/>
  <c r="S95" i="32"/>
  <c r="U95" i="32"/>
  <c r="Z95" i="32"/>
  <c r="AZ95" i="32" s="1"/>
  <c r="Y95" i="32"/>
  <c r="L95" i="32"/>
  <c r="M95" i="32"/>
  <c r="N81" i="32"/>
  <c r="L81" i="32"/>
  <c r="M73" i="32"/>
  <c r="N73" i="32"/>
  <c r="Z44" i="32"/>
  <c r="AZ44" i="32" s="1"/>
  <c r="V44" i="32"/>
  <c r="AY44" i="32" s="1"/>
  <c r="U44" i="32"/>
  <c r="AB44" i="32"/>
  <c r="N44" i="32"/>
  <c r="W44" i="32"/>
  <c r="AA44" i="32"/>
  <c r="P50" i="32"/>
  <c r="Y50" i="32"/>
  <c r="V50" i="32"/>
  <c r="AY50" i="32" s="1"/>
  <c r="U50" i="32"/>
  <c r="Z50" i="32"/>
  <c r="AZ50" i="32" s="1"/>
  <c r="L38" i="32"/>
  <c r="AE50" i="32" a="1"/>
  <c r="AE50" i="32" s="1"/>
  <c r="V97" i="32"/>
  <c r="AY97" i="32" s="1"/>
  <c r="AA3" i="32"/>
  <c r="Q3" i="32"/>
  <c r="BA3" i="32" s="1"/>
  <c r="BB3" i="32" s="1"/>
  <c r="U13" i="32"/>
  <c r="AU13" i="32"/>
  <c r="W13" i="32"/>
  <c r="S13" i="32"/>
  <c r="AB13" i="32"/>
  <c r="R13" i="32"/>
  <c r="AA13" i="32"/>
  <c r="Q13" i="32"/>
  <c r="BA13" i="32" s="1"/>
  <c r="P13" i="32"/>
  <c r="D38" i="32"/>
  <c r="A38" i="32"/>
  <c r="A51" i="32"/>
  <c r="D51" i="32"/>
  <c r="S92" i="32"/>
  <c r="Y92" i="32"/>
  <c r="P116" i="32"/>
  <c r="U116" i="32"/>
  <c r="F109" i="32"/>
  <c r="G109" i="32" s="1"/>
  <c r="AE109" i="32" s="1" a="1"/>
  <c r="AE109" i="32" s="1"/>
  <c r="AD109" i="32" s="1"/>
  <c r="AC109" i="32" s="1"/>
  <c r="F101" i="32"/>
  <c r="G101" i="32" s="1"/>
  <c r="M57" i="32"/>
  <c r="N57" i="32"/>
  <c r="N28" i="32"/>
  <c r="M28" i="32"/>
  <c r="AG28" i="32" s="1"/>
  <c r="L28" i="32"/>
  <c r="N20" i="32"/>
  <c r="L20" i="32"/>
  <c r="M20" i="32"/>
  <c r="F74" i="32"/>
  <c r="G74" i="32" s="1"/>
  <c r="L31" i="32"/>
  <c r="N31" i="32"/>
  <c r="M31" i="32"/>
  <c r="AG31" i="32" s="1"/>
  <c r="Z96" i="32"/>
  <c r="AZ96" i="32" s="1"/>
  <c r="R50" i="32"/>
  <c r="U47" i="32"/>
  <c r="AB9" i="32"/>
  <c r="AA9" i="32"/>
  <c r="AE9" i="32" a="1"/>
  <c r="AE9" i="32" s="1"/>
  <c r="U9" i="32"/>
  <c r="W9" i="32"/>
  <c r="AU9" i="32"/>
  <c r="P9" i="32"/>
  <c r="R9" i="32"/>
  <c r="Z9" i="32"/>
  <c r="AZ9" i="32" s="1"/>
  <c r="Q9" i="32"/>
  <c r="BA9" i="32" s="1"/>
  <c r="BB9" i="32" s="1"/>
  <c r="L63" i="32"/>
  <c r="N63" i="32"/>
  <c r="M63" i="32"/>
  <c r="AG63" i="32" s="1"/>
  <c r="AB121" i="32"/>
  <c r="R121" i="32"/>
  <c r="W115" i="32"/>
  <c r="M123" i="32"/>
  <c r="L123" i="32"/>
  <c r="M108" i="32"/>
  <c r="L108" i="32"/>
  <c r="N108" i="32"/>
  <c r="M79" i="32"/>
  <c r="N79" i="32"/>
  <c r="L34" i="32"/>
  <c r="M34" i="32"/>
  <c r="A110" i="32"/>
  <c r="V38" i="32"/>
  <c r="AY38" i="32" s="1"/>
  <c r="AB50" i="32"/>
  <c r="V60" i="32"/>
  <c r="AY60" i="32" s="1"/>
  <c r="W96" i="32"/>
  <c r="M11" i="32"/>
  <c r="AG11" i="32" s="1"/>
  <c r="N11" i="32"/>
  <c r="L11" i="32"/>
  <c r="W31" i="32"/>
  <c r="U31" i="32"/>
  <c r="AU31" i="32"/>
  <c r="AA31" i="32"/>
  <c r="S34" i="32"/>
  <c r="W34" i="32"/>
  <c r="AB34" i="32"/>
  <c r="A45" i="32"/>
  <c r="D45" i="32"/>
  <c r="N74" i="32"/>
  <c r="M74" i="32"/>
  <c r="L74" i="32"/>
  <c r="Y127" i="32"/>
  <c r="P69" i="32"/>
  <c r="Z69" i="32"/>
  <c r="AZ69" i="32" s="1"/>
  <c r="V69" i="32"/>
  <c r="AY69" i="32" s="1"/>
  <c r="AB69" i="32"/>
  <c r="S69" i="32"/>
  <c r="Y69" i="32"/>
  <c r="AE69" i="32" a="1"/>
  <c r="AE69" i="32" s="1"/>
  <c r="W69" i="32"/>
  <c r="AA69" i="32"/>
  <c r="AH33" i="32"/>
  <c r="F33" i="32"/>
  <c r="G33" i="32" s="1"/>
  <c r="AH25" i="32"/>
  <c r="F25" i="32"/>
  <c r="G25" i="32" s="1"/>
  <c r="AE25" i="32" s="1" a="1"/>
  <c r="AE25" i="32" s="1"/>
  <c r="Z17" i="32"/>
  <c r="AZ17" i="32" s="1"/>
  <c r="P17" i="32"/>
  <c r="W17" i="32"/>
  <c r="AH10" i="32"/>
  <c r="F10" i="32"/>
  <c r="G10" i="32" s="1"/>
  <c r="W10" i="32" s="1"/>
  <c r="M2" i="32"/>
  <c r="N2" i="32"/>
  <c r="M41" i="32"/>
  <c r="L41" i="32"/>
  <c r="N41" i="32"/>
  <c r="L10" i="32"/>
  <c r="N10" i="32"/>
  <c r="M10" i="32"/>
  <c r="AG10" i="32" s="1"/>
  <c r="Z47" i="32"/>
  <c r="AZ47" i="32" s="1"/>
  <c r="V47" i="32"/>
  <c r="AY47" i="32" s="1"/>
  <c r="S47" i="32"/>
  <c r="W97" i="32"/>
  <c r="Z97" i="32"/>
  <c r="AZ97" i="32" s="1"/>
  <c r="M97" i="32"/>
  <c r="U97" i="32"/>
  <c r="L97" i="32"/>
  <c r="AS96" i="32"/>
  <c r="AF96" i="32" s="1"/>
  <c r="AU47" i="32"/>
  <c r="P38" i="32"/>
  <c r="W50" i="32"/>
  <c r="AA97" i="32"/>
  <c r="V31" i="32"/>
  <c r="AY31" i="32" s="1"/>
  <c r="AU50" i="32"/>
  <c r="AS75" i="32"/>
  <c r="AF75" i="32" s="1"/>
  <c r="AB75" i="32"/>
  <c r="R75" i="32"/>
  <c r="S75" i="32"/>
  <c r="P75" i="32"/>
  <c r="V75" i="32"/>
  <c r="AY75" i="32" s="1"/>
  <c r="BB75" i="32" s="1"/>
  <c r="U75" i="32"/>
  <c r="AA6" i="32"/>
  <c r="P6" i="32"/>
  <c r="W6" i="32"/>
  <c r="V49" i="32"/>
  <c r="AY49" i="32" s="1"/>
  <c r="S49" i="32"/>
  <c r="Q49" i="32"/>
  <c r="BA49" i="32" s="1"/>
  <c r="R49" i="32"/>
  <c r="W49" i="32"/>
  <c r="R43" i="32"/>
  <c r="W43" i="32"/>
  <c r="AB43" i="32"/>
  <c r="V43" i="32"/>
  <c r="AY43" i="32" s="1"/>
  <c r="S43" i="32"/>
  <c r="U43" i="32"/>
  <c r="Y43" i="32"/>
  <c r="AA43" i="32"/>
  <c r="AU43" i="32"/>
  <c r="Q43" i="32"/>
  <c r="BA43" i="32" s="1"/>
  <c r="P43" i="32"/>
  <c r="Z56" i="32"/>
  <c r="AZ56" i="32" s="1"/>
  <c r="W56" i="32"/>
  <c r="Q56" i="32"/>
  <c r="BA56" i="32" s="1"/>
  <c r="BB56" i="32" s="1"/>
  <c r="AE56" i="32" a="1"/>
  <c r="AE56" i="32" s="1"/>
  <c r="Y56" i="32"/>
  <c r="S56" i="32"/>
  <c r="A76" i="32"/>
  <c r="D76" i="32"/>
  <c r="AH63" i="32"/>
  <c r="F63" i="32"/>
  <c r="G63" i="32" s="1"/>
  <c r="AE63" i="32" s="1" a="1"/>
  <c r="AE63" i="32" s="1"/>
  <c r="AD63" i="32" s="1"/>
  <c r="AC63" i="32" s="1"/>
  <c r="F55" i="32"/>
  <c r="G55" i="32" s="1"/>
  <c r="N17" i="32"/>
  <c r="M17" i="32"/>
  <c r="AG17" i="32" s="1"/>
  <c r="L17" i="32"/>
  <c r="M94" i="32"/>
  <c r="Y42" i="32"/>
  <c r="W60" i="32"/>
  <c r="M18" i="32"/>
  <c r="AE65" i="33" a="1"/>
  <c r="AE65" i="33" s="1"/>
  <c r="W65" i="33"/>
  <c r="AA65" i="33"/>
  <c r="Y65" i="33"/>
  <c r="U65" i="33"/>
  <c r="P65" i="33"/>
  <c r="R65" i="33"/>
  <c r="Z65" i="33"/>
  <c r="AZ65" i="33" s="1"/>
  <c r="S65" i="33"/>
  <c r="V65" i="33"/>
  <c r="AY65" i="33" s="1"/>
  <c r="Q65" i="33"/>
  <c r="BA65" i="33" s="1"/>
  <c r="BB65" i="33" s="1"/>
  <c r="AB65" i="33"/>
  <c r="U41" i="33"/>
  <c r="W41" i="33"/>
  <c r="Q41" i="33"/>
  <c r="BA41" i="33" s="1"/>
  <c r="P41" i="33"/>
  <c r="S41" i="33"/>
  <c r="AU41" i="33"/>
  <c r="Y41" i="33"/>
  <c r="V41" i="33"/>
  <c r="AY41" i="33" s="1"/>
  <c r="BB41" i="33" s="1"/>
  <c r="AA41" i="33"/>
  <c r="R41" i="33"/>
  <c r="AB41" i="33"/>
  <c r="Z41" i="33"/>
  <c r="AZ41" i="33" s="1"/>
  <c r="U30" i="33"/>
  <c r="Q30" i="33"/>
  <c r="BA30" i="33" s="1"/>
  <c r="BB30" i="33" s="1"/>
  <c r="AA30" i="33"/>
  <c r="AU30" i="33"/>
  <c r="AV36" i="33" s="1"/>
  <c r="S30" i="33"/>
  <c r="V30" i="33"/>
  <c r="AY30" i="33" s="1"/>
  <c r="Y30" i="33"/>
  <c r="P30" i="33"/>
  <c r="W30" i="33"/>
  <c r="AE30" i="33" a="1"/>
  <c r="AE30" i="33" s="1"/>
  <c r="R30" i="33"/>
  <c r="Z30" i="33"/>
  <c r="AZ30" i="33" s="1"/>
  <c r="AB30" i="33"/>
  <c r="Y103" i="33"/>
  <c r="AB103" i="33"/>
  <c r="AA103" i="33"/>
  <c r="R103" i="33"/>
  <c r="S103" i="33"/>
  <c r="AS103" i="33"/>
  <c r="AF103" i="33" s="1"/>
  <c r="W103" i="33"/>
  <c r="V103" i="33"/>
  <c r="AY103" i="33" s="1"/>
  <c r="U103" i="33"/>
  <c r="N52" i="33"/>
  <c r="M52" i="33"/>
  <c r="AG52" i="33" s="1"/>
  <c r="L52" i="33"/>
  <c r="V52" i="33"/>
  <c r="AY52" i="33" s="1"/>
  <c r="U52" i="33"/>
  <c r="W52" i="33"/>
  <c r="Y52" i="33"/>
  <c r="V40" i="33"/>
  <c r="AY40" i="33" s="1"/>
  <c r="AB40" i="33"/>
  <c r="Y40" i="33"/>
  <c r="S40" i="33"/>
  <c r="U40" i="33"/>
  <c r="AU40" i="33"/>
  <c r="R40" i="33"/>
  <c r="P40" i="33"/>
  <c r="W40" i="33"/>
  <c r="AA40" i="33"/>
  <c r="Z40" i="33"/>
  <c r="AZ40" i="33" s="1"/>
  <c r="Q40" i="33"/>
  <c r="BA40" i="33" s="1"/>
  <c r="P53" i="33"/>
  <c r="Y53" i="33"/>
  <c r="V53" i="33"/>
  <c r="AY53" i="33" s="1"/>
  <c r="R53" i="33"/>
  <c r="AA53" i="33"/>
  <c r="AU53" i="33"/>
  <c r="AV12" i="33" s="1"/>
  <c r="S53" i="33"/>
  <c r="AB53" i="33"/>
  <c r="U53" i="33"/>
  <c r="Q53" i="33"/>
  <c r="BA53" i="33" s="1"/>
  <c r="W6" i="33"/>
  <c r="AB6" i="33"/>
  <c r="U6" i="33"/>
  <c r="S6" i="33"/>
  <c r="AA6" i="33"/>
  <c r="R6" i="33"/>
  <c r="Z6" i="33"/>
  <c r="AZ6" i="33" s="1"/>
  <c r="V6" i="33"/>
  <c r="AY6" i="33" s="1"/>
  <c r="AU6" i="33"/>
  <c r="AV75" i="33" s="1"/>
  <c r="A75" i="33" s="1"/>
  <c r="Y6" i="33"/>
  <c r="P6" i="33"/>
  <c r="Q6" i="33"/>
  <c r="BA6" i="33" s="1"/>
  <c r="D63" i="33"/>
  <c r="A63" i="33"/>
  <c r="AG36" i="33"/>
  <c r="AH36" i="33"/>
  <c r="F36" i="33"/>
  <c r="G36" i="33" s="1"/>
  <c r="AE36" i="33" s="1" a="1"/>
  <c r="AE36" i="33" s="1"/>
  <c r="AD36" i="33" s="1"/>
  <c r="AC36" i="33" s="1"/>
  <c r="N37" i="33"/>
  <c r="Z37" i="33"/>
  <c r="AZ37" i="33" s="1"/>
  <c r="V37" i="33"/>
  <c r="AY37" i="33" s="1"/>
  <c r="M37" i="33"/>
  <c r="AG37" i="33" s="1"/>
  <c r="L37" i="33"/>
  <c r="Y37" i="33"/>
  <c r="AB37" i="33"/>
  <c r="Z78" i="33"/>
  <c r="AZ78" i="33" s="1"/>
  <c r="D95" i="33"/>
  <c r="A95" i="33"/>
  <c r="D22" i="33"/>
  <c r="A22" i="33"/>
  <c r="Q94" i="33"/>
  <c r="BA94" i="33" s="1"/>
  <c r="BB94" i="33" s="1"/>
  <c r="AE124" i="33" a="1"/>
  <c r="AE124" i="33" s="1"/>
  <c r="U96" i="33"/>
  <c r="Z96" i="33"/>
  <c r="AZ96" i="33" s="1"/>
  <c r="V96" i="33"/>
  <c r="AY96" i="33" s="1"/>
  <c r="W96" i="33"/>
  <c r="S96" i="33"/>
  <c r="R96" i="33"/>
  <c r="Q96" i="33"/>
  <c r="BA96" i="33" s="1"/>
  <c r="BB96" i="33" s="1"/>
  <c r="P96" i="33"/>
  <c r="Y96" i="33"/>
  <c r="AB96" i="33"/>
  <c r="F58" i="33"/>
  <c r="G58" i="33" s="1"/>
  <c r="AH58" i="33"/>
  <c r="AA72" i="33"/>
  <c r="U72" i="33"/>
  <c r="M65" i="33"/>
  <c r="L65" i="33"/>
  <c r="N65" i="33"/>
  <c r="N58" i="33"/>
  <c r="M58" i="33"/>
  <c r="L58" i="33"/>
  <c r="S43" i="33"/>
  <c r="L43" i="33"/>
  <c r="N43" i="33"/>
  <c r="R43" i="33"/>
  <c r="M43" i="33"/>
  <c r="Q43" i="33"/>
  <c r="BA43" i="33" s="1"/>
  <c r="P43" i="33"/>
  <c r="Y34" i="33"/>
  <c r="P34" i="33"/>
  <c r="AB34" i="33"/>
  <c r="AU34" i="33"/>
  <c r="AV94" i="33" s="1"/>
  <c r="W34" i="33"/>
  <c r="V34" i="33"/>
  <c r="AY34" i="33" s="1"/>
  <c r="BB34" i="33" s="1"/>
  <c r="AB61" i="33"/>
  <c r="P61" i="33"/>
  <c r="AU61" i="33"/>
  <c r="W61" i="33"/>
  <c r="AA61" i="33"/>
  <c r="U61" i="33"/>
  <c r="Z61" i="33"/>
  <c r="AZ61" i="33" s="1"/>
  <c r="AE61" i="33" a="1"/>
  <c r="AE61" i="33" s="1"/>
  <c r="Y61" i="33"/>
  <c r="R61" i="33"/>
  <c r="V61" i="33"/>
  <c r="AY61" i="33" s="1"/>
  <c r="F51" i="33"/>
  <c r="G51" i="33" s="1"/>
  <c r="AE51" i="33" s="1" a="1"/>
  <c r="AE51" i="33" s="1"/>
  <c r="AD51" i="33" s="1"/>
  <c r="AC51" i="33" s="1"/>
  <c r="U37" i="33"/>
  <c r="S78" i="33"/>
  <c r="A49" i="33"/>
  <c r="D49" i="33"/>
  <c r="Q61" i="33"/>
  <c r="BA61" i="33" s="1"/>
  <c r="BB61" i="33" s="1"/>
  <c r="AU27" i="33"/>
  <c r="AV98" i="33" s="1"/>
  <c r="A15" i="33"/>
  <c r="D15" i="33"/>
  <c r="Z80" i="33"/>
  <c r="AZ80" i="33" s="1"/>
  <c r="AE80" i="33" a="1"/>
  <c r="AE80" i="33" s="1"/>
  <c r="V80" i="33"/>
  <c r="AY80" i="33" s="1"/>
  <c r="AA80" i="33"/>
  <c r="Y80" i="33"/>
  <c r="W80" i="33"/>
  <c r="U80" i="33"/>
  <c r="AH3" i="33"/>
  <c r="F3" i="33"/>
  <c r="G3" i="33" s="1"/>
  <c r="N50" i="33"/>
  <c r="M50" i="33"/>
  <c r="AG50" i="33" s="1"/>
  <c r="V50" i="33"/>
  <c r="AY50" i="33" s="1"/>
  <c r="BB50" i="33" s="1"/>
  <c r="AA50" i="33"/>
  <c r="L50" i="33"/>
  <c r="W50" i="33"/>
  <c r="Y50" i="33"/>
  <c r="L13" i="33"/>
  <c r="S13" i="33"/>
  <c r="R13" i="33"/>
  <c r="Q13" i="33"/>
  <c r="BA13" i="33" s="1"/>
  <c r="BB13" i="33" s="1"/>
  <c r="F104" i="33"/>
  <c r="G104" i="33" s="1"/>
  <c r="D104" i="33"/>
  <c r="W37" i="33"/>
  <c r="P78" i="33"/>
  <c r="D124" i="33"/>
  <c r="U78" i="33"/>
  <c r="AE26" i="33" a="1"/>
  <c r="AE26" i="33" s="1"/>
  <c r="V26" i="33"/>
  <c r="AY26" i="33" s="1"/>
  <c r="Z26" i="33"/>
  <c r="AZ26" i="33" s="1"/>
  <c r="W38" i="33"/>
  <c r="L38" i="33"/>
  <c r="Y38" i="33"/>
  <c r="V38" i="33"/>
  <c r="AY38" i="33" s="1"/>
  <c r="Z38" i="33"/>
  <c r="AZ38" i="33" s="1"/>
  <c r="U38" i="33"/>
  <c r="Z52" i="33"/>
  <c r="AZ52" i="33" s="1"/>
  <c r="AB52" i="33"/>
  <c r="AU52" i="33"/>
  <c r="R52" i="33"/>
  <c r="P52" i="33"/>
  <c r="AA52" i="33"/>
  <c r="S52" i="33"/>
  <c r="D60" i="33"/>
  <c r="A60" i="33"/>
  <c r="S56" i="33"/>
  <c r="P56" i="33"/>
  <c r="V56" i="33"/>
  <c r="AY56" i="33" s="1"/>
  <c r="BB56" i="33" s="1"/>
  <c r="U56" i="33"/>
  <c r="Z56" i="33"/>
  <c r="AZ56" i="33" s="1"/>
  <c r="R56" i="33"/>
  <c r="Y56" i="33"/>
  <c r="AU56" i="33"/>
  <c r="AV56" i="33" s="1"/>
  <c r="W56" i="33"/>
  <c r="AB56" i="33"/>
  <c r="Q56" i="33"/>
  <c r="BA56" i="33" s="1"/>
  <c r="V33" i="33"/>
  <c r="AY33" i="33" s="1"/>
  <c r="R33" i="33"/>
  <c r="AU33" i="33"/>
  <c r="AB33" i="33"/>
  <c r="Q33" i="33"/>
  <c r="BA33" i="33" s="1"/>
  <c r="BB33" i="33" s="1"/>
  <c r="Y33" i="33"/>
  <c r="AA33" i="33"/>
  <c r="AE33" i="33" a="1"/>
  <c r="AE33" i="33" s="1"/>
  <c r="P33" i="33"/>
  <c r="U33" i="33"/>
  <c r="Z33" i="33"/>
  <c r="AZ33" i="33" s="1"/>
  <c r="M70" i="33"/>
  <c r="L70" i="33"/>
  <c r="N70" i="33"/>
  <c r="L57" i="33"/>
  <c r="AA57" i="33"/>
  <c r="Z57" i="33"/>
  <c r="AZ57" i="33" s="1"/>
  <c r="W57" i="33"/>
  <c r="N20" i="33"/>
  <c r="M20" i="33"/>
  <c r="AG20" i="33" s="1"/>
  <c r="AA37" i="33"/>
  <c r="Y78" i="33"/>
  <c r="Q34" i="33"/>
  <c r="BA34" i="33" s="1"/>
  <c r="R12" i="33"/>
  <c r="Z12" i="33"/>
  <c r="AZ12" i="33" s="1"/>
  <c r="P12" i="33"/>
  <c r="Y12" i="33"/>
  <c r="AU12" i="33"/>
  <c r="V12" i="33"/>
  <c r="AY12" i="33" s="1"/>
  <c r="W12" i="33"/>
  <c r="AA12" i="33"/>
  <c r="AE12" i="33" a="1"/>
  <c r="AE12" i="33" s="1"/>
  <c r="S12" i="33"/>
  <c r="L16" i="33"/>
  <c r="N16" i="33"/>
  <c r="M16" i="33"/>
  <c r="S16" i="33"/>
  <c r="V16" i="33"/>
  <c r="AY16" i="33" s="1"/>
  <c r="Y60" i="33"/>
  <c r="R60" i="33"/>
  <c r="Q60" i="33"/>
  <c r="BA60" i="33" s="1"/>
  <c r="BB60" i="33" s="1"/>
  <c r="AB60" i="33"/>
  <c r="P60" i="33"/>
  <c r="V60" i="33"/>
  <c r="AY60" i="33" s="1"/>
  <c r="W60" i="33"/>
  <c r="AU60" i="33"/>
  <c r="U60" i="33"/>
  <c r="AA60" i="33"/>
  <c r="S60" i="33"/>
  <c r="U122" i="33"/>
  <c r="Q122" i="33"/>
  <c r="BA122" i="33" s="1"/>
  <c r="BB122" i="33" s="1"/>
  <c r="Z122" i="33"/>
  <c r="AZ122" i="33" s="1"/>
  <c r="P122" i="33"/>
  <c r="W122" i="33"/>
  <c r="Y122" i="33"/>
  <c r="S122" i="33"/>
  <c r="R122" i="33"/>
  <c r="AS115" i="33"/>
  <c r="AF115" i="33" s="1"/>
  <c r="AB115" i="33"/>
  <c r="W115" i="33"/>
  <c r="AA115" i="33"/>
  <c r="W108" i="33"/>
  <c r="U108" i="33"/>
  <c r="AE108" i="33" a="1"/>
  <c r="AE108" i="33" s="1"/>
  <c r="S93" i="33"/>
  <c r="Y93" i="33"/>
  <c r="V93" i="33"/>
  <c r="AY93" i="33" s="1"/>
  <c r="AA93" i="33"/>
  <c r="AB93" i="33"/>
  <c r="R93" i="33"/>
  <c r="Z93" i="33"/>
  <c r="AZ93" i="33" s="1"/>
  <c r="U93" i="33"/>
  <c r="P93" i="33"/>
  <c r="Z86" i="33"/>
  <c r="AZ86" i="33" s="1"/>
  <c r="V86" i="33"/>
  <c r="AY86" i="33" s="1"/>
  <c r="U86" i="33"/>
  <c r="AS86" i="33"/>
  <c r="AF86" i="33" s="1"/>
  <c r="S86" i="33"/>
  <c r="Q86" i="33"/>
  <c r="BA86" i="33" s="1"/>
  <c r="AB86" i="33"/>
  <c r="R86" i="33"/>
  <c r="AA86" i="33"/>
  <c r="F9" i="33"/>
  <c r="G9" i="33" s="1"/>
  <c r="AH9" i="33"/>
  <c r="L108" i="33"/>
  <c r="M108" i="33"/>
  <c r="N108" i="33"/>
  <c r="W101" i="33"/>
  <c r="L101" i="33"/>
  <c r="L93" i="33"/>
  <c r="M93" i="33"/>
  <c r="U85" i="33"/>
  <c r="AB85" i="33"/>
  <c r="AA85" i="33"/>
  <c r="Y85" i="33"/>
  <c r="Z85" i="33"/>
  <c r="AZ85" i="33" s="1"/>
  <c r="V85" i="33"/>
  <c r="AY85" i="33" s="1"/>
  <c r="L85" i="33"/>
  <c r="N85" i="33"/>
  <c r="L77" i="33"/>
  <c r="R77" i="33"/>
  <c r="Q77" i="33"/>
  <c r="BA77" i="33" s="1"/>
  <c r="BB77" i="33" s="1"/>
  <c r="N77" i="33"/>
  <c r="M77" i="33"/>
  <c r="P77" i="33"/>
  <c r="V77" i="33"/>
  <c r="AY77" i="33" s="1"/>
  <c r="L27" i="33"/>
  <c r="N27" i="33"/>
  <c r="M27" i="33"/>
  <c r="AH44" i="33"/>
  <c r="F44" i="33"/>
  <c r="G44" i="33" s="1"/>
  <c r="Q78" i="33"/>
  <c r="BA78" i="33" s="1"/>
  <c r="BB78" i="33" s="1"/>
  <c r="R34" i="33"/>
  <c r="AU31" i="33"/>
  <c r="V31" i="33"/>
  <c r="AY31" i="33" s="1"/>
  <c r="AB31" i="33"/>
  <c r="Y91" i="33"/>
  <c r="W91" i="33"/>
  <c r="S91" i="33"/>
  <c r="Q91" i="33"/>
  <c r="BA91" i="33" s="1"/>
  <c r="BB91" i="33" s="1"/>
  <c r="U91" i="33"/>
  <c r="AE91" i="33" a="1"/>
  <c r="AE91" i="33" s="1"/>
  <c r="V91" i="33"/>
  <c r="AY91" i="33" s="1"/>
  <c r="AB91" i="33"/>
  <c r="AA91" i="33"/>
  <c r="R91" i="33"/>
  <c r="Z91" i="33"/>
  <c r="AZ91" i="33" s="1"/>
  <c r="S98" i="33"/>
  <c r="R98" i="33"/>
  <c r="AA98" i="33"/>
  <c r="P98" i="33"/>
  <c r="AS98" i="33"/>
  <c r="AF98" i="33" s="1"/>
  <c r="Q98" i="33"/>
  <c r="BA98" i="33" s="1"/>
  <c r="Y98" i="33"/>
  <c r="AB98" i="33"/>
  <c r="Z98" i="33"/>
  <c r="AZ98" i="33" s="1"/>
  <c r="W98" i="33"/>
  <c r="U107" i="33"/>
  <c r="S107" i="33"/>
  <c r="Q107" i="33"/>
  <c r="BA107" i="33" s="1"/>
  <c r="P107" i="33"/>
  <c r="AB107" i="33"/>
  <c r="AE107" i="33" a="1"/>
  <c r="AE107" i="33" s="1"/>
  <c r="R107" i="33"/>
  <c r="Y107" i="33"/>
  <c r="AA107" i="33"/>
  <c r="W107" i="33"/>
  <c r="Z107" i="33"/>
  <c r="AZ107" i="33" s="1"/>
  <c r="F92" i="33"/>
  <c r="G92" i="33" s="1"/>
  <c r="A8" i="33"/>
  <c r="D8" i="33"/>
  <c r="N122" i="33"/>
  <c r="L122" i="33"/>
  <c r="M122" i="33"/>
  <c r="S34" i="33"/>
  <c r="AA87" i="33"/>
  <c r="W87" i="33"/>
  <c r="Q87" i="33"/>
  <c r="BA87" i="33" s="1"/>
  <c r="Y75" i="33"/>
  <c r="AE75" i="33" a="1"/>
  <c r="AE75" i="33" s="1"/>
  <c r="P75" i="33"/>
  <c r="AA75" i="33"/>
  <c r="A68" i="33"/>
  <c r="D68" i="33"/>
  <c r="U67" i="33"/>
  <c r="U83" i="33"/>
  <c r="Z83" i="33"/>
  <c r="AZ83" i="33" s="1"/>
  <c r="M83" i="33"/>
  <c r="W83" i="33"/>
  <c r="L83" i="33"/>
  <c r="V83" i="33"/>
  <c r="AY83" i="33" s="1"/>
  <c r="AA83" i="33"/>
  <c r="Y83" i="33"/>
  <c r="AH23" i="33"/>
  <c r="AH15" i="33"/>
  <c r="F15" i="33"/>
  <c r="G15" i="33" s="1"/>
  <c r="M114" i="33"/>
  <c r="V114" i="33"/>
  <c r="AY114" i="33" s="1"/>
  <c r="N39" i="33"/>
  <c r="L39" i="33"/>
  <c r="M39" i="33"/>
  <c r="AG39" i="33" s="1"/>
  <c r="L17" i="33"/>
  <c r="N17" i="33"/>
  <c r="M17" i="33"/>
  <c r="AB78" i="33"/>
  <c r="AE78" i="33" a="1"/>
  <c r="AE78" i="33" s="1"/>
  <c r="V126" i="33"/>
  <c r="AY126" i="33" s="1"/>
  <c r="P126" i="33"/>
  <c r="Q126" i="33"/>
  <c r="BA126" i="33" s="1"/>
  <c r="BB126" i="33" s="1"/>
  <c r="N126" i="33"/>
  <c r="S126" i="33"/>
  <c r="M126" i="33"/>
  <c r="R126" i="33"/>
  <c r="L126" i="33"/>
  <c r="V78" i="33"/>
  <c r="AY78" i="33" s="1"/>
  <c r="AA78" i="33"/>
  <c r="U34" i="33"/>
  <c r="U121" i="33"/>
  <c r="AS121" i="33"/>
  <c r="AF121" i="33" s="1"/>
  <c r="W121" i="33"/>
  <c r="Z121" i="33"/>
  <c r="AZ121" i="33" s="1"/>
  <c r="P121" i="33"/>
  <c r="AH51" i="33"/>
  <c r="M100" i="33"/>
  <c r="AB100" i="33"/>
  <c r="Z100" i="33"/>
  <c r="AZ100" i="33" s="1"/>
  <c r="U100" i="33"/>
  <c r="W100" i="33"/>
  <c r="N100" i="33"/>
  <c r="L100" i="33"/>
  <c r="AA100" i="33"/>
  <c r="Y100" i="33"/>
  <c r="N104" i="33"/>
  <c r="L104" i="33"/>
  <c r="M104" i="33"/>
  <c r="W29" i="33"/>
  <c r="U29" i="33"/>
  <c r="S29" i="33"/>
  <c r="R29" i="33"/>
  <c r="V29" i="33"/>
  <c r="AY29" i="33" s="1"/>
  <c r="AU29" i="33"/>
  <c r="AB29" i="33"/>
  <c r="AA29" i="33"/>
  <c r="P127" i="33"/>
  <c r="L127" i="33"/>
  <c r="N127" i="33"/>
  <c r="R127" i="33"/>
  <c r="M127" i="33"/>
  <c r="Q127" i="33"/>
  <c r="BA127" i="33" s="1"/>
  <c r="BB127" i="33" s="1"/>
  <c r="V127" i="33"/>
  <c r="AY127" i="33" s="1"/>
  <c r="AG51" i="33"/>
  <c r="A52" i="33"/>
  <c r="Q69" i="33"/>
  <c r="BA69" i="33" s="1"/>
  <c r="F105" i="33"/>
  <c r="G105" i="33" s="1"/>
  <c r="F25" i="33"/>
  <c r="G25" i="33" s="1"/>
  <c r="L47" i="33"/>
  <c r="Z12" i="34"/>
  <c r="AZ12" i="34" s="1"/>
  <c r="Y12" i="34"/>
  <c r="Q12" i="34"/>
  <c r="BA12" i="34" s="1"/>
  <c r="AU12" i="34"/>
  <c r="AV86" i="34" s="1"/>
  <c r="P12" i="34"/>
  <c r="W12" i="34"/>
  <c r="AA12" i="34"/>
  <c r="V12" i="34"/>
  <c r="AY12" i="34" s="1"/>
  <c r="S12" i="34"/>
  <c r="AB12" i="34"/>
  <c r="U12" i="34"/>
  <c r="R12" i="34"/>
  <c r="AU56" i="34"/>
  <c r="AA56" i="34"/>
  <c r="P56" i="34"/>
  <c r="W56" i="34"/>
  <c r="Q56" i="34"/>
  <c r="BA56" i="34" s="1"/>
  <c r="BB56" i="34" s="1"/>
  <c r="S56" i="34"/>
  <c r="U56" i="34"/>
  <c r="Y56" i="34"/>
  <c r="R56" i="34"/>
  <c r="V56" i="34"/>
  <c r="AY56" i="34" s="1"/>
  <c r="Z56" i="34"/>
  <c r="AZ56" i="34" s="1"/>
  <c r="AE56" i="34" a="1"/>
  <c r="AE56" i="34" s="1"/>
  <c r="AB56" i="34"/>
  <c r="Z93" i="34"/>
  <c r="AZ93" i="34" s="1"/>
  <c r="AA93" i="34"/>
  <c r="AS93" i="34"/>
  <c r="AF93" i="34" s="1"/>
  <c r="Y93" i="34"/>
  <c r="U93" i="34"/>
  <c r="W93" i="34"/>
  <c r="AB93" i="34"/>
  <c r="V93" i="34"/>
  <c r="AY93" i="34" s="1"/>
  <c r="R93" i="34"/>
  <c r="S93" i="34"/>
  <c r="Q93" i="34"/>
  <c r="BA93" i="34" s="1"/>
  <c r="P93" i="34"/>
  <c r="Z98" i="34"/>
  <c r="AZ98" i="34" s="1"/>
  <c r="Y98" i="34"/>
  <c r="W98" i="34"/>
  <c r="AE98" i="34" a="1"/>
  <c r="AE98" i="34" s="1"/>
  <c r="V98" i="34"/>
  <c r="AY98" i="34" s="1"/>
  <c r="U98" i="34"/>
  <c r="S98" i="34"/>
  <c r="R98" i="34"/>
  <c r="AA98" i="34"/>
  <c r="P98" i="34"/>
  <c r="Q98" i="34"/>
  <c r="BA98" i="34" s="1"/>
  <c r="BB98" i="34" s="1"/>
  <c r="AB98" i="34"/>
  <c r="Y104" i="34"/>
  <c r="S104" i="34"/>
  <c r="W104" i="34"/>
  <c r="AE104" i="34" a="1"/>
  <c r="AE104" i="34" s="1"/>
  <c r="AB104" i="34"/>
  <c r="R104" i="34"/>
  <c r="V104" i="34"/>
  <c r="AY104" i="34" s="1"/>
  <c r="AA104" i="34"/>
  <c r="Q104" i="34"/>
  <c r="BA104" i="34" s="1"/>
  <c r="BB104" i="34" s="1"/>
  <c r="Z104" i="34"/>
  <c r="AZ104" i="34" s="1"/>
  <c r="U104" i="34"/>
  <c r="P104" i="34"/>
  <c r="AU57" i="34"/>
  <c r="W57" i="34"/>
  <c r="S57" i="34"/>
  <c r="Z57" i="34"/>
  <c r="AZ57" i="34" s="1"/>
  <c r="R57" i="34"/>
  <c r="Y57" i="34"/>
  <c r="Q57" i="34"/>
  <c r="BA57" i="34" s="1"/>
  <c r="BB57" i="34" s="1"/>
  <c r="V57" i="34"/>
  <c r="AY57" i="34" s="1"/>
  <c r="AE57" i="34" a="1"/>
  <c r="AE57" i="34" s="1"/>
  <c r="AA57" i="34"/>
  <c r="P57" i="34"/>
  <c r="AB57" i="34"/>
  <c r="U57" i="34"/>
  <c r="M49" i="34"/>
  <c r="AG49" i="34" s="1"/>
  <c r="V49" i="34"/>
  <c r="AY49" i="34" s="1"/>
  <c r="AA49" i="34"/>
  <c r="AB49" i="34"/>
  <c r="Y49" i="34"/>
  <c r="L49" i="34"/>
  <c r="Z49" i="34"/>
  <c r="AZ49" i="34" s="1"/>
  <c r="N49" i="34"/>
  <c r="W49" i="34"/>
  <c r="U49" i="34"/>
  <c r="Z17" i="34"/>
  <c r="AZ17" i="34" s="1"/>
  <c r="N17" i="34"/>
  <c r="AA17" i="34"/>
  <c r="M17" i="34"/>
  <c r="AG17" i="34" s="1"/>
  <c r="L17" i="34"/>
  <c r="AB17" i="34"/>
  <c r="S105" i="34"/>
  <c r="Q105" i="34"/>
  <c r="BA105" i="34" s="1"/>
  <c r="Z105" i="34"/>
  <c r="AZ105" i="34" s="1"/>
  <c r="U105" i="34"/>
  <c r="P105" i="34"/>
  <c r="Y105" i="34"/>
  <c r="W105" i="34"/>
  <c r="AB105" i="34"/>
  <c r="AE105" i="34" a="1"/>
  <c r="AE105" i="34" s="1"/>
  <c r="R105" i="34"/>
  <c r="V105" i="34"/>
  <c r="AY105" i="34" s="1"/>
  <c r="AA105" i="34"/>
  <c r="AB50" i="34"/>
  <c r="AE50" i="34" a="1"/>
  <c r="AE50" i="34" s="1"/>
  <c r="AU50" i="34"/>
  <c r="W50" i="34"/>
  <c r="Y50" i="34"/>
  <c r="U50" i="34"/>
  <c r="V50" i="34"/>
  <c r="AY50" i="34" s="1"/>
  <c r="R50" i="34"/>
  <c r="P50" i="34"/>
  <c r="AA50" i="34"/>
  <c r="Q50" i="34"/>
  <c r="BA50" i="34" s="1"/>
  <c r="BB50" i="34" s="1"/>
  <c r="S50" i="34"/>
  <c r="Z50" i="34"/>
  <c r="AZ50" i="34" s="1"/>
  <c r="P51" i="34"/>
  <c r="U51" i="34"/>
  <c r="AB51" i="34"/>
  <c r="Z51" i="34"/>
  <c r="AZ51" i="34" s="1"/>
  <c r="Y51" i="34"/>
  <c r="AA51" i="34"/>
  <c r="W51" i="34"/>
  <c r="Q51" i="34"/>
  <c r="BA51" i="34" s="1"/>
  <c r="BB51" i="34" s="1"/>
  <c r="V51" i="34"/>
  <c r="AY51" i="34" s="1"/>
  <c r="AU51" i="34"/>
  <c r="AE51" i="34" a="1"/>
  <c r="AE51" i="34" s="1"/>
  <c r="S51" i="34"/>
  <c r="R51" i="34"/>
  <c r="AE22" i="34" a="1"/>
  <c r="AE22" i="34" s="1"/>
  <c r="Y22" i="34"/>
  <c r="R22" i="34"/>
  <c r="P22" i="34"/>
  <c r="W22" i="34"/>
  <c r="AB22" i="34"/>
  <c r="S22" i="34"/>
  <c r="AU22" i="34"/>
  <c r="Z22" i="34"/>
  <c r="AZ22" i="34" s="1"/>
  <c r="V22" i="34"/>
  <c r="AY22" i="34" s="1"/>
  <c r="U22" i="34"/>
  <c r="Q22" i="34"/>
  <c r="BA22" i="34" s="1"/>
  <c r="BB22" i="34" s="1"/>
  <c r="S102" i="34"/>
  <c r="AB102" i="34"/>
  <c r="R102" i="34"/>
  <c r="AA102" i="34"/>
  <c r="Y102" i="34"/>
  <c r="AE102" i="34" a="1"/>
  <c r="AE102" i="34" s="1"/>
  <c r="Q102" i="34"/>
  <c r="BA102" i="34" s="1"/>
  <c r="BB102" i="34" s="1"/>
  <c r="W102" i="34"/>
  <c r="Z102" i="34"/>
  <c r="AZ102" i="34" s="1"/>
  <c r="V102" i="34"/>
  <c r="AY102" i="34" s="1"/>
  <c r="P102" i="34"/>
  <c r="U102" i="34"/>
  <c r="M56" i="34"/>
  <c r="L56" i="34"/>
  <c r="N56" i="34"/>
  <c r="W32" i="34"/>
  <c r="V32" i="34"/>
  <c r="AY32" i="34" s="1"/>
  <c r="AB32" i="34"/>
  <c r="U32" i="34"/>
  <c r="R32" i="34"/>
  <c r="Q32" i="34"/>
  <c r="BA32" i="34" s="1"/>
  <c r="AU32" i="34"/>
  <c r="AV67" i="34" s="1"/>
  <c r="D67" i="34" s="1"/>
  <c r="P32" i="34"/>
  <c r="Z32" i="34"/>
  <c r="AZ32" i="34" s="1"/>
  <c r="Y32" i="34"/>
  <c r="S32" i="34"/>
  <c r="AA32" i="34"/>
  <c r="S60" i="34"/>
  <c r="Z60" i="34"/>
  <c r="AZ60" i="34" s="1"/>
  <c r="V62" i="34"/>
  <c r="AY62" i="34" s="1"/>
  <c r="AB62" i="34"/>
  <c r="R62" i="34"/>
  <c r="Q62" i="34"/>
  <c r="BA62" i="34" s="1"/>
  <c r="S62" i="34"/>
  <c r="Z62" i="34"/>
  <c r="AZ62" i="34" s="1"/>
  <c r="U62" i="34"/>
  <c r="AA62" i="34"/>
  <c r="Y62" i="34"/>
  <c r="AU62" i="34"/>
  <c r="W62" i="34"/>
  <c r="P62" i="34"/>
  <c r="AE24" i="34" a="1"/>
  <c r="AE24" i="34" s="1"/>
  <c r="U24" i="34"/>
  <c r="P24" i="34"/>
  <c r="AA24" i="34"/>
  <c r="AU24" i="34"/>
  <c r="Q24" i="34"/>
  <c r="BA24" i="34" s="1"/>
  <c r="BB24" i="34" s="1"/>
  <c r="AB24" i="34"/>
  <c r="R24" i="34"/>
  <c r="Y24" i="34"/>
  <c r="Z24" i="34"/>
  <c r="AZ24" i="34" s="1"/>
  <c r="V24" i="34"/>
  <c r="AY24" i="34" s="1"/>
  <c r="W24" i="34"/>
  <c r="S24" i="34"/>
  <c r="W82" i="34"/>
  <c r="AB82" i="34"/>
  <c r="R82" i="34"/>
  <c r="Y82" i="34"/>
  <c r="P82" i="34"/>
  <c r="Q82" i="34"/>
  <c r="BA82" i="34" s="1"/>
  <c r="BB82" i="34" s="1"/>
  <c r="Z82" i="34"/>
  <c r="AZ82" i="34" s="1"/>
  <c r="AE82" i="34" a="1"/>
  <c r="AE82" i="34" s="1"/>
  <c r="S82" i="34"/>
  <c r="AA82" i="34"/>
  <c r="V82" i="34"/>
  <c r="AY82" i="34" s="1"/>
  <c r="U82" i="34"/>
  <c r="Q125" i="34"/>
  <c r="BA125" i="34" s="1"/>
  <c r="U125" i="34"/>
  <c r="Z125" i="34"/>
  <c r="AZ125" i="34" s="1"/>
  <c r="S125" i="34"/>
  <c r="P125" i="34"/>
  <c r="Y125" i="34"/>
  <c r="W125" i="34"/>
  <c r="V125" i="34"/>
  <c r="AY125" i="34" s="1"/>
  <c r="AB125" i="34"/>
  <c r="AA125" i="34"/>
  <c r="R125" i="34"/>
  <c r="AS125" i="34"/>
  <c r="AF125" i="34" s="1"/>
  <c r="AA71" i="34"/>
  <c r="U71" i="34"/>
  <c r="Z71" i="34"/>
  <c r="AZ71" i="34" s="1"/>
  <c r="AB71" i="34"/>
  <c r="W71" i="34"/>
  <c r="R71" i="34"/>
  <c r="Q71" i="34"/>
  <c r="BA71" i="34" s="1"/>
  <c r="BB71" i="34" s="1"/>
  <c r="Y71" i="34"/>
  <c r="S71" i="34"/>
  <c r="P71" i="34"/>
  <c r="AE71" i="34" a="1"/>
  <c r="AE71" i="34" s="1"/>
  <c r="V71" i="34"/>
  <c r="AY71" i="34" s="1"/>
  <c r="N70" i="34"/>
  <c r="P70" i="34"/>
  <c r="R70" i="34"/>
  <c r="V70" i="34"/>
  <c r="AY70" i="34" s="1"/>
  <c r="S70" i="34"/>
  <c r="L70" i="34"/>
  <c r="Q70" i="34"/>
  <c r="BA70" i="34" s="1"/>
  <c r="BB70" i="34" s="1"/>
  <c r="M70" i="34"/>
  <c r="L8" i="34"/>
  <c r="V8" i="34"/>
  <c r="AY8" i="34" s="1"/>
  <c r="S8" i="34"/>
  <c r="N8" i="34"/>
  <c r="M8" i="34"/>
  <c r="Z113" i="34"/>
  <c r="AZ113" i="34" s="1"/>
  <c r="U113" i="34"/>
  <c r="V113" i="34"/>
  <c r="AY113" i="34" s="1"/>
  <c r="W113" i="34"/>
  <c r="Q113" i="34"/>
  <c r="BA113" i="34" s="1"/>
  <c r="R113" i="34"/>
  <c r="AS113" i="34"/>
  <c r="AF113" i="34" s="1"/>
  <c r="S113" i="34"/>
  <c r="Y113" i="34"/>
  <c r="AA113" i="34"/>
  <c r="AB113" i="34"/>
  <c r="P113" i="34"/>
  <c r="P58" i="34"/>
  <c r="S58" i="34"/>
  <c r="V58" i="34"/>
  <c r="AY58" i="34" s="1"/>
  <c r="R58" i="34"/>
  <c r="Y58" i="34"/>
  <c r="AU58" i="34"/>
  <c r="AB58" i="34"/>
  <c r="Q58" i="34"/>
  <c r="BA58" i="34" s="1"/>
  <c r="U58" i="34"/>
  <c r="AA58" i="34"/>
  <c r="W58" i="34"/>
  <c r="Z58" i="34"/>
  <c r="AZ58" i="34" s="1"/>
  <c r="S99" i="34"/>
  <c r="M99" i="34"/>
  <c r="L99" i="34"/>
  <c r="Q99" i="34"/>
  <c r="BA99" i="34" s="1"/>
  <c r="BB99" i="34" s="1"/>
  <c r="N99" i="34"/>
  <c r="R99" i="34"/>
  <c r="P99" i="34"/>
  <c r="V99" i="34"/>
  <c r="AY99" i="34" s="1"/>
  <c r="M22" i="34"/>
  <c r="N22" i="34"/>
  <c r="L22" i="34"/>
  <c r="S26" i="34"/>
  <c r="Y26" i="34"/>
  <c r="AB26" i="34"/>
  <c r="V26" i="34"/>
  <c r="AY26" i="34" s="1"/>
  <c r="R26" i="34"/>
  <c r="Q26" i="34"/>
  <c r="BA26" i="34" s="1"/>
  <c r="P26" i="34"/>
  <c r="AA26" i="34"/>
  <c r="Z26" i="34"/>
  <c r="AZ26" i="34" s="1"/>
  <c r="W26" i="34"/>
  <c r="AU26" i="34"/>
  <c r="U26" i="34"/>
  <c r="V69" i="34"/>
  <c r="AY69" i="34" s="1"/>
  <c r="W69" i="34"/>
  <c r="S69" i="34"/>
  <c r="U69" i="34"/>
  <c r="AE69" i="34" a="1"/>
  <c r="AE69" i="34" s="1"/>
  <c r="AA69" i="34"/>
  <c r="Q69" i="34"/>
  <c r="BA69" i="34" s="1"/>
  <c r="R69" i="34"/>
  <c r="AB69" i="34"/>
  <c r="P69" i="34"/>
  <c r="Z69" i="34"/>
  <c r="AZ69" i="34" s="1"/>
  <c r="Y69" i="34"/>
  <c r="Z28" i="34"/>
  <c r="AZ28" i="34" s="1"/>
  <c r="V28" i="34"/>
  <c r="AY28" i="34" s="1"/>
  <c r="W43" i="34"/>
  <c r="S43" i="34"/>
  <c r="U43" i="34"/>
  <c r="P43" i="34"/>
  <c r="R43" i="34"/>
  <c r="AB43" i="34"/>
  <c r="Z43" i="34"/>
  <c r="AZ43" i="34" s="1"/>
  <c r="Y43" i="34"/>
  <c r="Q43" i="34"/>
  <c r="BA43" i="34" s="1"/>
  <c r="AU43" i="34"/>
  <c r="AV23" i="34" s="1"/>
  <c r="V43" i="34"/>
  <c r="AY43" i="34" s="1"/>
  <c r="AA43" i="34"/>
  <c r="U36" i="34"/>
  <c r="AA36" i="34"/>
  <c r="Y36" i="34"/>
  <c r="Q36" i="34"/>
  <c r="BA36" i="34" s="1"/>
  <c r="BB36" i="34" s="1"/>
  <c r="AU36" i="34"/>
  <c r="Z36" i="34"/>
  <c r="AZ36" i="34" s="1"/>
  <c r="W36" i="34"/>
  <c r="AE36" i="34" a="1"/>
  <c r="AE36" i="34" s="1"/>
  <c r="AB36" i="34"/>
  <c r="P36" i="34"/>
  <c r="S36" i="34"/>
  <c r="R36" i="34"/>
  <c r="V36" i="34"/>
  <c r="AY36" i="34" s="1"/>
  <c r="S35" i="34"/>
  <c r="V35" i="34"/>
  <c r="AY35" i="34" s="1"/>
  <c r="Y35" i="34"/>
  <c r="AA35" i="34"/>
  <c r="U35" i="34"/>
  <c r="Q35" i="34"/>
  <c r="BA35" i="34" s="1"/>
  <c r="BB35" i="34" s="1"/>
  <c r="R35" i="34"/>
  <c r="W35" i="34"/>
  <c r="AU35" i="34"/>
  <c r="AV122" i="34" s="1"/>
  <c r="P35" i="34"/>
  <c r="Z35" i="34"/>
  <c r="AZ35" i="34" s="1"/>
  <c r="AE35" i="34" a="1"/>
  <c r="AE35" i="34" s="1"/>
  <c r="AB35" i="34"/>
  <c r="W77" i="34"/>
  <c r="Y77" i="34"/>
  <c r="V77" i="34"/>
  <c r="AY77" i="34" s="1"/>
  <c r="P77" i="34"/>
  <c r="U77" i="34"/>
  <c r="Z77" i="34"/>
  <c r="AZ77" i="34" s="1"/>
  <c r="AS77" i="34"/>
  <c r="AF77" i="34" s="1"/>
  <c r="S77" i="34"/>
  <c r="AB77" i="34"/>
  <c r="R77" i="34"/>
  <c r="AA77" i="34"/>
  <c r="Q77" i="34"/>
  <c r="BA77" i="34" s="1"/>
  <c r="Z27" i="34"/>
  <c r="AZ27" i="34" s="1"/>
  <c r="S27" i="34"/>
  <c r="Y27" i="34"/>
  <c r="AB27" i="34"/>
  <c r="V27" i="34"/>
  <c r="AY27" i="34" s="1"/>
  <c r="R27" i="34"/>
  <c r="Q27" i="34"/>
  <c r="BA27" i="34" s="1"/>
  <c r="P27" i="34"/>
  <c r="AA27" i="34"/>
  <c r="W27" i="34"/>
  <c r="AU27" i="34"/>
  <c r="U27" i="34"/>
  <c r="Q18" i="34"/>
  <c r="BA18" i="34" s="1"/>
  <c r="BB18" i="34" s="1"/>
  <c r="AB18" i="34"/>
  <c r="Y18" i="34"/>
  <c r="Z18" i="34"/>
  <c r="AZ18" i="34" s="1"/>
  <c r="AE18" i="34" a="1"/>
  <c r="AE18" i="34" s="1"/>
  <c r="W18" i="34"/>
  <c r="U18" i="34"/>
  <c r="V18" i="34"/>
  <c r="AY18" i="34" s="1"/>
  <c r="AU18" i="34"/>
  <c r="S18" i="34"/>
  <c r="R18" i="34"/>
  <c r="AA18" i="34"/>
  <c r="P18" i="34"/>
  <c r="P103" i="34"/>
  <c r="V103" i="34"/>
  <c r="AY103" i="34" s="1"/>
  <c r="Y103" i="34"/>
  <c r="AE103" i="34" a="1"/>
  <c r="AE103" i="34" s="1"/>
  <c r="Q103" i="34"/>
  <c r="BA103" i="34" s="1"/>
  <c r="BB103" i="34" s="1"/>
  <c r="W103" i="34"/>
  <c r="U103" i="34"/>
  <c r="S103" i="34"/>
  <c r="AB103" i="34"/>
  <c r="AA103" i="34"/>
  <c r="Z103" i="34"/>
  <c r="AZ103" i="34" s="1"/>
  <c r="R103" i="34"/>
  <c r="P107" i="34"/>
  <c r="S107" i="34"/>
  <c r="V54" i="34"/>
  <c r="AY54" i="34" s="1"/>
  <c r="U54" i="34"/>
  <c r="AA54" i="34"/>
  <c r="AE54" i="34" a="1"/>
  <c r="AE54" i="34" s="1"/>
  <c r="Q54" i="34"/>
  <c r="BA54" i="34" s="1"/>
  <c r="BB54" i="34" s="1"/>
  <c r="AU54" i="34"/>
  <c r="R54" i="34"/>
  <c r="S54" i="34"/>
  <c r="P54" i="34"/>
  <c r="Y54" i="34"/>
  <c r="Z54" i="34"/>
  <c r="AZ54" i="34" s="1"/>
  <c r="W54" i="34"/>
  <c r="AB54" i="34"/>
  <c r="D50" i="34"/>
  <c r="A50" i="34"/>
  <c r="Y42" i="34"/>
  <c r="V46" i="34"/>
  <c r="AY46" i="34" s="1"/>
  <c r="Y46" i="34"/>
  <c r="S46" i="34"/>
  <c r="U46" i="34"/>
  <c r="AB46" i="34"/>
  <c r="Z46" i="34"/>
  <c r="AZ46" i="34" s="1"/>
  <c r="Q46" i="34"/>
  <c r="BA46" i="34" s="1"/>
  <c r="R46" i="34"/>
  <c r="P46" i="34"/>
  <c r="AA46" i="34"/>
  <c r="W46" i="34"/>
  <c r="AU46" i="34"/>
  <c r="R114" i="34"/>
  <c r="AA114" i="34"/>
  <c r="Q114" i="34"/>
  <c r="BA114" i="34" s="1"/>
  <c r="BB114" i="34" s="1"/>
  <c r="Z114" i="34"/>
  <c r="AZ114" i="34" s="1"/>
  <c r="Y114" i="34"/>
  <c r="P114" i="34"/>
  <c r="W114" i="34"/>
  <c r="AE114" i="34" a="1"/>
  <c r="AE114" i="34" s="1"/>
  <c r="U114" i="34"/>
  <c r="V114" i="34"/>
  <c r="AY114" i="34" s="1"/>
  <c r="S114" i="34"/>
  <c r="AB114" i="34"/>
  <c r="S66" i="34"/>
  <c r="V66" i="34"/>
  <c r="AY66" i="34" s="1"/>
  <c r="R66" i="34"/>
  <c r="P66" i="34"/>
  <c r="M66" i="34"/>
  <c r="N66" i="34"/>
  <c r="Q66" i="34"/>
  <c r="BA66" i="34" s="1"/>
  <c r="BB66" i="34" s="1"/>
  <c r="L66" i="34"/>
  <c r="V4" i="34"/>
  <c r="AY4" i="34" s="1"/>
  <c r="M4" i="34"/>
  <c r="S4" i="34"/>
  <c r="L4" i="34"/>
  <c r="N4" i="34"/>
  <c r="Q4" i="34"/>
  <c r="BA4" i="34" s="1"/>
  <c r="BB4" i="34" s="1"/>
  <c r="R4" i="34"/>
  <c r="P4" i="34"/>
  <c r="A5" i="34"/>
  <c r="L26" i="34"/>
  <c r="M84" i="34"/>
  <c r="A85" i="34"/>
  <c r="Z80" i="34"/>
  <c r="AZ80" i="34" s="1"/>
  <c r="BB80" i="34" s="1"/>
  <c r="L54" i="34"/>
  <c r="A119" i="34"/>
  <c r="M26" i="34"/>
  <c r="AG26" i="34" s="1"/>
  <c r="R9" i="35"/>
  <c r="S9" i="35"/>
  <c r="W9" i="35"/>
  <c r="AB9" i="35"/>
  <c r="U9" i="35"/>
  <c r="Q9" i="35"/>
  <c r="BA9" i="35" s="1"/>
  <c r="Z9" i="35"/>
  <c r="AZ9" i="35" s="1"/>
  <c r="AA9" i="35"/>
  <c r="V9" i="35"/>
  <c r="AY9" i="35" s="1"/>
  <c r="P9" i="35"/>
  <c r="Y9" i="35"/>
  <c r="AU9" i="35"/>
  <c r="AV29" i="35" s="1"/>
  <c r="AA24" i="35"/>
  <c r="AU24" i="35"/>
  <c r="Q24" i="35"/>
  <c r="BA24" i="35" s="1"/>
  <c r="Z24" i="35"/>
  <c r="AZ24" i="35" s="1"/>
  <c r="Y24" i="35"/>
  <c r="V24" i="35"/>
  <c r="AY24" i="35" s="1"/>
  <c r="U24" i="35"/>
  <c r="S24" i="35"/>
  <c r="W24" i="35"/>
  <c r="AB24" i="35"/>
  <c r="P24" i="35"/>
  <c r="R24" i="35"/>
  <c r="R81" i="35"/>
  <c r="S81" i="35"/>
  <c r="AB81" i="35"/>
  <c r="P81" i="35"/>
  <c r="Q81" i="35"/>
  <c r="BA81" i="35" s="1"/>
  <c r="BB81" i="35" s="1"/>
  <c r="AA81" i="35"/>
  <c r="Z81" i="35"/>
  <c r="AZ81" i="35" s="1"/>
  <c r="AE81" i="35" a="1"/>
  <c r="AE81" i="35" s="1"/>
  <c r="U81" i="35"/>
  <c r="Y81" i="35"/>
  <c r="W81" i="35"/>
  <c r="V81" i="35"/>
  <c r="AY81" i="35" s="1"/>
  <c r="Z107" i="35"/>
  <c r="AZ107" i="35" s="1"/>
  <c r="P107" i="35"/>
  <c r="U107" i="35"/>
  <c r="S107" i="35"/>
  <c r="AE107" i="35" a="1"/>
  <c r="AE107" i="35" s="1"/>
  <c r="R107" i="35"/>
  <c r="Y107" i="35"/>
  <c r="AB107" i="35"/>
  <c r="W107" i="35"/>
  <c r="V107" i="35"/>
  <c r="AY107" i="35" s="1"/>
  <c r="AA107" i="35"/>
  <c r="Q107" i="35"/>
  <c r="BA107" i="35" s="1"/>
  <c r="BB107" i="35" s="1"/>
  <c r="S58" i="35"/>
  <c r="W58" i="35"/>
  <c r="R58" i="35"/>
  <c r="V58" i="35"/>
  <c r="AY58" i="35" s="1"/>
  <c r="AE58" i="35" a="1"/>
  <c r="AE58" i="35" s="1"/>
  <c r="Z58" i="35"/>
  <c r="AZ58" i="35" s="1"/>
  <c r="AB58" i="35"/>
  <c r="AA58" i="35"/>
  <c r="Q58" i="35"/>
  <c r="BA58" i="35" s="1"/>
  <c r="BB58" i="35" s="1"/>
  <c r="Y58" i="35"/>
  <c r="AU58" i="35"/>
  <c r="P58" i="35"/>
  <c r="U58" i="35"/>
  <c r="S30" i="35"/>
  <c r="AB30" i="35"/>
  <c r="AA30" i="35"/>
  <c r="Q30" i="35"/>
  <c r="BA30" i="35" s="1"/>
  <c r="BB30" i="35" s="1"/>
  <c r="AE30" i="35" a="1"/>
  <c r="AE30" i="35" s="1"/>
  <c r="Z30" i="35"/>
  <c r="AZ30" i="35" s="1"/>
  <c r="P30" i="35"/>
  <c r="V30" i="35"/>
  <c r="AY30" i="35" s="1"/>
  <c r="W30" i="35"/>
  <c r="U30" i="35"/>
  <c r="R30" i="35"/>
  <c r="AU30" i="35"/>
  <c r="Y30" i="35"/>
  <c r="AS103" i="35"/>
  <c r="AF103" i="35" s="1"/>
  <c r="AB103" i="35"/>
  <c r="P103" i="35"/>
  <c r="R103" i="35"/>
  <c r="Q103" i="35"/>
  <c r="BA103" i="35" s="1"/>
  <c r="S103" i="35"/>
  <c r="W103" i="35"/>
  <c r="V103" i="35"/>
  <c r="AY103" i="35" s="1"/>
  <c r="Y103" i="35"/>
  <c r="Z103" i="35"/>
  <c r="AZ103" i="35" s="1"/>
  <c r="AB95" i="35"/>
  <c r="P95" i="35"/>
  <c r="Z95" i="35"/>
  <c r="AZ95" i="35" s="1"/>
  <c r="Y95" i="35"/>
  <c r="Q95" i="35"/>
  <c r="BA95" i="35" s="1"/>
  <c r="BB95" i="35" s="1"/>
  <c r="AE95" i="35" a="1"/>
  <c r="AE95" i="35" s="1"/>
  <c r="P129" i="35"/>
  <c r="L129" i="35"/>
  <c r="M129" i="35"/>
  <c r="Q129" i="35"/>
  <c r="BA129" i="35" s="1"/>
  <c r="BB129" i="35" s="1"/>
  <c r="N129" i="35"/>
  <c r="S42" i="35"/>
  <c r="N42" i="35"/>
  <c r="L42" i="35"/>
  <c r="Q42" i="35"/>
  <c r="BA42" i="35" s="1"/>
  <c r="BB42" i="35" s="1"/>
  <c r="V42" i="35"/>
  <c r="AY42" i="35" s="1"/>
  <c r="P42" i="35"/>
  <c r="R42" i="35"/>
  <c r="M42" i="35"/>
  <c r="AA99" i="35"/>
  <c r="Y99" i="35"/>
  <c r="Q29" i="35"/>
  <c r="BA29" i="35" s="1"/>
  <c r="BB29" i="35" s="1"/>
  <c r="Z29" i="35"/>
  <c r="AZ29" i="35" s="1"/>
  <c r="AE29" i="35" a="1"/>
  <c r="AE29" i="35" s="1"/>
  <c r="P29" i="35"/>
  <c r="V29" i="35"/>
  <c r="AY29" i="35" s="1"/>
  <c r="W29" i="35"/>
  <c r="U29" i="35"/>
  <c r="AB29" i="35"/>
  <c r="AU29" i="35"/>
  <c r="AV116" i="35" s="1"/>
  <c r="Y29" i="35"/>
  <c r="S29" i="35"/>
  <c r="R29" i="35"/>
  <c r="AA29" i="35"/>
  <c r="Y123" i="35"/>
  <c r="S123" i="35"/>
  <c r="W123" i="35"/>
  <c r="V123" i="35"/>
  <c r="AY123" i="35" s="1"/>
  <c r="AB123" i="35"/>
  <c r="U123" i="35"/>
  <c r="R123" i="35"/>
  <c r="AA123" i="35"/>
  <c r="Q123" i="35"/>
  <c r="BA123" i="35" s="1"/>
  <c r="AE123" i="35" a="1"/>
  <c r="AE123" i="35" s="1"/>
  <c r="Z123" i="35"/>
  <c r="AZ123" i="35" s="1"/>
  <c r="P123" i="35"/>
  <c r="M99" i="35"/>
  <c r="N99" i="35"/>
  <c r="L99" i="35"/>
  <c r="N63" i="35"/>
  <c r="L63" i="35"/>
  <c r="AA18" i="35"/>
  <c r="W18" i="35"/>
  <c r="Z18" i="35"/>
  <c r="AZ18" i="35" s="1"/>
  <c r="V18" i="35"/>
  <c r="AY18" i="35" s="1"/>
  <c r="AB18" i="35"/>
  <c r="U18" i="35"/>
  <c r="W37" i="35"/>
  <c r="V37" i="35"/>
  <c r="AY37" i="35" s="1"/>
  <c r="U37" i="35"/>
  <c r="AB37" i="35"/>
  <c r="Q37" i="35"/>
  <c r="BA37" i="35" s="1"/>
  <c r="Y37" i="35"/>
  <c r="Z37" i="35"/>
  <c r="AZ37" i="35" s="1"/>
  <c r="AU37" i="35"/>
  <c r="P37" i="35"/>
  <c r="AA37" i="35"/>
  <c r="P39" i="35"/>
  <c r="R39" i="35"/>
  <c r="AA39" i="35"/>
  <c r="AB39" i="35"/>
  <c r="S39" i="35"/>
  <c r="W39" i="35"/>
  <c r="Z39" i="35"/>
  <c r="AZ39" i="35" s="1"/>
  <c r="Y39" i="35"/>
  <c r="U39" i="35"/>
  <c r="V39" i="35"/>
  <c r="AY39" i="35" s="1"/>
  <c r="AU39" i="35"/>
  <c r="A41" i="35"/>
  <c r="D41" i="35"/>
  <c r="M98" i="35"/>
  <c r="L98" i="35"/>
  <c r="N98" i="35"/>
  <c r="U70" i="35"/>
  <c r="V70" i="35"/>
  <c r="AY70" i="35" s="1"/>
  <c r="AA70" i="35"/>
  <c r="AB70" i="35"/>
  <c r="Y70" i="35"/>
  <c r="W70" i="35"/>
  <c r="Z70" i="35"/>
  <c r="AZ70" i="35" s="1"/>
  <c r="L25" i="35"/>
  <c r="M25" i="35"/>
  <c r="AG25" i="35" s="1"/>
  <c r="N25" i="35"/>
  <c r="L9" i="35"/>
  <c r="N9" i="35"/>
  <c r="M9" i="35"/>
  <c r="AG9" i="35" s="1"/>
  <c r="Z121" i="35"/>
  <c r="AZ121" i="35" s="1"/>
  <c r="AS121" i="35"/>
  <c r="AF121" i="35" s="1"/>
  <c r="Y121" i="35"/>
  <c r="AB121" i="35"/>
  <c r="V121" i="35"/>
  <c r="AY121" i="35" s="1"/>
  <c r="R121" i="35"/>
  <c r="P121" i="35"/>
  <c r="AA121" i="35"/>
  <c r="U121" i="35"/>
  <c r="Q121" i="35"/>
  <c r="BA121" i="35" s="1"/>
  <c r="W121" i="35"/>
  <c r="S121" i="35"/>
  <c r="Z113" i="35"/>
  <c r="AZ113" i="35" s="1"/>
  <c r="W113" i="35"/>
  <c r="S113" i="35"/>
  <c r="Q113" i="35"/>
  <c r="BA113" i="35" s="1"/>
  <c r="BB113" i="35" s="1"/>
  <c r="AE106" i="35" a="1"/>
  <c r="AE106" i="35" s="1"/>
  <c r="R106" i="35"/>
  <c r="Z106" i="35"/>
  <c r="AZ106" i="35" s="1"/>
  <c r="AA106" i="35"/>
  <c r="V106" i="35"/>
  <c r="AY106" i="35" s="1"/>
  <c r="Y106" i="35"/>
  <c r="Q106" i="35"/>
  <c r="BA106" i="35" s="1"/>
  <c r="W106" i="35"/>
  <c r="P106" i="35"/>
  <c r="U106" i="35"/>
  <c r="S106" i="35"/>
  <c r="AB106" i="35"/>
  <c r="U105" i="35"/>
  <c r="AB105" i="35"/>
  <c r="N105" i="35"/>
  <c r="Z105" i="35"/>
  <c r="AZ105" i="35" s="1"/>
  <c r="AA105" i="35"/>
  <c r="W105" i="35"/>
  <c r="Y105" i="35"/>
  <c r="V105" i="35"/>
  <c r="AY105" i="35" s="1"/>
  <c r="W82" i="35"/>
  <c r="Y82" i="35"/>
  <c r="Q82" i="35"/>
  <c r="BA82" i="35" s="1"/>
  <c r="S82" i="35"/>
  <c r="V82" i="35"/>
  <c r="AY82" i="35" s="1"/>
  <c r="BB82" i="35" s="1"/>
  <c r="U82" i="35"/>
  <c r="AS82" i="35"/>
  <c r="AF82" i="35" s="1"/>
  <c r="P82" i="35"/>
  <c r="R82" i="35"/>
  <c r="AA82" i="35"/>
  <c r="AB82" i="35"/>
  <c r="AS69" i="35"/>
  <c r="AF69" i="35" s="1"/>
  <c r="Z69" i="35"/>
  <c r="AZ69" i="35" s="1"/>
  <c r="U69" i="35"/>
  <c r="Y69" i="35"/>
  <c r="V69" i="35"/>
  <c r="AY69" i="35" s="1"/>
  <c r="AB69" i="35"/>
  <c r="P69" i="35"/>
  <c r="R69" i="35"/>
  <c r="S69" i="35"/>
  <c r="AA69" i="35"/>
  <c r="Q69" i="35"/>
  <c r="BA69" i="35" s="1"/>
  <c r="W69" i="35"/>
  <c r="Q33" i="35"/>
  <c r="BA33" i="35" s="1"/>
  <c r="BB33" i="35" s="1"/>
  <c r="Y33" i="35"/>
  <c r="Z33" i="35"/>
  <c r="AZ33" i="35" s="1"/>
  <c r="S33" i="35"/>
  <c r="P33" i="35"/>
  <c r="R33" i="35"/>
  <c r="V33" i="35"/>
  <c r="AY33" i="35" s="1"/>
  <c r="AA33" i="35"/>
  <c r="W33" i="35"/>
  <c r="U33" i="35"/>
  <c r="AE33" i="35" a="1"/>
  <c r="AE33" i="35" s="1"/>
  <c r="AB33" i="35"/>
  <c r="AU33" i="35"/>
  <c r="AV16" i="35" s="1"/>
  <c r="W102" i="35"/>
  <c r="U102" i="35"/>
  <c r="R102" i="35"/>
  <c r="Q102" i="35"/>
  <c r="BA102" i="35" s="1"/>
  <c r="P102" i="35"/>
  <c r="AB102" i="35"/>
  <c r="AS102" i="35"/>
  <c r="AF102" i="35" s="1"/>
  <c r="AA102" i="35"/>
  <c r="S102" i="35"/>
  <c r="Z102" i="35"/>
  <c r="AZ102" i="35" s="1"/>
  <c r="Y102" i="35"/>
  <c r="V102" i="35"/>
  <c r="AY102" i="35" s="1"/>
  <c r="D120" i="35"/>
  <c r="A120" i="35"/>
  <c r="P67" i="35"/>
  <c r="U67" i="35"/>
  <c r="U104" i="35"/>
  <c r="N90" i="35"/>
  <c r="L90" i="35"/>
  <c r="M90" i="35"/>
  <c r="N83" i="35"/>
  <c r="AB83" i="35"/>
  <c r="L83" i="35"/>
  <c r="U83" i="35"/>
  <c r="AA83" i="35"/>
  <c r="W83" i="35"/>
  <c r="Y83" i="35"/>
  <c r="M83" i="35"/>
  <c r="V83" i="35"/>
  <c r="AY83" i="35" s="1"/>
  <c r="N7" i="35"/>
  <c r="M7" i="35"/>
  <c r="AG7" i="35" s="1"/>
  <c r="L7" i="35"/>
  <c r="P56" i="35"/>
  <c r="S56" i="35"/>
  <c r="AA56" i="35"/>
  <c r="Z56" i="35"/>
  <c r="AZ56" i="35" s="1"/>
  <c r="R56" i="35"/>
  <c r="AB56" i="35"/>
  <c r="Y56" i="35"/>
  <c r="Q56" i="35"/>
  <c r="BA56" i="35" s="1"/>
  <c r="V56" i="35"/>
  <c r="AY56" i="35" s="1"/>
  <c r="AU56" i="35"/>
  <c r="AV37" i="35" s="1"/>
  <c r="W56" i="35"/>
  <c r="U56" i="35"/>
  <c r="Z96" i="35"/>
  <c r="AZ96" i="35" s="1"/>
  <c r="AA127" i="35"/>
  <c r="U127" i="35"/>
  <c r="W127" i="35"/>
  <c r="V90" i="35"/>
  <c r="AY90" i="35" s="1"/>
  <c r="P90" i="35"/>
  <c r="U90" i="35"/>
  <c r="P91" i="35"/>
  <c r="AE91" i="35" a="1"/>
  <c r="AE91" i="35" s="1"/>
  <c r="Y91" i="35"/>
  <c r="AB91" i="35"/>
  <c r="U91" i="35"/>
  <c r="S91" i="35"/>
  <c r="Q91" i="35"/>
  <c r="BA91" i="35" s="1"/>
  <c r="BB91" i="35" s="1"/>
  <c r="Z91" i="35"/>
  <c r="AZ91" i="35" s="1"/>
  <c r="W91" i="35"/>
  <c r="V91" i="35"/>
  <c r="AY91" i="35" s="1"/>
  <c r="AA91" i="35"/>
  <c r="R91" i="35"/>
  <c r="R4" i="35"/>
  <c r="AU4" i="35"/>
  <c r="AA4" i="35"/>
  <c r="V4" i="35"/>
  <c r="AY4" i="35" s="1"/>
  <c r="Z4" i="35"/>
  <c r="AZ4" i="35" s="1"/>
  <c r="AB4" i="35"/>
  <c r="Z126" i="35"/>
  <c r="AZ126" i="35" s="1"/>
  <c r="AE126" i="35" a="1"/>
  <c r="AE126" i="35" s="1"/>
  <c r="D89" i="35"/>
  <c r="A89" i="35"/>
  <c r="L13" i="35"/>
  <c r="M13" i="35"/>
  <c r="R13" i="35"/>
  <c r="N13" i="35"/>
  <c r="V13" i="35"/>
  <c r="AY13" i="35" s="1"/>
  <c r="Q13" i="35"/>
  <c r="BA13" i="35" s="1"/>
  <c r="BB13" i="35" s="1"/>
  <c r="S13" i="35"/>
  <c r="P75" i="35"/>
  <c r="Q75" i="35"/>
  <c r="BA75" i="35" s="1"/>
  <c r="BB75" i="35" s="1"/>
  <c r="AE75" i="35" a="1"/>
  <c r="AE75" i="35" s="1"/>
  <c r="S75" i="35"/>
  <c r="AB75" i="35"/>
  <c r="R75" i="35"/>
  <c r="Z75" i="35"/>
  <c r="AZ75" i="35" s="1"/>
  <c r="Y75" i="35"/>
  <c r="U75" i="35"/>
  <c r="W75" i="35"/>
  <c r="A117" i="35"/>
  <c r="D117" i="35"/>
  <c r="S80" i="35"/>
  <c r="Y80" i="35"/>
  <c r="Z80" i="35"/>
  <c r="AZ80" i="35" s="1"/>
  <c r="W80" i="35"/>
  <c r="AE80" i="35" a="1"/>
  <c r="AE80" i="35" s="1"/>
  <c r="P80" i="35"/>
  <c r="R80" i="35"/>
  <c r="U80" i="35"/>
  <c r="V80" i="35"/>
  <c r="AY80" i="35" s="1"/>
  <c r="AB80" i="35"/>
  <c r="Q80" i="35"/>
  <c r="BA80" i="35" s="1"/>
  <c r="AA80" i="35"/>
  <c r="V72" i="35"/>
  <c r="AY72" i="35" s="1"/>
  <c r="R72" i="35"/>
  <c r="M115" i="35"/>
  <c r="N115" i="35"/>
  <c r="N28" i="35"/>
  <c r="R28" i="35"/>
  <c r="S28" i="35"/>
  <c r="Q28" i="35"/>
  <c r="BA28" i="35" s="1"/>
  <c r="BB28" i="35" s="1"/>
  <c r="L28" i="35"/>
  <c r="P28" i="35"/>
  <c r="M28" i="35"/>
  <c r="V28" i="35"/>
  <c r="AY28" i="35" s="1"/>
  <c r="N4" i="35"/>
  <c r="M4" i="35"/>
  <c r="AG4" i="35" s="1"/>
  <c r="L4" i="35"/>
  <c r="V17" i="35"/>
  <c r="AY17" i="35" s="1"/>
  <c r="Z19" i="35"/>
  <c r="AZ19" i="35" s="1"/>
  <c r="D59" i="35"/>
  <c r="W114" i="35"/>
  <c r="Q77" i="35"/>
  <c r="BA77" i="35" s="1"/>
  <c r="BB77" i="35" s="1"/>
  <c r="D51" i="35"/>
  <c r="AH3" i="35"/>
  <c r="AA31" i="36"/>
  <c r="V31" i="36"/>
  <c r="AY31" i="36" s="1"/>
  <c r="BB31" i="36" s="1"/>
  <c r="R31" i="36"/>
  <c r="Q31" i="36"/>
  <c r="BA31" i="36" s="1"/>
  <c r="AB31" i="36"/>
  <c r="Z31" i="36"/>
  <c r="AZ31" i="36" s="1"/>
  <c r="U31" i="36"/>
  <c r="P31" i="36"/>
  <c r="Y31" i="36"/>
  <c r="S31" i="36"/>
  <c r="W31" i="36"/>
  <c r="S14" i="36"/>
  <c r="P14" i="36"/>
  <c r="Q14" i="36"/>
  <c r="BA14" i="36" s="1"/>
  <c r="Y14" i="36"/>
  <c r="AB14" i="36"/>
  <c r="Z14" i="36"/>
  <c r="AZ14" i="36" s="1"/>
  <c r="AU14" i="36"/>
  <c r="AV20" i="36" s="1"/>
  <c r="AA14" i="36"/>
  <c r="V14" i="36"/>
  <c r="AY14" i="36" s="1"/>
  <c r="R14" i="36"/>
  <c r="R114" i="36"/>
  <c r="Y114" i="36"/>
  <c r="P114" i="36"/>
  <c r="AE114" i="36" a="1"/>
  <c r="AE114" i="36" s="1"/>
  <c r="U114" i="36"/>
  <c r="V114" i="36"/>
  <c r="AY114" i="36" s="1"/>
  <c r="AB114" i="36"/>
  <c r="S114" i="36"/>
  <c r="W114" i="36"/>
  <c r="AA114" i="36"/>
  <c r="Q114" i="36"/>
  <c r="BA114" i="36" s="1"/>
  <c r="BB114" i="36" s="1"/>
  <c r="Z114" i="36"/>
  <c r="AZ114" i="36" s="1"/>
  <c r="P15" i="36"/>
  <c r="Y15" i="36"/>
  <c r="N121" i="36"/>
  <c r="Q121" i="36"/>
  <c r="BA121" i="36" s="1"/>
  <c r="BB121" i="36" s="1"/>
  <c r="L121" i="36"/>
  <c r="V121" i="36"/>
  <c r="AY121" i="36" s="1"/>
  <c r="P121" i="36"/>
  <c r="M121" i="36"/>
  <c r="S121" i="36"/>
  <c r="R121" i="36"/>
  <c r="Q67" i="36"/>
  <c r="BA67" i="36" s="1"/>
  <c r="BB67" i="36" s="1"/>
  <c r="P67" i="36"/>
  <c r="L67" i="36"/>
  <c r="S67" i="36"/>
  <c r="N67" i="36"/>
  <c r="M67" i="36"/>
  <c r="AA9" i="36"/>
  <c r="Q9" i="36"/>
  <c r="BA9" i="36" s="1"/>
  <c r="AB9" i="36"/>
  <c r="AU9" i="36"/>
  <c r="R9" i="36"/>
  <c r="AE9" i="36" a="1"/>
  <c r="AE9" i="36" s="1"/>
  <c r="U9" i="36"/>
  <c r="Y113" i="36"/>
  <c r="AA113" i="36"/>
  <c r="Z113" i="36"/>
  <c r="AZ113" i="36" s="1"/>
  <c r="V113" i="36"/>
  <c r="AY113" i="36" s="1"/>
  <c r="P113" i="36"/>
  <c r="Q113" i="36"/>
  <c r="BA113" i="36" s="1"/>
  <c r="W113" i="36"/>
  <c r="AS113" i="36"/>
  <c r="AF113" i="36" s="1"/>
  <c r="U113" i="36"/>
  <c r="AB113" i="36"/>
  <c r="R113" i="36"/>
  <c r="Y116" i="36"/>
  <c r="W116" i="36"/>
  <c r="AE116" i="36" a="1"/>
  <c r="AE116" i="36" s="1"/>
  <c r="V116" i="36"/>
  <c r="AY116" i="36" s="1"/>
  <c r="S116" i="36"/>
  <c r="AB116" i="36"/>
  <c r="P116" i="36"/>
  <c r="Q98" i="36"/>
  <c r="BA98" i="36" s="1"/>
  <c r="Y98" i="36"/>
  <c r="AB98" i="36"/>
  <c r="U98" i="36"/>
  <c r="AA98" i="36"/>
  <c r="AE98" i="36" a="1"/>
  <c r="AE98" i="36" s="1"/>
  <c r="M35" i="36"/>
  <c r="N35" i="36"/>
  <c r="R35" i="36"/>
  <c r="V35" i="36"/>
  <c r="AY35" i="36" s="1"/>
  <c r="L35" i="36"/>
  <c r="R38" i="36"/>
  <c r="S38" i="36"/>
  <c r="AB38" i="36"/>
  <c r="U38" i="36"/>
  <c r="Q38" i="36"/>
  <c r="BA38" i="36" s="1"/>
  <c r="BB38" i="36" s="1"/>
  <c r="AA38" i="36"/>
  <c r="Z38" i="36"/>
  <c r="AZ38" i="36" s="1"/>
  <c r="AE38" i="36" a="1"/>
  <c r="AE38" i="36" s="1"/>
  <c r="AS128" i="36"/>
  <c r="AF128" i="36" s="1"/>
  <c r="P128" i="36"/>
  <c r="Y128" i="36"/>
  <c r="S128" i="36"/>
  <c r="AB128" i="36"/>
  <c r="R128" i="36"/>
  <c r="W128" i="36"/>
  <c r="AA128" i="36"/>
  <c r="V128" i="36"/>
  <c r="AY128" i="36" s="1"/>
  <c r="Q128" i="36"/>
  <c r="BA128" i="36" s="1"/>
  <c r="Z80" i="36"/>
  <c r="AZ80" i="36" s="1"/>
  <c r="Q80" i="36"/>
  <c r="BA80" i="36" s="1"/>
  <c r="AS80" i="36"/>
  <c r="AF80" i="36" s="1"/>
  <c r="P80" i="36"/>
  <c r="Y80" i="36"/>
  <c r="V80" i="36"/>
  <c r="AY80" i="36" s="1"/>
  <c r="W80" i="36"/>
  <c r="S80" i="36"/>
  <c r="U80" i="36"/>
  <c r="Y36" i="36"/>
  <c r="V36" i="36"/>
  <c r="AY36" i="36" s="1"/>
  <c r="P36" i="36"/>
  <c r="AE36" i="36" a="1"/>
  <c r="AE36" i="36" s="1"/>
  <c r="AB36" i="36"/>
  <c r="Z36" i="36"/>
  <c r="AZ36" i="36" s="1"/>
  <c r="Q36" i="36"/>
  <c r="BA36" i="36" s="1"/>
  <c r="BB36" i="36" s="1"/>
  <c r="AA36" i="36"/>
  <c r="S89" i="36"/>
  <c r="P89" i="36"/>
  <c r="Q89" i="36"/>
  <c r="BA89" i="36" s="1"/>
  <c r="Z89" i="36"/>
  <c r="AZ89" i="36" s="1"/>
  <c r="R89" i="36"/>
  <c r="Y89" i="36"/>
  <c r="U89" i="36"/>
  <c r="W89" i="36"/>
  <c r="AE89" i="36" a="1"/>
  <c r="AE89" i="36" s="1"/>
  <c r="AB89" i="36"/>
  <c r="V89" i="36"/>
  <c r="AY89" i="36" s="1"/>
  <c r="V97" i="36"/>
  <c r="AY97" i="36" s="1"/>
  <c r="AA97" i="36"/>
  <c r="AB97" i="36"/>
  <c r="U97" i="36"/>
  <c r="L97" i="36"/>
  <c r="Y97" i="36"/>
  <c r="Z97" i="36"/>
  <c r="AZ97" i="36" s="1"/>
  <c r="N97" i="36"/>
  <c r="M97" i="36"/>
  <c r="W97" i="36"/>
  <c r="N81" i="36"/>
  <c r="AA81" i="36"/>
  <c r="AB81" i="36"/>
  <c r="M81" i="36"/>
  <c r="Z81" i="36"/>
  <c r="AZ81" i="36" s="1"/>
  <c r="V81" i="36"/>
  <c r="AY81" i="36" s="1"/>
  <c r="Y81" i="36"/>
  <c r="W81" i="36"/>
  <c r="U81" i="36"/>
  <c r="L81" i="36"/>
  <c r="M49" i="36"/>
  <c r="AG49" i="36" s="1"/>
  <c r="N49" i="36"/>
  <c r="AA49" i="36"/>
  <c r="L49" i="36"/>
  <c r="Z49" i="36"/>
  <c r="AZ49" i="36" s="1"/>
  <c r="Y49" i="36"/>
  <c r="V49" i="36"/>
  <c r="AY49" i="36" s="1"/>
  <c r="U49" i="36"/>
  <c r="Y107" i="36"/>
  <c r="Z107" i="36"/>
  <c r="AZ107" i="36" s="1"/>
  <c r="W107" i="36"/>
  <c r="Q107" i="36"/>
  <c r="BA107" i="36" s="1"/>
  <c r="S107" i="36"/>
  <c r="V107" i="36"/>
  <c r="AY107" i="36" s="1"/>
  <c r="AB107" i="36"/>
  <c r="P107" i="36"/>
  <c r="AS107" i="36"/>
  <c r="AF107" i="36" s="1"/>
  <c r="AA107" i="36"/>
  <c r="Z88" i="36"/>
  <c r="AZ88" i="36" s="1"/>
  <c r="AB88" i="36"/>
  <c r="V88" i="36"/>
  <c r="AY88" i="36" s="1"/>
  <c r="R88" i="36"/>
  <c r="S88" i="36"/>
  <c r="AA88" i="36"/>
  <c r="P88" i="36"/>
  <c r="Q88" i="36"/>
  <c r="BA88" i="36" s="1"/>
  <c r="BB88" i="36" s="1"/>
  <c r="AE88" i="36" a="1"/>
  <c r="AE88" i="36" s="1"/>
  <c r="Y88" i="36"/>
  <c r="W88" i="36"/>
  <c r="AB55" i="36"/>
  <c r="Y55" i="36"/>
  <c r="AU55" i="36"/>
  <c r="U55" i="36"/>
  <c r="R55" i="36"/>
  <c r="AE55" i="36" a="1"/>
  <c r="AE55" i="36" s="1"/>
  <c r="AA55" i="36"/>
  <c r="Z55" i="36"/>
  <c r="AZ55" i="36" s="1"/>
  <c r="W55" i="36"/>
  <c r="S55" i="36"/>
  <c r="Q55" i="36"/>
  <c r="BA55" i="36" s="1"/>
  <c r="BB55" i="36" s="1"/>
  <c r="V55" i="36"/>
  <c r="AY55" i="36" s="1"/>
  <c r="AA56" i="36"/>
  <c r="P56" i="36"/>
  <c r="AB56" i="36"/>
  <c r="U56" i="36"/>
  <c r="W56" i="36"/>
  <c r="Z56" i="36"/>
  <c r="AZ56" i="36" s="1"/>
  <c r="AU56" i="36"/>
  <c r="AE56" i="36" a="1"/>
  <c r="AE56" i="36" s="1"/>
  <c r="Y56" i="36"/>
  <c r="V56" i="36"/>
  <c r="AY56" i="36" s="1"/>
  <c r="S56" i="36"/>
  <c r="Q56" i="36"/>
  <c r="BA56" i="36" s="1"/>
  <c r="BB56" i="36" s="1"/>
  <c r="R56" i="36"/>
  <c r="Y73" i="36"/>
  <c r="W73" i="36"/>
  <c r="AE73" i="36" a="1"/>
  <c r="AE73" i="36" s="1"/>
  <c r="V99" i="36"/>
  <c r="AY99" i="36" s="1"/>
  <c r="U99" i="36"/>
  <c r="S99" i="36"/>
  <c r="R99" i="36"/>
  <c r="Z99" i="36"/>
  <c r="AZ99" i="36" s="1"/>
  <c r="AE99" i="36" a="1"/>
  <c r="AE99" i="36" s="1"/>
  <c r="P99" i="36"/>
  <c r="W99" i="36"/>
  <c r="Q99" i="36"/>
  <c r="BA99" i="36" s="1"/>
  <c r="BB99" i="36" s="1"/>
  <c r="AA99" i="36"/>
  <c r="AB99" i="36"/>
  <c r="Y99" i="36"/>
  <c r="V74" i="36"/>
  <c r="AY74" i="36" s="1"/>
  <c r="U74" i="36"/>
  <c r="AB74" i="36"/>
  <c r="AA74" i="36"/>
  <c r="R74" i="36"/>
  <c r="AS74" i="36"/>
  <c r="AF74" i="36" s="1"/>
  <c r="Y74" i="36"/>
  <c r="Z74" i="36"/>
  <c r="AZ74" i="36" s="1"/>
  <c r="S74" i="36"/>
  <c r="W74" i="36"/>
  <c r="P74" i="36"/>
  <c r="L41" i="36"/>
  <c r="M41" i="36"/>
  <c r="N41" i="36"/>
  <c r="AB32" i="36"/>
  <c r="Q32" i="36"/>
  <c r="BA32" i="36" s="1"/>
  <c r="W32" i="36"/>
  <c r="AA32" i="36"/>
  <c r="AU32" i="36"/>
  <c r="V32" i="36"/>
  <c r="AY32" i="36" s="1"/>
  <c r="BB32" i="36" s="1"/>
  <c r="S32" i="36"/>
  <c r="P42" i="36"/>
  <c r="AU42" i="36"/>
  <c r="U42" i="36"/>
  <c r="S42" i="36"/>
  <c r="AB42" i="36"/>
  <c r="AA42" i="36"/>
  <c r="Z42" i="36"/>
  <c r="AZ42" i="36" s="1"/>
  <c r="Q42" i="36"/>
  <c r="BA42" i="36" s="1"/>
  <c r="Y42" i="36"/>
  <c r="W42" i="36"/>
  <c r="R21" i="36"/>
  <c r="W21" i="36"/>
  <c r="AA21" i="36"/>
  <c r="U21" i="36"/>
  <c r="Q21" i="36"/>
  <c r="BA21" i="36" s="1"/>
  <c r="BB21" i="36" s="1"/>
  <c r="AU21" i="36"/>
  <c r="V21" i="36"/>
  <c r="AY21" i="36" s="1"/>
  <c r="S21" i="36"/>
  <c r="Z21" i="36"/>
  <c r="AZ21" i="36" s="1"/>
  <c r="AB21" i="36"/>
  <c r="AE21" i="36" a="1"/>
  <c r="AE21" i="36" s="1"/>
  <c r="P21" i="36"/>
  <c r="Y21" i="36"/>
  <c r="AU20" i="36"/>
  <c r="AB20" i="36"/>
  <c r="W20" i="36"/>
  <c r="R20" i="36"/>
  <c r="AE20" i="36" a="1"/>
  <c r="AE20" i="36" s="1"/>
  <c r="AA20" i="36"/>
  <c r="Q20" i="36"/>
  <c r="BA20" i="36" s="1"/>
  <c r="BB20" i="36" s="1"/>
  <c r="V20" i="36"/>
  <c r="AY20" i="36" s="1"/>
  <c r="P20" i="36"/>
  <c r="U20" i="36"/>
  <c r="Y20" i="36"/>
  <c r="Z20" i="36"/>
  <c r="AZ20" i="36" s="1"/>
  <c r="AS96" i="36"/>
  <c r="AF96" i="36" s="1"/>
  <c r="P96" i="36"/>
  <c r="W96" i="36"/>
  <c r="V96" i="36"/>
  <c r="AY96" i="36" s="1"/>
  <c r="U96" i="36"/>
  <c r="AB96" i="36"/>
  <c r="AA96" i="36"/>
  <c r="S96" i="36"/>
  <c r="Z96" i="36"/>
  <c r="AZ96" i="36" s="1"/>
  <c r="R96" i="36"/>
  <c r="Q96" i="36"/>
  <c r="BA96" i="36" s="1"/>
  <c r="AB95" i="36"/>
  <c r="S92" i="36"/>
  <c r="AA92" i="36"/>
  <c r="Q92" i="36"/>
  <c r="BA92" i="36" s="1"/>
  <c r="W92" i="36"/>
  <c r="P92" i="36"/>
  <c r="AB92" i="36"/>
  <c r="AS92" i="36"/>
  <c r="AF92" i="36" s="1"/>
  <c r="R92" i="36"/>
  <c r="Y92" i="36"/>
  <c r="Z92" i="36"/>
  <c r="AZ92" i="36" s="1"/>
  <c r="V92" i="36"/>
  <c r="AY92" i="36" s="1"/>
  <c r="U92" i="36"/>
  <c r="D79" i="36"/>
  <c r="A79" i="36"/>
  <c r="AB10" i="36"/>
  <c r="AU10" i="36"/>
  <c r="AV19" i="36" s="1"/>
  <c r="R10" i="36"/>
  <c r="AA10" i="36"/>
  <c r="Q10" i="36"/>
  <c r="BA10" i="36" s="1"/>
  <c r="Z10" i="36"/>
  <c r="AZ10" i="36" s="1"/>
  <c r="P10" i="36"/>
  <c r="U10" i="36"/>
  <c r="Y10" i="36"/>
  <c r="W10" i="36"/>
  <c r="S10" i="36"/>
  <c r="V10" i="36"/>
  <c r="AY10" i="36" s="1"/>
  <c r="V52" i="36"/>
  <c r="AY52" i="36" s="1"/>
  <c r="S123" i="36"/>
  <c r="R123" i="36"/>
  <c r="AA109" i="36"/>
  <c r="Q109" i="36"/>
  <c r="BA109" i="36" s="1"/>
  <c r="R109" i="36"/>
  <c r="AS109" i="36"/>
  <c r="AF109" i="36" s="1"/>
  <c r="U109" i="36"/>
  <c r="Y109" i="36"/>
  <c r="AE71" i="36" a="1"/>
  <c r="AE71" i="36" s="1"/>
  <c r="S71" i="36"/>
  <c r="AB71" i="36"/>
  <c r="R71" i="36"/>
  <c r="AA71" i="36"/>
  <c r="U71" i="36"/>
  <c r="Q71" i="36"/>
  <c r="BA71" i="36" s="1"/>
  <c r="BB71" i="36" s="1"/>
  <c r="Y71" i="36"/>
  <c r="P71" i="36"/>
  <c r="Z71" i="36"/>
  <c r="AZ71" i="36" s="1"/>
  <c r="A69" i="36"/>
  <c r="D69" i="36"/>
  <c r="V129" i="36"/>
  <c r="AY129" i="36" s="1"/>
  <c r="P129" i="36"/>
  <c r="U129" i="36"/>
  <c r="Y129" i="36"/>
  <c r="AS129" i="36"/>
  <c r="AF129" i="36" s="1"/>
  <c r="S129" i="36"/>
  <c r="W129" i="36"/>
  <c r="AB129" i="36"/>
  <c r="R129" i="36"/>
  <c r="AA129" i="36"/>
  <c r="Q129" i="36"/>
  <c r="BA129" i="36" s="1"/>
  <c r="Z129" i="36"/>
  <c r="AZ129" i="36" s="1"/>
  <c r="V85" i="36"/>
  <c r="AY85" i="36" s="1"/>
  <c r="AB85" i="36"/>
  <c r="P85" i="36"/>
  <c r="Y85" i="36"/>
  <c r="AA93" i="36"/>
  <c r="AA108" i="36"/>
  <c r="Y93" i="36"/>
  <c r="R108" i="36"/>
  <c r="AS93" i="36"/>
  <c r="AF93" i="36" s="1"/>
  <c r="S108" i="36"/>
  <c r="AB108" i="36"/>
  <c r="R93" i="36"/>
  <c r="P93" i="36"/>
  <c r="U108" i="36"/>
  <c r="W93" i="36"/>
  <c r="Z93" i="36"/>
  <c r="AZ93" i="36" s="1"/>
  <c r="BB93" i="36" s="1"/>
  <c r="AS108" i="36"/>
  <c r="AF108" i="36" s="1"/>
  <c r="S93" i="36"/>
  <c r="Y108" i="36"/>
  <c r="Q93" i="36"/>
  <c r="BA93" i="36" s="1"/>
  <c r="M94" i="36"/>
  <c r="U65" i="37"/>
  <c r="S65" i="37"/>
  <c r="AA65" i="37"/>
  <c r="R65" i="37"/>
  <c r="Q65" i="37"/>
  <c r="BA65" i="37" s="1"/>
  <c r="BB65" i="37" s="1"/>
  <c r="AE65" i="37" a="1"/>
  <c r="AE65" i="37" s="1"/>
  <c r="Z65" i="37"/>
  <c r="AZ65" i="37" s="1"/>
  <c r="P65" i="37"/>
  <c r="AB65" i="37"/>
  <c r="Y65" i="37"/>
  <c r="W65" i="37"/>
  <c r="V65" i="37"/>
  <c r="AY65" i="37" s="1"/>
  <c r="Z118" i="37"/>
  <c r="AZ118" i="37" s="1"/>
  <c r="AB118" i="37"/>
  <c r="P118" i="37"/>
  <c r="AA118" i="37"/>
  <c r="Y118" i="37"/>
  <c r="U118" i="37"/>
  <c r="W118" i="37"/>
  <c r="R118" i="37"/>
  <c r="V118" i="37"/>
  <c r="AY118" i="37" s="1"/>
  <c r="BB118" i="37" s="1"/>
  <c r="Q118" i="37"/>
  <c r="BA118" i="37" s="1"/>
  <c r="AS118" i="37"/>
  <c r="AF118" i="37" s="1"/>
  <c r="S118" i="37"/>
  <c r="Z29" i="37"/>
  <c r="AZ29" i="37" s="1"/>
  <c r="S29" i="37"/>
  <c r="AE29" i="37" a="1"/>
  <c r="AE29" i="37" s="1"/>
  <c r="AB29" i="37"/>
  <c r="Q29" i="37"/>
  <c r="BA29" i="37" s="1"/>
  <c r="BB29" i="37" s="1"/>
  <c r="AU29" i="37"/>
  <c r="P29" i="37"/>
  <c r="Y29" i="37"/>
  <c r="R29" i="37"/>
  <c r="V29" i="37"/>
  <c r="AY29" i="37" s="1"/>
  <c r="AA29" i="37"/>
  <c r="W29" i="37"/>
  <c r="U29" i="37"/>
  <c r="U113" i="37"/>
  <c r="Q113" i="37"/>
  <c r="BA113" i="37" s="1"/>
  <c r="BB113" i="37" s="1"/>
  <c r="W113" i="37"/>
  <c r="V113" i="37"/>
  <c r="AY113" i="37" s="1"/>
  <c r="AB113" i="37"/>
  <c r="R113" i="37"/>
  <c r="Z113" i="37"/>
  <c r="AZ113" i="37" s="1"/>
  <c r="AE113" i="37" a="1"/>
  <c r="AE113" i="37" s="1"/>
  <c r="Y113" i="37"/>
  <c r="P113" i="37"/>
  <c r="S113" i="37"/>
  <c r="AA113" i="37"/>
  <c r="V122" i="37"/>
  <c r="AY122" i="37" s="1"/>
  <c r="AE122" i="37" a="1"/>
  <c r="AE122" i="37" s="1"/>
  <c r="AA122" i="37"/>
  <c r="Q122" i="37"/>
  <c r="BA122" i="37" s="1"/>
  <c r="BB122" i="37" s="1"/>
  <c r="U109" i="37"/>
  <c r="S109" i="37"/>
  <c r="R109" i="37"/>
  <c r="AA109" i="37"/>
  <c r="AE109" i="37" a="1"/>
  <c r="AE109" i="37" s="1"/>
  <c r="Y109" i="37"/>
  <c r="Q109" i="37"/>
  <c r="BA109" i="37" s="1"/>
  <c r="Z109" i="37"/>
  <c r="AZ109" i="37" s="1"/>
  <c r="AB109" i="37"/>
  <c r="P109" i="37"/>
  <c r="W109" i="37"/>
  <c r="A23" i="37"/>
  <c r="D23" i="37"/>
  <c r="S128" i="37"/>
  <c r="M128" i="37"/>
  <c r="N128" i="37"/>
  <c r="Q128" i="37"/>
  <c r="BA128" i="37" s="1"/>
  <c r="BB128" i="37" s="1"/>
  <c r="L128" i="37"/>
  <c r="R128" i="37"/>
  <c r="P128" i="37"/>
  <c r="R91" i="37"/>
  <c r="N91" i="37"/>
  <c r="M91" i="37"/>
  <c r="P91" i="37"/>
  <c r="S91" i="37"/>
  <c r="L91" i="37"/>
  <c r="Q91" i="37"/>
  <c r="BA91" i="37" s="1"/>
  <c r="BB91" i="37" s="1"/>
  <c r="L41" i="37"/>
  <c r="M41" i="37"/>
  <c r="AG41" i="37" s="1"/>
  <c r="Y41" i="37"/>
  <c r="N41" i="37"/>
  <c r="Y10" i="37"/>
  <c r="Z10" i="37"/>
  <c r="AZ10" i="37" s="1"/>
  <c r="AA10" i="37"/>
  <c r="P10" i="37"/>
  <c r="V10" i="37"/>
  <c r="AY10" i="37" s="1"/>
  <c r="AE10" i="37" a="1"/>
  <c r="AE10" i="37" s="1"/>
  <c r="S10" i="37"/>
  <c r="Q10" i="37"/>
  <c r="BA10" i="37" s="1"/>
  <c r="R10" i="37"/>
  <c r="AU10" i="37"/>
  <c r="W10" i="37"/>
  <c r="U10" i="37"/>
  <c r="AB10" i="37"/>
  <c r="Y11" i="37"/>
  <c r="R11" i="37"/>
  <c r="AU11" i="37"/>
  <c r="AA11" i="37"/>
  <c r="W11" i="37"/>
  <c r="Q11" i="37"/>
  <c r="BA11" i="37" s="1"/>
  <c r="BB11" i="37" s="1"/>
  <c r="AE11" i="37" a="1"/>
  <c r="AE11" i="37" s="1"/>
  <c r="P11" i="37"/>
  <c r="V11" i="37"/>
  <c r="AY11" i="37" s="1"/>
  <c r="Z11" i="37"/>
  <c r="AZ11" i="37" s="1"/>
  <c r="U11" i="37"/>
  <c r="S11" i="37"/>
  <c r="AB11" i="37"/>
  <c r="Y23" i="37"/>
  <c r="AA23" i="37"/>
  <c r="Z23" i="37"/>
  <c r="AZ23" i="37" s="1"/>
  <c r="W23" i="37"/>
  <c r="P23" i="37"/>
  <c r="U23" i="37"/>
  <c r="AU23" i="37"/>
  <c r="AV40" i="37" s="1"/>
  <c r="S23" i="37"/>
  <c r="R23" i="37"/>
  <c r="AB23" i="37"/>
  <c r="V23" i="37"/>
  <c r="AY23" i="37" s="1"/>
  <c r="BB23" i="37" s="1"/>
  <c r="Q23" i="37"/>
  <c r="BA23" i="37" s="1"/>
  <c r="N127" i="37"/>
  <c r="M127" i="37"/>
  <c r="L127" i="37"/>
  <c r="N65" i="37"/>
  <c r="M65" i="37"/>
  <c r="L65" i="37"/>
  <c r="S9" i="37"/>
  <c r="R9" i="37"/>
  <c r="Q9" i="37"/>
  <c r="BA9" i="37" s="1"/>
  <c r="AE97" i="37" a="1"/>
  <c r="AE97" i="37" s="1"/>
  <c r="P97" i="37"/>
  <c r="Q76" i="37"/>
  <c r="BA76" i="37" s="1"/>
  <c r="BB76" i="37" s="1"/>
  <c r="AA76" i="37"/>
  <c r="AE76" i="37" a="1"/>
  <c r="AE76" i="37" s="1"/>
  <c r="W76" i="37"/>
  <c r="Y76" i="37"/>
  <c r="S76" i="37"/>
  <c r="V76" i="37"/>
  <c r="AY76" i="37" s="1"/>
  <c r="AB76" i="37"/>
  <c r="Z76" i="37"/>
  <c r="AZ76" i="37" s="1"/>
  <c r="P76" i="37"/>
  <c r="U76" i="37"/>
  <c r="R76" i="37"/>
  <c r="AA12" i="37"/>
  <c r="P12" i="37"/>
  <c r="AU12" i="37"/>
  <c r="AE49" i="37" a="1"/>
  <c r="AE49" i="37" s="1"/>
  <c r="Q49" i="37"/>
  <c r="BA49" i="37" s="1"/>
  <c r="BB49" i="37" s="1"/>
  <c r="R49" i="37"/>
  <c r="W49" i="37"/>
  <c r="AU49" i="37"/>
  <c r="Z49" i="37"/>
  <c r="AZ49" i="37" s="1"/>
  <c r="V49" i="37"/>
  <c r="AY49" i="37" s="1"/>
  <c r="AB49" i="37"/>
  <c r="AA49" i="37"/>
  <c r="P49" i="37"/>
  <c r="Y49" i="37"/>
  <c r="S49" i="37"/>
  <c r="U49" i="37"/>
  <c r="W35" i="37"/>
  <c r="V35" i="37"/>
  <c r="AY35" i="37" s="1"/>
  <c r="U35" i="37"/>
  <c r="N35" i="37"/>
  <c r="M35" i="37"/>
  <c r="AG35" i="37" s="1"/>
  <c r="AB35" i="37"/>
  <c r="L35" i="37"/>
  <c r="AA35" i="37"/>
  <c r="Y35" i="37"/>
  <c r="Z35" i="37"/>
  <c r="AZ35" i="37" s="1"/>
  <c r="R124" i="37"/>
  <c r="S124" i="37"/>
  <c r="P124" i="37"/>
  <c r="W124" i="37"/>
  <c r="Y124" i="37"/>
  <c r="U124" i="37"/>
  <c r="Y104" i="37"/>
  <c r="AS104" i="37"/>
  <c r="AF104" i="37" s="1"/>
  <c r="Q104" i="37"/>
  <c r="BA104" i="37" s="1"/>
  <c r="AB104" i="37"/>
  <c r="AA104" i="37"/>
  <c r="P104" i="37"/>
  <c r="Z104" i="37"/>
  <c r="AZ104" i="37" s="1"/>
  <c r="S104" i="37"/>
  <c r="W104" i="37"/>
  <c r="U104" i="37"/>
  <c r="V104" i="37"/>
  <c r="AY104" i="37" s="1"/>
  <c r="R104" i="37"/>
  <c r="N48" i="37"/>
  <c r="V48" i="37"/>
  <c r="AY48" i="37" s="1"/>
  <c r="R48" i="37"/>
  <c r="P48" i="37"/>
  <c r="L48" i="37"/>
  <c r="Q48" i="37"/>
  <c r="BA48" i="37" s="1"/>
  <c r="BB48" i="37" s="1"/>
  <c r="M48" i="37"/>
  <c r="Q17" i="37"/>
  <c r="BA17" i="37" s="1"/>
  <c r="BB17" i="37" s="1"/>
  <c r="L17" i="37"/>
  <c r="V17" i="37"/>
  <c r="AY17" i="37" s="1"/>
  <c r="S17" i="37"/>
  <c r="N17" i="37"/>
  <c r="R17" i="37"/>
  <c r="P17" i="37"/>
  <c r="M17" i="37"/>
  <c r="R127" i="37"/>
  <c r="S28" i="37"/>
  <c r="Z28" i="37"/>
  <c r="AZ28" i="37" s="1"/>
  <c r="R28" i="37"/>
  <c r="AB28" i="37"/>
  <c r="U28" i="37"/>
  <c r="AU28" i="37"/>
  <c r="Q28" i="37"/>
  <c r="BA28" i="37" s="1"/>
  <c r="BB28" i="37" s="1"/>
  <c r="P28" i="37"/>
  <c r="AA28" i="37"/>
  <c r="Y28" i="37"/>
  <c r="V28" i="37"/>
  <c r="AY28" i="37" s="1"/>
  <c r="W28" i="37"/>
  <c r="AE28" i="37" a="1"/>
  <c r="AE28" i="37" s="1"/>
  <c r="V123" i="37"/>
  <c r="AY123" i="37" s="1"/>
  <c r="W123" i="37"/>
  <c r="Y123" i="37"/>
  <c r="U123" i="37"/>
  <c r="R123" i="37"/>
  <c r="S123" i="37"/>
  <c r="Q123" i="37"/>
  <c r="BA123" i="37" s="1"/>
  <c r="BB123" i="37" s="1"/>
  <c r="AB123" i="37"/>
  <c r="Z123" i="37"/>
  <c r="AZ123" i="37" s="1"/>
  <c r="AA123" i="37"/>
  <c r="P123" i="37"/>
  <c r="AE123" i="37" a="1"/>
  <c r="AE123" i="37" s="1"/>
  <c r="S87" i="37"/>
  <c r="U87" i="37"/>
  <c r="AB87" i="37"/>
  <c r="V87" i="37"/>
  <c r="AY87" i="37" s="1"/>
  <c r="R87" i="37"/>
  <c r="P87" i="37"/>
  <c r="AA87" i="37"/>
  <c r="Q87" i="37"/>
  <c r="BA87" i="37" s="1"/>
  <c r="W87" i="37"/>
  <c r="Z87" i="37"/>
  <c r="AZ87" i="37" s="1"/>
  <c r="AS87" i="37"/>
  <c r="AF87" i="37" s="1"/>
  <c r="Y87" i="37"/>
  <c r="U81" i="37"/>
  <c r="Q81" i="37"/>
  <c r="BA81" i="37" s="1"/>
  <c r="BB81" i="37" s="1"/>
  <c r="AB81" i="37"/>
  <c r="AA81" i="37"/>
  <c r="Z81" i="37"/>
  <c r="AZ81" i="37" s="1"/>
  <c r="S81" i="37"/>
  <c r="Y81" i="37"/>
  <c r="P81" i="37"/>
  <c r="W81" i="37"/>
  <c r="R81" i="37"/>
  <c r="V81" i="37"/>
  <c r="AY81" i="37" s="1"/>
  <c r="AE81" i="37" a="1"/>
  <c r="AE81" i="37" s="1"/>
  <c r="P39" i="37"/>
  <c r="Z39" i="37"/>
  <c r="AZ39" i="37" s="1"/>
  <c r="AU39" i="37"/>
  <c r="Y39" i="37"/>
  <c r="R39" i="37"/>
  <c r="W39" i="37"/>
  <c r="Q39" i="37"/>
  <c r="BA39" i="37" s="1"/>
  <c r="V39" i="37"/>
  <c r="AY39" i="37" s="1"/>
  <c r="U39" i="37"/>
  <c r="S39" i="37"/>
  <c r="AA39" i="37"/>
  <c r="U3" i="37"/>
  <c r="AA3" i="37"/>
  <c r="Z3" i="37"/>
  <c r="AZ3" i="37" s="1"/>
  <c r="Y3" i="37"/>
  <c r="W3" i="37"/>
  <c r="R3" i="37"/>
  <c r="S3" i="37"/>
  <c r="P3" i="37"/>
  <c r="AB3" i="37"/>
  <c r="V3" i="37"/>
  <c r="AY3" i="37" s="1"/>
  <c r="AU3" i="37"/>
  <c r="Q3" i="37"/>
  <c r="BA3" i="37" s="1"/>
  <c r="AA7" i="37"/>
  <c r="Q7" i="37"/>
  <c r="BA7" i="37" s="1"/>
  <c r="Z7" i="37"/>
  <c r="AZ7" i="37" s="1"/>
  <c r="P7" i="37"/>
  <c r="Y7" i="37"/>
  <c r="U7" i="37"/>
  <c r="S7" i="37"/>
  <c r="AU7" i="37"/>
  <c r="AB7" i="37"/>
  <c r="W7" i="37"/>
  <c r="R7" i="37"/>
  <c r="V7" i="37"/>
  <c r="AY7" i="37" s="1"/>
  <c r="AB53" i="37"/>
  <c r="R53" i="37"/>
  <c r="Y53" i="37"/>
  <c r="Q53" i="37"/>
  <c r="BA53" i="37" s="1"/>
  <c r="Z53" i="37"/>
  <c r="AZ53" i="37" s="1"/>
  <c r="P53" i="37"/>
  <c r="W53" i="37"/>
  <c r="V53" i="37"/>
  <c r="AY53" i="37" s="1"/>
  <c r="U53" i="37"/>
  <c r="AU53" i="37"/>
  <c r="S53" i="37"/>
  <c r="AA53" i="37"/>
  <c r="D72" i="37"/>
  <c r="A72" i="37"/>
  <c r="N47" i="37"/>
  <c r="L61" i="37"/>
  <c r="D95" i="37"/>
  <c r="A53" i="37"/>
  <c r="M61" i="37"/>
  <c r="V91" i="37"/>
  <c r="AY91" i="37" s="1"/>
  <c r="A12" i="37"/>
  <c r="Q44" i="37"/>
  <c r="BA44" i="37" s="1"/>
  <c r="BB44" i="37" s="1"/>
  <c r="AS90" i="38"/>
  <c r="AF90" i="38" s="1"/>
  <c r="W90" i="38"/>
  <c r="P90" i="38"/>
  <c r="V90" i="38"/>
  <c r="AY90" i="38" s="1"/>
  <c r="S90" i="38"/>
  <c r="AB90" i="38"/>
  <c r="Q90" i="38"/>
  <c r="BA90" i="38" s="1"/>
  <c r="R90" i="38"/>
  <c r="U90" i="38"/>
  <c r="AA90" i="38"/>
  <c r="Y90" i="38"/>
  <c r="Z90" i="38"/>
  <c r="AZ90" i="38" s="1"/>
  <c r="AB63" i="38"/>
  <c r="Z63" i="38"/>
  <c r="AZ63" i="38" s="1"/>
  <c r="Y63" i="38"/>
  <c r="Q63" i="38"/>
  <c r="BA63" i="38" s="1"/>
  <c r="P63" i="38"/>
  <c r="AA63" i="38"/>
  <c r="U63" i="38"/>
  <c r="AU63" i="38"/>
  <c r="AV95" i="38" s="1"/>
  <c r="V63" i="38"/>
  <c r="AY63" i="38" s="1"/>
  <c r="S63" i="38"/>
  <c r="R63" i="38"/>
  <c r="W63" i="38"/>
  <c r="U5" i="38"/>
  <c r="V5" i="38"/>
  <c r="AY5" i="38" s="1"/>
  <c r="S45" i="38"/>
  <c r="U45" i="38"/>
  <c r="AU45" i="38"/>
  <c r="R45" i="38"/>
  <c r="Q45" i="38"/>
  <c r="BA45" i="38" s="1"/>
  <c r="P45" i="38"/>
  <c r="AB45" i="38"/>
  <c r="Z45" i="38"/>
  <c r="AZ45" i="38" s="1"/>
  <c r="Y45" i="38"/>
  <c r="AA45" i="38"/>
  <c r="V45" i="38"/>
  <c r="AY45" i="38" s="1"/>
  <c r="W45" i="38"/>
  <c r="R78" i="38"/>
  <c r="Q78" i="38"/>
  <c r="BA78" i="38" s="1"/>
  <c r="Y94" i="38"/>
  <c r="U94" i="38"/>
  <c r="AA94" i="38"/>
  <c r="Z94" i="38"/>
  <c r="AZ94" i="38" s="1"/>
  <c r="AS94" i="38"/>
  <c r="AF94" i="38" s="1"/>
  <c r="V94" i="38"/>
  <c r="AY94" i="38" s="1"/>
  <c r="BB94" i="38" s="1"/>
  <c r="P94" i="38"/>
  <c r="R94" i="38"/>
  <c r="AB94" i="38"/>
  <c r="AB108" i="38"/>
  <c r="Y108" i="38"/>
  <c r="R108" i="38"/>
  <c r="W108" i="38"/>
  <c r="Z108" i="38"/>
  <c r="AZ108" i="38" s="1"/>
  <c r="V108" i="38"/>
  <c r="AY108" i="38" s="1"/>
  <c r="Q108" i="38"/>
  <c r="BA108" i="38" s="1"/>
  <c r="S108" i="38"/>
  <c r="P108" i="38"/>
  <c r="AA108" i="38"/>
  <c r="U108" i="38"/>
  <c r="AS108" i="38"/>
  <c r="AF108" i="38" s="1"/>
  <c r="AB29" i="38"/>
  <c r="W29" i="38"/>
  <c r="Q29" i="38"/>
  <c r="BA29" i="38" s="1"/>
  <c r="R29" i="38"/>
  <c r="V29" i="38"/>
  <c r="AY29" i="38" s="1"/>
  <c r="AU29" i="38"/>
  <c r="Y29" i="38"/>
  <c r="AA29" i="38"/>
  <c r="Z29" i="38"/>
  <c r="AZ29" i="38" s="1"/>
  <c r="S29" i="38"/>
  <c r="P29" i="38"/>
  <c r="U29" i="38"/>
  <c r="AU43" i="38"/>
  <c r="V43" i="38"/>
  <c r="AY43" i="38" s="1"/>
  <c r="BB43" i="38" s="1"/>
  <c r="AB43" i="38"/>
  <c r="W43" i="38"/>
  <c r="U43" i="38"/>
  <c r="S43" i="38"/>
  <c r="Y43" i="38"/>
  <c r="Z43" i="38"/>
  <c r="AZ43" i="38" s="1"/>
  <c r="P43" i="38"/>
  <c r="AA43" i="38"/>
  <c r="Q43" i="38"/>
  <c r="BA43" i="38" s="1"/>
  <c r="R43" i="38"/>
  <c r="S47" i="38"/>
  <c r="V47" i="38"/>
  <c r="AY47" i="38" s="1"/>
  <c r="U47" i="38"/>
  <c r="AU47" i="38"/>
  <c r="R47" i="38"/>
  <c r="Z47" i="38"/>
  <c r="AZ47" i="38" s="1"/>
  <c r="Q47" i="38"/>
  <c r="BA47" i="38" s="1"/>
  <c r="AB47" i="38"/>
  <c r="P47" i="38"/>
  <c r="AA47" i="38"/>
  <c r="W47" i="38"/>
  <c r="Y47" i="38"/>
  <c r="P97" i="38"/>
  <c r="AS97" i="38"/>
  <c r="AF97" i="38" s="1"/>
  <c r="V79" i="38"/>
  <c r="AY79" i="38" s="1"/>
  <c r="R79" i="38"/>
  <c r="AA79" i="38"/>
  <c r="W79" i="38"/>
  <c r="Q79" i="38"/>
  <c r="BA79" i="38" s="1"/>
  <c r="U79" i="38"/>
  <c r="AB79" i="38"/>
  <c r="S79" i="38"/>
  <c r="Y79" i="38"/>
  <c r="P79" i="38"/>
  <c r="AS79" i="38"/>
  <c r="AF79" i="38" s="1"/>
  <c r="Z79" i="38"/>
  <c r="AZ79" i="38" s="1"/>
  <c r="Y13" i="38"/>
  <c r="R13" i="38"/>
  <c r="AB13" i="38"/>
  <c r="AU13" i="38"/>
  <c r="Q13" i="38"/>
  <c r="BA13" i="38" s="1"/>
  <c r="W13" i="38"/>
  <c r="AA13" i="38"/>
  <c r="P13" i="38"/>
  <c r="V13" i="38"/>
  <c r="AY13" i="38" s="1"/>
  <c r="Z13" i="38"/>
  <c r="AZ13" i="38" s="1"/>
  <c r="S13" i="38"/>
  <c r="AE99" i="38" a="1"/>
  <c r="AE99" i="38" s="1"/>
  <c r="P99" i="38"/>
  <c r="P111" i="38"/>
  <c r="R111" i="38"/>
  <c r="S119" i="38"/>
  <c r="Q119" i="38"/>
  <c r="BA119" i="38" s="1"/>
  <c r="BB119" i="38" s="1"/>
  <c r="R119" i="38"/>
  <c r="U119" i="38"/>
  <c r="AB119" i="38"/>
  <c r="Z119" i="38"/>
  <c r="AZ119" i="38" s="1"/>
  <c r="Y119" i="38"/>
  <c r="AA119" i="38"/>
  <c r="V119" i="38"/>
  <c r="AY119" i="38" s="1"/>
  <c r="P119" i="38"/>
  <c r="AE119" i="38" a="1"/>
  <c r="AE119" i="38" s="1"/>
  <c r="AE116" i="38" a="1"/>
  <c r="AE116" i="38" s="1"/>
  <c r="V116" i="38"/>
  <c r="AY116" i="38" s="1"/>
  <c r="Q116" i="38"/>
  <c r="BA116" i="38" s="1"/>
  <c r="BB116" i="38" s="1"/>
  <c r="AA116" i="38"/>
  <c r="S116" i="38"/>
  <c r="Z116" i="38"/>
  <c r="AZ116" i="38" s="1"/>
  <c r="Y116" i="38"/>
  <c r="R116" i="38"/>
  <c r="AB116" i="38"/>
  <c r="W116" i="38"/>
  <c r="U116" i="38"/>
  <c r="P116" i="38"/>
  <c r="W96" i="38"/>
  <c r="AB96" i="38"/>
  <c r="V3" i="38"/>
  <c r="AY3" i="38" s="1"/>
  <c r="U3" i="38"/>
  <c r="AB3" i="38"/>
  <c r="R3" i="38"/>
  <c r="Y3" i="38"/>
  <c r="Z3" i="38"/>
  <c r="AZ3" i="38" s="1"/>
  <c r="AE3" i="38" a="1"/>
  <c r="AE3" i="38" s="1"/>
  <c r="AU3" i="38"/>
  <c r="P3" i="38"/>
  <c r="W3" i="38"/>
  <c r="AA3" i="38"/>
  <c r="S3" i="38"/>
  <c r="Q3" i="38"/>
  <c r="BA3" i="38" s="1"/>
  <c r="BB3" i="38" s="1"/>
  <c r="Q2" i="38"/>
  <c r="BA2" i="38" s="1"/>
  <c r="BB2" i="38" s="1"/>
  <c r="P2" i="38"/>
  <c r="S2" i="38"/>
  <c r="AA2" i="38"/>
  <c r="Z2" i="38"/>
  <c r="AZ2" i="38" s="1"/>
  <c r="Y2" i="38"/>
  <c r="AB2" i="38"/>
  <c r="AE2" i="38" a="1"/>
  <c r="AE2" i="38" s="1"/>
  <c r="V2" i="38"/>
  <c r="AY2" i="38" s="1"/>
  <c r="R2" i="38"/>
  <c r="AU2" i="38"/>
  <c r="W2" i="38"/>
  <c r="U2" i="38"/>
  <c r="Y103" i="38"/>
  <c r="V103" i="38"/>
  <c r="AY103" i="38" s="1"/>
  <c r="W103" i="38"/>
  <c r="S103" i="38"/>
  <c r="R103" i="38"/>
  <c r="P103" i="38"/>
  <c r="AB103" i="38"/>
  <c r="Z103" i="38"/>
  <c r="AZ103" i="38" s="1"/>
  <c r="U103" i="38"/>
  <c r="AE103" i="38" a="1"/>
  <c r="AE103" i="38" s="1"/>
  <c r="AB124" i="38"/>
  <c r="S124" i="38"/>
  <c r="R124" i="38"/>
  <c r="AA124" i="38"/>
  <c r="Q124" i="38"/>
  <c r="BA124" i="38" s="1"/>
  <c r="Z124" i="38"/>
  <c r="AZ124" i="38" s="1"/>
  <c r="P124" i="38"/>
  <c r="Y124" i="38"/>
  <c r="W124" i="38"/>
  <c r="AS124" i="38"/>
  <c r="AF124" i="38" s="1"/>
  <c r="V124" i="38"/>
  <c r="AY124" i="38" s="1"/>
  <c r="BB124" i="38" s="1"/>
  <c r="U124" i="38"/>
  <c r="S129" i="38"/>
  <c r="AS93" i="38"/>
  <c r="AF93" i="38" s="1"/>
  <c r="N129" i="38"/>
  <c r="L129" i="38"/>
  <c r="M129" i="38"/>
  <c r="AB113" i="38"/>
  <c r="M113" i="38"/>
  <c r="Z113" i="38"/>
  <c r="AZ113" i="38" s="1"/>
  <c r="N113" i="38"/>
  <c r="L113" i="38"/>
  <c r="V113" i="38"/>
  <c r="AY113" i="38" s="1"/>
  <c r="W113" i="38"/>
  <c r="Y113" i="38"/>
  <c r="AA113" i="38"/>
  <c r="U113" i="38"/>
  <c r="AA51" i="38"/>
  <c r="Z51" i="38"/>
  <c r="AZ51" i="38" s="1"/>
  <c r="W51" i="38"/>
  <c r="Q51" i="38"/>
  <c r="BA51" i="38" s="1"/>
  <c r="BB51" i="38" s="1"/>
  <c r="AE51" i="38" a="1"/>
  <c r="AE51" i="38" s="1"/>
  <c r="V51" i="38"/>
  <c r="AY51" i="38" s="1"/>
  <c r="P51" i="38"/>
  <c r="U51" i="38"/>
  <c r="AB51" i="38"/>
  <c r="S51" i="38"/>
  <c r="Y51" i="38"/>
  <c r="R51" i="38"/>
  <c r="AU51" i="38"/>
  <c r="AV79" i="38" s="1"/>
  <c r="Q36" i="38"/>
  <c r="BA36" i="38" s="1"/>
  <c r="BB36" i="38" s="1"/>
  <c r="Y36" i="38"/>
  <c r="W36" i="38"/>
  <c r="U36" i="38"/>
  <c r="P36" i="38"/>
  <c r="AE36" i="38" a="1"/>
  <c r="AE36" i="38" s="1"/>
  <c r="S36" i="38"/>
  <c r="V36" i="38"/>
  <c r="AY36" i="38" s="1"/>
  <c r="AB36" i="38"/>
  <c r="Z36" i="38"/>
  <c r="AZ36" i="38" s="1"/>
  <c r="R36" i="38"/>
  <c r="AU36" i="38"/>
  <c r="AA36" i="38"/>
  <c r="P107" i="38"/>
  <c r="R107" i="38"/>
  <c r="U107" i="38"/>
  <c r="V107" i="38"/>
  <c r="AY107" i="38" s="1"/>
  <c r="AS107" i="38"/>
  <c r="AF107" i="38" s="1"/>
  <c r="S107" i="38"/>
  <c r="Q107" i="38"/>
  <c r="BA107" i="38" s="1"/>
  <c r="Y107" i="38"/>
  <c r="AB107" i="38"/>
  <c r="AA107" i="38"/>
  <c r="W107" i="38"/>
  <c r="Z107" i="38"/>
  <c r="AZ107" i="38" s="1"/>
  <c r="AB81" i="38"/>
  <c r="L81" i="38"/>
  <c r="Y81" i="38"/>
  <c r="AA81" i="38"/>
  <c r="W81" i="38"/>
  <c r="M81" i="38"/>
  <c r="V81" i="38"/>
  <c r="AY81" i="38" s="1"/>
  <c r="Z81" i="38"/>
  <c r="AZ81" i="38" s="1"/>
  <c r="N81" i="38"/>
  <c r="U81" i="38"/>
  <c r="M73" i="38"/>
  <c r="N73" i="38"/>
  <c r="L73" i="38"/>
  <c r="Z26" i="38"/>
  <c r="AZ26" i="38" s="1"/>
  <c r="M26" i="38"/>
  <c r="AG26" i="38" s="1"/>
  <c r="N26" i="38"/>
  <c r="L26" i="38"/>
  <c r="W26" i="38"/>
  <c r="Y26" i="38"/>
  <c r="P42" i="38"/>
  <c r="U42" i="38"/>
  <c r="AU42" i="38"/>
  <c r="S42" i="38"/>
  <c r="Q42" i="38"/>
  <c r="BA42" i="38" s="1"/>
  <c r="V42" i="38"/>
  <c r="AY42" i="38" s="1"/>
  <c r="Y42" i="38"/>
  <c r="W42" i="38"/>
  <c r="AB42" i="38"/>
  <c r="Z42" i="38"/>
  <c r="AZ42" i="38" s="1"/>
  <c r="AA42" i="38"/>
  <c r="R42" i="38"/>
  <c r="R38" i="38"/>
  <c r="Y38" i="38"/>
  <c r="V38" i="38"/>
  <c r="AY38" i="38" s="1"/>
  <c r="AE38" i="38" a="1"/>
  <c r="AE38" i="38" s="1"/>
  <c r="W38" i="38"/>
  <c r="S38" i="38"/>
  <c r="Q38" i="38"/>
  <c r="BA38" i="38" s="1"/>
  <c r="BB38" i="38" s="1"/>
  <c r="AA38" i="38"/>
  <c r="AB38" i="38"/>
  <c r="P38" i="38"/>
  <c r="U38" i="38"/>
  <c r="Z38" i="38"/>
  <c r="AZ38" i="38" s="1"/>
  <c r="AU38" i="38"/>
  <c r="N41" i="38"/>
  <c r="M41" i="38"/>
  <c r="L41" i="38"/>
  <c r="L25" i="38"/>
  <c r="N25" i="38"/>
  <c r="M25" i="38"/>
  <c r="W117" i="38"/>
  <c r="V117" i="38"/>
  <c r="AY117" i="38" s="1"/>
  <c r="Z117" i="38"/>
  <c r="AZ117" i="38" s="1"/>
  <c r="AB117" i="38"/>
  <c r="P117" i="38"/>
  <c r="R117" i="38"/>
  <c r="Y40" i="38"/>
  <c r="Z40" i="38"/>
  <c r="AZ40" i="38" s="1"/>
  <c r="S40" i="38"/>
  <c r="AA40" i="38"/>
  <c r="AU40" i="38"/>
  <c r="V40" i="38"/>
  <c r="AY40" i="38" s="1"/>
  <c r="U40" i="38"/>
  <c r="P40" i="38"/>
  <c r="W40" i="38"/>
  <c r="R40" i="38"/>
  <c r="AE40" i="38" a="1"/>
  <c r="AE40" i="38" s="1"/>
  <c r="AB40" i="38"/>
  <c r="Q40" i="38"/>
  <c r="BA40" i="38" s="1"/>
  <c r="BB40" i="38" s="1"/>
  <c r="S126" i="38"/>
  <c r="AA126" i="38"/>
  <c r="AS126" i="38"/>
  <c r="AF126" i="38" s="1"/>
  <c r="Q126" i="38"/>
  <c r="BA126" i="38" s="1"/>
  <c r="AB126" i="38"/>
  <c r="Y126" i="38"/>
  <c r="Z126" i="38"/>
  <c r="AZ126" i="38" s="1"/>
  <c r="W126" i="38"/>
  <c r="R126" i="38"/>
  <c r="V126" i="38"/>
  <c r="AY126" i="38" s="1"/>
  <c r="P126" i="38"/>
  <c r="U126" i="38"/>
  <c r="W11" i="38"/>
  <c r="Q11" i="38"/>
  <c r="BA11" i="38" s="1"/>
  <c r="V11" i="38"/>
  <c r="AY11" i="38" s="1"/>
  <c r="U11" i="38"/>
  <c r="AU11" i="38"/>
  <c r="R11" i="38"/>
  <c r="S11" i="38"/>
  <c r="AA11" i="38"/>
  <c r="Z11" i="38"/>
  <c r="AZ11" i="38" s="1"/>
  <c r="P11" i="38"/>
  <c r="Y11" i="38"/>
  <c r="AB11" i="38"/>
  <c r="AE67" i="38" a="1"/>
  <c r="AE67" i="38" s="1"/>
  <c r="S67" i="38"/>
  <c r="W67" i="38"/>
  <c r="V67" i="38"/>
  <c r="AY67" i="38" s="1"/>
  <c r="R67" i="38"/>
  <c r="P67" i="38"/>
  <c r="Y87" i="38"/>
  <c r="Q102" i="38"/>
  <c r="BA102" i="38" s="1"/>
  <c r="BB102" i="38" s="1"/>
  <c r="S115" i="38"/>
  <c r="AE115" i="38" a="1"/>
  <c r="AE115" i="38" s="1"/>
  <c r="Q73" i="38"/>
  <c r="BA73" i="38" s="1"/>
  <c r="BB73" i="38" s="1"/>
  <c r="V73" i="38"/>
  <c r="AY73" i="38" s="1"/>
  <c r="AE73" i="38" a="1"/>
  <c r="AE73" i="38" s="1"/>
  <c r="U73" i="38"/>
  <c r="P73" i="38"/>
  <c r="AB73" i="38"/>
  <c r="S73" i="38"/>
  <c r="AA73" i="38"/>
  <c r="R73" i="38"/>
  <c r="Y73" i="38"/>
  <c r="Z73" i="38"/>
  <c r="AZ73" i="38" s="1"/>
  <c r="W73" i="38"/>
  <c r="D43" i="38"/>
  <c r="N91" i="38"/>
  <c r="AA57" i="39"/>
  <c r="AB57" i="39"/>
  <c r="AU57" i="39"/>
  <c r="R57" i="39"/>
  <c r="S57" i="39"/>
  <c r="W57" i="39"/>
  <c r="Q57" i="39"/>
  <c r="BA57" i="39" s="1"/>
  <c r="Y57" i="39"/>
  <c r="P57" i="39"/>
  <c r="V57" i="39"/>
  <c r="AY57" i="39" s="1"/>
  <c r="Z57" i="39"/>
  <c r="AZ57" i="39" s="1"/>
  <c r="U57" i="39"/>
  <c r="S63" i="39"/>
  <c r="AB63" i="39"/>
  <c r="S125" i="39"/>
  <c r="N125" i="39"/>
  <c r="L125" i="39"/>
  <c r="F15" i="39"/>
  <c r="G15" i="39" s="1"/>
  <c r="AH15" i="39"/>
  <c r="Q115" i="39"/>
  <c r="BA115" i="39" s="1"/>
  <c r="Y115" i="39"/>
  <c r="S43" i="39"/>
  <c r="Q125" i="39"/>
  <c r="BA125" i="39" s="1"/>
  <c r="BB125" i="39" s="1"/>
  <c r="S129" i="39"/>
  <c r="U128" i="39"/>
  <c r="Z128" i="39"/>
  <c r="AZ128" i="39" s="1"/>
  <c r="R128" i="39"/>
  <c r="AA128" i="39"/>
  <c r="Y48" i="39"/>
  <c r="AU48" i="39"/>
  <c r="R48" i="39"/>
  <c r="AB48" i="39"/>
  <c r="Q48" i="39"/>
  <c r="BA48" i="39" s="1"/>
  <c r="BB48" i="39" s="1"/>
  <c r="S48" i="39"/>
  <c r="AA48" i="39"/>
  <c r="W48" i="39"/>
  <c r="P48" i="39"/>
  <c r="Z48" i="39"/>
  <c r="AZ48" i="39" s="1"/>
  <c r="V72" i="39"/>
  <c r="AY72" i="39" s="1"/>
  <c r="AA72" i="39"/>
  <c r="AA88" i="39"/>
  <c r="V88" i="39"/>
  <c r="AY88" i="39" s="1"/>
  <c r="BB88" i="39" s="1"/>
  <c r="U88" i="39"/>
  <c r="AB88" i="39"/>
  <c r="Y88" i="39"/>
  <c r="R88" i="39"/>
  <c r="P88" i="39"/>
  <c r="V122" i="39"/>
  <c r="AY122" i="39" s="1"/>
  <c r="Q122" i="39"/>
  <c r="BA122" i="39" s="1"/>
  <c r="R122" i="39"/>
  <c r="Z122" i="39"/>
  <c r="AZ122" i="39" s="1"/>
  <c r="L49" i="39"/>
  <c r="N49" i="39"/>
  <c r="M49" i="39"/>
  <c r="F46" i="39"/>
  <c r="G46" i="39" s="1"/>
  <c r="AH46" i="39"/>
  <c r="F38" i="39"/>
  <c r="G38" i="39" s="1"/>
  <c r="AE38" i="39" s="1" a="1"/>
  <c r="AE38" i="39" s="1"/>
  <c r="AD38" i="39" s="1"/>
  <c r="AC38" i="39" s="1"/>
  <c r="F30" i="39"/>
  <c r="G30" i="39" s="1"/>
  <c r="AH30" i="39"/>
  <c r="AH22" i="39"/>
  <c r="F22" i="39"/>
  <c r="G22" i="39" s="1"/>
  <c r="D22" i="39"/>
  <c r="N72" i="39"/>
  <c r="L72" i="39"/>
  <c r="M56" i="39"/>
  <c r="AG56" i="39" s="1"/>
  <c r="L56" i="39"/>
  <c r="M42" i="39"/>
  <c r="N42" i="39"/>
  <c r="L42" i="39"/>
  <c r="N34" i="39"/>
  <c r="L34" i="39"/>
  <c r="M34" i="39"/>
  <c r="AG34" i="39" s="1"/>
  <c r="N26" i="39"/>
  <c r="M26" i="39"/>
  <c r="L26" i="39"/>
  <c r="P26" i="39"/>
  <c r="L19" i="39"/>
  <c r="N19" i="39"/>
  <c r="W19" i="39"/>
  <c r="M19" i="39"/>
  <c r="AG19" i="39" s="1"/>
  <c r="U19" i="39"/>
  <c r="M12" i="39"/>
  <c r="R12" i="39"/>
  <c r="N4" i="39"/>
  <c r="M4" i="39"/>
  <c r="AG4" i="39" s="1"/>
  <c r="L4" i="39"/>
  <c r="W4" i="39"/>
  <c r="Z4" i="39"/>
  <c r="AZ4" i="39" s="1"/>
  <c r="V4" i="39"/>
  <c r="AY4" i="39" s="1"/>
  <c r="Y4" i="39"/>
  <c r="U4" i="39"/>
  <c r="AA4" i="39"/>
  <c r="A20" i="39"/>
  <c r="D20" i="39"/>
  <c r="AA90" i="39"/>
  <c r="AB90" i="39"/>
  <c r="Z90" i="39"/>
  <c r="AZ90" i="39" s="1"/>
  <c r="U90" i="39"/>
  <c r="W90" i="39"/>
  <c r="P90" i="39"/>
  <c r="Y90" i="39"/>
  <c r="V90" i="39"/>
  <c r="AY90" i="39" s="1"/>
  <c r="N128" i="39"/>
  <c r="L128" i="39"/>
  <c r="M128" i="39"/>
  <c r="R115" i="39"/>
  <c r="U115" i="39"/>
  <c r="AE43" i="39" a="1"/>
  <c r="AE43" i="39" s="1"/>
  <c r="W43" i="39"/>
  <c r="V128" i="39"/>
  <c r="AY128" i="39" s="1"/>
  <c r="Q90" i="39"/>
  <c r="BA90" i="39" s="1"/>
  <c r="BB90" i="39" s="1"/>
  <c r="V21" i="39"/>
  <c r="AY21" i="39" s="1"/>
  <c r="W21" i="39"/>
  <c r="S47" i="39"/>
  <c r="R13" i="39"/>
  <c r="U13" i="39"/>
  <c r="Q13" i="39"/>
  <c r="BA13" i="39" s="1"/>
  <c r="BB13" i="39" s="1"/>
  <c r="P13" i="39"/>
  <c r="V13" i="39"/>
  <c r="AY13" i="39" s="1"/>
  <c r="N16" i="39"/>
  <c r="M16" i="39"/>
  <c r="L16" i="39"/>
  <c r="A27" i="39"/>
  <c r="D27" i="39"/>
  <c r="M48" i="39"/>
  <c r="L48" i="39"/>
  <c r="N48" i="39"/>
  <c r="V119" i="39"/>
  <c r="AY119" i="39" s="1"/>
  <c r="BB119" i="39" s="1"/>
  <c r="Y119" i="39"/>
  <c r="W119" i="39"/>
  <c r="U119" i="39"/>
  <c r="S119" i="39"/>
  <c r="AB119" i="39"/>
  <c r="AA119" i="39"/>
  <c r="D84" i="39"/>
  <c r="A84" i="39"/>
  <c r="D51" i="39"/>
  <c r="A51" i="39"/>
  <c r="L129" i="39"/>
  <c r="N129" i="39"/>
  <c r="M129" i="39"/>
  <c r="N65" i="39"/>
  <c r="M65" i="39"/>
  <c r="L65" i="39"/>
  <c r="AB115" i="39"/>
  <c r="P115" i="39"/>
  <c r="P47" i="39"/>
  <c r="Y43" i="39"/>
  <c r="P65" i="39"/>
  <c r="R129" i="39"/>
  <c r="AB21" i="39"/>
  <c r="AA75" i="39"/>
  <c r="U75" i="39"/>
  <c r="Q75" i="39"/>
  <c r="BA75" i="39" s="1"/>
  <c r="BB75" i="39" s="1"/>
  <c r="V75" i="39"/>
  <c r="AY75" i="39" s="1"/>
  <c r="R75" i="39"/>
  <c r="P75" i="39"/>
  <c r="Z75" i="39"/>
  <c r="AZ75" i="39" s="1"/>
  <c r="W75" i="39"/>
  <c r="Y75" i="39"/>
  <c r="W10" i="39"/>
  <c r="U10" i="39"/>
  <c r="V10" i="39"/>
  <c r="AY10" i="39" s="1"/>
  <c r="AB10" i="39"/>
  <c r="P10" i="39"/>
  <c r="R10" i="39"/>
  <c r="S10" i="39"/>
  <c r="Z10" i="39"/>
  <c r="AZ10" i="39" s="1"/>
  <c r="Q10" i="39"/>
  <c r="BA10" i="39" s="1"/>
  <c r="BB10" i="39" s="1"/>
  <c r="AA10" i="39"/>
  <c r="AU10" i="39"/>
  <c r="Y40" i="39"/>
  <c r="S40" i="39"/>
  <c r="Q40" i="39"/>
  <c r="BA40" i="39" s="1"/>
  <c r="N83" i="39"/>
  <c r="L83" i="39"/>
  <c r="M83" i="39"/>
  <c r="AB78" i="39"/>
  <c r="R78" i="39"/>
  <c r="Q78" i="39"/>
  <c r="BA78" i="39" s="1"/>
  <c r="BB78" i="39" s="1"/>
  <c r="V78" i="39"/>
  <c r="AY78" i="39" s="1"/>
  <c r="Z78" i="39"/>
  <c r="AZ78" i="39" s="1"/>
  <c r="W78" i="39"/>
  <c r="S42" i="39"/>
  <c r="R42" i="39"/>
  <c r="Z81" i="39"/>
  <c r="AZ81" i="39" s="1"/>
  <c r="S81" i="39"/>
  <c r="V81" i="39"/>
  <c r="AY81" i="39" s="1"/>
  <c r="P81" i="39"/>
  <c r="Q81" i="39"/>
  <c r="BA81" i="39" s="1"/>
  <c r="BB81" i="39" s="1"/>
  <c r="U74" i="39"/>
  <c r="Z68" i="39"/>
  <c r="AZ68" i="39" s="1"/>
  <c r="F60" i="39"/>
  <c r="G60" i="39" s="1"/>
  <c r="AH60" i="39"/>
  <c r="F52" i="39"/>
  <c r="G52" i="39" s="1"/>
  <c r="AH52" i="39"/>
  <c r="AU24" i="39"/>
  <c r="W24" i="39"/>
  <c r="S24" i="39"/>
  <c r="P24" i="39"/>
  <c r="AB24" i="39"/>
  <c r="Z24" i="39"/>
  <c r="AZ24" i="39" s="1"/>
  <c r="R24" i="39"/>
  <c r="Y24" i="39"/>
  <c r="Q24" i="39"/>
  <c r="BA24" i="39" s="1"/>
  <c r="V24" i="39"/>
  <c r="AY24" i="39" s="1"/>
  <c r="Z115" i="39"/>
  <c r="AZ115" i="39" s="1"/>
  <c r="F7" i="39"/>
  <c r="G7" i="39" s="1"/>
  <c r="Q7" i="39" s="1"/>
  <c r="BA7" i="39" s="1"/>
  <c r="AA47" i="39"/>
  <c r="Q43" i="39"/>
  <c r="BA43" i="39" s="1"/>
  <c r="BB43" i="39" s="1"/>
  <c r="AB43" i="39"/>
  <c r="P128" i="39"/>
  <c r="V125" i="39"/>
  <c r="AY125" i="39" s="1"/>
  <c r="S65" i="39"/>
  <c r="AE47" i="39" a="1"/>
  <c r="AE47" i="39" s="1"/>
  <c r="Z43" i="39"/>
  <c r="AZ43" i="39" s="1"/>
  <c r="AB98" i="39"/>
  <c r="P98" i="39"/>
  <c r="Z98" i="39"/>
  <c r="AZ98" i="39" s="1"/>
  <c r="V98" i="39"/>
  <c r="AY98" i="39" s="1"/>
  <c r="D5" i="39"/>
  <c r="A5" i="39"/>
  <c r="V6" i="39"/>
  <c r="AY6" i="39" s="1"/>
  <c r="Z6" i="39"/>
  <c r="AZ6" i="39" s="1"/>
  <c r="U6" i="39"/>
  <c r="S6" i="39"/>
  <c r="Y6" i="39"/>
  <c r="AB6" i="39"/>
  <c r="AU6" i="39"/>
  <c r="Q6" i="39"/>
  <c r="BA6" i="39" s="1"/>
  <c r="W6" i="39"/>
  <c r="P6" i="39"/>
  <c r="Q54" i="39"/>
  <c r="BA54" i="39" s="1"/>
  <c r="W54" i="39"/>
  <c r="Z54" i="39"/>
  <c r="AZ54" i="39" s="1"/>
  <c r="BB54" i="39" s="1"/>
  <c r="AA54" i="39"/>
  <c r="P54" i="39"/>
  <c r="R54" i="39"/>
  <c r="AB54" i="39"/>
  <c r="V69" i="39"/>
  <c r="AY69" i="39" s="1"/>
  <c r="R69" i="39"/>
  <c r="P69" i="39"/>
  <c r="S101" i="39"/>
  <c r="R101" i="39"/>
  <c r="Q101" i="39"/>
  <c r="BA101" i="39" s="1"/>
  <c r="P101" i="39"/>
  <c r="V124" i="39"/>
  <c r="AY124" i="39" s="1"/>
  <c r="R124" i="39"/>
  <c r="S124" i="39"/>
  <c r="Q124" i="39"/>
  <c r="BA124" i="39" s="1"/>
  <c r="BB124" i="39" s="1"/>
  <c r="P124" i="39"/>
  <c r="N124" i="39"/>
  <c r="L124" i="39"/>
  <c r="A30" i="39"/>
  <c r="D30" i="39"/>
  <c r="Y21" i="39"/>
  <c r="Q21" i="39"/>
  <c r="BA21" i="39" s="1"/>
  <c r="R21" i="39"/>
  <c r="AU21" i="39"/>
  <c r="S21" i="39"/>
  <c r="P21" i="39"/>
  <c r="U118" i="39"/>
  <c r="S118" i="39"/>
  <c r="AA127" i="39"/>
  <c r="Y127" i="39"/>
  <c r="AS115" i="39"/>
  <c r="AF115" i="39" s="1"/>
  <c r="AH7" i="39"/>
  <c r="AB47" i="39"/>
  <c r="V43" i="39"/>
  <c r="AY43" i="39" s="1"/>
  <c r="R90" i="39"/>
  <c r="Z91" i="39"/>
  <c r="AZ91" i="39" s="1"/>
  <c r="R65" i="39"/>
  <c r="P43" i="39"/>
  <c r="U21" i="39"/>
  <c r="M125" i="39"/>
  <c r="D83" i="39"/>
  <c r="A83" i="39"/>
  <c r="S35" i="39"/>
  <c r="P35" i="39"/>
  <c r="AA35" i="39"/>
  <c r="R35" i="39"/>
  <c r="Z35" i="39"/>
  <c r="AZ35" i="39" s="1"/>
  <c r="BB35" i="39" s="1"/>
  <c r="Q35" i="39"/>
  <c r="BA35" i="39" s="1"/>
  <c r="AA110" i="39"/>
  <c r="AB110" i="39"/>
  <c r="Z110" i="39"/>
  <c r="AZ110" i="39" s="1"/>
  <c r="W110" i="39"/>
  <c r="P110" i="39"/>
  <c r="V110" i="39"/>
  <c r="AY110" i="39" s="1"/>
  <c r="Y110" i="39"/>
  <c r="U110" i="39"/>
  <c r="S110" i="39"/>
  <c r="Q110" i="39"/>
  <c r="BA110" i="39" s="1"/>
  <c r="BB110" i="39" s="1"/>
  <c r="W62" i="39"/>
  <c r="P62" i="39"/>
  <c r="Z62" i="39"/>
  <c r="AZ62" i="39" s="1"/>
  <c r="AA62" i="39"/>
  <c r="F87" i="39"/>
  <c r="G87" i="39" s="1"/>
  <c r="S115" i="39"/>
  <c r="U43" i="39"/>
  <c r="P125" i="39"/>
  <c r="P129" i="39"/>
  <c r="AA21" i="39"/>
  <c r="AE17" i="39" a="1"/>
  <c r="AE17" i="39" s="1"/>
  <c r="AU17" i="39"/>
  <c r="P120" i="39"/>
  <c r="AB120" i="39"/>
  <c r="W120" i="39"/>
  <c r="Q120" i="39"/>
  <c r="BA120" i="39" s="1"/>
  <c r="R83" i="39"/>
  <c r="V83" i="39"/>
  <c r="AY83" i="39" s="1"/>
  <c r="BB83" i="39" s="1"/>
  <c r="Q83" i="39"/>
  <c r="BA83" i="39" s="1"/>
  <c r="AB83" i="39"/>
  <c r="Z83" i="39"/>
  <c r="AZ83" i="39" s="1"/>
  <c r="S83" i="39"/>
  <c r="A45" i="39"/>
  <c r="D45" i="39"/>
  <c r="AA39" i="39"/>
  <c r="Y39" i="39"/>
  <c r="Q39" i="39"/>
  <c r="BA39" i="39" s="1"/>
  <c r="W39" i="39"/>
  <c r="Z39" i="39"/>
  <c r="AZ39" i="39" s="1"/>
  <c r="V39" i="39"/>
  <c r="AY39" i="39" s="1"/>
  <c r="S39" i="39"/>
  <c r="U39" i="39"/>
  <c r="P39" i="39"/>
  <c r="AB39" i="39"/>
  <c r="AU39" i="39"/>
  <c r="V8" i="39"/>
  <c r="AY8" i="39" s="1"/>
  <c r="AA8" i="39"/>
  <c r="Y8" i="39"/>
  <c r="Y100" i="39"/>
  <c r="AB100" i="39"/>
  <c r="Z100" i="39"/>
  <c r="AZ100" i="39" s="1"/>
  <c r="Z103" i="39"/>
  <c r="AZ103" i="39" s="1"/>
  <c r="BB103" i="39" s="1"/>
  <c r="P103" i="39"/>
  <c r="U103" i="39"/>
  <c r="AB103" i="39"/>
  <c r="S103" i="39"/>
  <c r="R103" i="39"/>
  <c r="W103" i="39"/>
  <c r="Y103" i="39"/>
  <c r="Z113" i="39"/>
  <c r="AZ113" i="39" s="1"/>
  <c r="U106" i="39"/>
  <c r="P106" i="39"/>
  <c r="R106" i="39"/>
  <c r="S106" i="39"/>
  <c r="V106" i="39"/>
  <c r="AY106" i="39" s="1"/>
  <c r="Y106" i="39"/>
  <c r="AB106" i="39"/>
  <c r="W106" i="39"/>
  <c r="Z106" i="39"/>
  <c r="AZ106" i="39" s="1"/>
  <c r="N98" i="39"/>
  <c r="M98" i="39"/>
  <c r="N91" i="39"/>
  <c r="L91" i="39"/>
  <c r="N75" i="39"/>
  <c r="L75" i="39"/>
  <c r="M75" i="39"/>
  <c r="N74" i="39"/>
  <c r="L74" i="39"/>
  <c r="M74" i="39"/>
  <c r="Z47" i="39"/>
  <c r="AZ47" i="39" s="1"/>
  <c r="V47" i="39"/>
  <c r="AY47" i="39" s="1"/>
  <c r="U47" i="39"/>
  <c r="Q47" i="39"/>
  <c r="BA47" i="39" s="1"/>
  <c r="BB47" i="39" s="1"/>
  <c r="R47" i="39"/>
  <c r="AU47" i="39"/>
  <c r="S128" i="39"/>
  <c r="Q65" i="39"/>
  <c r="BA65" i="39" s="1"/>
  <c r="BB65" i="39" s="1"/>
  <c r="V129" i="39"/>
  <c r="AY129" i="39" s="1"/>
  <c r="S90" i="39"/>
  <c r="A118" i="39"/>
  <c r="D118" i="39"/>
  <c r="A21" i="39"/>
  <c r="D21" i="39"/>
  <c r="V31" i="39"/>
  <c r="AY31" i="39" s="1"/>
  <c r="U31" i="39"/>
  <c r="AB31" i="39"/>
  <c r="Z31" i="39"/>
  <c r="AZ31" i="39" s="1"/>
  <c r="Y31" i="39"/>
  <c r="AA76" i="39"/>
  <c r="R76" i="39"/>
  <c r="Z76" i="39"/>
  <c r="AZ76" i="39" s="1"/>
  <c r="U76" i="39"/>
  <c r="W76" i="39"/>
  <c r="S76" i="39"/>
  <c r="Y76" i="39"/>
  <c r="AB76" i="39"/>
  <c r="L121" i="39"/>
  <c r="M121" i="39"/>
  <c r="N121" i="39"/>
  <c r="M113" i="39"/>
  <c r="L113" i="39"/>
  <c r="N113" i="39"/>
  <c r="L105" i="39"/>
  <c r="M105" i="39"/>
  <c r="V66" i="39"/>
  <c r="AY66" i="39" s="1"/>
  <c r="BB66" i="39" s="1"/>
  <c r="L66" i="39"/>
  <c r="AA66" i="39"/>
  <c r="Y66" i="39"/>
  <c r="Q58" i="39"/>
  <c r="BA58" i="39" s="1"/>
  <c r="BB58" i="39" s="1"/>
  <c r="P58" i="39"/>
  <c r="A36" i="39"/>
  <c r="D116" i="39"/>
  <c r="R103" i="40"/>
  <c r="P103" i="40"/>
  <c r="AB103" i="40"/>
  <c r="W103" i="40"/>
  <c r="Q103" i="40"/>
  <c r="BA103" i="40" s="1"/>
  <c r="BB103" i="40" s="1"/>
  <c r="AA103" i="40"/>
  <c r="U103" i="40"/>
  <c r="AE103" i="40" a="1"/>
  <c r="AE103" i="40" s="1"/>
  <c r="V103" i="40"/>
  <c r="AY103" i="40" s="1"/>
  <c r="Y103" i="40"/>
  <c r="R44" i="40"/>
  <c r="AU44" i="40"/>
  <c r="AA44" i="40"/>
  <c r="U44" i="40"/>
  <c r="Z108" i="40"/>
  <c r="AZ108" i="40" s="1"/>
  <c r="AA108" i="40"/>
  <c r="AS108" i="40"/>
  <c r="AF108" i="40" s="1"/>
  <c r="V108" i="40"/>
  <c r="AY108" i="40" s="1"/>
  <c r="V41" i="40"/>
  <c r="AY41" i="40" s="1"/>
  <c r="AE41" i="40" a="1"/>
  <c r="AE41" i="40" s="1"/>
  <c r="Z41" i="40"/>
  <c r="AZ41" i="40" s="1"/>
  <c r="R41" i="40"/>
  <c r="AU41" i="40"/>
  <c r="S41" i="40"/>
  <c r="W41" i="40"/>
  <c r="U41" i="40"/>
  <c r="AA41" i="40"/>
  <c r="Q41" i="40"/>
  <c r="BA41" i="40" s="1"/>
  <c r="BB41" i="40" s="1"/>
  <c r="P41" i="40"/>
  <c r="Y41" i="40"/>
  <c r="AB41" i="40"/>
  <c r="L6" i="40"/>
  <c r="M6" i="40"/>
  <c r="D28" i="40"/>
  <c r="U62" i="40"/>
  <c r="Q11" i="40"/>
  <c r="BA11" i="40" s="1"/>
  <c r="S6" i="40"/>
  <c r="R26" i="40"/>
  <c r="R127" i="40"/>
  <c r="Q127" i="40"/>
  <c r="BA127" i="40" s="1"/>
  <c r="Z127" i="40"/>
  <c r="AZ127" i="40" s="1"/>
  <c r="U127" i="40"/>
  <c r="Y127" i="40"/>
  <c r="S127" i="40"/>
  <c r="W127" i="40"/>
  <c r="P127" i="40"/>
  <c r="AB127" i="40"/>
  <c r="A50" i="40"/>
  <c r="D50" i="40"/>
  <c r="AU54" i="40"/>
  <c r="U54" i="40"/>
  <c r="P71" i="40"/>
  <c r="U71" i="40"/>
  <c r="Z88" i="40"/>
  <c r="AZ88" i="40" s="1"/>
  <c r="Y88" i="40"/>
  <c r="W88" i="40"/>
  <c r="V88" i="40"/>
  <c r="AY88" i="40" s="1"/>
  <c r="R88" i="40"/>
  <c r="U88" i="40"/>
  <c r="P88" i="40"/>
  <c r="S88" i="40"/>
  <c r="Q88" i="40"/>
  <c r="BA88" i="40" s="1"/>
  <c r="BB88" i="40" s="1"/>
  <c r="AA81" i="40"/>
  <c r="Z81" i="40"/>
  <c r="AZ81" i="40" s="1"/>
  <c r="AA74" i="40"/>
  <c r="U74" i="40"/>
  <c r="Z31" i="40"/>
  <c r="AZ31" i="40" s="1"/>
  <c r="F111" i="40"/>
  <c r="G111" i="40" s="1"/>
  <c r="N90" i="40"/>
  <c r="AB62" i="40"/>
  <c r="D104" i="40"/>
  <c r="W11" i="40"/>
  <c r="V6" i="40"/>
  <c r="AY6" i="40" s="1"/>
  <c r="Y26" i="40"/>
  <c r="A112" i="40"/>
  <c r="D112" i="40"/>
  <c r="A107" i="40"/>
  <c r="D107" i="40"/>
  <c r="D8" i="40"/>
  <c r="A8" i="40"/>
  <c r="Y45" i="40"/>
  <c r="R45" i="40"/>
  <c r="Y85" i="40"/>
  <c r="W85" i="40"/>
  <c r="AA85" i="40"/>
  <c r="V85" i="40"/>
  <c r="AY85" i="40" s="1"/>
  <c r="P85" i="40"/>
  <c r="AB118" i="40"/>
  <c r="AA51" i="40"/>
  <c r="S51" i="40"/>
  <c r="U51" i="40"/>
  <c r="AU51" i="40"/>
  <c r="V51" i="40"/>
  <c r="AY51" i="40" s="1"/>
  <c r="Y51" i="40"/>
  <c r="Q51" i="40"/>
  <c r="BA51" i="40" s="1"/>
  <c r="BB51" i="40" s="1"/>
  <c r="Y11" i="40"/>
  <c r="Z11" i="40"/>
  <c r="AZ11" i="40" s="1"/>
  <c r="V62" i="40"/>
  <c r="AY62" i="40" s="1"/>
  <c r="AA11" i="40"/>
  <c r="V11" i="40"/>
  <c r="AY11" i="40" s="1"/>
  <c r="W90" i="40"/>
  <c r="P61" i="40"/>
  <c r="AU61" i="40"/>
  <c r="Q61" i="40"/>
  <c r="BA61" i="40" s="1"/>
  <c r="R61" i="40"/>
  <c r="A42" i="40"/>
  <c r="D42" i="40"/>
  <c r="N6" i="40"/>
  <c r="L19" i="40"/>
  <c r="N19" i="40"/>
  <c r="D43" i="40"/>
  <c r="A43" i="40"/>
  <c r="M41" i="40"/>
  <c r="L41" i="40"/>
  <c r="N41" i="40"/>
  <c r="R125" i="40"/>
  <c r="Z125" i="40"/>
  <c r="AZ125" i="40" s="1"/>
  <c r="P125" i="40"/>
  <c r="Y125" i="40"/>
  <c r="U125" i="40"/>
  <c r="AB125" i="40"/>
  <c r="S125" i="40"/>
  <c r="W125" i="40"/>
  <c r="V125" i="40"/>
  <c r="AY125" i="40" s="1"/>
  <c r="Q125" i="40"/>
  <c r="BA125" i="40" s="1"/>
  <c r="N36" i="40"/>
  <c r="M36" i="40"/>
  <c r="L36" i="40"/>
  <c r="N14" i="40"/>
  <c r="L14" i="40"/>
  <c r="M14" i="40"/>
  <c r="AG14" i="40" s="1"/>
  <c r="P62" i="40"/>
  <c r="S11" i="40"/>
  <c r="W51" i="40"/>
  <c r="Q63" i="40"/>
  <c r="BA63" i="40" s="1"/>
  <c r="Z63" i="40"/>
  <c r="AZ63" i="40" s="1"/>
  <c r="Y63" i="40"/>
  <c r="W63" i="40"/>
  <c r="U63" i="40"/>
  <c r="V63" i="40"/>
  <c r="AY63" i="40" s="1"/>
  <c r="S63" i="40"/>
  <c r="R63" i="40"/>
  <c r="P63" i="40"/>
  <c r="AA63" i="40"/>
  <c r="AB63" i="40"/>
  <c r="D30" i="40"/>
  <c r="A30" i="40"/>
  <c r="Z107" i="40"/>
  <c r="AZ107" i="40" s="1"/>
  <c r="Y107" i="40"/>
  <c r="W107" i="40"/>
  <c r="Q107" i="40"/>
  <c r="BA107" i="40" s="1"/>
  <c r="P107" i="40"/>
  <c r="AB107" i="40"/>
  <c r="V107" i="40"/>
  <c r="AY107" i="40" s="1"/>
  <c r="S110" i="40"/>
  <c r="AB112" i="40"/>
  <c r="Q112" i="40"/>
  <c r="BA112" i="40" s="1"/>
  <c r="M82" i="40"/>
  <c r="Q82" i="40"/>
  <c r="BA82" i="40" s="1"/>
  <c r="BB82" i="40" s="1"/>
  <c r="V82" i="40"/>
  <c r="AY82" i="40" s="1"/>
  <c r="L82" i="40"/>
  <c r="R82" i="40"/>
  <c r="P82" i="40"/>
  <c r="N74" i="40"/>
  <c r="M74" i="40"/>
  <c r="N66" i="40"/>
  <c r="L66" i="40"/>
  <c r="M66" i="40"/>
  <c r="Q66" i="40"/>
  <c r="BA66" i="40" s="1"/>
  <c r="BB66" i="40" s="1"/>
  <c r="N51" i="40"/>
  <c r="M51" i="40"/>
  <c r="L51" i="40"/>
  <c r="AA43" i="40"/>
  <c r="M43" i="40"/>
  <c r="AG43" i="40" s="1"/>
  <c r="Z43" i="40"/>
  <c r="AZ43" i="40" s="1"/>
  <c r="W43" i="40"/>
  <c r="V43" i="40"/>
  <c r="AY43" i="40" s="1"/>
  <c r="Y43" i="40"/>
  <c r="AB43" i="40"/>
  <c r="W101" i="40"/>
  <c r="Y101" i="40"/>
  <c r="AU26" i="40"/>
  <c r="V26" i="40"/>
  <c r="AY26" i="40" s="1"/>
  <c r="BB26" i="40" s="1"/>
  <c r="Q26" i="40"/>
  <c r="BA26" i="40" s="1"/>
  <c r="U26" i="40"/>
  <c r="AA26" i="40"/>
  <c r="S26" i="40"/>
  <c r="L90" i="40"/>
  <c r="M90" i="40"/>
  <c r="AB90" i="40"/>
  <c r="AA90" i="40"/>
  <c r="Y90" i="40"/>
  <c r="R62" i="40"/>
  <c r="R117" i="40"/>
  <c r="R11" i="40"/>
  <c r="Z90" i="40"/>
  <c r="AZ90" i="40" s="1"/>
  <c r="BB90" i="40" s="1"/>
  <c r="P51" i="40"/>
  <c r="R64" i="40"/>
  <c r="Q64" i="40"/>
  <c r="BA64" i="40" s="1"/>
  <c r="L29" i="40"/>
  <c r="M29" i="40"/>
  <c r="AG29" i="40" s="1"/>
  <c r="A61" i="40"/>
  <c r="D61" i="40"/>
  <c r="N80" i="40"/>
  <c r="L80" i="40"/>
  <c r="P84" i="40"/>
  <c r="Y84" i="40"/>
  <c r="V84" i="40"/>
  <c r="AY84" i="40" s="1"/>
  <c r="AB84" i="40"/>
  <c r="AA84" i="40"/>
  <c r="W84" i="40"/>
  <c r="N101" i="40"/>
  <c r="M101" i="40"/>
  <c r="L101" i="40"/>
  <c r="M116" i="40"/>
  <c r="N116" i="40"/>
  <c r="S126" i="40"/>
  <c r="AB126" i="40"/>
  <c r="R126" i="40"/>
  <c r="U126" i="40"/>
  <c r="Q126" i="40"/>
  <c r="BA126" i="40" s="1"/>
  <c r="AA116" i="40"/>
  <c r="Q116" i="40"/>
  <c r="BA116" i="40" s="1"/>
  <c r="V116" i="40"/>
  <c r="AY116" i="40" s="1"/>
  <c r="U116" i="40"/>
  <c r="Z116" i="40"/>
  <c r="AZ116" i="40" s="1"/>
  <c r="P116" i="40"/>
  <c r="R116" i="40"/>
  <c r="Q105" i="40"/>
  <c r="BA105" i="40" s="1"/>
  <c r="N105" i="40"/>
  <c r="L105" i="40"/>
  <c r="M105" i="40"/>
  <c r="S105" i="40"/>
  <c r="V105" i="40"/>
  <c r="AY105" i="40" s="1"/>
  <c r="N89" i="40"/>
  <c r="M89" i="40"/>
  <c r="AU62" i="40"/>
  <c r="Y62" i="40"/>
  <c r="AU11" i="40"/>
  <c r="U90" i="40"/>
  <c r="U14" i="40"/>
  <c r="AA62" i="40"/>
  <c r="AB26" i="40"/>
  <c r="R51" i="40"/>
  <c r="V29" i="40"/>
  <c r="AY29" i="40" s="1"/>
  <c r="Q29" i="40"/>
  <c r="BA29" i="40" s="1"/>
  <c r="S29" i="40"/>
  <c r="R29" i="40"/>
  <c r="AU29" i="40"/>
  <c r="AA29" i="40"/>
  <c r="U29" i="40"/>
  <c r="P29" i="40"/>
  <c r="W29" i="40"/>
  <c r="Z29" i="40"/>
  <c r="AZ29" i="40" s="1"/>
  <c r="Z23" i="40"/>
  <c r="AZ23" i="40" s="1"/>
  <c r="S23" i="40"/>
  <c r="U23" i="40"/>
  <c r="Y23" i="40"/>
  <c r="D15" i="40"/>
  <c r="A15" i="40"/>
  <c r="Y10" i="40"/>
  <c r="Z10" i="40"/>
  <c r="AZ10" i="40" s="1"/>
  <c r="V10" i="40"/>
  <c r="AY10" i="40" s="1"/>
  <c r="R10" i="40"/>
  <c r="U10" i="40"/>
  <c r="AB58" i="40"/>
  <c r="N58" i="40"/>
  <c r="Z58" i="40"/>
  <c r="AZ58" i="40" s="1"/>
  <c r="M58" i="40"/>
  <c r="AG58" i="40" s="1"/>
  <c r="W58" i="40"/>
  <c r="L58" i="40"/>
  <c r="AA58" i="40"/>
  <c r="V58" i="40"/>
  <c r="AY58" i="40" s="1"/>
  <c r="Y58" i="40"/>
  <c r="U58" i="40"/>
  <c r="U67" i="40"/>
  <c r="V67" i="40"/>
  <c r="AY67" i="40" s="1"/>
  <c r="AB67" i="40"/>
  <c r="Y67" i="40"/>
  <c r="R67" i="40"/>
  <c r="Z67" i="40"/>
  <c r="AZ67" i="40" s="1"/>
  <c r="S67" i="40"/>
  <c r="P67" i="40"/>
  <c r="W67" i="40"/>
  <c r="M77" i="40"/>
  <c r="N77" i="40"/>
  <c r="AB77" i="40"/>
  <c r="Z77" i="40"/>
  <c r="AZ77" i="40" s="1"/>
  <c r="BB77" i="40" s="1"/>
  <c r="L77" i="40"/>
  <c r="W77" i="40"/>
  <c r="AA77" i="40"/>
  <c r="L98" i="40"/>
  <c r="M98" i="40"/>
  <c r="N98" i="40"/>
  <c r="U109" i="40"/>
  <c r="Z109" i="40"/>
  <c r="AZ109" i="40" s="1"/>
  <c r="S109" i="40"/>
  <c r="R106" i="40"/>
  <c r="W106" i="40"/>
  <c r="V106" i="40"/>
  <c r="AY106" i="40" s="1"/>
  <c r="Q106" i="40"/>
  <c r="BA106" i="40" s="1"/>
  <c r="Z106" i="40"/>
  <c r="AZ106" i="40" s="1"/>
  <c r="P106" i="40"/>
  <c r="Y106" i="40"/>
  <c r="U106" i="40"/>
  <c r="S106" i="40"/>
  <c r="AA106" i="40"/>
  <c r="N119" i="40"/>
  <c r="L119" i="40"/>
  <c r="W62" i="40"/>
  <c r="Q62" i="40"/>
  <c r="BA62" i="40" s="1"/>
  <c r="AE51" i="40" a="1"/>
  <c r="AE51" i="40" s="1"/>
  <c r="U11" i="40"/>
  <c r="V14" i="40"/>
  <c r="AY14" i="40" s="1"/>
  <c r="P26" i="40"/>
  <c r="AB51" i="40"/>
  <c r="R123" i="40"/>
  <c r="P123" i="40"/>
  <c r="AA123" i="40"/>
  <c r="Q123" i="40"/>
  <c r="BA123" i="40" s="1"/>
  <c r="W123" i="40"/>
  <c r="V123" i="40"/>
  <c r="AY123" i="40" s="1"/>
  <c r="Z123" i="40"/>
  <c r="AZ123" i="40" s="1"/>
  <c r="AB123" i="40"/>
  <c r="U123" i="40"/>
  <c r="R69" i="40"/>
  <c r="Z69" i="40"/>
  <c r="AZ69" i="40" s="1"/>
  <c r="P69" i="40"/>
  <c r="W69" i="40"/>
  <c r="U69" i="40"/>
  <c r="AA69" i="40"/>
  <c r="AB69" i="40"/>
  <c r="Y94" i="40"/>
  <c r="U94" i="40"/>
  <c r="V94" i="40"/>
  <c r="AY94" i="40" s="1"/>
  <c r="W94" i="40"/>
  <c r="Z94" i="40"/>
  <c r="AZ94" i="40" s="1"/>
  <c r="P94" i="40"/>
  <c r="R94" i="40"/>
  <c r="AB94" i="40"/>
  <c r="Q98" i="40"/>
  <c r="BA98" i="40" s="1"/>
  <c r="BB98" i="40" s="1"/>
  <c r="Z98" i="40"/>
  <c r="AZ98" i="40" s="1"/>
  <c r="P98" i="40"/>
  <c r="U98" i="40"/>
  <c r="Y98" i="40"/>
  <c r="V98" i="40"/>
  <c r="AY98" i="40" s="1"/>
  <c r="W98" i="40"/>
  <c r="AA98" i="40"/>
  <c r="Q113" i="40"/>
  <c r="BA113" i="40" s="1"/>
  <c r="AA113" i="40"/>
  <c r="AB113" i="40"/>
  <c r="N12" i="40"/>
  <c r="L40" i="40"/>
  <c r="S103" i="41"/>
  <c r="R103" i="41"/>
  <c r="V103" i="41"/>
  <c r="AY103" i="41" s="1"/>
  <c r="AB103" i="41"/>
  <c r="V62" i="41"/>
  <c r="AY62" i="41" s="1"/>
  <c r="AU62" i="41"/>
  <c r="Z62" i="41"/>
  <c r="AZ62" i="41" s="1"/>
  <c r="S62" i="41"/>
  <c r="AB62" i="41"/>
  <c r="R62" i="41"/>
  <c r="P73" i="41"/>
  <c r="AB73" i="41"/>
  <c r="Z73" i="41"/>
  <c r="AZ73" i="41" s="1"/>
  <c r="U73" i="41"/>
  <c r="W73" i="41"/>
  <c r="AA73" i="41"/>
  <c r="S73" i="41"/>
  <c r="Y73" i="41"/>
  <c r="R73" i="41"/>
  <c r="Q73" i="41"/>
  <c r="BA73" i="41" s="1"/>
  <c r="V73" i="41"/>
  <c r="AY73" i="41" s="1"/>
  <c r="BB73" i="41" s="1"/>
  <c r="AS73" i="41"/>
  <c r="AF73" i="41" s="1"/>
  <c r="Z14" i="41"/>
  <c r="AZ14" i="41" s="1"/>
  <c r="R30" i="41"/>
  <c r="Q28" i="41"/>
  <c r="BA28" i="41" s="1"/>
  <c r="BB28" i="41" s="1"/>
  <c r="AU28" i="41"/>
  <c r="AE28" i="41" a="1"/>
  <c r="AE28" i="41" s="1"/>
  <c r="V28" i="41"/>
  <c r="AY28" i="41" s="1"/>
  <c r="R28" i="41"/>
  <c r="U28" i="41"/>
  <c r="AA28" i="41"/>
  <c r="Z28" i="41"/>
  <c r="AZ28" i="41" s="1"/>
  <c r="P28" i="41"/>
  <c r="Y28" i="41"/>
  <c r="W28" i="41"/>
  <c r="AB28" i="41"/>
  <c r="S28" i="41"/>
  <c r="P126" i="41"/>
  <c r="Y126" i="41"/>
  <c r="W126" i="41"/>
  <c r="V126" i="41"/>
  <c r="AY126" i="41" s="1"/>
  <c r="U126" i="41"/>
  <c r="AE126" i="41" a="1"/>
  <c r="AE126" i="41" s="1"/>
  <c r="S126" i="41"/>
  <c r="AB126" i="41"/>
  <c r="Q126" i="41"/>
  <c r="BA126" i="41" s="1"/>
  <c r="BB126" i="41" s="1"/>
  <c r="Z126" i="41"/>
  <c r="AZ126" i="41" s="1"/>
  <c r="R126" i="41"/>
  <c r="AA126" i="41"/>
  <c r="D103" i="41"/>
  <c r="A103" i="41"/>
  <c r="AB81" i="41"/>
  <c r="P14" i="41"/>
  <c r="R14" i="41"/>
  <c r="AB30" i="41"/>
  <c r="W129" i="41"/>
  <c r="AA129" i="41"/>
  <c r="Q129" i="41"/>
  <c r="BA129" i="41" s="1"/>
  <c r="BB129" i="41" s="1"/>
  <c r="Z129" i="41"/>
  <c r="AZ129" i="41" s="1"/>
  <c r="V129" i="41"/>
  <c r="AY129" i="41" s="1"/>
  <c r="Y129" i="41"/>
  <c r="P129" i="41"/>
  <c r="AE129" i="41" a="1"/>
  <c r="AE129" i="41" s="1"/>
  <c r="S129" i="41"/>
  <c r="U129" i="41"/>
  <c r="AB129" i="41"/>
  <c r="R129" i="41"/>
  <c r="U117" i="41"/>
  <c r="S117" i="41"/>
  <c r="AB117" i="41"/>
  <c r="P117" i="41"/>
  <c r="AA117" i="41"/>
  <c r="R117" i="41"/>
  <c r="Z117" i="41"/>
  <c r="AZ117" i="41" s="1"/>
  <c r="W117" i="41"/>
  <c r="AS117" i="41"/>
  <c r="AF117" i="41" s="1"/>
  <c r="Y117" i="41"/>
  <c r="Q117" i="41"/>
  <c r="BA117" i="41" s="1"/>
  <c r="V117" i="41"/>
  <c r="AY117" i="41" s="1"/>
  <c r="AA102" i="41"/>
  <c r="N102" i="41"/>
  <c r="M102" i="41"/>
  <c r="Q14" i="41"/>
  <c r="BA14" i="41" s="1"/>
  <c r="V14" i="41"/>
  <c r="AY14" i="41" s="1"/>
  <c r="U30" i="41"/>
  <c r="Q7" i="41"/>
  <c r="BA7" i="41" s="1"/>
  <c r="Z7" i="41"/>
  <c r="AZ7" i="41" s="1"/>
  <c r="U7" i="41"/>
  <c r="AB7" i="41"/>
  <c r="S7" i="41"/>
  <c r="P121" i="41"/>
  <c r="Z123" i="41"/>
  <c r="AZ123" i="41" s="1"/>
  <c r="P123" i="41"/>
  <c r="Y123" i="41"/>
  <c r="W123" i="41"/>
  <c r="V123" i="41"/>
  <c r="AY123" i="41" s="1"/>
  <c r="S123" i="41"/>
  <c r="AB123" i="41"/>
  <c r="AA123" i="41"/>
  <c r="U123" i="41"/>
  <c r="AE123" i="41" a="1"/>
  <c r="AE123" i="41" s="1"/>
  <c r="Q123" i="41"/>
  <c r="BA123" i="41" s="1"/>
  <c r="BB123" i="41" s="1"/>
  <c r="R123" i="41"/>
  <c r="R87" i="41"/>
  <c r="Q87" i="41"/>
  <c r="BA87" i="41" s="1"/>
  <c r="Z87" i="41"/>
  <c r="AZ87" i="41" s="1"/>
  <c r="AB87" i="41"/>
  <c r="AA87" i="41"/>
  <c r="P87" i="41"/>
  <c r="Y87" i="41"/>
  <c r="V87" i="41"/>
  <c r="AY87" i="41" s="1"/>
  <c r="U87" i="41"/>
  <c r="AS87" i="41"/>
  <c r="AF87" i="41" s="1"/>
  <c r="S87" i="41"/>
  <c r="V45" i="41"/>
  <c r="AY45" i="41" s="1"/>
  <c r="P45" i="41"/>
  <c r="Q45" i="41"/>
  <c r="BA45" i="41" s="1"/>
  <c r="BB45" i="41" s="1"/>
  <c r="R45" i="41"/>
  <c r="M45" i="41"/>
  <c r="AB14" i="41"/>
  <c r="S14" i="41"/>
  <c r="S115" i="41"/>
  <c r="AS115" i="41"/>
  <c r="AF115" i="41" s="1"/>
  <c r="P115" i="41"/>
  <c r="R115" i="41"/>
  <c r="Z109" i="41"/>
  <c r="AZ109" i="41" s="1"/>
  <c r="P109" i="41"/>
  <c r="V109" i="41"/>
  <c r="AY109" i="41" s="1"/>
  <c r="Y109" i="41"/>
  <c r="U109" i="41"/>
  <c r="AE109" i="41" a="1"/>
  <c r="AE109" i="41" s="1"/>
  <c r="R109" i="41"/>
  <c r="W109" i="41"/>
  <c r="Q109" i="41"/>
  <c r="BA109" i="41" s="1"/>
  <c r="BB109" i="41" s="1"/>
  <c r="AB109" i="41"/>
  <c r="AA109" i="41"/>
  <c r="S109" i="41"/>
  <c r="Z37" i="41"/>
  <c r="AZ37" i="41" s="1"/>
  <c r="AA125" i="41"/>
  <c r="Z125" i="41"/>
  <c r="AZ125" i="41" s="1"/>
  <c r="AE125" i="41" a="1"/>
  <c r="AE125" i="41" s="1"/>
  <c r="Y125" i="41"/>
  <c r="W125" i="41"/>
  <c r="U125" i="41"/>
  <c r="AB125" i="41"/>
  <c r="AB116" i="41"/>
  <c r="M116" i="41"/>
  <c r="L116" i="41"/>
  <c r="N116" i="41"/>
  <c r="M84" i="41"/>
  <c r="AA84" i="41"/>
  <c r="N84" i="41"/>
  <c r="L84" i="41"/>
  <c r="Z84" i="41"/>
  <c r="AZ84" i="41" s="1"/>
  <c r="Y20" i="41"/>
  <c r="W20" i="41"/>
  <c r="M20" i="41"/>
  <c r="AB20" i="41"/>
  <c r="AA20" i="41"/>
  <c r="V20" i="41"/>
  <c r="AY20" i="41" s="1"/>
  <c r="L20" i="41"/>
  <c r="N20" i="41"/>
  <c r="AE14" i="41" a="1"/>
  <c r="AE14" i="41" s="1"/>
  <c r="W14" i="41"/>
  <c r="AB85" i="41"/>
  <c r="V85" i="41"/>
  <c r="AY85" i="41" s="1"/>
  <c r="R85" i="41"/>
  <c r="U85" i="41"/>
  <c r="P85" i="41"/>
  <c r="S85" i="41"/>
  <c r="AA85" i="41"/>
  <c r="Z85" i="41"/>
  <c r="AZ85" i="41" s="1"/>
  <c r="Q85" i="41"/>
  <c r="BA85" i="41" s="1"/>
  <c r="W85" i="41"/>
  <c r="Y85" i="41"/>
  <c r="AS85" i="41"/>
  <c r="AF85" i="41" s="1"/>
  <c r="V25" i="41"/>
  <c r="AY25" i="41" s="1"/>
  <c r="BB25" i="41" s="1"/>
  <c r="P25" i="41"/>
  <c r="AB25" i="41"/>
  <c r="U25" i="41"/>
  <c r="Y25" i="41"/>
  <c r="AU25" i="41"/>
  <c r="R25" i="41"/>
  <c r="S25" i="41"/>
  <c r="AA25" i="41"/>
  <c r="W25" i="41"/>
  <c r="Q25" i="41"/>
  <c r="BA25" i="41" s="1"/>
  <c r="Z25" i="41"/>
  <c r="AZ25" i="41" s="1"/>
  <c r="V11" i="41"/>
  <c r="AY11" i="41" s="1"/>
  <c r="W11" i="41"/>
  <c r="AU11" i="41"/>
  <c r="U11" i="41"/>
  <c r="Z11" i="41"/>
  <c r="AZ11" i="41" s="1"/>
  <c r="AB11" i="41"/>
  <c r="AA11" i="41"/>
  <c r="P11" i="41"/>
  <c r="R11" i="41"/>
  <c r="AE11" i="41" a="1"/>
  <c r="AE11" i="41" s="1"/>
  <c r="Y11" i="41"/>
  <c r="Q11" i="41"/>
  <c r="BA11" i="41" s="1"/>
  <c r="BB11" i="41" s="1"/>
  <c r="S11" i="41"/>
  <c r="R13" i="41"/>
  <c r="Z13" i="41"/>
  <c r="AZ13" i="41" s="1"/>
  <c r="U13" i="41"/>
  <c r="Y13" i="41"/>
  <c r="AU13" i="41"/>
  <c r="AB13" i="41"/>
  <c r="AE13" i="41" a="1"/>
  <c r="AE13" i="41" s="1"/>
  <c r="AA13" i="41"/>
  <c r="W13" i="41"/>
  <c r="W51" i="41"/>
  <c r="R51" i="41"/>
  <c r="Z51" i="41"/>
  <c r="AZ51" i="41" s="1"/>
  <c r="Q51" i="41"/>
  <c r="BA51" i="41" s="1"/>
  <c r="Y51" i="41"/>
  <c r="V51" i="41"/>
  <c r="AY51" i="41" s="1"/>
  <c r="P51" i="41"/>
  <c r="AU51" i="41"/>
  <c r="AV115" i="41" s="1"/>
  <c r="AB51" i="41"/>
  <c r="S51" i="41"/>
  <c r="U51" i="41"/>
  <c r="AA51" i="41"/>
  <c r="Z92" i="41"/>
  <c r="AZ92" i="41" s="1"/>
  <c r="V92" i="41"/>
  <c r="AY92" i="41" s="1"/>
  <c r="U92" i="41"/>
  <c r="Q92" i="41"/>
  <c r="BA92" i="41" s="1"/>
  <c r="BB92" i="41" s="1"/>
  <c r="AA92" i="41"/>
  <c r="Y92" i="41"/>
  <c r="AE92" i="41" a="1"/>
  <c r="AE92" i="41" s="1"/>
  <c r="AB92" i="41"/>
  <c r="AB122" i="41"/>
  <c r="R122" i="41"/>
  <c r="P122" i="41"/>
  <c r="AA122" i="41"/>
  <c r="S122" i="41"/>
  <c r="Q122" i="41"/>
  <c r="BA122" i="41" s="1"/>
  <c r="AE122" i="41" a="1"/>
  <c r="AE122" i="41" s="1"/>
  <c r="Y122" i="41"/>
  <c r="U122" i="41"/>
  <c r="W122" i="41"/>
  <c r="Z122" i="41"/>
  <c r="AZ122" i="41" s="1"/>
  <c r="V122" i="41"/>
  <c r="AY122" i="41" s="1"/>
  <c r="P59" i="41"/>
  <c r="R59" i="41"/>
  <c r="Q59" i="41"/>
  <c r="BA59" i="41" s="1"/>
  <c r="BB59" i="41" s="1"/>
  <c r="S59" i="41"/>
  <c r="V59" i="41"/>
  <c r="AY59" i="41" s="1"/>
  <c r="L27" i="41"/>
  <c r="Q27" i="41"/>
  <c r="BA27" i="41" s="1"/>
  <c r="BB27" i="41" s="1"/>
  <c r="P27" i="41"/>
  <c r="S27" i="41"/>
  <c r="V118" i="41"/>
  <c r="AY118" i="41" s="1"/>
  <c r="P118" i="41"/>
  <c r="AS118" i="41"/>
  <c r="AF118" i="41" s="1"/>
  <c r="S105" i="41"/>
  <c r="P105" i="41"/>
  <c r="R105" i="41"/>
  <c r="U105" i="41"/>
  <c r="Z105" i="41"/>
  <c r="AZ105" i="41" s="1"/>
  <c r="AA105" i="41"/>
  <c r="AS105" i="41"/>
  <c r="AF105" i="41" s="1"/>
  <c r="W105" i="41"/>
  <c r="Y105" i="41"/>
  <c r="AB105" i="41"/>
  <c r="Q105" i="41"/>
  <c r="BA105" i="41" s="1"/>
  <c r="V105" i="41"/>
  <c r="AY105" i="41" s="1"/>
  <c r="Y77" i="41"/>
  <c r="V77" i="41"/>
  <c r="AY77" i="41" s="1"/>
  <c r="AE77" i="41" a="1"/>
  <c r="AE77" i="41" s="1"/>
  <c r="U77" i="41"/>
  <c r="S77" i="41"/>
  <c r="R77" i="41"/>
  <c r="AA77" i="41"/>
  <c r="AB77" i="41"/>
  <c r="W77" i="41"/>
  <c r="Q77" i="41"/>
  <c r="BA77" i="41" s="1"/>
  <c r="BB77" i="41" s="1"/>
  <c r="P77" i="41"/>
  <c r="Z77" i="41"/>
  <c r="AZ77" i="41" s="1"/>
  <c r="Z35" i="41"/>
  <c r="AZ35" i="41" s="1"/>
  <c r="V35" i="41"/>
  <c r="AY35" i="41" s="1"/>
  <c r="BB35" i="41" s="1"/>
  <c r="AB5" i="41"/>
  <c r="Y5" i="41"/>
  <c r="R5" i="41"/>
  <c r="V5" i="41"/>
  <c r="AY5" i="41" s="1"/>
  <c r="AU5" i="41"/>
  <c r="Z5" i="41"/>
  <c r="AZ5" i="41" s="1"/>
  <c r="W5" i="41"/>
  <c r="AA5" i="41"/>
  <c r="S5" i="41"/>
  <c r="U5" i="41"/>
  <c r="P5" i="41"/>
  <c r="Q5" i="41"/>
  <c r="BA5" i="41" s="1"/>
  <c r="U67" i="41"/>
  <c r="V94" i="41"/>
  <c r="AY94" i="41" s="1"/>
  <c r="Q94" i="41"/>
  <c r="BA94" i="41" s="1"/>
  <c r="BB94" i="41" s="1"/>
  <c r="U94" i="41"/>
  <c r="Y94" i="41"/>
  <c r="S94" i="41"/>
  <c r="R94" i="41"/>
  <c r="AB94" i="41"/>
  <c r="P94" i="41"/>
  <c r="AA94" i="41"/>
  <c r="W94" i="41"/>
  <c r="AE94" i="41" a="1"/>
  <c r="AE94" i="41" s="1"/>
  <c r="Z94" i="41"/>
  <c r="AZ94" i="41" s="1"/>
  <c r="AE96" i="41" a="1"/>
  <c r="AE96" i="41" s="1"/>
  <c r="Y96" i="41"/>
  <c r="V96" i="41"/>
  <c r="AY96" i="41" s="1"/>
  <c r="AA96" i="41"/>
  <c r="Q96" i="41"/>
  <c r="BA96" i="41" s="1"/>
  <c r="BB96" i="41" s="1"/>
  <c r="P96" i="41"/>
  <c r="Z96" i="41"/>
  <c r="AZ96" i="41" s="1"/>
  <c r="AU14" i="41"/>
  <c r="Q21" i="41"/>
  <c r="BA21" i="41" s="1"/>
  <c r="AB21" i="41"/>
  <c r="Z21" i="41"/>
  <c r="AZ21" i="41" s="1"/>
  <c r="S21" i="41"/>
  <c r="P21" i="41"/>
  <c r="R21" i="41"/>
  <c r="Y21" i="41"/>
  <c r="AU21" i="41"/>
  <c r="W21" i="41"/>
  <c r="V21" i="41"/>
  <c r="AY21" i="41" s="1"/>
  <c r="AA21" i="41"/>
  <c r="U21" i="41"/>
  <c r="R72" i="41"/>
  <c r="AS72" i="41"/>
  <c r="AF72" i="41" s="1"/>
  <c r="AB72" i="41"/>
  <c r="W72" i="41"/>
  <c r="AA72" i="41"/>
  <c r="U72" i="41"/>
  <c r="Q72" i="41"/>
  <c r="BA72" i="41" s="1"/>
  <c r="Y72" i="41"/>
  <c r="V72" i="41"/>
  <c r="AY72" i="41" s="1"/>
  <c r="N89" i="41"/>
  <c r="AB89" i="41"/>
  <c r="AA89" i="41"/>
  <c r="M89" i="41"/>
  <c r="L89" i="41"/>
  <c r="N65" i="41"/>
  <c r="M65" i="41"/>
  <c r="R65" i="41"/>
  <c r="L65" i="41"/>
  <c r="L49" i="41"/>
  <c r="N49" i="41"/>
  <c r="M49" i="41"/>
  <c r="N33" i="41"/>
  <c r="P33" i="41"/>
  <c r="M33" i="41"/>
  <c r="L33" i="41"/>
  <c r="V33" i="41"/>
  <c r="AY33" i="41" s="1"/>
  <c r="R33" i="41"/>
  <c r="S33" i="41"/>
  <c r="Q33" i="41"/>
  <c r="BA33" i="41" s="1"/>
  <c r="BB33" i="41" s="1"/>
  <c r="N25" i="41"/>
  <c r="L25" i="41"/>
  <c r="M25" i="41"/>
  <c r="AG25" i="41" s="1"/>
  <c r="L17" i="41"/>
  <c r="P17" i="41"/>
  <c r="M17" i="41"/>
  <c r="S17" i="41"/>
  <c r="V17" i="41"/>
  <c r="AY17" i="41" s="1"/>
  <c r="N17" i="41"/>
  <c r="R17" i="41"/>
  <c r="Q17" i="41"/>
  <c r="BA17" i="41" s="1"/>
  <c r="BB17" i="41" s="1"/>
  <c r="L9" i="41"/>
  <c r="V9" i="41"/>
  <c r="AY9" i="41" s="1"/>
  <c r="U9" i="41"/>
  <c r="Z9" i="41"/>
  <c r="AZ9" i="41" s="1"/>
  <c r="AB9" i="41"/>
  <c r="W9" i="41"/>
  <c r="N9" i="41"/>
  <c r="AA9" i="41"/>
  <c r="M9" i="41"/>
  <c r="AG9" i="41" s="1"/>
  <c r="Y9" i="41"/>
  <c r="Q12" i="41"/>
  <c r="BA12" i="41" s="1"/>
  <c r="BB12" i="41" s="1"/>
  <c r="R12" i="41"/>
  <c r="AB12" i="41"/>
  <c r="S12" i="41"/>
  <c r="AA12" i="41"/>
  <c r="P12" i="41"/>
  <c r="AE12" i="41" a="1"/>
  <c r="AE12" i="41" s="1"/>
  <c r="V12" i="41"/>
  <c r="AY12" i="41" s="1"/>
  <c r="AE47" i="41" a="1"/>
  <c r="AE47" i="41" s="1"/>
  <c r="P47" i="41"/>
  <c r="Q47" i="41"/>
  <c r="BA47" i="41" s="1"/>
  <c r="BB47" i="41" s="1"/>
  <c r="AU47" i="41"/>
  <c r="R47" i="41"/>
  <c r="Y91" i="41"/>
  <c r="U91" i="41"/>
  <c r="AE91" i="41" a="1"/>
  <c r="AE91" i="41" s="1"/>
  <c r="AA91" i="41"/>
  <c r="R91" i="41"/>
  <c r="V91" i="41"/>
  <c r="AY91" i="41" s="1"/>
  <c r="AB91" i="41"/>
  <c r="W91" i="41"/>
  <c r="Z91" i="41"/>
  <c r="AZ91" i="41" s="1"/>
  <c r="AA90" i="41"/>
  <c r="AE90" i="41" a="1"/>
  <c r="AE90" i="41" s="1"/>
  <c r="V90" i="41"/>
  <c r="AY90" i="41" s="1"/>
  <c r="P90" i="41"/>
  <c r="Z90" i="41"/>
  <c r="AZ90" i="41" s="1"/>
  <c r="U90" i="41"/>
  <c r="AB90" i="41"/>
  <c r="R90" i="41"/>
  <c r="W90" i="41"/>
  <c r="S90" i="41"/>
  <c r="Y90" i="41"/>
  <c r="Q90" i="41"/>
  <c r="BA90" i="41" s="1"/>
  <c r="Z120" i="41"/>
  <c r="AZ120" i="41" s="1"/>
  <c r="BB120" i="41" s="1"/>
  <c r="N120" i="41"/>
  <c r="L120" i="41"/>
  <c r="W120" i="41"/>
  <c r="L88" i="41"/>
  <c r="AA88" i="41"/>
  <c r="V88" i="41"/>
  <c r="AY88" i="41" s="1"/>
  <c r="AB88" i="41"/>
  <c r="N88" i="41"/>
  <c r="M88" i="41"/>
  <c r="Y88" i="41"/>
  <c r="W88" i="41"/>
  <c r="U88" i="41"/>
  <c r="Q112" i="41"/>
  <c r="BA112" i="41" s="1"/>
  <c r="BB112" i="41" s="1"/>
  <c r="AG20" i="41"/>
  <c r="M35" i="41"/>
  <c r="AG35" i="41" s="1"/>
  <c r="D68" i="41"/>
  <c r="A102" i="41"/>
  <c r="Z88" i="41"/>
  <c r="AZ88" i="41" s="1"/>
  <c r="AA65" i="42"/>
  <c r="AB65" i="42"/>
  <c r="Y11" i="42"/>
  <c r="U11" i="42"/>
  <c r="Z11" i="42"/>
  <c r="AZ11" i="42" s="1"/>
  <c r="AB11" i="42"/>
  <c r="S3" i="42"/>
  <c r="V3" i="42"/>
  <c r="AY3" i="42" s="1"/>
  <c r="AA3" i="42"/>
  <c r="AE3" i="42" a="1"/>
  <c r="AE3" i="42" s="1"/>
  <c r="Q3" i="42"/>
  <c r="BA3" i="42" s="1"/>
  <c r="BB3" i="42" s="1"/>
  <c r="R3" i="42"/>
  <c r="U3" i="42"/>
  <c r="AU3" i="42"/>
  <c r="Y3" i="42"/>
  <c r="P3" i="42"/>
  <c r="Z3" i="42"/>
  <c r="AZ3" i="42" s="1"/>
  <c r="AB3" i="42"/>
  <c r="W3" i="42"/>
  <c r="Q27" i="42"/>
  <c r="BA27" i="42" s="1"/>
  <c r="U27" i="42"/>
  <c r="R27" i="42"/>
  <c r="S27" i="42"/>
  <c r="AU27" i="42"/>
  <c r="W27" i="42"/>
  <c r="Y27" i="42"/>
  <c r="P27" i="42"/>
  <c r="AA27" i="42"/>
  <c r="V27" i="42"/>
  <c r="AY27" i="42" s="1"/>
  <c r="AB27" i="42"/>
  <c r="Z27" i="42"/>
  <c r="AZ27" i="42" s="1"/>
  <c r="W124" i="42"/>
  <c r="P124" i="42"/>
  <c r="Q124" i="42"/>
  <c r="BA124" i="42" s="1"/>
  <c r="AB124" i="42"/>
  <c r="Y124" i="42"/>
  <c r="V124" i="42"/>
  <c r="AY124" i="42" s="1"/>
  <c r="AS124" i="42"/>
  <c r="AF124" i="42" s="1"/>
  <c r="R124" i="42"/>
  <c r="S124" i="42"/>
  <c r="U124" i="42"/>
  <c r="AA124" i="42"/>
  <c r="Z124" i="42"/>
  <c r="AZ124" i="42" s="1"/>
  <c r="AB94" i="42"/>
  <c r="Y94" i="42"/>
  <c r="W94" i="42"/>
  <c r="W17" i="42"/>
  <c r="Z17" i="42"/>
  <c r="AZ17" i="42" s="1"/>
  <c r="U17" i="42"/>
  <c r="AU17" i="42"/>
  <c r="S17" i="42"/>
  <c r="V17" i="42"/>
  <c r="AY17" i="42" s="1"/>
  <c r="P17" i="42"/>
  <c r="AB17" i="42"/>
  <c r="Y17" i="42"/>
  <c r="R17" i="42"/>
  <c r="Q17" i="42"/>
  <c r="BA17" i="42" s="1"/>
  <c r="AA17" i="42"/>
  <c r="M14" i="42"/>
  <c r="AG14" i="42" s="1"/>
  <c r="L14" i="42"/>
  <c r="AH50" i="42"/>
  <c r="F50" i="42"/>
  <c r="G50" i="42" s="1"/>
  <c r="Y2" i="42"/>
  <c r="AU13" i="42"/>
  <c r="F19" i="42"/>
  <c r="G19" i="42" s="1"/>
  <c r="Y107" i="42"/>
  <c r="Y123" i="42"/>
  <c r="Y77" i="42"/>
  <c r="R9" i="42"/>
  <c r="A87" i="42"/>
  <c r="AB14" i="42"/>
  <c r="R60" i="42"/>
  <c r="AU60" i="42"/>
  <c r="W14" i="42"/>
  <c r="V29" i="42"/>
  <c r="AY29" i="42" s="1"/>
  <c r="BB29" i="42" s="1"/>
  <c r="S29" i="42"/>
  <c r="AU29" i="42"/>
  <c r="W74" i="42"/>
  <c r="AA74" i="42"/>
  <c r="AB74" i="42"/>
  <c r="L110" i="42"/>
  <c r="M110" i="42"/>
  <c r="Y110" i="42"/>
  <c r="V110" i="42"/>
  <c r="AY110" i="42" s="1"/>
  <c r="Z118" i="42"/>
  <c r="AZ118" i="42" s="1"/>
  <c r="W118" i="42"/>
  <c r="P118" i="42"/>
  <c r="R118" i="42"/>
  <c r="Y118" i="42"/>
  <c r="Q118" i="42"/>
  <c r="BA118" i="42" s="1"/>
  <c r="BB118" i="42" s="1"/>
  <c r="V118" i="42"/>
  <c r="AY118" i="42" s="1"/>
  <c r="U118" i="42"/>
  <c r="S118" i="42"/>
  <c r="AB118" i="42"/>
  <c r="Q112" i="42"/>
  <c r="BA112" i="42" s="1"/>
  <c r="Z112" i="42"/>
  <c r="AZ112" i="42" s="1"/>
  <c r="Y104" i="42"/>
  <c r="W104" i="42"/>
  <c r="U104" i="42"/>
  <c r="V104" i="42"/>
  <c r="AY104" i="42" s="1"/>
  <c r="S104" i="42"/>
  <c r="Q104" i="42"/>
  <c r="BA104" i="42" s="1"/>
  <c r="AB104" i="42"/>
  <c r="AA104" i="42"/>
  <c r="Z104" i="42"/>
  <c r="AZ104" i="42" s="1"/>
  <c r="R104" i="42"/>
  <c r="M121" i="42"/>
  <c r="L121" i="42"/>
  <c r="N115" i="42"/>
  <c r="M115" i="42"/>
  <c r="L115" i="42"/>
  <c r="N109" i="42"/>
  <c r="Z109" i="42"/>
  <c r="AZ109" i="42" s="1"/>
  <c r="U109" i="42"/>
  <c r="Y109" i="42"/>
  <c r="M109" i="42"/>
  <c r="L109" i="42"/>
  <c r="N102" i="42"/>
  <c r="R102" i="42"/>
  <c r="L102" i="42"/>
  <c r="M102" i="42"/>
  <c r="AA95" i="42"/>
  <c r="Z95" i="42"/>
  <c r="AZ95" i="42" s="1"/>
  <c r="N95" i="42"/>
  <c r="M95" i="42"/>
  <c r="N88" i="42"/>
  <c r="S88" i="42"/>
  <c r="Q88" i="42"/>
  <c r="BA88" i="42" s="1"/>
  <c r="BB88" i="42" s="1"/>
  <c r="M88" i="42"/>
  <c r="L88" i="42"/>
  <c r="V48" i="42"/>
  <c r="AY48" i="42" s="1"/>
  <c r="W48" i="42"/>
  <c r="AU48" i="42"/>
  <c r="P48" i="42"/>
  <c r="U48" i="42"/>
  <c r="Z48" i="42"/>
  <c r="AZ48" i="42" s="1"/>
  <c r="Y48" i="42"/>
  <c r="S48" i="42"/>
  <c r="AB48" i="42"/>
  <c r="R48" i="42"/>
  <c r="AA48" i="42"/>
  <c r="U2" i="42"/>
  <c r="AG58" i="42"/>
  <c r="R77" i="42"/>
  <c r="P9" i="42"/>
  <c r="AS77" i="42"/>
  <c r="AF77" i="42" s="1"/>
  <c r="V60" i="42"/>
  <c r="AY60" i="42" s="1"/>
  <c r="BB60" i="42" s="1"/>
  <c r="S60" i="42"/>
  <c r="V14" i="42"/>
  <c r="AY14" i="42" s="1"/>
  <c r="AB116" i="42"/>
  <c r="U116" i="42"/>
  <c r="Y116" i="42"/>
  <c r="P116" i="42"/>
  <c r="U103" i="42"/>
  <c r="AA103" i="42"/>
  <c r="AB103" i="42"/>
  <c r="Q103" i="42"/>
  <c r="BA103" i="42" s="1"/>
  <c r="BB103" i="42" s="1"/>
  <c r="Z103" i="42"/>
  <c r="AZ103" i="42" s="1"/>
  <c r="S103" i="42"/>
  <c r="V103" i="42"/>
  <c r="AY103" i="42" s="1"/>
  <c r="Y103" i="42"/>
  <c r="R103" i="42"/>
  <c r="W103" i="42"/>
  <c r="AB107" i="42"/>
  <c r="A96" i="42"/>
  <c r="D96" i="42"/>
  <c r="A46" i="42"/>
  <c r="D46" i="42"/>
  <c r="AU8" i="42"/>
  <c r="Z8" i="42"/>
  <c r="AZ8" i="42" s="1"/>
  <c r="W8" i="42"/>
  <c r="P8" i="42"/>
  <c r="V8" i="42"/>
  <c r="AY8" i="42" s="1"/>
  <c r="S8" i="42"/>
  <c r="U8" i="42"/>
  <c r="AB8" i="42"/>
  <c r="R8" i="42"/>
  <c r="AA8" i="42"/>
  <c r="D38" i="42"/>
  <c r="A38" i="42"/>
  <c r="R69" i="42"/>
  <c r="V69" i="42"/>
  <c r="AY69" i="42" s="1"/>
  <c r="Q69" i="42"/>
  <c r="BA69" i="42" s="1"/>
  <c r="BB69" i="42" s="1"/>
  <c r="U69" i="42"/>
  <c r="W69" i="42"/>
  <c r="Z84" i="42"/>
  <c r="AZ84" i="42" s="1"/>
  <c r="AB84" i="42"/>
  <c r="R84" i="42"/>
  <c r="S84" i="42"/>
  <c r="AA84" i="42"/>
  <c r="Q84" i="42"/>
  <c r="BA84" i="42" s="1"/>
  <c r="BB84" i="42" s="1"/>
  <c r="V84" i="42"/>
  <c r="AY84" i="42" s="1"/>
  <c r="Y84" i="42"/>
  <c r="AA115" i="42"/>
  <c r="S115" i="42"/>
  <c r="V115" i="42"/>
  <c r="AY115" i="42" s="1"/>
  <c r="AB115" i="42"/>
  <c r="U115" i="42"/>
  <c r="R115" i="42"/>
  <c r="Q115" i="42"/>
  <c r="BA115" i="42" s="1"/>
  <c r="BB115" i="42" s="1"/>
  <c r="Z115" i="42"/>
  <c r="AZ115" i="42" s="1"/>
  <c r="P115" i="42"/>
  <c r="Y115" i="42"/>
  <c r="N41" i="42"/>
  <c r="L41" i="42"/>
  <c r="M41" i="42"/>
  <c r="N33" i="42"/>
  <c r="L33" i="42"/>
  <c r="N9" i="42"/>
  <c r="L9" i="42"/>
  <c r="M9" i="42"/>
  <c r="N123" i="42"/>
  <c r="W123" i="42"/>
  <c r="M123" i="42"/>
  <c r="L123" i="42"/>
  <c r="F58" i="42"/>
  <c r="G58" i="42" s="1"/>
  <c r="AH58" i="42"/>
  <c r="AU2" i="42"/>
  <c r="AB13" i="42"/>
  <c r="AG11" i="42"/>
  <c r="W107" i="42"/>
  <c r="AB9" i="42"/>
  <c r="P60" i="42"/>
  <c r="Y14" i="42"/>
  <c r="D7" i="42"/>
  <c r="A7" i="42"/>
  <c r="L35" i="42"/>
  <c r="N35" i="42"/>
  <c r="M35" i="42"/>
  <c r="AU64" i="42"/>
  <c r="S64" i="42"/>
  <c r="U64" i="42"/>
  <c r="R64" i="42"/>
  <c r="AB64" i="42"/>
  <c r="AA64" i="42"/>
  <c r="N48" i="42"/>
  <c r="M48" i="42"/>
  <c r="AG48" i="42" s="1"/>
  <c r="S77" i="42"/>
  <c r="AA77" i="42"/>
  <c r="Q77" i="42"/>
  <c r="BA77" i="42" s="1"/>
  <c r="D16" i="42"/>
  <c r="A16" i="42"/>
  <c r="D51" i="42"/>
  <c r="P2" i="42"/>
  <c r="AA13" i="42"/>
  <c r="P107" i="42"/>
  <c r="Z123" i="42"/>
  <c r="AZ123" i="42" s="1"/>
  <c r="U77" i="42"/>
  <c r="AU9" i="42"/>
  <c r="Z9" i="42"/>
  <c r="AZ9" i="42" s="1"/>
  <c r="W60" i="42"/>
  <c r="N26" i="42"/>
  <c r="Q48" i="42"/>
  <c r="BA48" i="42" s="1"/>
  <c r="W111" i="42"/>
  <c r="U111" i="42"/>
  <c r="P111" i="42"/>
  <c r="AA111" i="42"/>
  <c r="S56" i="42"/>
  <c r="Y56" i="42"/>
  <c r="N53" i="42"/>
  <c r="L53" i="42"/>
  <c r="M53" i="42"/>
  <c r="U61" i="42"/>
  <c r="AA61" i="42"/>
  <c r="Q61" i="42"/>
  <c r="BA61" i="42" s="1"/>
  <c r="AB61" i="42"/>
  <c r="S61" i="42"/>
  <c r="D63" i="42"/>
  <c r="A63" i="42"/>
  <c r="R100" i="42"/>
  <c r="AA100" i="42"/>
  <c r="Q100" i="42"/>
  <c r="BA100" i="42" s="1"/>
  <c r="BB100" i="42" s="1"/>
  <c r="Y100" i="42"/>
  <c r="Z100" i="42"/>
  <c r="AZ100" i="42" s="1"/>
  <c r="U100" i="42"/>
  <c r="F122" i="42"/>
  <c r="G122" i="42" s="1"/>
  <c r="Y93" i="42"/>
  <c r="U93" i="42"/>
  <c r="Q93" i="42"/>
  <c r="BA93" i="42" s="1"/>
  <c r="Z93" i="42"/>
  <c r="AZ93" i="42" s="1"/>
  <c r="BB93" i="42" s="1"/>
  <c r="L63" i="42"/>
  <c r="Y63" i="42"/>
  <c r="M39" i="42"/>
  <c r="S39" i="42"/>
  <c r="Q39" i="42"/>
  <c r="BA39" i="42" s="1"/>
  <c r="BB39" i="42" s="1"/>
  <c r="P39" i="42"/>
  <c r="L39" i="42"/>
  <c r="U107" i="42"/>
  <c r="R107" i="42"/>
  <c r="Q107" i="42"/>
  <c r="BA107" i="42" s="1"/>
  <c r="F66" i="42"/>
  <c r="G66" i="42" s="1"/>
  <c r="AG66" i="42"/>
  <c r="AG26" i="42"/>
  <c r="S13" i="42"/>
  <c r="AH11" i="42"/>
  <c r="V107" i="42"/>
  <c r="AY107" i="42" s="1"/>
  <c r="V77" i="42"/>
  <c r="AY77" i="42" s="1"/>
  <c r="Q9" i="42"/>
  <c r="BA9" i="42" s="1"/>
  <c r="BB9" i="42" s="1"/>
  <c r="S9" i="42"/>
  <c r="AA60" i="42"/>
  <c r="Z14" i="42"/>
  <c r="AZ14" i="42" s="1"/>
  <c r="F26" i="42"/>
  <c r="G26" i="42" s="1"/>
  <c r="N14" i="42"/>
  <c r="M61" i="42"/>
  <c r="AG61" i="42" s="1"/>
  <c r="N61" i="42"/>
  <c r="L61" i="42"/>
  <c r="N79" i="42"/>
  <c r="M79" i="42"/>
  <c r="L79" i="42"/>
  <c r="P83" i="42"/>
  <c r="V83" i="42"/>
  <c r="AY83" i="42" s="1"/>
  <c r="Y83" i="42"/>
  <c r="S83" i="42"/>
  <c r="AB83" i="42"/>
  <c r="R83" i="42"/>
  <c r="W83" i="42"/>
  <c r="N100" i="42"/>
  <c r="L100" i="42"/>
  <c r="AA121" i="42"/>
  <c r="Q121" i="42"/>
  <c r="BA121" i="42" s="1"/>
  <c r="BB121" i="42" s="1"/>
  <c r="W99" i="42"/>
  <c r="V99" i="42"/>
  <c r="AY99" i="42" s="1"/>
  <c r="S99" i="42"/>
  <c r="AB99" i="42"/>
  <c r="R99" i="42"/>
  <c r="Z99" i="42"/>
  <c r="AZ99" i="42" s="1"/>
  <c r="P99" i="42"/>
  <c r="N46" i="42"/>
  <c r="U46" i="42"/>
  <c r="AA46" i="42"/>
  <c r="Y46" i="42"/>
  <c r="Z46" i="42"/>
  <c r="AZ46" i="42" s="1"/>
  <c r="L46" i="42"/>
  <c r="AB46" i="42"/>
  <c r="W46" i="42"/>
  <c r="V46" i="42"/>
  <c r="AY46" i="42" s="1"/>
  <c r="AH42" i="42"/>
  <c r="F42" i="42"/>
  <c r="G42" i="42" s="1"/>
  <c r="AG42" i="42"/>
  <c r="R18" i="42"/>
  <c r="M18" i="42"/>
  <c r="L18" i="42"/>
  <c r="N18" i="42"/>
  <c r="Q18" i="42"/>
  <c r="BA18" i="42" s="1"/>
  <c r="BB18" i="42" s="1"/>
  <c r="A19" i="42"/>
  <c r="Z107" i="42"/>
  <c r="AZ107" i="42" s="1"/>
  <c r="U123" i="42"/>
  <c r="W77" i="42"/>
  <c r="P18" i="42"/>
  <c r="AA9" i="42"/>
  <c r="W9" i="42"/>
  <c r="Y60" i="42"/>
  <c r="R108" i="42"/>
  <c r="Z108" i="42"/>
  <c r="AZ108" i="42" s="1"/>
  <c r="AA108" i="42"/>
  <c r="U108" i="42"/>
  <c r="Q108" i="42"/>
  <c r="BA108" i="42" s="1"/>
  <c r="Y108" i="42"/>
  <c r="W108" i="42"/>
  <c r="V108" i="42"/>
  <c r="AY108" i="42" s="1"/>
  <c r="S108" i="42"/>
  <c r="P62" i="42"/>
  <c r="AA62" i="42"/>
  <c r="R62" i="42"/>
  <c r="V62" i="42"/>
  <c r="AY62" i="42" s="1"/>
  <c r="BB62" i="42" s="1"/>
  <c r="W62" i="42"/>
  <c r="D5" i="42"/>
  <c r="A5" i="42"/>
  <c r="Q15" i="42"/>
  <c r="BA15" i="42" s="1"/>
  <c r="S15" i="42"/>
  <c r="W15" i="42"/>
  <c r="Y15" i="42"/>
  <c r="V15" i="42"/>
  <c r="AY15" i="42" s="1"/>
  <c r="Z15" i="42"/>
  <c r="AZ15" i="42" s="1"/>
  <c r="R15" i="42"/>
  <c r="L31" i="42"/>
  <c r="N31" i="42"/>
  <c r="F92" i="42"/>
  <c r="G92" i="42" s="1"/>
  <c r="V85" i="42"/>
  <c r="AY85" i="42" s="1"/>
  <c r="AB85" i="42"/>
  <c r="R85" i="42"/>
  <c r="Y85" i="42"/>
  <c r="Z13" i="42"/>
  <c r="AZ13" i="42" s="1"/>
  <c r="P13" i="42"/>
  <c r="R13" i="42"/>
  <c r="U13" i="42"/>
  <c r="Q13" i="42"/>
  <c r="BA13" i="42" s="1"/>
  <c r="F34" i="42"/>
  <c r="G34" i="42" s="1"/>
  <c r="AH34" i="42"/>
  <c r="W13" i="42"/>
  <c r="AA123" i="42"/>
  <c r="AA107" i="42"/>
  <c r="P77" i="42"/>
  <c r="V9" i="42"/>
  <c r="AY9" i="42" s="1"/>
  <c r="U9" i="42"/>
  <c r="AS107" i="42"/>
  <c r="AF107" i="42" s="1"/>
  <c r="U60" i="42"/>
  <c r="U14" i="42"/>
  <c r="Z77" i="42"/>
  <c r="AZ77" i="42" s="1"/>
  <c r="Q127" i="42"/>
  <c r="BA127" i="42" s="1"/>
  <c r="P127" i="42"/>
  <c r="V127" i="42"/>
  <c r="AY127" i="42" s="1"/>
  <c r="BB127" i="42" s="1"/>
  <c r="U127" i="42"/>
  <c r="S127" i="42"/>
  <c r="A43" i="42"/>
  <c r="D43" i="42"/>
  <c r="L26" i="42"/>
  <c r="Y16" i="42"/>
  <c r="Y30" i="42"/>
  <c r="R30" i="42"/>
  <c r="AA30" i="42"/>
  <c r="AA45" i="42"/>
  <c r="N45" i="42"/>
  <c r="Z45" i="42"/>
  <c r="AZ45" i="42" s="1"/>
  <c r="BB45" i="42" s="1"/>
  <c r="M45" i="42"/>
  <c r="AG45" i="42" s="1"/>
  <c r="U45" i="42"/>
  <c r="L45" i="42"/>
  <c r="AA70" i="42"/>
  <c r="Z70" i="42"/>
  <c r="AZ70" i="42" s="1"/>
  <c r="V70" i="42"/>
  <c r="AY70" i="42" s="1"/>
  <c r="Q70" i="42"/>
  <c r="BA70" i="42" s="1"/>
  <c r="BB70" i="42" s="1"/>
  <c r="P70" i="42"/>
  <c r="W70" i="42"/>
  <c r="U70" i="42"/>
  <c r="U119" i="42"/>
  <c r="AB119" i="42"/>
  <c r="S76" i="42"/>
  <c r="W76" i="42"/>
  <c r="Q76" i="42"/>
  <c r="BA76" i="42" s="1"/>
  <c r="Z68" i="42"/>
  <c r="AZ68" i="42" s="1"/>
  <c r="P68" i="42"/>
  <c r="S68" i="42"/>
  <c r="V68" i="42"/>
  <c r="AY68" i="42" s="1"/>
  <c r="AA68" i="42"/>
  <c r="Y68" i="42"/>
  <c r="N81" i="42"/>
  <c r="L81" i="42"/>
  <c r="L75" i="42"/>
  <c r="N75" i="42"/>
  <c r="M75" i="42"/>
  <c r="N67" i="42"/>
  <c r="M67" i="42"/>
  <c r="L67" i="42"/>
  <c r="M20" i="42"/>
  <c r="N20" i="42"/>
  <c r="P102" i="42"/>
  <c r="D28" i="42"/>
  <c r="V39" i="42"/>
  <c r="AY39" i="42" s="1"/>
  <c r="AB123" i="43"/>
  <c r="S123" i="43"/>
  <c r="AA123" i="43"/>
  <c r="Z123" i="43"/>
  <c r="AZ123" i="43" s="1"/>
  <c r="W123" i="43"/>
  <c r="AE123" i="43" a="1"/>
  <c r="AE123" i="43" s="1"/>
  <c r="R123" i="43"/>
  <c r="Q123" i="43"/>
  <c r="BA123" i="43" s="1"/>
  <c r="BB123" i="43" s="1"/>
  <c r="Y123" i="43"/>
  <c r="P123" i="43"/>
  <c r="U123" i="43"/>
  <c r="V123" i="43"/>
  <c r="AY123" i="43" s="1"/>
  <c r="AE122" i="43" a="1"/>
  <c r="AE122" i="43" s="1"/>
  <c r="R122" i="43"/>
  <c r="AA122" i="43"/>
  <c r="Y122" i="43"/>
  <c r="AB122" i="43"/>
  <c r="P122" i="43"/>
  <c r="Z122" i="43"/>
  <c r="AZ122" i="43" s="1"/>
  <c r="S122" i="43"/>
  <c r="U122" i="43"/>
  <c r="Q122" i="43"/>
  <c r="BA122" i="43" s="1"/>
  <c r="BB122" i="43" s="1"/>
  <c r="V122" i="43"/>
  <c r="AY122" i="43" s="1"/>
  <c r="W122" i="43"/>
  <c r="AB5" i="43"/>
  <c r="R5" i="43"/>
  <c r="AU5" i="43"/>
  <c r="Q5" i="43"/>
  <c r="BA5" i="43" s="1"/>
  <c r="V5" i="43"/>
  <c r="AY5" i="43" s="1"/>
  <c r="U5" i="43"/>
  <c r="P5" i="43"/>
  <c r="Z5" i="43"/>
  <c r="AZ5" i="43" s="1"/>
  <c r="S5" i="43"/>
  <c r="Y5" i="43"/>
  <c r="W5" i="43"/>
  <c r="AA5" i="43"/>
  <c r="AA21" i="43"/>
  <c r="U21" i="43"/>
  <c r="Q21" i="43"/>
  <c r="BA21" i="43" s="1"/>
  <c r="AU21" i="43"/>
  <c r="Z21" i="43"/>
  <c r="AZ21" i="43" s="1"/>
  <c r="S21" i="43"/>
  <c r="V21" i="43"/>
  <c r="AY21" i="43" s="1"/>
  <c r="Y21" i="43"/>
  <c r="P21" i="43"/>
  <c r="AB21" i="43"/>
  <c r="W21" i="43"/>
  <c r="R21" i="43"/>
  <c r="R3" i="43"/>
  <c r="V3" i="43"/>
  <c r="AY3" i="43" s="1"/>
  <c r="AA3" i="43"/>
  <c r="U3" i="43"/>
  <c r="Q3" i="43"/>
  <c r="BA3" i="43" s="1"/>
  <c r="Z3" i="43"/>
  <c r="AZ3" i="43" s="1"/>
  <c r="P3" i="43"/>
  <c r="Y3" i="43"/>
  <c r="S3" i="43"/>
  <c r="AU3" i="43"/>
  <c r="L38" i="43"/>
  <c r="N38" i="43"/>
  <c r="U70" i="43"/>
  <c r="W70" i="43"/>
  <c r="M99" i="43"/>
  <c r="L99" i="43"/>
  <c r="N99" i="43"/>
  <c r="F115" i="43"/>
  <c r="G115" i="43" s="1"/>
  <c r="U55" i="43"/>
  <c r="Y55" i="43"/>
  <c r="V55" i="43"/>
  <c r="AY55" i="43" s="1"/>
  <c r="M55" i="43"/>
  <c r="N55" i="43"/>
  <c r="AB55" i="43"/>
  <c r="L55" i="43"/>
  <c r="AA55" i="43"/>
  <c r="Z37" i="43"/>
  <c r="AZ37" i="43" s="1"/>
  <c r="S37" i="43"/>
  <c r="A80" i="43"/>
  <c r="A109" i="43"/>
  <c r="U11" i="43"/>
  <c r="Q40" i="43"/>
  <c r="BA40" i="43" s="1"/>
  <c r="Z99" i="43"/>
  <c r="AZ99" i="43" s="1"/>
  <c r="W55" i="43"/>
  <c r="U120" i="43"/>
  <c r="S120" i="43"/>
  <c r="P120" i="43"/>
  <c r="R120" i="43"/>
  <c r="Y120" i="43"/>
  <c r="Q120" i="43"/>
  <c r="BA120" i="43" s="1"/>
  <c r="D86" i="43"/>
  <c r="A86" i="43"/>
  <c r="Y16" i="43"/>
  <c r="U16" i="43"/>
  <c r="AH2" i="43"/>
  <c r="F2" i="43"/>
  <c r="G2" i="43" s="1"/>
  <c r="P114" i="43"/>
  <c r="W114" i="43"/>
  <c r="N62" i="43"/>
  <c r="M62" i="43"/>
  <c r="L62" i="43"/>
  <c r="M47" i="43"/>
  <c r="P47" i="43"/>
  <c r="Q47" i="43"/>
  <c r="BA47" i="43" s="1"/>
  <c r="BB47" i="43" s="1"/>
  <c r="V47" i="43"/>
  <c r="AY47" i="43" s="1"/>
  <c r="N47" i="43"/>
  <c r="S47" i="43"/>
  <c r="L25" i="43"/>
  <c r="Z25" i="43"/>
  <c r="AZ25" i="43" s="1"/>
  <c r="BB25" i="43" s="1"/>
  <c r="AA25" i="43"/>
  <c r="AB25" i="43"/>
  <c r="U25" i="43"/>
  <c r="Y25" i="43"/>
  <c r="N25" i="43"/>
  <c r="W25" i="43"/>
  <c r="M25" i="43"/>
  <c r="AG25" i="43" s="1"/>
  <c r="W37" i="43"/>
  <c r="Z11" i="43"/>
  <c r="AZ11" i="43" s="1"/>
  <c r="Y40" i="43"/>
  <c r="Y38" i="43"/>
  <c r="D114" i="43"/>
  <c r="W99" i="43"/>
  <c r="Q59" i="43"/>
  <c r="BA59" i="43" s="1"/>
  <c r="BB59" i="43" s="1"/>
  <c r="W59" i="43"/>
  <c r="U59" i="43"/>
  <c r="S59" i="43"/>
  <c r="Y59" i="43"/>
  <c r="AU59" i="43"/>
  <c r="AV94" i="43" s="1"/>
  <c r="AB59" i="43"/>
  <c r="P59" i="43"/>
  <c r="AA59" i="43"/>
  <c r="V59" i="43"/>
  <c r="AY59" i="43" s="1"/>
  <c r="W39" i="43"/>
  <c r="AA39" i="43"/>
  <c r="Y39" i="43"/>
  <c r="P39" i="43"/>
  <c r="D6" i="43"/>
  <c r="A6" i="43"/>
  <c r="U27" i="43"/>
  <c r="Y27" i="43"/>
  <c r="N9" i="43"/>
  <c r="M9" i="43"/>
  <c r="AG9" i="43" s="1"/>
  <c r="L9" i="43"/>
  <c r="Z9" i="43"/>
  <c r="AZ9" i="43" s="1"/>
  <c r="BB9" i="43" s="1"/>
  <c r="U23" i="43"/>
  <c r="L23" i="43"/>
  <c r="AB23" i="43"/>
  <c r="Y23" i="43"/>
  <c r="AA23" i="43"/>
  <c r="W23" i="43"/>
  <c r="M28" i="43"/>
  <c r="L28" i="43"/>
  <c r="N28" i="43"/>
  <c r="P119" i="43"/>
  <c r="Y119" i="43"/>
  <c r="V119" i="43"/>
  <c r="AY119" i="43" s="1"/>
  <c r="W119" i="43"/>
  <c r="R119" i="43"/>
  <c r="Q119" i="43"/>
  <c r="BA119" i="43" s="1"/>
  <c r="S119" i="43"/>
  <c r="Z119" i="43"/>
  <c r="AZ119" i="43" s="1"/>
  <c r="BB119" i="43" s="1"/>
  <c r="AB119" i="43"/>
  <c r="U129" i="43"/>
  <c r="Q76" i="43"/>
  <c r="BA76" i="43" s="1"/>
  <c r="V68" i="43"/>
  <c r="AY68" i="43" s="1"/>
  <c r="AB68" i="43"/>
  <c r="P68" i="43"/>
  <c r="AA68" i="43"/>
  <c r="L122" i="43"/>
  <c r="N122" i="43"/>
  <c r="L69" i="43"/>
  <c r="M69" i="43"/>
  <c r="AB69" i="43"/>
  <c r="N69" i="43"/>
  <c r="N24" i="43"/>
  <c r="M24" i="43"/>
  <c r="AG24" i="43" s="1"/>
  <c r="Z24" i="43"/>
  <c r="AZ24" i="43" s="1"/>
  <c r="W24" i="43"/>
  <c r="V37" i="43"/>
  <c r="AY37" i="43" s="1"/>
  <c r="AE107" i="43" a="1"/>
  <c r="AE107" i="43" s="1"/>
  <c r="A78" i="43"/>
  <c r="A76" i="43"/>
  <c r="Z38" i="43"/>
  <c r="AZ38" i="43" s="1"/>
  <c r="R35" i="43"/>
  <c r="W35" i="43"/>
  <c r="Q35" i="43"/>
  <c r="BA35" i="43" s="1"/>
  <c r="M38" i="43"/>
  <c r="AG38" i="43" s="1"/>
  <c r="A8" i="43"/>
  <c r="D8" i="43"/>
  <c r="M116" i="43"/>
  <c r="L116" i="43"/>
  <c r="N116" i="43"/>
  <c r="D82" i="43"/>
  <c r="A82" i="43"/>
  <c r="R67" i="43"/>
  <c r="U67" i="43"/>
  <c r="M121" i="43"/>
  <c r="AA121" i="43"/>
  <c r="W121" i="43"/>
  <c r="N121" i="43"/>
  <c r="Z121" i="43"/>
  <c r="AZ121" i="43" s="1"/>
  <c r="V121" i="43"/>
  <c r="AY121" i="43" s="1"/>
  <c r="U121" i="43"/>
  <c r="L121" i="43"/>
  <c r="N90" i="43"/>
  <c r="M90" i="43"/>
  <c r="M76" i="43"/>
  <c r="N76" i="43"/>
  <c r="L76" i="43"/>
  <c r="U37" i="43"/>
  <c r="AU40" i="43"/>
  <c r="AV92" i="43" s="1"/>
  <c r="W38" i="43"/>
  <c r="Z55" i="43"/>
  <c r="AZ55" i="43" s="1"/>
  <c r="V127" i="43"/>
  <c r="AY127" i="43" s="1"/>
  <c r="Z127" i="43"/>
  <c r="AZ127" i="43" s="1"/>
  <c r="U127" i="43"/>
  <c r="AA127" i="43"/>
  <c r="Q127" i="43"/>
  <c r="BA127" i="43" s="1"/>
  <c r="BB127" i="43" s="1"/>
  <c r="AB127" i="43"/>
  <c r="W127" i="43"/>
  <c r="Y127" i="43"/>
  <c r="P70" i="43"/>
  <c r="W48" i="43"/>
  <c r="R48" i="43"/>
  <c r="U48" i="43"/>
  <c r="AB48" i="43"/>
  <c r="AA48" i="43"/>
  <c r="P48" i="43"/>
  <c r="Q48" i="43"/>
  <c r="BA48" i="43" s="1"/>
  <c r="BB48" i="43" s="1"/>
  <c r="AU48" i="43"/>
  <c r="AV108" i="43" s="1"/>
  <c r="Z48" i="43"/>
  <c r="AZ48" i="43" s="1"/>
  <c r="Y48" i="43"/>
  <c r="V48" i="43"/>
  <c r="AY48" i="43" s="1"/>
  <c r="AU8" i="43"/>
  <c r="R8" i="43"/>
  <c r="W8" i="43"/>
  <c r="AA8" i="43"/>
  <c r="P8" i="43"/>
  <c r="Q8" i="43"/>
  <c r="BA8" i="43" s="1"/>
  <c r="V8" i="43"/>
  <c r="AY8" i="43" s="1"/>
  <c r="Z8" i="43"/>
  <c r="AZ8" i="43" s="1"/>
  <c r="Y8" i="43"/>
  <c r="S8" i="43"/>
  <c r="V94" i="43"/>
  <c r="AY94" i="43" s="1"/>
  <c r="U94" i="43"/>
  <c r="W94" i="43"/>
  <c r="AB94" i="43"/>
  <c r="S94" i="43"/>
  <c r="Q94" i="43"/>
  <c r="BA94" i="43" s="1"/>
  <c r="R94" i="43"/>
  <c r="AA94" i="43"/>
  <c r="P94" i="43"/>
  <c r="Z94" i="43"/>
  <c r="AZ94" i="43" s="1"/>
  <c r="P126" i="43"/>
  <c r="W126" i="43"/>
  <c r="U126" i="43"/>
  <c r="Z126" i="43"/>
  <c r="AZ126" i="43" s="1"/>
  <c r="S81" i="43"/>
  <c r="Q81" i="43"/>
  <c r="BA81" i="43" s="1"/>
  <c r="BB81" i="43" s="1"/>
  <c r="P81" i="43"/>
  <c r="Z81" i="43"/>
  <c r="AZ81" i="43" s="1"/>
  <c r="AB81" i="43"/>
  <c r="AA81" i="43"/>
  <c r="R81" i="43"/>
  <c r="AU37" i="43"/>
  <c r="AV35" i="43" s="1"/>
  <c r="D21" i="43"/>
  <c r="P107" i="43"/>
  <c r="P40" i="43"/>
  <c r="Z40" i="43"/>
  <c r="AZ40" i="43" s="1"/>
  <c r="AA38" i="43"/>
  <c r="W3" i="43"/>
  <c r="AB62" i="43"/>
  <c r="R62" i="43"/>
  <c r="AA62" i="43"/>
  <c r="W62" i="43"/>
  <c r="Q62" i="43"/>
  <c r="BA62" i="43" s="1"/>
  <c r="BB62" i="43" s="1"/>
  <c r="V62" i="43"/>
  <c r="AY62" i="43" s="1"/>
  <c r="P62" i="43"/>
  <c r="U62" i="43"/>
  <c r="Z62" i="43"/>
  <c r="AZ62" i="43" s="1"/>
  <c r="AU62" i="43"/>
  <c r="Y62" i="43"/>
  <c r="S61" i="43"/>
  <c r="AU61" i="43"/>
  <c r="AA61" i="43"/>
  <c r="AB61" i="43"/>
  <c r="Q61" i="43"/>
  <c r="BA61" i="43" s="1"/>
  <c r="BB61" i="43" s="1"/>
  <c r="Y61" i="43"/>
  <c r="Z61" i="43"/>
  <c r="AZ61" i="43" s="1"/>
  <c r="R49" i="43"/>
  <c r="Q49" i="43"/>
  <c r="BA49" i="43" s="1"/>
  <c r="BB49" i="43" s="1"/>
  <c r="V49" i="43"/>
  <c r="AY49" i="43" s="1"/>
  <c r="L83" i="43"/>
  <c r="M83" i="43"/>
  <c r="N91" i="43"/>
  <c r="M91" i="43"/>
  <c r="L91" i="43"/>
  <c r="S91" i="43"/>
  <c r="AA96" i="43"/>
  <c r="P96" i="43"/>
  <c r="R96" i="43"/>
  <c r="Q96" i="43"/>
  <c r="BA96" i="43" s="1"/>
  <c r="BB96" i="43" s="1"/>
  <c r="S96" i="43"/>
  <c r="L111" i="43"/>
  <c r="M111" i="43"/>
  <c r="S111" i="43"/>
  <c r="P111" i="43"/>
  <c r="AA113" i="43"/>
  <c r="S113" i="43"/>
  <c r="V113" i="43"/>
  <c r="AY113" i="43" s="1"/>
  <c r="P113" i="43"/>
  <c r="Q113" i="43"/>
  <c r="BA113" i="43" s="1"/>
  <c r="BB113" i="43" s="1"/>
  <c r="M128" i="43"/>
  <c r="L128" i="43"/>
  <c r="N128" i="43"/>
  <c r="AB87" i="43"/>
  <c r="R87" i="43"/>
  <c r="M103" i="43"/>
  <c r="L103" i="43"/>
  <c r="N103" i="43"/>
  <c r="M96" i="43"/>
  <c r="N96" i="43"/>
  <c r="L96" i="43"/>
  <c r="N66" i="43"/>
  <c r="M66" i="43"/>
  <c r="L66" i="43"/>
  <c r="L58" i="43"/>
  <c r="N58" i="43"/>
  <c r="N29" i="43"/>
  <c r="M29" i="43"/>
  <c r="L29" i="43"/>
  <c r="Y37" i="43"/>
  <c r="P37" i="43"/>
  <c r="D47" i="43"/>
  <c r="V40" i="43"/>
  <c r="AY40" i="43" s="1"/>
  <c r="S40" i="43"/>
  <c r="AB3" i="43"/>
  <c r="W28" i="43"/>
  <c r="Q28" i="43"/>
  <c r="BA28" i="43" s="1"/>
  <c r="BB28" i="43" s="1"/>
  <c r="V28" i="43"/>
  <c r="AY28" i="43" s="1"/>
  <c r="Y28" i="43"/>
  <c r="U28" i="43"/>
  <c r="P28" i="43"/>
  <c r="AU28" i="43"/>
  <c r="Z28" i="43"/>
  <c r="AZ28" i="43" s="1"/>
  <c r="S28" i="43"/>
  <c r="AB28" i="43"/>
  <c r="R28" i="43"/>
  <c r="L17" i="43"/>
  <c r="N17" i="43"/>
  <c r="A41" i="43"/>
  <c r="D41" i="43"/>
  <c r="M49" i="43"/>
  <c r="N49" i="43"/>
  <c r="L49" i="43"/>
  <c r="S93" i="43"/>
  <c r="AB93" i="43"/>
  <c r="R93" i="43"/>
  <c r="Q93" i="43"/>
  <c r="BA93" i="43" s="1"/>
  <c r="BB93" i="43" s="1"/>
  <c r="V93" i="43"/>
  <c r="AY93" i="43" s="1"/>
  <c r="Y93" i="43"/>
  <c r="W93" i="43"/>
  <c r="R110" i="43"/>
  <c r="W101" i="43"/>
  <c r="N73" i="43"/>
  <c r="M73" i="43"/>
  <c r="L73" i="43"/>
  <c r="N50" i="43"/>
  <c r="L50" i="43"/>
  <c r="M50" i="43"/>
  <c r="AG50" i="43" s="1"/>
  <c r="N42" i="43"/>
  <c r="M42" i="43"/>
  <c r="L42" i="43"/>
  <c r="AA37" i="43"/>
  <c r="AB99" i="43"/>
  <c r="V38" i="43"/>
  <c r="AY38" i="43" s="1"/>
  <c r="D64" i="43"/>
  <c r="N26" i="43"/>
  <c r="D108" i="43"/>
  <c r="AE11" i="43" a="1"/>
  <c r="AE11" i="43" s="1"/>
  <c r="AA40" i="43"/>
  <c r="R40" i="43"/>
  <c r="U38" i="43"/>
  <c r="D12" i="43"/>
  <c r="A12" i="43"/>
  <c r="AA99" i="43"/>
  <c r="V99" i="43"/>
  <c r="AY99" i="43" s="1"/>
  <c r="Y99" i="43"/>
  <c r="U99" i="43"/>
  <c r="AB108" i="43"/>
  <c r="W108" i="43"/>
  <c r="S108" i="43"/>
  <c r="P108" i="43"/>
  <c r="Q108" i="43"/>
  <c r="BA108" i="43" s="1"/>
  <c r="F51" i="43"/>
  <c r="G51" i="43" s="1"/>
  <c r="AU51" i="43" s="1"/>
  <c r="F43" i="43"/>
  <c r="G43" i="43" s="1"/>
  <c r="AH43" i="43"/>
  <c r="AH28" i="43"/>
  <c r="R20" i="43"/>
  <c r="AU20" i="43"/>
  <c r="Q125" i="43"/>
  <c r="BA125" i="43" s="1"/>
  <c r="N125" i="43"/>
  <c r="P125" i="43"/>
  <c r="M125" i="43"/>
  <c r="S125" i="43"/>
  <c r="L125" i="43"/>
  <c r="R125" i="43"/>
  <c r="R47" i="43"/>
  <c r="P33" i="43"/>
  <c r="L21" i="43"/>
  <c r="AG2" i="43"/>
  <c r="M48" i="43"/>
  <c r="W9" i="43"/>
  <c r="U34" i="44"/>
  <c r="P34" i="44"/>
  <c r="R34" i="44"/>
  <c r="V34" i="44"/>
  <c r="AY34" i="44" s="1"/>
  <c r="Q114" i="44"/>
  <c r="BA114" i="44" s="1"/>
  <c r="AE114" i="44" a="1"/>
  <c r="AE114" i="44" s="1"/>
  <c r="AA114" i="44"/>
  <c r="AU38" i="44"/>
  <c r="AV48" i="44" s="1"/>
  <c r="Q38" i="44"/>
  <c r="BA38" i="44" s="1"/>
  <c r="BB38" i="44" s="1"/>
  <c r="Y38" i="44"/>
  <c r="AE38" i="44" a="1"/>
  <c r="AE38" i="44" s="1"/>
  <c r="P14" i="44"/>
  <c r="U113" i="44"/>
  <c r="Z104" i="44"/>
  <c r="AZ104" i="44" s="1"/>
  <c r="R14" i="44"/>
  <c r="A112" i="44"/>
  <c r="AU52" i="44"/>
  <c r="AA52" i="44"/>
  <c r="Z52" i="44"/>
  <c r="AZ52" i="44" s="1"/>
  <c r="R52" i="44"/>
  <c r="W52" i="44"/>
  <c r="V52" i="44"/>
  <c r="AY52" i="44" s="1"/>
  <c r="U52" i="44"/>
  <c r="S52" i="44"/>
  <c r="Y52" i="44"/>
  <c r="AE52" i="44" a="1"/>
  <c r="AE52" i="44" s="1"/>
  <c r="P52" i="44"/>
  <c r="Q52" i="44"/>
  <c r="BA52" i="44" s="1"/>
  <c r="BB52" i="44" s="1"/>
  <c r="V75" i="44"/>
  <c r="AY75" i="44" s="1"/>
  <c r="W75" i="44"/>
  <c r="AA75" i="44"/>
  <c r="Y103" i="44"/>
  <c r="Z103" i="44"/>
  <c r="AZ103" i="44" s="1"/>
  <c r="AE103" i="44" a="1"/>
  <c r="AE103" i="44" s="1"/>
  <c r="W103" i="44"/>
  <c r="U103" i="44"/>
  <c r="S103" i="44"/>
  <c r="AA103" i="44"/>
  <c r="Z109" i="44"/>
  <c r="AZ109" i="44" s="1"/>
  <c r="BB109" i="44" s="1"/>
  <c r="AS109" i="44"/>
  <c r="AF109" i="44" s="1"/>
  <c r="P109" i="44"/>
  <c r="AB109" i="44"/>
  <c r="R109" i="44"/>
  <c r="W109" i="44"/>
  <c r="S109" i="44"/>
  <c r="AB127" i="44"/>
  <c r="Y127" i="44"/>
  <c r="AA127" i="44"/>
  <c r="V127" i="44"/>
  <c r="AY127" i="44" s="1"/>
  <c r="BB127" i="44" s="1"/>
  <c r="U127" i="44"/>
  <c r="N127" i="44"/>
  <c r="F108" i="44"/>
  <c r="G108" i="44" s="1"/>
  <c r="AE108" i="44" s="1" a="1"/>
  <c r="AE108" i="44" s="1"/>
  <c r="AD108" i="44" s="1"/>
  <c r="AC108" i="44" s="1"/>
  <c r="AS77" i="44"/>
  <c r="AF77" i="44" s="1"/>
  <c r="AA77" i="44"/>
  <c r="S77" i="44"/>
  <c r="Q77" i="44"/>
  <c r="BA77" i="44" s="1"/>
  <c r="Z77" i="44"/>
  <c r="AZ77" i="44" s="1"/>
  <c r="P77" i="44"/>
  <c r="W77" i="44"/>
  <c r="V77" i="44"/>
  <c r="AY77" i="44" s="1"/>
  <c r="R77" i="44"/>
  <c r="U77" i="44"/>
  <c r="S54" i="44"/>
  <c r="R54" i="44"/>
  <c r="Z54" i="44"/>
  <c r="AZ54" i="44" s="1"/>
  <c r="AU54" i="44"/>
  <c r="AV73" i="44" s="1"/>
  <c r="AG48" i="44"/>
  <c r="AH48" i="44"/>
  <c r="F48" i="44"/>
  <c r="G48" i="44" s="1"/>
  <c r="AE48" i="44" s="1" a="1"/>
  <c r="AE48" i="44" s="1"/>
  <c r="AD48" i="44" s="1"/>
  <c r="AC48" i="44" s="1"/>
  <c r="L88" i="44"/>
  <c r="N88" i="44"/>
  <c r="N43" i="44"/>
  <c r="M43" i="44"/>
  <c r="AG43" i="44" s="1"/>
  <c r="L43" i="44"/>
  <c r="N35" i="44"/>
  <c r="S35" i="44"/>
  <c r="V35" i="44"/>
  <c r="AY35" i="44" s="1"/>
  <c r="M35" i="44"/>
  <c r="P35" i="44"/>
  <c r="R35" i="44"/>
  <c r="L35" i="44"/>
  <c r="Q35" i="44"/>
  <c r="BA35" i="44" s="1"/>
  <c r="BB35" i="44" s="1"/>
  <c r="M70" i="44"/>
  <c r="N70" i="44"/>
  <c r="Z14" i="44"/>
  <c r="AZ14" i="44" s="1"/>
  <c r="Z113" i="44"/>
  <c r="AZ113" i="44" s="1"/>
  <c r="R104" i="44"/>
  <c r="S14" i="44"/>
  <c r="R113" i="44"/>
  <c r="L70" i="44"/>
  <c r="AB97" i="44"/>
  <c r="R97" i="44"/>
  <c r="P97" i="44"/>
  <c r="S97" i="44"/>
  <c r="Y97" i="44"/>
  <c r="U97" i="44"/>
  <c r="D49" i="44"/>
  <c r="A49" i="44"/>
  <c r="W87" i="44"/>
  <c r="AE87" i="44" a="1"/>
  <c r="AE87" i="44" s="1"/>
  <c r="S87" i="44"/>
  <c r="AA87" i="44"/>
  <c r="Q87" i="44"/>
  <c r="BA87" i="44" s="1"/>
  <c r="Z87" i="44"/>
  <c r="AZ87" i="44" s="1"/>
  <c r="P87" i="44"/>
  <c r="V87" i="44"/>
  <c r="AY87" i="44" s="1"/>
  <c r="U87" i="44"/>
  <c r="Y87" i="44"/>
  <c r="AB87" i="44"/>
  <c r="V107" i="44"/>
  <c r="AY107" i="44" s="1"/>
  <c r="N107" i="44"/>
  <c r="Z107" i="44"/>
  <c r="AZ107" i="44" s="1"/>
  <c r="AA107" i="44"/>
  <c r="S122" i="44"/>
  <c r="AS122" i="44"/>
  <c r="AF122" i="44" s="1"/>
  <c r="R122" i="44"/>
  <c r="M115" i="44"/>
  <c r="N115" i="44"/>
  <c r="N57" i="44"/>
  <c r="M49" i="44"/>
  <c r="AG49" i="44" s="1"/>
  <c r="N49" i="44"/>
  <c r="L49" i="44"/>
  <c r="N26" i="44"/>
  <c r="L26" i="44"/>
  <c r="M26" i="44"/>
  <c r="AG26" i="44" s="1"/>
  <c r="A34" i="44"/>
  <c r="AA14" i="44"/>
  <c r="W113" i="44"/>
  <c r="R96" i="44"/>
  <c r="Y104" i="44"/>
  <c r="D80" i="44"/>
  <c r="R70" i="44"/>
  <c r="Y113" i="44"/>
  <c r="AE104" i="44" a="1"/>
  <c r="AE104" i="44" s="1"/>
  <c r="V95" i="44"/>
  <c r="AY95" i="44" s="1"/>
  <c r="U95" i="44"/>
  <c r="Z95" i="44"/>
  <c r="AZ95" i="44" s="1"/>
  <c r="R95" i="44"/>
  <c r="P95" i="44"/>
  <c r="S95" i="44"/>
  <c r="AB95" i="44"/>
  <c r="Q95" i="44"/>
  <c r="BA95" i="44" s="1"/>
  <c r="AS95" i="44"/>
  <c r="AF95" i="44" s="1"/>
  <c r="Y95" i="44"/>
  <c r="Y119" i="44"/>
  <c r="AA119" i="44"/>
  <c r="U119" i="44"/>
  <c r="AE119" i="44" a="1"/>
  <c r="AE119" i="44" s="1"/>
  <c r="R119" i="44"/>
  <c r="V119" i="44"/>
  <c r="AY119" i="44" s="1"/>
  <c r="AB119" i="44"/>
  <c r="AE98" i="44" a="1"/>
  <c r="AE98" i="44" s="1"/>
  <c r="AA98" i="44"/>
  <c r="Q6" i="44"/>
  <c r="BA6" i="44" s="1"/>
  <c r="AE6" i="44" a="1"/>
  <c r="AE6" i="44" s="1"/>
  <c r="N41" i="44"/>
  <c r="L41" i="44"/>
  <c r="N33" i="44"/>
  <c r="L33" i="44"/>
  <c r="W53" i="44"/>
  <c r="AE53" i="44" a="1"/>
  <c r="AE53" i="44" s="1"/>
  <c r="Q53" i="44"/>
  <c r="BA53" i="44" s="1"/>
  <c r="BB53" i="44" s="1"/>
  <c r="A23" i="44"/>
  <c r="Q113" i="44"/>
  <c r="BA113" i="44" s="1"/>
  <c r="S96" i="44"/>
  <c r="P104" i="44"/>
  <c r="S113" i="44"/>
  <c r="D29" i="44"/>
  <c r="F74" i="44"/>
  <c r="G74" i="44" s="1"/>
  <c r="S74" i="44" s="1"/>
  <c r="AH59" i="44"/>
  <c r="M77" i="44"/>
  <c r="N77" i="44"/>
  <c r="P71" i="44"/>
  <c r="L71" i="44"/>
  <c r="V71" i="44"/>
  <c r="AY71" i="44" s="1"/>
  <c r="N71" i="44"/>
  <c r="S71" i="44"/>
  <c r="M71" i="44"/>
  <c r="Q71" i="44"/>
  <c r="BA71" i="44" s="1"/>
  <c r="BB71" i="44" s="1"/>
  <c r="N24" i="44"/>
  <c r="V24" i="44"/>
  <c r="AY24" i="44" s="1"/>
  <c r="L24" i="44"/>
  <c r="S24" i="44"/>
  <c r="M24" i="44"/>
  <c r="Q24" i="44"/>
  <c r="BA24" i="44" s="1"/>
  <c r="BB24" i="44" s="1"/>
  <c r="P24" i="44"/>
  <c r="M16" i="44"/>
  <c r="AG16" i="44" s="1"/>
  <c r="L16" i="44"/>
  <c r="M8" i="44"/>
  <c r="N8" i="44"/>
  <c r="A24" i="44"/>
  <c r="AB14" i="44"/>
  <c r="U104" i="44"/>
  <c r="AA113" i="44"/>
  <c r="W104" i="44"/>
  <c r="AB104" i="44"/>
  <c r="A77" i="44"/>
  <c r="W14" i="44"/>
  <c r="AS113" i="44"/>
  <c r="AF113" i="44" s="1"/>
  <c r="W9" i="44"/>
  <c r="D16" i="44"/>
  <c r="D12" i="44"/>
  <c r="A12" i="44"/>
  <c r="W29" i="44"/>
  <c r="V29" i="44"/>
  <c r="AY29" i="44" s="1"/>
  <c r="Q59" i="44"/>
  <c r="BA59" i="44" s="1"/>
  <c r="P59" i="44"/>
  <c r="Y59" i="44"/>
  <c r="AU59" i="44"/>
  <c r="V59" i="44"/>
  <c r="AY59" i="44" s="1"/>
  <c r="U59" i="44"/>
  <c r="W59" i="44"/>
  <c r="S59" i="44"/>
  <c r="AA59" i="44"/>
  <c r="Z59" i="44"/>
  <c r="AZ59" i="44" s="1"/>
  <c r="R59" i="44"/>
  <c r="W68" i="44"/>
  <c r="V68" i="44"/>
  <c r="AY68" i="44" s="1"/>
  <c r="AE68" i="44" a="1"/>
  <c r="AE68" i="44" s="1"/>
  <c r="Q94" i="44"/>
  <c r="BA94" i="44" s="1"/>
  <c r="P94" i="44"/>
  <c r="AB94" i="44"/>
  <c r="Y94" i="44"/>
  <c r="W94" i="44"/>
  <c r="S94" i="44"/>
  <c r="V94" i="44"/>
  <c r="AY94" i="44" s="1"/>
  <c r="R94" i="44"/>
  <c r="Z94" i="44"/>
  <c r="AZ94" i="44" s="1"/>
  <c r="AA94" i="44"/>
  <c r="U94" i="44"/>
  <c r="V111" i="44"/>
  <c r="AY111" i="44" s="1"/>
  <c r="N111" i="44"/>
  <c r="M111" i="44"/>
  <c r="L111" i="44"/>
  <c r="W111" i="44"/>
  <c r="W30" i="44"/>
  <c r="Z30" i="44"/>
  <c r="AZ30" i="44" s="1"/>
  <c r="AA30" i="44"/>
  <c r="Y30" i="44"/>
  <c r="V30" i="44"/>
  <c r="AY30" i="44" s="1"/>
  <c r="U30" i="44"/>
  <c r="N30" i="44"/>
  <c r="AB30" i="44"/>
  <c r="V14" i="44"/>
  <c r="AY14" i="44" s="1"/>
  <c r="V113" i="44"/>
  <c r="AY113" i="44" s="1"/>
  <c r="AA104" i="44"/>
  <c r="Y14" i="44"/>
  <c r="R33" i="44"/>
  <c r="AA33" i="44"/>
  <c r="W88" i="44"/>
  <c r="AE88" i="44" a="1"/>
  <c r="AE88" i="44" s="1"/>
  <c r="AB88" i="44"/>
  <c r="Q88" i="44"/>
  <c r="BA88" i="44" s="1"/>
  <c r="BB88" i="44" s="1"/>
  <c r="AA88" i="44"/>
  <c r="U88" i="44"/>
  <c r="Y88" i="44"/>
  <c r="R112" i="44"/>
  <c r="V112" i="44"/>
  <c r="AY112" i="44" s="1"/>
  <c r="U112" i="44"/>
  <c r="AB112" i="44"/>
  <c r="Y112" i="44"/>
  <c r="P112" i="44"/>
  <c r="AS112" i="44"/>
  <c r="AF112" i="44" s="1"/>
  <c r="Z112" i="44"/>
  <c r="AZ112" i="44" s="1"/>
  <c r="S112" i="44"/>
  <c r="AA102" i="44"/>
  <c r="Y102" i="44"/>
  <c r="AH10" i="44"/>
  <c r="F10" i="44"/>
  <c r="G10" i="44" s="1"/>
  <c r="N97" i="44"/>
  <c r="M97" i="44"/>
  <c r="L97" i="44"/>
  <c r="L89" i="44"/>
  <c r="N89" i="44"/>
  <c r="M89" i="44"/>
  <c r="N45" i="44"/>
  <c r="M45" i="44"/>
  <c r="AG45" i="44" s="1"/>
  <c r="Z45" i="44"/>
  <c r="AZ45" i="44" s="1"/>
  <c r="L45" i="44"/>
  <c r="N102" i="44"/>
  <c r="M102" i="44"/>
  <c r="L102" i="44"/>
  <c r="AS81" i="44"/>
  <c r="AF81" i="44" s="1"/>
  <c r="Q58" i="44"/>
  <c r="BA58" i="44" s="1"/>
  <c r="U14" i="44"/>
  <c r="N5" i="44"/>
  <c r="M5" i="44"/>
  <c r="L5" i="44"/>
  <c r="P7" i="44"/>
  <c r="Q7" i="44"/>
  <c r="BA7" i="44" s="1"/>
  <c r="BB7" i="44" s="1"/>
  <c r="W20" i="44"/>
  <c r="U20" i="44"/>
  <c r="AU20" i="44"/>
  <c r="Z20" i="44"/>
  <c r="AZ20" i="44" s="1"/>
  <c r="Y20" i="44"/>
  <c r="AB20" i="44"/>
  <c r="AE20" i="44" a="1"/>
  <c r="AE20" i="44" s="1"/>
  <c r="Y22" i="44"/>
  <c r="Q22" i="44"/>
  <c r="BA22" i="44" s="1"/>
  <c r="BB22" i="44" s="1"/>
  <c r="S22" i="44"/>
  <c r="AA22" i="44"/>
  <c r="V22" i="44"/>
  <c r="AY22" i="44" s="1"/>
  <c r="P22" i="44"/>
  <c r="AE22" i="44" a="1"/>
  <c r="AE22" i="44" s="1"/>
  <c r="W22" i="44"/>
  <c r="U22" i="44"/>
  <c r="R22" i="44"/>
  <c r="AB22" i="44"/>
  <c r="Z43" i="44"/>
  <c r="AZ43" i="44" s="1"/>
  <c r="BB43" i="44" s="1"/>
  <c r="Q43" i="44"/>
  <c r="BA43" i="44" s="1"/>
  <c r="P43" i="44"/>
  <c r="AB43" i="44"/>
  <c r="AU43" i="44"/>
  <c r="R43" i="44"/>
  <c r="AA43" i="44"/>
  <c r="Y43" i="44"/>
  <c r="U43" i="44"/>
  <c r="W43" i="44"/>
  <c r="S43" i="44"/>
  <c r="AH41" i="44"/>
  <c r="F41" i="44"/>
  <c r="G41" i="44" s="1"/>
  <c r="AH33" i="44"/>
  <c r="F25" i="44"/>
  <c r="G25" i="44" s="1"/>
  <c r="Q25" i="44" s="1"/>
  <c r="BA25" i="44" s="1"/>
  <c r="BB25" i="44" s="1"/>
  <c r="AH25" i="44"/>
  <c r="F17" i="44"/>
  <c r="G17" i="44" s="1"/>
  <c r="AE17" i="44" s="1" a="1"/>
  <c r="AE17" i="44" s="1"/>
  <c r="AD17" i="44" s="1"/>
  <c r="AC17" i="44" s="1"/>
  <c r="L124" i="44"/>
  <c r="M124" i="44"/>
  <c r="N124" i="44"/>
  <c r="P117" i="44"/>
  <c r="Q117" i="44"/>
  <c r="BA117" i="44" s="1"/>
  <c r="BB117" i="44" s="1"/>
  <c r="L117" i="44"/>
  <c r="M117" i="44"/>
  <c r="V117" i="44"/>
  <c r="AY117" i="44" s="1"/>
  <c r="S117" i="44"/>
  <c r="N109" i="44"/>
  <c r="L109" i="44"/>
  <c r="M109" i="44"/>
  <c r="N81" i="44"/>
  <c r="L81" i="44"/>
  <c r="N67" i="44"/>
  <c r="P67" i="44"/>
  <c r="V67" i="44"/>
  <c r="AY67" i="44" s="1"/>
  <c r="S67" i="44"/>
  <c r="R67" i="44"/>
  <c r="Q67" i="44"/>
  <c r="BA67" i="44" s="1"/>
  <c r="BB67" i="44" s="1"/>
  <c r="M67" i="44"/>
  <c r="M36" i="44"/>
  <c r="L36" i="44"/>
  <c r="N36" i="44"/>
  <c r="N28" i="44"/>
  <c r="L28" i="44"/>
  <c r="M28" i="44"/>
  <c r="AG28" i="44" s="1"/>
  <c r="L22" i="44"/>
  <c r="Y106" i="44"/>
  <c r="L11" i="44"/>
  <c r="P96" i="46"/>
  <c r="Y96" i="46"/>
  <c r="W96" i="46"/>
  <c r="U96" i="46"/>
  <c r="AA96" i="46"/>
  <c r="Z96" i="46"/>
  <c r="AZ96" i="46" s="1"/>
  <c r="R96" i="46"/>
  <c r="S96" i="46"/>
  <c r="AB96" i="46"/>
  <c r="V96" i="46"/>
  <c r="AY96" i="46" s="1"/>
  <c r="Q96" i="46"/>
  <c r="BA96" i="46" s="1"/>
  <c r="AU37" i="46"/>
  <c r="AA37" i="46"/>
  <c r="R37" i="46"/>
  <c r="Y37" i="46"/>
  <c r="Z37" i="46"/>
  <c r="AZ37" i="46" s="1"/>
  <c r="Q37" i="46"/>
  <c r="BA37" i="46" s="1"/>
  <c r="BB37" i="46" s="1"/>
  <c r="P37" i="46"/>
  <c r="AB37" i="46"/>
  <c r="AE37" i="46" a="1"/>
  <c r="AE37" i="46" s="1"/>
  <c r="S37" i="46"/>
  <c r="V37" i="46"/>
  <c r="AY37" i="46" s="1"/>
  <c r="W37" i="46"/>
  <c r="U37" i="46"/>
  <c r="U47" i="46"/>
  <c r="W47" i="46"/>
  <c r="AU9" i="46"/>
  <c r="Z9" i="46"/>
  <c r="AZ9" i="46" s="1"/>
  <c r="AB9" i="46"/>
  <c r="S9" i="46"/>
  <c r="W9" i="46"/>
  <c r="P9" i="46"/>
  <c r="R9" i="46"/>
  <c r="Y9" i="46"/>
  <c r="Q9" i="46"/>
  <c r="BA9" i="46" s="1"/>
  <c r="BB9" i="46" s="1"/>
  <c r="AE9" i="46" a="1"/>
  <c r="AE9" i="46" s="1"/>
  <c r="AA9" i="46"/>
  <c r="U9" i="46"/>
  <c r="V9" i="46"/>
  <c r="AY9" i="46" s="1"/>
  <c r="AB76" i="46"/>
  <c r="R76" i="46"/>
  <c r="AA76" i="46"/>
  <c r="P76" i="46"/>
  <c r="Q76" i="46"/>
  <c r="BA76" i="46" s="1"/>
  <c r="V76" i="46"/>
  <c r="AY76" i="46" s="1"/>
  <c r="Z76" i="46"/>
  <c r="AZ76" i="46" s="1"/>
  <c r="Y76" i="46"/>
  <c r="U76" i="46"/>
  <c r="W76" i="46"/>
  <c r="S76" i="46"/>
  <c r="N107" i="46"/>
  <c r="L107" i="46"/>
  <c r="M107" i="46"/>
  <c r="L75" i="46"/>
  <c r="N75" i="46"/>
  <c r="M75" i="46"/>
  <c r="L59" i="46"/>
  <c r="M59" i="46"/>
  <c r="AG59" i="46" s="1"/>
  <c r="N59" i="46"/>
  <c r="N51" i="46"/>
  <c r="M51" i="46"/>
  <c r="L51" i="46"/>
  <c r="N43" i="46"/>
  <c r="L43" i="46"/>
  <c r="M43" i="46"/>
  <c r="AG43" i="46" s="1"/>
  <c r="M19" i="46"/>
  <c r="L19" i="46"/>
  <c r="N19" i="46"/>
  <c r="M11" i="46"/>
  <c r="AG11" i="46" s="1"/>
  <c r="N11" i="46"/>
  <c r="L11" i="46"/>
  <c r="N3" i="46"/>
  <c r="L3" i="46"/>
  <c r="M3" i="46"/>
  <c r="R48" i="46"/>
  <c r="Z48" i="46"/>
  <c r="AZ48" i="46" s="1"/>
  <c r="AB48" i="46"/>
  <c r="P48" i="46"/>
  <c r="AU48" i="46"/>
  <c r="V48" i="46"/>
  <c r="AY48" i="46" s="1"/>
  <c r="Y48" i="46"/>
  <c r="U48" i="46"/>
  <c r="AA48" i="46"/>
  <c r="S48" i="46"/>
  <c r="W48" i="46"/>
  <c r="Q48" i="46"/>
  <c r="BA48" i="46" s="1"/>
  <c r="M2" i="46"/>
  <c r="L2" i="46"/>
  <c r="N2" i="46"/>
  <c r="AB64" i="46"/>
  <c r="R64" i="46"/>
  <c r="Q64" i="46"/>
  <c r="BA64" i="46" s="1"/>
  <c r="Y64" i="46"/>
  <c r="Z64" i="46"/>
  <c r="AZ64" i="46" s="1"/>
  <c r="AU64" i="46"/>
  <c r="S64" i="46"/>
  <c r="AB12" i="46"/>
  <c r="Z12" i="46"/>
  <c r="AZ12" i="46" s="1"/>
  <c r="AA12" i="46"/>
  <c r="R12" i="46"/>
  <c r="U12" i="46"/>
  <c r="P12" i="46"/>
  <c r="S12" i="46"/>
  <c r="Y12" i="46"/>
  <c r="W12" i="46"/>
  <c r="AU12" i="46"/>
  <c r="Q12" i="46"/>
  <c r="BA12" i="46" s="1"/>
  <c r="V12" i="46"/>
  <c r="AY12" i="46" s="1"/>
  <c r="U11" i="46"/>
  <c r="Y11" i="46"/>
  <c r="Z11" i="46"/>
  <c r="AZ11" i="46" s="1"/>
  <c r="S11" i="46"/>
  <c r="V11" i="46"/>
  <c r="AY11" i="46" s="1"/>
  <c r="AB11" i="46"/>
  <c r="W11" i="46"/>
  <c r="R11" i="46"/>
  <c r="AU11" i="46"/>
  <c r="AA11" i="46"/>
  <c r="Q11" i="46"/>
  <c r="BA11" i="46" s="1"/>
  <c r="P11" i="46"/>
  <c r="S78" i="46"/>
  <c r="AA78" i="46"/>
  <c r="W78" i="46"/>
  <c r="Q78" i="46"/>
  <c r="BA78" i="46" s="1"/>
  <c r="P78" i="46"/>
  <c r="U70" i="46"/>
  <c r="W70" i="46"/>
  <c r="AE70" i="46" a="1"/>
  <c r="AE70" i="46" s="1"/>
  <c r="Z70" i="46"/>
  <c r="AZ70" i="46" s="1"/>
  <c r="AB70" i="46"/>
  <c r="AA70" i="46"/>
  <c r="Y70" i="46"/>
  <c r="AE21" i="46" a="1"/>
  <c r="AE21" i="46" s="1"/>
  <c r="AA21" i="46"/>
  <c r="U104" i="46"/>
  <c r="AA104" i="46"/>
  <c r="W104" i="46"/>
  <c r="R104" i="46"/>
  <c r="AE104" i="46" a="1"/>
  <c r="AE104" i="46" s="1"/>
  <c r="Q104" i="46"/>
  <c r="BA104" i="46" s="1"/>
  <c r="BB104" i="46" s="1"/>
  <c r="V104" i="46"/>
  <c r="AY104" i="46" s="1"/>
  <c r="P104" i="46"/>
  <c r="S104" i="46"/>
  <c r="Z104" i="46"/>
  <c r="AZ104" i="46" s="1"/>
  <c r="AB104" i="46"/>
  <c r="Y104" i="46"/>
  <c r="AB55" i="46"/>
  <c r="U55" i="46"/>
  <c r="S55" i="46"/>
  <c r="V55" i="46"/>
  <c r="AY55" i="46" s="1"/>
  <c r="AE55" i="46" a="1"/>
  <c r="AE55" i="46" s="1"/>
  <c r="AU55" i="46"/>
  <c r="Q55" i="46"/>
  <c r="BA55" i="46" s="1"/>
  <c r="BB55" i="46" s="1"/>
  <c r="AA55" i="46"/>
  <c r="Z55" i="46"/>
  <c r="AZ55" i="46" s="1"/>
  <c r="P55" i="46"/>
  <c r="W55" i="46"/>
  <c r="Y55" i="46"/>
  <c r="R55" i="46"/>
  <c r="R116" i="46"/>
  <c r="Z116" i="46"/>
  <c r="AZ116" i="46" s="1"/>
  <c r="AA116" i="46"/>
  <c r="Y116" i="46"/>
  <c r="AE116" i="46" a="1"/>
  <c r="AE116" i="46" s="1"/>
  <c r="Q116" i="46"/>
  <c r="BA116" i="46" s="1"/>
  <c r="BB116" i="46" s="1"/>
  <c r="V116" i="46"/>
  <c r="AY116" i="46" s="1"/>
  <c r="W116" i="46"/>
  <c r="U116" i="46"/>
  <c r="S116" i="46"/>
  <c r="AB116" i="46"/>
  <c r="P116" i="46"/>
  <c r="P66" i="46"/>
  <c r="R66" i="46"/>
  <c r="Z66" i="46"/>
  <c r="AZ66" i="46" s="1"/>
  <c r="AB66" i="46"/>
  <c r="U66" i="46"/>
  <c r="Q66" i="46"/>
  <c r="BA66" i="46" s="1"/>
  <c r="BB66" i="46" s="1"/>
  <c r="Y66" i="46"/>
  <c r="AE66" i="46" a="1"/>
  <c r="AE66" i="46" s="1"/>
  <c r="W66" i="46"/>
  <c r="S66" i="46"/>
  <c r="AA66" i="46"/>
  <c r="V66" i="46"/>
  <c r="AY66" i="46" s="1"/>
  <c r="AA77" i="46"/>
  <c r="P77" i="46"/>
  <c r="W77" i="46"/>
  <c r="Y77" i="46"/>
  <c r="Z77" i="46"/>
  <c r="AZ77" i="46" s="1"/>
  <c r="V77" i="46"/>
  <c r="AY77" i="46" s="1"/>
  <c r="Q77" i="46"/>
  <c r="BA77" i="46" s="1"/>
  <c r="U77" i="46"/>
  <c r="AB77" i="46"/>
  <c r="R77" i="46"/>
  <c r="S77" i="46"/>
  <c r="Z62" i="46"/>
  <c r="AZ62" i="46" s="1"/>
  <c r="P62" i="46"/>
  <c r="Q62" i="46"/>
  <c r="BA62" i="46" s="1"/>
  <c r="Y62" i="46"/>
  <c r="S62" i="46"/>
  <c r="V62" i="46"/>
  <c r="AY62" i="46" s="1"/>
  <c r="AU62" i="46"/>
  <c r="R62" i="46"/>
  <c r="U62" i="46"/>
  <c r="AB62" i="46"/>
  <c r="W62" i="46"/>
  <c r="AA62" i="46"/>
  <c r="Z14" i="46"/>
  <c r="AZ14" i="46" s="1"/>
  <c r="AU14" i="46"/>
  <c r="N114" i="46"/>
  <c r="P74" i="46"/>
  <c r="M68" i="46"/>
  <c r="M34" i="46"/>
  <c r="N28" i="46"/>
  <c r="AA32" i="46"/>
  <c r="M4" i="46"/>
  <c r="P4" i="46"/>
  <c r="L68" i="46"/>
  <c r="M74" i="46"/>
  <c r="AA14" i="46"/>
  <c r="Y14" i="46"/>
  <c r="R74" i="46"/>
  <c r="Q74" i="46"/>
  <c r="BA74" i="46" s="1"/>
  <c r="AG33" i="46"/>
  <c r="AB32" i="46"/>
  <c r="Q4" i="46"/>
  <c r="BA4" i="46" s="1"/>
  <c r="BB4" i="46" s="1"/>
  <c r="AG10" i="46"/>
  <c r="M56" i="46"/>
  <c r="N74" i="46"/>
  <c r="U14" i="46"/>
  <c r="P14" i="46"/>
  <c r="U74" i="46"/>
  <c r="AA74" i="46"/>
  <c r="V99" i="46"/>
  <c r="AY99" i="46" s="1"/>
  <c r="L99" i="46"/>
  <c r="M54" i="46"/>
  <c r="L40" i="46"/>
  <c r="M27" i="46"/>
  <c r="AG27" i="46" s="1"/>
  <c r="W32" i="46"/>
  <c r="V4" i="46"/>
  <c r="AY4" i="46" s="1"/>
  <c r="M48" i="46"/>
  <c r="AG48" i="46" s="1"/>
  <c r="L83" i="46"/>
  <c r="R14" i="46"/>
  <c r="N91" i="46"/>
  <c r="V74" i="46"/>
  <c r="AY74" i="46" s="1"/>
  <c r="S74" i="46"/>
  <c r="L91" i="46"/>
  <c r="N27" i="46"/>
  <c r="M32" i="46"/>
  <c r="AG32" i="46" s="1"/>
  <c r="Y32" i="46"/>
  <c r="V14" i="46"/>
  <c r="AY14" i="46" s="1"/>
  <c r="BB14" i="46" s="1"/>
  <c r="Y74" i="46"/>
  <c r="P99" i="46"/>
  <c r="N32" i="46"/>
  <c r="M67" i="46"/>
  <c r="R4" i="46"/>
  <c r="N79" i="46"/>
  <c r="L56" i="46"/>
  <c r="W14" i="46"/>
  <c r="L114" i="46"/>
  <c r="Z74" i="46"/>
  <c r="AZ74" i="46" s="1"/>
  <c r="N99" i="46"/>
  <c r="V32" i="46"/>
  <c r="AY32" i="46" s="1"/>
  <c r="N67" i="46"/>
  <c r="Z32" i="46"/>
  <c r="AZ32" i="46" s="1"/>
  <c r="S4" i="46"/>
  <c r="L48" i="46"/>
  <c r="R99" i="46"/>
  <c r="L54" i="46"/>
  <c r="M28" i="46"/>
  <c r="AG28" i="46" s="1"/>
  <c r="S53" i="45"/>
  <c r="U53" i="45"/>
  <c r="AA53" i="45"/>
  <c r="Q53" i="45"/>
  <c r="BA53" i="45" s="1"/>
  <c r="Z53" i="45"/>
  <c r="AZ53" i="45" s="1"/>
  <c r="P53" i="45"/>
  <c r="AB53" i="45"/>
  <c r="W53" i="45"/>
  <c r="AU53" i="45"/>
  <c r="V53" i="45"/>
  <c r="AY53" i="45" s="1"/>
  <c r="BB53" i="45" s="1"/>
  <c r="R53" i="45"/>
  <c r="Y53" i="45"/>
  <c r="AA56" i="45"/>
  <c r="S56" i="45"/>
  <c r="Q56" i="45"/>
  <c r="BA56" i="45" s="1"/>
  <c r="R56" i="45"/>
  <c r="AB56" i="45"/>
  <c r="Z56" i="45"/>
  <c r="AZ56" i="45" s="1"/>
  <c r="Y56" i="45"/>
  <c r="P56" i="45"/>
  <c r="W56" i="45"/>
  <c r="V56" i="45"/>
  <c r="AY56" i="45" s="1"/>
  <c r="U56" i="45"/>
  <c r="AU56" i="45"/>
  <c r="S80" i="45"/>
  <c r="AB80" i="45"/>
  <c r="AA80" i="45"/>
  <c r="W80" i="45"/>
  <c r="Y80" i="45"/>
  <c r="Q80" i="45"/>
  <c r="BA80" i="45" s="1"/>
  <c r="BB80" i="45" s="1"/>
  <c r="Z80" i="45"/>
  <c r="AZ80" i="45" s="1"/>
  <c r="U80" i="45"/>
  <c r="P80" i="45"/>
  <c r="R80" i="45"/>
  <c r="AE80" i="45" a="1"/>
  <c r="AE80" i="45" s="1"/>
  <c r="V80" i="45"/>
  <c r="AY80" i="45" s="1"/>
  <c r="Q117" i="45"/>
  <c r="BA117" i="45" s="1"/>
  <c r="U117" i="45"/>
  <c r="V117" i="45"/>
  <c r="AY117" i="45" s="1"/>
  <c r="P117" i="45"/>
  <c r="Z117" i="45"/>
  <c r="AZ117" i="45" s="1"/>
  <c r="S117" i="45"/>
  <c r="W117" i="45"/>
  <c r="R117" i="45"/>
  <c r="AS117" i="45"/>
  <c r="AF117" i="45" s="1"/>
  <c r="AA117" i="45"/>
  <c r="AB117" i="45"/>
  <c r="Y117" i="45"/>
  <c r="Y70" i="45"/>
  <c r="Z70" i="45"/>
  <c r="AZ70" i="45" s="1"/>
  <c r="U70" i="45"/>
  <c r="AB70" i="45"/>
  <c r="AA70" i="45"/>
  <c r="V70" i="45"/>
  <c r="AY70" i="45" s="1"/>
  <c r="W70" i="45"/>
  <c r="M70" i="45"/>
  <c r="N70" i="45"/>
  <c r="L70" i="45"/>
  <c r="V61" i="45"/>
  <c r="AY61" i="45" s="1"/>
  <c r="AU61" i="45"/>
  <c r="P61" i="45"/>
  <c r="W61" i="45"/>
  <c r="AB61" i="45"/>
  <c r="AA61" i="45"/>
  <c r="R61" i="45"/>
  <c r="AE61" i="45" a="1"/>
  <c r="AE61" i="45" s="1"/>
  <c r="Y61" i="45"/>
  <c r="Q61" i="45"/>
  <c r="BA61" i="45" s="1"/>
  <c r="BB61" i="45" s="1"/>
  <c r="Z61" i="45"/>
  <c r="AZ61" i="45" s="1"/>
  <c r="S61" i="45"/>
  <c r="U61" i="45"/>
  <c r="Y34" i="45"/>
  <c r="AA34" i="45"/>
  <c r="S34" i="45"/>
  <c r="W34" i="45"/>
  <c r="U34" i="45"/>
  <c r="Z34" i="45"/>
  <c r="AZ34" i="45" s="1"/>
  <c r="AU34" i="45"/>
  <c r="P34" i="45"/>
  <c r="R34" i="45"/>
  <c r="Q34" i="45"/>
  <c r="BA34" i="45" s="1"/>
  <c r="AB34" i="45"/>
  <c r="V34" i="45"/>
  <c r="AY34" i="45" s="1"/>
  <c r="BB34" i="45" s="1"/>
  <c r="U84" i="45"/>
  <c r="W84" i="45"/>
  <c r="AA84" i="45"/>
  <c r="V84" i="45"/>
  <c r="AY84" i="45" s="1"/>
  <c r="Y84" i="45"/>
  <c r="N84" i="45"/>
  <c r="AB84" i="45"/>
  <c r="M84" i="45"/>
  <c r="Z84" i="45"/>
  <c r="AZ84" i="45" s="1"/>
  <c r="L84" i="45"/>
  <c r="Q115" i="45"/>
  <c r="BA115" i="45" s="1"/>
  <c r="Z115" i="45"/>
  <c r="AZ115" i="45" s="1"/>
  <c r="BB115" i="45" s="1"/>
  <c r="U115" i="45"/>
  <c r="W115" i="45"/>
  <c r="AB115" i="45"/>
  <c r="S115" i="45"/>
  <c r="R115" i="45"/>
  <c r="V115" i="45"/>
  <c r="AY115" i="45" s="1"/>
  <c r="P115" i="45"/>
  <c r="AA115" i="45"/>
  <c r="Y115" i="45"/>
  <c r="AS115" i="45"/>
  <c r="AF115" i="45" s="1"/>
  <c r="Q68" i="45"/>
  <c r="BA68" i="45" s="1"/>
  <c r="U68" i="45"/>
  <c r="S68" i="45"/>
  <c r="AB68" i="45"/>
  <c r="AS68" i="45"/>
  <c r="AF68" i="45" s="1"/>
  <c r="R68" i="45"/>
  <c r="W68" i="45"/>
  <c r="Y68" i="45"/>
  <c r="AA68" i="45"/>
  <c r="V68" i="45"/>
  <c r="AY68" i="45" s="1"/>
  <c r="P68" i="45"/>
  <c r="Z68" i="45"/>
  <c r="AZ68" i="45" s="1"/>
  <c r="U96" i="45"/>
  <c r="V96" i="45"/>
  <c r="AY96" i="45" s="1"/>
  <c r="Q96" i="45"/>
  <c r="BA96" i="45" s="1"/>
  <c r="BB96" i="45" s="1"/>
  <c r="S96" i="45"/>
  <c r="W96" i="45"/>
  <c r="AB96" i="45"/>
  <c r="AA96" i="45"/>
  <c r="R96" i="45"/>
  <c r="Z96" i="45"/>
  <c r="AZ96" i="45" s="1"/>
  <c r="P96" i="45"/>
  <c r="AE96" i="45" a="1"/>
  <c r="AE96" i="45" s="1"/>
  <c r="Y96" i="45"/>
  <c r="S116" i="45"/>
  <c r="L91" i="45"/>
  <c r="P91" i="45"/>
  <c r="N91" i="45"/>
  <c r="M91" i="45"/>
  <c r="V91" i="45"/>
  <c r="AY91" i="45" s="1"/>
  <c r="R91" i="45"/>
  <c r="S91" i="45"/>
  <c r="Q91" i="45"/>
  <c r="BA91" i="45" s="1"/>
  <c r="U129" i="45"/>
  <c r="Y129" i="45"/>
  <c r="S129" i="45"/>
  <c r="P129" i="45"/>
  <c r="AB129" i="45"/>
  <c r="R129" i="45"/>
  <c r="AA129" i="45"/>
  <c r="AE129" i="45" a="1"/>
  <c r="AE129" i="45" s="1"/>
  <c r="Q129" i="45"/>
  <c r="BA129" i="45" s="1"/>
  <c r="BB129" i="45" s="1"/>
  <c r="W129" i="45"/>
  <c r="V129" i="45"/>
  <c r="AY129" i="45" s="1"/>
  <c r="Z129" i="45"/>
  <c r="AZ129" i="45" s="1"/>
  <c r="Y71" i="45"/>
  <c r="P112" i="45"/>
  <c r="AE112" i="45" a="1"/>
  <c r="AE112" i="45" s="1"/>
  <c r="Z112" i="45"/>
  <c r="AZ112" i="45" s="1"/>
  <c r="AB112" i="45"/>
  <c r="Q112" i="45"/>
  <c r="BA112" i="45" s="1"/>
  <c r="BB112" i="45" s="1"/>
  <c r="R112" i="45"/>
  <c r="V112" i="45"/>
  <c r="AY112" i="45" s="1"/>
  <c r="AA112" i="45"/>
  <c r="U112" i="45"/>
  <c r="S112" i="45"/>
  <c r="Y112" i="45"/>
  <c r="W112" i="45"/>
  <c r="U93" i="45"/>
  <c r="R93" i="45"/>
  <c r="AE93" i="45" a="1"/>
  <c r="AE93" i="45" s="1"/>
  <c r="AA93" i="45"/>
  <c r="Y93" i="45"/>
  <c r="V93" i="45"/>
  <c r="AY93" i="45" s="1"/>
  <c r="W93" i="45"/>
  <c r="S93" i="45"/>
  <c r="Z93" i="45"/>
  <c r="AZ93" i="45" s="1"/>
  <c r="P93" i="45"/>
  <c r="Q93" i="45"/>
  <c r="BA93" i="45" s="1"/>
  <c r="BB93" i="45" s="1"/>
  <c r="AB93" i="45"/>
  <c r="U10" i="45"/>
  <c r="AB10" i="45"/>
  <c r="M122" i="45"/>
  <c r="L122" i="45"/>
  <c r="N122" i="45"/>
  <c r="S122" i="45"/>
  <c r="V122" i="45"/>
  <c r="AY122" i="45" s="1"/>
  <c r="R122" i="45"/>
  <c r="P122" i="45"/>
  <c r="Q122" i="45"/>
  <c r="BA122" i="45" s="1"/>
  <c r="BB122" i="45" s="1"/>
  <c r="M98" i="45"/>
  <c r="L98" i="45"/>
  <c r="N98" i="45"/>
  <c r="AB109" i="45"/>
  <c r="Z109" i="45"/>
  <c r="AZ109" i="45" s="1"/>
  <c r="V109" i="45"/>
  <c r="AY109" i="45" s="1"/>
  <c r="U109" i="45"/>
  <c r="P109" i="45"/>
  <c r="Y109" i="45"/>
  <c r="AE109" i="45" a="1"/>
  <c r="AE109" i="45" s="1"/>
  <c r="W109" i="45"/>
  <c r="R109" i="45"/>
  <c r="AA109" i="45"/>
  <c r="S109" i="45"/>
  <c r="Q109" i="45"/>
  <c r="BA109" i="45" s="1"/>
  <c r="BB109" i="45" s="1"/>
  <c r="V85" i="45"/>
  <c r="AY85" i="45" s="1"/>
  <c r="N50" i="45"/>
  <c r="M50" i="45"/>
  <c r="AG50" i="45" s="1"/>
  <c r="L50" i="45"/>
  <c r="AB47" i="45"/>
  <c r="AU47" i="45"/>
  <c r="S47" i="45"/>
  <c r="P47" i="45"/>
  <c r="U47" i="45"/>
  <c r="W47" i="45"/>
  <c r="AA47" i="45"/>
  <c r="V47" i="45"/>
  <c r="AY47" i="45" s="1"/>
  <c r="Q47" i="45"/>
  <c r="BA47" i="45" s="1"/>
  <c r="BB47" i="45" s="1"/>
  <c r="R47" i="45"/>
  <c r="Y47" i="45"/>
  <c r="Z47" i="45"/>
  <c r="AZ47" i="45" s="1"/>
  <c r="AE47" i="45" a="1"/>
  <c r="AE47" i="45" s="1"/>
  <c r="P3" i="45"/>
  <c r="U3" i="45"/>
  <c r="Y3" i="45"/>
  <c r="S3" i="45"/>
  <c r="V3" i="45"/>
  <c r="AY3" i="45" s="1"/>
  <c r="AB3" i="45"/>
  <c r="AU3" i="45"/>
  <c r="R3" i="45"/>
  <c r="W3" i="45"/>
  <c r="AA3" i="45"/>
  <c r="Q3" i="45"/>
  <c r="BA3" i="45" s="1"/>
  <c r="Z3" i="45"/>
  <c r="AZ3" i="45" s="1"/>
  <c r="Y12" i="45"/>
  <c r="W12" i="45"/>
  <c r="AU12" i="45"/>
  <c r="R12" i="45"/>
  <c r="AB12" i="45"/>
  <c r="U12" i="45"/>
  <c r="Q12" i="45"/>
  <c r="BA12" i="45" s="1"/>
  <c r="BB12" i="45" s="1"/>
  <c r="V12" i="45"/>
  <c r="AY12" i="45" s="1"/>
  <c r="AA12" i="45"/>
  <c r="AE12" i="45" a="1"/>
  <c r="AE12" i="45" s="1"/>
  <c r="P12" i="45"/>
  <c r="S12" i="45"/>
  <c r="Z12" i="45"/>
  <c r="AZ12" i="45" s="1"/>
  <c r="AA14" i="45"/>
  <c r="R14" i="45"/>
  <c r="AU14" i="45"/>
  <c r="P14" i="45"/>
  <c r="AB14" i="45"/>
  <c r="Z14" i="45"/>
  <c r="AZ14" i="45" s="1"/>
  <c r="Q14" i="45"/>
  <c r="BA14" i="45" s="1"/>
  <c r="BB14" i="45" s="1"/>
  <c r="Y14" i="45"/>
  <c r="V14" i="45"/>
  <c r="AY14" i="45" s="1"/>
  <c r="AE14" i="45" a="1"/>
  <c r="AE14" i="45" s="1"/>
  <c r="U14" i="45"/>
  <c r="W14" i="45"/>
  <c r="S14" i="45"/>
  <c r="U127" i="45"/>
  <c r="S127" i="45"/>
  <c r="Z127" i="45"/>
  <c r="AZ127" i="45" s="1"/>
  <c r="P127" i="45"/>
  <c r="Y127" i="45"/>
  <c r="R127" i="45"/>
  <c r="W127" i="45"/>
  <c r="Q127" i="45"/>
  <c r="BA127" i="45" s="1"/>
  <c r="BB127" i="45" s="1"/>
  <c r="AE127" i="45" a="1"/>
  <c r="AE127" i="45" s="1"/>
  <c r="AA127" i="45"/>
  <c r="V127" i="45"/>
  <c r="AY127" i="45" s="1"/>
  <c r="AB127" i="45"/>
  <c r="V114" i="45"/>
  <c r="AY114" i="45" s="1"/>
  <c r="W114" i="45"/>
  <c r="AS114" i="45"/>
  <c r="AF114" i="45" s="1"/>
  <c r="Y114" i="45"/>
  <c r="U114" i="45"/>
  <c r="Q114" i="45"/>
  <c r="BA114" i="45" s="1"/>
  <c r="S114" i="45"/>
  <c r="AB114" i="45"/>
  <c r="R114" i="45"/>
  <c r="Z114" i="45"/>
  <c r="AZ114" i="45" s="1"/>
  <c r="P114" i="45"/>
  <c r="AA114" i="45"/>
  <c r="AA77" i="45"/>
  <c r="Y77" i="45"/>
  <c r="S77" i="45"/>
  <c r="AB77" i="45"/>
  <c r="Z77" i="45"/>
  <c r="AZ77" i="45" s="1"/>
  <c r="Q77" i="45"/>
  <c r="BA77" i="45" s="1"/>
  <c r="V77" i="45"/>
  <c r="AY77" i="45" s="1"/>
  <c r="W77" i="45"/>
  <c r="U77" i="45"/>
  <c r="P77" i="45"/>
  <c r="R77" i="45"/>
  <c r="AE77" i="45" a="1"/>
  <c r="AE77" i="45" s="1"/>
  <c r="R69" i="45"/>
  <c r="V69" i="45"/>
  <c r="AY69" i="45" s="1"/>
  <c r="W69" i="45"/>
  <c r="Y69" i="45"/>
  <c r="Q69" i="45"/>
  <c r="BA69" i="45" s="1"/>
  <c r="AS69" i="45"/>
  <c r="AF69" i="45" s="1"/>
  <c r="AA69" i="45"/>
  <c r="U69" i="45"/>
  <c r="Z69" i="45"/>
  <c r="AZ69" i="45" s="1"/>
  <c r="S69" i="45"/>
  <c r="P69" i="45"/>
  <c r="AB69" i="45"/>
  <c r="AA120" i="45"/>
  <c r="Z120" i="45"/>
  <c r="AZ120" i="45" s="1"/>
  <c r="M120" i="45"/>
  <c r="L120" i="45"/>
  <c r="N120" i="45"/>
  <c r="V120" i="45"/>
  <c r="AY120" i="45" s="1"/>
  <c r="U120" i="45"/>
  <c r="M18" i="45"/>
  <c r="AG18" i="45" s="1"/>
  <c r="W18" i="45"/>
  <c r="AA18" i="45"/>
  <c r="L18" i="45"/>
  <c r="Y18" i="45"/>
  <c r="V18" i="45"/>
  <c r="AY18" i="45" s="1"/>
  <c r="AB18" i="45"/>
  <c r="U18" i="45"/>
  <c r="Z18" i="45"/>
  <c r="AZ18" i="45" s="1"/>
  <c r="N18" i="45"/>
  <c r="AB60" i="45"/>
  <c r="Q60" i="45"/>
  <c r="BA60" i="45" s="1"/>
  <c r="BB60" i="45" s="1"/>
  <c r="AU60" i="45"/>
  <c r="Z60" i="45"/>
  <c r="AZ60" i="45" s="1"/>
  <c r="S60" i="45"/>
  <c r="Y60" i="45"/>
  <c r="P60" i="45"/>
  <c r="R60" i="45"/>
  <c r="W60" i="45"/>
  <c r="AE60" i="45" a="1"/>
  <c r="AE60" i="45" s="1"/>
  <c r="V60" i="45"/>
  <c r="AY60" i="45" s="1"/>
  <c r="AA60" i="45"/>
  <c r="U60" i="45"/>
  <c r="Y98" i="45"/>
  <c r="AS98" i="45"/>
  <c r="AF98" i="45" s="1"/>
  <c r="Z98" i="45"/>
  <c r="AZ98" i="45" s="1"/>
  <c r="U98" i="45"/>
  <c r="P98" i="45"/>
  <c r="R98" i="45"/>
  <c r="W98" i="45"/>
  <c r="AB98" i="45"/>
  <c r="V98" i="45"/>
  <c r="AY98" i="45" s="1"/>
  <c r="S98" i="45"/>
  <c r="AA98" i="45"/>
  <c r="Q98" i="45"/>
  <c r="BA98" i="45" s="1"/>
  <c r="Y97" i="45"/>
  <c r="V97" i="45"/>
  <c r="AY97" i="45" s="1"/>
  <c r="AB97" i="45"/>
  <c r="S97" i="45"/>
  <c r="U97" i="45"/>
  <c r="Z97" i="45"/>
  <c r="AZ97" i="45" s="1"/>
  <c r="P97" i="45"/>
  <c r="AE97" i="45" a="1"/>
  <c r="AE97" i="45" s="1"/>
  <c r="R97" i="45"/>
  <c r="AA97" i="45"/>
  <c r="W97" i="45"/>
  <c r="Q97" i="45"/>
  <c r="BA97" i="45" s="1"/>
  <c r="BB97" i="45" s="1"/>
  <c r="Q101" i="45"/>
  <c r="BA101" i="45" s="1"/>
  <c r="V101" i="45"/>
  <c r="AY101" i="45" s="1"/>
  <c r="U101" i="45"/>
  <c r="S101" i="45"/>
  <c r="R101" i="45"/>
  <c r="Z101" i="45"/>
  <c r="AZ101" i="45" s="1"/>
  <c r="P101" i="45"/>
  <c r="W101" i="45"/>
  <c r="AB101" i="45"/>
  <c r="AA101" i="45"/>
  <c r="AS101" i="45"/>
  <c r="AF101" i="45" s="1"/>
  <c r="Y101" i="45"/>
  <c r="Z66" i="45"/>
  <c r="AZ66" i="45" s="1"/>
  <c r="R66" i="45"/>
  <c r="P66" i="45"/>
  <c r="AS66" i="45"/>
  <c r="AF66" i="45" s="1"/>
  <c r="Q66" i="45"/>
  <c r="BA66" i="45" s="1"/>
  <c r="AA66" i="45"/>
  <c r="Y66" i="45"/>
  <c r="S66" i="45"/>
  <c r="W66" i="45"/>
  <c r="AB66" i="45"/>
  <c r="U66" i="45"/>
  <c r="V66" i="45"/>
  <c r="AY66" i="45" s="1"/>
  <c r="V16" i="45"/>
  <c r="AY16" i="45" s="1"/>
  <c r="M16" i="45"/>
  <c r="S16" i="45"/>
  <c r="P16" i="45"/>
  <c r="R16" i="45"/>
  <c r="N16" i="45"/>
  <c r="Q16" i="45"/>
  <c r="BA16" i="45" s="1"/>
  <c r="BB16" i="45" s="1"/>
  <c r="L16" i="45"/>
  <c r="N96" i="45"/>
  <c r="A99" i="45"/>
  <c r="N100" i="46"/>
  <c r="M100" i="46"/>
  <c r="L100" i="46"/>
  <c r="M36" i="46"/>
  <c r="N36" i="46"/>
  <c r="L36" i="46"/>
  <c r="N122" i="46"/>
  <c r="L122" i="46"/>
  <c r="M122" i="46"/>
  <c r="M35" i="46"/>
  <c r="N35" i="46"/>
  <c r="L35" i="46"/>
  <c r="M129" i="46"/>
  <c r="N129" i="46"/>
  <c r="L129" i="46"/>
  <c r="M42" i="46"/>
  <c r="AG42" i="46" s="1"/>
  <c r="L42" i="46"/>
  <c r="N42" i="46"/>
  <c r="G115" i="46"/>
  <c r="M105" i="46"/>
  <c r="L105" i="46"/>
  <c r="N105" i="46"/>
  <c r="N97" i="46"/>
  <c r="L97" i="46"/>
  <c r="M97" i="46"/>
  <c r="M65" i="46"/>
  <c r="AG65" i="46" s="1"/>
  <c r="N65" i="46"/>
  <c r="L65" i="46"/>
  <c r="M49" i="46"/>
  <c r="AG49" i="46" s="1"/>
  <c r="N49" i="46"/>
  <c r="L49" i="46"/>
  <c r="N41" i="46"/>
  <c r="M41" i="46"/>
  <c r="L41" i="46"/>
  <c r="N25" i="46"/>
  <c r="L25" i="46"/>
  <c r="M25" i="46"/>
  <c r="N17" i="46"/>
  <c r="M17" i="46"/>
  <c r="AG17" i="46" s="1"/>
  <c r="L17" i="46"/>
  <c r="G121" i="46"/>
  <c r="P70" i="46"/>
  <c r="R70" i="46"/>
  <c r="Q70" i="46"/>
  <c r="BA70" i="46" s="1"/>
  <c r="BB70" i="46" s="1"/>
  <c r="M70" i="46"/>
  <c r="L70" i="46"/>
  <c r="V70" i="46"/>
  <c r="AY70" i="46" s="1"/>
  <c r="N70" i="46"/>
  <c r="N6" i="46"/>
  <c r="L6" i="46"/>
  <c r="M6" i="46"/>
  <c r="G81" i="46"/>
  <c r="M21" i="46"/>
  <c r="N21" i="46"/>
  <c r="V21" i="46"/>
  <c r="AY21" i="46" s="1"/>
  <c r="L21" i="46"/>
  <c r="AU47" i="46"/>
  <c r="AB47" i="46"/>
  <c r="G61" i="46"/>
  <c r="AE61" i="46" s="1" a="1"/>
  <c r="AE61" i="46" s="1"/>
  <c r="AD61" i="46" s="1"/>
  <c r="G17" i="46"/>
  <c r="G7" i="46"/>
  <c r="G10" i="46"/>
  <c r="G72" i="46"/>
  <c r="G98" i="46"/>
  <c r="AE99" i="46" a="1"/>
  <c r="AE99" i="46" s="1"/>
  <c r="G122" i="46"/>
  <c r="AE122" i="46" s="1" a="1"/>
  <c r="AE122" i="46" s="1"/>
  <c r="AD122" i="46" s="1"/>
  <c r="R47" i="46"/>
  <c r="G13" i="46"/>
  <c r="P47" i="46"/>
  <c r="G29" i="46"/>
  <c r="G51" i="46"/>
  <c r="G110" i="46"/>
  <c r="G124" i="46"/>
  <c r="D115" i="46"/>
  <c r="AW115" i="46" s="1"/>
  <c r="Z47" i="46"/>
  <c r="AZ47" i="46" s="1"/>
  <c r="G119" i="46"/>
  <c r="G36" i="46"/>
  <c r="G6" i="46"/>
  <c r="G91" i="46"/>
  <c r="G118" i="46"/>
  <c r="G105" i="46"/>
  <c r="G20" i="46"/>
  <c r="V47" i="46"/>
  <c r="AY47" i="46" s="1"/>
  <c r="BB47" i="46" s="1"/>
  <c r="AA47" i="46"/>
  <c r="G56" i="46"/>
  <c r="G59" i="46"/>
  <c r="G123" i="46"/>
  <c r="Y47" i="46"/>
  <c r="S47" i="46"/>
  <c r="G3" i="46"/>
  <c r="G22" i="46"/>
  <c r="G88" i="46"/>
  <c r="Q47" i="46"/>
  <c r="BA47" i="46" s="1"/>
  <c r="G34" i="46"/>
  <c r="D118" i="46"/>
  <c r="AW118" i="46" s="1"/>
  <c r="G2" i="46"/>
  <c r="S70" i="46"/>
  <c r="G120" i="46"/>
  <c r="Q120" i="46" s="1"/>
  <c r="BA120" i="46" s="1"/>
  <c r="BB120" i="46" s="1"/>
  <c r="V17" i="47"/>
  <c r="AY17" i="47" s="1"/>
  <c r="U17" i="47"/>
  <c r="AA17" i="47"/>
  <c r="AE17" i="47" a="1"/>
  <c r="AE17" i="47" s="1"/>
  <c r="AB17" i="47"/>
  <c r="Q17" i="47"/>
  <c r="BA17" i="47" s="1"/>
  <c r="BB17" i="47" s="1"/>
  <c r="Z17" i="47"/>
  <c r="AZ17" i="47" s="1"/>
  <c r="S17" i="47"/>
  <c r="Y17" i="47"/>
  <c r="R17" i="47"/>
  <c r="W17" i="47"/>
  <c r="P17" i="47"/>
  <c r="AU17" i="47"/>
  <c r="W55" i="47"/>
  <c r="L55" i="47"/>
  <c r="M55" i="47"/>
  <c r="AG55" i="47" s="1"/>
  <c r="AA55" i="47"/>
  <c r="Y55" i="47"/>
  <c r="U55" i="47"/>
  <c r="V55" i="47"/>
  <c r="AY55" i="47" s="1"/>
  <c r="Z55" i="47"/>
  <c r="AZ55" i="47" s="1"/>
  <c r="N55" i="47"/>
  <c r="AB55" i="47"/>
  <c r="A84" i="47"/>
  <c r="D84" i="47"/>
  <c r="AB69" i="47"/>
  <c r="P69" i="47"/>
  <c r="U69" i="47"/>
  <c r="W8" i="47"/>
  <c r="P8" i="47"/>
  <c r="Q8" i="47"/>
  <c r="BA8" i="47" s="1"/>
  <c r="AU33" i="47"/>
  <c r="S33" i="47"/>
  <c r="Q33" i="47"/>
  <c r="BA33" i="47" s="1"/>
  <c r="BB33" i="47" s="1"/>
  <c r="AB33" i="47"/>
  <c r="Y33" i="47"/>
  <c r="R33" i="47"/>
  <c r="Z33" i="47"/>
  <c r="AZ33" i="47" s="1"/>
  <c r="AE33" i="47" a="1"/>
  <c r="AE33" i="47" s="1"/>
  <c r="V33" i="47"/>
  <c r="AY33" i="47" s="1"/>
  <c r="W33" i="47"/>
  <c r="P33" i="47"/>
  <c r="AA33" i="47"/>
  <c r="U33" i="47"/>
  <c r="U49" i="47"/>
  <c r="AE49" i="47" a="1"/>
  <c r="AE49" i="47" s="1"/>
  <c r="P49" i="47"/>
  <c r="AA49" i="47"/>
  <c r="Y49" i="47"/>
  <c r="AB49" i="47"/>
  <c r="AU49" i="47"/>
  <c r="R49" i="47"/>
  <c r="S49" i="47"/>
  <c r="Z49" i="47"/>
  <c r="AZ49" i="47" s="1"/>
  <c r="V49" i="47"/>
  <c r="AY49" i="47" s="1"/>
  <c r="W49" i="47"/>
  <c r="Q49" i="47"/>
  <c r="BA49" i="47" s="1"/>
  <c r="BB49" i="47" s="1"/>
  <c r="W128" i="47"/>
  <c r="R128" i="47"/>
  <c r="Z128" i="47"/>
  <c r="AZ128" i="47" s="1"/>
  <c r="Q128" i="47"/>
  <c r="BA128" i="47" s="1"/>
  <c r="AE128" i="47" a="1"/>
  <c r="AE128" i="47" s="1"/>
  <c r="S128" i="47"/>
  <c r="AB128" i="47"/>
  <c r="Y128" i="47"/>
  <c r="U128" i="47"/>
  <c r="P128" i="47"/>
  <c r="AA128" i="47"/>
  <c r="V128" i="47"/>
  <c r="AY128" i="47" s="1"/>
  <c r="AU12" i="47"/>
  <c r="AA12" i="47"/>
  <c r="AE12" i="47" a="1"/>
  <c r="AE12" i="47" s="1"/>
  <c r="S12" i="47"/>
  <c r="V12" i="47"/>
  <c r="AY12" i="47" s="1"/>
  <c r="W12" i="47"/>
  <c r="P12" i="47"/>
  <c r="U12" i="47"/>
  <c r="Z12" i="47"/>
  <c r="AZ12" i="47" s="1"/>
  <c r="AB12" i="47"/>
  <c r="Y12" i="47"/>
  <c r="Q12" i="47"/>
  <c r="BA12" i="47" s="1"/>
  <c r="BB12" i="47" s="1"/>
  <c r="R12" i="47"/>
  <c r="P18" i="47"/>
  <c r="R18" i="47"/>
  <c r="P41" i="47"/>
  <c r="AB41" i="47"/>
  <c r="V41" i="47"/>
  <c r="AY41" i="47" s="1"/>
  <c r="Q41" i="47"/>
  <c r="BA41" i="47" s="1"/>
  <c r="Y41" i="47"/>
  <c r="Z41" i="47"/>
  <c r="AZ41" i="47" s="1"/>
  <c r="W41" i="47"/>
  <c r="AU41" i="47"/>
  <c r="R41" i="47"/>
  <c r="Z100" i="47"/>
  <c r="AZ100" i="47" s="1"/>
  <c r="Y100" i="47"/>
  <c r="R100" i="47"/>
  <c r="AB100" i="47"/>
  <c r="V100" i="47"/>
  <c r="AY100" i="47" s="1"/>
  <c r="W100" i="47"/>
  <c r="AA100" i="47"/>
  <c r="P100" i="47"/>
  <c r="V68" i="47"/>
  <c r="AY68" i="47" s="1"/>
  <c r="N68" i="47"/>
  <c r="L68" i="47"/>
  <c r="AB68" i="47"/>
  <c r="Y68" i="47"/>
  <c r="M68" i="47"/>
  <c r="L61" i="47"/>
  <c r="N61" i="47"/>
  <c r="M61" i="47"/>
  <c r="M47" i="47"/>
  <c r="N47" i="47"/>
  <c r="L47" i="47"/>
  <c r="R26" i="47"/>
  <c r="U63" i="47"/>
  <c r="AA67" i="47"/>
  <c r="R67" i="47"/>
  <c r="L98" i="47"/>
  <c r="M98" i="47"/>
  <c r="L118" i="47"/>
  <c r="M118" i="47"/>
  <c r="AU28" i="47"/>
  <c r="N10" i="47"/>
  <c r="AA13" i="47"/>
  <c r="Y13" i="47"/>
  <c r="M26" i="47"/>
  <c r="Q18" i="47"/>
  <c r="BA18" i="47" s="1"/>
  <c r="R126" i="47"/>
  <c r="Y127" i="47"/>
  <c r="P111" i="47"/>
  <c r="V83" i="47"/>
  <c r="AY83" i="47" s="1"/>
  <c r="P127" i="47"/>
  <c r="V93" i="47"/>
  <c r="AY93" i="47" s="1"/>
  <c r="S125" i="47"/>
  <c r="AA63" i="47"/>
  <c r="AH40" i="47"/>
  <c r="AU6" i="47"/>
  <c r="AV93" i="47" s="1"/>
  <c r="V6" i="47"/>
  <c r="AY6" i="47" s="1"/>
  <c r="N32" i="47"/>
  <c r="L32" i="47"/>
  <c r="M32" i="47"/>
  <c r="Q43" i="47"/>
  <c r="BA43" i="47" s="1"/>
  <c r="BB43" i="47" s="1"/>
  <c r="AA43" i="47"/>
  <c r="R43" i="47"/>
  <c r="Z43" i="47"/>
  <c r="AZ43" i="47" s="1"/>
  <c r="AE43" i="47" a="1"/>
  <c r="AE43" i="47" s="1"/>
  <c r="P43" i="47"/>
  <c r="AU43" i="47"/>
  <c r="AV117" i="47" s="1"/>
  <c r="AB43" i="47"/>
  <c r="D45" i="47"/>
  <c r="AH45" i="47" s="1"/>
  <c r="A45" i="47"/>
  <c r="Q52" i="47"/>
  <c r="BA52" i="47" s="1"/>
  <c r="AA52" i="47"/>
  <c r="Y52" i="47"/>
  <c r="U52" i="47"/>
  <c r="V52" i="47"/>
  <c r="AY52" i="47" s="1"/>
  <c r="R52" i="47"/>
  <c r="AB52" i="47"/>
  <c r="P52" i="47"/>
  <c r="S52" i="47"/>
  <c r="Z75" i="47"/>
  <c r="AZ75" i="47" s="1"/>
  <c r="P75" i="47"/>
  <c r="Y75" i="47"/>
  <c r="U75" i="47"/>
  <c r="W75" i="47"/>
  <c r="AA75" i="47"/>
  <c r="R75" i="47"/>
  <c r="S79" i="47"/>
  <c r="Z79" i="47"/>
  <c r="AZ79" i="47" s="1"/>
  <c r="V79" i="47"/>
  <c r="AY79" i="47" s="1"/>
  <c r="P79" i="47"/>
  <c r="AA79" i="47"/>
  <c r="R79" i="47"/>
  <c r="U79" i="47"/>
  <c r="L124" i="47"/>
  <c r="M124" i="47"/>
  <c r="V124" i="47"/>
  <c r="AY124" i="47" s="1"/>
  <c r="N104" i="47"/>
  <c r="M104" i="47"/>
  <c r="L104" i="47"/>
  <c r="N89" i="47"/>
  <c r="M89" i="47"/>
  <c r="L89" i="47"/>
  <c r="U38" i="47"/>
  <c r="W38" i="47"/>
  <c r="AB38" i="47"/>
  <c r="L38" i="47"/>
  <c r="V38" i="47"/>
  <c r="AY38" i="47" s="1"/>
  <c r="Z38" i="47"/>
  <c r="AZ38" i="47" s="1"/>
  <c r="AA39" i="47"/>
  <c r="U39" i="47"/>
  <c r="S39" i="47"/>
  <c r="AB39" i="47"/>
  <c r="R39" i="47"/>
  <c r="Z39" i="47"/>
  <c r="AZ39" i="47" s="1"/>
  <c r="V39" i="47"/>
  <c r="AY39" i="47" s="1"/>
  <c r="F23" i="47"/>
  <c r="G23" i="47" s="1"/>
  <c r="AH23" i="47"/>
  <c r="AH7" i="47"/>
  <c r="F7" i="47"/>
  <c r="G7" i="47" s="1"/>
  <c r="AB107" i="47"/>
  <c r="U107" i="47"/>
  <c r="Y107" i="47"/>
  <c r="AA107" i="47"/>
  <c r="AE107" i="47" a="1"/>
  <c r="AE107" i="47" s="1"/>
  <c r="N76" i="47"/>
  <c r="L76" i="47"/>
  <c r="M76" i="47"/>
  <c r="N90" i="47"/>
  <c r="M90" i="47"/>
  <c r="AU40" i="47"/>
  <c r="R40" i="47"/>
  <c r="Z40" i="47"/>
  <c r="AZ40" i="47" s="1"/>
  <c r="P40" i="47"/>
  <c r="Y40" i="47"/>
  <c r="W40" i="47"/>
  <c r="Q40" i="47"/>
  <c r="BA40" i="47" s="1"/>
  <c r="AB40" i="47"/>
  <c r="S40" i="47"/>
  <c r="Y118" i="47"/>
  <c r="U118" i="47"/>
  <c r="P28" i="47"/>
  <c r="L10" i="47"/>
  <c r="S13" i="47"/>
  <c r="N26" i="47"/>
  <c r="U18" i="47"/>
  <c r="P126" i="47"/>
  <c r="V76" i="47"/>
  <c r="AY76" i="47" s="1"/>
  <c r="AA127" i="47"/>
  <c r="P20" i="47"/>
  <c r="S20" i="47"/>
  <c r="R47" i="47"/>
  <c r="S47" i="47"/>
  <c r="U111" i="47"/>
  <c r="P26" i="47"/>
  <c r="P61" i="47"/>
  <c r="S76" i="47"/>
  <c r="Y83" i="47"/>
  <c r="W83" i="47"/>
  <c r="Q99" i="47"/>
  <c r="BA99" i="47" s="1"/>
  <c r="AS99" i="47"/>
  <c r="AF99" i="47" s="1"/>
  <c r="Z127" i="47"/>
  <c r="AZ127" i="47" s="1"/>
  <c r="D121" i="47"/>
  <c r="Q93" i="47"/>
  <c r="BA93" i="47" s="1"/>
  <c r="W93" i="47"/>
  <c r="A76" i="47"/>
  <c r="S11" i="47"/>
  <c r="L11" i="47"/>
  <c r="V11" i="47"/>
  <c r="AY11" i="47" s="1"/>
  <c r="M11" i="47"/>
  <c r="P11" i="47"/>
  <c r="R11" i="47"/>
  <c r="M52" i="47"/>
  <c r="AG52" i="47" s="1"/>
  <c r="L52" i="47"/>
  <c r="N52" i="47"/>
  <c r="AA73" i="47"/>
  <c r="V73" i="47"/>
  <c r="AY73" i="47" s="1"/>
  <c r="U73" i="47"/>
  <c r="Y73" i="47"/>
  <c r="W73" i="47"/>
  <c r="Z73" i="47"/>
  <c r="AZ73" i="47" s="1"/>
  <c r="N73" i="47"/>
  <c r="F77" i="47"/>
  <c r="G77" i="47" s="1"/>
  <c r="N2" i="47"/>
  <c r="Y2" i="47"/>
  <c r="M2" i="47"/>
  <c r="AG2" i="47" s="1"/>
  <c r="V2" i="47"/>
  <c r="AY2" i="47" s="1"/>
  <c r="BB2" i="47" s="1"/>
  <c r="U2" i="47"/>
  <c r="L2" i="47"/>
  <c r="V81" i="47"/>
  <c r="AY81" i="47" s="1"/>
  <c r="Q81" i="47"/>
  <c r="BA81" i="47" s="1"/>
  <c r="R81" i="47"/>
  <c r="S65" i="47"/>
  <c r="V65" i="47"/>
  <c r="AY65" i="47" s="1"/>
  <c r="Q65" i="47"/>
  <c r="BA65" i="47" s="1"/>
  <c r="BB65" i="47" s="1"/>
  <c r="L45" i="47"/>
  <c r="M45" i="47"/>
  <c r="N45" i="47"/>
  <c r="F106" i="47"/>
  <c r="G106" i="47" s="1"/>
  <c r="Q98" i="47"/>
  <c r="BA98" i="47" s="1"/>
  <c r="R98" i="47"/>
  <c r="AB98" i="47"/>
  <c r="P98" i="47"/>
  <c r="AA98" i="47"/>
  <c r="AS98" i="47"/>
  <c r="AF98" i="47" s="1"/>
  <c r="U98" i="47"/>
  <c r="W98" i="47"/>
  <c r="S98" i="47"/>
  <c r="Q56" i="47"/>
  <c r="BA56" i="47" s="1"/>
  <c r="Y56" i="47"/>
  <c r="U56" i="47"/>
  <c r="V56" i="47"/>
  <c r="AY56" i="47" s="1"/>
  <c r="R56" i="47"/>
  <c r="AB56" i="47"/>
  <c r="AU56" i="47"/>
  <c r="P56" i="47"/>
  <c r="Z56" i="47"/>
  <c r="AZ56" i="47" s="1"/>
  <c r="AA56" i="47"/>
  <c r="AB20" i="47"/>
  <c r="AA41" i="47"/>
  <c r="P118" i="47"/>
  <c r="W118" i="47"/>
  <c r="V84" i="47"/>
  <c r="AY84" i="47" s="1"/>
  <c r="Q28" i="47"/>
  <c r="BA28" i="47" s="1"/>
  <c r="BB28" i="47" s="1"/>
  <c r="M10" i="47"/>
  <c r="AE13" i="47" a="1"/>
  <c r="AE13" i="47" s="1"/>
  <c r="P13" i="47"/>
  <c r="AA18" i="47"/>
  <c r="AG8" i="47"/>
  <c r="L126" i="47"/>
  <c r="S127" i="47"/>
  <c r="V107" i="47"/>
  <c r="AY107" i="47" s="1"/>
  <c r="Q20" i="47"/>
  <c r="BA20" i="47" s="1"/>
  <c r="Y20" i="47"/>
  <c r="S10" i="47"/>
  <c r="V47" i="47"/>
  <c r="AY47" i="47" s="1"/>
  <c r="D77" i="47"/>
  <c r="D83" i="47"/>
  <c r="V111" i="47"/>
  <c r="AY111" i="47" s="1"/>
  <c r="S26" i="47"/>
  <c r="Q26" i="47"/>
  <c r="BA26" i="47" s="1"/>
  <c r="BB26" i="47" s="1"/>
  <c r="S61" i="47"/>
  <c r="V61" i="47"/>
  <c r="AY61" i="47" s="1"/>
  <c r="AA83" i="47"/>
  <c r="R99" i="47"/>
  <c r="P99" i="47"/>
  <c r="AB127" i="47"/>
  <c r="V90" i="47"/>
  <c r="AY90" i="47" s="1"/>
  <c r="AB93" i="47"/>
  <c r="AA93" i="47"/>
  <c r="L125" i="47"/>
  <c r="W107" i="47"/>
  <c r="Q100" i="47"/>
  <c r="BA100" i="47" s="1"/>
  <c r="D56" i="47"/>
  <c r="A56" i="47"/>
  <c r="U71" i="47"/>
  <c r="S71" i="47"/>
  <c r="AB71" i="47"/>
  <c r="W71" i="47"/>
  <c r="Q71" i="47"/>
  <c r="BA71" i="47" s="1"/>
  <c r="P71" i="47"/>
  <c r="Z71" i="47"/>
  <c r="AZ71" i="47" s="1"/>
  <c r="R71" i="47"/>
  <c r="V71" i="47"/>
  <c r="AY71" i="47" s="1"/>
  <c r="AS115" i="47"/>
  <c r="AF115" i="47" s="1"/>
  <c r="Y115" i="47"/>
  <c r="P115" i="47"/>
  <c r="S115" i="47"/>
  <c r="F113" i="47"/>
  <c r="G113" i="47" s="1"/>
  <c r="AS105" i="47"/>
  <c r="AF105" i="47" s="1"/>
  <c r="Z105" i="47"/>
  <c r="AZ105" i="47" s="1"/>
  <c r="F89" i="47"/>
  <c r="G89" i="47" s="1"/>
  <c r="U89" i="47" s="1"/>
  <c r="AH52" i="47"/>
  <c r="S18" i="47"/>
  <c r="Q47" i="47"/>
  <c r="BA47" i="47" s="1"/>
  <c r="BB47" i="47" s="1"/>
  <c r="Q61" i="47"/>
  <c r="BA61" i="47" s="1"/>
  <c r="L105" i="47"/>
  <c r="M105" i="47"/>
  <c r="AA118" i="47"/>
  <c r="V118" i="47"/>
  <c r="AY118" i="47" s="1"/>
  <c r="Y28" i="47"/>
  <c r="R28" i="47"/>
  <c r="W13" i="47"/>
  <c r="Q67" i="47"/>
  <c r="BA67" i="47" s="1"/>
  <c r="V18" i="47"/>
  <c r="AY18" i="47" s="1"/>
  <c r="BB18" i="47" s="1"/>
  <c r="W68" i="47"/>
  <c r="M126" i="47"/>
  <c r="W42" i="47"/>
  <c r="U127" i="47"/>
  <c r="P107" i="47"/>
  <c r="AA20" i="47"/>
  <c r="U20" i="47"/>
  <c r="Z111" i="47"/>
  <c r="AZ111" i="47" s="1"/>
  <c r="V26" i="47"/>
  <c r="AY26" i="47" s="1"/>
  <c r="Q76" i="47"/>
  <c r="BA76" i="47" s="1"/>
  <c r="AA42" i="47"/>
  <c r="P90" i="47"/>
  <c r="Y93" i="47"/>
  <c r="N125" i="47"/>
  <c r="L90" i="47"/>
  <c r="Z107" i="47"/>
  <c r="AZ107" i="47" s="1"/>
  <c r="S100" i="47"/>
  <c r="U68" i="47"/>
  <c r="Z68" i="47"/>
  <c r="AZ68" i="47" s="1"/>
  <c r="S56" i="47"/>
  <c r="AB97" i="47"/>
  <c r="S97" i="47"/>
  <c r="R97" i="47"/>
  <c r="W97" i="47"/>
  <c r="Z97" i="47"/>
  <c r="AZ97" i="47" s="1"/>
  <c r="AA97" i="47"/>
  <c r="P97" i="47"/>
  <c r="V97" i="47"/>
  <c r="AY97" i="47" s="1"/>
  <c r="N115" i="47"/>
  <c r="L115" i="47"/>
  <c r="M115" i="47"/>
  <c r="M121" i="47"/>
  <c r="L121" i="47"/>
  <c r="N121" i="47"/>
  <c r="M94" i="47"/>
  <c r="L94" i="47"/>
  <c r="N94" i="47"/>
  <c r="N21" i="47"/>
  <c r="L21" i="47"/>
  <c r="M14" i="47"/>
  <c r="L14" i="47"/>
  <c r="N14" i="47"/>
  <c r="AB88" i="47"/>
  <c r="AA88" i="47"/>
  <c r="W88" i="47"/>
  <c r="Q88" i="47"/>
  <c r="BA88" i="47" s="1"/>
  <c r="Z88" i="47"/>
  <c r="AZ88" i="47" s="1"/>
  <c r="Y88" i="47"/>
  <c r="AS88" i="47"/>
  <c r="AF88" i="47" s="1"/>
  <c r="P88" i="47"/>
  <c r="R88" i="47"/>
  <c r="AH51" i="47"/>
  <c r="AH44" i="47"/>
  <c r="L84" i="47"/>
  <c r="N84" i="47"/>
  <c r="R63" i="47"/>
  <c r="Z63" i="47"/>
  <c r="AZ63" i="47" s="1"/>
  <c r="P63" i="47"/>
  <c r="AE63" i="47" a="1"/>
  <c r="AE63" i="47" s="1"/>
  <c r="V63" i="47"/>
  <c r="AY63" i="47" s="1"/>
  <c r="AB63" i="47"/>
  <c r="AH24" i="47"/>
  <c r="F24" i="47"/>
  <c r="G24" i="47" s="1"/>
  <c r="D24" i="47"/>
  <c r="Z20" i="47"/>
  <c r="AZ20" i="47" s="1"/>
  <c r="Z118" i="47"/>
  <c r="AZ118" i="47" s="1"/>
  <c r="S118" i="47"/>
  <c r="R84" i="47"/>
  <c r="Z28" i="47"/>
  <c r="AZ28" i="47" s="1"/>
  <c r="AA28" i="47"/>
  <c r="AH8" i="47"/>
  <c r="R13" i="47"/>
  <c r="Y18" i="47"/>
  <c r="W18" i="47"/>
  <c r="R125" i="47"/>
  <c r="AA68" i="47"/>
  <c r="V126" i="47"/>
  <c r="AY126" i="47" s="1"/>
  <c r="R42" i="47"/>
  <c r="R127" i="47"/>
  <c r="Q107" i="47"/>
  <c r="BA107" i="47" s="1"/>
  <c r="BB107" i="47" s="1"/>
  <c r="V20" i="47"/>
  <c r="AY20" i="47" s="1"/>
  <c r="U32" i="47"/>
  <c r="R111" i="47"/>
  <c r="AA111" i="47"/>
  <c r="P76" i="47"/>
  <c r="Y99" i="47"/>
  <c r="V99" i="47"/>
  <c r="AY99" i="47" s="1"/>
  <c r="BB99" i="47" s="1"/>
  <c r="AE127" i="47" a="1"/>
  <c r="AE127" i="47" s="1"/>
  <c r="R90" i="47"/>
  <c r="AE93" i="47" a="1"/>
  <c r="AE93" i="47" s="1"/>
  <c r="Z93" i="47"/>
  <c r="AZ93" i="47" s="1"/>
  <c r="P125" i="47"/>
  <c r="AS100" i="47"/>
  <c r="AF100" i="47" s="1"/>
  <c r="W56" i="47"/>
  <c r="S41" i="47"/>
  <c r="M84" i="47"/>
  <c r="Z66" i="47"/>
  <c r="AZ66" i="47" s="1"/>
  <c r="P66" i="47"/>
  <c r="W66" i="47"/>
  <c r="U66" i="47"/>
  <c r="V66" i="47"/>
  <c r="AY66" i="47" s="1"/>
  <c r="AS66" i="47"/>
  <c r="AF66" i="47" s="1"/>
  <c r="S66" i="47"/>
  <c r="Q66" i="47"/>
  <c r="BA66" i="47" s="1"/>
  <c r="N35" i="47"/>
  <c r="AB35" i="47"/>
  <c r="AA35" i="47"/>
  <c r="Z35" i="47"/>
  <c r="AZ35" i="47" s="1"/>
  <c r="BB35" i="47" s="1"/>
  <c r="M35" i="47"/>
  <c r="AG35" i="47" s="1"/>
  <c r="Y35" i="47"/>
  <c r="W35" i="47"/>
  <c r="L35" i="47"/>
  <c r="M28" i="47"/>
  <c r="L28" i="47"/>
  <c r="U58" i="47"/>
  <c r="AB58" i="47"/>
  <c r="R58" i="47"/>
  <c r="S58" i="47"/>
  <c r="Z58" i="47"/>
  <c r="AZ58" i="47" s="1"/>
  <c r="AA58" i="47"/>
  <c r="P58" i="47"/>
  <c r="W58" i="47"/>
  <c r="V58" i="47"/>
  <c r="AY58" i="47" s="1"/>
  <c r="S70" i="47"/>
  <c r="V70" i="47"/>
  <c r="AY70" i="47" s="1"/>
  <c r="AE42" i="47" a="1"/>
  <c r="AE42" i="47" s="1"/>
  <c r="U93" i="47"/>
  <c r="S63" i="47"/>
  <c r="L100" i="47"/>
  <c r="N100" i="47"/>
  <c r="L83" i="47"/>
  <c r="N83" i="47"/>
  <c r="M83" i="47"/>
  <c r="F16" i="47"/>
  <c r="G16" i="47" s="1"/>
  <c r="U84" i="47"/>
  <c r="AU20" i="47"/>
  <c r="R118" i="47"/>
  <c r="S84" i="47"/>
  <c r="AB28" i="47"/>
  <c r="AU13" i="47"/>
  <c r="AB18" i="47"/>
  <c r="AU18" i="47"/>
  <c r="N126" i="47"/>
  <c r="V127" i="47"/>
  <c r="AY127" i="47" s="1"/>
  <c r="R107" i="47"/>
  <c r="P47" i="47"/>
  <c r="AE111" i="47" a="1"/>
  <c r="AE111" i="47" s="1"/>
  <c r="S99" i="47"/>
  <c r="P93" i="47"/>
  <c r="N118" i="47"/>
  <c r="Q125" i="47"/>
  <c r="BA125" i="47" s="1"/>
  <c r="BB125" i="47" s="1"/>
  <c r="U100" i="47"/>
  <c r="V98" i="47"/>
  <c r="AY98" i="47" s="1"/>
  <c r="U41" i="47"/>
  <c r="L64" i="47"/>
  <c r="AS117" i="47"/>
  <c r="AF117" i="47" s="1"/>
  <c r="AA117" i="47"/>
  <c r="S117" i="47"/>
  <c r="Q117" i="47"/>
  <c r="BA117" i="47" s="1"/>
  <c r="AB117" i="47"/>
  <c r="Z117" i="47"/>
  <c r="AZ117" i="47" s="1"/>
  <c r="W117" i="47"/>
  <c r="V117" i="47"/>
  <c r="AY117" i="47" s="1"/>
  <c r="M77" i="47"/>
  <c r="N77" i="47"/>
  <c r="M69" i="47"/>
  <c r="N69" i="47"/>
  <c r="L69" i="47"/>
  <c r="M48" i="47"/>
  <c r="N48" i="47"/>
  <c r="M41" i="47"/>
  <c r="AG41" i="47" s="1"/>
  <c r="L41" i="47"/>
  <c r="N41" i="47"/>
  <c r="AA34" i="47"/>
  <c r="L34" i="47"/>
  <c r="Z34" i="47"/>
  <c r="AZ34" i="47" s="1"/>
  <c r="BB34" i="47" s="1"/>
  <c r="N34" i="47"/>
  <c r="AB34" i="47"/>
  <c r="V125" i="47"/>
  <c r="AY125" i="47" s="1"/>
  <c r="Z125" i="47"/>
  <c r="AZ125" i="47" s="1"/>
  <c r="F64" i="47"/>
  <c r="G64" i="47" s="1"/>
  <c r="AG64" i="47"/>
  <c r="P129" i="47"/>
  <c r="AA53" i="47"/>
  <c r="Y38" i="47"/>
  <c r="F4" i="47"/>
  <c r="G4" i="47" s="1"/>
  <c r="AA71" i="47"/>
  <c r="AU63" i="48"/>
  <c r="AA63" i="48"/>
  <c r="W63" i="48"/>
  <c r="Y63" i="48"/>
  <c r="U63" i="48"/>
  <c r="R63" i="48"/>
  <c r="AU11" i="48"/>
  <c r="AA11" i="48"/>
  <c r="Y11" i="48"/>
  <c r="R11" i="48"/>
  <c r="Q11" i="48"/>
  <c r="BA11" i="48" s="1"/>
  <c r="Z11" i="48"/>
  <c r="AZ11" i="48" s="1"/>
  <c r="P11" i="48"/>
  <c r="V11" i="48"/>
  <c r="AY11" i="48" s="1"/>
  <c r="AB11" i="48"/>
  <c r="U11" i="48"/>
  <c r="W11" i="48"/>
  <c r="L54" i="48"/>
  <c r="N54" i="48"/>
  <c r="L14" i="48"/>
  <c r="M14" i="48"/>
  <c r="AG14" i="48" s="1"/>
  <c r="N14" i="48"/>
  <c r="U69" i="48"/>
  <c r="AB69" i="48"/>
  <c r="P69" i="48"/>
  <c r="R69" i="48"/>
  <c r="AA69" i="48"/>
  <c r="W69" i="48"/>
  <c r="AE69" i="48" a="1"/>
  <c r="AE69" i="48" s="1"/>
  <c r="Y69" i="48"/>
  <c r="Q69" i="48"/>
  <c r="BA69" i="48" s="1"/>
  <c r="BB69" i="48" s="1"/>
  <c r="Z69" i="48"/>
  <c r="AZ69" i="48" s="1"/>
  <c r="M123" i="48"/>
  <c r="L123" i="48"/>
  <c r="Y123" i="48"/>
  <c r="V123" i="48"/>
  <c r="AY123" i="48" s="1"/>
  <c r="BB123" i="48" s="1"/>
  <c r="W123" i="48"/>
  <c r="AB123" i="48"/>
  <c r="AA123" i="48"/>
  <c r="U123" i="48"/>
  <c r="N76" i="48"/>
  <c r="M76" i="48"/>
  <c r="L76" i="48"/>
  <c r="L68" i="48"/>
  <c r="N68" i="48"/>
  <c r="M68" i="48"/>
  <c r="L45" i="48"/>
  <c r="N45" i="48"/>
  <c r="AB45" i="48"/>
  <c r="AA45" i="48"/>
  <c r="M45" i="48"/>
  <c r="Z45" i="48"/>
  <c r="AZ45" i="48" s="1"/>
  <c r="W45" i="48"/>
  <c r="Y45" i="48"/>
  <c r="U45" i="48"/>
  <c r="V45" i="48"/>
  <c r="AY45" i="48" s="1"/>
  <c r="L37" i="48"/>
  <c r="N37" i="48"/>
  <c r="M37" i="48"/>
  <c r="L29" i="48"/>
  <c r="AB29" i="48"/>
  <c r="N29" i="48"/>
  <c r="Z29" i="48"/>
  <c r="AZ29" i="48" s="1"/>
  <c r="M29" i="48"/>
  <c r="AG29" i="48" s="1"/>
  <c r="S81" i="48"/>
  <c r="Z81" i="48"/>
  <c r="AZ81" i="48" s="1"/>
  <c r="Q12" i="48"/>
  <c r="BA12" i="48" s="1"/>
  <c r="AU12" i="48"/>
  <c r="W12" i="48"/>
  <c r="U12" i="48"/>
  <c r="V12" i="48"/>
  <c r="AY12" i="48" s="1"/>
  <c r="S12" i="48"/>
  <c r="AB12" i="48"/>
  <c r="P12" i="48"/>
  <c r="S11" i="48"/>
  <c r="L77" i="48"/>
  <c r="N77" i="48"/>
  <c r="M77" i="48"/>
  <c r="M22" i="48"/>
  <c r="N22" i="48"/>
  <c r="M54" i="48"/>
  <c r="AE7" i="48" a="1"/>
  <c r="AE7" i="48" s="1"/>
  <c r="V7" i="48"/>
  <c r="AY7" i="48" s="1"/>
  <c r="Q7" i="48"/>
  <c r="BA7" i="48" s="1"/>
  <c r="BB7" i="48" s="1"/>
  <c r="Z7" i="48"/>
  <c r="AZ7" i="48" s="1"/>
  <c r="N90" i="48"/>
  <c r="L90" i="48"/>
  <c r="M90" i="48"/>
  <c r="L43" i="48"/>
  <c r="AB43" i="48"/>
  <c r="W43" i="48"/>
  <c r="AA43" i="48"/>
  <c r="M43" i="48"/>
  <c r="Y43" i="48"/>
  <c r="Z43" i="48"/>
  <c r="AZ43" i="48" s="1"/>
  <c r="N43" i="48"/>
  <c r="V43" i="48"/>
  <c r="AY43" i="48" s="1"/>
  <c r="U43" i="48"/>
  <c r="M6" i="48"/>
  <c r="L6" i="48"/>
  <c r="U31" i="48"/>
  <c r="P31" i="48"/>
  <c r="AU31" i="48"/>
  <c r="Y31" i="48"/>
  <c r="S31" i="48"/>
  <c r="AB31" i="48"/>
  <c r="R31" i="48"/>
  <c r="AA31" i="48"/>
  <c r="M105" i="48"/>
  <c r="R105" i="48"/>
  <c r="L105" i="48"/>
  <c r="Q105" i="48"/>
  <c r="BA105" i="48" s="1"/>
  <c r="BB105" i="48" s="1"/>
  <c r="P105" i="48"/>
  <c r="N105" i="48"/>
  <c r="V105" i="48"/>
  <c r="AY105" i="48" s="1"/>
  <c r="S69" i="48"/>
  <c r="Y38" i="48"/>
  <c r="S38" i="48"/>
  <c r="S116" i="48"/>
  <c r="AA122" i="48"/>
  <c r="M107" i="48"/>
  <c r="F102" i="48"/>
  <c r="G102" i="48" s="1"/>
  <c r="P102" i="48" s="1"/>
  <c r="M108" i="48"/>
  <c r="M100" i="48"/>
  <c r="N116" i="48"/>
  <c r="R88" i="48"/>
  <c r="N92" i="48"/>
  <c r="M75" i="48"/>
  <c r="AB64" i="48"/>
  <c r="L61" i="48"/>
  <c r="L53" i="48"/>
  <c r="P53" i="48"/>
  <c r="AB27" i="48"/>
  <c r="AB39" i="48"/>
  <c r="AU39" i="48"/>
  <c r="V3" i="48"/>
  <c r="AY3" i="48" s="1"/>
  <c r="V2" i="48"/>
  <c r="AY2" i="48" s="1"/>
  <c r="AA39" i="48"/>
  <c r="S100" i="48"/>
  <c r="W122" i="48"/>
  <c r="AH8" i="48"/>
  <c r="AH47" i="48"/>
  <c r="F54" i="48"/>
  <c r="G54" i="48" s="1"/>
  <c r="F78" i="48"/>
  <c r="G78" i="48" s="1"/>
  <c r="F93" i="48"/>
  <c r="G93" i="48" s="1"/>
  <c r="N97" i="48"/>
  <c r="F109" i="48"/>
  <c r="G109" i="48" s="1"/>
  <c r="AE109" i="48" s="1" a="1"/>
  <c r="AE109" i="48" s="1"/>
  <c r="AD109" i="48" s="1"/>
  <c r="AC109" i="48" s="1"/>
  <c r="P38" i="48"/>
  <c r="U38" i="48"/>
  <c r="U92" i="48"/>
  <c r="Q122" i="48"/>
  <c r="BA122" i="48" s="1"/>
  <c r="L118" i="48"/>
  <c r="N107" i="48"/>
  <c r="L124" i="48"/>
  <c r="V103" i="48"/>
  <c r="AY103" i="48" s="1"/>
  <c r="N100" i="48"/>
  <c r="V100" i="48"/>
  <c r="AY100" i="48" s="1"/>
  <c r="AA88" i="48"/>
  <c r="Y88" i="48"/>
  <c r="M116" i="48"/>
  <c r="AB88" i="48"/>
  <c r="U64" i="48"/>
  <c r="M61" i="48"/>
  <c r="AG61" i="48" s="1"/>
  <c r="R53" i="48"/>
  <c r="AH32" i="48"/>
  <c r="S39" i="48"/>
  <c r="L3" i="48"/>
  <c r="L27" i="48"/>
  <c r="Y122" i="48"/>
  <c r="AH39" i="48"/>
  <c r="F47" i="48"/>
  <c r="G47" i="48" s="1"/>
  <c r="AB47" i="48" s="1"/>
  <c r="L97" i="48"/>
  <c r="Z38" i="48"/>
  <c r="AZ38" i="48" s="1"/>
  <c r="V38" i="48"/>
  <c r="AY38" i="48" s="1"/>
  <c r="Y92" i="48"/>
  <c r="Z122" i="48"/>
  <c r="AZ122" i="48" s="1"/>
  <c r="N118" i="48"/>
  <c r="M124" i="48"/>
  <c r="R85" i="48"/>
  <c r="P85" i="48"/>
  <c r="Q85" i="48"/>
  <c r="BA85" i="48" s="1"/>
  <c r="BB85" i="48" s="1"/>
  <c r="M85" i="48"/>
  <c r="L69" i="48"/>
  <c r="M67" i="48"/>
  <c r="AU64" i="48"/>
  <c r="F55" i="48"/>
  <c r="G55" i="48" s="1"/>
  <c r="P55" i="48" s="1"/>
  <c r="N46" i="48"/>
  <c r="U39" i="48"/>
  <c r="F8" i="48"/>
  <c r="G8" i="48" s="1"/>
  <c r="N27" i="48"/>
  <c r="L24" i="48"/>
  <c r="U122" i="48"/>
  <c r="AH54" i="48"/>
  <c r="F117" i="48"/>
  <c r="G117" i="48" s="1"/>
  <c r="AE117" i="48" s="1" a="1"/>
  <c r="AE117" i="48" s="1"/>
  <c r="F121" i="48"/>
  <c r="G121" i="48" s="1"/>
  <c r="V121" i="48" s="1"/>
  <c r="AY121" i="48" s="1"/>
  <c r="Q30" i="48"/>
  <c r="BA30" i="48" s="1"/>
  <c r="Q38" i="48"/>
  <c r="BA38" i="48" s="1"/>
  <c r="BB38" i="48" s="1"/>
  <c r="AE38" i="48" a="1"/>
  <c r="AE38" i="48" s="1"/>
  <c r="V116" i="48"/>
  <c r="AY116" i="48" s="1"/>
  <c r="Q116" i="48"/>
  <c r="BA116" i="48" s="1"/>
  <c r="BB116" i="48" s="1"/>
  <c r="P122" i="48"/>
  <c r="M129" i="48"/>
  <c r="AS122" i="48"/>
  <c r="AF122" i="48" s="1"/>
  <c r="M69" i="48"/>
  <c r="Q64" i="48"/>
  <c r="BA64" i="48" s="1"/>
  <c r="N67" i="48"/>
  <c r="L46" i="48"/>
  <c r="Q39" i="48"/>
  <c r="BA39" i="48" s="1"/>
  <c r="BB39" i="48" s="1"/>
  <c r="U27" i="48"/>
  <c r="V39" i="48"/>
  <c r="AY39" i="48" s="1"/>
  <c r="Y27" i="48"/>
  <c r="N3" i="48"/>
  <c r="M103" i="48"/>
  <c r="L84" i="48"/>
  <c r="F16" i="48"/>
  <c r="G16" i="48" s="1"/>
  <c r="R16" i="48" s="1"/>
  <c r="F115" i="48"/>
  <c r="G115" i="48" s="1"/>
  <c r="F89" i="48"/>
  <c r="G89" i="48" s="1"/>
  <c r="R89" i="48" s="1"/>
  <c r="AA38" i="48"/>
  <c r="W38" i="48"/>
  <c r="N103" i="48"/>
  <c r="N129" i="48"/>
  <c r="W108" i="48"/>
  <c r="L122" i="48"/>
  <c r="V88" i="48"/>
  <c r="AY88" i="48" s="1"/>
  <c r="S85" i="48"/>
  <c r="N85" i="48"/>
  <c r="N69" i="48"/>
  <c r="S64" i="48"/>
  <c r="Q53" i="48"/>
  <c r="BA53" i="48" s="1"/>
  <c r="BB53" i="48" s="1"/>
  <c r="N53" i="48"/>
  <c r="V53" i="48"/>
  <c r="AY53" i="48" s="1"/>
  <c r="W27" i="48"/>
  <c r="AH16" i="48"/>
  <c r="AE39" i="48" a="1"/>
  <c r="AE39" i="48" s="1"/>
  <c r="AH9" i="48"/>
  <c r="M27" i="48"/>
  <c r="AG27" i="48" s="1"/>
  <c r="N84" i="48"/>
  <c r="Q88" i="48"/>
  <c r="BA88" i="48" s="1"/>
  <c r="BB88" i="48" s="1"/>
  <c r="F125" i="48"/>
  <c r="G125" i="48" s="1"/>
  <c r="V85" i="48"/>
  <c r="AY85" i="48" s="1"/>
  <c r="W95" i="48"/>
  <c r="AH55" i="48"/>
  <c r="F32" i="48"/>
  <c r="G32" i="48" s="1"/>
  <c r="AU32" i="48" s="1"/>
  <c r="F24" i="48"/>
  <c r="G24" i="48" s="1"/>
  <c r="U24" i="48" s="1"/>
  <c r="Q15" i="48"/>
  <c r="BA15" i="48" s="1"/>
  <c r="F9" i="48"/>
  <c r="G9" i="48" s="1"/>
  <c r="AE120" i="48" a="1"/>
  <c r="AE120" i="48" s="1"/>
  <c r="Y120" i="48"/>
  <c r="V120" i="48"/>
  <c r="AY120" i="48" s="1"/>
  <c r="U120" i="48"/>
  <c r="S120" i="48"/>
  <c r="Q120" i="48"/>
  <c r="BA120" i="48" s="1"/>
  <c r="BB120" i="48" s="1"/>
  <c r="R120" i="48"/>
  <c r="AA120" i="48"/>
  <c r="W120" i="48"/>
  <c r="Z120" i="48"/>
  <c r="AZ120" i="48" s="1"/>
  <c r="V20" i="48"/>
  <c r="AY20" i="48" s="1"/>
  <c r="U20" i="48"/>
  <c r="AB20" i="48"/>
  <c r="R20" i="48"/>
  <c r="Q20" i="48"/>
  <c r="BA20" i="48" s="1"/>
  <c r="BB20" i="48" s="1"/>
  <c r="S20" i="48"/>
  <c r="P20" i="48"/>
  <c r="AU20" i="48"/>
  <c r="Y20" i="48"/>
  <c r="AE20" i="48" a="1"/>
  <c r="AE20" i="48" s="1"/>
  <c r="W20" i="48"/>
  <c r="AS92" i="48"/>
  <c r="AF92" i="48" s="1"/>
  <c r="V92" i="48"/>
  <c r="AY92" i="48" s="1"/>
  <c r="Q92" i="48"/>
  <c r="BA92" i="48" s="1"/>
  <c r="W92" i="48"/>
  <c r="Z92" i="48"/>
  <c r="AZ92" i="48" s="1"/>
  <c r="S92" i="48"/>
  <c r="AA92" i="48"/>
  <c r="R92" i="48"/>
  <c r="Q37" i="48"/>
  <c r="BA37" i="48" s="1"/>
  <c r="Z37" i="48"/>
  <c r="AZ37" i="48" s="1"/>
  <c r="U37" i="48"/>
  <c r="P37" i="48"/>
  <c r="AB37" i="48"/>
  <c r="W37" i="48"/>
  <c r="AU37" i="48"/>
  <c r="AE37" i="48" a="1"/>
  <c r="AE37" i="48" s="1"/>
  <c r="AA37" i="48"/>
  <c r="Z20" i="48"/>
  <c r="AZ20" i="48" s="1"/>
  <c r="V37" i="48"/>
  <c r="AY37" i="48" s="1"/>
  <c r="M96" i="48"/>
  <c r="L96" i="48"/>
  <c r="N96" i="48"/>
  <c r="V89" i="48"/>
  <c r="AY89" i="48" s="1"/>
  <c r="P89" i="48"/>
  <c r="N89" i="48"/>
  <c r="Q89" i="48"/>
  <c r="BA89" i="48" s="1"/>
  <c r="BB89" i="48" s="1"/>
  <c r="M89" i="48"/>
  <c r="Y65" i="48"/>
  <c r="W65" i="48"/>
  <c r="AA20" i="48"/>
  <c r="Y37" i="48"/>
  <c r="S32" i="48"/>
  <c r="U32" i="48"/>
  <c r="AB7" i="48"/>
  <c r="AU7" i="48"/>
  <c r="R7" i="48"/>
  <c r="W7" i="48"/>
  <c r="AA7" i="48"/>
  <c r="Y7" i="48"/>
  <c r="U7" i="48"/>
  <c r="P7" i="48"/>
  <c r="S7" i="48"/>
  <c r="P120" i="48"/>
  <c r="R37" i="48"/>
  <c r="U10" i="48"/>
  <c r="W10" i="48"/>
  <c r="S10" i="48"/>
  <c r="Z10" i="48"/>
  <c r="AZ10" i="48" s="1"/>
  <c r="R10" i="48"/>
  <c r="AB10" i="48"/>
  <c r="Y10" i="48"/>
  <c r="AA10" i="48"/>
  <c r="V10" i="48"/>
  <c r="AY10" i="48" s="1"/>
  <c r="P10" i="48"/>
  <c r="AB120" i="48"/>
  <c r="S37" i="48"/>
  <c r="AU30" i="48"/>
  <c r="V30" i="48"/>
  <c r="AY30" i="48" s="1"/>
  <c r="S30" i="48"/>
  <c r="Y30" i="48"/>
  <c r="AB30" i="48"/>
  <c r="AA30" i="48"/>
  <c r="W30" i="48"/>
  <c r="Z30" i="48"/>
  <c r="AZ30" i="48" s="1"/>
  <c r="U30" i="48"/>
  <c r="P30" i="48"/>
  <c r="M112" i="48"/>
  <c r="P119" i="48"/>
  <c r="N4" i="48"/>
  <c r="M4" i="48"/>
  <c r="L4" i="48"/>
  <c r="N2" i="48"/>
  <c r="L2" i="48"/>
  <c r="Q2" i="48"/>
  <c r="BA2" i="48" s="1"/>
  <c r="BB2" i="48" s="1"/>
  <c r="P2" i="48"/>
  <c r="S2" i="48"/>
  <c r="AX94" i="48"/>
  <c r="F94" i="48"/>
  <c r="G94" i="48" s="1"/>
  <c r="AX71" i="48"/>
  <c r="F71" i="48"/>
  <c r="G71" i="48" s="1"/>
  <c r="AX63" i="48"/>
  <c r="AH63" i="48"/>
  <c r="AX40" i="48"/>
  <c r="F40" i="48"/>
  <c r="G40" i="48" s="1"/>
  <c r="AH40" i="48"/>
  <c r="AX33" i="48"/>
  <c r="F33" i="48"/>
  <c r="G33" i="48" s="1"/>
  <c r="AX25" i="48"/>
  <c r="F25" i="48"/>
  <c r="G25" i="48" s="1"/>
  <c r="AX17" i="48"/>
  <c r="F17" i="48"/>
  <c r="G17" i="48" s="1"/>
  <c r="AE17" i="48" s="1" a="1"/>
  <c r="AE17" i="48" s="1"/>
  <c r="AD17" i="48" s="1"/>
  <c r="AC17" i="48" s="1"/>
  <c r="AH17" i="48"/>
  <c r="Z105" i="48"/>
  <c r="AZ105" i="48" s="1"/>
  <c r="Q119" i="48"/>
  <c r="BA119" i="48" s="1"/>
  <c r="BB119" i="48" s="1"/>
  <c r="AA16" i="48"/>
  <c r="N30" i="48"/>
  <c r="M30" i="48"/>
  <c r="AG30" i="48" s="1"/>
  <c r="M47" i="48"/>
  <c r="AG47" i="48" s="1"/>
  <c r="N47" i="48"/>
  <c r="M91" i="48"/>
  <c r="N91" i="48"/>
  <c r="L13" i="48"/>
  <c r="M13" i="48"/>
  <c r="M5" i="48"/>
  <c r="N5" i="48"/>
  <c r="AB3" i="48"/>
  <c r="S3" i="48"/>
  <c r="P3" i="48"/>
  <c r="Q3" i="48"/>
  <c r="BA3" i="48" s="1"/>
  <c r="BB3" i="48" s="1"/>
  <c r="S36" i="48"/>
  <c r="N28" i="48"/>
  <c r="M28" i="48"/>
  <c r="V119" i="48"/>
  <c r="AY119" i="48" s="1"/>
  <c r="P15" i="48"/>
  <c r="N121" i="48"/>
  <c r="P21" i="48"/>
  <c r="S21" i="48"/>
  <c r="P29" i="48"/>
  <c r="Y29" i="48"/>
  <c r="U29" i="48"/>
  <c r="AA29" i="48"/>
  <c r="AU29" i="48"/>
  <c r="V29" i="48"/>
  <c r="AY29" i="48" s="1"/>
  <c r="BB29" i="48" s="1"/>
  <c r="Z53" i="48"/>
  <c r="AZ53" i="48" s="1"/>
  <c r="AA53" i="48"/>
  <c r="AU53" i="48"/>
  <c r="W53" i="48"/>
  <c r="AB53" i="48"/>
  <c r="AE53" i="48" a="1"/>
  <c r="AE53" i="48" s="1"/>
  <c r="R100" i="48"/>
  <c r="L74" i="48"/>
  <c r="M74" i="48"/>
  <c r="M51" i="48"/>
  <c r="N51" i="48"/>
  <c r="AX107" i="48"/>
  <c r="F107" i="48"/>
  <c r="G107" i="48" s="1"/>
  <c r="AE107" i="48" s="1" a="1"/>
  <c r="AE107" i="48" s="1"/>
  <c r="AD107" i="48" s="1"/>
  <c r="AC107" i="48" s="1"/>
  <c r="AX91" i="48"/>
  <c r="F91" i="48"/>
  <c r="G91" i="48" s="1"/>
  <c r="AE91" i="48" s="1" a="1"/>
  <c r="AE91" i="48" s="1"/>
  <c r="AD91" i="48" s="1"/>
  <c r="AC91" i="48" s="1"/>
  <c r="AX76" i="48"/>
  <c r="F76" i="48"/>
  <c r="G76" i="48" s="1"/>
  <c r="AE76" i="48" s="1" a="1"/>
  <c r="AE76" i="48" s="1"/>
  <c r="AD76" i="48" s="1"/>
  <c r="AC76" i="48" s="1"/>
  <c r="AX60" i="48"/>
  <c r="F60" i="48"/>
  <c r="G60" i="48" s="1"/>
  <c r="AX37" i="48"/>
  <c r="AH37" i="48"/>
  <c r="AX22" i="48"/>
  <c r="AH22" i="48"/>
  <c r="F22" i="48"/>
  <c r="G22" i="48" s="1"/>
  <c r="AX14" i="48"/>
  <c r="F14" i="48"/>
  <c r="G14" i="48" s="1"/>
  <c r="AX6" i="48"/>
  <c r="AH6" i="48"/>
  <c r="F6" i="48"/>
  <c r="G6" i="48" s="1"/>
  <c r="M10" i="48"/>
  <c r="AG10" i="48" s="1"/>
  <c r="L10" i="48"/>
  <c r="Y105" i="48"/>
  <c r="AB105" i="48"/>
  <c r="P63" i="48"/>
  <c r="Z34" i="48"/>
  <c r="AZ34" i="48" s="1"/>
  <c r="V34" i="48"/>
  <c r="AY34" i="48" s="1"/>
  <c r="AB81" i="48"/>
  <c r="S111" i="48"/>
  <c r="AA119" i="48"/>
  <c r="U119" i="48"/>
  <c r="AA15" i="48"/>
  <c r="L15" i="48"/>
  <c r="M15" i="48"/>
  <c r="N40" i="48"/>
  <c r="L40" i="48"/>
  <c r="U88" i="48"/>
  <c r="AE88" i="48" a="1"/>
  <c r="AE88" i="48" s="1"/>
  <c r="N111" i="48"/>
  <c r="M111" i="48"/>
  <c r="L111" i="48"/>
  <c r="N25" i="48"/>
  <c r="M25" i="48"/>
  <c r="M17" i="48"/>
  <c r="AG17" i="48" s="1"/>
  <c r="L17" i="48"/>
  <c r="N9" i="48"/>
  <c r="L9" i="48"/>
  <c r="S105" i="48"/>
  <c r="Z63" i="48"/>
  <c r="AZ63" i="48" s="1"/>
  <c r="AB63" i="48"/>
  <c r="Q34" i="48"/>
  <c r="BA34" i="48" s="1"/>
  <c r="BB34" i="48" s="1"/>
  <c r="N112" i="48"/>
  <c r="AB119" i="48"/>
  <c r="W119" i="48"/>
  <c r="M81" i="48"/>
  <c r="R15" i="48"/>
  <c r="M24" i="48"/>
  <c r="L113" i="48"/>
  <c r="M113" i="48"/>
  <c r="M79" i="48"/>
  <c r="N79" i="48"/>
  <c r="N56" i="48"/>
  <c r="R56" i="48"/>
  <c r="S56" i="48"/>
  <c r="N32" i="48"/>
  <c r="L32" i="48"/>
  <c r="L16" i="48"/>
  <c r="N16" i="48"/>
  <c r="P5" i="48"/>
  <c r="W15" i="48"/>
  <c r="Z15" i="48"/>
  <c r="AZ15" i="48" s="1"/>
  <c r="Y15" i="48"/>
  <c r="V15" i="48"/>
  <c r="AY15" i="48" s="1"/>
  <c r="AU15" i="48"/>
  <c r="V111" i="48"/>
  <c r="AY111" i="48" s="1"/>
  <c r="N104" i="48"/>
  <c r="L104" i="48"/>
  <c r="M104" i="48"/>
  <c r="AE105" i="48" a="1"/>
  <c r="AE105" i="48" s="1"/>
  <c r="Q63" i="48"/>
  <c r="BA63" i="48" s="1"/>
  <c r="AA34" i="48"/>
  <c r="Y111" i="48"/>
  <c r="L112" i="48"/>
  <c r="AE119" i="48" a="1"/>
  <c r="AE119" i="48" s="1"/>
  <c r="N81" i="48"/>
  <c r="U15" i="48"/>
  <c r="AE5" i="48" a="1"/>
  <c r="AE5" i="48" s="1"/>
  <c r="AA23" i="48"/>
  <c r="V23" i="48"/>
  <c r="AY23" i="48" s="1"/>
  <c r="Y23" i="48"/>
  <c r="U23" i="48"/>
  <c r="W23" i="48"/>
  <c r="M49" i="48"/>
  <c r="N49" i="48"/>
  <c r="L49" i="48"/>
  <c r="L95" i="48"/>
  <c r="M95" i="48"/>
  <c r="F99" i="48"/>
  <c r="G99" i="48" s="1"/>
  <c r="P39" i="48"/>
  <c r="R39" i="48"/>
  <c r="M39" i="48"/>
  <c r="L39" i="48"/>
  <c r="F4" i="48"/>
  <c r="G4" i="48" s="1"/>
  <c r="F28" i="48"/>
  <c r="G28" i="48" s="1"/>
  <c r="F51" i="48"/>
  <c r="G51" i="48" s="1"/>
  <c r="F58" i="48"/>
  <c r="G58" i="48" s="1"/>
  <c r="F66" i="48"/>
  <c r="G66" i="48" s="1"/>
  <c r="F97" i="48"/>
  <c r="G97" i="48" s="1"/>
  <c r="AE97" i="48" s="1" a="1"/>
  <c r="AE97" i="48" s="1"/>
  <c r="AD97" i="48" s="1"/>
  <c r="AC97" i="48" s="1"/>
  <c r="AH58" i="48"/>
  <c r="AG66" i="48"/>
  <c r="F83" i="48"/>
  <c r="G83" i="48" s="1"/>
  <c r="P83" i="48" s="1"/>
  <c r="L23" i="48"/>
  <c r="L57" i="48"/>
  <c r="F113" i="48"/>
  <c r="G113" i="48" s="1"/>
  <c r="AH4" i="48"/>
  <c r="AH5" i="48"/>
  <c r="F13" i="48"/>
  <c r="G13" i="48" s="1"/>
  <c r="M23" i="48"/>
  <c r="AH50" i="48"/>
  <c r="F59" i="48"/>
  <c r="G59" i="48" s="1"/>
  <c r="AE59" i="48" s="1" a="1"/>
  <c r="AE59" i="48" s="1"/>
  <c r="AD59" i="48" s="1"/>
  <c r="AC59" i="48" s="1"/>
  <c r="F67" i="48"/>
  <c r="G67" i="48" s="1"/>
  <c r="Y67" i="48" s="1"/>
  <c r="F75" i="48"/>
  <c r="G75" i="48" s="1"/>
  <c r="M110" i="48"/>
  <c r="F127" i="48"/>
  <c r="G127" i="48" s="1"/>
  <c r="Z127" i="48" s="1"/>
  <c r="AZ127" i="48" s="1"/>
  <c r="AH20" i="48"/>
  <c r="AH36" i="48"/>
  <c r="AG59" i="48"/>
  <c r="AG44" i="48"/>
  <c r="D54" i="46"/>
  <c r="AW54" i="46" s="1"/>
  <c r="A61" i="46"/>
  <c r="A31" i="46"/>
  <c r="D65" i="46"/>
  <c r="AW65" i="46" s="1"/>
  <c r="A32" i="46"/>
  <c r="D21" i="46"/>
  <c r="A19" i="46"/>
  <c r="A20" i="46"/>
  <c r="A63" i="46"/>
  <c r="A28" i="46"/>
  <c r="A26" i="46"/>
  <c r="A18" i="46"/>
  <c r="A50" i="46"/>
  <c r="A62" i="46"/>
  <c r="A33" i="46"/>
  <c r="D51" i="46"/>
  <c r="AW51" i="46" s="1"/>
  <c r="AE32" i="59" a="1"/>
  <c r="AE32" i="59" s="1"/>
  <c r="AA32" i="59"/>
  <c r="U32" i="59"/>
  <c r="AU32" i="59"/>
  <c r="AV129" i="59" s="1"/>
  <c r="Z32" i="59"/>
  <c r="AZ32" i="59" s="1"/>
  <c r="Q32" i="59"/>
  <c r="BA32" i="59" s="1"/>
  <c r="BB32" i="59" s="1"/>
  <c r="P32" i="59"/>
  <c r="R32" i="59"/>
  <c r="S32" i="59"/>
  <c r="W32" i="59"/>
  <c r="AB32" i="59"/>
  <c r="Y32" i="59"/>
  <c r="V32" i="59"/>
  <c r="AY32" i="59" s="1"/>
  <c r="Z24" i="59"/>
  <c r="AZ24" i="59" s="1"/>
  <c r="U24" i="59"/>
  <c r="Y24" i="59"/>
  <c r="S24" i="59"/>
  <c r="W24" i="59"/>
  <c r="V24" i="59"/>
  <c r="AY24" i="59" s="1"/>
  <c r="Q24" i="59"/>
  <c r="BA24" i="59" s="1"/>
  <c r="P24" i="59"/>
  <c r="R24" i="59"/>
  <c r="AA24" i="59"/>
  <c r="AU24" i="59"/>
  <c r="AB24" i="59"/>
  <c r="Z48" i="59"/>
  <c r="AZ48" i="59" s="1"/>
  <c r="P48" i="59"/>
  <c r="AU48" i="59"/>
  <c r="AV10" i="59" s="1"/>
  <c r="R48" i="59"/>
  <c r="Q48" i="59"/>
  <c r="BA48" i="59" s="1"/>
  <c r="BB48" i="59" s="1"/>
  <c r="AA48" i="59"/>
  <c r="V48" i="59"/>
  <c r="AY48" i="59" s="1"/>
  <c r="AB48" i="59"/>
  <c r="W48" i="59"/>
  <c r="U48" i="59"/>
  <c r="Y48" i="59"/>
  <c r="S48" i="59"/>
  <c r="AE48" i="59" a="1"/>
  <c r="AE48" i="59" s="1"/>
  <c r="AA56" i="59"/>
  <c r="W56" i="59"/>
  <c r="Q56" i="59"/>
  <c r="BA56" i="59" s="1"/>
  <c r="Z56" i="59"/>
  <c r="AZ56" i="59" s="1"/>
  <c r="R56" i="59"/>
  <c r="AU56" i="59"/>
  <c r="S56" i="59"/>
  <c r="Y56" i="59"/>
  <c r="AB56" i="59"/>
  <c r="U56" i="59"/>
  <c r="V56" i="59"/>
  <c r="AY56" i="59" s="1"/>
  <c r="P56" i="59"/>
  <c r="W21" i="59"/>
  <c r="V21" i="59"/>
  <c r="AY21" i="59" s="1"/>
  <c r="P21" i="59"/>
  <c r="Y21" i="59"/>
  <c r="U29" i="59"/>
  <c r="Y29" i="59"/>
  <c r="Z29" i="59"/>
  <c r="AZ29" i="59" s="1"/>
  <c r="Q29" i="59"/>
  <c r="BA29" i="59" s="1"/>
  <c r="BB29" i="59" s="1"/>
  <c r="AE29" i="59" a="1"/>
  <c r="AE29" i="59" s="1"/>
  <c r="AU29" i="59"/>
  <c r="AB29" i="59"/>
  <c r="AA29" i="59"/>
  <c r="S29" i="59"/>
  <c r="W29" i="59"/>
  <c r="P29" i="59"/>
  <c r="R29" i="59"/>
  <c r="V29" i="59"/>
  <c r="AY29" i="59" s="1"/>
  <c r="W13" i="59"/>
  <c r="S13" i="59"/>
  <c r="Q13" i="59"/>
  <c r="BA13" i="59" s="1"/>
  <c r="BB13" i="59" s="1"/>
  <c r="AE13" i="59" a="1"/>
  <c r="AE13" i="59" s="1"/>
  <c r="AU13" i="59"/>
  <c r="Y13" i="59"/>
  <c r="AB13" i="59"/>
  <c r="AA13" i="59"/>
  <c r="P13" i="59"/>
  <c r="R13" i="59"/>
  <c r="V13" i="59"/>
  <c r="AY13" i="59" s="1"/>
  <c r="U13" i="59"/>
  <c r="Z13" i="59"/>
  <c r="AZ13" i="59" s="1"/>
  <c r="V64" i="58"/>
  <c r="AY64" i="58" s="1"/>
  <c r="Z64" i="58"/>
  <c r="AZ64" i="58" s="1"/>
  <c r="Y9" i="59"/>
  <c r="V9" i="59"/>
  <c r="AY9" i="59" s="1"/>
  <c r="R9" i="59"/>
  <c r="AB119" i="31"/>
  <c r="S119" i="31"/>
  <c r="R119" i="31"/>
  <c r="Z119" i="31"/>
  <c r="AZ119" i="31" s="1"/>
  <c r="AA119" i="31"/>
  <c r="AS119" i="31"/>
  <c r="AF119" i="31" s="1"/>
  <c r="Q119" i="31"/>
  <c r="BA119" i="31" s="1"/>
  <c r="Y119" i="31"/>
  <c r="W119" i="31"/>
  <c r="U119" i="31"/>
  <c r="V119" i="31"/>
  <c r="AY119" i="31" s="1"/>
  <c r="P119" i="31"/>
  <c r="Z68" i="59"/>
  <c r="AZ68" i="59" s="1"/>
  <c r="V68" i="59"/>
  <c r="AY68" i="59" s="1"/>
  <c r="V34" i="59"/>
  <c r="AY34" i="59" s="1"/>
  <c r="R69" i="59"/>
  <c r="AE58" i="59" a="1"/>
  <c r="AE58" i="59" s="1"/>
  <c r="AA55" i="59"/>
  <c r="U55" i="59"/>
  <c r="R19" i="59"/>
  <c r="AA9" i="59"/>
  <c r="P68" i="59"/>
  <c r="Q69" i="59"/>
  <c r="BA69" i="59" s="1"/>
  <c r="Z9" i="59"/>
  <c r="AZ9" i="59" s="1"/>
  <c r="AU34" i="59"/>
  <c r="AU61" i="32"/>
  <c r="AV30" i="32" s="1"/>
  <c r="R61" i="32"/>
  <c r="V61" i="32"/>
  <c r="AY61" i="32" s="1"/>
  <c r="P61" i="32"/>
  <c r="U61" i="32"/>
  <c r="Y61" i="32"/>
  <c r="W61" i="32"/>
  <c r="AB61" i="32"/>
  <c r="Z61" i="32"/>
  <c r="AZ61" i="32" s="1"/>
  <c r="Q61" i="32"/>
  <c r="BA61" i="32" s="1"/>
  <c r="V60" i="43"/>
  <c r="AY60" i="43" s="1"/>
  <c r="R60" i="43"/>
  <c r="Z60" i="43"/>
  <c r="AZ60" i="43" s="1"/>
  <c r="AE60" i="43" a="1"/>
  <c r="AE60" i="43" s="1"/>
  <c r="U60" i="43"/>
  <c r="Y60" i="43"/>
  <c r="AA60" i="43"/>
  <c r="AU60" i="43"/>
  <c r="AV61" i="43" s="1"/>
  <c r="W60" i="43"/>
  <c r="Q60" i="43"/>
  <c r="BA60" i="43" s="1"/>
  <c r="BB60" i="43" s="1"/>
  <c r="P60" i="43"/>
  <c r="S60" i="43"/>
  <c r="AB60" i="43"/>
  <c r="Z13" i="43"/>
  <c r="AZ13" i="43" s="1"/>
  <c r="V13" i="43"/>
  <c r="AY13" i="43" s="1"/>
  <c r="W13" i="43"/>
  <c r="P13" i="43"/>
  <c r="AU13" i="43"/>
  <c r="Y13" i="43"/>
  <c r="U13" i="43"/>
  <c r="AB13" i="43"/>
  <c r="AE13" i="43" a="1"/>
  <c r="AE13" i="43" s="1"/>
  <c r="R13" i="43"/>
  <c r="AA13" i="43"/>
  <c r="Q13" i="43"/>
  <c r="BA13" i="43" s="1"/>
  <c r="BB13" i="43" s="1"/>
  <c r="V29" i="43"/>
  <c r="AY29" i="43" s="1"/>
  <c r="AB29" i="43"/>
  <c r="P29" i="43"/>
  <c r="Y29" i="43"/>
  <c r="AE29" i="43" a="1"/>
  <c r="AE29" i="43" s="1"/>
  <c r="W29" i="43"/>
  <c r="U29" i="43"/>
  <c r="S29" i="43"/>
  <c r="AU29" i="43"/>
  <c r="R29" i="43"/>
  <c r="Q29" i="43"/>
  <c r="BA29" i="43" s="1"/>
  <c r="BB29" i="43" s="1"/>
  <c r="Z29" i="43"/>
  <c r="AZ29" i="43" s="1"/>
  <c r="AU58" i="59"/>
  <c r="R68" i="59"/>
  <c r="Z35" i="59"/>
  <c r="AZ35" i="59" s="1"/>
  <c r="AA34" i="59"/>
  <c r="W34" i="59"/>
  <c r="P69" i="59"/>
  <c r="AS69" i="59"/>
  <c r="AF69" i="59" s="1"/>
  <c r="AA5" i="59"/>
  <c r="Y58" i="59"/>
  <c r="Z58" i="59"/>
  <c r="AZ58" i="59" s="1"/>
  <c r="Y55" i="59"/>
  <c r="Q55" i="59"/>
  <c r="BA55" i="59" s="1"/>
  <c r="S9" i="59"/>
  <c r="AB62" i="32"/>
  <c r="V62" i="32"/>
  <c r="AY62" i="32" s="1"/>
  <c r="R62" i="32"/>
  <c r="Z62" i="32"/>
  <c r="AZ62" i="32" s="1"/>
  <c r="AU62" i="32"/>
  <c r="W62" i="32"/>
  <c r="Y62" i="32"/>
  <c r="Q62" i="32"/>
  <c r="BA62" i="32" s="1"/>
  <c r="U62" i="32"/>
  <c r="S62" i="32"/>
  <c r="Z59" i="42"/>
  <c r="AZ59" i="42" s="1"/>
  <c r="W59" i="42"/>
  <c r="V59" i="42"/>
  <c r="AY59" i="42" s="1"/>
  <c r="AB59" i="42"/>
  <c r="R59" i="42"/>
  <c r="S59" i="42"/>
  <c r="Q59" i="42"/>
  <c r="BA59" i="42" s="1"/>
  <c r="AU59" i="42"/>
  <c r="AV10" i="42" s="1"/>
  <c r="U59" i="42"/>
  <c r="AA59" i="42"/>
  <c r="AE32" i="28" a="1"/>
  <c r="AE32" i="28" s="1"/>
  <c r="Q32" i="28"/>
  <c r="BA32" i="28" s="1"/>
  <c r="BB32" i="28" s="1"/>
  <c r="Y32" i="28"/>
  <c r="S32" i="28"/>
  <c r="V32" i="28"/>
  <c r="AY32" i="28" s="1"/>
  <c r="AB32" i="28"/>
  <c r="P32" i="28"/>
  <c r="U69" i="59"/>
  <c r="V69" i="59"/>
  <c r="AY69" i="59" s="1"/>
  <c r="W68" i="59"/>
  <c r="AS68" i="59"/>
  <c r="AF68" i="59" s="1"/>
  <c r="Y34" i="59"/>
  <c r="W9" i="59"/>
  <c r="S38" i="41"/>
  <c r="P38" i="41"/>
  <c r="AU38" i="41"/>
  <c r="U38" i="41"/>
  <c r="AA38" i="41"/>
  <c r="W38" i="41"/>
  <c r="Q38" i="41"/>
  <c r="BA38" i="41" s="1"/>
  <c r="Z38" i="41"/>
  <c r="AZ38" i="41" s="1"/>
  <c r="R38" i="41"/>
  <c r="Y38" i="41"/>
  <c r="AB38" i="41"/>
  <c r="V38" i="41"/>
  <c r="AY38" i="41" s="1"/>
  <c r="AA33" i="45"/>
  <c r="AE33" i="45" a="1"/>
  <c r="AE33" i="45" s="1"/>
  <c r="V33" i="45"/>
  <c r="AY33" i="45" s="1"/>
  <c r="Q33" i="45"/>
  <c r="BA33" i="45" s="1"/>
  <c r="BB33" i="45" s="1"/>
  <c r="Z33" i="45"/>
  <c r="AZ33" i="45" s="1"/>
  <c r="P33" i="45"/>
  <c r="W33" i="45"/>
  <c r="AB33" i="45"/>
  <c r="Y33" i="45"/>
  <c r="AU33" i="45"/>
  <c r="S33" i="45"/>
  <c r="U33" i="45"/>
  <c r="R33" i="45"/>
  <c r="Q5" i="47"/>
  <c r="BA5" i="47" s="1"/>
  <c r="Y5" i="47"/>
  <c r="AA5" i="47"/>
  <c r="V5" i="47"/>
  <c r="AY5" i="47" s="1"/>
  <c r="BB5" i="47" s="1"/>
  <c r="AU5" i="47"/>
  <c r="AB5" i="47"/>
  <c r="U5" i="47"/>
  <c r="R5" i="47"/>
  <c r="W5" i="47"/>
  <c r="Z5" i="47"/>
  <c r="AZ5" i="47" s="1"/>
  <c r="S5" i="47"/>
  <c r="D20" i="47"/>
  <c r="A20" i="47"/>
  <c r="R34" i="59"/>
  <c r="P19" i="59"/>
  <c r="AA58" i="59"/>
  <c r="Z69" i="59"/>
  <c r="AZ69" i="59" s="1"/>
  <c r="AB58" i="59"/>
  <c r="AB55" i="59"/>
  <c r="AB9" i="59"/>
  <c r="AU55" i="59"/>
  <c r="U63" i="28"/>
  <c r="S63" i="28"/>
  <c r="AE63" i="28" a="1"/>
  <c r="AE63" i="28" s="1"/>
  <c r="V63" i="28"/>
  <c r="AY63" i="28" s="1"/>
  <c r="Q63" i="28"/>
  <c r="BA63" i="28" s="1"/>
  <c r="BB63" i="28" s="1"/>
  <c r="P63" i="28"/>
  <c r="AA63" i="28"/>
  <c r="Y63" i="28"/>
  <c r="AS110" i="32"/>
  <c r="AF110" i="32" s="1"/>
  <c r="AB110" i="32"/>
  <c r="Q110" i="32"/>
  <c r="BA110" i="32" s="1"/>
  <c r="S110" i="32"/>
  <c r="Z34" i="35"/>
  <c r="AZ34" i="35" s="1"/>
  <c r="U34" i="35"/>
  <c r="P34" i="35"/>
  <c r="AB34" i="35"/>
  <c r="AU34" i="35"/>
  <c r="R34" i="35"/>
  <c r="AA34" i="35"/>
  <c r="Q34" i="35"/>
  <c r="BA34" i="35" s="1"/>
  <c r="Y34" i="35"/>
  <c r="V34" i="35"/>
  <c r="AY34" i="35" s="1"/>
  <c r="AE65" i="35" a="1"/>
  <c r="AE65" i="35" s="1"/>
  <c r="U65" i="35"/>
  <c r="V65" i="35"/>
  <c r="AY65" i="35" s="1"/>
  <c r="Y65" i="35"/>
  <c r="AA65" i="35"/>
  <c r="S65" i="35"/>
  <c r="Z65" i="35"/>
  <c r="AZ65" i="35" s="1"/>
  <c r="P65" i="35"/>
  <c r="Q65" i="35"/>
  <c r="BA65" i="35" s="1"/>
  <c r="BB65" i="35" s="1"/>
  <c r="R65" i="35"/>
  <c r="U9" i="59"/>
  <c r="AB69" i="59"/>
  <c r="W69" i="59"/>
  <c r="V58" i="59"/>
  <c r="AY58" i="59" s="1"/>
  <c r="AB68" i="59"/>
  <c r="Q68" i="59"/>
  <c r="BA68" i="59" s="1"/>
  <c r="U34" i="59"/>
  <c r="Y69" i="59"/>
  <c r="R58" i="59"/>
  <c r="U68" i="59"/>
  <c r="S35" i="59"/>
  <c r="Z5" i="59"/>
  <c r="AZ5" i="59" s="1"/>
  <c r="V18" i="59"/>
  <c r="AY18" i="59" s="1"/>
  <c r="Q9" i="59"/>
  <c r="BA9" i="59" s="1"/>
  <c r="AU9" i="59"/>
  <c r="AA61" i="32"/>
  <c r="Z4" i="40"/>
  <c r="AZ4" i="40" s="1"/>
  <c r="Y4" i="40"/>
  <c r="Q4" i="40"/>
  <c r="BA4" i="40" s="1"/>
  <c r="BB4" i="40" s="1"/>
  <c r="U4" i="40"/>
  <c r="S4" i="40"/>
  <c r="AA4" i="40"/>
  <c r="V4" i="40"/>
  <c r="AY4" i="40" s="1"/>
  <c r="R4" i="40"/>
  <c r="AU4" i="40"/>
  <c r="AV96" i="40" s="1"/>
  <c r="P4" i="40"/>
  <c r="W4" i="40"/>
  <c r="AB4" i="40"/>
  <c r="AU34" i="34"/>
  <c r="Q34" i="34"/>
  <c r="BA34" i="34" s="1"/>
  <c r="BB34" i="34" s="1"/>
  <c r="P34" i="34"/>
  <c r="AE34" i="34" a="1"/>
  <c r="AE34" i="34" s="1"/>
  <c r="D56" i="34"/>
  <c r="A56" i="34"/>
  <c r="Q15" i="37"/>
  <c r="BA15" i="37" s="1"/>
  <c r="BB15" i="37" s="1"/>
  <c r="AE15" i="37" a="1"/>
  <c r="AE15" i="37" s="1"/>
  <c r="V15" i="37"/>
  <c r="AY15" i="37" s="1"/>
  <c r="Z15" i="37"/>
  <c r="AZ15" i="37" s="1"/>
  <c r="R15" i="37"/>
  <c r="P15" i="37"/>
  <c r="AB15" i="37"/>
  <c r="A9" i="37"/>
  <c r="D9" i="37"/>
  <c r="AA22" i="41"/>
  <c r="V22" i="41"/>
  <c r="AY22" i="41" s="1"/>
  <c r="BB22" i="41" s="1"/>
  <c r="S22" i="41"/>
  <c r="AB22" i="41"/>
  <c r="R22" i="41"/>
  <c r="Y22" i="41"/>
  <c r="Q22" i="41"/>
  <c r="BA22" i="41" s="1"/>
  <c r="W44" i="28"/>
  <c r="A118" i="38"/>
  <c r="D118" i="38"/>
  <c r="Q103" i="33"/>
  <c r="BA103" i="33" s="1"/>
  <c r="P103" i="33"/>
  <c r="Z103" i="33"/>
  <c r="AZ103" i="33" s="1"/>
  <c r="AB40" i="34"/>
  <c r="Y40" i="34"/>
  <c r="AA40" i="34"/>
  <c r="W40" i="34"/>
  <c r="P61" i="36"/>
  <c r="Z61" i="36"/>
  <c r="AZ61" i="36" s="1"/>
  <c r="V61" i="36"/>
  <c r="AY61" i="36" s="1"/>
  <c r="Q44" i="40"/>
  <c r="BA44" i="40" s="1"/>
  <c r="W44" i="40"/>
  <c r="Y44" i="40"/>
  <c r="AB44" i="40"/>
  <c r="Z44" i="40"/>
  <c r="AZ44" i="40" s="1"/>
  <c r="V44" i="40"/>
  <c r="AY44" i="40" s="1"/>
  <c r="S44" i="40"/>
  <c r="P44" i="40"/>
  <c r="Z6" i="41"/>
  <c r="AZ6" i="41" s="1"/>
  <c r="R6" i="41"/>
  <c r="V6" i="41"/>
  <c r="AY6" i="41" s="1"/>
  <c r="U6" i="41"/>
  <c r="P6" i="41"/>
  <c r="Q6" i="41"/>
  <c r="BA6" i="41" s="1"/>
  <c r="W6" i="41"/>
  <c r="AA6" i="41"/>
  <c r="W11" i="42"/>
  <c r="Q11" i="42"/>
  <c r="BA11" i="42" s="1"/>
  <c r="S11" i="42"/>
  <c r="AU11" i="42"/>
  <c r="V11" i="42"/>
  <c r="AY11" i="42" s="1"/>
  <c r="P11" i="42"/>
  <c r="R11" i="42"/>
  <c r="AA11" i="42"/>
  <c r="AB28" i="42"/>
  <c r="Y28" i="42"/>
  <c r="W28" i="42"/>
  <c r="R28" i="42"/>
  <c r="Q28" i="42"/>
  <c r="BA28" i="42" s="1"/>
  <c r="U28" i="42"/>
  <c r="S28" i="42"/>
  <c r="AA28" i="42"/>
  <c r="Z28" i="42"/>
  <c r="AZ28" i="42" s="1"/>
  <c r="Z13" i="44"/>
  <c r="AZ13" i="44" s="1"/>
  <c r="AB13" i="44"/>
  <c r="Y13" i="44"/>
  <c r="U13" i="44"/>
  <c r="AA13" i="44"/>
  <c r="S13" i="44"/>
  <c r="AU13" i="44"/>
  <c r="P13" i="44"/>
  <c r="R13" i="44"/>
  <c r="W7" i="45"/>
  <c r="U7" i="45"/>
  <c r="Q7" i="45"/>
  <c r="BA7" i="45" s="1"/>
  <c r="Z7" i="45"/>
  <c r="AZ7" i="45" s="1"/>
  <c r="S7" i="45"/>
  <c r="P7" i="45"/>
  <c r="Y7" i="45"/>
  <c r="V7" i="45"/>
  <c r="AY7" i="45" s="1"/>
  <c r="D49" i="47"/>
  <c r="AH49" i="47" s="1"/>
  <c r="A49" i="47"/>
  <c r="D118" i="47"/>
  <c r="A118" i="47"/>
  <c r="S55" i="28"/>
  <c r="Q55" i="28"/>
  <c r="BA55" i="28" s="1"/>
  <c r="P55" i="28"/>
  <c r="A83" i="38"/>
  <c r="D83" i="38"/>
  <c r="Z3" i="44"/>
  <c r="AZ3" i="44" s="1"/>
  <c r="Q3" i="44"/>
  <c r="BA3" i="44" s="1"/>
  <c r="BB3" i="44" s="1"/>
  <c r="V3" i="44"/>
  <c r="AY3" i="44" s="1"/>
  <c r="S3" i="44"/>
  <c r="W3" i="44"/>
  <c r="R3" i="44"/>
  <c r="AA3" i="44"/>
  <c r="U3" i="44"/>
  <c r="AB3" i="44"/>
  <c r="Y3" i="44"/>
  <c r="P3" i="44"/>
  <c r="AU3" i="44"/>
  <c r="A79" i="39"/>
  <c r="D79" i="39"/>
  <c r="V57" i="38"/>
  <c r="AY57" i="38" s="1"/>
  <c r="W57" i="38"/>
  <c r="AE57" i="38" a="1"/>
  <c r="AE57" i="38" s="1"/>
  <c r="AB57" i="38"/>
  <c r="Y57" i="38"/>
  <c r="P57" i="38"/>
  <c r="AU57" i="38"/>
  <c r="AV35" i="38" s="1"/>
  <c r="Q127" i="41"/>
  <c r="BA127" i="41" s="1"/>
  <c r="BB127" i="41" s="1"/>
  <c r="R127" i="41"/>
  <c r="S127" i="41"/>
  <c r="AA127" i="41"/>
  <c r="U127" i="41"/>
  <c r="V127" i="41"/>
  <c r="AY127" i="41" s="1"/>
  <c r="AB127" i="41"/>
  <c r="AE127" i="41" a="1"/>
  <c r="AE127" i="41" s="1"/>
  <c r="Z127" i="41"/>
  <c r="AZ127" i="41" s="1"/>
  <c r="R35" i="42"/>
  <c r="V35" i="42"/>
  <c r="AY35" i="42" s="1"/>
  <c r="Y35" i="42"/>
  <c r="Q35" i="42"/>
  <c r="BA35" i="42" s="1"/>
  <c r="BB35" i="42" s="1"/>
  <c r="AU35" i="42"/>
  <c r="AE35" i="42" a="1"/>
  <c r="AE35" i="42" s="1"/>
  <c r="W35" i="42"/>
  <c r="AA35" i="42"/>
  <c r="D36" i="28"/>
  <c r="A36" i="28"/>
  <c r="U46" i="32"/>
  <c r="AB46" i="32"/>
  <c r="D53" i="32"/>
  <c r="A53" i="32"/>
  <c r="P17" i="34"/>
  <c r="V17" i="34"/>
  <c r="AY17" i="34" s="1"/>
  <c r="BB17" i="34" s="1"/>
  <c r="W17" i="34"/>
  <c r="Y17" i="34"/>
  <c r="U17" i="34"/>
  <c r="AB46" i="41"/>
  <c r="W46" i="41"/>
  <c r="AA46" i="41"/>
  <c r="S46" i="41"/>
  <c r="V46" i="41"/>
  <c r="AY46" i="41" s="1"/>
  <c r="Z46" i="41"/>
  <c r="AZ46" i="41" s="1"/>
  <c r="AU46" i="41"/>
  <c r="R46" i="41"/>
  <c r="AU49" i="44"/>
  <c r="U49" i="44"/>
  <c r="V49" i="44"/>
  <c r="AY49" i="44" s="1"/>
  <c r="AB49" i="44"/>
  <c r="W49" i="44"/>
  <c r="AA49" i="44"/>
  <c r="Q49" i="44"/>
  <c r="BA49" i="44" s="1"/>
  <c r="Y49" i="44"/>
  <c r="A79" i="47"/>
  <c r="D79" i="47"/>
  <c r="Z53" i="33"/>
  <c r="AZ53" i="33" s="1"/>
  <c r="W53" i="33"/>
  <c r="Q123" i="34"/>
  <c r="BA123" i="34" s="1"/>
  <c r="AB123" i="34"/>
  <c r="AS123" i="34"/>
  <c r="AF123" i="34" s="1"/>
  <c r="P123" i="34"/>
  <c r="P38" i="36"/>
  <c r="W38" i="36"/>
  <c r="AU38" i="36"/>
  <c r="V38" i="36"/>
  <c r="AY38" i="36" s="1"/>
  <c r="Y38" i="36"/>
  <c r="P9" i="36"/>
  <c r="S9" i="36"/>
  <c r="V9" i="36"/>
  <c r="AY9" i="36" s="1"/>
  <c r="Y9" i="36"/>
  <c r="W9" i="36"/>
  <c r="R69" i="37"/>
  <c r="S69" i="37"/>
  <c r="AS69" i="37"/>
  <c r="AF69" i="37" s="1"/>
  <c r="W69" i="37"/>
  <c r="V69" i="37"/>
  <c r="AY69" i="37" s="1"/>
  <c r="U69" i="37"/>
  <c r="AA103" i="41"/>
  <c r="Q103" i="41"/>
  <c r="BA103" i="41" s="1"/>
  <c r="Z103" i="41"/>
  <c r="AZ103" i="41" s="1"/>
  <c r="W103" i="41"/>
  <c r="Y103" i="41"/>
  <c r="P103" i="41"/>
  <c r="AS103" i="41"/>
  <c r="AF103" i="41" s="1"/>
  <c r="U103" i="41"/>
  <c r="W62" i="41"/>
  <c r="AE62" i="41" a="1"/>
  <c r="AE62" i="41" s="1"/>
  <c r="U62" i="41"/>
  <c r="Y62" i="41"/>
  <c r="AA62" i="41"/>
  <c r="Q62" i="41"/>
  <c r="BA62" i="41" s="1"/>
  <c r="BB62" i="41" s="1"/>
  <c r="P62" i="41"/>
  <c r="AA30" i="41"/>
  <c r="V30" i="41"/>
  <c r="AY30" i="41" s="1"/>
  <c r="S30" i="41"/>
  <c r="AE30" i="41" a="1"/>
  <c r="AE30" i="41" s="1"/>
  <c r="W30" i="41"/>
  <c r="P30" i="41"/>
  <c r="Q30" i="41"/>
  <c r="BA30" i="41" s="1"/>
  <c r="BB30" i="41" s="1"/>
  <c r="Y30" i="41"/>
  <c r="Z30" i="41"/>
  <c r="AZ30" i="41" s="1"/>
  <c r="AA2" i="42"/>
  <c r="W2" i="42"/>
  <c r="AB2" i="42"/>
  <c r="Q2" i="42"/>
  <c r="BA2" i="42" s="1"/>
  <c r="BB2" i="42" s="1"/>
  <c r="AE2" i="42" a="1"/>
  <c r="AE2" i="42" s="1"/>
  <c r="R2" i="42"/>
  <c r="V2" i="42"/>
  <c r="AY2" i="42" s="1"/>
  <c r="AB21" i="46"/>
  <c r="W21" i="46"/>
  <c r="R21" i="46"/>
  <c r="Q21" i="46"/>
  <c r="BA21" i="46" s="1"/>
  <c r="BB21" i="46" s="1"/>
  <c r="U21" i="46"/>
  <c r="S21" i="46"/>
  <c r="Y21" i="46"/>
  <c r="P21" i="46"/>
  <c r="AU21" i="46"/>
  <c r="Z21" i="46"/>
  <c r="AZ21" i="46" s="1"/>
  <c r="V36" i="47"/>
  <c r="AY36" i="47" s="1"/>
  <c r="BB36" i="47" s="1"/>
  <c r="U36" i="47"/>
  <c r="AA36" i="47"/>
  <c r="AB36" i="47"/>
  <c r="P36" i="47"/>
  <c r="Q36" i="47"/>
  <c r="BA36" i="47" s="1"/>
  <c r="W36" i="47"/>
  <c r="S36" i="47"/>
  <c r="D126" i="46"/>
  <c r="AW126" i="46" s="1"/>
  <c r="A126" i="46"/>
  <c r="A19" i="44"/>
  <c r="D19" i="44"/>
  <c r="V11" i="44"/>
  <c r="AY11" i="44" s="1"/>
  <c r="Z11" i="44"/>
  <c r="AZ11" i="44" s="1"/>
  <c r="U11" i="44"/>
  <c r="Y11" i="44"/>
  <c r="S11" i="44"/>
  <c r="Q11" i="44"/>
  <c r="BA11" i="44" s="1"/>
  <c r="AB11" i="44"/>
  <c r="P11" i="44"/>
  <c r="R11" i="44"/>
  <c r="AU11" i="44"/>
  <c r="W11" i="44"/>
  <c r="AA11" i="44"/>
  <c r="A58" i="41"/>
  <c r="D58" i="41"/>
  <c r="AU50" i="31"/>
  <c r="S50" i="31"/>
  <c r="W11" i="32"/>
  <c r="Z11" i="32"/>
  <c r="AZ11" i="32" s="1"/>
  <c r="BB11" i="32" s="1"/>
  <c r="R11" i="32"/>
  <c r="S11" i="32"/>
  <c r="S111" i="32"/>
  <c r="AB111" i="32"/>
  <c r="W111" i="32"/>
  <c r="AA111" i="32"/>
  <c r="P32" i="36"/>
  <c r="U32" i="36"/>
  <c r="R32" i="36"/>
  <c r="Y32" i="36"/>
  <c r="D36" i="37"/>
  <c r="A36" i="37"/>
  <c r="R108" i="40"/>
  <c r="Q108" i="40"/>
  <c r="BA108" i="40" s="1"/>
  <c r="Y108" i="40"/>
  <c r="U108" i="40"/>
  <c r="S108" i="40"/>
  <c r="W108" i="40"/>
  <c r="AB108" i="40"/>
  <c r="P108" i="40"/>
  <c r="AU36" i="42"/>
  <c r="AA36" i="42"/>
  <c r="Y36" i="42"/>
  <c r="R36" i="42"/>
  <c r="Q36" i="42"/>
  <c r="BA36" i="42" s="1"/>
  <c r="BB36" i="42" s="1"/>
  <c r="Z36" i="42"/>
  <c r="AZ36" i="42" s="1"/>
  <c r="W36" i="42"/>
  <c r="V36" i="42"/>
  <c r="AY36" i="42" s="1"/>
  <c r="S34" i="44"/>
  <c r="AA34" i="44"/>
  <c r="Y34" i="44"/>
  <c r="Z34" i="44"/>
  <c r="AZ34" i="44" s="1"/>
  <c r="AB34" i="44"/>
  <c r="AE34" i="44" a="1"/>
  <c r="AE34" i="44" s="1"/>
  <c r="W34" i="44"/>
  <c r="Q34" i="44"/>
  <c r="BA34" i="44" s="1"/>
  <c r="BB34" i="44" s="1"/>
  <c r="AU34" i="44"/>
  <c r="AV82" i="44" s="1"/>
  <c r="D82" i="44" s="1"/>
  <c r="D93" i="45"/>
  <c r="A93" i="45"/>
  <c r="W40" i="44"/>
  <c r="Q40" i="44"/>
  <c r="BA40" i="44" s="1"/>
  <c r="BB40" i="44" s="1"/>
  <c r="AE40" i="44" a="1"/>
  <c r="AE40" i="44" s="1"/>
  <c r="Z40" i="44"/>
  <c r="AZ40" i="44" s="1"/>
  <c r="Y40" i="44"/>
  <c r="V40" i="44"/>
  <c r="AY40" i="44" s="1"/>
  <c r="R40" i="44"/>
  <c r="U40" i="44"/>
  <c r="P40" i="44"/>
  <c r="S40" i="44"/>
  <c r="AB40" i="44"/>
  <c r="AU40" i="44"/>
  <c r="AV4" i="44" s="1"/>
  <c r="AA40" i="44"/>
  <c r="R79" i="45"/>
  <c r="AB79" i="45"/>
  <c r="Z79" i="45"/>
  <c r="AZ79" i="45" s="1"/>
  <c r="P79" i="45"/>
  <c r="Q79" i="45"/>
  <c r="BA79" i="45" s="1"/>
  <c r="BB79" i="45" s="1"/>
  <c r="Y79" i="45"/>
  <c r="AE79" i="45" a="1"/>
  <c r="AE79" i="45" s="1"/>
  <c r="W79" i="45"/>
  <c r="S79" i="45"/>
  <c r="U79" i="45"/>
  <c r="Q17" i="38"/>
  <c r="BA17" i="38" s="1"/>
  <c r="U17" i="38"/>
  <c r="AB17" i="38"/>
  <c r="P17" i="38"/>
  <c r="AU17" i="38"/>
  <c r="W17" i="38"/>
  <c r="Y17" i="38"/>
  <c r="Q33" i="38"/>
  <c r="BA33" i="38" s="1"/>
  <c r="AU33" i="38"/>
  <c r="W33" i="38"/>
  <c r="S33" i="38"/>
  <c r="Z33" i="38"/>
  <c r="AZ33" i="38" s="1"/>
  <c r="BB33" i="38" s="1"/>
  <c r="AA33" i="38"/>
  <c r="AB33" i="38"/>
  <c r="V36" i="40"/>
  <c r="AY36" i="40" s="1"/>
  <c r="AE36" i="40" a="1"/>
  <c r="AE36" i="40" s="1"/>
  <c r="U36" i="40"/>
  <c r="W36" i="40"/>
  <c r="Y36" i="40"/>
  <c r="S36" i="40"/>
  <c r="P36" i="40"/>
  <c r="P52" i="40"/>
  <c r="W52" i="40"/>
  <c r="Q52" i="40"/>
  <c r="BA52" i="40" s="1"/>
  <c r="BB52" i="40" s="1"/>
  <c r="Y52" i="40"/>
  <c r="R54" i="41"/>
  <c r="AA54" i="41"/>
  <c r="P54" i="41"/>
  <c r="AB54" i="41"/>
  <c r="U54" i="41"/>
  <c r="Q54" i="41"/>
  <c r="BA54" i="41" s="1"/>
  <c r="R94" i="42"/>
  <c r="V94" i="42"/>
  <c r="AY94" i="42" s="1"/>
  <c r="Q94" i="42"/>
  <c r="BA94" i="42" s="1"/>
  <c r="U94" i="42"/>
  <c r="Z94" i="42"/>
  <c r="AZ94" i="42" s="1"/>
  <c r="S94" i="42"/>
  <c r="AA94" i="42"/>
  <c r="AS94" i="42"/>
  <c r="AF94" i="42" s="1"/>
  <c r="P94" i="42"/>
  <c r="AB45" i="43"/>
  <c r="W45" i="43"/>
  <c r="P45" i="43"/>
  <c r="Q45" i="43"/>
  <c r="BA45" i="43" s="1"/>
  <c r="BB45" i="43" s="1"/>
  <c r="Z45" i="43"/>
  <c r="AZ45" i="43" s="1"/>
  <c r="U45" i="43"/>
  <c r="V45" i="43"/>
  <c r="AY45" i="43" s="1"/>
  <c r="R45" i="43"/>
  <c r="P101" i="44"/>
  <c r="U101" i="44"/>
  <c r="W92" i="44"/>
  <c r="AS92" i="44"/>
  <c r="AF92" i="44" s="1"/>
  <c r="Z92" i="44"/>
  <c r="AZ92" i="44" s="1"/>
  <c r="Y92" i="44"/>
  <c r="S92" i="44"/>
  <c r="V92" i="44"/>
  <c r="AY92" i="44" s="1"/>
  <c r="AB92" i="44"/>
  <c r="U92" i="44"/>
  <c r="R92" i="44"/>
  <c r="P92" i="44"/>
  <c r="AA92" i="44"/>
  <c r="Q92" i="44"/>
  <c r="BA92" i="44" s="1"/>
  <c r="P74" i="44"/>
  <c r="W74" i="44"/>
  <c r="U74" i="44"/>
  <c r="R74" i="44"/>
  <c r="AS74" i="44"/>
  <c r="AF74" i="44" s="1"/>
  <c r="Q74" i="44"/>
  <c r="BA74" i="44" s="1"/>
  <c r="Z74" i="44"/>
  <c r="AZ74" i="44" s="1"/>
  <c r="V74" i="44"/>
  <c r="AY74" i="44" s="1"/>
  <c r="BB74" i="44" s="1"/>
  <c r="AB74" i="44"/>
  <c r="AA74" i="44"/>
  <c r="Y74" i="44"/>
  <c r="A107" i="43"/>
  <c r="D107" i="43"/>
  <c r="P40" i="28"/>
  <c r="Q40" i="28"/>
  <c r="BA40" i="28" s="1"/>
  <c r="Y40" i="28"/>
  <c r="U61" i="28"/>
  <c r="P61" i="28"/>
  <c r="V61" i="28"/>
  <c r="AY61" i="28" s="1"/>
  <c r="W61" i="28"/>
  <c r="Y128" i="44"/>
  <c r="S128" i="44"/>
  <c r="Z123" i="44"/>
  <c r="AZ123" i="44" s="1"/>
  <c r="V123" i="44"/>
  <c r="AY123" i="44" s="1"/>
  <c r="AA110" i="44"/>
  <c r="AB110" i="44"/>
  <c r="R110" i="44"/>
  <c r="Z110" i="44"/>
  <c r="AZ110" i="44" s="1"/>
  <c r="Y84" i="44"/>
  <c r="U84" i="44"/>
  <c r="W84" i="44"/>
  <c r="S84" i="44"/>
  <c r="P84" i="44"/>
  <c r="AB84" i="44"/>
  <c r="AE84" i="44" a="1"/>
  <c r="AE84" i="44" s="1"/>
  <c r="R84" i="44"/>
  <c r="S42" i="44"/>
  <c r="R42" i="44"/>
  <c r="AU42" i="44"/>
  <c r="Y42" i="44"/>
  <c r="P42" i="44"/>
  <c r="Z42" i="44"/>
  <c r="AZ42" i="44" s="1"/>
  <c r="D114" i="38"/>
  <c r="A114" i="38"/>
  <c r="R78" i="46"/>
  <c r="AB78" i="46"/>
  <c r="V78" i="46"/>
  <c r="AY78" i="46" s="1"/>
  <c r="Z78" i="46"/>
  <c r="AZ78" i="46" s="1"/>
  <c r="Y78" i="46"/>
  <c r="U78" i="46"/>
  <c r="V15" i="28"/>
  <c r="AY15" i="28" s="1"/>
  <c r="V40" i="28"/>
  <c r="AY40" i="28" s="1"/>
  <c r="S61" i="28"/>
  <c r="Q103" i="28"/>
  <c r="BA103" i="28" s="1"/>
  <c r="AB103" i="28"/>
  <c r="W103" i="28"/>
  <c r="U129" i="44"/>
  <c r="W129" i="44"/>
  <c r="AS129" i="44"/>
  <c r="AF129" i="44" s="1"/>
  <c r="Z129" i="44"/>
  <c r="AZ129" i="44" s="1"/>
  <c r="BB129" i="44" s="1"/>
  <c r="Y129" i="44"/>
  <c r="S129" i="44"/>
  <c r="P129" i="44"/>
  <c r="AB129" i="44"/>
  <c r="R129" i="44"/>
  <c r="U44" i="44"/>
  <c r="Z44" i="44"/>
  <c r="AZ44" i="44" s="1"/>
  <c r="S44" i="44"/>
  <c r="W44" i="44"/>
  <c r="AB44" i="44"/>
  <c r="V44" i="44"/>
  <c r="AY44" i="44" s="1"/>
  <c r="R44" i="44"/>
  <c r="P44" i="44"/>
  <c r="AA44" i="44"/>
  <c r="Q44" i="44"/>
  <c r="BA44" i="44" s="1"/>
  <c r="S46" i="44"/>
  <c r="U46" i="44"/>
  <c r="V46" i="44"/>
  <c r="AY46" i="44" s="1"/>
  <c r="BB46" i="44" s="1"/>
  <c r="D76" i="39"/>
  <c r="A76" i="39"/>
  <c r="W100" i="45"/>
  <c r="S100" i="45"/>
  <c r="U100" i="45"/>
  <c r="R100" i="45"/>
  <c r="AA100" i="45"/>
  <c r="P100" i="45"/>
  <c r="Q100" i="45"/>
  <c r="BA100" i="45" s="1"/>
  <c r="AB100" i="45"/>
  <c r="Y100" i="45"/>
  <c r="Z100" i="45"/>
  <c r="AZ100" i="45" s="1"/>
  <c r="BB100" i="45" s="1"/>
  <c r="V75" i="45"/>
  <c r="AY75" i="45" s="1"/>
  <c r="R75" i="45"/>
  <c r="W64" i="46"/>
  <c r="P64" i="46"/>
  <c r="U64" i="46"/>
  <c r="V64" i="46"/>
  <c r="AY64" i="46" s="1"/>
  <c r="AA64" i="46"/>
  <c r="D30" i="46"/>
  <c r="AW30" i="46" s="1"/>
  <c r="A30" i="46"/>
  <c r="P10" i="47"/>
  <c r="R10" i="47"/>
  <c r="S103" i="28"/>
  <c r="Z40" i="28"/>
  <c r="AZ40" i="28" s="1"/>
  <c r="AA61" i="28"/>
  <c r="D56" i="28"/>
  <c r="S56" i="28"/>
  <c r="Z56" i="28"/>
  <c r="AZ56" i="28" s="1"/>
  <c r="AB56" i="28"/>
  <c r="V84" i="44"/>
  <c r="AY84" i="44" s="1"/>
  <c r="Y123" i="44"/>
  <c r="AU26" i="44"/>
  <c r="S26" i="44"/>
  <c r="AA26" i="44"/>
  <c r="R26" i="44"/>
  <c r="Q26" i="44"/>
  <c r="BA26" i="44" s="1"/>
  <c r="P26" i="44"/>
  <c r="Y26" i="44"/>
  <c r="W26" i="44"/>
  <c r="W36" i="44"/>
  <c r="Q36" i="44"/>
  <c r="BA36" i="44" s="1"/>
  <c r="BB36" i="44" s="1"/>
  <c r="AE36" i="44" a="1"/>
  <c r="AE36" i="44" s="1"/>
  <c r="Z36" i="44"/>
  <c r="AZ36" i="44" s="1"/>
  <c r="Y36" i="44"/>
  <c r="V36" i="44"/>
  <c r="AY36" i="44" s="1"/>
  <c r="R36" i="44"/>
  <c r="U36" i="44"/>
  <c r="P36" i="44"/>
  <c r="S36" i="44"/>
  <c r="AB36" i="44"/>
  <c r="S16" i="44"/>
  <c r="AA16" i="44"/>
  <c r="Q16" i="44"/>
  <c r="BA16" i="44" s="1"/>
  <c r="D127" i="46"/>
  <c r="AW127" i="46" s="1"/>
  <c r="A127" i="46"/>
  <c r="AB41" i="39"/>
  <c r="Y41" i="39"/>
  <c r="Q41" i="39"/>
  <c r="BA41" i="39" s="1"/>
  <c r="V41" i="39"/>
  <c r="AY41" i="39" s="1"/>
  <c r="BB41" i="39" s="1"/>
  <c r="U41" i="39"/>
  <c r="S41" i="39"/>
  <c r="AA41" i="39"/>
  <c r="Z41" i="39"/>
  <c r="AZ41" i="39" s="1"/>
  <c r="W41" i="39"/>
  <c r="AU41" i="39"/>
  <c r="AV128" i="39" s="1"/>
  <c r="A41" i="40"/>
  <c r="D41" i="40"/>
  <c r="AA57" i="40"/>
  <c r="Q89" i="40"/>
  <c r="BA89" i="40" s="1"/>
  <c r="BB89" i="40" s="1"/>
  <c r="R89" i="40"/>
  <c r="S89" i="40"/>
  <c r="Q42" i="47"/>
  <c r="BA42" i="47" s="1"/>
  <c r="BB42" i="47" s="1"/>
  <c r="V42" i="47"/>
  <c r="AY42" i="47" s="1"/>
  <c r="S42" i="47"/>
  <c r="P42" i="47"/>
  <c r="AB42" i="47"/>
  <c r="AU42" i="47"/>
  <c r="U42" i="47"/>
  <c r="Z42" i="47"/>
  <c r="AZ42" i="47" s="1"/>
  <c r="S95" i="48"/>
  <c r="V95" i="48"/>
  <c r="AY95" i="48" s="1"/>
  <c r="R95" i="48"/>
  <c r="U95" i="48"/>
  <c r="Q95" i="48"/>
  <c r="BA95" i="48" s="1"/>
  <c r="AS95" i="48"/>
  <c r="AF95" i="48" s="1"/>
  <c r="P95" i="48"/>
  <c r="Z95" i="48"/>
  <c r="AZ95" i="48" s="1"/>
  <c r="AA95" i="48"/>
  <c r="AB95" i="48"/>
  <c r="Y95" i="48"/>
  <c r="V3" i="55"/>
  <c r="AY3" i="55" s="1"/>
  <c r="U3" i="55"/>
  <c r="AB3" i="55"/>
  <c r="S3" i="55"/>
  <c r="R3" i="55"/>
  <c r="Y3" i="55"/>
  <c r="AA3" i="55"/>
  <c r="P3" i="55"/>
  <c r="Q3" i="55"/>
  <c r="BA3" i="55" s="1"/>
  <c r="Z3" i="55"/>
  <c r="AZ3" i="55" s="1"/>
  <c r="AU3" i="55"/>
  <c r="V103" i="28"/>
  <c r="AY103" i="28" s="1"/>
  <c r="BB103" i="28" s="1"/>
  <c r="AA40" i="28"/>
  <c r="AA56" i="28"/>
  <c r="AU61" i="28"/>
  <c r="AA123" i="28"/>
  <c r="Z123" i="28"/>
  <c r="AZ123" i="28" s="1"/>
  <c r="Z125" i="28"/>
  <c r="AZ125" i="28" s="1"/>
  <c r="S125" i="28"/>
  <c r="V125" i="28"/>
  <c r="AY125" i="28" s="1"/>
  <c r="A122" i="46"/>
  <c r="D94" i="45"/>
  <c r="Z84" i="44"/>
  <c r="AZ84" i="44" s="1"/>
  <c r="AB123" i="44"/>
  <c r="V93" i="44"/>
  <c r="AY93" i="44" s="1"/>
  <c r="Q93" i="44"/>
  <c r="BA93" i="44" s="1"/>
  <c r="U93" i="44"/>
  <c r="P93" i="44"/>
  <c r="S93" i="44"/>
  <c r="AA93" i="44"/>
  <c r="Z93" i="44"/>
  <c r="AZ93" i="44" s="1"/>
  <c r="Y93" i="44"/>
  <c r="W93" i="44"/>
  <c r="Y55" i="44"/>
  <c r="P55" i="44"/>
  <c r="W55" i="44"/>
  <c r="A36" i="44"/>
  <c r="D36" i="44"/>
  <c r="AE70" i="44" a="1"/>
  <c r="AE70" i="44" s="1"/>
  <c r="P70" i="44"/>
  <c r="AA70" i="44"/>
  <c r="AB70" i="44"/>
  <c r="Q70" i="44"/>
  <c r="BA70" i="44" s="1"/>
  <c r="BB70" i="44" s="1"/>
  <c r="S70" i="44"/>
  <c r="W70" i="44"/>
  <c r="Z70" i="44"/>
  <c r="AZ70" i="44" s="1"/>
  <c r="A94" i="41"/>
  <c r="D94" i="41"/>
  <c r="A123" i="41"/>
  <c r="D123" i="41"/>
  <c r="AS120" i="45"/>
  <c r="AF120" i="45" s="1"/>
  <c r="Q120" i="45"/>
  <c r="BA120" i="45" s="1"/>
  <c r="P120" i="45"/>
  <c r="S120" i="45"/>
  <c r="AB120" i="45"/>
  <c r="R120" i="45"/>
  <c r="W120" i="45"/>
  <c r="Y120" i="45"/>
  <c r="AE50" i="44" a="1"/>
  <c r="AE50" i="44" s="1"/>
  <c r="P50" i="44"/>
  <c r="AA50" i="44"/>
  <c r="AU50" i="44"/>
  <c r="Z50" i="44"/>
  <c r="AZ50" i="44" s="1"/>
  <c r="V50" i="44"/>
  <c r="AY50" i="44" s="1"/>
  <c r="W50" i="44"/>
  <c r="R50" i="44"/>
  <c r="U50" i="44"/>
  <c r="S50" i="44"/>
  <c r="Y50" i="44"/>
  <c r="Q50" i="44"/>
  <c r="BA50" i="44" s="1"/>
  <c r="BB50" i="44" s="1"/>
  <c r="S11" i="55"/>
  <c r="W11" i="55"/>
  <c r="AB11" i="55"/>
  <c r="U11" i="55"/>
  <c r="R11" i="55"/>
  <c r="V11" i="55"/>
  <c r="AY11" i="55" s="1"/>
  <c r="AA11" i="55"/>
  <c r="Y11" i="55"/>
  <c r="Q11" i="55"/>
  <c r="BA11" i="55" s="1"/>
  <c r="BB11" i="55" s="1"/>
  <c r="AE11" i="55" a="1"/>
  <c r="AE11" i="55" s="1"/>
  <c r="Z11" i="55"/>
  <c r="AZ11" i="55" s="1"/>
  <c r="P11" i="55"/>
  <c r="G54" i="46"/>
  <c r="AA103" i="28"/>
  <c r="R40" i="28"/>
  <c r="V56" i="28"/>
  <c r="AY56" i="28" s="1"/>
  <c r="A39" i="28"/>
  <c r="Y61" i="28"/>
  <c r="V90" i="28"/>
  <c r="AY90" i="28" s="1"/>
  <c r="S90" i="28"/>
  <c r="AB90" i="28"/>
  <c r="U90" i="28"/>
  <c r="Z66" i="28"/>
  <c r="AZ66" i="28" s="1"/>
  <c r="AB66" i="28"/>
  <c r="V66" i="28"/>
  <c r="AY66" i="28" s="1"/>
  <c r="A72" i="45"/>
  <c r="Q84" i="44"/>
  <c r="BA84" i="44" s="1"/>
  <c r="BB84" i="44" s="1"/>
  <c r="AB118" i="44"/>
  <c r="Z65" i="44"/>
  <c r="AZ65" i="44" s="1"/>
  <c r="Y65" i="44"/>
  <c r="V65" i="44"/>
  <c r="AY65" i="44" s="1"/>
  <c r="AB65" i="44"/>
  <c r="W65" i="44"/>
  <c r="U65" i="44"/>
  <c r="S65" i="44"/>
  <c r="R65" i="44"/>
  <c r="S25" i="44"/>
  <c r="AE25" i="44" a="1"/>
  <c r="AE25" i="44" s="1"/>
  <c r="S89" i="44"/>
  <c r="P89" i="44"/>
  <c r="AE89" i="44" a="1"/>
  <c r="AE89" i="44" s="1"/>
  <c r="AB89" i="44"/>
  <c r="Z89" i="44"/>
  <c r="AZ89" i="44" s="1"/>
  <c r="V89" i="44"/>
  <c r="AY89" i="44" s="1"/>
  <c r="U89" i="44"/>
  <c r="AA89" i="44"/>
  <c r="R89" i="44"/>
  <c r="Q89" i="44"/>
  <c r="BA89" i="44" s="1"/>
  <c r="W89" i="44"/>
  <c r="AA87" i="45"/>
  <c r="AB87" i="45"/>
  <c r="Q87" i="45"/>
  <c r="BA87" i="45" s="1"/>
  <c r="Z87" i="45"/>
  <c r="AZ87" i="45" s="1"/>
  <c r="W87" i="45"/>
  <c r="Y87" i="45"/>
  <c r="U87" i="45"/>
  <c r="AS87" i="45"/>
  <c r="AF87" i="45" s="1"/>
  <c r="V87" i="45"/>
  <c r="AY87" i="45" s="1"/>
  <c r="S87" i="45"/>
  <c r="R87" i="45"/>
  <c r="U36" i="45"/>
  <c r="S36" i="45"/>
  <c r="AU36" i="45"/>
  <c r="R36" i="45"/>
  <c r="Y36" i="45"/>
  <c r="Q36" i="45"/>
  <c r="BA36" i="45" s="1"/>
  <c r="V36" i="45"/>
  <c r="AY36" i="45" s="1"/>
  <c r="AB36" i="45"/>
  <c r="D30" i="45"/>
  <c r="AH30" i="45" s="1"/>
  <c r="A30" i="45"/>
  <c r="W39" i="45"/>
  <c r="V39" i="45"/>
  <c r="AY39" i="45" s="1"/>
  <c r="Z19" i="45"/>
  <c r="AZ19" i="45" s="1"/>
  <c r="R19" i="45"/>
  <c r="Q19" i="45"/>
  <c r="BA19" i="45" s="1"/>
  <c r="Y19" i="45"/>
  <c r="P19" i="45"/>
  <c r="AU19" i="45"/>
  <c r="AV15" i="45" s="1"/>
  <c r="AB19" i="45"/>
  <c r="U19" i="45"/>
  <c r="AA19" i="45"/>
  <c r="Q34" i="38"/>
  <c r="BA34" i="38" s="1"/>
  <c r="BB34" i="38" s="1"/>
  <c r="V34" i="38"/>
  <c r="AY34" i="38" s="1"/>
  <c r="W25" i="39"/>
  <c r="R25" i="39"/>
  <c r="V25" i="39"/>
  <c r="AY25" i="39" s="1"/>
  <c r="AB25" i="39"/>
  <c r="Y25" i="39"/>
  <c r="S25" i="39"/>
  <c r="U25" i="39"/>
  <c r="Z25" i="39"/>
  <c r="AZ25" i="39" s="1"/>
  <c r="AU25" i="39"/>
  <c r="P25" i="39"/>
  <c r="Y33" i="39"/>
  <c r="U33" i="39"/>
  <c r="AB33" i="39"/>
  <c r="W33" i="39"/>
  <c r="R33" i="39"/>
  <c r="S33" i="39"/>
  <c r="Z33" i="39"/>
  <c r="AZ33" i="39" s="1"/>
  <c r="AA33" i="39"/>
  <c r="P33" i="39"/>
  <c r="AU33" i="39"/>
  <c r="AV79" i="39" s="1"/>
  <c r="AE33" i="39" a="1"/>
  <c r="AE33" i="39" s="1"/>
  <c r="Q33" i="39"/>
  <c r="BA33" i="39" s="1"/>
  <c r="BB33" i="39" s="1"/>
  <c r="AU58" i="43"/>
  <c r="AV43" i="43" s="1"/>
  <c r="Q58" i="43"/>
  <c r="BA58" i="43" s="1"/>
  <c r="BB58" i="43" s="1"/>
  <c r="V58" i="43"/>
  <c r="AY58" i="43" s="1"/>
  <c r="P58" i="43"/>
  <c r="Z58" i="43"/>
  <c r="AZ58" i="43" s="1"/>
  <c r="R58" i="43"/>
  <c r="S58" i="43"/>
  <c r="Y58" i="43"/>
  <c r="AB58" i="43"/>
  <c r="U58" i="43"/>
  <c r="AE58" i="43" a="1"/>
  <c r="AE58" i="43" s="1"/>
  <c r="AA58" i="43"/>
  <c r="U34" i="43"/>
  <c r="Y34" i="43"/>
  <c r="V34" i="43"/>
  <c r="AY34" i="43" s="1"/>
  <c r="S34" i="43"/>
  <c r="AB34" i="43"/>
  <c r="W34" i="43"/>
  <c r="AU34" i="43"/>
  <c r="R34" i="43"/>
  <c r="Z34" i="43"/>
  <c r="AZ34" i="43" s="1"/>
  <c r="Q34" i="43"/>
  <c r="BA34" i="43" s="1"/>
  <c r="AA34" i="43"/>
  <c r="U103" i="28"/>
  <c r="AU40" i="28"/>
  <c r="AV126" i="28" s="1"/>
  <c r="Z61" i="28"/>
  <c r="AZ61" i="28" s="1"/>
  <c r="AA84" i="44"/>
  <c r="A20" i="44"/>
  <c r="D73" i="44"/>
  <c r="A73" i="44"/>
  <c r="V126" i="44"/>
  <c r="AY126" i="44" s="1"/>
  <c r="U126" i="44"/>
  <c r="AA126" i="44"/>
  <c r="Q126" i="44"/>
  <c r="BA126" i="44" s="1"/>
  <c r="Z126" i="44"/>
  <c r="AZ126" i="44" s="1"/>
  <c r="BB126" i="44" s="1"/>
  <c r="AB126" i="44"/>
  <c r="P126" i="44"/>
  <c r="S126" i="44"/>
  <c r="AA121" i="44"/>
  <c r="Q121" i="44"/>
  <c r="BA121" i="44" s="1"/>
  <c r="BB121" i="44" s="1"/>
  <c r="W121" i="44"/>
  <c r="AE121" i="44" a="1"/>
  <c r="AE121" i="44" s="1"/>
  <c r="Z121" i="44"/>
  <c r="AZ121" i="44" s="1"/>
  <c r="Y121" i="44"/>
  <c r="V121" i="44"/>
  <c r="AY121" i="44" s="1"/>
  <c r="R121" i="44"/>
  <c r="P62" i="44"/>
  <c r="AB62" i="44"/>
  <c r="Z62" i="44"/>
  <c r="AZ62" i="44" s="1"/>
  <c r="AU62" i="44"/>
  <c r="AV30" i="44" s="1"/>
  <c r="U62" i="44"/>
  <c r="W62" i="44"/>
  <c r="AA62" i="44"/>
  <c r="V62" i="44"/>
  <c r="AY62" i="44" s="1"/>
  <c r="Y103" i="28"/>
  <c r="P125" i="28"/>
  <c r="U40" i="28"/>
  <c r="AB40" i="28"/>
  <c r="AU56" i="28"/>
  <c r="W90" i="28"/>
  <c r="R61" i="28"/>
  <c r="Y123" i="28"/>
  <c r="D123" i="28"/>
  <c r="D102" i="45"/>
  <c r="A129" i="46"/>
  <c r="Q15" i="44"/>
  <c r="BA15" i="44" s="1"/>
  <c r="R15" i="44"/>
  <c r="Z15" i="44"/>
  <c r="AZ15" i="44" s="1"/>
  <c r="U15" i="44"/>
  <c r="P15" i="44"/>
  <c r="S15" i="44"/>
  <c r="Y15" i="44"/>
  <c r="AU15" i="44"/>
  <c r="AV105" i="44" s="1"/>
  <c r="W15" i="44"/>
  <c r="D113" i="44"/>
  <c r="A113" i="44"/>
  <c r="S8" i="44"/>
  <c r="Y8" i="44"/>
  <c r="AU8" i="44"/>
  <c r="AA8" i="44"/>
  <c r="W8" i="44"/>
  <c r="Z8" i="44"/>
  <c r="AZ8" i="44" s="1"/>
  <c r="AE8" i="44" a="1"/>
  <c r="AE8" i="44" s="1"/>
  <c r="R8" i="44"/>
  <c r="Q8" i="44"/>
  <c r="BA8" i="44" s="1"/>
  <c r="BB8" i="44" s="1"/>
  <c r="AA9" i="44"/>
  <c r="Q9" i="44"/>
  <c r="BA9" i="44" s="1"/>
  <c r="BB9" i="44" s="1"/>
  <c r="Z9" i="44"/>
  <c r="AZ9" i="44" s="1"/>
  <c r="P9" i="44"/>
  <c r="AE9" i="44" a="1"/>
  <c r="AE9" i="44" s="1"/>
  <c r="U9" i="44"/>
  <c r="S9" i="44"/>
  <c r="Y9" i="44"/>
  <c r="AU9" i="44"/>
  <c r="AB9" i="44"/>
  <c r="A82" i="42"/>
  <c r="D82" i="42"/>
  <c r="AE95" i="45" a="1"/>
  <c r="AE95" i="45" s="1"/>
  <c r="S95" i="45"/>
  <c r="P95" i="45"/>
  <c r="AA95" i="45"/>
  <c r="AB95" i="45"/>
  <c r="Q95" i="45"/>
  <c r="BA95" i="45" s="1"/>
  <c r="BB95" i="45" s="1"/>
  <c r="Y95" i="45"/>
  <c r="W95" i="45"/>
  <c r="U95" i="45"/>
  <c r="A8" i="45"/>
  <c r="D8" i="45"/>
  <c r="S2" i="45"/>
  <c r="AB2" i="45"/>
  <c r="W2" i="45"/>
  <c r="R2" i="45"/>
  <c r="AU2" i="45"/>
  <c r="AA2" i="45"/>
  <c r="Q2" i="45"/>
  <c r="BA2" i="45" s="1"/>
  <c r="Y2" i="45"/>
  <c r="AB10" i="38"/>
  <c r="V10" i="38"/>
  <c r="AY10" i="38" s="1"/>
  <c r="Z104" i="54"/>
  <c r="AZ104" i="54" s="1"/>
  <c r="AE104" i="54" a="1"/>
  <c r="AE104" i="54" s="1"/>
  <c r="Y104" i="54"/>
  <c r="W104" i="54"/>
  <c r="V104" i="54"/>
  <c r="AY104" i="54" s="1"/>
  <c r="R104" i="54"/>
  <c r="U104" i="54"/>
  <c r="Q104" i="54"/>
  <c r="BA104" i="54" s="1"/>
  <c r="BB104" i="54" s="1"/>
  <c r="S104" i="54"/>
  <c r="AB104" i="54"/>
  <c r="AA104" i="54"/>
  <c r="A126" i="45"/>
  <c r="W97" i="44"/>
  <c r="AA97" i="44"/>
  <c r="W58" i="45"/>
  <c r="AU42" i="45"/>
  <c r="G89" i="46"/>
  <c r="G30" i="46"/>
  <c r="G28" i="46"/>
  <c r="AE28" i="46" s="1" a="1"/>
  <c r="AE28" i="46" s="1"/>
  <c r="AD28" i="46" s="1"/>
  <c r="G42" i="46"/>
  <c r="A106" i="43"/>
  <c r="Q97" i="44"/>
  <c r="BA97" i="44" s="1"/>
  <c r="G129" i="46"/>
  <c r="G113" i="46"/>
  <c r="Z97" i="44"/>
  <c r="AZ97" i="44" s="1"/>
  <c r="G128" i="46"/>
  <c r="AE128" i="46" s="1" a="1"/>
  <c r="AE128" i="46" s="1"/>
  <c r="AD128" i="46" s="1"/>
  <c r="U42" i="45"/>
  <c r="P42" i="45"/>
  <c r="R42" i="45"/>
  <c r="AE42" i="45" a="1"/>
  <c r="AE42" i="45" s="1"/>
  <c r="AB42" i="45"/>
  <c r="V42" i="45"/>
  <c r="AY42" i="45" s="1"/>
  <c r="G90" i="46"/>
  <c r="G82" i="46"/>
  <c r="G46" i="46"/>
  <c r="AE46" i="46" s="1" a="1"/>
  <c r="AE46" i="46" s="1"/>
  <c r="AD46" i="46" s="1"/>
  <c r="G35" i="46"/>
  <c r="G108" i="46"/>
  <c r="AE108" i="46" s="1" a="1"/>
  <c r="AE108" i="46" s="1"/>
  <c r="AD108" i="46" s="1"/>
  <c r="G100" i="46"/>
  <c r="G44" i="46"/>
  <c r="G40" i="46"/>
  <c r="G26" i="46"/>
  <c r="AE26" i="46" s="1" a="1"/>
  <c r="AE26" i="46" s="1"/>
  <c r="AD26" i="46" s="1"/>
  <c r="G27" i="46"/>
  <c r="AE27" i="46" s="1" a="1"/>
  <c r="AE27" i="46" s="1"/>
  <c r="AD27" i="46" s="1"/>
  <c r="R25" i="50"/>
  <c r="P34" i="52"/>
  <c r="Y34" i="52"/>
  <c r="U34" i="52"/>
  <c r="R34" i="52"/>
  <c r="S34" i="52"/>
  <c r="R98" i="49"/>
  <c r="AA98" i="49"/>
  <c r="Q98" i="49"/>
  <c r="BA98" i="49" s="1"/>
  <c r="AU49" i="50"/>
  <c r="W78" i="31"/>
  <c r="AB78" i="31"/>
  <c r="U78" i="31"/>
  <c r="Y78" i="31"/>
  <c r="S78" i="31"/>
  <c r="Z78" i="31"/>
  <c r="AZ78" i="31" s="1"/>
  <c r="AA78" i="31"/>
  <c r="V78" i="31"/>
  <c r="AY78" i="31" s="1"/>
  <c r="Q78" i="31"/>
  <c r="BA78" i="31" s="1"/>
  <c r="BB78" i="31" s="1"/>
  <c r="R78" i="31"/>
  <c r="P78" i="31"/>
  <c r="AE78" i="31" a="1"/>
  <c r="AE78" i="31" s="1"/>
  <c r="G5" i="46"/>
  <c r="U98" i="49"/>
  <c r="Q9" i="51"/>
  <c r="BA9" i="51" s="1"/>
  <c r="AE34" i="52" a="1"/>
  <c r="AE34" i="52" s="1"/>
  <c r="Q16" i="30"/>
  <c r="BA16" i="30" s="1"/>
  <c r="U16" i="30"/>
  <c r="Z16" i="30"/>
  <c r="AZ16" i="30" s="1"/>
  <c r="P16" i="30"/>
  <c r="Y16" i="30"/>
  <c r="AU16" i="30"/>
  <c r="AV89" i="30" s="1"/>
  <c r="AB16" i="30"/>
  <c r="W16" i="30"/>
  <c r="R16" i="30"/>
  <c r="S16" i="30"/>
  <c r="AA16" i="30"/>
  <c r="V16" i="30"/>
  <c r="AY16" i="30" s="1"/>
  <c r="G49" i="46"/>
  <c r="Y49" i="50"/>
  <c r="V49" i="50"/>
  <c r="AY49" i="50" s="1"/>
  <c r="Q49" i="50"/>
  <c r="BA49" i="50" s="1"/>
  <c r="S49" i="50"/>
  <c r="U49" i="50"/>
  <c r="AB49" i="50"/>
  <c r="AA49" i="50"/>
  <c r="Z49" i="50"/>
  <c r="AZ49" i="50" s="1"/>
  <c r="U9" i="51"/>
  <c r="Q58" i="52"/>
  <c r="BA58" i="52" s="1"/>
  <c r="AB58" i="52"/>
  <c r="S58" i="52"/>
  <c r="Z58" i="52"/>
  <c r="AZ58" i="52" s="1"/>
  <c r="V58" i="52"/>
  <c r="AY58" i="52" s="1"/>
  <c r="AU58" i="52"/>
  <c r="W58" i="52"/>
  <c r="AA58" i="52"/>
  <c r="U17" i="53"/>
  <c r="AE17" i="53" a="1"/>
  <c r="AE17" i="53" s="1"/>
  <c r="V17" i="53"/>
  <c r="AY17" i="53" s="1"/>
  <c r="P17" i="53"/>
  <c r="AB17" i="53"/>
  <c r="AU17" i="53"/>
  <c r="Y17" i="53"/>
  <c r="S17" i="53"/>
  <c r="P65" i="57"/>
  <c r="W65" i="57"/>
  <c r="Y65" i="57"/>
  <c r="S65" i="57"/>
  <c r="AE65" i="57" a="1"/>
  <c r="AE65" i="57" s="1"/>
  <c r="U65" i="57"/>
  <c r="Q65" i="57"/>
  <c r="BA65" i="57" s="1"/>
  <c r="BB65" i="57" s="1"/>
  <c r="Z65" i="57"/>
  <c r="AZ65" i="57" s="1"/>
  <c r="AB65" i="57"/>
  <c r="AA44" i="31"/>
  <c r="W44" i="31"/>
  <c r="Q44" i="31"/>
  <c r="BA44" i="31" s="1"/>
  <c r="BB44" i="31" s="1"/>
  <c r="P44" i="31"/>
  <c r="AU44" i="31"/>
  <c r="U44" i="31"/>
  <c r="Y44" i="31"/>
  <c r="S44" i="31"/>
  <c r="AE44" i="31" a="1"/>
  <c r="AE44" i="31" s="1"/>
  <c r="AB44" i="31"/>
  <c r="V44" i="31"/>
  <c r="AY44" i="31" s="1"/>
  <c r="R44" i="31"/>
  <c r="Z44" i="31"/>
  <c r="AZ44" i="31" s="1"/>
  <c r="AU18" i="32"/>
  <c r="AV4" i="32" s="1"/>
  <c r="S18" i="32"/>
  <c r="AB18" i="32"/>
  <c r="R18" i="32"/>
  <c r="AB11" i="31"/>
  <c r="AA11" i="31"/>
  <c r="Y39" i="33"/>
  <c r="R39" i="33"/>
  <c r="W39" i="33"/>
  <c r="P39" i="33"/>
  <c r="AB39" i="33"/>
  <c r="V39" i="33"/>
  <c r="AY39" i="33" s="1"/>
  <c r="AU39" i="33"/>
  <c r="Z39" i="33"/>
  <c r="AZ39" i="33" s="1"/>
  <c r="AA39" i="33"/>
  <c r="U39" i="33"/>
  <c r="Q39" i="33"/>
  <c r="BA39" i="33" s="1"/>
  <c r="S39" i="33"/>
  <c r="Y98" i="49"/>
  <c r="V66" i="49"/>
  <c r="AY66" i="49" s="1"/>
  <c r="AS66" i="49"/>
  <c r="AF66" i="49" s="1"/>
  <c r="Q66" i="49"/>
  <c r="BA66" i="49" s="1"/>
  <c r="Z66" i="49"/>
  <c r="AZ66" i="49" s="1"/>
  <c r="P66" i="49"/>
  <c r="W49" i="50"/>
  <c r="V9" i="50"/>
  <c r="AY9" i="50" s="1"/>
  <c r="P9" i="50"/>
  <c r="AB9" i="50"/>
  <c r="AU9" i="50"/>
  <c r="Z34" i="52"/>
  <c r="AZ34" i="52" s="1"/>
  <c r="Q18" i="52"/>
  <c r="BA18" i="52" s="1"/>
  <c r="BB18" i="52" s="1"/>
  <c r="AA18" i="52"/>
  <c r="S18" i="52"/>
  <c r="W18" i="52"/>
  <c r="AE18" i="52" a="1"/>
  <c r="AE18" i="52" s="1"/>
  <c r="P18" i="52"/>
  <c r="U18" i="52"/>
  <c r="Z16" i="54"/>
  <c r="AZ16" i="54" s="1"/>
  <c r="S16" i="54"/>
  <c r="V16" i="54"/>
  <c r="AY16" i="54" s="1"/>
  <c r="AU16" i="54"/>
  <c r="AA16" i="54"/>
  <c r="R16" i="54"/>
  <c r="S47" i="31"/>
  <c r="R47" i="31"/>
  <c r="AA47" i="31"/>
  <c r="AU47" i="31"/>
  <c r="AV98" i="31" s="1"/>
  <c r="Q47" i="31"/>
  <c r="BA47" i="31" s="1"/>
  <c r="BB47" i="31" s="1"/>
  <c r="P47" i="31"/>
  <c r="W47" i="31"/>
  <c r="Y47" i="31"/>
  <c r="AE47" i="31" a="1"/>
  <c r="AE47" i="31" s="1"/>
  <c r="U47" i="31"/>
  <c r="AB47" i="31"/>
  <c r="V47" i="31"/>
  <c r="AY47" i="31" s="1"/>
  <c r="Z47" i="31"/>
  <c r="AZ47" i="31" s="1"/>
  <c r="S106" i="32"/>
  <c r="Q106" i="32"/>
  <c r="BA106" i="32" s="1"/>
  <c r="S9" i="51"/>
  <c r="AB9" i="51"/>
  <c r="R9" i="51"/>
  <c r="V9" i="51"/>
  <c r="AY9" i="51" s="1"/>
  <c r="BB9" i="51" s="1"/>
  <c r="AA9" i="51"/>
  <c r="Y9" i="51"/>
  <c r="U68" i="30"/>
  <c r="AA68" i="30"/>
  <c r="P68" i="30"/>
  <c r="S68" i="30"/>
  <c r="P86" i="31"/>
  <c r="Z86" i="31"/>
  <c r="AZ86" i="31" s="1"/>
  <c r="W86" i="31"/>
  <c r="AS76" i="58"/>
  <c r="AF76" i="58" s="1"/>
  <c r="S41" i="30"/>
  <c r="R41" i="30"/>
  <c r="Q41" i="30"/>
  <c r="BA41" i="30" s="1"/>
  <c r="BB41" i="30" s="1"/>
  <c r="AB41" i="30"/>
  <c r="AE128" i="35" a="1"/>
  <c r="AE128" i="35" s="1"/>
  <c r="P44" i="35"/>
  <c r="AS68" i="35"/>
  <c r="AF68" i="35" s="1"/>
  <c r="P68" i="35"/>
  <c r="V68" i="35"/>
  <c r="AY68" i="35" s="1"/>
  <c r="AA68" i="35"/>
  <c r="P26" i="35"/>
  <c r="S26" i="35"/>
  <c r="AB26" i="35"/>
  <c r="AU36" i="36"/>
  <c r="R36" i="36"/>
  <c r="V46" i="37"/>
  <c r="AY46" i="37" s="1"/>
  <c r="W46" i="37"/>
  <c r="S46" i="37"/>
  <c r="U46" i="37"/>
  <c r="S43" i="37"/>
  <c r="U43" i="37"/>
  <c r="AU43" i="37"/>
  <c r="AE47" i="37" a="1"/>
  <c r="AE47" i="37" s="1"/>
  <c r="W47" i="37"/>
  <c r="U47" i="37"/>
  <c r="AA83" i="43"/>
  <c r="S83" i="43"/>
  <c r="Z83" i="43"/>
  <c r="AZ83" i="43" s="1"/>
  <c r="BB83" i="43" s="1"/>
  <c r="Q83" i="43"/>
  <c r="BA83" i="43" s="1"/>
  <c r="BA82" i="12"/>
  <c r="BB82" i="12" s="1"/>
  <c r="M31" i="12"/>
  <c r="L31" i="12"/>
  <c r="N31" i="12"/>
  <c r="D81" i="31"/>
  <c r="A73" i="36"/>
  <c r="A122" i="37"/>
  <c r="A87" i="30"/>
  <c r="A45" i="30"/>
  <c r="Q98" i="30"/>
  <c r="BA98" i="30" s="1"/>
  <c r="BB98" i="30" s="1"/>
  <c r="U31" i="30"/>
  <c r="P44" i="30"/>
  <c r="AE65" i="31" a="1"/>
  <c r="AE65" i="31" s="1"/>
  <c r="A80" i="31"/>
  <c r="W46" i="31"/>
  <c r="AA46" i="31"/>
  <c r="AE58" i="31" a="1"/>
  <c r="AE58" i="31" s="1"/>
  <c r="AA118" i="31"/>
  <c r="P128" i="32"/>
  <c r="U93" i="32"/>
  <c r="R93" i="32"/>
  <c r="Y106" i="33"/>
  <c r="R61" i="34"/>
  <c r="Z61" i="34"/>
  <c r="AZ61" i="34" s="1"/>
  <c r="BB61" i="34" s="1"/>
  <c r="U8" i="34"/>
  <c r="Z108" i="35"/>
  <c r="AZ108" i="35" s="1"/>
  <c r="AB108" i="35"/>
  <c r="Y68" i="35"/>
  <c r="Q26" i="35"/>
  <c r="BA26" i="35" s="1"/>
  <c r="BB26" i="35" s="1"/>
  <c r="AA14" i="35"/>
  <c r="U36" i="36"/>
  <c r="W79" i="36"/>
  <c r="P46" i="37"/>
  <c r="Q47" i="37"/>
  <c r="BA47" i="37" s="1"/>
  <c r="BB47" i="37" s="1"/>
  <c r="Z41" i="30"/>
  <c r="AZ41" i="30" s="1"/>
  <c r="A58" i="31"/>
  <c r="R25" i="34"/>
  <c r="Z25" i="34"/>
  <c r="AZ25" i="34" s="1"/>
  <c r="V128" i="37"/>
  <c r="AY128" i="37" s="1"/>
  <c r="Z128" i="37"/>
  <c r="AZ128" i="37" s="1"/>
  <c r="U128" i="37"/>
  <c r="Y128" i="37"/>
  <c r="V97" i="31"/>
  <c r="AY97" i="31" s="1"/>
  <c r="U97" i="31"/>
  <c r="AB97" i="31"/>
  <c r="R92" i="31"/>
  <c r="Q92" i="31"/>
  <c r="BA92" i="31" s="1"/>
  <c r="BB92" i="31" s="1"/>
  <c r="AU25" i="53"/>
  <c r="AV40" i="53" s="1"/>
  <c r="A66" i="36"/>
  <c r="D90" i="37"/>
  <c r="A78" i="40"/>
  <c r="D109" i="35"/>
  <c r="A96" i="37"/>
  <c r="R98" i="30"/>
  <c r="V31" i="30"/>
  <c r="AY31" i="30" s="1"/>
  <c r="Z44" i="30"/>
  <c r="AZ44" i="30" s="1"/>
  <c r="BB44" i="30" s="1"/>
  <c r="Y65" i="31"/>
  <c r="Z46" i="31"/>
  <c r="AZ46" i="31" s="1"/>
  <c r="R46" i="31"/>
  <c r="Y58" i="31"/>
  <c r="Z118" i="31"/>
  <c r="AZ118" i="31" s="1"/>
  <c r="R118" i="31"/>
  <c r="Z111" i="31"/>
  <c r="AZ111" i="31" s="1"/>
  <c r="Y128" i="32"/>
  <c r="P93" i="32"/>
  <c r="AB93" i="32"/>
  <c r="AB61" i="34"/>
  <c r="AU61" i="34"/>
  <c r="AV121" i="34" s="1"/>
  <c r="Y8" i="34"/>
  <c r="AE8" i="34" a="1"/>
  <c r="AE8" i="34" s="1"/>
  <c r="S108" i="35"/>
  <c r="R68" i="35"/>
  <c r="AE44" i="35" a="1"/>
  <c r="AE44" i="35" s="1"/>
  <c r="AB128" i="35"/>
  <c r="AA26" i="35"/>
  <c r="S36" i="36"/>
  <c r="R46" i="37"/>
  <c r="R47" i="37"/>
  <c r="AA47" i="37"/>
  <c r="AA41" i="30"/>
  <c r="A104" i="33"/>
  <c r="S44" i="34"/>
  <c r="V120" i="35"/>
  <c r="AY120" i="35" s="1"/>
  <c r="Z120" i="35"/>
  <c r="AZ120" i="35" s="1"/>
  <c r="U120" i="35"/>
  <c r="P120" i="35"/>
  <c r="S88" i="35"/>
  <c r="P83" i="35"/>
  <c r="S83" i="35"/>
  <c r="Z83" i="35"/>
  <c r="AZ83" i="35" s="1"/>
  <c r="Q83" i="35"/>
  <c r="BA83" i="35" s="1"/>
  <c r="AU22" i="36"/>
  <c r="Q22" i="36"/>
  <c r="BA22" i="36" s="1"/>
  <c r="BB22" i="36" s="1"/>
  <c r="W22" i="36"/>
  <c r="Z6" i="36"/>
  <c r="AZ6" i="36" s="1"/>
  <c r="U6" i="36"/>
  <c r="Z99" i="37"/>
  <c r="AZ99" i="37" s="1"/>
  <c r="W99" i="37"/>
  <c r="S99" i="37"/>
  <c r="P103" i="37"/>
  <c r="AB103" i="37"/>
  <c r="W103" i="37"/>
  <c r="R95" i="37"/>
  <c r="S95" i="37"/>
  <c r="AA95" i="37"/>
  <c r="AE95" i="37" a="1"/>
  <c r="AE95" i="37" s="1"/>
  <c r="S32" i="37"/>
  <c r="R32" i="37"/>
  <c r="AA24" i="37"/>
  <c r="W24" i="37"/>
  <c r="AA6" i="37"/>
  <c r="AU6" i="37"/>
  <c r="Q6" i="37"/>
  <c r="BA6" i="37" s="1"/>
  <c r="M56" i="28"/>
  <c r="AG56" i="28" s="1"/>
  <c r="L56" i="28"/>
  <c r="N56" i="28"/>
  <c r="D120" i="43"/>
  <c r="AB49" i="30"/>
  <c r="V49" i="30"/>
  <c r="AY49" i="30" s="1"/>
  <c r="W98" i="30"/>
  <c r="U98" i="30"/>
  <c r="S31" i="30"/>
  <c r="W31" i="30"/>
  <c r="Y44" i="30"/>
  <c r="P65" i="31"/>
  <c r="V46" i="31"/>
  <c r="AY46" i="31" s="1"/>
  <c r="AB46" i="31"/>
  <c r="W58" i="31"/>
  <c r="P58" i="31"/>
  <c r="V8" i="31"/>
  <c r="AY8" i="31" s="1"/>
  <c r="S118" i="31"/>
  <c r="AB118" i="31"/>
  <c r="V128" i="32"/>
  <c r="AY128" i="32" s="1"/>
  <c r="V93" i="32"/>
  <c r="AY93" i="32" s="1"/>
  <c r="W93" i="32"/>
  <c r="AE106" i="33" a="1"/>
  <c r="AE106" i="33" s="1"/>
  <c r="Q61" i="34"/>
  <c r="BA61" i="34" s="1"/>
  <c r="W61" i="34"/>
  <c r="P8" i="34"/>
  <c r="W8" i="34"/>
  <c r="U108" i="35"/>
  <c r="AB68" i="35"/>
  <c r="AU14" i="35"/>
  <c r="AU46" i="37"/>
  <c r="AU47" i="37"/>
  <c r="V47" i="37"/>
  <c r="AY47" i="37" s="1"/>
  <c r="P41" i="30"/>
  <c r="D49" i="30"/>
  <c r="A49" i="30"/>
  <c r="AA49" i="32"/>
  <c r="U49" i="32"/>
  <c r="Z49" i="32"/>
  <c r="AZ49" i="32" s="1"/>
  <c r="P49" i="32"/>
  <c r="AU49" i="32"/>
  <c r="AB49" i="32"/>
  <c r="AA55" i="34"/>
  <c r="V55" i="34"/>
  <c r="AY55" i="34" s="1"/>
  <c r="AA22" i="34"/>
  <c r="U52" i="35"/>
  <c r="S52" i="35"/>
  <c r="Y20" i="35"/>
  <c r="R20" i="35"/>
  <c r="AU20" i="35"/>
  <c r="Q20" i="35"/>
  <c r="BA20" i="35" s="1"/>
  <c r="W119" i="36"/>
  <c r="AA119" i="36"/>
  <c r="AE119" i="36" a="1"/>
  <c r="AE119" i="36" s="1"/>
  <c r="Z119" i="36"/>
  <c r="AZ119" i="36" s="1"/>
  <c r="AA65" i="36"/>
  <c r="W65" i="36"/>
  <c r="AA12" i="36"/>
  <c r="AU12" i="36"/>
  <c r="Q12" i="36"/>
  <c r="BA12" i="36" s="1"/>
  <c r="P112" i="37"/>
  <c r="W112" i="37"/>
  <c r="AB112" i="37"/>
  <c r="R94" i="37"/>
  <c r="P94" i="37"/>
  <c r="V94" i="37"/>
  <c r="AY94" i="37" s="1"/>
  <c r="AA94" i="37"/>
  <c r="S22" i="37"/>
  <c r="AB22" i="37"/>
  <c r="Y19" i="37"/>
  <c r="AA19" i="37"/>
  <c r="AU19" i="37"/>
  <c r="Q19" i="37"/>
  <c r="BA19" i="37" s="1"/>
  <c r="AA51" i="43"/>
  <c r="S118" i="32"/>
  <c r="Q118" i="32"/>
  <c r="BA118" i="32" s="1"/>
  <c r="BB118" i="32" s="1"/>
  <c r="Z118" i="32"/>
  <c r="AZ118" i="32" s="1"/>
  <c r="P118" i="32"/>
  <c r="AB118" i="32"/>
  <c r="Y118" i="32"/>
  <c r="R118" i="32"/>
  <c r="U76" i="33"/>
  <c r="S76" i="33"/>
  <c r="R76" i="33"/>
  <c r="Z76" i="33"/>
  <c r="AZ76" i="33" s="1"/>
  <c r="AA76" i="33"/>
  <c r="AB76" i="33"/>
  <c r="Q76" i="33"/>
  <c r="BA76" i="33" s="1"/>
  <c r="BB76" i="33" s="1"/>
  <c r="W76" i="33"/>
  <c r="Y76" i="33"/>
  <c r="AE76" i="33" a="1"/>
  <c r="AE76" i="33" s="1"/>
  <c r="D81" i="35"/>
  <c r="AA49" i="30"/>
  <c r="W49" i="30"/>
  <c r="AA98" i="30"/>
  <c r="Z98" i="30"/>
  <c r="AZ98" i="30" s="1"/>
  <c r="Z31" i="30"/>
  <c r="AZ31" i="30" s="1"/>
  <c r="AU44" i="30"/>
  <c r="U65" i="31"/>
  <c r="Z65" i="31"/>
  <c r="AZ65" i="31" s="1"/>
  <c r="S58" i="31"/>
  <c r="Z58" i="31"/>
  <c r="AZ58" i="31" s="1"/>
  <c r="P118" i="31"/>
  <c r="AE111" i="31" a="1"/>
  <c r="AE111" i="31" s="1"/>
  <c r="Y93" i="32"/>
  <c r="P61" i="34"/>
  <c r="Z8" i="34"/>
  <c r="AZ8" i="34" s="1"/>
  <c r="AU8" i="34"/>
  <c r="V108" i="35"/>
  <c r="AY108" i="35" s="1"/>
  <c r="S68" i="35"/>
  <c r="U128" i="35"/>
  <c r="AU26" i="35"/>
  <c r="P47" i="37"/>
  <c r="D93" i="37"/>
  <c r="A93" i="37"/>
  <c r="P83" i="43"/>
  <c r="V41" i="30"/>
  <c r="AY41" i="30" s="1"/>
  <c r="L49" i="30"/>
  <c r="AA65" i="32"/>
  <c r="AB65" i="32"/>
  <c r="V65" i="32"/>
  <c r="AY65" i="32" s="1"/>
  <c r="R116" i="36"/>
  <c r="Z116" i="36"/>
  <c r="AZ116" i="36" s="1"/>
  <c r="AA116" i="36"/>
  <c r="U116" i="36"/>
  <c r="AU50" i="36"/>
  <c r="V50" i="36"/>
  <c r="AY50" i="36" s="1"/>
  <c r="AA50" i="36"/>
  <c r="Z64" i="37"/>
  <c r="AZ64" i="37" s="1"/>
  <c r="AU64" i="37"/>
  <c r="P64" i="37"/>
  <c r="W64" i="37"/>
  <c r="AU36" i="12"/>
  <c r="L48" i="12"/>
  <c r="N48" i="12"/>
  <c r="M48" i="12"/>
  <c r="AG48" i="12" s="1"/>
  <c r="R124" i="32"/>
  <c r="Q124" i="32"/>
  <c r="BA124" i="32" s="1"/>
  <c r="V105" i="36"/>
  <c r="AY105" i="36" s="1"/>
  <c r="AA25" i="53"/>
  <c r="Y49" i="30"/>
  <c r="AB98" i="30"/>
  <c r="S98" i="30"/>
  <c r="R31" i="30"/>
  <c r="Q44" i="30"/>
  <c r="BA44" i="30" s="1"/>
  <c r="W65" i="31"/>
  <c r="Q65" i="31"/>
  <c r="BA65" i="31" s="1"/>
  <c r="AE46" i="31" a="1"/>
  <c r="AE46" i="31" s="1"/>
  <c r="AU58" i="31"/>
  <c r="Q58" i="31"/>
  <c r="BA58" i="31" s="1"/>
  <c r="BB58" i="31" s="1"/>
  <c r="V118" i="31"/>
  <c r="AY118" i="31" s="1"/>
  <c r="U118" i="31"/>
  <c r="W111" i="31"/>
  <c r="AB23" i="32"/>
  <c r="AA61" i="34"/>
  <c r="Q8" i="34"/>
  <c r="BA8" i="34" s="1"/>
  <c r="BB8" i="34" s="1"/>
  <c r="W108" i="35"/>
  <c r="W68" i="35"/>
  <c r="R26" i="35"/>
  <c r="U26" i="35"/>
  <c r="V14" i="35"/>
  <c r="AY14" i="35" s="1"/>
  <c r="R39" i="36"/>
  <c r="AE46" i="37" a="1"/>
  <c r="AE46" i="37" s="1"/>
  <c r="S47" i="37"/>
  <c r="AE41" i="30" a="1"/>
  <c r="AE41" i="30" s="1"/>
  <c r="M49" i="30"/>
  <c r="AG49" i="30" s="1"/>
  <c r="P65" i="32"/>
  <c r="D56" i="33"/>
  <c r="A56" i="33"/>
  <c r="AB39" i="34"/>
  <c r="Z39" i="34"/>
  <c r="AZ39" i="34" s="1"/>
  <c r="Q31" i="35"/>
  <c r="BA31" i="35" s="1"/>
  <c r="AE31" i="35" a="1"/>
  <c r="AE31" i="35" s="1"/>
  <c r="Z31" i="35"/>
  <c r="AZ31" i="35" s="1"/>
  <c r="W108" i="36"/>
  <c r="P108" i="36"/>
  <c r="V108" i="36"/>
  <c r="AY108" i="36" s="1"/>
  <c r="Y103" i="36"/>
  <c r="Q103" i="36"/>
  <c r="BA103" i="36" s="1"/>
  <c r="BB103" i="36" s="1"/>
  <c r="AE103" i="36" a="1"/>
  <c r="AE103" i="36" s="1"/>
  <c r="P103" i="36"/>
  <c r="P57" i="36"/>
  <c r="Y57" i="36"/>
  <c r="AU57" i="36"/>
  <c r="AV72" i="36" s="1"/>
  <c r="W49" i="36"/>
  <c r="S49" i="36"/>
  <c r="P49" i="36"/>
  <c r="AB49" i="36"/>
  <c r="AB4" i="36"/>
  <c r="AU4" i="36"/>
  <c r="AV127" i="36" s="1"/>
  <c r="D127" i="36" s="1"/>
  <c r="R4" i="36"/>
  <c r="AU45" i="12"/>
  <c r="S45" i="12"/>
  <c r="R45" i="12"/>
  <c r="W45" i="12"/>
  <c r="V45" i="12"/>
  <c r="AY45" i="12" s="1"/>
  <c r="P45" i="12"/>
  <c r="Z45" i="12"/>
  <c r="AZ45" i="12" s="1"/>
  <c r="AB45" i="12"/>
  <c r="Q45" i="12"/>
  <c r="BA45" i="12" s="1"/>
  <c r="S77" i="28"/>
  <c r="R77" i="28"/>
  <c r="V77" i="28"/>
  <c r="AY77" i="28" s="1"/>
  <c r="R25" i="53"/>
  <c r="A118" i="34"/>
  <c r="P98" i="30"/>
  <c r="V98" i="30"/>
  <c r="AY98" i="30" s="1"/>
  <c r="AA31" i="30"/>
  <c r="AE15" i="31" a="1"/>
  <c r="AE15" i="31" s="1"/>
  <c r="S65" i="31"/>
  <c r="AA65" i="31"/>
  <c r="S46" i="31"/>
  <c r="Y46" i="31"/>
  <c r="U58" i="31"/>
  <c r="AA58" i="31"/>
  <c r="A112" i="31"/>
  <c r="W118" i="31"/>
  <c r="Q111" i="31"/>
  <c r="BA111" i="31" s="1"/>
  <c r="BB111" i="31" s="1"/>
  <c r="A74" i="31"/>
  <c r="Z93" i="32"/>
  <c r="AZ93" i="32" s="1"/>
  <c r="S61" i="34"/>
  <c r="R8" i="34"/>
  <c r="Q108" i="35"/>
  <c r="BA108" i="35" s="1"/>
  <c r="BB108" i="35" s="1"/>
  <c r="U68" i="35"/>
  <c r="P128" i="35"/>
  <c r="Y26" i="35"/>
  <c r="V26" i="35"/>
  <c r="AY26" i="35" s="1"/>
  <c r="AE112" i="35" a="1"/>
  <c r="AE112" i="35" s="1"/>
  <c r="W39" i="36"/>
  <c r="Y46" i="37"/>
  <c r="Q46" i="37"/>
  <c r="BA46" i="37" s="1"/>
  <c r="BB46" i="37" s="1"/>
  <c r="Y47" i="37"/>
  <c r="Y41" i="30"/>
  <c r="P10" i="31"/>
  <c r="AE10" i="31" a="1"/>
  <c r="AE10" i="31" s="1"/>
  <c r="W10" i="31"/>
  <c r="Z10" i="31"/>
  <c r="AZ10" i="31" s="1"/>
  <c r="Q10" i="31"/>
  <c r="BA10" i="31" s="1"/>
  <c r="BB10" i="31" s="1"/>
  <c r="U10" i="31"/>
  <c r="AU10" i="31"/>
  <c r="S65" i="32"/>
  <c r="AA50" i="35"/>
  <c r="W50" i="35"/>
  <c r="P50" i="35"/>
  <c r="S37" i="35"/>
  <c r="R37" i="35"/>
  <c r="P15" i="35"/>
  <c r="U15" i="35"/>
  <c r="Z15" i="35"/>
  <c r="AZ15" i="35" s="1"/>
  <c r="W8" i="35"/>
  <c r="R72" i="38"/>
  <c r="Z72" i="38"/>
  <c r="AZ72" i="38" s="1"/>
  <c r="AA72" i="38"/>
  <c r="Y72" i="38"/>
  <c r="V31" i="40"/>
  <c r="AY31" i="40" s="1"/>
  <c r="BB31" i="40" s="1"/>
  <c r="U31" i="40"/>
  <c r="R31" i="40"/>
  <c r="W81" i="28"/>
  <c r="U81" i="28"/>
  <c r="S81" i="28"/>
  <c r="Y81" i="28"/>
  <c r="Q81" i="28"/>
  <c r="BA81" i="28" s="1"/>
  <c r="BB81" i="28" s="1"/>
  <c r="P81" i="28"/>
  <c r="AB81" i="28"/>
  <c r="AA81" i="28"/>
  <c r="AE81" i="28" a="1"/>
  <c r="AE81" i="28" s="1"/>
  <c r="V81" i="28"/>
  <c r="AY81" i="28" s="1"/>
  <c r="R81" i="28"/>
  <c r="Z81" i="28"/>
  <c r="AZ81" i="28" s="1"/>
  <c r="S5" i="31"/>
  <c r="P5" i="31"/>
  <c r="Y5" i="31"/>
  <c r="AU5" i="31"/>
  <c r="AB25" i="53"/>
  <c r="AA15" i="31"/>
  <c r="V65" i="31"/>
  <c r="AY65" i="31" s="1"/>
  <c r="U46" i="31"/>
  <c r="V58" i="31"/>
  <c r="AY58" i="31" s="1"/>
  <c r="Y118" i="31"/>
  <c r="Q93" i="32"/>
  <c r="BA93" i="32" s="1"/>
  <c r="AB8" i="34"/>
  <c r="P108" i="35"/>
  <c r="AA108" i="35"/>
  <c r="Z68" i="35"/>
  <c r="AZ68" i="35" s="1"/>
  <c r="Z26" i="35"/>
  <c r="AZ26" i="35" s="1"/>
  <c r="AB14" i="35"/>
  <c r="P39" i="36"/>
  <c r="Z46" i="37"/>
  <c r="AZ46" i="37" s="1"/>
  <c r="AA46" i="37"/>
  <c r="Z47" i="37"/>
  <c r="AZ47" i="37" s="1"/>
  <c r="AU41" i="30"/>
  <c r="U65" i="32"/>
  <c r="Q65" i="32"/>
  <c r="BA65" i="32" s="1"/>
  <c r="Z59" i="37"/>
  <c r="AZ59" i="37" s="1"/>
  <c r="AB59" i="37"/>
  <c r="W59" i="37"/>
  <c r="Y59" i="37"/>
  <c r="R61" i="37"/>
  <c r="S61" i="37"/>
  <c r="P61" i="37"/>
  <c r="AU14" i="37"/>
  <c r="AV36" i="37" s="1"/>
  <c r="V14" i="37"/>
  <c r="AY14" i="37" s="1"/>
  <c r="AB14" i="37"/>
  <c r="S53" i="42"/>
  <c r="Y53" i="42"/>
  <c r="U53" i="42"/>
  <c r="AB71" i="12"/>
  <c r="Y71" i="12"/>
  <c r="AA71" i="12"/>
  <c r="AE71" i="12" a="1"/>
  <c r="AE71" i="12" s="1"/>
  <c r="Z71" i="12"/>
  <c r="AZ71" i="12" s="1"/>
  <c r="W71" i="12"/>
  <c r="U71" i="12"/>
  <c r="N86" i="12"/>
  <c r="M86" i="12"/>
  <c r="L86" i="12"/>
  <c r="AZ34" i="12"/>
  <c r="AY34" i="12"/>
  <c r="AU34" i="12"/>
  <c r="W115" i="12"/>
  <c r="AE115" i="12" a="1"/>
  <c r="AE115" i="12" s="1"/>
  <c r="AB115" i="12"/>
  <c r="Y115" i="12"/>
  <c r="P115" i="12"/>
  <c r="R115" i="12"/>
  <c r="Q115" i="12"/>
  <c r="BA115" i="12" s="1"/>
  <c r="U44" i="12"/>
  <c r="R44" i="12"/>
  <c r="Z70" i="12"/>
  <c r="AZ70" i="12" s="1"/>
  <c r="Y87" i="12"/>
  <c r="AA87" i="12"/>
  <c r="F13" i="12"/>
  <c r="G13" i="12" s="1"/>
  <c r="AH13" i="12"/>
  <c r="S116" i="12"/>
  <c r="AB116" i="12"/>
  <c r="V116" i="12"/>
  <c r="AY116" i="12" s="1"/>
  <c r="U116" i="12"/>
  <c r="F101" i="12"/>
  <c r="G101" i="12" s="1"/>
  <c r="M11" i="12"/>
  <c r="AG11" i="12" s="1"/>
  <c r="N11" i="12"/>
  <c r="M6" i="12"/>
  <c r="L6" i="12"/>
  <c r="N123" i="12"/>
  <c r="L123" i="12"/>
  <c r="BD128" i="12" s="1" a="1"/>
  <c r="BD128" i="12" s="1"/>
  <c r="M82" i="12"/>
  <c r="L82" i="12"/>
  <c r="N82" i="12"/>
  <c r="N44" i="12"/>
  <c r="M44" i="12"/>
  <c r="AG44" i="12" s="1"/>
  <c r="A9" i="28"/>
  <c r="D9" i="28"/>
  <c r="Q34" i="28"/>
  <c r="BA34" i="28" s="1"/>
  <c r="AU34" i="28"/>
  <c r="W34" i="28"/>
  <c r="Y34" i="28"/>
  <c r="AA34" i="28"/>
  <c r="Z34" i="28"/>
  <c r="AZ34" i="28" s="1"/>
  <c r="U34" i="28"/>
  <c r="S34" i="28"/>
  <c r="U60" i="28"/>
  <c r="D43" i="28"/>
  <c r="A43" i="28"/>
  <c r="AH30" i="28"/>
  <c r="F30" i="28"/>
  <c r="G30" i="28" s="1"/>
  <c r="U51" i="28"/>
  <c r="W51" i="28"/>
  <c r="V51" i="28"/>
  <c r="AY51" i="28" s="1"/>
  <c r="L51" i="28"/>
  <c r="BD55" i="28" s="1" a="1"/>
  <c r="BD55" i="28" s="1"/>
  <c r="AU44" i="32"/>
  <c r="S44" i="32"/>
  <c r="AA92" i="35"/>
  <c r="Z92" i="35"/>
  <c r="AZ92" i="35" s="1"/>
  <c r="N12" i="37"/>
  <c r="L12" i="37"/>
  <c r="M12" i="37"/>
  <c r="S107" i="51"/>
  <c r="R107" i="51"/>
  <c r="N85" i="51"/>
  <c r="U85" i="51"/>
  <c r="N19" i="51"/>
  <c r="M19" i="51"/>
  <c r="AG19" i="51" s="1"/>
  <c r="L19" i="51"/>
  <c r="S83" i="52"/>
  <c r="R83" i="52"/>
  <c r="R94" i="53"/>
  <c r="S48" i="37"/>
  <c r="AB39" i="37"/>
  <c r="AS98" i="35"/>
  <c r="AF98" i="35" s="1"/>
  <c r="R92" i="35"/>
  <c r="N83" i="37"/>
  <c r="A93" i="28"/>
  <c r="D93" i="28"/>
  <c r="Z115" i="12"/>
  <c r="AZ115" i="12" s="1"/>
  <c r="R54" i="12"/>
  <c r="Q54" i="12"/>
  <c r="BA54" i="12" s="1"/>
  <c r="AB54" i="12"/>
  <c r="V54" i="12"/>
  <c r="AY54" i="12" s="1"/>
  <c r="AU54" i="12"/>
  <c r="V30" i="12"/>
  <c r="AY30" i="12" s="1"/>
  <c r="U30" i="12"/>
  <c r="Q30" i="12"/>
  <c r="BA30" i="12" s="1"/>
  <c r="Y30" i="12"/>
  <c r="AB30" i="12"/>
  <c r="R30" i="12"/>
  <c r="AU30" i="12"/>
  <c r="S30" i="12"/>
  <c r="A43" i="12"/>
  <c r="D43" i="12"/>
  <c r="M123" i="12"/>
  <c r="AS97" i="12"/>
  <c r="AF97" i="12" s="1"/>
  <c r="AA97" i="12"/>
  <c r="R27" i="12"/>
  <c r="P27" i="12"/>
  <c r="U85" i="12"/>
  <c r="Y85" i="12"/>
  <c r="R85" i="12"/>
  <c r="W85" i="12"/>
  <c r="P85" i="12"/>
  <c r="Z85" i="12"/>
  <c r="AZ85" i="12" s="1"/>
  <c r="AB85" i="12"/>
  <c r="V41" i="12"/>
  <c r="AY41" i="12" s="1"/>
  <c r="AB86" i="12"/>
  <c r="S86" i="12"/>
  <c r="A64" i="12"/>
  <c r="D64" i="12"/>
  <c r="AH17" i="12"/>
  <c r="F17" i="12"/>
  <c r="G17" i="12" s="1"/>
  <c r="AE17" i="12" s="1" a="1"/>
  <c r="AE17" i="12" s="1"/>
  <c r="AD17" i="12" s="1"/>
  <c r="AC17" i="12" s="1"/>
  <c r="AS123" i="12"/>
  <c r="AF123" i="12" s="1"/>
  <c r="Z123" i="12"/>
  <c r="AZ123" i="12" s="1"/>
  <c r="D104" i="12"/>
  <c r="A104" i="12"/>
  <c r="AH33" i="12"/>
  <c r="F26" i="12"/>
  <c r="G26" i="12" s="1"/>
  <c r="AH26" i="12"/>
  <c r="AH19" i="12"/>
  <c r="F19" i="12"/>
  <c r="G19" i="12" s="1"/>
  <c r="N91" i="12"/>
  <c r="M91" i="12"/>
  <c r="L91" i="12"/>
  <c r="AB106" i="28"/>
  <c r="S106" i="28"/>
  <c r="AA106" i="28"/>
  <c r="W48" i="28"/>
  <c r="V48" i="28"/>
  <c r="AY48" i="28" s="1"/>
  <c r="AE48" i="28" a="1"/>
  <c r="AE48" i="28" s="1"/>
  <c r="AA48" i="28"/>
  <c r="Y48" i="28"/>
  <c r="S48" i="28"/>
  <c r="Q19" i="28"/>
  <c r="BA19" i="28" s="1"/>
  <c r="N62" i="28"/>
  <c r="M62" i="28"/>
  <c r="L62" i="28"/>
  <c r="BD59" i="28" s="1" a="1"/>
  <c r="BD59" i="28" s="1"/>
  <c r="L50" i="28"/>
  <c r="BD54" i="28" s="1" a="1"/>
  <c r="BD54" i="28" s="1"/>
  <c r="M50" i="28"/>
  <c r="AG50" i="28" s="1"/>
  <c r="A6" i="30"/>
  <c r="D6" i="30"/>
  <c r="F12" i="30"/>
  <c r="G12" i="30" s="1"/>
  <c r="AH12" i="30"/>
  <c r="N78" i="31"/>
  <c r="M78" i="31"/>
  <c r="L87" i="31"/>
  <c r="F27" i="31"/>
  <c r="G27" i="31" s="1"/>
  <c r="M5" i="32"/>
  <c r="N5" i="32"/>
  <c r="N101" i="33"/>
  <c r="M101" i="33"/>
  <c r="N13" i="33"/>
  <c r="M13" i="33"/>
  <c r="L6" i="33"/>
  <c r="M6" i="33"/>
  <c r="AG6" i="33" s="1"/>
  <c r="W38" i="37"/>
  <c r="Z38" i="37"/>
  <c r="AZ38" i="37" s="1"/>
  <c r="S69" i="39"/>
  <c r="Z69" i="39"/>
  <c r="AZ69" i="39" s="1"/>
  <c r="U72" i="39"/>
  <c r="P72" i="39"/>
  <c r="Q72" i="39"/>
  <c r="BA72" i="39" s="1"/>
  <c r="L117" i="40"/>
  <c r="N117" i="40"/>
  <c r="M117" i="40"/>
  <c r="V117" i="40"/>
  <c r="AY117" i="40" s="1"/>
  <c r="W68" i="41"/>
  <c r="Z68" i="41"/>
  <c r="AZ68" i="41" s="1"/>
  <c r="W10" i="34"/>
  <c r="S10" i="34"/>
  <c r="AU10" i="34"/>
  <c r="U92" i="35"/>
  <c r="M19" i="35"/>
  <c r="AG19" i="35" s="1"/>
  <c r="L83" i="37"/>
  <c r="AA54" i="12"/>
  <c r="V34" i="28"/>
  <c r="AY34" i="28" s="1"/>
  <c r="AA115" i="12"/>
  <c r="AE116" i="12" a="1"/>
  <c r="AE116" i="12" s="1"/>
  <c r="AU42" i="12"/>
  <c r="F109" i="12"/>
  <c r="G109" i="12" s="1"/>
  <c r="AE109" i="12" s="1" a="1"/>
  <c r="AE109" i="12" s="1"/>
  <c r="AD109" i="12" s="1"/>
  <c r="AC109" i="12" s="1"/>
  <c r="F81" i="12"/>
  <c r="G81" i="12" s="1"/>
  <c r="AE81" i="12" s="1" a="1"/>
  <c r="AE81" i="12" s="1"/>
  <c r="AD81" i="12" s="1"/>
  <c r="AC81" i="12" s="1"/>
  <c r="Q65" i="12"/>
  <c r="BA65" i="12" s="1"/>
  <c r="R65" i="12"/>
  <c r="AA65" i="12"/>
  <c r="U65" i="12"/>
  <c r="AH25" i="12"/>
  <c r="AE18" i="12" a="1"/>
  <c r="AE18" i="12" s="1"/>
  <c r="BA18" i="12"/>
  <c r="N90" i="12"/>
  <c r="M90" i="12"/>
  <c r="L90" i="12"/>
  <c r="Y51" i="28"/>
  <c r="D35" i="28"/>
  <c r="AU57" i="28"/>
  <c r="Y57" i="28"/>
  <c r="P57" i="28"/>
  <c r="R57" i="28"/>
  <c r="Z57" i="28"/>
  <c r="AZ57" i="28" s="1"/>
  <c r="W57" i="28"/>
  <c r="Q57" i="28"/>
  <c r="BA57" i="28" s="1"/>
  <c r="AB57" i="28"/>
  <c r="M72" i="28"/>
  <c r="N72" i="28"/>
  <c r="L72" i="28"/>
  <c r="BD71" i="28" s="1" a="1"/>
  <c r="BD71" i="28" s="1"/>
  <c r="N61" i="28"/>
  <c r="L61" i="28"/>
  <c r="BD64" i="28" s="1" a="1"/>
  <c r="BD64" i="28" s="1"/>
  <c r="M61" i="28"/>
  <c r="N40" i="28"/>
  <c r="L40" i="28"/>
  <c r="BD37" i="28" s="1" a="1"/>
  <c r="BD37" i="28" s="1"/>
  <c r="AH64" i="31"/>
  <c r="F57" i="31"/>
  <c r="G57" i="31" s="1"/>
  <c r="L127" i="31"/>
  <c r="N127" i="31"/>
  <c r="N13" i="32"/>
  <c r="L13" i="32"/>
  <c r="M13" i="32"/>
  <c r="AG13" i="32" s="1"/>
  <c r="D21" i="33"/>
  <c r="A21" i="33"/>
  <c r="AH35" i="33"/>
  <c r="F35" i="33"/>
  <c r="G35" i="33" s="1"/>
  <c r="P11" i="35"/>
  <c r="AU11" i="35"/>
  <c r="R104" i="39"/>
  <c r="U102" i="40"/>
  <c r="AB102" i="40"/>
  <c r="S95" i="40"/>
  <c r="U95" i="40"/>
  <c r="AH49" i="41"/>
  <c r="F49" i="41"/>
  <c r="G49" i="41" s="1"/>
  <c r="F41" i="41"/>
  <c r="G41" i="41" s="1"/>
  <c r="AH41" i="41"/>
  <c r="F4" i="42"/>
  <c r="G4" i="42" s="1"/>
  <c r="AH4" i="42"/>
  <c r="Y125" i="43"/>
  <c r="W125" i="43"/>
  <c r="U125" i="43"/>
  <c r="AB125" i="43"/>
  <c r="AB98" i="35"/>
  <c r="Q92" i="35"/>
  <c r="BA92" i="35" s="1"/>
  <c r="BB92" i="35" s="1"/>
  <c r="P30" i="12"/>
  <c r="AE54" i="12" a="1"/>
  <c r="AE54" i="12" s="1"/>
  <c r="AB34" i="28"/>
  <c r="U115" i="12"/>
  <c r="AU27" i="12"/>
  <c r="L11" i="12"/>
  <c r="BD14" i="12" s="1" a="1"/>
  <c r="BD14" i="12" s="1"/>
  <c r="Q38" i="12"/>
  <c r="BA38" i="12" s="1"/>
  <c r="BB38" i="12" s="1"/>
  <c r="AE38" i="12" a="1"/>
  <c r="AE38" i="12" s="1"/>
  <c r="AH5" i="12"/>
  <c r="F5" i="12"/>
  <c r="G5" i="12" s="1"/>
  <c r="L106" i="12"/>
  <c r="BD111" i="12" s="1" a="1"/>
  <c r="BD111" i="12" s="1"/>
  <c r="M106" i="12"/>
  <c r="N106" i="12"/>
  <c r="N95" i="12"/>
  <c r="M95" i="12"/>
  <c r="AE91" i="28" a="1"/>
  <c r="AE91" i="28" s="1"/>
  <c r="Y91" i="28"/>
  <c r="Q41" i="28"/>
  <c r="BA41" i="28" s="1"/>
  <c r="U41" i="28"/>
  <c r="V24" i="28"/>
  <c r="AY24" i="28" s="1"/>
  <c r="BB24" i="28" s="1"/>
  <c r="U24" i="28"/>
  <c r="AA24" i="28"/>
  <c r="R24" i="28"/>
  <c r="W24" i="28"/>
  <c r="Q24" i="28"/>
  <c r="BA24" i="28" s="1"/>
  <c r="AB105" i="28"/>
  <c r="W105" i="28"/>
  <c r="R105" i="28"/>
  <c r="AA105" i="28"/>
  <c r="Y105" i="28"/>
  <c r="V105" i="28"/>
  <c r="AY105" i="28" s="1"/>
  <c r="BB105" i="28" s="1"/>
  <c r="S105" i="28"/>
  <c r="U105" i="28"/>
  <c r="M23" i="28"/>
  <c r="AG23" i="28" s="1"/>
  <c r="N23" i="28"/>
  <c r="L23" i="28"/>
  <c r="BD18" i="28" s="1" a="1"/>
  <c r="BD18" i="28" s="1"/>
  <c r="V68" i="28"/>
  <c r="AY68" i="28" s="1"/>
  <c r="A105" i="28"/>
  <c r="D105" i="28"/>
  <c r="L101" i="28"/>
  <c r="BD104" i="28" s="1" a="1"/>
  <c r="BD104" i="28" s="1"/>
  <c r="N101" i="28"/>
  <c r="AH24" i="32"/>
  <c r="F24" i="32"/>
  <c r="G24" i="32" s="1"/>
  <c r="M31" i="39"/>
  <c r="N31" i="39"/>
  <c r="L31" i="39"/>
  <c r="S51" i="39"/>
  <c r="AU51" i="39"/>
  <c r="AB51" i="39"/>
  <c r="R51" i="39"/>
  <c r="Y51" i="39"/>
  <c r="AA51" i="39"/>
  <c r="V122" i="33"/>
  <c r="AY122" i="33" s="1"/>
  <c r="AB122" i="33"/>
  <c r="V10" i="34"/>
  <c r="AY10" i="34" s="1"/>
  <c r="AB92" i="35"/>
  <c r="D17" i="37"/>
  <c r="A34" i="39"/>
  <c r="D34" i="39"/>
  <c r="AA30" i="12"/>
  <c r="Y54" i="12"/>
  <c r="P34" i="28"/>
  <c r="V115" i="12"/>
  <c r="AY115" i="12" s="1"/>
  <c r="S27" i="12"/>
  <c r="A15" i="12"/>
  <c r="W87" i="12"/>
  <c r="S87" i="12"/>
  <c r="P44" i="12"/>
  <c r="V112" i="12"/>
  <c r="AY112" i="12" s="1"/>
  <c r="AA108" i="12"/>
  <c r="P108" i="12"/>
  <c r="Y108" i="12"/>
  <c r="U108" i="12"/>
  <c r="V108" i="12"/>
  <c r="AY108" i="12" s="1"/>
  <c r="Q108" i="12"/>
  <c r="BA108" i="12" s="1"/>
  <c r="AB108" i="12"/>
  <c r="Y117" i="12"/>
  <c r="F113" i="12"/>
  <c r="G113" i="12" s="1"/>
  <c r="AG31" i="12"/>
  <c r="N115" i="12"/>
  <c r="M115" i="12"/>
  <c r="L115" i="12"/>
  <c r="M64" i="12"/>
  <c r="AG64" i="12" s="1"/>
  <c r="L64" i="12"/>
  <c r="L8" i="28"/>
  <c r="BD5" i="28" s="1" a="1"/>
  <c r="BD5" i="28" s="1"/>
  <c r="N8" i="28"/>
  <c r="M8" i="28"/>
  <c r="AG8" i="28" s="1"/>
  <c r="M17" i="28"/>
  <c r="L17" i="28"/>
  <c r="BD17" i="28" s="1" a="1"/>
  <c r="BD17" i="28" s="1"/>
  <c r="L27" i="28"/>
  <c r="BD31" i="28" s="1" a="1"/>
  <c r="BD31" i="28" s="1"/>
  <c r="P27" i="28"/>
  <c r="V27" i="28"/>
  <c r="AY27" i="28" s="1"/>
  <c r="R27" i="28"/>
  <c r="Q27" i="28"/>
  <c r="BA27" i="28" s="1"/>
  <c r="BB27" i="28" s="1"/>
  <c r="N27" i="28"/>
  <c r="M27" i="28"/>
  <c r="F97" i="28"/>
  <c r="G97" i="28" s="1"/>
  <c r="U76" i="28"/>
  <c r="L117" i="28"/>
  <c r="BD120" i="28" s="1" a="1"/>
  <c r="BD120" i="28" s="1"/>
  <c r="N117" i="28"/>
  <c r="M117" i="28"/>
  <c r="P124" i="30"/>
  <c r="V124" i="30"/>
  <c r="AY124" i="30" s="1"/>
  <c r="F52" i="30"/>
  <c r="G52" i="30" s="1"/>
  <c r="S126" i="31"/>
  <c r="W126" i="31"/>
  <c r="S110" i="31"/>
  <c r="Z110" i="31"/>
  <c r="AZ110" i="31" s="1"/>
  <c r="U125" i="32"/>
  <c r="AS125" i="32"/>
  <c r="AF125" i="32" s="1"/>
  <c r="M82" i="34"/>
  <c r="L82" i="34"/>
  <c r="AE2" i="34" a="1"/>
  <c r="AE2" i="34" s="1"/>
  <c r="S92" i="35"/>
  <c r="A25" i="41"/>
  <c r="W30" i="12"/>
  <c r="Z54" i="12"/>
  <c r="AZ54" i="12" s="1"/>
  <c r="R34" i="28"/>
  <c r="S115" i="12"/>
  <c r="BA34" i="12"/>
  <c r="BB34" i="12" s="1"/>
  <c r="P87" i="12"/>
  <c r="AY98" i="12"/>
  <c r="Y44" i="12"/>
  <c r="P127" i="12"/>
  <c r="R120" i="12"/>
  <c r="Y120" i="12"/>
  <c r="S120" i="12"/>
  <c r="W6" i="12"/>
  <c r="S6" i="12"/>
  <c r="AU6" i="12"/>
  <c r="AB15" i="12"/>
  <c r="U15" i="12"/>
  <c r="D14" i="12"/>
  <c r="AH41" i="12"/>
  <c r="N110" i="12"/>
  <c r="M110" i="12"/>
  <c r="N104" i="12"/>
  <c r="M104" i="12"/>
  <c r="L104" i="12"/>
  <c r="BD100" i="12" s="1" a="1"/>
  <c r="BD100" i="12" s="1"/>
  <c r="L68" i="12"/>
  <c r="BD68" i="12" s="1" a="1"/>
  <c r="BD68" i="12" s="1"/>
  <c r="N68" i="12"/>
  <c r="P68" i="12"/>
  <c r="M68" i="12"/>
  <c r="L17" i="12"/>
  <c r="BD17" i="12" s="1" a="1"/>
  <c r="BD17" i="12" s="1"/>
  <c r="M17" i="12"/>
  <c r="AG17" i="12" s="1"/>
  <c r="AH5" i="28"/>
  <c r="F5" i="28"/>
  <c r="G5" i="28" s="1"/>
  <c r="L122" i="28"/>
  <c r="BD126" i="28" s="1" a="1"/>
  <c r="BD126" i="28" s="1"/>
  <c r="N122" i="28"/>
  <c r="L116" i="28"/>
  <c r="BD116" i="28" s="1" a="1"/>
  <c r="BD116" i="28" s="1"/>
  <c r="M116" i="28"/>
  <c r="N116" i="28"/>
  <c r="L37" i="28"/>
  <c r="BD40" i="28" s="1" a="1"/>
  <c r="BD40" i="28" s="1"/>
  <c r="N37" i="28"/>
  <c r="M37" i="28"/>
  <c r="AG37" i="28" s="1"/>
  <c r="M25" i="28"/>
  <c r="AG25" i="28" s="1"/>
  <c r="L25" i="28"/>
  <c r="N25" i="28"/>
  <c r="L19" i="28"/>
  <c r="BD23" i="28" s="1" a="1"/>
  <c r="BD23" i="28" s="1"/>
  <c r="M19" i="28"/>
  <c r="AG19" i="28" s="1"/>
  <c r="L9" i="28"/>
  <c r="BD9" i="28" s="1" a="1"/>
  <c r="BD9" i="28" s="1"/>
  <c r="M9" i="28"/>
  <c r="N9" i="28"/>
  <c r="V19" i="32"/>
  <c r="AY19" i="32" s="1"/>
  <c r="U19" i="32"/>
  <c r="F78" i="32"/>
  <c r="G78" i="32" s="1"/>
  <c r="AE78" i="32" s="1" a="1"/>
  <c r="AE78" i="32" s="1"/>
  <c r="AD78" i="32" s="1"/>
  <c r="AC78" i="32" s="1"/>
  <c r="AG45" i="32"/>
  <c r="AG30" i="32"/>
  <c r="F30" i="32"/>
  <c r="G30" i="32" s="1"/>
  <c r="P86" i="33"/>
  <c r="W86" i="33"/>
  <c r="M92" i="42"/>
  <c r="L92" i="42"/>
  <c r="AE122" i="33" a="1"/>
  <c r="AE122" i="33" s="1"/>
  <c r="A6" i="34"/>
  <c r="V92" i="35"/>
  <c r="AY92" i="35" s="1"/>
  <c r="Z30" i="12"/>
  <c r="AZ30" i="12" s="1"/>
  <c r="S24" i="12"/>
  <c r="Y24" i="12"/>
  <c r="Q24" i="12"/>
  <c r="BA24" i="12" s="1"/>
  <c r="Z24" i="12"/>
  <c r="AZ24" i="12" s="1"/>
  <c r="AU24" i="12"/>
  <c r="AB24" i="12"/>
  <c r="V24" i="12"/>
  <c r="AY24" i="12" s="1"/>
  <c r="W24" i="12"/>
  <c r="R24" i="12"/>
  <c r="P24" i="12"/>
  <c r="AA24" i="12"/>
  <c r="Y33" i="12"/>
  <c r="R33" i="12"/>
  <c r="AS107" i="12"/>
  <c r="AF107" i="12" s="1"/>
  <c r="W79" i="12"/>
  <c r="U79" i="12"/>
  <c r="V79" i="12"/>
  <c r="AY79" i="12" s="1"/>
  <c r="R79" i="12"/>
  <c r="AB79" i="12"/>
  <c r="Y79" i="12"/>
  <c r="Q79" i="12"/>
  <c r="BA79" i="12" s="1"/>
  <c r="S79" i="12"/>
  <c r="P79" i="12"/>
  <c r="Z79" i="12"/>
  <c r="AZ79" i="12" s="1"/>
  <c r="W55" i="12"/>
  <c r="D60" i="12"/>
  <c r="A60" i="12"/>
  <c r="F9" i="12"/>
  <c r="G9" i="12" s="1"/>
  <c r="AH63" i="12"/>
  <c r="F63" i="12"/>
  <c r="G63" i="12" s="1"/>
  <c r="AE63" i="12" s="1" a="1"/>
  <c r="AE63" i="12" s="1"/>
  <c r="AD63" i="12" s="1"/>
  <c r="AC63" i="12" s="1"/>
  <c r="AH58" i="12"/>
  <c r="F58" i="12"/>
  <c r="G58" i="12" s="1"/>
  <c r="AE58" i="12" s="1" a="1"/>
  <c r="AE58" i="12" s="1"/>
  <c r="AD58" i="12" s="1"/>
  <c r="F52" i="12"/>
  <c r="G52" i="12" s="1"/>
  <c r="F47" i="12"/>
  <c r="G47" i="12" s="1"/>
  <c r="A41" i="12"/>
  <c r="D41" i="12"/>
  <c r="A36" i="12"/>
  <c r="D36" i="12"/>
  <c r="N21" i="12"/>
  <c r="M21" i="12"/>
  <c r="L21" i="12"/>
  <c r="V70" i="28"/>
  <c r="AY70" i="28" s="1"/>
  <c r="BB70" i="28" s="1"/>
  <c r="AB70" i="28"/>
  <c r="U46" i="28"/>
  <c r="W46" i="28"/>
  <c r="AB46" i="28"/>
  <c r="V46" i="28"/>
  <c r="AY46" i="28" s="1"/>
  <c r="R46" i="28"/>
  <c r="AA46" i="28"/>
  <c r="Y46" i="28"/>
  <c r="AU46" i="28"/>
  <c r="AE46" i="28" a="1"/>
  <c r="AE46" i="28" s="1"/>
  <c r="S46" i="28"/>
  <c r="Q46" i="28"/>
  <c r="BA46" i="28" s="1"/>
  <c r="BB46" i="28" s="1"/>
  <c r="W47" i="28"/>
  <c r="R47" i="28"/>
  <c r="D124" i="28"/>
  <c r="A124" i="28"/>
  <c r="V119" i="28"/>
  <c r="AY119" i="28" s="1"/>
  <c r="AA119" i="28"/>
  <c r="F4" i="28"/>
  <c r="G4" i="28" s="1"/>
  <c r="AH4" i="28"/>
  <c r="AG4" i="28"/>
  <c r="L121" i="28"/>
  <c r="BD121" i="28" s="1" a="1"/>
  <c r="BD121" i="28" s="1"/>
  <c r="N121" i="28"/>
  <c r="AB121" i="28"/>
  <c r="M110" i="28"/>
  <c r="N110" i="28"/>
  <c r="L110" i="28"/>
  <c r="BD107" i="28" s="1" a="1"/>
  <c r="BD107" i="28" s="1"/>
  <c r="P110" i="31"/>
  <c r="M122" i="32"/>
  <c r="L122" i="32"/>
  <c r="S91" i="41"/>
  <c r="Q91" i="41"/>
  <c r="BA91" i="41" s="1"/>
  <c r="BB91" i="41" s="1"/>
  <c r="P91" i="41"/>
  <c r="R96" i="41"/>
  <c r="S96" i="41"/>
  <c r="AB96" i="41"/>
  <c r="U96" i="41"/>
  <c r="W96" i="41"/>
  <c r="A49" i="41"/>
  <c r="D49" i="41"/>
  <c r="AE34" i="12" a="1"/>
  <c r="AE34" i="12" s="1"/>
  <c r="AY90" i="12"/>
  <c r="R103" i="12"/>
  <c r="AH8" i="12"/>
  <c r="F57" i="12"/>
  <c r="G57" i="12" s="1"/>
  <c r="AH57" i="12"/>
  <c r="N128" i="12"/>
  <c r="M128" i="12"/>
  <c r="L128" i="12"/>
  <c r="N118" i="12"/>
  <c r="M118" i="12"/>
  <c r="L118" i="12"/>
  <c r="AA128" i="28"/>
  <c r="U128" i="28"/>
  <c r="AE128" i="28" a="1"/>
  <c r="AE128" i="28" s="1"/>
  <c r="S128" i="28"/>
  <c r="S73" i="28"/>
  <c r="AA73" i="28"/>
  <c r="Y73" i="28"/>
  <c r="Q73" i="28"/>
  <c r="BA73" i="28" s="1"/>
  <c r="P73" i="28"/>
  <c r="AA68" i="31"/>
  <c r="AH23" i="31"/>
  <c r="F23" i="31"/>
  <c r="G23" i="31" s="1"/>
  <c r="N123" i="34"/>
  <c r="M123" i="34"/>
  <c r="L123" i="34"/>
  <c r="F38" i="35"/>
  <c r="G38" i="35" s="1"/>
  <c r="AE38" i="35" s="1" a="1"/>
  <c r="AE38" i="35" s="1"/>
  <c r="AD38" i="35" s="1"/>
  <c r="AC38" i="35" s="1"/>
  <c r="AH38" i="35"/>
  <c r="D56" i="37"/>
  <c r="A56" i="37"/>
  <c r="M58" i="37"/>
  <c r="N58" i="37"/>
  <c r="L126" i="40"/>
  <c r="N126" i="40"/>
  <c r="M126" i="40"/>
  <c r="W15" i="41"/>
  <c r="Y15" i="41"/>
  <c r="F30" i="34"/>
  <c r="G30" i="34" s="1"/>
  <c r="AG30" i="34"/>
  <c r="L69" i="37"/>
  <c r="N69" i="37"/>
  <c r="M69" i="37"/>
  <c r="G18" i="46"/>
  <c r="U93" i="46"/>
  <c r="R93" i="46"/>
  <c r="N62" i="39"/>
  <c r="S72" i="41"/>
  <c r="AB109" i="42"/>
  <c r="AB102" i="42"/>
  <c r="S109" i="42"/>
  <c r="AA109" i="42"/>
  <c r="V64" i="42"/>
  <c r="AY64" i="42" s="1"/>
  <c r="Q64" i="42"/>
  <c r="BA64" i="42" s="1"/>
  <c r="Q102" i="42"/>
  <c r="BA102" i="42" s="1"/>
  <c r="BB102" i="42" s="1"/>
  <c r="R108" i="28"/>
  <c r="M76" i="28"/>
  <c r="AA64" i="12"/>
  <c r="Q64" i="12"/>
  <c r="BA64" i="12" s="1"/>
  <c r="AS96" i="12"/>
  <c r="AF96" i="12" s="1"/>
  <c r="A32" i="12"/>
  <c r="D46" i="12"/>
  <c r="AA21" i="12"/>
  <c r="D16" i="12"/>
  <c r="Z75" i="12"/>
  <c r="AZ75" i="12" s="1"/>
  <c r="M76" i="12"/>
  <c r="N42" i="12"/>
  <c r="N46" i="12"/>
  <c r="AG16" i="12"/>
  <c r="L33" i="12"/>
  <c r="M29" i="12"/>
  <c r="AG29" i="12" s="1"/>
  <c r="D4" i="12"/>
  <c r="A45" i="12"/>
  <c r="AH31" i="12"/>
  <c r="A34" i="12"/>
  <c r="BC34" i="12" s="1"/>
  <c r="V54" i="28"/>
  <c r="AY54" i="28" s="1"/>
  <c r="A69" i="12"/>
  <c r="AH56" i="12"/>
  <c r="AH40" i="12"/>
  <c r="AH36" i="12"/>
  <c r="N72" i="12"/>
  <c r="L67" i="12"/>
  <c r="R111" i="28"/>
  <c r="L54" i="28"/>
  <c r="BD51" i="28" s="1" a="1"/>
  <c r="BD51" i="28" s="1"/>
  <c r="R12" i="28"/>
  <c r="N2" i="28"/>
  <c r="M2" i="28"/>
  <c r="AG2" i="28" s="1"/>
  <c r="R118" i="28"/>
  <c r="AA118" i="28"/>
  <c r="AA114" i="28"/>
  <c r="P114" i="28"/>
  <c r="R114" i="28"/>
  <c r="Q114" i="28"/>
  <c r="BA114" i="28" s="1"/>
  <c r="P85" i="28"/>
  <c r="Y85" i="28"/>
  <c r="V85" i="28"/>
  <c r="AY85" i="28" s="1"/>
  <c r="AH59" i="28"/>
  <c r="F59" i="28"/>
  <c r="G59" i="28" s="1"/>
  <c r="F9" i="28"/>
  <c r="G9" i="28" s="1"/>
  <c r="L13" i="28"/>
  <c r="BD16" i="28" s="1" a="1"/>
  <c r="BD16" i="28" s="1"/>
  <c r="N13" i="28"/>
  <c r="D35" i="30"/>
  <c r="A35" i="30"/>
  <c r="L83" i="31"/>
  <c r="M83" i="31"/>
  <c r="AH22" i="32"/>
  <c r="F23" i="34"/>
  <c r="G23" i="34" s="1"/>
  <c r="AH23" i="34"/>
  <c r="L70" i="35"/>
  <c r="M70" i="35"/>
  <c r="M98" i="36"/>
  <c r="N98" i="36"/>
  <c r="AB68" i="41"/>
  <c r="U33" i="28"/>
  <c r="Y33" i="28"/>
  <c r="W129" i="28"/>
  <c r="V129" i="28"/>
  <c r="AY129" i="28" s="1"/>
  <c r="R129" i="28"/>
  <c r="AA129" i="28"/>
  <c r="S129" i="28"/>
  <c r="V62" i="28"/>
  <c r="AY62" i="28" s="1"/>
  <c r="W126" i="28"/>
  <c r="U126" i="28"/>
  <c r="L53" i="28"/>
  <c r="BD56" i="28" s="1" a="1"/>
  <c r="BD56" i="28" s="1"/>
  <c r="M53" i="28"/>
  <c r="AG53" i="28" s="1"/>
  <c r="L95" i="28"/>
  <c r="BD90" i="28" s="1" a="1"/>
  <c r="BD90" i="28" s="1"/>
  <c r="N95" i="28"/>
  <c r="AB108" i="28"/>
  <c r="U108" i="28"/>
  <c r="Z108" i="28"/>
  <c r="AZ108" i="28" s="1"/>
  <c r="F96" i="28"/>
  <c r="G96" i="28" s="1"/>
  <c r="N120" i="28"/>
  <c r="M120" i="28"/>
  <c r="N115" i="28"/>
  <c r="M115" i="28"/>
  <c r="N81" i="28"/>
  <c r="M81" i="28"/>
  <c r="N66" i="28"/>
  <c r="L66" i="28"/>
  <c r="L45" i="28"/>
  <c r="BD48" i="28" s="1" a="1"/>
  <c r="BD48" i="28" s="1"/>
  <c r="N45" i="28"/>
  <c r="F22" i="30"/>
  <c r="G22" i="30" s="1"/>
  <c r="AH22" i="30"/>
  <c r="D36" i="31"/>
  <c r="A36" i="31"/>
  <c r="N21" i="32"/>
  <c r="M21" i="32"/>
  <c r="Z38" i="32"/>
  <c r="AZ38" i="32" s="1"/>
  <c r="W38" i="32"/>
  <c r="F112" i="32"/>
  <c r="G112" i="32" s="1"/>
  <c r="AH58" i="32"/>
  <c r="F58" i="32"/>
  <c r="G58" i="32" s="1"/>
  <c r="AH43" i="32"/>
  <c r="AG15" i="32"/>
  <c r="F64" i="34"/>
  <c r="G64" i="34" s="1"/>
  <c r="AH64" i="34"/>
  <c r="N29" i="34"/>
  <c r="L29" i="34"/>
  <c r="M29" i="34"/>
  <c r="AG29" i="34" s="1"/>
  <c r="S47" i="35"/>
  <c r="W47" i="35"/>
  <c r="A55" i="35"/>
  <c r="D55" i="35"/>
  <c r="F41" i="36"/>
  <c r="G41" i="36" s="1"/>
  <c r="AH41" i="36"/>
  <c r="D16" i="38"/>
  <c r="A16" i="38"/>
  <c r="N53" i="28"/>
  <c r="L49" i="28"/>
  <c r="BD49" i="28" s="1" a="1"/>
  <c r="BD49" i="28" s="1"/>
  <c r="AB64" i="12"/>
  <c r="Q96" i="12"/>
  <c r="BA96" i="12" s="1"/>
  <c r="R32" i="12"/>
  <c r="N67" i="12"/>
  <c r="M54" i="12"/>
  <c r="L94" i="12"/>
  <c r="U12" i="28"/>
  <c r="Z54" i="28"/>
  <c r="AZ54" i="28" s="1"/>
  <c r="Z126" i="28"/>
  <c r="AZ126" i="28" s="1"/>
  <c r="AE129" i="28" a="1"/>
  <c r="AE129" i="28" s="1"/>
  <c r="N29" i="28"/>
  <c r="A24" i="28"/>
  <c r="A46" i="28"/>
  <c r="D46" i="28"/>
  <c r="AH18" i="28"/>
  <c r="AH13" i="28"/>
  <c r="M104" i="28"/>
  <c r="N104" i="28"/>
  <c r="N65" i="28"/>
  <c r="M65" i="28"/>
  <c r="L65" i="28"/>
  <c r="BD65" i="28" s="1" a="1"/>
  <c r="BD65" i="28" s="1"/>
  <c r="AG16" i="30"/>
  <c r="AH16" i="30"/>
  <c r="L75" i="31"/>
  <c r="AH39" i="31"/>
  <c r="AG39" i="31"/>
  <c r="AH32" i="31"/>
  <c r="L21" i="32"/>
  <c r="M110" i="32"/>
  <c r="L110" i="32"/>
  <c r="AG65" i="32"/>
  <c r="N53" i="33"/>
  <c r="M53" i="33"/>
  <c r="AG53" i="33" s="1"/>
  <c r="F19" i="33"/>
  <c r="G19" i="33" s="1"/>
  <c r="AG19" i="33"/>
  <c r="L49" i="33"/>
  <c r="N49" i="33"/>
  <c r="F92" i="34"/>
  <c r="G92" i="34" s="1"/>
  <c r="AH7" i="34"/>
  <c r="F7" i="34"/>
  <c r="G7" i="34" s="1"/>
  <c r="AG20" i="35"/>
  <c r="M14" i="35"/>
  <c r="L14" i="35"/>
  <c r="N14" i="35"/>
  <c r="F42" i="37"/>
  <c r="G42" i="37" s="1"/>
  <c r="AH42" i="37"/>
  <c r="AH26" i="37"/>
  <c r="F26" i="37"/>
  <c r="G26" i="37" s="1"/>
  <c r="N6" i="38"/>
  <c r="L6" i="38"/>
  <c r="M6" i="38"/>
  <c r="M40" i="44"/>
  <c r="N40" i="44"/>
  <c r="M97" i="47"/>
  <c r="L97" i="47"/>
  <c r="N97" i="47"/>
  <c r="Q63" i="47"/>
  <c r="BA63" i="47" s="1"/>
  <c r="BB63" i="47" s="1"/>
  <c r="AU63" i="47"/>
  <c r="Q58" i="47"/>
  <c r="BA58" i="47" s="1"/>
  <c r="BB58" i="47" s="1"/>
  <c r="AU58" i="47"/>
  <c r="W14" i="48"/>
  <c r="AU19" i="39"/>
  <c r="V62" i="39"/>
  <c r="AY62" i="39" s="1"/>
  <c r="P72" i="41"/>
  <c r="V102" i="42"/>
  <c r="AY102" i="42" s="1"/>
  <c r="V109" i="42"/>
  <c r="AY109" i="42" s="1"/>
  <c r="Y64" i="42"/>
  <c r="P64" i="42"/>
  <c r="Z33" i="28"/>
  <c r="AZ33" i="28" s="1"/>
  <c r="S65" i="28"/>
  <c r="U129" i="28"/>
  <c r="R64" i="12"/>
  <c r="F11" i="12"/>
  <c r="G11" i="12" s="1"/>
  <c r="AE11" i="12" s="1" a="1"/>
  <c r="AE11" i="12" s="1"/>
  <c r="AD11" i="12" s="1"/>
  <c r="AC11" i="12" s="1"/>
  <c r="V93" i="12"/>
  <c r="AY93" i="12" s="1"/>
  <c r="L117" i="12"/>
  <c r="AE21" i="12" a="1"/>
  <c r="AE21" i="12" s="1"/>
  <c r="L113" i="12"/>
  <c r="D55" i="12"/>
  <c r="P75" i="12"/>
  <c r="U75" i="12"/>
  <c r="W21" i="12"/>
  <c r="Q75" i="12"/>
  <c r="BA75" i="12" s="1"/>
  <c r="P60" i="12"/>
  <c r="L99" i="12"/>
  <c r="M94" i="12"/>
  <c r="L72" i="12"/>
  <c r="BD71" i="12" s="1" a="1"/>
  <c r="BD71" i="12" s="1"/>
  <c r="L93" i="12"/>
  <c r="BD90" i="12" s="1" a="1"/>
  <c r="BD90" i="12" s="1"/>
  <c r="F31" i="12"/>
  <c r="G31" i="12" s="1"/>
  <c r="AE31" i="12" s="1" a="1"/>
  <c r="AE31" i="12" s="1"/>
  <c r="AD31" i="12" s="1"/>
  <c r="AC31" i="12" s="1"/>
  <c r="F111" i="12"/>
  <c r="G111" i="12" s="1"/>
  <c r="AE111" i="12" s="1" a="1"/>
  <c r="AE111" i="12" s="1"/>
  <c r="AD111" i="12" s="1"/>
  <c r="AC111" i="12" s="1"/>
  <c r="S12" i="28"/>
  <c r="AB126" i="28"/>
  <c r="Y129" i="28"/>
  <c r="L86" i="28"/>
  <c r="W104" i="28"/>
  <c r="R62" i="28"/>
  <c r="AA62" i="28"/>
  <c r="R104" i="28"/>
  <c r="AB104" i="28"/>
  <c r="AA104" i="28"/>
  <c r="U104" i="28"/>
  <c r="AU16" i="28"/>
  <c r="AB16" i="28"/>
  <c r="Z16" i="28"/>
  <c r="AZ16" i="28" s="1"/>
  <c r="U16" i="28"/>
  <c r="AG52" i="28"/>
  <c r="D28" i="28"/>
  <c r="A28" i="28"/>
  <c r="N129" i="28"/>
  <c r="M129" i="28"/>
  <c r="N75" i="28"/>
  <c r="L75" i="28"/>
  <c r="BD69" i="28" s="1" a="1"/>
  <c r="BD69" i="28" s="1"/>
  <c r="L7" i="30"/>
  <c r="F38" i="31"/>
  <c r="G38" i="31" s="1"/>
  <c r="AH38" i="31"/>
  <c r="F18" i="31"/>
  <c r="G18" i="31" s="1"/>
  <c r="AH5" i="31"/>
  <c r="AH13" i="32"/>
  <c r="AG58" i="32"/>
  <c r="F41" i="34"/>
  <c r="G41" i="34" s="1"/>
  <c r="AH41" i="34"/>
  <c r="S77" i="35"/>
  <c r="F100" i="37"/>
  <c r="G100" i="37" s="1"/>
  <c r="AH12" i="44"/>
  <c r="F12" i="44"/>
  <c r="G12" i="44" s="1"/>
  <c r="N37" i="41"/>
  <c r="M37" i="41"/>
  <c r="AG37" i="41" s="1"/>
  <c r="N29" i="39"/>
  <c r="L29" i="39"/>
  <c r="Z72" i="41"/>
  <c r="AZ72" i="41" s="1"/>
  <c r="Y102" i="42"/>
  <c r="W109" i="42"/>
  <c r="Z64" i="42"/>
  <c r="AZ64" i="42" s="1"/>
  <c r="D22" i="12"/>
  <c r="A70" i="28"/>
  <c r="AU33" i="28"/>
  <c r="AG9" i="28"/>
  <c r="P108" i="28"/>
  <c r="Q129" i="28"/>
  <c r="BA129" i="28" s="1"/>
  <c r="BB129" i="28" s="1"/>
  <c r="P64" i="12"/>
  <c r="S21" i="12"/>
  <c r="U102" i="12"/>
  <c r="V75" i="12"/>
  <c r="AY75" i="12" s="1"/>
  <c r="Q93" i="12"/>
  <c r="BA93" i="12" s="1"/>
  <c r="AA37" i="12"/>
  <c r="R93" i="12"/>
  <c r="M99" i="12"/>
  <c r="M93" i="12"/>
  <c r="F3" i="12"/>
  <c r="G3" i="12" s="1"/>
  <c r="Q29" i="28"/>
  <c r="BA29" i="28" s="1"/>
  <c r="BB29" i="28" s="1"/>
  <c r="P129" i="28"/>
  <c r="L115" i="28"/>
  <c r="BD119" i="28" s="1" a="1"/>
  <c r="BD119" i="28" s="1"/>
  <c r="M86" i="28"/>
  <c r="L81" i="28"/>
  <c r="BD81" i="28" s="1" a="1"/>
  <c r="BD81" i="28" s="1"/>
  <c r="AB62" i="28"/>
  <c r="M28" i="28"/>
  <c r="M5" i="28"/>
  <c r="AG5" i="28" s="1"/>
  <c r="F13" i="28"/>
  <c r="G13" i="28" s="1"/>
  <c r="F100" i="28"/>
  <c r="G100" i="28" s="1"/>
  <c r="AE100" i="28" s="1" a="1"/>
  <c r="AE100" i="28" s="1"/>
  <c r="AD100" i="28" s="1"/>
  <c r="AC100" i="28" s="1"/>
  <c r="AU23" i="28"/>
  <c r="N102" i="28"/>
  <c r="M102" i="28"/>
  <c r="L97" i="28"/>
  <c r="BD97" i="28" s="1" a="1"/>
  <c r="BD97" i="28" s="1"/>
  <c r="M97" i="28"/>
  <c r="N38" i="28"/>
  <c r="M38" i="28"/>
  <c r="AG38" i="28" s="1"/>
  <c r="L38" i="28"/>
  <c r="BD35" i="28" s="1" a="1"/>
  <c r="BD35" i="28" s="1"/>
  <c r="M68" i="30"/>
  <c r="F39" i="30"/>
  <c r="G39" i="30" s="1"/>
  <c r="L86" i="30"/>
  <c r="N86" i="30"/>
  <c r="N77" i="31"/>
  <c r="AG37" i="31"/>
  <c r="R100" i="32"/>
  <c r="F48" i="32"/>
  <c r="G48" i="32" s="1"/>
  <c r="AE48" i="32" s="1" a="1"/>
  <c r="AE48" i="32" s="1"/>
  <c r="AD48" i="32" s="1"/>
  <c r="AC48" i="32" s="1"/>
  <c r="M91" i="32"/>
  <c r="L91" i="32"/>
  <c r="F71" i="33"/>
  <c r="G71" i="33" s="1"/>
  <c r="F17" i="33"/>
  <c r="G17" i="33" s="1"/>
  <c r="AH17" i="33"/>
  <c r="N102" i="34"/>
  <c r="L102" i="34"/>
  <c r="L95" i="34"/>
  <c r="F40" i="35"/>
  <c r="G40" i="35" s="1"/>
  <c r="F46" i="36"/>
  <c r="G46" i="36" s="1"/>
  <c r="F59" i="39"/>
  <c r="G59" i="39" s="1"/>
  <c r="AH59" i="39"/>
  <c r="R62" i="39"/>
  <c r="W64" i="42"/>
  <c r="L60" i="42"/>
  <c r="P3" i="28"/>
  <c r="Q65" i="28"/>
  <c r="BA65" i="28" s="1"/>
  <c r="BB65" i="28" s="1"/>
  <c r="AZ122" i="12"/>
  <c r="S64" i="12"/>
  <c r="R21" i="12"/>
  <c r="Z62" i="12"/>
  <c r="AZ62" i="12" s="1"/>
  <c r="M9" i="12"/>
  <c r="F99" i="12"/>
  <c r="G99" i="12" s="1"/>
  <c r="Y117" i="28"/>
  <c r="AE126" i="28" a="1"/>
  <c r="AE126" i="28" s="1"/>
  <c r="Z129" i="28"/>
  <c r="AZ129" i="28" s="1"/>
  <c r="V127" i="28"/>
  <c r="AY127" i="28" s="1"/>
  <c r="S85" i="28"/>
  <c r="AB85" i="28"/>
  <c r="M29" i="28"/>
  <c r="N28" i="28"/>
  <c r="N5" i="28"/>
  <c r="F18" i="28"/>
  <c r="G18" i="28" s="1"/>
  <c r="AA51" i="28"/>
  <c r="Z51" i="28"/>
  <c r="AZ51" i="28" s="1"/>
  <c r="AB51" i="28"/>
  <c r="S51" i="28"/>
  <c r="F50" i="28"/>
  <c r="G50" i="28" s="1"/>
  <c r="AE50" i="28" s="1" a="1"/>
  <c r="AE50" i="28" s="1"/>
  <c r="AD50" i="28" s="1"/>
  <c r="AC50" i="28" s="1"/>
  <c r="M90" i="28"/>
  <c r="L90" i="28"/>
  <c r="BD94" i="28" s="1" a="1"/>
  <c r="BD94" i="28" s="1"/>
  <c r="F54" i="30"/>
  <c r="G54" i="30" s="1"/>
  <c r="AG13" i="30"/>
  <c r="D24" i="31"/>
  <c r="A24" i="31"/>
  <c r="AG24" i="31"/>
  <c r="F24" i="31"/>
  <c r="G24" i="31" s="1"/>
  <c r="AE24" i="31" s="1" a="1"/>
  <c r="AE24" i="31" s="1"/>
  <c r="AD24" i="31" s="1"/>
  <c r="AC24" i="31" s="1"/>
  <c r="AH24" i="31"/>
  <c r="L69" i="33"/>
  <c r="M69" i="33"/>
  <c r="N69" i="33"/>
  <c r="M59" i="33"/>
  <c r="L59" i="33"/>
  <c r="M40" i="33"/>
  <c r="AG40" i="33" s="1"/>
  <c r="N40" i="33"/>
  <c r="A43" i="34"/>
  <c r="D43" i="34"/>
  <c r="F97" i="34"/>
  <c r="G97" i="34" s="1"/>
  <c r="F87" i="35"/>
  <c r="G87" i="35" s="1"/>
  <c r="F45" i="35"/>
  <c r="G45" i="35" s="1"/>
  <c r="AH45" i="35"/>
  <c r="L42" i="36"/>
  <c r="M42" i="36"/>
  <c r="AG42" i="36" s="1"/>
  <c r="M78" i="36"/>
  <c r="L78" i="36"/>
  <c r="N78" i="36"/>
  <c r="L110" i="36"/>
  <c r="R75" i="37"/>
  <c r="AA75" i="37"/>
  <c r="F31" i="37"/>
  <c r="G31" i="37" s="1"/>
  <c r="F62" i="45"/>
  <c r="G62" i="45" s="1"/>
  <c r="F54" i="45"/>
  <c r="G54" i="45" s="1"/>
  <c r="AH54" i="45"/>
  <c r="G8" i="46"/>
  <c r="Q50" i="48"/>
  <c r="BA50" i="48" s="1"/>
  <c r="BB50" i="48" s="1"/>
  <c r="S50" i="48"/>
  <c r="AG20" i="49"/>
  <c r="AH60" i="28"/>
  <c r="F30" i="30"/>
  <c r="G30" i="30" s="1"/>
  <c r="AH55" i="34"/>
  <c r="D16" i="35"/>
  <c r="A16" i="35"/>
  <c r="F85" i="35"/>
  <c r="G85" i="35" s="1"/>
  <c r="N14" i="36"/>
  <c r="M14" i="36"/>
  <c r="AG14" i="36" s="1"/>
  <c r="M23" i="36"/>
  <c r="N23" i="36"/>
  <c r="L23" i="36"/>
  <c r="M70" i="36"/>
  <c r="N70" i="36"/>
  <c r="AH54" i="36"/>
  <c r="AH60" i="37"/>
  <c r="F60" i="37"/>
  <c r="G60" i="37" s="1"/>
  <c r="L60" i="40"/>
  <c r="M60" i="40"/>
  <c r="AG60" i="40" s="1"/>
  <c r="N60" i="40"/>
  <c r="M23" i="43"/>
  <c r="AG23" i="43" s="1"/>
  <c r="N23" i="43"/>
  <c r="M36" i="43"/>
  <c r="AG36" i="43" s="1"/>
  <c r="L36" i="43"/>
  <c r="F4" i="44"/>
  <c r="G4" i="44" s="1"/>
  <c r="G112" i="46"/>
  <c r="G15" i="46"/>
  <c r="L67" i="33"/>
  <c r="M67" i="33"/>
  <c r="AU43" i="35"/>
  <c r="L37" i="36"/>
  <c r="M37" i="36"/>
  <c r="A21" i="37"/>
  <c r="D21" i="37"/>
  <c r="AH16" i="37"/>
  <c r="F16" i="37"/>
  <c r="G16" i="37" s="1"/>
  <c r="AH8" i="37"/>
  <c r="F8" i="37"/>
  <c r="G8" i="37" s="1"/>
  <c r="L15" i="38"/>
  <c r="N15" i="38"/>
  <c r="M15" i="38"/>
  <c r="AG15" i="38" s="1"/>
  <c r="N23" i="39"/>
  <c r="M23" i="39"/>
  <c r="AG23" i="39" s="1"/>
  <c r="N30" i="39"/>
  <c r="M30" i="39"/>
  <c r="A45" i="40"/>
  <c r="D45" i="40"/>
  <c r="D24" i="41"/>
  <c r="A24" i="41"/>
  <c r="W92" i="41"/>
  <c r="P92" i="41"/>
  <c r="N59" i="42"/>
  <c r="F64" i="39"/>
  <c r="G64" i="39" s="1"/>
  <c r="AH56" i="39"/>
  <c r="F56" i="39"/>
  <c r="G56" i="39" s="1"/>
  <c r="AH3" i="39"/>
  <c r="F3" i="39"/>
  <c r="G3" i="39" s="1"/>
  <c r="F56" i="41"/>
  <c r="G56" i="41" s="1"/>
  <c r="F39" i="44"/>
  <c r="G39" i="44" s="1"/>
  <c r="D29" i="28"/>
  <c r="F17" i="28"/>
  <c r="G17" i="28" s="1"/>
  <c r="L6" i="32"/>
  <c r="D15" i="32"/>
  <c r="D29" i="32"/>
  <c r="AB100" i="32"/>
  <c r="A101" i="33"/>
  <c r="F73" i="33"/>
  <c r="G73" i="33" s="1"/>
  <c r="A24" i="34"/>
  <c r="S86" i="34"/>
  <c r="AH13" i="35"/>
  <c r="AH53" i="35"/>
  <c r="L15" i="36"/>
  <c r="N15" i="36"/>
  <c r="N99" i="36"/>
  <c r="M99" i="36"/>
  <c r="U66" i="37"/>
  <c r="F51" i="37"/>
  <c r="G51" i="37" s="1"/>
  <c r="AE51" i="37" s="1" a="1"/>
  <c r="AE51" i="37" s="1"/>
  <c r="AD51" i="37" s="1"/>
  <c r="AC51" i="37" s="1"/>
  <c r="AH51" i="37"/>
  <c r="L27" i="38"/>
  <c r="M27" i="38"/>
  <c r="AG27" i="38" s="1"/>
  <c r="M15" i="43"/>
  <c r="N15" i="43"/>
  <c r="M23" i="46"/>
  <c r="N23" i="46"/>
  <c r="AG51" i="43"/>
  <c r="F36" i="43"/>
  <c r="G36" i="43" s="1"/>
  <c r="AE36" i="43" s="1" a="1"/>
  <c r="AE36" i="43" s="1"/>
  <c r="AD36" i="43" s="1"/>
  <c r="AC36" i="43" s="1"/>
  <c r="AH36" i="43"/>
  <c r="AH20" i="43"/>
  <c r="F12" i="43"/>
  <c r="G12" i="43" s="1"/>
  <c r="AH12" i="43"/>
  <c r="F4" i="43"/>
  <c r="G4" i="43" s="1"/>
  <c r="AH4" i="43"/>
  <c r="M69" i="44"/>
  <c r="G33" i="46"/>
  <c r="F14" i="33"/>
  <c r="G14" i="33" s="1"/>
  <c r="V110" i="34"/>
  <c r="AY110" i="34" s="1"/>
  <c r="AH61" i="35"/>
  <c r="F61" i="35"/>
  <c r="G61" i="35" s="1"/>
  <c r="F76" i="36"/>
  <c r="G76" i="36" s="1"/>
  <c r="AE76" i="36" s="1" a="1"/>
  <c r="AE76" i="36" s="1"/>
  <c r="AD76" i="36" s="1"/>
  <c r="AC76" i="36" s="1"/>
  <c r="AH29" i="36"/>
  <c r="F29" i="36"/>
  <c r="G29" i="36" s="1"/>
  <c r="AE29" i="36" s="1" a="1"/>
  <c r="AE29" i="36" s="1"/>
  <c r="AD29" i="36" s="1"/>
  <c r="AC29" i="36" s="1"/>
  <c r="M6" i="37"/>
  <c r="AG6" i="37" s="1"/>
  <c r="N6" i="37"/>
  <c r="L52" i="37"/>
  <c r="N52" i="37"/>
  <c r="N53" i="37"/>
  <c r="M53" i="37"/>
  <c r="AG53" i="37" s="1"/>
  <c r="L53" i="37"/>
  <c r="V109" i="37"/>
  <c r="AY109" i="37" s="1"/>
  <c r="F21" i="37"/>
  <c r="G21" i="37" s="1"/>
  <c r="AH21" i="37"/>
  <c r="N110" i="38"/>
  <c r="M110" i="38"/>
  <c r="L15" i="39"/>
  <c r="N15" i="39"/>
  <c r="M40" i="39"/>
  <c r="AG40" i="39" s="1"/>
  <c r="L40" i="39"/>
  <c r="V75" i="35"/>
  <c r="AY75" i="35" s="1"/>
  <c r="AG41" i="35"/>
  <c r="M95" i="36"/>
  <c r="L95" i="36"/>
  <c r="M43" i="37"/>
  <c r="L43" i="37"/>
  <c r="N43" i="37"/>
  <c r="M103" i="37"/>
  <c r="L103" i="37"/>
  <c r="F2" i="37"/>
  <c r="G2" i="37" s="1"/>
  <c r="AG20" i="37"/>
  <c r="F20" i="37"/>
  <c r="G20" i="37" s="1"/>
  <c r="AE20" i="37" s="1" a="1"/>
  <c r="AE20" i="37" s="1"/>
  <c r="AD20" i="37" s="1"/>
  <c r="AC20" i="37" s="1"/>
  <c r="M109" i="38"/>
  <c r="L109" i="38"/>
  <c r="A3" i="39"/>
  <c r="D3" i="39"/>
  <c r="R56" i="40"/>
  <c r="N96" i="40"/>
  <c r="L96" i="40"/>
  <c r="M96" i="40"/>
  <c r="S103" i="40"/>
  <c r="Z103" i="40"/>
  <c r="AZ103" i="40" s="1"/>
  <c r="G52" i="46"/>
  <c r="G71" i="46"/>
  <c r="AH61" i="41"/>
  <c r="M22" i="45"/>
  <c r="AG22" i="45" s="1"/>
  <c r="N22" i="45"/>
  <c r="G127" i="46"/>
  <c r="G75" i="46"/>
  <c r="AE75" i="46" s="1" a="1"/>
  <c r="AE75" i="46" s="1"/>
  <c r="AD75" i="46" s="1"/>
  <c r="G68" i="46"/>
  <c r="Z119" i="48"/>
  <c r="AZ119" i="48" s="1"/>
  <c r="S125" i="49"/>
  <c r="AA125" i="49"/>
  <c r="AH6" i="43"/>
  <c r="AH21" i="44"/>
  <c r="D59" i="45"/>
  <c r="AH59" i="45" s="1"/>
  <c r="A59" i="45"/>
  <c r="V123" i="42"/>
  <c r="AY123" i="42" s="1"/>
  <c r="G114" i="46"/>
  <c r="L96" i="47"/>
  <c r="M96" i="47"/>
  <c r="AA120" i="47"/>
  <c r="AX87" i="48"/>
  <c r="F87" i="48"/>
  <c r="G87" i="48" s="1"/>
  <c r="AX79" i="48"/>
  <c r="F79" i="48"/>
  <c r="G79" i="48" s="1"/>
  <c r="AE79" i="48" s="1" a="1"/>
  <c r="AE79" i="48" s="1"/>
  <c r="AD79" i="48" s="1"/>
  <c r="AC79" i="48" s="1"/>
  <c r="AG40" i="49"/>
  <c r="F45" i="34"/>
  <c r="G45" i="34" s="1"/>
  <c r="F7" i="35"/>
  <c r="G7" i="35" s="1"/>
  <c r="AG51" i="35"/>
  <c r="F27" i="36"/>
  <c r="G27" i="36" s="1"/>
  <c r="AE27" i="36" s="1" a="1"/>
  <c r="AE27" i="36" s="1"/>
  <c r="AD27" i="36" s="1"/>
  <c r="AC27" i="36" s="1"/>
  <c r="F28" i="36"/>
  <c r="G28" i="36" s="1"/>
  <c r="F43" i="36"/>
  <c r="G43" i="36" s="1"/>
  <c r="L12" i="40"/>
  <c r="L85" i="45"/>
  <c r="M85" i="45"/>
  <c r="G85" i="46"/>
  <c r="G92" i="46"/>
  <c r="AG55" i="45"/>
  <c r="F55" i="45"/>
  <c r="G55" i="45" s="1"/>
  <c r="AH40" i="45"/>
  <c r="F40" i="45"/>
  <c r="G40" i="45" s="1"/>
  <c r="AE40" i="45" s="1" a="1"/>
  <c r="AE40" i="45" s="1"/>
  <c r="AD40" i="45" s="1"/>
  <c r="AC40" i="45" s="1"/>
  <c r="G125" i="46"/>
  <c r="AE125" i="46" s="1" a="1"/>
  <c r="AE125" i="46" s="1"/>
  <c r="AD125" i="46" s="1"/>
  <c r="G41" i="46"/>
  <c r="S109" i="47"/>
  <c r="F37" i="47"/>
  <c r="G37" i="47" s="1"/>
  <c r="AE37" i="47" s="1" a="1"/>
  <c r="AE37" i="47" s="1"/>
  <c r="AD37" i="47" s="1"/>
  <c r="AC37" i="47" s="1"/>
  <c r="AH37" i="47"/>
  <c r="W64" i="48"/>
  <c r="W64" i="49"/>
  <c r="M64" i="35"/>
  <c r="F47" i="36"/>
  <c r="G47" i="36" s="1"/>
  <c r="AH14" i="43"/>
  <c r="N67" i="43"/>
  <c r="M67" i="43"/>
  <c r="G16" i="46"/>
  <c r="AE16" i="46" s="1" a="1"/>
  <c r="AE16" i="46" s="1"/>
  <c r="AD16" i="46" s="1"/>
  <c r="F45" i="46"/>
  <c r="G83" i="46"/>
  <c r="G109" i="46"/>
  <c r="W87" i="41"/>
  <c r="AG55" i="43"/>
  <c r="Y82" i="44"/>
  <c r="Z82" i="44"/>
  <c r="AZ82" i="44" s="1"/>
  <c r="G111" i="46"/>
  <c r="G87" i="46"/>
  <c r="M62" i="47"/>
  <c r="N62" i="47"/>
  <c r="M25" i="47"/>
  <c r="AG25" i="47" s="1"/>
  <c r="N25" i="47"/>
  <c r="AG60" i="47"/>
  <c r="F60" i="47"/>
  <c r="G60" i="47" s="1"/>
  <c r="D19" i="47"/>
  <c r="A19" i="47"/>
  <c r="F3" i="47"/>
  <c r="G3" i="47" s="1"/>
  <c r="M48" i="48"/>
  <c r="AG48" i="48" s="1"/>
  <c r="N48" i="48"/>
  <c r="N93" i="49"/>
  <c r="M93" i="49"/>
  <c r="L87" i="49"/>
  <c r="M87" i="49"/>
  <c r="L49" i="49"/>
  <c r="N49" i="49"/>
  <c r="AA68" i="51"/>
  <c r="Y68" i="51"/>
  <c r="AG47" i="36"/>
  <c r="AH39" i="42"/>
  <c r="L67" i="43"/>
  <c r="M84" i="44"/>
  <c r="G24" i="46"/>
  <c r="G31" i="46"/>
  <c r="G43" i="46"/>
  <c r="N52" i="46"/>
  <c r="G79" i="46"/>
  <c r="G80" i="46"/>
  <c r="AG44" i="44"/>
  <c r="F21" i="44"/>
  <c r="G21" i="44" s="1"/>
  <c r="G86" i="46"/>
  <c r="L62" i="47"/>
  <c r="R65" i="47"/>
  <c r="A89" i="47"/>
  <c r="D89" i="47"/>
  <c r="M116" i="47"/>
  <c r="L116" i="47"/>
  <c r="AG18" i="47"/>
  <c r="W106" i="48"/>
  <c r="S106" i="48"/>
  <c r="AX36" i="49"/>
  <c r="AG36" i="49"/>
  <c r="F36" i="49"/>
  <c r="G36" i="49" s="1"/>
  <c r="AE36" i="49" s="1" a="1"/>
  <c r="AE36" i="49" s="1"/>
  <c r="AD36" i="49" s="1"/>
  <c r="AC36" i="49" s="1"/>
  <c r="AX28" i="49"/>
  <c r="F28" i="49"/>
  <c r="G28" i="49" s="1"/>
  <c r="AH28" i="49"/>
  <c r="AX20" i="49"/>
  <c r="AH20" i="49"/>
  <c r="Y46" i="50"/>
  <c r="R46" i="50"/>
  <c r="G19" i="46"/>
  <c r="N72" i="46"/>
  <c r="M72" i="46"/>
  <c r="G103" i="46"/>
  <c r="G117" i="46"/>
  <c r="F30" i="43"/>
  <c r="G30" i="43" s="1"/>
  <c r="AH28" i="44"/>
  <c r="M65" i="47"/>
  <c r="N65" i="47"/>
  <c r="AB70" i="47"/>
  <c r="Z26" i="48"/>
  <c r="AZ26" i="48" s="1"/>
  <c r="N115" i="48"/>
  <c r="L115" i="48"/>
  <c r="Q115" i="48"/>
  <c r="BA115" i="48" s="1"/>
  <c r="BB115" i="48" s="1"/>
  <c r="M99" i="48"/>
  <c r="N99" i="48"/>
  <c r="L38" i="48"/>
  <c r="N38" i="48"/>
  <c r="W30" i="49"/>
  <c r="AA30" i="49"/>
  <c r="P30" i="49"/>
  <c r="R83" i="49"/>
  <c r="AA83" i="49"/>
  <c r="W107" i="49"/>
  <c r="V107" i="49"/>
  <c r="AY107" i="49" s="1"/>
  <c r="AX51" i="49"/>
  <c r="AG51" i="49"/>
  <c r="F51" i="49"/>
  <c r="G51" i="49" s="1"/>
  <c r="AH51" i="49"/>
  <c r="M76" i="45"/>
  <c r="N76" i="45"/>
  <c r="AE6" i="46" a="1"/>
  <c r="AE6" i="46" s="1"/>
  <c r="G23" i="46"/>
  <c r="G38" i="46"/>
  <c r="M52" i="46"/>
  <c r="G69" i="46"/>
  <c r="G126" i="46"/>
  <c r="F58" i="46"/>
  <c r="L65" i="47"/>
  <c r="F114" i="47"/>
  <c r="G114" i="47" s="1"/>
  <c r="AE114" i="47" s="1" a="1"/>
  <c r="AE114" i="47" s="1"/>
  <c r="AD114" i="47" s="1"/>
  <c r="AC114" i="47" s="1"/>
  <c r="AG24" i="47"/>
  <c r="S23" i="48"/>
  <c r="L60" i="48"/>
  <c r="N60" i="48"/>
  <c r="M60" i="48"/>
  <c r="AG60" i="48" s="1"/>
  <c r="AG18" i="49"/>
  <c r="M76" i="49"/>
  <c r="L76" i="49"/>
  <c r="AX76" i="50"/>
  <c r="F76" i="50"/>
  <c r="G76" i="50" s="1"/>
  <c r="AX68" i="50"/>
  <c r="F68" i="50"/>
  <c r="G68" i="50" s="1"/>
  <c r="AX60" i="50"/>
  <c r="AH60" i="50"/>
  <c r="AX101" i="48"/>
  <c r="F101" i="48"/>
  <c r="G101" i="48" s="1"/>
  <c r="AX62" i="48"/>
  <c r="F62" i="48"/>
  <c r="G62" i="48" s="1"/>
  <c r="AX48" i="48"/>
  <c r="AX41" i="48"/>
  <c r="F41" i="48"/>
  <c r="G41" i="48" s="1"/>
  <c r="AX18" i="48"/>
  <c r="F18" i="48"/>
  <c r="G18" i="48" s="1"/>
  <c r="AU49" i="49"/>
  <c r="AH56" i="49"/>
  <c r="V116" i="49"/>
  <c r="AY116" i="49" s="1"/>
  <c r="BB116" i="49" s="1"/>
  <c r="AX127" i="49"/>
  <c r="F127" i="49"/>
  <c r="G127" i="49" s="1"/>
  <c r="AX119" i="49"/>
  <c r="F119" i="49"/>
  <c r="G119" i="49" s="1"/>
  <c r="AX111" i="49"/>
  <c r="F111" i="49"/>
  <c r="G111" i="49" s="1"/>
  <c r="AX81" i="49"/>
  <c r="F81" i="49"/>
  <c r="G81" i="49" s="1"/>
  <c r="AX73" i="49"/>
  <c r="F73" i="49"/>
  <c r="G73" i="49" s="1"/>
  <c r="AE73" i="49" s="1" a="1"/>
  <c r="AE73" i="49" s="1"/>
  <c r="AD73" i="49" s="1"/>
  <c r="AC73" i="49" s="1"/>
  <c r="AG73" i="49"/>
  <c r="AX65" i="49"/>
  <c r="AH65" i="49"/>
  <c r="AG65" i="49"/>
  <c r="F65" i="49"/>
  <c r="G65" i="49" s="1"/>
  <c r="S72" i="50"/>
  <c r="AB72" i="50"/>
  <c r="R72" i="50"/>
  <c r="AB95" i="50"/>
  <c r="L103" i="50"/>
  <c r="N103" i="50"/>
  <c r="M103" i="50"/>
  <c r="L116" i="50"/>
  <c r="N116" i="50"/>
  <c r="AX111" i="50"/>
  <c r="F111" i="50"/>
  <c r="G111" i="50" s="1"/>
  <c r="AX82" i="50"/>
  <c r="F82" i="50"/>
  <c r="G82" i="50" s="1"/>
  <c r="AX31" i="50"/>
  <c r="BB31" i="50" s="1"/>
  <c r="AG31" i="50"/>
  <c r="AX23" i="50"/>
  <c r="AH23" i="50"/>
  <c r="AX15" i="50"/>
  <c r="BB15" i="50" s="1"/>
  <c r="AH15" i="50"/>
  <c r="AG15" i="50"/>
  <c r="S112" i="51"/>
  <c r="P112" i="51"/>
  <c r="Y112" i="51"/>
  <c r="N102" i="51"/>
  <c r="L102" i="51"/>
  <c r="M102" i="51"/>
  <c r="AB91" i="52"/>
  <c r="Y91" i="52"/>
  <c r="W91" i="52"/>
  <c r="Q59" i="53"/>
  <c r="BA59" i="53" s="1"/>
  <c r="BB59" i="53" s="1"/>
  <c r="V59" i="53"/>
  <c r="AY59" i="53" s="1"/>
  <c r="G73" i="46"/>
  <c r="G67" i="46"/>
  <c r="AH39" i="47"/>
  <c r="F51" i="47"/>
  <c r="G51" i="47" s="1"/>
  <c r="L75" i="47"/>
  <c r="AG63" i="47"/>
  <c r="AG22" i="47"/>
  <c r="F68" i="48"/>
  <c r="G68" i="48" s="1"/>
  <c r="N78" i="48"/>
  <c r="F86" i="48"/>
  <c r="G86" i="48" s="1"/>
  <c r="M88" i="48"/>
  <c r="F128" i="48"/>
  <c r="G128" i="48" s="1"/>
  <c r="AX129" i="48"/>
  <c r="F129" i="48"/>
  <c r="G129" i="48" s="1"/>
  <c r="AG31" i="48"/>
  <c r="L22" i="49"/>
  <c r="M47" i="49"/>
  <c r="N47" i="49"/>
  <c r="F56" i="49"/>
  <c r="G56" i="49" s="1"/>
  <c r="N113" i="49"/>
  <c r="M113" i="49"/>
  <c r="L113" i="49"/>
  <c r="AX103" i="49"/>
  <c r="F103" i="49"/>
  <c r="G103" i="49" s="1"/>
  <c r="AX88" i="49"/>
  <c r="F88" i="49"/>
  <c r="G88" i="49" s="1"/>
  <c r="AX80" i="49"/>
  <c r="F80" i="49"/>
  <c r="G80" i="49" s="1"/>
  <c r="AX50" i="49"/>
  <c r="F50" i="49"/>
  <c r="G50" i="49" s="1"/>
  <c r="AE50" i="49" s="1" a="1"/>
  <c r="AE50" i="49" s="1"/>
  <c r="AD50" i="49" s="1"/>
  <c r="AC50" i="49" s="1"/>
  <c r="AG64" i="49"/>
  <c r="AX117" i="50"/>
  <c r="F117" i="50"/>
  <c r="G117" i="50" s="1"/>
  <c r="AX102" i="50"/>
  <c r="F102" i="50"/>
  <c r="G102" i="50" s="1"/>
  <c r="AX37" i="50"/>
  <c r="F37" i="50"/>
  <c r="G37" i="50" s="1"/>
  <c r="N89" i="50"/>
  <c r="M89" i="50"/>
  <c r="U70" i="51"/>
  <c r="U102" i="51"/>
  <c r="AX66" i="51"/>
  <c r="F66" i="51"/>
  <c r="G66" i="51" s="1"/>
  <c r="AX50" i="51"/>
  <c r="F50" i="51"/>
  <c r="G50" i="51" s="1"/>
  <c r="AE50" i="51" s="1" a="1"/>
  <c r="AE50" i="51" s="1"/>
  <c r="AD50" i="51" s="1"/>
  <c r="AC50" i="51" s="1"/>
  <c r="AH50" i="51"/>
  <c r="AG50" i="51"/>
  <c r="Y75" i="52"/>
  <c r="M54" i="52"/>
  <c r="L54" i="52"/>
  <c r="AA126" i="54"/>
  <c r="AB15" i="48"/>
  <c r="L119" i="48"/>
  <c r="N119" i="48"/>
  <c r="M121" i="48"/>
  <c r="L121" i="48"/>
  <c r="N128" i="48"/>
  <c r="M128" i="48"/>
  <c r="AX114" i="48"/>
  <c r="F114" i="48"/>
  <c r="G114" i="48" s="1"/>
  <c r="AX46" i="48"/>
  <c r="F46" i="48"/>
  <c r="G46" i="48" s="1"/>
  <c r="AE46" i="48" s="1" a="1"/>
  <c r="AE46" i="48" s="1"/>
  <c r="AD46" i="48" s="1"/>
  <c r="AC46" i="48" s="1"/>
  <c r="N21" i="49"/>
  <c r="M21" i="49"/>
  <c r="AG21" i="49" s="1"/>
  <c r="L28" i="49"/>
  <c r="N28" i="49"/>
  <c r="AX102" i="49"/>
  <c r="F102" i="49"/>
  <c r="G102" i="49" s="1"/>
  <c r="AE102" i="49" s="1" a="1"/>
  <c r="AE102" i="49" s="1"/>
  <c r="AD102" i="49" s="1"/>
  <c r="AC102" i="49" s="1"/>
  <c r="AX94" i="49"/>
  <c r="F94" i="49"/>
  <c r="G94" i="49" s="1"/>
  <c r="AX18" i="49"/>
  <c r="F18" i="49"/>
  <c r="G18" i="49" s="1"/>
  <c r="AE18" i="49" s="1" a="1"/>
  <c r="AE18" i="49" s="1"/>
  <c r="AD18" i="49" s="1"/>
  <c r="AC18" i="49" s="1"/>
  <c r="N68" i="50"/>
  <c r="M68" i="50"/>
  <c r="N111" i="50"/>
  <c r="M111" i="50"/>
  <c r="AX50" i="50"/>
  <c r="F50" i="50"/>
  <c r="G50" i="50" s="1"/>
  <c r="AX43" i="50"/>
  <c r="AG43" i="50"/>
  <c r="Y82" i="51"/>
  <c r="AA82" i="51"/>
  <c r="L38" i="51"/>
  <c r="N38" i="51"/>
  <c r="AX104" i="51"/>
  <c r="F104" i="51"/>
  <c r="G104" i="51" s="1"/>
  <c r="AX80" i="51"/>
  <c r="F80" i="51"/>
  <c r="G80" i="51" s="1"/>
  <c r="S22" i="52"/>
  <c r="N93" i="52"/>
  <c r="U93" i="52"/>
  <c r="M115" i="53"/>
  <c r="U115" i="53"/>
  <c r="AH22" i="47"/>
  <c r="M75" i="47"/>
  <c r="AH26" i="48"/>
  <c r="W71" i="48"/>
  <c r="M78" i="48"/>
  <c r="M86" i="48"/>
  <c r="AX98" i="48"/>
  <c r="F98" i="48"/>
  <c r="G98" i="48" s="1"/>
  <c r="AX90" i="48"/>
  <c r="F90" i="48"/>
  <c r="G90" i="48" s="1"/>
  <c r="AE90" i="48" s="1" a="1"/>
  <c r="AE90" i="48" s="1"/>
  <c r="AD90" i="48" s="1"/>
  <c r="AC90" i="48" s="1"/>
  <c r="AG28" i="48"/>
  <c r="V16" i="49"/>
  <c r="AY16" i="49" s="1"/>
  <c r="U16" i="49"/>
  <c r="P16" i="49"/>
  <c r="L21" i="49"/>
  <c r="M28" i="49"/>
  <c r="AX78" i="49"/>
  <c r="F78" i="49"/>
  <c r="G78" i="49" s="1"/>
  <c r="AX70" i="49"/>
  <c r="AG70" i="49"/>
  <c r="F70" i="49"/>
  <c r="G70" i="49" s="1"/>
  <c r="AX62" i="49"/>
  <c r="BB62" i="49" s="1"/>
  <c r="AG62" i="49"/>
  <c r="AH62" i="49"/>
  <c r="AX40" i="49"/>
  <c r="BB40" i="49" s="1"/>
  <c r="AH40" i="49"/>
  <c r="AX32" i="49"/>
  <c r="F32" i="49"/>
  <c r="G32" i="49" s="1"/>
  <c r="AH32" i="49"/>
  <c r="AG4" i="49"/>
  <c r="AG60" i="49"/>
  <c r="V38" i="50"/>
  <c r="AY38" i="50" s="1"/>
  <c r="AX122" i="50"/>
  <c r="F122" i="50"/>
  <c r="G122" i="50" s="1"/>
  <c r="AX28" i="50"/>
  <c r="AG28" i="50"/>
  <c r="F28" i="50"/>
  <c r="G28" i="50" s="1"/>
  <c r="AH28" i="50"/>
  <c r="AX12" i="50"/>
  <c r="AG12" i="50"/>
  <c r="F12" i="50"/>
  <c r="G12" i="50" s="1"/>
  <c r="L56" i="51"/>
  <c r="N56" i="51"/>
  <c r="M56" i="51"/>
  <c r="AG56" i="51" s="1"/>
  <c r="N62" i="51"/>
  <c r="M62" i="51"/>
  <c r="L62" i="51"/>
  <c r="AX129" i="51"/>
  <c r="F129" i="51"/>
  <c r="G129" i="51" s="1"/>
  <c r="AX109" i="51"/>
  <c r="F109" i="51"/>
  <c r="G109" i="51" s="1"/>
  <c r="W40" i="52"/>
  <c r="R40" i="52"/>
  <c r="G97" i="46"/>
  <c r="G53" i="46"/>
  <c r="N105" i="47"/>
  <c r="AH18" i="48"/>
  <c r="L30" i="48"/>
  <c r="F48" i="48"/>
  <c r="G48" i="48" s="1"/>
  <c r="AE48" i="48" s="1" a="1"/>
  <c r="AE48" i="48" s="1"/>
  <c r="AD48" i="48" s="1"/>
  <c r="AC48" i="48" s="1"/>
  <c r="F52" i="48"/>
  <c r="G52" i="48" s="1"/>
  <c r="L59" i="48"/>
  <c r="F70" i="48"/>
  <c r="G70" i="48" s="1"/>
  <c r="N86" i="48"/>
  <c r="AX126" i="48"/>
  <c r="F126" i="48"/>
  <c r="G126" i="48" s="1"/>
  <c r="AE126" i="48" s="1" a="1"/>
  <c r="AE126" i="48" s="1"/>
  <c r="AD126" i="48" s="1"/>
  <c r="AC126" i="48" s="1"/>
  <c r="AX82" i="48"/>
  <c r="F82" i="48"/>
  <c r="G82" i="48" s="1"/>
  <c r="AX74" i="48"/>
  <c r="F74" i="48"/>
  <c r="G74" i="48" s="1"/>
  <c r="AG26" i="48"/>
  <c r="AH12" i="49"/>
  <c r="M64" i="49"/>
  <c r="S75" i="49"/>
  <c r="U86" i="49"/>
  <c r="AX100" i="49"/>
  <c r="F100" i="49"/>
  <c r="G100" i="49" s="1"/>
  <c r="AE100" i="49" s="1" a="1"/>
  <c r="AE100" i="49" s="1"/>
  <c r="AD100" i="49" s="1"/>
  <c r="AC100" i="49" s="1"/>
  <c r="AX92" i="49"/>
  <c r="F92" i="49"/>
  <c r="G92" i="49" s="1"/>
  <c r="AX54" i="49"/>
  <c r="AG54" i="49"/>
  <c r="F54" i="49"/>
  <c r="G54" i="49" s="1"/>
  <c r="AG58" i="49"/>
  <c r="AG34" i="49"/>
  <c r="N29" i="50"/>
  <c r="M29" i="50"/>
  <c r="AG29" i="50" s="1"/>
  <c r="L29" i="50"/>
  <c r="AH43" i="50"/>
  <c r="N79" i="50"/>
  <c r="M79" i="50"/>
  <c r="W92" i="50"/>
  <c r="AB92" i="50"/>
  <c r="N113" i="50"/>
  <c r="M113" i="50"/>
  <c r="AA119" i="50"/>
  <c r="AX63" i="50"/>
  <c r="AG63" i="50"/>
  <c r="F63" i="50"/>
  <c r="G63" i="50" s="1"/>
  <c r="AH63" i="50"/>
  <c r="Z19" i="51"/>
  <c r="AZ19" i="51" s="1"/>
  <c r="L61" i="51"/>
  <c r="N61" i="51"/>
  <c r="L22" i="51"/>
  <c r="M22" i="51"/>
  <c r="AG22" i="51" s="1"/>
  <c r="U35" i="53"/>
  <c r="AU35" i="53"/>
  <c r="Z35" i="53"/>
  <c r="AZ35" i="53" s="1"/>
  <c r="R71" i="53"/>
  <c r="U102" i="54"/>
  <c r="Z27" i="48"/>
  <c r="AZ27" i="48" s="1"/>
  <c r="AA64" i="48"/>
  <c r="F84" i="48"/>
  <c r="G84" i="48" s="1"/>
  <c r="AX104" i="48"/>
  <c r="F104" i="48"/>
  <c r="G104" i="48" s="1"/>
  <c r="AX96" i="48"/>
  <c r="F96" i="48"/>
  <c r="G96" i="48" s="1"/>
  <c r="AE96" i="48" s="1" a="1"/>
  <c r="AE96" i="48" s="1"/>
  <c r="AD96" i="48" s="1"/>
  <c r="AC96" i="48" s="1"/>
  <c r="AX73" i="48"/>
  <c r="F73" i="48"/>
  <c r="G73" i="48" s="1"/>
  <c r="AX65" i="48"/>
  <c r="AG65" i="48"/>
  <c r="AX43" i="48"/>
  <c r="AG43" i="48"/>
  <c r="AG15" i="48"/>
  <c r="Q16" i="49"/>
  <c r="BA16" i="49" s="1"/>
  <c r="BB16" i="49" s="1"/>
  <c r="AU59" i="49"/>
  <c r="AV37" i="49" s="1"/>
  <c r="V59" i="49"/>
  <c r="AY59" i="49" s="1"/>
  <c r="W86" i="49"/>
  <c r="AX84" i="49"/>
  <c r="F84" i="49"/>
  <c r="G84" i="49" s="1"/>
  <c r="AX76" i="49"/>
  <c r="F76" i="49"/>
  <c r="G76" i="49" s="1"/>
  <c r="AX68" i="49"/>
  <c r="F68" i="49"/>
  <c r="G68" i="49" s="1"/>
  <c r="AE68" i="49" s="1" a="1"/>
  <c r="AE68" i="49" s="1"/>
  <c r="AD68" i="49" s="1"/>
  <c r="AC68" i="49" s="1"/>
  <c r="AX7" i="49"/>
  <c r="AG7" i="49"/>
  <c r="AG72" i="49"/>
  <c r="AG56" i="49"/>
  <c r="F43" i="50"/>
  <c r="G43" i="50" s="1"/>
  <c r="AE43" i="50" s="1" a="1"/>
  <c r="AE43" i="50" s="1"/>
  <c r="AD43" i="50" s="1"/>
  <c r="AC43" i="50" s="1"/>
  <c r="AH50" i="50"/>
  <c r="F96" i="50"/>
  <c r="G96" i="50" s="1"/>
  <c r="AE96" i="50" s="1" a="1"/>
  <c r="AE96" i="50" s="1"/>
  <c r="AD96" i="50" s="1"/>
  <c r="AC96" i="50" s="1"/>
  <c r="AX85" i="50"/>
  <c r="F85" i="50"/>
  <c r="G85" i="50" s="1"/>
  <c r="AX55" i="50"/>
  <c r="F55" i="50"/>
  <c r="G55" i="50" s="1"/>
  <c r="AX48" i="50"/>
  <c r="F48" i="50"/>
  <c r="G48" i="50" s="1"/>
  <c r="AE48" i="50" s="1" a="1"/>
  <c r="AE48" i="50" s="1"/>
  <c r="AD48" i="50" s="1"/>
  <c r="AC48" i="50" s="1"/>
  <c r="AG48" i="50"/>
  <c r="N5" i="52"/>
  <c r="M5" i="52"/>
  <c r="U46" i="55"/>
  <c r="P27" i="48"/>
  <c r="AH52" i="48"/>
  <c r="AH62" i="48"/>
  <c r="V64" i="48"/>
  <c r="AY64" i="48" s="1"/>
  <c r="AX124" i="48"/>
  <c r="F124" i="48"/>
  <c r="G124" i="48" s="1"/>
  <c r="AE124" i="48" s="1" a="1"/>
  <c r="AE124" i="48" s="1"/>
  <c r="AD124" i="48" s="1"/>
  <c r="AC124" i="48" s="1"/>
  <c r="AX118" i="48"/>
  <c r="F118" i="48"/>
  <c r="G118" i="48" s="1"/>
  <c r="AX64" i="48"/>
  <c r="AG64" i="48"/>
  <c r="AX35" i="48"/>
  <c r="F35" i="48"/>
  <c r="G35" i="48" s="1"/>
  <c r="AH35" i="48"/>
  <c r="AG46" i="48"/>
  <c r="L11" i="49"/>
  <c r="M11" i="49"/>
  <c r="L53" i="49"/>
  <c r="N53" i="49"/>
  <c r="P75" i="49"/>
  <c r="AX129" i="49"/>
  <c r="F129" i="49"/>
  <c r="G129" i="49" s="1"/>
  <c r="AX106" i="49"/>
  <c r="F106" i="49"/>
  <c r="G106" i="49" s="1"/>
  <c r="AX45" i="49"/>
  <c r="F45" i="49"/>
  <c r="G45" i="49" s="1"/>
  <c r="AH45" i="49"/>
  <c r="AX37" i="49"/>
  <c r="AH37" i="49"/>
  <c r="F37" i="49"/>
  <c r="G37" i="49" s="1"/>
  <c r="AE37" i="49" s="1" a="1"/>
  <c r="AE37" i="49" s="1"/>
  <c r="AD37" i="49" s="1"/>
  <c r="AC37" i="49" s="1"/>
  <c r="AX29" i="49"/>
  <c r="AH29" i="49"/>
  <c r="F29" i="49"/>
  <c r="G29" i="49" s="1"/>
  <c r="AX21" i="49"/>
  <c r="F21" i="49"/>
  <c r="G21" i="49" s="1"/>
  <c r="AE21" i="49" s="1" a="1"/>
  <c r="AE21" i="49" s="1"/>
  <c r="AD21" i="49" s="1"/>
  <c r="AC21" i="49" s="1"/>
  <c r="AH21" i="49"/>
  <c r="AX14" i="49"/>
  <c r="F14" i="49"/>
  <c r="G14" i="49" s="1"/>
  <c r="AX6" i="49"/>
  <c r="BB6" i="49" s="1"/>
  <c r="AG6" i="49"/>
  <c r="AH6" i="49"/>
  <c r="AH5" i="50"/>
  <c r="U59" i="50"/>
  <c r="AA59" i="50"/>
  <c r="L67" i="50"/>
  <c r="N67" i="50"/>
  <c r="M67" i="50"/>
  <c r="Z78" i="50"/>
  <c r="AZ78" i="50" s="1"/>
  <c r="BB78" i="50" s="1"/>
  <c r="Y78" i="50"/>
  <c r="L121" i="50"/>
  <c r="N121" i="50"/>
  <c r="AX105" i="50"/>
  <c r="F105" i="50"/>
  <c r="G105" i="50" s="1"/>
  <c r="M76" i="50"/>
  <c r="N76" i="50"/>
  <c r="AU13" i="52"/>
  <c r="R76" i="54"/>
  <c r="W61" i="52"/>
  <c r="AX129" i="52"/>
  <c r="F129" i="52"/>
  <c r="G129" i="52" s="1"/>
  <c r="AX48" i="52"/>
  <c r="AG48" i="52"/>
  <c r="AX17" i="53"/>
  <c r="BB17" i="53" s="1"/>
  <c r="AH17" i="53"/>
  <c r="AX3" i="53"/>
  <c r="F3" i="53"/>
  <c r="G3" i="53" s="1"/>
  <c r="AH3" i="53"/>
  <c r="N49" i="54"/>
  <c r="L49" i="54"/>
  <c r="L41" i="54"/>
  <c r="M41" i="54"/>
  <c r="L4" i="54"/>
  <c r="N4" i="54"/>
  <c r="AX48" i="54"/>
  <c r="F48" i="54"/>
  <c r="G48" i="54" s="1"/>
  <c r="AE48" i="54" s="1" a="1"/>
  <c r="AE48" i="54" s="1"/>
  <c r="AD48" i="54" s="1"/>
  <c r="AC48" i="54" s="1"/>
  <c r="Z96" i="55"/>
  <c r="AZ96" i="55" s="1"/>
  <c r="V96" i="55"/>
  <c r="AY96" i="55" s="1"/>
  <c r="AX33" i="55"/>
  <c r="F33" i="55"/>
  <c r="G33" i="55" s="1"/>
  <c r="L84" i="55"/>
  <c r="N84" i="55"/>
  <c r="M28" i="56"/>
  <c r="AG28" i="56" s="1"/>
  <c r="N28" i="56"/>
  <c r="L28" i="56"/>
  <c r="AX25" i="56"/>
  <c r="AH25" i="56"/>
  <c r="F25" i="56"/>
  <c r="G25" i="56" s="1"/>
  <c r="L68" i="57"/>
  <c r="BD68" i="57" s="1" a="1"/>
  <c r="BD68" i="57" s="1"/>
  <c r="M68" i="57"/>
  <c r="N94" i="57"/>
  <c r="M94" i="57"/>
  <c r="L94" i="57"/>
  <c r="BD97" i="57" s="1" a="1"/>
  <c r="BD97" i="57" s="1"/>
  <c r="N109" i="57"/>
  <c r="M109" i="57"/>
  <c r="L109" i="57"/>
  <c r="BD107" i="57" s="1" a="1"/>
  <c r="BD107" i="57" s="1"/>
  <c r="AX126" i="57"/>
  <c r="F126" i="57"/>
  <c r="G126" i="57" s="1"/>
  <c r="AX36" i="57"/>
  <c r="BB36" i="57" s="1"/>
  <c r="AG36" i="57"/>
  <c r="AG2" i="59"/>
  <c r="AH11" i="51"/>
  <c r="AH28" i="52"/>
  <c r="F54" i="52"/>
  <c r="G54" i="52" s="1"/>
  <c r="N56" i="52"/>
  <c r="AA61" i="52"/>
  <c r="AG62" i="52"/>
  <c r="L67" i="52"/>
  <c r="L7" i="53"/>
  <c r="M36" i="53"/>
  <c r="AG36" i="53" s="1"/>
  <c r="L36" i="53"/>
  <c r="AX16" i="53"/>
  <c r="F16" i="53"/>
  <c r="G16" i="53" s="1"/>
  <c r="AX2" i="53"/>
  <c r="F2" i="53"/>
  <c r="G2" i="53" s="1"/>
  <c r="L15" i="54"/>
  <c r="F34" i="54"/>
  <c r="G34" i="54" s="1"/>
  <c r="L47" i="54"/>
  <c r="L68" i="54"/>
  <c r="AX54" i="54"/>
  <c r="F54" i="54"/>
  <c r="G54" i="54" s="1"/>
  <c r="AX47" i="54"/>
  <c r="BB47" i="54" s="1"/>
  <c r="AH47" i="54"/>
  <c r="AX33" i="54"/>
  <c r="AH33" i="54"/>
  <c r="AX61" i="55"/>
  <c r="AG61" i="55"/>
  <c r="F61" i="55"/>
  <c r="G61" i="55" s="1"/>
  <c r="AX55" i="55"/>
  <c r="AG55" i="55"/>
  <c r="AX47" i="55"/>
  <c r="F47" i="55"/>
  <c r="G47" i="55" s="1"/>
  <c r="AX39" i="55"/>
  <c r="AH39" i="55"/>
  <c r="AG39" i="55"/>
  <c r="F39" i="55"/>
  <c r="G39" i="55" s="1"/>
  <c r="AE39" i="55" s="1" a="1"/>
  <c r="AE39" i="55" s="1"/>
  <c r="AD39" i="55" s="1"/>
  <c r="AC39" i="55" s="1"/>
  <c r="AX91" i="56"/>
  <c r="F91" i="56"/>
  <c r="G91" i="56" s="1"/>
  <c r="AX83" i="56"/>
  <c r="F83" i="56"/>
  <c r="G83" i="56" s="1"/>
  <c r="AX31" i="56"/>
  <c r="F31" i="56"/>
  <c r="G31" i="56" s="1"/>
  <c r="AE31" i="56" s="1" a="1"/>
  <c r="AE31" i="56" s="1"/>
  <c r="AD31" i="56" s="1"/>
  <c r="AC31" i="56" s="1"/>
  <c r="AH31" i="56"/>
  <c r="Y60" i="56"/>
  <c r="N60" i="56"/>
  <c r="M60" i="56"/>
  <c r="AG60" i="56" s="1"/>
  <c r="AU60" i="57"/>
  <c r="W64" i="57"/>
  <c r="AU64" i="57"/>
  <c r="AX119" i="57"/>
  <c r="F119" i="57"/>
  <c r="G119" i="57" s="1"/>
  <c r="AE119" i="57" s="1" a="1"/>
  <c r="AE119" i="57" s="1"/>
  <c r="AD119" i="57" s="1"/>
  <c r="AC119" i="57" s="1"/>
  <c r="N11" i="57"/>
  <c r="M11" i="57"/>
  <c r="AX66" i="58"/>
  <c r="F66" i="58"/>
  <c r="G66" i="58" s="1"/>
  <c r="AX29" i="58"/>
  <c r="BB29" i="58" s="1"/>
  <c r="AG29" i="58"/>
  <c r="N69" i="58"/>
  <c r="M69" i="58"/>
  <c r="AG45" i="48"/>
  <c r="AG13" i="48"/>
  <c r="AG67" i="49"/>
  <c r="AG59" i="49"/>
  <c r="AG35" i="49"/>
  <c r="AG19" i="49"/>
  <c r="AH10" i="50"/>
  <c r="F18" i="50"/>
  <c r="G18" i="50" s="1"/>
  <c r="AH46" i="50"/>
  <c r="F53" i="50"/>
  <c r="G53" i="50" s="1"/>
  <c r="F88" i="50"/>
  <c r="G88" i="50" s="1"/>
  <c r="AG46" i="50"/>
  <c r="AG30" i="50"/>
  <c r="AG14" i="50"/>
  <c r="AH62" i="50"/>
  <c r="F24" i="51"/>
  <c r="G24" i="51" s="1"/>
  <c r="AE24" i="51" s="1" a="1"/>
  <c r="AE24" i="51" s="1"/>
  <c r="AD24" i="51" s="1"/>
  <c r="AC24" i="51" s="1"/>
  <c r="AH38" i="51"/>
  <c r="AH43" i="51"/>
  <c r="M54" i="51"/>
  <c r="AG54" i="51" s="1"/>
  <c r="M67" i="51"/>
  <c r="F103" i="51"/>
  <c r="G103" i="51" s="1"/>
  <c r="AE103" i="51" s="1" a="1"/>
  <c r="AE103" i="51" s="1"/>
  <c r="AD103" i="51" s="1"/>
  <c r="AC103" i="51" s="1"/>
  <c r="AG57" i="51"/>
  <c r="AG41" i="51"/>
  <c r="AH3" i="52"/>
  <c r="AH31" i="52"/>
  <c r="AB56" i="52"/>
  <c r="AH57" i="52"/>
  <c r="AH61" i="52"/>
  <c r="AH62" i="52"/>
  <c r="M67" i="52"/>
  <c r="L68" i="52"/>
  <c r="F73" i="52"/>
  <c r="G73" i="52" s="1"/>
  <c r="L92" i="52"/>
  <c r="F105" i="52"/>
  <c r="G105" i="52" s="1"/>
  <c r="M118" i="52"/>
  <c r="Y26" i="52"/>
  <c r="AG43" i="52"/>
  <c r="Y54" i="53"/>
  <c r="M65" i="53"/>
  <c r="Y83" i="53"/>
  <c r="AX23" i="53"/>
  <c r="F23" i="53"/>
  <c r="G23" i="53" s="1"/>
  <c r="AH23" i="53"/>
  <c r="AG23" i="53"/>
  <c r="AG9" i="53"/>
  <c r="AG57" i="53"/>
  <c r="M15" i="54"/>
  <c r="AG15" i="54" s="1"/>
  <c r="AH34" i="54"/>
  <c r="N41" i="54"/>
  <c r="M68" i="54"/>
  <c r="AA81" i="54"/>
  <c r="AS81" i="54"/>
  <c r="AF81" i="54" s="1"/>
  <c r="AX129" i="54"/>
  <c r="F129" i="54"/>
  <c r="G129" i="54" s="1"/>
  <c r="AE129" i="54" s="1" a="1"/>
  <c r="AE129" i="54" s="1"/>
  <c r="AD129" i="54" s="1"/>
  <c r="AC129" i="54" s="1"/>
  <c r="AX122" i="54"/>
  <c r="F122" i="54"/>
  <c r="G122" i="54" s="1"/>
  <c r="AX106" i="54"/>
  <c r="F106" i="54"/>
  <c r="G106" i="54" s="1"/>
  <c r="AX98" i="54"/>
  <c r="F98" i="54"/>
  <c r="G98" i="54" s="1"/>
  <c r="AX82" i="54"/>
  <c r="F82" i="54"/>
  <c r="G82" i="54" s="1"/>
  <c r="AX69" i="54"/>
  <c r="F69" i="54"/>
  <c r="G69" i="54" s="1"/>
  <c r="AX61" i="54"/>
  <c r="BB61" i="54" s="1"/>
  <c r="AH61" i="54"/>
  <c r="AG61" i="54"/>
  <c r="AX53" i="54"/>
  <c r="F53" i="54"/>
  <c r="G53" i="54" s="1"/>
  <c r="Y32" i="54"/>
  <c r="AX2" i="54"/>
  <c r="F2" i="54"/>
  <c r="G2" i="54" s="1"/>
  <c r="AA17" i="55"/>
  <c r="S89" i="55"/>
  <c r="P89" i="55"/>
  <c r="M99" i="55"/>
  <c r="AX129" i="55"/>
  <c r="F129" i="55"/>
  <c r="G129" i="55" s="1"/>
  <c r="AX121" i="55"/>
  <c r="F121" i="55"/>
  <c r="G121" i="55" s="1"/>
  <c r="AE121" i="55" s="1" a="1"/>
  <c r="AE121" i="55" s="1"/>
  <c r="AD121" i="55" s="1"/>
  <c r="AC121" i="55" s="1"/>
  <c r="AX113" i="55"/>
  <c r="F113" i="55"/>
  <c r="G113" i="55" s="1"/>
  <c r="N38" i="56"/>
  <c r="M38" i="56"/>
  <c r="L38" i="56"/>
  <c r="S54" i="56"/>
  <c r="V60" i="56"/>
  <c r="AY60" i="56" s="1"/>
  <c r="N71" i="56"/>
  <c r="M71" i="56"/>
  <c r="L71" i="56"/>
  <c r="S86" i="56"/>
  <c r="V115" i="56"/>
  <c r="AY115" i="56" s="1"/>
  <c r="AA115" i="56"/>
  <c r="AX105" i="56"/>
  <c r="F105" i="56"/>
  <c r="G105" i="56" s="1"/>
  <c r="Q82" i="56"/>
  <c r="BA82" i="56" s="1"/>
  <c r="BB82" i="56" s="1"/>
  <c r="M78" i="56"/>
  <c r="N78" i="56"/>
  <c r="W67" i="57"/>
  <c r="L84" i="57"/>
  <c r="BD85" i="57" s="1" a="1"/>
  <c r="BD85" i="57" s="1"/>
  <c r="N84" i="57"/>
  <c r="AX103" i="57"/>
  <c r="F103" i="57"/>
  <c r="G103" i="57" s="1"/>
  <c r="AX42" i="57"/>
  <c r="BB42" i="57" s="1"/>
  <c r="AH42" i="57"/>
  <c r="N102" i="57"/>
  <c r="M102" i="57"/>
  <c r="L102" i="57"/>
  <c r="BD105" i="57" s="1" a="1"/>
  <c r="BD105" i="57" s="1"/>
  <c r="M71" i="58"/>
  <c r="N71" i="58"/>
  <c r="AH7" i="51"/>
  <c r="F14" i="51"/>
  <c r="G14" i="51" s="1"/>
  <c r="L64" i="51"/>
  <c r="F118" i="51"/>
  <c r="G118" i="51" s="1"/>
  <c r="F127" i="51"/>
  <c r="G127" i="51" s="1"/>
  <c r="AG40" i="51"/>
  <c r="AG24" i="51"/>
  <c r="L18" i="52"/>
  <c r="F28" i="52"/>
  <c r="G28" i="52" s="1"/>
  <c r="AE28" i="52" s="1" a="1"/>
  <c r="AE28" i="52" s="1"/>
  <c r="AD28" i="52" s="1"/>
  <c r="AC28" i="52" s="1"/>
  <c r="F48" i="52"/>
  <c r="G48" i="52" s="1"/>
  <c r="F65" i="52"/>
  <c r="G65" i="52" s="1"/>
  <c r="AE65" i="52" s="1" a="1"/>
  <c r="AE65" i="52" s="1"/>
  <c r="AD65" i="52" s="1"/>
  <c r="AC65" i="52" s="1"/>
  <c r="M68" i="52"/>
  <c r="F86" i="52"/>
  <c r="G86" i="52" s="1"/>
  <c r="F104" i="52"/>
  <c r="G104" i="52" s="1"/>
  <c r="AX126" i="52"/>
  <c r="F126" i="52"/>
  <c r="G126" i="52" s="1"/>
  <c r="AE126" i="52" s="1" a="1"/>
  <c r="AE126" i="52" s="1"/>
  <c r="AD126" i="52" s="1"/>
  <c r="AC126" i="52" s="1"/>
  <c r="AG12" i="52"/>
  <c r="N55" i="53"/>
  <c r="L84" i="53"/>
  <c r="F92" i="53"/>
  <c r="G92" i="53" s="1"/>
  <c r="S102" i="53"/>
  <c r="AX89" i="53"/>
  <c r="F89" i="53"/>
  <c r="G89" i="53" s="1"/>
  <c r="AE89" i="53" s="1" a="1"/>
  <c r="AE89" i="53" s="1"/>
  <c r="AD89" i="53" s="1"/>
  <c r="AC89" i="53" s="1"/>
  <c r="AX44" i="53"/>
  <c r="F44" i="53"/>
  <c r="G44" i="53" s="1"/>
  <c r="AX37" i="53"/>
  <c r="BB37" i="53" s="1"/>
  <c r="AG37" i="53"/>
  <c r="AX22" i="53"/>
  <c r="F22" i="53"/>
  <c r="G22" i="53" s="1"/>
  <c r="AE22" i="53" s="1" a="1"/>
  <c r="AE22" i="53" s="1"/>
  <c r="AD22" i="53" s="1"/>
  <c r="AC22" i="53" s="1"/>
  <c r="AG22" i="53"/>
  <c r="AH22" i="53"/>
  <c r="AX8" i="53"/>
  <c r="F8" i="53"/>
  <c r="G8" i="53" s="1"/>
  <c r="AE8" i="53" s="1" a="1"/>
  <c r="AE8" i="53" s="1"/>
  <c r="AD8" i="53" s="1"/>
  <c r="AC8" i="53" s="1"/>
  <c r="AG8" i="53"/>
  <c r="AG24" i="53"/>
  <c r="F33" i="54"/>
  <c r="G33" i="54" s="1"/>
  <c r="AX24" i="54"/>
  <c r="AH24" i="54"/>
  <c r="F24" i="54"/>
  <c r="G24" i="54" s="1"/>
  <c r="AX16" i="54"/>
  <c r="AH16" i="54"/>
  <c r="AG48" i="54"/>
  <c r="U4" i="55"/>
  <c r="F80" i="55"/>
  <c r="G80" i="55" s="1"/>
  <c r="Q96" i="55"/>
  <c r="BA96" i="55" s="1"/>
  <c r="BB96" i="55" s="1"/>
  <c r="W116" i="55"/>
  <c r="AX67" i="55"/>
  <c r="BB67" i="55" s="1"/>
  <c r="AG67" i="55"/>
  <c r="AX117" i="56"/>
  <c r="F117" i="56"/>
  <c r="G117" i="56" s="1"/>
  <c r="AX58" i="56"/>
  <c r="F58" i="56"/>
  <c r="G58" i="56" s="1"/>
  <c r="L25" i="58"/>
  <c r="AX88" i="58"/>
  <c r="F88" i="58"/>
  <c r="G88" i="58" s="1"/>
  <c r="AX80" i="58"/>
  <c r="F80" i="58"/>
  <c r="G80" i="58" s="1"/>
  <c r="AE80" i="58" s="1" a="1"/>
  <c r="AE80" i="58" s="1"/>
  <c r="AD80" i="58" s="1"/>
  <c r="AC80" i="58" s="1"/>
  <c r="AX72" i="58"/>
  <c r="F72" i="58"/>
  <c r="G72" i="58" s="1"/>
  <c r="AG72" i="58"/>
  <c r="AX61" i="48"/>
  <c r="F61" i="48"/>
  <c r="G61" i="48" s="1"/>
  <c r="AE61" i="48" s="1" a="1"/>
  <c r="AE61" i="48" s="1"/>
  <c r="AD61" i="48" s="1"/>
  <c r="AC61" i="48" s="1"/>
  <c r="AG11" i="48"/>
  <c r="AG9" i="49"/>
  <c r="AG57" i="49"/>
  <c r="AG41" i="49"/>
  <c r="AG25" i="49"/>
  <c r="AH7" i="50"/>
  <c r="F10" i="50"/>
  <c r="G10" i="50" s="1"/>
  <c r="AE10" i="50" s="1" a="1"/>
  <c r="AE10" i="50" s="1"/>
  <c r="AD10" i="50" s="1"/>
  <c r="AC10" i="50" s="1"/>
  <c r="AH26" i="50"/>
  <c r="AH36" i="50"/>
  <c r="AH42" i="50"/>
  <c r="F94" i="50"/>
  <c r="G94" i="50" s="1"/>
  <c r="F100" i="50"/>
  <c r="G100" i="50" s="1"/>
  <c r="N105" i="50"/>
  <c r="F11" i="51"/>
  <c r="G11" i="51" s="1"/>
  <c r="AH23" i="51"/>
  <c r="F91" i="51"/>
  <c r="G91" i="51" s="1"/>
  <c r="F95" i="51"/>
  <c r="G95" i="51" s="1"/>
  <c r="F41" i="51"/>
  <c r="G41" i="51" s="1"/>
  <c r="AE41" i="51" s="1" a="1"/>
  <c r="AE41" i="51" s="1"/>
  <c r="AD41" i="51" s="1"/>
  <c r="AC41" i="51" s="1"/>
  <c r="AG7" i="51"/>
  <c r="AG55" i="51"/>
  <c r="AG23" i="51"/>
  <c r="L82" i="52"/>
  <c r="F114" i="52"/>
  <c r="G114" i="52" s="1"/>
  <c r="AX125" i="52"/>
  <c r="F125" i="52"/>
  <c r="G125" i="52" s="1"/>
  <c r="AE125" i="52" s="1" a="1"/>
  <c r="AE125" i="52" s="1"/>
  <c r="AD125" i="52" s="1"/>
  <c r="AC125" i="52" s="1"/>
  <c r="AX58" i="52"/>
  <c r="AH58" i="52"/>
  <c r="AX32" i="52"/>
  <c r="BB32" i="52" s="1"/>
  <c r="AG32" i="52"/>
  <c r="AG11" i="52"/>
  <c r="AH2" i="53"/>
  <c r="AX88" i="53"/>
  <c r="F88" i="53"/>
  <c r="G88" i="53" s="1"/>
  <c r="F73" i="53"/>
  <c r="G73" i="53" s="1"/>
  <c r="AX50" i="53"/>
  <c r="F50" i="53"/>
  <c r="G50" i="53" s="1"/>
  <c r="AX36" i="53"/>
  <c r="BB36" i="53" s="1"/>
  <c r="AX21" i="53"/>
  <c r="AG21" i="53"/>
  <c r="F21" i="53"/>
  <c r="G21" i="53" s="1"/>
  <c r="AG3" i="53"/>
  <c r="AG51" i="53"/>
  <c r="L12" i="54"/>
  <c r="AH22" i="54"/>
  <c r="N33" i="54"/>
  <c r="M33" i="54"/>
  <c r="AG33" i="54" s="1"/>
  <c r="Y62" i="54"/>
  <c r="N94" i="54"/>
  <c r="L94" i="54"/>
  <c r="AX80" i="54"/>
  <c r="F80" i="54"/>
  <c r="G80" i="54" s="1"/>
  <c r="AX59" i="54"/>
  <c r="F59" i="54"/>
  <c r="G59" i="54" s="1"/>
  <c r="AE59" i="54" s="1" a="1"/>
  <c r="AE59" i="54" s="1"/>
  <c r="AD59" i="54" s="1"/>
  <c r="AC59" i="54" s="1"/>
  <c r="AX8" i="54"/>
  <c r="F8" i="54"/>
  <c r="G8" i="54" s="1"/>
  <c r="AG47" i="54"/>
  <c r="N16" i="55"/>
  <c r="L16" i="55"/>
  <c r="N26" i="55"/>
  <c r="AH33" i="55"/>
  <c r="M74" i="55"/>
  <c r="N74" i="55"/>
  <c r="L116" i="55"/>
  <c r="N116" i="55"/>
  <c r="M116" i="55"/>
  <c r="L119" i="56"/>
  <c r="N119" i="56"/>
  <c r="Q15" i="57"/>
  <c r="BA15" i="57" s="1"/>
  <c r="AU15" i="57"/>
  <c r="W15" i="57"/>
  <c r="AX68" i="57"/>
  <c r="F68" i="57"/>
  <c r="G68" i="57" s="1"/>
  <c r="AE68" i="57" s="1" a="1"/>
  <c r="AE68" i="57" s="1"/>
  <c r="AD68" i="57" s="1"/>
  <c r="AC68" i="57" s="1"/>
  <c r="AG68" i="57"/>
  <c r="AX61" i="57"/>
  <c r="F61" i="57"/>
  <c r="G61" i="57" s="1"/>
  <c r="AX55" i="57"/>
  <c r="AG55" i="57"/>
  <c r="F55" i="57"/>
  <c r="G55" i="57" s="1"/>
  <c r="M39" i="57"/>
  <c r="AG39" i="57" s="1"/>
  <c r="L39" i="57"/>
  <c r="BD39" i="57" s="1" a="1"/>
  <c r="BD39" i="57" s="1"/>
  <c r="N39" i="57"/>
  <c r="M47" i="58"/>
  <c r="AG47" i="58" s="1"/>
  <c r="S60" i="58"/>
  <c r="R69" i="58"/>
  <c r="AH4" i="51"/>
  <c r="AH24" i="51"/>
  <c r="F38" i="51"/>
  <c r="G38" i="51" s="1"/>
  <c r="AG38" i="51"/>
  <c r="W15" i="52"/>
  <c r="F77" i="52"/>
  <c r="G77" i="52" s="1"/>
  <c r="AE77" i="52" s="1" a="1"/>
  <c r="AE77" i="52" s="1"/>
  <c r="AD77" i="52" s="1"/>
  <c r="AC77" i="52" s="1"/>
  <c r="F85" i="52"/>
  <c r="G85" i="52" s="1"/>
  <c r="F121" i="52"/>
  <c r="G121" i="52" s="1"/>
  <c r="AX31" i="52"/>
  <c r="BB31" i="52" s="1"/>
  <c r="AX17" i="52"/>
  <c r="BB17" i="52" s="1"/>
  <c r="AG17" i="52"/>
  <c r="Y14" i="53"/>
  <c r="W100" i="53"/>
  <c r="U100" i="53"/>
  <c r="M62" i="53"/>
  <c r="L62" i="53"/>
  <c r="AX122" i="53"/>
  <c r="F122" i="53"/>
  <c r="G122" i="53" s="1"/>
  <c r="AX101" i="53"/>
  <c r="F101" i="53"/>
  <c r="G101" i="53" s="1"/>
  <c r="AX79" i="53"/>
  <c r="F79" i="53"/>
  <c r="G79" i="53" s="1"/>
  <c r="AX65" i="53"/>
  <c r="BB65" i="53" s="1"/>
  <c r="AH65" i="53"/>
  <c r="AX35" i="53"/>
  <c r="AH35" i="53"/>
  <c r="AG2" i="53"/>
  <c r="AX111" i="54"/>
  <c r="F111" i="54"/>
  <c r="G111" i="54" s="1"/>
  <c r="AE111" i="54" s="1" a="1"/>
  <c r="AE111" i="54" s="1"/>
  <c r="AD111" i="54" s="1"/>
  <c r="AC111" i="54" s="1"/>
  <c r="AX87" i="54"/>
  <c r="F87" i="54"/>
  <c r="G87" i="54" s="1"/>
  <c r="AX79" i="54"/>
  <c r="F79" i="54"/>
  <c r="G79" i="54" s="1"/>
  <c r="AE79" i="54" s="1" a="1"/>
  <c r="AE79" i="54" s="1"/>
  <c r="AD79" i="54" s="1"/>
  <c r="AC79" i="54" s="1"/>
  <c r="AX66" i="54"/>
  <c r="F66" i="54"/>
  <c r="G66" i="54" s="1"/>
  <c r="AX58" i="54"/>
  <c r="AG58" i="54"/>
  <c r="AX14" i="54"/>
  <c r="F14" i="54"/>
  <c r="G14" i="54" s="1"/>
  <c r="AX7" i="54"/>
  <c r="AH7" i="54"/>
  <c r="S72" i="55"/>
  <c r="P101" i="55"/>
  <c r="M76" i="56"/>
  <c r="N76" i="56"/>
  <c r="L76" i="56"/>
  <c r="AX123" i="56"/>
  <c r="F123" i="56"/>
  <c r="G123" i="56" s="1"/>
  <c r="AE123" i="56" s="1" a="1"/>
  <c r="AE123" i="56" s="1"/>
  <c r="AD123" i="56" s="1"/>
  <c r="AC123" i="56" s="1"/>
  <c r="AX64" i="56"/>
  <c r="F64" i="56"/>
  <c r="G64" i="56" s="1"/>
  <c r="R37" i="57"/>
  <c r="AX11" i="57"/>
  <c r="F11" i="57"/>
  <c r="G11" i="57" s="1"/>
  <c r="AX2" i="58"/>
  <c r="F2" i="58"/>
  <c r="G2" i="58" s="1"/>
  <c r="N5" i="58"/>
  <c r="L5" i="58"/>
  <c r="F110" i="48"/>
  <c r="G110" i="48" s="1"/>
  <c r="AG49" i="48"/>
  <c r="AG33" i="48"/>
  <c r="F90" i="49"/>
  <c r="G90" i="49" s="1"/>
  <c r="AG71" i="49"/>
  <c r="AG63" i="49"/>
  <c r="AG55" i="49"/>
  <c r="AG39" i="49"/>
  <c r="AG23" i="49"/>
  <c r="F116" i="50"/>
  <c r="G116" i="50" s="1"/>
  <c r="F127" i="50"/>
  <c r="G127" i="50" s="1"/>
  <c r="F129" i="50"/>
  <c r="G129" i="50" s="1"/>
  <c r="AE129" i="50" s="1" a="1"/>
  <c r="AE129" i="50" s="1"/>
  <c r="AD129" i="50" s="1"/>
  <c r="AC129" i="50" s="1"/>
  <c r="AH9" i="50"/>
  <c r="AG42" i="50"/>
  <c r="AG26" i="50"/>
  <c r="AG10" i="50"/>
  <c r="AH58" i="50"/>
  <c r="AH14" i="51"/>
  <c r="AH53" i="51"/>
  <c r="F114" i="51"/>
  <c r="G114" i="51" s="1"/>
  <c r="AE114" i="51" s="1" a="1"/>
  <c r="AE114" i="51" s="1"/>
  <c r="AD114" i="51" s="1"/>
  <c r="AC114" i="51" s="1"/>
  <c r="AG53" i="51"/>
  <c r="AG37" i="51"/>
  <c r="F3" i="52"/>
  <c r="G3" i="52" s="1"/>
  <c r="Y27" i="52"/>
  <c r="Q61" i="52"/>
  <c r="BA61" i="52" s="1"/>
  <c r="F62" i="52"/>
  <c r="G62" i="52" s="1"/>
  <c r="AH65" i="52"/>
  <c r="L71" i="52"/>
  <c r="M82" i="52"/>
  <c r="AX16" i="52"/>
  <c r="N62" i="53"/>
  <c r="AX121" i="53"/>
  <c r="F121" i="53"/>
  <c r="G121" i="53" s="1"/>
  <c r="AX64" i="53"/>
  <c r="F64" i="53"/>
  <c r="G64" i="53" s="1"/>
  <c r="AH64" i="53"/>
  <c r="AX56" i="53"/>
  <c r="F56" i="53"/>
  <c r="G56" i="53" s="1"/>
  <c r="AG65" i="53"/>
  <c r="L79" i="54"/>
  <c r="M79" i="54"/>
  <c r="L96" i="54"/>
  <c r="N6" i="54"/>
  <c r="M6" i="54"/>
  <c r="L6" i="54"/>
  <c r="AX42" i="54"/>
  <c r="AH42" i="54"/>
  <c r="F42" i="54"/>
  <c r="G42" i="54" s="1"/>
  <c r="AX36" i="54"/>
  <c r="F36" i="54"/>
  <c r="G36" i="54" s="1"/>
  <c r="AX29" i="54"/>
  <c r="BB29" i="54" s="1"/>
  <c r="AH29" i="54"/>
  <c r="AG29" i="54"/>
  <c r="AX13" i="54"/>
  <c r="F13" i="54"/>
  <c r="G13" i="54" s="1"/>
  <c r="L23" i="55"/>
  <c r="N53" i="55"/>
  <c r="L53" i="55"/>
  <c r="AH61" i="55"/>
  <c r="S124" i="55"/>
  <c r="Z44" i="56"/>
  <c r="AZ44" i="56" s="1"/>
  <c r="Y44" i="56"/>
  <c r="P44" i="56"/>
  <c r="Q69" i="57"/>
  <c r="BA69" i="57" s="1"/>
  <c r="AA69" i="57"/>
  <c r="R85" i="57"/>
  <c r="Q85" i="57"/>
  <c r="BA85" i="57" s="1"/>
  <c r="AX114" i="57"/>
  <c r="F114" i="57"/>
  <c r="G114" i="57" s="1"/>
  <c r="AE114" i="57" s="1" a="1"/>
  <c r="AE114" i="57" s="1"/>
  <c r="AD114" i="57" s="1"/>
  <c r="AC114" i="57" s="1"/>
  <c r="AX32" i="57"/>
  <c r="AH32" i="57"/>
  <c r="F32" i="57"/>
  <c r="G32" i="57" s="1"/>
  <c r="M22" i="57"/>
  <c r="AG22" i="57" s="1"/>
  <c r="L22" i="57"/>
  <c r="BD25" i="57" s="1" a="1"/>
  <c r="BD25" i="57" s="1"/>
  <c r="R23" i="58"/>
  <c r="AG32" i="48"/>
  <c r="AG16" i="48"/>
  <c r="AG38" i="49"/>
  <c r="AG22" i="49"/>
  <c r="F26" i="50"/>
  <c r="G26" i="50" s="1"/>
  <c r="F104" i="50"/>
  <c r="G104" i="50" s="1"/>
  <c r="F110" i="50"/>
  <c r="G110" i="50" s="1"/>
  <c r="AG33" i="50"/>
  <c r="AG17" i="50"/>
  <c r="AH65" i="50"/>
  <c r="F4" i="51"/>
  <c r="G4" i="51" s="1"/>
  <c r="F7" i="51"/>
  <c r="G7" i="51" s="1"/>
  <c r="F37" i="51"/>
  <c r="G37" i="51" s="1"/>
  <c r="F99" i="51"/>
  <c r="G99" i="51" s="1"/>
  <c r="P17" i="51"/>
  <c r="AG4" i="51"/>
  <c r="AG52" i="51"/>
  <c r="AG36" i="51"/>
  <c r="AG20" i="51"/>
  <c r="AH17" i="52"/>
  <c r="F38" i="52"/>
  <c r="G38" i="52" s="1"/>
  <c r="AH54" i="52"/>
  <c r="F57" i="52"/>
  <c r="G57" i="52" s="1"/>
  <c r="AG61" i="52"/>
  <c r="F70" i="52"/>
  <c r="G70" i="52" s="1"/>
  <c r="F81" i="52"/>
  <c r="G81" i="52" s="1"/>
  <c r="AE81" i="52" s="1" a="1"/>
  <c r="AE81" i="52" s="1"/>
  <c r="AD81" i="52" s="1"/>
  <c r="AC81" i="52" s="1"/>
  <c r="F122" i="52"/>
  <c r="G122" i="52" s="1"/>
  <c r="AX49" i="52"/>
  <c r="N36" i="53"/>
  <c r="AU54" i="53"/>
  <c r="U83" i="53"/>
  <c r="F95" i="53"/>
  <c r="G95" i="53" s="1"/>
  <c r="V100" i="53"/>
  <c r="AY100" i="53" s="1"/>
  <c r="AX120" i="53"/>
  <c r="F120" i="53"/>
  <c r="G120" i="53" s="1"/>
  <c r="AG64" i="53"/>
  <c r="Q35" i="54"/>
  <c r="BA35" i="54" s="1"/>
  <c r="BB35" i="54" s="1"/>
  <c r="AX56" i="54"/>
  <c r="F56" i="54"/>
  <c r="G56" i="54" s="1"/>
  <c r="AX28" i="54"/>
  <c r="BB28" i="54" s="1"/>
  <c r="AG28" i="54"/>
  <c r="AH28" i="54"/>
  <c r="L22" i="55"/>
  <c r="M22" i="55"/>
  <c r="AG22" i="55" s="1"/>
  <c r="AH47" i="55"/>
  <c r="AX94" i="55"/>
  <c r="F94" i="55"/>
  <c r="G94" i="55" s="1"/>
  <c r="AX86" i="55"/>
  <c r="F86" i="55"/>
  <c r="G86" i="55" s="1"/>
  <c r="AX26" i="55"/>
  <c r="BB26" i="55" s="1"/>
  <c r="AH26" i="55"/>
  <c r="AX18" i="55"/>
  <c r="AG18" i="55"/>
  <c r="W69" i="56"/>
  <c r="AX78" i="56"/>
  <c r="F78" i="56"/>
  <c r="G78" i="56" s="1"/>
  <c r="AX70" i="56"/>
  <c r="F70" i="56"/>
  <c r="G70" i="56" s="1"/>
  <c r="AG70" i="56"/>
  <c r="AX18" i="56"/>
  <c r="AH18" i="56"/>
  <c r="F18" i="56"/>
  <c r="G18" i="56" s="1"/>
  <c r="AX4" i="56"/>
  <c r="BB4" i="56" s="1"/>
  <c r="AH4" i="56"/>
  <c r="AA3" i="57"/>
  <c r="W3" i="57"/>
  <c r="AU3" i="57"/>
  <c r="S3" i="57"/>
  <c r="M97" i="57"/>
  <c r="N97" i="57"/>
  <c r="W67" i="58"/>
  <c r="U67" i="58"/>
  <c r="F94" i="54"/>
  <c r="G94" i="54" s="1"/>
  <c r="AE94" i="54" s="1" a="1"/>
  <c r="AE94" i="54" s="1"/>
  <c r="AD94" i="54" s="1"/>
  <c r="AC94" i="54" s="1"/>
  <c r="AG49" i="54"/>
  <c r="F23" i="55"/>
  <c r="G23" i="55" s="1"/>
  <c r="AE23" i="55" s="1" a="1"/>
  <c r="AE23" i="55" s="1"/>
  <c r="AD23" i="55" s="1"/>
  <c r="AC23" i="55" s="1"/>
  <c r="AG59" i="55"/>
  <c r="AG51" i="55"/>
  <c r="AG35" i="55"/>
  <c r="AG19" i="55"/>
  <c r="F55" i="56"/>
  <c r="G55" i="56" s="1"/>
  <c r="F102" i="56"/>
  <c r="G102" i="56" s="1"/>
  <c r="AG46" i="56"/>
  <c r="AG30" i="56"/>
  <c r="AG14" i="56"/>
  <c r="F116" i="57"/>
  <c r="G116" i="57" s="1"/>
  <c r="AE116" i="57" s="1" a="1"/>
  <c r="AE116" i="57" s="1"/>
  <c r="AD116" i="57" s="1"/>
  <c r="AC116" i="57" s="1"/>
  <c r="AG50" i="57"/>
  <c r="F85" i="58"/>
  <c r="G85" i="58" s="1"/>
  <c r="AX122" i="58"/>
  <c r="F122" i="58"/>
  <c r="G122" i="58" s="1"/>
  <c r="AE122" i="58" s="1" a="1"/>
  <c r="AE122" i="58" s="1"/>
  <c r="AD122" i="58" s="1"/>
  <c r="AC122" i="58" s="1"/>
  <c r="AX49" i="58"/>
  <c r="BB49" i="58" s="1"/>
  <c r="AG49" i="58"/>
  <c r="AX42" i="58"/>
  <c r="AG42" i="58"/>
  <c r="AX28" i="58"/>
  <c r="BB28" i="58" s="1"/>
  <c r="F91" i="55"/>
  <c r="G91" i="55" s="1"/>
  <c r="N108" i="55"/>
  <c r="F110" i="55"/>
  <c r="G110" i="55" s="1"/>
  <c r="F66" i="55"/>
  <c r="G66" i="55" s="1"/>
  <c r="AG2" i="55"/>
  <c r="AG58" i="55"/>
  <c r="AG34" i="55"/>
  <c r="AG66" i="55"/>
  <c r="F101" i="56"/>
  <c r="G101" i="56" s="1"/>
  <c r="F104" i="56"/>
  <c r="G104" i="56" s="1"/>
  <c r="M122" i="56"/>
  <c r="F122" i="56"/>
  <c r="G122" i="56" s="1"/>
  <c r="F42" i="56"/>
  <c r="G42" i="56" s="1"/>
  <c r="AG29" i="56"/>
  <c r="AG13" i="56"/>
  <c r="L42" i="57"/>
  <c r="BD44" i="57" s="1" a="1"/>
  <c r="BD44" i="57" s="1"/>
  <c r="L77" i="57"/>
  <c r="M79" i="57"/>
  <c r="F96" i="57"/>
  <c r="G96" i="57" s="1"/>
  <c r="F115" i="57"/>
  <c r="G115" i="57" s="1"/>
  <c r="AE115" i="57" s="1" a="1"/>
  <c r="AE115" i="57" s="1"/>
  <c r="AD115" i="57" s="1"/>
  <c r="AC115" i="57" s="1"/>
  <c r="F122" i="57"/>
  <c r="G122" i="57" s="1"/>
  <c r="F106" i="57"/>
  <c r="G106" i="57" s="1"/>
  <c r="F90" i="57"/>
  <c r="G90" i="57" s="1"/>
  <c r="F41" i="57"/>
  <c r="G41" i="57" s="1"/>
  <c r="AH9" i="57"/>
  <c r="AG25" i="57"/>
  <c r="M7" i="58"/>
  <c r="L74" i="58"/>
  <c r="M83" i="58"/>
  <c r="F92" i="58"/>
  <c r="G92" i="58" s="1"/>
  <c r="N103" i="58"/>
  <c r="N119" i="58"/>
  <c r="N122" i="58"/>
  <c r="F114" i="58"/>
  <c r="G114" i="58" s="1"/>
  <c r="AG16" i="58"/>
  <c r="AG9" i="57"/>
  <c r="AX12" i="58"/>
  <c r="BB12" i="58" s="1"/>
  <c r="AG12" i="58"/>
  <c r="AG7" i="53"/>
  <c r="AG63" i="53"/>
  <c r="AG55" i="53"/>
  <c r="AH15" i="55"/>
  <c r="AH44" i="55"/>
  <c r="AG72" i="55"/>
  <c r="AH9" i="56"/>
  <c r="AH55" i="56"/>
  <c r="AG27" i="56"/>
  <c r="AH23" i="57"/>
  <c r="M42" i="57"/>
  <c r="M77" i="57"/>
  <c r="L103" i="57"/>
  <c r="AG23" i="57"/>
  <c r="M74" i="58"/>
  <c r="F100" i="58"/>
  <c r="G100" i="58" s="1"/>
  <c r="L122" i="58"/>
  <c r="AX33" i="58"/>
  <c r="BB33" i="58" s="1"/>
  <c r="AG33" i="58"/>
  <c r="AX26" i="58"/>
  <c r="BB26" i="58" s="1"/>
  <c r="AG26" i="58"/>
  <c r="AG13" i="58"/>
  <c r="Q2" i="59"/>
  <c r="BA2" i="59" s="1"/>
  <c r="U2" i="59"/>
  <c r="Z2" i="59"/>
  <c r="AZ2" i="59" s="1"/>
  <c r="N127" i="52"/>
  <c r="AG33" i="52"/>
  <c r="F7" i="53"/>
  <c r="G7" i="53" s="1"/>
  <c r="AH48" i="53"/>
  <c r="F33" i="53"/>
  <c r="G33" i="53" s="1"/>
  <c r="AG6" i="53"/>
  <c r="AG62" i="53"/>
  <c r="AG54" i="53"/>
  <c r="AG38" i="53"/>
  <c r="F12" i="54"/>
  <c r="G12" i="54" s="1"/>
  <c r="L31" i="54"/>
  <c r="F78" i="54"/>
  <c r="G78" i="54" s="1"/>
  <c r="AE78" i="54" s="1" a="1"/>
  <c r="AE78" i="54" s="1"/>
  <c r="AD78" i="54" s="1"/>
  <c r="AC78" i="54" s="1"/>
  <c r="L121" i="54"/>
  <c r="F7" i="55"/>
  <c r="G7" i="55" s="1"/>
  <c r="F83" i="55"/>
  <c r="G83" i="55" s="1"/>
  <c r="L91" i="55"/>
  <c r="M106" i="55"/>
  <c r="F82" i="55"/>
  <c r="G82" i="55" s="1"/>
  <c r="AE82" i="55" s="1" a="1"/>
  <c r="AE82" i="55" s="1"/>
  <c r="AD82" i="55" s="1"/>
  <c r="AC82" i="55" s="1"/>
  <c r="AG7" i="55"/>
  <c r="AG63" i="55"/>
  <c r="AG23" i="55"/>
  <c r="AG71" i="55"/>
  <c r="W11" i="56"/>
  <c r="M15" i="56"/>
  <c r="AG15" i="56" s="1"/>
  <c r="N70" i="56"/>
  <c r="F121" i="56"/>
  <c r="G121" i="56" s="1"/>
  <c r="F66" i="56"/>
  <c r="G66" i="56" s="1"/>
  <c r="AG42" i="56"/>
  <c r="AG26" i="56"/>
  <c r="AG10" i="56"/>
  <c r="L12" i="57"/>
  <c r="BD13" i="57" s="1" a="1"/>
  <c r="BD13" i="57" s="1"/>
  <c r="F23" i="57"/>
  <c r="G23" i="57" s="1"/>
  <c r="F29" i="57"/>
  <c r="G29" i="57" s="1"/>
  <c r="AH46" i="57"/>
  <c r="M103" i="57"/>
  <c r="F121" i="57"/>
  <c r="G121" i="57" s="1"/>
  <c r="F105" i="57"/>
  <c r="G105" i="57" s="1"/>
  <c r="AE105" i="57" s="1" a="1"/>
  <c r="AE105" i="57" s="1"/>
  <c r="AD105" i="57" s="1"/>
  <c r="AC105" i="57" s="1"/>
  <c r="AG54" i="57"/>
  <c r="AG38" i="57"/>
  <c r="L2" i="58"/>
  <c r="L75" i="58"/>
  <c r="L89" i="58"/>
  <c r="AX18" i="58"/>
  <c r="F18" i="58"/>
  <c r="G18" i="58" s="1"/>
  <c r="F82" i="52"/>
  <c r="G82" i="52" s="1"/>
  <c r="F55" i="53"/>
  <c r="G55" i="53" s="1"/>
  <c r="AG61" i="53"/>
  <c r="AG53" i="53"/>
  <c r="AH27" i="54"/>
  <c r="M31" i="54"/>
  <c r="AG31" i="54" s="1"/>
  <c r="AG44" i="54"/>
  <c r="AH36" i="55"/>
  <c r="AG62" i="55"/>
  <c r="AG54" i="55"/>
  <c r="AG38" i="55"/>
  <c r="AG70" i="55"/>
  <c r="F28" i="56"/>
  <c r="G28" i="56" s="1"/>
  <c r="F88" i="56"/>
  <c r="G88" i="56" s="1"/>
  <c r="F96" i="56"/>
  <c r="G96" i="56" s="1"/>
  <c r="AG49" i="56"/>
  <c r="AG33" i="56"/>
  <c r="AG17" i="56"/>
  <c r="AH52" i="57"/>
  <c r="F84" i="57"/>
  <c r="G84" i="57" s="1"/>
  <c r="F111" i="57"/>
  <c r="G111" i="57" s="1"/>
  <c r="F125" i="57"/>
  <c r="G125" i="57" s="1"/>
  <c r="F123" i="57"/>
  <c r="G123" i="57" s="1"/>
  <c r="F98" i="57"/>
  <c r="G98" i="57" s="1"/>
  <c r="AG53" i="57"/>
  <c r="AG37" i="57"/>
  <c r="AG21" i="57"/>
  <c r="M2" i="58"/>
  <c r="F19" i="58"/>
  <c r="G19" i="58" s="1"/>
  <c r="L46" i="58"/>
  <c r="F125" i="58"/>
  <c r="G125" i="58" s="1"/>
  <c r="AE125" i="58" s="1" a="1"/>
  <c r="AE125" i="58" s="1"/>
  <c r="AD125" i="58" s="1"/>
  <c r="AC125" i="58" s="1"/>
  <c r="F126" i="58"/>
  <c r="G126" i="58" s="1"/>
  <c r="AE126" i="58" s="1" a="1"/>
  <c r="AE126" i="58" s="1"/>
  <c r="AD126" i="58" s="1"/>
  <c r="AC126" i="58" s="1"/>
  <c r="AX17" i="58"/>
  <c r="AG17" i="58"/>
  <c r="AG45" i="58"/>
  <c r="AG47" i="52"/>
  <c r="AG4" i="53"/>
  <c r="AG60" i="53"/>
  <c r="AG52" i="53"/>
  <c r="AG20" i="53"/>
  <c r="AH46" i="54"/>
  <c r="F57" i="54"/>
  <c r="G57" i="54" s="1"/>
  <c r="AG43" i="54"/>
  <c r="AG27" i="54"/>
  <c r="AH23" i="55"/>
  <c r="F65" i="55"/>
  <c r="G65" i="55" s="1"/>
  <c r="F103" i="55"/>
  <c r="G103" i="55" s="1"/>
  <c r="F104" i="55"/>
  <c r="G104" i="55" s="1"/>
  <c r="F118" i="55"/>
  <c r="G118" i="55" s="1"/>
  <c r="AE118" i="55" s="1" a="1"/>
  <c r="AE118" i="55" s="1"/>
  <c r="AD118" i="55" s="1"/>
  <c r="AC118" i="55" s="1"/>
  <c r="AG5" i="55"/>
  <c r="AG53" i="55"/>
  <c r="AG37" i="55"/>
  <c r="AG69" i="55"/>
  <c r="AH22" i="56"/>
  <c r="F87" i="56"/>
  <c r="G87" i="56" s="1"/>
  <c r="F110" i="56"/>
  <c r="G110" i="56" s="1"/>
  <c r="AG48" i="56"/>
  <c r="AG32" i="56"/>
  <c r="AG16" i="56"/>
  <c r="AG5" i="57"/>
  <c r="AG52" i="57"/>
  <c r="AG20" i="57"/>
  <c r="AH6" i="58"/>
  <c r="AX43" i="58"/>
  <c r="AX10" i="58"/>
  <c r="BB10" i="58" s="1"/>
  <c r="AG32" i="58"/>
  <c r="N50" i="59"/>
  <c r="L50" i="59"/>
  <c r="M50" i="59"/>
  <c r="AG50" i="59" s="1"/>
  <c r="AX2" i="59"/>
  <c r="AX122" i="59"/>
  <c r="AX98" i="59"/>
  <c r="AG27" i="58"/>
  <c r="F85" i="59"/>
  <c r="G85" i="59" s="1"/>
  <c r="M90" i="59"/>
  <c r="AX89" i="59"/>
  <c r="AX49" i="59"/>
  <c r="F76" i="59"/>
  <c r="G76" i="59" s="1"/>
  <c r="AG71" i="59"/>
  <c r="AG59" i="59"/>
  <c r="AH24" i="59"/>
  <c r="AX128" i="59"/>
  <c r="BB128" i="59" s="1"/>
  <c r="AX80" i="59"/>
  <c r="AX103" i="59"/>
  <c r="AX55" i="59"/>
  <c r="AX46" i="59"/>
  <c r="AG31" i="58"/>
  <c r="AG15" i="58"/>
  <c r="AH52" i="59"/>
  <c r="F91" i="59"/>
  <c r="G91" i="59" s="1"/>
  <c r="AX125" i="59"/>
  <c r="AX52" i="59"/>
  <c r="BB52" i="59" s="1"/>
  <c r="A35" i="45"/>
  <c r="A60" i="45"/>
  <c r="A38" i="45"/>
  <c r="AW55" i="46"/>
  <c r="AW50" i="46"/>
  <c r="AW25" i="46"/>
  <c r="AW18" i="46"/>
  <c r="AW23" i="46"/>
  <c r="AW20" i="46"/>
  <c r="AW21" i="46"/>
  <c r="AW57" i="46"/>
  <c r="AW52" i="46"/>
  <c r="A29" i="46"/>
  <c r="A55" i="46"/>
  <c r="A57" i="46"/>
  <c r="D53" i="46"/>
  <c r="D56" i="46"/>
  <c r="A47" i="47"/>
  <c r="A24" i="47"/>
  <c r="A25" i="47"/>
  <c r="D42" i="47"/>
  <c r="AH42" i="47" s="1"/>
  <c r="A48" i="47"/>
  <c r="AP99" i="59"/>
  <c r="AP83" i="47"/>
  <c r="AV14" i="48"/>
  <c r="AV99" i="45"/>
  <c r="AV63" i="47"/>
  <c r="AP96" i="47"/>
  <c r="AS96" i="47" s="1"/>
  <c r="AF96" i="47" s="1"/>
  <c r="AV49" i="51"/>
  <c r="AP80" i="54"/>
  <c r="AV40" i="58"/>
  <c r="AP116" i="47"/>
  <c r="AV37" i="47"/>
  <c r="AV121" i="50"/>
  <c r="AV114" i="44"/>
  <c r="D114" i="44" s="1"/>
  <c r="AP123" i="12"/>
  <c r="AV50" i="30"/>
  <c r="AP104" i="30"/>
  <c r="AS104" i="30" s="1"/>
  <c r="AF104" i="30" s="1"/>
  <c r="AP85" i="31"/>
  <c r="AV97" i="33"/>
  <c r="AP99" i="37"/>
  <c r="AV96" i="38"/>
  <c r="AP92" i="41"/>
  <c r="AS92" i="41" s="1"/>
  <c r="AF92" i="41" s="1"/>
  <c r="AD92" i="41" s="1"/>
  <c r="AC92" i="41" s="1"/>
  <c r="AV50" i="42"/>
  <c r="AV123" i="45"/>
  <c r="AP103" i="46"/>
  <c r="AS103" i="46" s="1"/>
  <c r="AF103" i="46" s="1"/>
  <c r="AP109" i="46"/>
  <c r="AV103" i="51"/>
  <c r="D103" i="51" s="1"/>
  <c r="AV113" i="53"/>
  <c r="A113" i="53" s="1"/>
  <c r="AP120" i="57"/>
  <c r="AV89" i="59"/>
  <c r="AE42" i="44" a="1"/>
  <c r="AE42" i="44" s="1"/>
  <c r="AD42" i="44" s="1"/>
  <c r="AC42" i="44" s="1"/>
  <c r="AP124" i="32"/>
  <c r="AP90" i="32"/>
  <c r="AP77" i="33"/>
  <c r="AS77" i="33" s="1"/>
  <c r="AF77" i="33" s="1"/>
  <c r="AP68" i="33"/>
  <c r="AV89" i="34"/>
  <c r="AV110" i="35"/>
  <c r="AV43" i="37"/>
  <c r="AV72" i="41"/>
  <c r="AP108" i="43"/>
  <c r="AS108" i="43" s="1"/>
  <c r="AF108" i="43" s="1"/>
  <c r="AP69" i="43"/>
  <c r="AV86" i="44"/>
  <c r="AV61" i="44"/>
  <c r="AV123" i="44"/>
  <c r="AV22" i="44"/>
  <c r="AV68" i="44"/>
  <c r="AV34" i="44"/>
  <c r="AV25" i="44"/>
  <c r="AV74" i="44"/>
  <c r="AV92" i="44"/>
  <c r="A92" i="44" s="1"/>
  <c r="AV70" i="44"/>
  <c r="AV36" i="44"/>
  <c r="AV102" i="44"/>
  <c r="AV42" i="44"/>
  <c r="AV110" i="44"/>
  <c r="AV113" i="44"/>
  <c r="AV55" i="44"/>
  <c r="AP76" i="44"/>
  <c r="AP97" i="44"/>
  <c r="AP98" i="44"/>
  <c r="AP68" i="44"/>
  <c r="AP110" i="44"/>
  <c r="AP89" i="44"/>
  <c r="AS89" i="44" s="1"/>
  <c r="AF89" i="44" s="1"/>
  <c r="AD89" i="44" s="1"/>
  <c r="AC89" i="44" s="1"/>
  <c r="AV117" i="45"/>
  <c r="AV42" i="45"/>
  <c r="AV24" i="45"/>
  <c r="AV63" i="45"/>
  <c r="AV53" i="45"/>
  <c r="AV75" i="45"/>
  <c r="D75" i="45" s="1"/>
  <c r="AV72" i="45"/>
  <c r="AV76" i="45"/>
  <c r="D76" i="45" s="1"/>
  <c r="AV87" i="45"/>
  <c r="AV96" i="45"/>
  <c r="AV126" i="45"/>
  <c r="AV52" i="45"/>
  <c r="AP91" i="45"/>
  <c r="AS91" i="45" s="1"/>
  <c r="AF91" i="45" s="1"/>
  <c r="AP120" i="45"/>
  <c r="AP94" i="45"/>
  <c r="AS94" i="45" s="1"/>
  <c r="AF94" i="45" s="1"/>
  <c r="AD94" i="45" s="1"/>
  <c r="AC94" i="45" s="1"/>
  <c r="AP81" i="45"/>
  <c r="AP96" i="45"/>
  <c r="AS96" i="45" s="1"/>
  <c r="AF96" i="45" s="1"/>
  <c r="AV124" i="45"/>
  <c r="AV6" i="46"/>
  <c r="AP79" i="46"/>
  <c r="AP73" i="46"/>
  <c r="AS73" i="46" s="1"/>
  <c r="AF73" i="46" s="1"/>
  <c r="AP98" i="46"/>
  <c r="AS98" i="46" s="1"/>
  <c r="AF98" i="46" s="1"/>
  <c r="AP117" i="46"/>
  <c r="AS117" i="46" s="1"/>
  <c r="AF117" i="46" s="1"/>
  <c r="AP114" i="46"/>
  <c r="AS114" i="46" s="1"/>
  <c r="AF114" i="46" s="1"/>
  <c r="AP93" i="46"/>
  <c r="AP83" i="46"/>
  <c r="AS83" i="46" s="1"/>
  <c r="AF83" i="46" s="1"/>
  <c r="AP92" i="46"/>
  <c r="AP87" i="46"/>
  <c r="AS87" i="46" s="1"/>
  <c r="AF87" i="46" s="1"/>
  <c r="AP120" i="46"/>
  <c r="AS120" i="46" s="1"/>
  <c r="AF120" i="46" s="1"/>
  <c r="AP99" i="46"/>
  <c r="AS99" i="46" s="1"/>
  <c r="AF99" i="46" s="1"/>
  <c r="AP72" i="46"/>
  <c r="AS72" i="46" s="1"/>
  <c r="AF72" i="46" s="1"/>
  <c r="AP74" i="46"/>
  <c r="AP110" i="46"/>
  <c r="AP129" i="46"/>
  <c r="AV10" i="47"/>
  <c r="AV79" i="47"/>
  <c r="AV110" i="47"/>
  <c r="AV92" i="47"/>
  <c r="D92" i="47" s="1"/>
  <c r="AV36" i="47"/>
  <c r="AV76" i="47"/>
  <c r="AV105" i="47"/>
  <c r="D105" i="47" s="1"/>
  <c r="AV67" i="47"/>
  <c r="A67" i="47" s="1"/>
  <c r="AV78" i="47"/>
  <c r="AV47" i="47"/>
  <c r="AV129" i="47"/>
  <c r="A129" i="47" s="1"/>
  <c r="AV17" i="47"/>
  <c r="AV114" i="47"/>
  <c r="AV71" i="47"/>
  <c r="D71" i="47" s="1"/>
  <c r="AV18" i="47"/>
  <c r="AV25" i="47"/>
  <c r="AP84" i="47"/>
  <c r="AP106" i="47"/>
  <c r="AS106" i="47" s="1"/>
  <c r="AF106" i="47" s="1"/>
  <c r="AP121" i="47"/>
  <c r="AP99" i="47"/>
  <c r="AP67" i="47"/>
  <c r="AP105" i="47"/>
  <c r="AP110" i="47"/>
  <c r="AS110" i="47" s="1"/>
  <c r="AF110" i="47" s="1"/>
  <c r="AP66" i="47"/>
  <c r="AP70" i="47"/>
  <c r="AP125" i="47"/>
  <c r="AS125" i="47" s="1"/>
  <c r="AF125" i="47" s="1"/>
  <c r="AP80" i="47"/>
  <c r="AS80" i="47" s="1"/>
  <c r="AF80" i="47" s="1"/>
  <c r="AP98" i="47"/>
  <c r="AP127" i="47"/>
  <c r="AS127" i="47" s="1"/>
  <c r="AF127" i="47" s="1"/>
  <c r="AD127" i="47" s="1"/>
  <c r="AC127" i="47" s="1"/>
  <c r="AP107" i="47"/>
  <c r="AS107" i="47" s="1"/>
  <c r="AF107" i="47" s="1"/>
  <c r="AD107" i="47" s="1"/>
  <c r="AC107" i="47" s="1"/>
  <c r="AV86" i="47"/>
  <c r="AP90" i="47"/>
  <c r="AS90" i="47" s="1"/>
  <c r="AF90" i="47" s="1"/>
  <c r="AV100" i="47"/>
  <c r="AP111" i="47"/>
  <c r="AS111" i="47" s="1"/>
  <c r="AF111" i="47" s="1"/>
  <c r="AD111" i="47" s="1"/>
  <c r="AC111" i="47" s="1"/>
  <c r="AV120" i="47"/>
  <c r="AV26" i="48"/>
  <c r="AV75" i="48"/>
  <c r="AV76" i="48"/>
  <c r="AV86" i="48"/>
  <c r="D86" i="48" s="1"/>
  <c r="AP72" i="48"/>
  <c r="AS72" i="48" s="1"/>
  <c r="AF72" i="48" s="1"/>
  <c r="AP96" i="48"/>
  <c r="AP87" i="48"/>
  <c r="AS87" i="48" s="1"/>
  <c r="AF87" i="48" s="1"/>
  <c r="AP103" i="48"/>
  <c r="AP82" i="48"/>
  <c r="AP92" i="48"/>
  <c r="AP120" i="48"/>
  <c r="AS120" i="48" s="1"/>
  <c r="AF120" i="48" s="1"/>
  <c r="AP97" i="48"/>
  <c r="AP68" i="48"/>
  <c r="AP101" i="48"/>
  <c r="AS101" i="48" s="1"/>
  <c r="AF101" i="48" s="1"/>
  <c r="AV58" i="49"/>
  <c r="AV73" i="49"/>
  <c r="AV86" i="49"/>
  <c r="A86" i="49" s="1"/>
  <c r="AV92" i="49"/>
  <c r="AV14" i="50"/>
  <c r="AV95" i="50"/>
  <c r="AV77" i="51"/>
  <c r="AV6" i="51"/>
  <c r="AV84" i="51"/>
  <c r="AV124" i="51"/>
  <c r="AV26" i="51"/>
  <c r="AV46" i="51"/>
  <c r="AV63" i="51"/>
  <c r="AV84" i="52"/>
  <c r="A84" i="52" s="1"/>
  <c r="AV15" i="52"/>
  <c r="AV11" i="52"/>
  <c r="AV114" i="53"/>
  <c r="D114" i="53" s="1"/>
  <c r="AV52" i="53"/>
  <c r="AV94" i="53"/>
  <c r="AV48" i="53"/>
  <c r="AV79" i="53"/>
  <c r="A79" i="53" s="1"/>
  <c r="AP87" i="53"/>
  <c r="AP71" i="53"/>
  <c r="AP81" i="53"/>
  <c r="AS81" i="53" s="1"/>
  <c r="AF81" i="53" s="1"/>
  <c r="AV59" i="54"/>
  <c r="AP107" i="54"/>
  <c r="AP114" i="54"/>
  <c r="AP101" i="54"/>
  <c r="AS101" i="54" s="1"/>
  <c r="AF101" i="54" s="1"/>
  <c r="AP110" i="54"/>
  <c r="AV72" i="55"/>
  <c r="D72" i="55" s="1"/>
  <c r="AV118" i="55"/>
  <c r="AP124" i="55"/>
  <c r="AP105" i="55"/>
  <c r="AP75" i="55"/>
  <c r="AS75" i="55" s="1"/>
  <c r="AF75" i="55" s="1"/>
  <c r="AP112" i="55"/>
  <c r="AV89" i="56"/>
  <c r="A89" i="56" s="1"/>
  <c r="AV36" i="56"/>
  <c r="AV119" i="57"/>
  <c r="AV113" i="58"/>
  <c r="D113" i="58" s="1"/>
  <c r="AV53" i="58"/>
  <c r="AV43" i="58"/>
  <c r="AV34" i="58"/>
  <c r="AP110" i="58"/>
  <c r="AP79" i="58"/>
  <c r="AP114" i="58"/>
  <c r="AP107" i="58"/>
  <c r="AV86" i="59"/>
  <c r="AV4" i="59"/>
  <c r="AP78" i="59"/>
  <c r="AS78" i="59" s="1"/>
  <c r="AF78" i="59" s="1"/>
  <c r="AD78" i="59" s="1"/>
  <c r="AC78" i="59" s="1"/>
  <c r="AP102" i="59"/>
  <c r="AP100" i="59"/>
  <c r="AP110" i="59"/>
  <c r="AP121" i="59"/>
  <c r="AP129" i="59"/>
  <c r="AS129" i="59" s="1"/>
  <c r="AF129" i="59" s="1"/>
  <c r="AP108" i="59"/>
  <c r="AP127" i="59"/>
  <c r="AS127" i="59" s="1"/>
  <c r="AF127" i="59" s="1"/>
  <c r="AP108" i="44"/>
  <c r="AP106" i="46"/>
  <c r="AP89" i="47"/>
  <c r="AP124" i="46"/>
  <c r="AP126" i="46"/>
  <c r="AP77" i="59"/>
  <c r="AS77" i="59" s="1"/>
  <c r="AF77" i="59" s="1"/>
  <c r="AD77" i="59" s="1"/>
  <c r="AC77" i="59" s="1"/>
  <c r="AV111" i="51"/>
  <c r="AV36" i="54"/>
  <c r="AV58" i="47"/>
  <c r="AP112" i="43"/>
  <c r="AV41" i="53"/>
  <c r="AV89" i="45"/>
  <c r="AP97" i="47"/>
  <c r="AS97" i="47" s="1"/>
  <c r="AF97" i="47" s="1"/>
  <c r="AV122" i="55"/>
  <c r="A122" i="55" s="1"/>
  <c r="AV107" i="47"/>
  <c r="AP74" i="48"/>
  <c r="AV118" i="58"/>
  <c r="AP101" i="47"/>
  <c r="AV75" i="35"/>
  <c r="AV98" i="51"/>
  <c r="D98" i="51" s="1"/>
  <c r="AV34" i="59"/>
  <c r="AV109" i="59"/>
  <c r="AV114" i="49"/>
  <c r="A114" i="49" s="1"/>
  <c r="AP79" i="48"/>
  <c r="AP69" i="58"/>
  <c r="AS69" i="58" s="1"/>
  <c r="AF69" i="58" s="1"/>
  <c r="AD69" i="58" s="1"/>
  <c r="AC69" i="58" s="1"/>
  <c r="AP84" i="55"/>
  <c r="AP95" i="48"/>
  <c r="AV43" i="44"/>
  <c r="AV20" i="49"/>
  <c r="AV62" i="46"/>
  <c r="AV28" i="59"/>
  <c r="AP71" i="47"/>
  <c r="AV48" i="47"/>
  <c r="AV129" i="45"/>
  <c r="AP104" i="43"/>
  <c r="AV15" i="55"/>
  <c r="AV55" i="51"/>
  <c r="AP105" i="48"/>
  <c r="AS105" i="48" s="1"/>
  <c r="AF105" i="48" s="1"/>
  <c r="AD105" i="48" s="1"/>
  <c r="AC105" i="48" s="1"/>
  <c r="AE91" i="34" a="1"/>
  <c r="AE91" i="34" s="1"/>
  <c r="AD91" i="34" s="1"/>
  <c r="AC91" i="34" s="1"/>
  <c r="AE98" i="37" a="1"/>
  <c r="AE98" i="37" s="1"/>
  <c r="AD98" i="37" s="1"/>
  <c r="AC98" i="37" s="1"/>
  <c r="AE17" i="42" a="1"/>
  <c r="AE17" i="42" s="1"/>
  <c r="AD17" i="42" s="1"/>
  <c r="AC17" i="42" s="1"/>
  <c r="AE40" i="35" a="1"/>
  <c r="AE40" i="35" s="1"/>
  <c r="AD40" i="35" s="1"/>
  <c r="AC40" i="35" s="1"/>
  <c r="AE51" i="51" a="1"/>
  <c r="AE51" i="51" s="1"/>
  <c r="AD51" i="51" s="1"/>
  <c r="AC51" i="51" s="1"/>
  <c r="AE45" i="36" a="1"/>
  <c r="AE45" i="36" s="1"/>
  <c r="AD45" i="36" s="1"/>
  <c r="AC45" i="36" s="1"/>
  <c r="AE91" i="54" a="1"/>
  <c r="AE91" i="54" s="1"/>
  <c r="AD91" i="54" s="1"/>
  <c r="AC91" i="54" s="1"/>
  <c r="AE36" i="37" a="1"/>
  <c r="AE36" i="37" s="1"/>
  <c r="AD36" i="37" s="1"/>
  <c r="AC36" i="37" s="1"/>
  <c r="AP125" i="12"/>
  <c r="AV51" i="31"/>
  <c r="AP112" i="31"/>
  <c r="AS112" i="31" s="1"/>
  <c r="AF112" i="31" s="1"/>
  <c r="AD112" i="31" s="1"/>
  <c r="AC112" i="31" s="1"/>
  <c r="AP98" i="31"/>
  <c r="AV11" i="32"/>
  <c r="AV109" i="32"/>
  <c r="AV129" i="32"/>
  <c r="D129" i="32" s="1"/>
  <c r="AP114" i="32"/>
  <c r="AS114" i="32" s="1"/>
  <c r="AF114" i="32" s="1"/>
  <c r="AD114" i="32" s="1"/>
  <c r="AC114" i="32" s="1"/>
  <c r="AP121" i="32"/>
  <c r="AS121" i="32" s="1"/>
  <c r="AF121" i="32" s="1"/>
  <c r="AV111" i="33"/>
  <c r="A111" i="33" s="1"/>
  <c r="AV109" i="33"/>
  <c r="A109" i="33" s="1"/>
  <c r="AV8" i="33"/>
  <c r="AP107" i="33"/>
  <c r="AS107" i="33" s="1"/>
  <c r="AF107" i="33" s="1"/>
  <c r="AP117" i="33"/>
  <c r="AP96" i="33"/>
  <c r="AS96" i="33" s="1"/>
  <c r="AF96" i="33" s="1"/>
  <c r="AP115" i="33"/>
  <c r="AP126" i="33"/>
  <c r="AS126" i="33" s="1"/>
  <c r="AF126" i="33" s="1"/>
  <c r="AP127" i="33"/>
  <c r="AS127" i="33" s="1"/>
  <c r="AF127" i="33" s="1"/>
  <c r="AV77" i="33"/>
  <c r="AV114" i="34"/>
  <c r="AV32" i="34"/>
  <c r="AV81" i="34"/>
  <c r="D81" i="34" s="1"/>
  <c r="AV45" i="41"/>
  <c r="AV91" i="41"/>
  <c r="AV107" i="41"/>
  <c r="AP112" i="41"/>
  <c r="AS112" i="41" s="1"/>
  <c r="AF112" i="41" s="1"/>
  <c r="AD112" i="41" s="1"/>
  <c r="AC112" i="41" s="1"/>
  <c r="AP122" i="41"/>
  <c r="AS122" i="41" s="1"/>
  <c r="AF122" i="41" s="1"/>
  <c r="AD122" i="41" s="1"/>
  <c r="AC122" i="41" s="1"/>
  <c r="AV103" i="42"/>
  <c r="AV127" i="42"/>
  <c r="AV104" i="42"/>
  <c r="AP107" i="42"/>
  <c r="AP117" i="42"/>
  <c r="AS117" i="42" s="1"/>
  <c r="AF117" i="42" s="1"/>
  <c r="AP86" i="42"/>
  <c r="AV69" i="44"/>
  <c r="AV19" i="44"/>
  <c r="AV52" i="44"/>
  <c r="AV24" i="44"/>
  <c r="AV91" i="44"/>
  <c r="A91" i="44" s="1"/>
  <c r="AV33" i="44"/>
  <c r="AV64" i="44"/>
  <c r="AV15" i="44"/>
  <c r="AV90" i="44"/>
  <c r="D90" i="44" s="1"/>
  <c r="AV12" i="44"/>
  <c r="AV50" i="44"/>
  <c r="AV115" i="44"/>
  <c r="AV72" i="44"/>
  <c r="AV46" i="44"/>
  <c r="AP104" i="44"/>
  <c r="AS104" i="44" s="1"/>
  <c r="AF104" i="44" s="1"/>
  <c r="AD104" i="44" s="1"/>
  <c r="AC104" i="44" s="1"/>
  <c r="AP84" i="44"/>
  <c r="AS84" i="44" s="1"/>
  <c r="AF84" i="44" s="1"/>
  <c r="AD84" i="44" s="1"/>
  <c r="AC84" i="44" s="1"/>
  <c r="AP78" i="44"/>
  <c r="AP80" i="44"/>
  <c r="AP101" i="44"/>
  <c r="AS101" i="44" s="1"/>
  <c r="AF101" i="44" s="1"/>
  <c r="AP115" i="44"/>
  <c r="AP77" i="44"/>
  <c r="AP99" i="44"/>
  <c r="AS99" i="44" s="1"/>
  <c r="AF99" i="44" s="1"/>
  <c r="AD99" i="44" s="1"/>
  <c r="AC99" i="44" s="1"/>
  <c r="AP75" i="44"/>
  <c r="AP111" i="44"/>
  <c r="AP96" i="44"/>
  <c r="AP67" i="44"/>
  <c r="AS67" i="44" s="1"/>
  <c r="AF67" i="44" s="1"/>
  <c r="AP91" i="44"/>
  <c r="AV97" i="44"/>
  <c r="AP123" i="44"/>
  <c r="AV73" i="45"/>
  <c r="AV43" i="45"/>
  <c r="AV55" i="45"/>
  <c r="AV4" i="45"/>
  <c r="AV19" i="45"/>
  <c r="AV11" i="45"/>
  <c r="AV45" i="45"/>
  <c r="AP85" i="45"/>
  <c r="AP106" i="45"/>
  <c r="AP71" i="45"/>
  <c r="AP110" i="45"/>
  <c r="AV110" i="45"/>
  <c r="AV9" i="46"/>
  <c r="AP76" i="46"/>
  <c r="AP70" i="46"/>
  <c r="AS70" i="46" s="1"/>
  <c r="AF70" i="46" s="1"/>
  <c r="AP108" i="46"/>
  <c r="AP66" i="46"/>
  <c r="AS66" i="46" s="1"/>
  <c r="AF66" i="46" s="1"/>
  <c r="AP112" i="46"/>
  <c r="AP107" i="46"/>
  <c r="AP97" i="46"/>
  <c r="AP85" i="46"/>
  <c r="AS85" i="46" s="1"/>
  <c r="AF85" i="46" s="1"/>
  <c r="AP94" i="46"/>
  <c r="AP95" i="46"/>
  <c r="AP86" i="46"/>
  <c r="AS86" i="46" s="1"/>
  <c r="AF86" i="46" s="1"/>
  <c r="AP128" i="46"/>
  <c r="AP104" i="46"/>
  <c r="AS104" i="46" s="1"/>
  <c r="AF104" i="46" s="1"/>
  <c r="AP102" i="46"/>
  <c r="AS102" i="46" s="1"/>
  <c r="AF102" i="46" s="1"/>
  <c r="AP123" i="46"/>
  <c r="AP111" i="46"/>
  <c r="AP96" i="46"/>
  <c r="AP71" i="46"/>
  <c r="AS71" i="46" s="1"/>
  <c r="AF71" i="46" s="1"/>
  <c r="AP118" i="46"/>
  <c r="AS118" i="46" s="1"/>
  <c r="AF118" i="46" s="1"/>
  <c r="AV69" i="47"/>
  <c r="D69" i="47" s="1"/>
  <c r="AV19" i="47"/>
  <c r="AV15" i="47"/>
  <c r="AV2" i="47"/>
  <c r="AV84" i="47"/>
  <c r="AV106" i="47"/>
  <c r="AV61" i="47"/>
  <c r="AV125" i="47"/>
  <c r="A125" i="47" s="1"/>
  <c r="AV24" i="47"/>
  <c r="AV111" i="47"/>
  <c r="AV6" i="47"/>
  <c r="AV55" i="47"/>
  <c r="AV7" i="47"/>
  <c r="AV42" i="47"/>
  <c r="AV72" i="47"/>
  <c r="A72" i="47" s="1"/>
  <c r="AP81" i="47"/>
  <c r="AS81" i="47" s="1"/>
  <c r="AF81" i="47" s="1"/>
  <c r="AP100" i="47"/>
  <c r="AP104" i="47"/>
  <c r="AP118" i="47"/>
  <c r="AP75" i="47"/>
  <c r="AS75" i="47" s="1"/>
  <c r="AF75" i="47" s="1"/>
  <c r="AP120" i="47"/>
  <c r="AP95" i="47"/>
  <c r="AS95" i="47" s="1"/>
  <c r="AF95" i="47" s="1"/>
  <c r="AP86" i="47"/>
  <c r="AP113" i="47"/>
  <c r="AS113" i="47" s="1"/>
  <c r="AF113" i="47" s="1"/>
  <c r="AP115" i="47"/>
  <c r="AP77" i="47"/>
  <c r="AS77" i="47" s="1"/>
  <c r="AF77" i="47" s="1"/>
  <c r="AP82" i="47"/>
  <c r="AP108" i="47"/>
  <c r="AS108" i="47" s="1"/>
  <c r="AF108" i="47" s="1"/>
  <c r="AP109" i="47"/>
  <c r="AS109" i="47" s="1"/>
  <c r="AF109" i="47" s="1"/>
  <c r="AP122" i="47"/>
  <c r="AS122" i="47" s="1"/>
  <c r="AF122" i="47" s="1"/>
  <c r="AV129" i="48"/>
  <c r="A129" i="48" s="1"/>
  <c r="AV84" i="48"/>
  <c r="AV40" i="48"/>
  <c r="AV51" i="48"/>
  <c r="AV48" i="48"/>
  <c r="AV121" i="48"/>
  <c r="AV69" i="48"/>
  <c r="AV100" i="48"/>
  <c r="AP78" i="48"/>
  <c r="AP76" i="48"/>
  <c r="AP66" i="48"/>
  <c r="AS66" i="48" s="1"/>
  <c r="AF66" i="48" s="1"/>
  <c r="AP117" i="48"/>
  <c r="AP88" i="48"/>
  <c r="AS88" i="48" s="1"/>
  <c r="AF88" i="48" s="1"/>
  <c r="AP110" i="48"/>
  <c r="AP69" i="48"/>
  <c r="AS69" i="48" s="1"/>
  <c r="AF69" i="48" s="1"/>
  <c r="AP98" i="48"/>
  <c r="AP121" i="48"/>
  <c r="AP94" i="48"/>
  <c r="AP114" i="48"/>
  <c r="AP124" i="48"/>
  <c r="AP111" i="48"/>
  <c r="AP122" i="48"/>
  <c r="AP77" i="48"/>
  <c r="AV39" i="50"/>
  <c r="AV45" i="50"/>
  <c r="AV57" i="51"/>
  <c r="AV22" i="51"/>
  <c r="AV80" i="51"/>
  <c r="AV31" i="51"/>
  <c r="AV10" i="51"/>
  <c r="AV89" i="51"/>
  <c r="AV110" i="51"/>
  <c r="AV76" i="51"/>
  <c r="AV58" i="51"/>
  <c r="AV86" i="51"/>
  <c r="AV36" i="51"/>
  <c r="AV87" i="51"/>
  <c r="AV70" i="51"/>
  <c r="AV81" i="52"/>
  <c r="AV50" i="52"/>
  <c r="AV92" i="53"/>
  <c r="AV76" i="53"/>
  <c r="A76" i="53" s="1"/>
  <c r="AV70" i="53"/>
  <c r="AV69" i="53"/>
  <c r="AV92" i="12"/>
  <c r="AE33" i="38" a="1"/>
  <c r="AE33" i="38" s="1"/>
  <c r="AD33" i="38" s="1"/>
  <c r="AC33" i="38" s="1"/>
  <c r="AE34" i="39" a="1"/>
  <c r="AE34" i="39" s="1"/>
  <c r="AD34" i="39" s="1"/>
  <c r="AC34" i="39" s="1"/>
  <c r="AE106" i="42" a="1"/>
  <c r="AE106" i="42" s="1"/>
  <c r="AD106" i="42" s="1"/>
  <c r="AC106" i="42" s="1"/>
  <c r="AE111" i="52" a="1"/>
  <c r="AE111" i="52" s="1"/>
  <c r="AD111" i="52" s="1"/>
  <c r="AC111" i="52" s="1"/>
  <c r="AE110" i="44" a="1"/>
  <c r="AE110" i="44" s="1"/>
  <c r="AD110" i="44" s="1"/>
  <c r="AC110" i="44" s="1"/>
  <c r="AE24" i="49" a="1"/>
  <c r="AE24" i="49" s="1"/>
  <c r="AD24" i="49" s="1"/>
  <c r="AC24" i="49" s="1"/>
  <c r="AE127" i="56" a="1"/>
  <c r="AE127" i="56" s="1"/>
  <c r="AD127" i="56" s="1"/>
  <c r="AC127" i="56" s="1"/>
  <c r="AE95" i="56" a="1"/>
  <c r="AE95" i="56" s="1"/>
  <c r="AD95" i="56" s="1"/>
  <c r="AC95" i="56" s="1"/>
  <c r="AE56" i="35" a="1"/>
  <c r="AE56" i="35" s="1"/>
  <c r="AD56" i="35" s="1"/>
  <c r="AC56" i="35" s="1"/>
  <c r="AE75" i="56" a="1"/>
  <c r="AE75" i="56" s="1"/>
  <c r="AD75" i="56" s="1"/>
  <c r="AC75" i="56" s="1"/>
  <c r="AE2" i="37" a="1"/>
  <c r="AE2" i="37" s="1"/>
  <c r="AE78" i="52" a="1"/>
  <c r="AE78" i="52" s="1"/>
  <c r="AD78" i="52" s="1"/>
  <c r="AC78" i="52" s="1"/>
  <c r="AE86" i="59" a="1"/>
  <c r="AE86" i="59" s="1"/>
  <c r="AD86" i="59" s="1"/>
  <c r="AC86" i="59" s="1"/>
  <c r="AE4" i="57" a="1"/>
  <c r="AE4" i="57" s="1"/>
  <c r="AD4" i="57" s="1"/>
  <c r="AC4" i="57" s="1"/>
  <c r="AE86" i="37" a="1"/>
  <c r="AE86" i="37" s="1"/>
  <c r="AD86" i="37" s="1"/>
  <c r="AC86" i="37" s="1"/>
  <c r="AE24" i="28" a="1"/>
  <c r="AE24" i="28" s="1"/>
  <c r="AD24" i="28" s="1"/>
  <c r="AC24" i="28" s="1"/>
  <c r="AE14" i="44" a="1"/>
  <c r="AE14" i="44" s="1"/>
  <c r="AD14" i="44" s="1"/>
  <c r="AC14" i="44" s="1"/>
  <c r="AE73" i="47" a="1"/>
  <c r="AE73" i="47" s="1"/>
  <c r="AD73" i="47" s="1"/>
  <c r="AC73" i="47" s="1"/>
  <c r="AE46" i="54" a="1"/>
  <c r="AE46" i="54" s="1"/>
  <c r="AD46" i="54" s="1"/>
  <c r="AC46" i="54" s="1"/>
  <c r="AE23" i="31" a="1"/>
  <c r="AE23" i="31" s="1"/>
  <c r="AD23" i="31" s="1"/>
  <c r="AC23" i="31" s="1"/>
  <c r="AE18" i="45" a="1"/>
  <c r="AE18" i="45" s="1"/>
  <c r="AD18" i="45" s="1"/>
  <c r="AC18" i="45" s="1"/>
  <c r="AE80" i="52" a="1"/>
  <c r="AE80" i="52" s="1"/>
  <c r="AD80" i="52" s="1"/>
  <c r="AC80" i="52" s="1"/>
  <c r="AE37" i="37" a="1"/>
  <c r="AE37" i="37" s="1"/>
  <c r="AD37" i="37" s="1"/>
  <c r="AC37" i="37" s="1"/>
  <c r="AE47" i="52" a="1"/>
  <c r="AE47" i="52" s="1"/>
  <c r="AD47" i="52" s="1"/>
  <c r="AC47" i="52" s="1"/>
  <c r="AE9" i="45" a="1"/>
  <c r="AE9" i="45" s="1"/>
  <c r="AD9" i="45" s="1"/>
  <c r="AC9" i="45" s="1"/>
  <c r="AE5" i="53" a="1"/>
  <c r="AE5" i="53" s="1"/>
  <c r="AD5" i="53" s="1"/>
  <c r="AC5" i="53" s="1"/>
  <c r="AE75" i="36" a="1"/>
  <c r="AE75" i="36" s="1"/>
  <c r="AD75" i="36" s="1"/>
  <c r="AC75" i="36" s="1"/>
  <c r="AE88" i="55" a="1"/>
  <c r="AE88" i="55" s="1"/>
  <c r="AD88" i="55" s="1"/>
  <c r="AC88" i="55" s="1"/>
  <c r="AE85" i="35" a="1"/>
  <c r="AE85" i="35" s="1"/>
  <c r="AD85" i="35" s="1"/>
  <c r="AC85" i="35" s="1"/>
  <c r="AE21" i="35" a="1"/>
  <c r="AE21" i="35" s="1"/>
  <c r="AD21" i="35" s="1"/>
  <c r="AC21" i="35" s="1"/>
  <c r="AE97" i="54" a="1"/>
  <c r="AE97" i="54" s="1"/>
  <c r="AD97" i="54" s="1"/>
  <c r="AC97" i="54" s="1"/>
  <c r="AE15" i="52" a="1"/>
  <c r="AE15" i="52" s="1"/>
  <c r="AD15" i="52" s="1"/>
  <c r="AC15" i="52" s="1"/>
  <c r="AE79" i="34" a="1"/>
  <c r="AE79" i="34" s="1"/>
  <c r="AD79" i="34" s="1"/>
  <c r="AC79" i="34" s="1"/>
  <c r="AE117" i="35" a="1"/>
  <c r="AE117" i="35" s="1"/>
  <c r="AD117" i="35" s="1"/>
  <c r="AC117" i="35" s="1"/>
  <c r="AE110" i="50" a="1"/>
  <c r="AE110" i="50" s="1"/>
  <c r="AD110" i="50" s="1"/>
  <c r="AC110" i="50" s="1"/>
  <c r="AE74" i="44" a="1"/>
  <c r="AE74" i="44" s="1"/>
  <c r="AD74" i="44" s="1"/>
  <c r="AC74" i="44" s="1"/>
  <c r="AE34" i="35" a="1"/>
  <c r="AE34" i="35" s="1"/>
  <c r="AD34" i="35" s="1"/>
  <c r="AC34" i="35" s="1"/>
  <c r="AE63" i="36" a="1"/>
  <c r="AE63" i="36" s="1"/>
  <c r="AD63" i="36" s="1"/>
  <c r="AC63" i="36" s="1"/>
  <c r="AE113" i="52" a="1"/>
  <c r="AE113" i="52" s="1"/>
  <c r="AD113" i="52" s="1"/>
  <c r="AC113" i="52" s="1"/>
  <c r="AE111" i="58" a="1"/>
  <c r="AE111" i="58" s="1"/>
  <c r="AD111" i="58" s="1"/>
  <c r="AC111" i="58" s="1"/>
  <c r="AE96" i="54" a="1"/>
  <c r="AE96" i="54" s="1"/>
  <c r="AD96" i="54" s="1"/>
  <c r="AC96" i="54" s="1"/>
  <c r="AE5" i="31" a="1"/>
  <c r="AE5" i="31" s="1"/>
  <c r="AD5" i="31" s="1"/>
  <c r="AC5" i="31" s="1"/>
  <c r="AE125" i="56" a="1"/>
  <c r="AE125" i="56" s="1"/>
  <c r="AD125" i="56" s="1"/>
  <c r="AC125" i="56" s="1"/>
  <c r="AE9" i="37" a="1"/>
  <c r="AE9" i="37" s="1"/>
  <c r="AD9" i="37" s="1"/>
  <c r="AC9" i="37" s="1"/>
  <c r="AE31" i="58" a="1"/>
  <c r="AE31" i="58" s="1"/>
  <c r="AD31" i="58" s="1"/>
  <c r="AC31" i="58" s="1"/>
  <c r="AE121" i="37" a="1"/>
  <c r="AE121" i="37" s="1"/>
  <c r="AD121" i="37" s="1"/>
  <c r="AC121" i="37" s="1"/>
  <c r="AE112" i="52" a="1"/>
  <c r="AE112" i="52" s="1"/>
  <c r="AD112" i="52" s="1"/>
  <c r="AC112" i="52" s="1"/>
  <c r="AE78" i="44" a="1"/>
  <c r="AE78" i="44" s="1"/>
  <c r="AD78" i="44" s="1"/>
  <c r="AC78" i="44" s="1"/>
  <c r="AE119" i="31" a="1"/>
  <c r="AE119" i="31" s="1"/>
  <c r="AD119" i="31" s="1"/>
  <c r="AC119" i="31" s="1"/>
  <c r="AE10" i="44" a="1"/>
  <c r="AE10" i="44" s="1"/>
  <c r="AD10" i="44" s="1"/>
  <c r="AC10" i="44" s="1"/>
  <c r="AE73" i="51" a="1"/>
  <c r="AE73" i="51" s="1"/>
  <c r="AD73" i="51" s="1"/>
  <c r="AC73" i="51" s="1"/>
  <c r="AE47" i="42" a="1"/>
  <c r="AE47" i="42" s="1"/>
  <c r="AD47" i="42" s="1"/>
  <c r="AC47" i="42" s="1"/>
  <c r="AE56" i="55" a="1"/>
  <c r="AE56" i="55" s="1"/>
  <c r="AD56" i="55" s="1"/>
  <c r="AC56" i="55" s="1"/>
  <c r="AE74" i="36" a="1"/>
  <c r="AE74" i="36" s="1"/>
  <c r="AD74" i="36" s="1"/>
  <c r="AC74" i="36" s="1"/>
  <c r="AE62" i="54" a="1"/>
  <c r="AE62" i="54" s="1"/>
  <c r="AD62" i="54" s="1"/>
  <c r="AC62" i="54" s="1"/>
  <c r="AE3" i="28" a="1"/>
  <c r="AE3" i="28" s="1"/>
  <c r="AD3" i="28" s="1"/>
  <c r="AC3" i="28" s="1"/>
  <c r="AE4" i="51" a="1"/>
  <c r="AE4" i="51" s="1"/>
  <c r="AD4" i="51" s="1"/>
  <c r="AC4" i="51" s="1"/>
  <c r="AE101" i="33" a="1"/>
  <c r="AE101" i="33" s="1"/>
  <c r="AD101" i="33" s="1"/>
  <c r="AC101" i="33" s="1"/>
  <c r="AE49" i="40" a="1"/>
  <c r="AE49" i="40" s="1"/>
  <c r="AD49" i="40" s="1"/>
  <c r="AC49" i="40" s="1"/>
  <c r="AE58" i="58" a="1"/>
  <c r="AE58" i="58" s="1"/>
  <c r="AD58" i="58" s="1"/>
  <c r="AC58" i="58" s="1"/>
  <c r="AE98" i="53" a="1"/>
  <c r="AE98" i="53" s="1"/>
  <c r="AD98" i="53" s="1"/>
  <c r="AC98" i="53" s="1"/>
  <c r="AE80" i="48" a="1"/>
  <c r="AE80" i="48" s="1"/>
  <c r="AD80" i="48" s="1"/>
  <c r="AC80" i="48" s="1"/>
  <c r="AE87" i="55" a="1"/>
  <c r="AE87" i="55" s="1"/>
  <c r="AD87" i="55" s="1"/>
  <c r="AC87" i="55" s="1"/>
  <c r="AE112" i="54" a="1"/>
  <c r="AE112" i="54" s="1"/>
  <c r="AD112" i="54" s="1"/>
  <c r="AC112" i="54" s="1"/>
  <c r="AE62" i="30" a="1"/>
  <c r="AE62" i="30" s="1"/>
  <c r="AD62" i="30" s="1"/>
  <c r="AC62" i="30" s="1"/>
  <c r="AE61" i="34" a="1"/>
  <c r="AE61" i="34" s="1"/>
  <c r="AD61" i="34" s="1"/>
  <c r="AC61" i="34" s="1"/>
  <c r="AE120" i="57" a="1"/>
  <c r="AE120" i="57" s="1"/>
  <c r="AD120" i="57" s="1"/>
  <c r="AC120" i="57" s="1"/>
  <c r="AE38" i="55" a="1"/>
  <c r="AE38" i="55" s="1"/>
  <c r="AD38" i="55" s="1"/>
  <c r="AC38" i="55" s="1"/>
  <c r="AE95" i="32" a="1"/>
  <c r="AE95" i="32" s="1"/>
  <c r="AD95" i="32" s="1"/>
  <c r="AC95" i="32" s="1"/>
  <c r="AE98" i="33" a="1"/>
  <c r="AE98" i="33" s="1"/>
  <c r="AD98" i="33" s="1"/>
  <c r="AC98" i="33" s="1"/>
  <c r="AE30" i="32" a="1"/>
  <c r="AE30" i="32" s="1"/>
  <c r="AD30" i="32" s="1"/>
  <c r="AC30" i="32" s="1"/>
  <c r="AE9" i="49" a="1"/>
  <c r="AE9" i="49" s="1"/>
  <c r="AD9" i="49" s="1"/>
  <c r="AC9" i="49" s="1"/>
  <c r="AE33" i="58" a="1"/>
  <c r="AE33" i="58" s="1"/>
  <c r="AD33" i="58" s="1"/>
  <c r="AC33" i="58" s="1"/>
  <c r="AE69" i="55" a="1"/>
  <c r="AE69" i="55" s="1"/>
  <c r="AD69" i="55" s="1"/>
  <c r="AC69" i="55" s="1"/>
  <c r="AE68" i="55" a="1"/>
  <c r="AE68" i="55" s="1"/>
  <c r="AD68" i="55" s="1"/>
  <c r="AC68" i="55" s="1"/>
  <c r="AE90" i="38" a="1"/>
  <c r="AE90" i="38" s="1"/>
  <c r="AD90" i="38" s="1"/>
  <c r="AC90" i="38" s="1"/>
  <c r="AE105" i="55" a="1"/>
  <c r="AE105" i="55" s="1"/>
  <c r="AD105" i="55" s="1"/>
  <c r="AC105" i="55" s="1"/>
  <c r="AE122" i="50" a="1"/>
  <c r="AE122" i="50" s="1"/>
  <c r="AD122" i="50" s="1"/>
  <c r="AC122" i="50" s="1"/>
  <c r="AE82" i="43" a="1"/>
  <c r="AE82" i="43" s="1"/>
  <c r="AD82" i="43" s="1"/>
  <c r="AC82" i="43" s="1"/>
  <c r="AE8" i="45" a="1"/>
  <c r="AE8" i="45" s="1"/>
  <c r="AD8" i="45" s="1"/>
  <c r="AC8" i="45" s="1"/>
  <c r="AE30" i="54" a="1"/>
  <c r="AE30" i="54" s="1"/>
  <c r="AD30" i="54" s="1"/>
  <c r="AC30" i="54" s="1"/>
  <c r="AE102" i="55" a="1"/>
  <c r="AE102" i="55" s="1"/>
  <c r="AD102" i="55" s="1"/>
  <c r="AC102" i="55" s="1"/>
  <c r="AE66" i="37" a="1"/>
  <c r="AE66" i="37" s="1"/>
  <c r="AD66" i="37" s="1"/>
  <c r="AC66" i="37" s="1"/>
  <c r="AE13" i="42" a="1"/>
  <c r="AE13" i="42" s="1"/>
  <c r="AD13" i="42" s="1"/>
  <c r="AC13" i="42" s="1"/>
  <c r="AE54" i="47" a="1"/>
  <c r="AE54" i="47" s="1"/>
  <c r="AD54" i="47" s="1"/>
  <c r="AC54" i="47" s="1"/>
  <c r="AE114" i="37" a="1"/>
  <c r="AE114" i="37" s="1"/>
  <c r="AD114" i="37" s="1"/>
  <c r="AC114" i="37" s="1"/>
  <c r="AE13" i="46" a="1"/>
  <c r="AE13" i="46" s="1"/>
  <c r="AD13" i="46" s="1"/>
  <c r="AE98" i="59" a="1"/>
  <c r="AE98" i="59" s="1"/>
  <c r="AD98" i="59" s="1"/>
  <c r="AC98" i="59" s="1"/>
  <c r="AE7" i="37" a="1"/>
  <c r="AE7" i="37" s="1"/>
  <c r="AD7" i="37" s="1"/>
  <c r="AC7" i="37" s="1"/>
  <c r="AE2" i="53" a="1"/>
  <c r="AE2" i="53" s="1"/>
  <c r="AE55" i="37" a="1"/>
  <c r="AE55" i="37" s="1"/>
  <c r="AD55" i="37" s="1"/>
  <c r="AC55" i="37" s="1"/>
  <c r="AE9" i="39" a="1"/>
  <c r="AE9" i="39" s="1"/>
  <c r="AD9" i="39" s="1"/>
  <c r="AC9" i="39" s="1"/>
  <c r="AE105" i="35" a="1"/>
  <c r="AE105" i="35" s="1"/>
  <c r="AD105" i="35" s="1"/>
  <c r="AC105" i="35" s="1"/>
  <c r="AE67" i="31" a="1"/>
  <c r="AE67" i="31" s="1"/>
  <c r="AD67" i="31" s="1"/>
  <c r="AC67" i="31" s="1"/>
  <c r="AE56" i="31" a="1"/>
  <c r="AE56" i="31" s="1"/>
  <c r="AD56" i="31" s="1"/>
  <c r="AC56" i="31" s="1"/>
  <c r="AE25" i="39" a="1"/>
  <c r="AE25" i="39" s="1"/>
  <c r="AD25" i="39" s="1"/>
  <c r="AC25" i="39" s="1"/>
  <c r="AE58" i="34" a="1"/>
  <c r="AE58" i="34" s="1"/>
  <c r="AD58" i="34" s="1"/>
  <c r="AC58" i="34" s="1"/>
  <c r="AE4" i="53" a="1"/>
  <c r="AE4" i="53" s="1"/>
  <c r="AD4" i="53" s="1"/>
  <c r="AC4" i="53" s="1"/>
  <c r="AE34" i="33" a="1"/>
  <c r="AE34" i="33" s="1"/>
  <c r="AD34" i="33" s="1"/>
  <c r="AC34" i="33" s="1"/>
  <c r="AE77" i="44" a="1"/>
  <c r="AE77" i="44" s="1"/>
  <c r="AD77" i="44" s="1"/>
  <c r="AC77" i="44" s="1"/>
  <c r="AE97" i="32" a="1"/>
  <c r="AE97" i="32" s="1"/>
  <c r="AD97" i="32" s="1"/>
  <c r="AC97" i="32" s="1"/>
  <c r="AE3" i="37" a="1"/>
  <c r="AE3" i="37" s="1"/>
  <c r="AD3" i="37" s="1"/>
  <c r="AC3" i="37" s="1"/>
  <c r="AE29" i="30" a="1"/>
  <c r="AE29" i="30" s="1"/>
  <c r="AD29" i="30" s="1"/>
  <c r="AC29" i="30" s="1"/>
  <c r="AE49" i="52" a="1"/>
  <c r="AE49" i="52" s="1"/>
  <c r="AD49" i="52" s="1"/>
  <c r="AC49" i="52" s="1"/>
  <c r="AE119" i="28" a="1"/>
  <c r="AE119" i="28" s="1"/>
  <c r="AD119" i="28" s="1"/>
  <c r="AC119" i="28" s="1"/>
  <c r="AE55" i="49" a="1"/>
  <c r="AE55" i="49" s="1"/>
  <c r="AD55" i="49" s="1"/>
  <c r="AC55" i="49" s="1"/>
  <c r="AE85" i="31" a="1"/>
  <c r="AE85" i="31" s="1"/>
  <c r="AD85" i="31" s="1"/>
  <c r="AC85" i="31" s="1"/>
  <c r="AE104" i="49" a="1"/>
  <c r="AE104" i="49" s="1"/>
  <c r="AD104" i="49" s="1"/>
  <c r="AC104" i="49" s="1"/>
  <c r="AE90" i="54" a="1"/>
  <c r="AE90" i="54" s="1"/>
  <c r="AD90" i="54" s="1"/>
  <c r="AC90" i="54" s="1"/>
  <c r="AE7" i="47" a="1"/>
  <c r="AE7" i="47" s="1"/>
  <c r="AD7" i="47" s="1"/>
  <c r="AC7" i="47" s="1"/>
  <c r="AE7" i="35" a="1"/>
  <c r="AE7" i="35" s="1"/>
  <c r="AD7" i="35" s="1"/>
  <c r="AC7" i="35" s="1"/>
  <c r="AE45" i="56" a="1"/>
  <c r="AE45" i="56" s="1"/>
  <c r="AD45" i="56" s="1"/>
  <c r="AC45" i="56" s="1"/>
  <c r="AE58" i="54" a="1"/>
  <c r="AE58" i="54" s="1"/>
  <c r="AD58" i="54" s="1"/>
  <c r="AC58" i="54" s="1"/>
  <c r="AE50" i="53" a="1"/>
  <c r="AE50" i="53" s="1"/>
  <c r="AD50" i="53" s="1"/>
  <c r="AC50" i="53" s="1"/>
  <c r="AE122" i="32" a="1"/>
  <c r="AE122" i="32" s="1"/>
  <c r="AD122" i="32" s="1"/>
  <c r="AC122" i="32" s="1"/>
  <c r="AE109" i="44" a="1"/>
  <c r="AE109" i="44" s="1"/>
  <c r="AD109" i="44" s="1"/>
  <c r="AC109" i="44" s="1"/>
  <c r="AE114" i="53" a="1"/>
  <c r="AE114" i="53" s="1"/>
  <c r="AD114" i="53" s="1"/>
  <c r="AC114" i="53" s="1"/>
  <c r="AE32" i="56" a="1"/>
  <c r="AE32" i="56" s="1"/>
  <c r="AD32" i="56" s="1"/>
  <c r="AC32" i="56" s="1"/>
  <c r="AE103" i="35" a="1"/>
  <c r="AE103" i="35" s="1"/>
  <c r="AD103" i="35" s="1"/>
  <c r="AC103" i="35" s="1"/>
  <c r="AE85" i="33" a="1"/>
  <c r="AE85" i="33" s="1"/>
  <c r="AD85" i="33" s="1"/>
  <c r="AC85" i="33" s="1"/>
  <c r="AE57" i="39" a="1"/>
  <c r="AE57" i="39" s="1"/>
  <c r="AD57" i="39" s="1"/>
  <c r="AC57" i="39" s="1"/>
  <c r="AE26" i="44" a="1"/>
  <c r="AE26" i="44" s="1"/>
  <c r="AD26" i="44" s="1"/>
  <c r="AC26" i="44" s="1"/>
  <c r="AE34" i="41" a="1"/>
  <c r="AE34" i="41" s="1"/>
  <c r="AD34" i="41" s="1"/>
  <c r="AC34" i="41" s="1"/>
  <c r="AE90" i="42" a="1"/>
  <c r="AE90" i="42" s="1"/>
  <c r="AD90" i="42" s="1"/>
  <c r="AC90" i="42" s="1"/>
  <c r="AE75" i="52" a="1"/>
  <c r="AE75" i="52" s="1"/>
  <c r="AD75" i="52" s="1"/>
  <c r="AC75" i="52" s="1"/>
  <c r="AE38" i="59" a="1"/>
  <c r="AE38" i="59" s="1"/>
  <c r="AD38" i="59" s="1"/>
  <c r="AC38" i="59" s="1"/>
  <c r="AE62" i="56" a="1"/>
  <c r="AE62" i="56" s="1"/>
  <c r="AD62" i="56" s="1"/>
  <c r="AC62" i="56" s="1"/>
  <c r="AE8" i="51" a="1"/>
  <c r="AE8" i="51" s="1"/>
  <c r="AD8" i="51" s="1"/>
  <c r="AC8" i="51" s="1"/>
  <c r="AE11" i="30" a="1"/>
  <c r="AE11" i="30" s="1"/>
  <c r="AD11" i="30" s="1"/>
  <c r="AC11" i="30" s="1"/>
  <c r="AE85" i="47" a="1"/>
  <c r="AE85" i="47" s="1"/>
  <c r="AD85" i="47" s="1"/>
  <c r="AC85" i="47" s="1"/>
  <c r="AE103" i="45" a="1"/>
  <c r="AE103" i="45" s="1"/>
  <c r="AD103" i="45" s="1"/>
  <c r="AC103" i="45" s="1"/>
  <c r="AE86" i="33" a="1"/>
  <c r="AE86" i="33" s="1"/>
  <c r="AD86" i="33" s="1"/>
  <c r="AC86" i="33" s="1"/>
  <c r="AE13" i="54" a="1"/>
  <c r="AE13" i="54" s="1"/>
  <c r="AD13" i="54" s="1"/>
  <c r="AC13" i="54" s="1"/>
  <c r="AE79" i="12" a="1"/>
  <c r="AE79" i="12" s="1"/>
  <c r="AD79" i="12" s="1"/>
  <c r="AC79" i="12" s="1"/>
  <c r="AE86" i="53" a="1"/>
  <c r="AE86" i="53" s="1"/>
  <c r="AD86" i="53" s="1"/>
  <c r="AC86" i="53" s="1"/>
  <c r="AE68" i="59" a="1"/>
  <c r="AE68" i="59" s="1"/>
  <c r="AD68" i="59" s="1"/>
  <c r="AC68" i="59" s="1"/>
  <c r="AE32" i="36" a="1"/>
  <c r="AE32" i="36" s="1"/>
  <c r="AD32" i="36" s="1"/>
  <c r="AC32" i="36" s="1"/>
  <c r="AE14" i="54" a="1"/>
  <c r="AE14" i="54" s="1"/>
  <c r="AD14" i="54" s="1"/>
  <c r="AC14" i="54" s="1"/>
  <c r="AE71" i="28" a="1"/>
  <c r="AE71" i="28" s="1"/>
  <c r="AD71" i="28" s="1"/>
  <c r="AC71" i="28" s="1"/>
  <c r="AE112" i="34" a="1"/>
  <c r="AE112" i="34" s="1"/>
  <c r="AD112" i="34" s="1"/>
  <c r="AC112" i="34" s="1"/>
  <c r="AE126" i="44" a="1"/>
  <c r="AE126" i="44" s="1"/>
  <c r="AD126" i="44" s="1"/>
  <c r="AC126" i="44" s="1"/>
  <c r="AE42" i="32" a="1"/>
  <c r="AE42" i="32" s="1"/>
  <c r="AD42" i="32" s="1"/>
  <c r="AC42" i="32" s="1"/>
  <c r="AE111" i="32" a="1"/>
  <c r="AE111" i="32" s="1"/>
  <c r="AD111" i="32" s="1"/>
  <c r="AC111" i="32" s="1"/>
  <c r="AE42" i="46" a="1"/>
  <c r="AE42" i="46" s="1"/>
  <c r="AD42" i="46" s="1"/>
  <c r="AE80" i="34" a="1"/>
  <c r="AE80" i="34" s="1"/>
  <c r="AD80" i="34" s="1"/>
  <c r="AC80" i="34" s="1"/>
  <c r="AE54" i="59" a="1"/>
  <c r="AE54" i="59" s="1"/>
  <c r="AD54" i="59" s="1"/>
  <c r="AC54" i="59" s="1"/>
  <c r="AE94" i="44" a="1"/>
  <c r="AE94" i="44" s="1"/>
  <c r="AD94" i="44" s="1"/>
  <c r="AC94" i="44" s="1"/>
  <c r="AE6" i="31" a="1"/>
  <c r="AE6" i="31" s="1"/>
  <c r="AD6" i="31" s="1"/>
  <c r="AC6" i="31" s="1"/>
  <c r="AE6" i="59" a="1"/>
  <c r="AE6" i="59" s="1"/>
  <c r="AD6" i="59" s="1"/>
  <c r="AC6" i="59" s="1"/>
  <c r="AE54" i="37" a="1"/>
  <c r="AE54" i="37" s="1"/>
  <c r="AD54" i="37" s="1"/>
  <c r="AC54" i="37" s="1"/>
  <c r="AE14" i="52" a="1"/>
  <c r="AE14" i="52" s="1"/>
  <c r="AD14" i="52" s="1"/>
  <c r="AC14" i="52" s="1"/>
  <c r="AE112" i="44" a="1"/>
  <c r="AE112" i="44" s="1"/>
  <c r="AD112" i="44" s="1"/>
  <c r="AC112" i="44" s="1"/>
  <c r="AE61" i="52" a="1"/>
  <c r="AE61" i="52" s="1"/>
  <c r="AD61" i="52" s="1"/>
  <c r="AC61" i="52" s="1"/>
  <c r="AE128" i="38" a="1"/>
  <c r="AE128" i="38" s="1"/>
  <c r="AD128" i="38" s="1"/>
  <c r="AC128" i="38" s="1"/>
  <c r="AE25" i="45" a="1"/>
  <c r="AE25" i="45" s="1"/>
  <c r="AD25" i="45" s="1"/>
  <c r="AC25" i="45" s="1"/>
  <c r="AE73" i="59" a="1"/>
  <c r="AE73" i="59" s="1"/>
  <c r="AD73" i="59" s="1"/>
  <c r="AC73" i="59" s="1"/>
  <c r="AE32" i="34" a="1"/>
  <c r="AE32" i="34" s="1"/>
  <c r="AD32" i="34" s="1"/>
  <c r="AC32" i="34" s="1"/>
  <c r="AE50" i="35" a="1"/>
  <c r="AE50" i="35" s="1"/>
  <c r="AD50" i="35" s="1"/>
  <c r="AC50" i="35" s="1"/>
  <c r="AE104" i="51" a="1"/>
  <c r="AE104" i="51" s="1"/>
  <c r="AD104" i="51" s="1"/>
  <c r="AC104" i="51" s="1"/>
  <c r="AE103" i="55" a="1"/>
  <c r="AE103" i="55" s="1"/>
  <c r="AD103" i="55" s="1"/>
  <c r="AC103" i="55" s="1"/>
  <c r="AE57" i="31" a="1"/>
  <c r="AE57" i="31" s="1"/>
  <c r="AD57" i="31" s="1"/>
  <c r="AC57" i="31" s="1"/>
  <c r="AE128" i="54" a="1"/>
  <c r="AE128" i="54" s="1"/>
  <c r="AD128" i="54" s="1"/>
  <c r="AC128" i="54" s="1"/>
  <c r="AE68" i="31" a="1"/>
  <c r="AE68" i="31" s="1"/>
  <c r="AD68" i="31" s="1"/>
  <c r="AC68" i="31" s="1"/>
  <c r="AE37" i="55" a="1"/>
  <c r="AE37" i="55" s="1"/>
  <c r="AD37" i="55" s="1"/>
  <c r="AC37" i="55" s="1"/>
  <c r="AE95" i="54" a="1"/>
  <c r="AE95" i="54" s="1"/>
  <c r="AD95" i="54" s="1"/>
  <c r="AC95" i="54" s="1"/>
  <c r="AE9" i="57" a="1"/>
  <c r="AE9" i="57" s="1"/>
  <c r="AD9" i="57" s="1"/>
  <c r="AC9" i="57" s="1"/>
  <c r="AE104" i="55" a="1"/>
  <c r="AE104" i="55" s="1"/>
  <c r="AD104" i="55" s="1"/>
  <c r="AC104" i="55" s="1"/>
  <c r="AE93" i="34" a="1"/>
  <c r="AE93" i="34" s="1"/>
  <c r="AD93" i="34" s="1"/>
  <c r="AC93" i="34" s="1"/>
  <c r="AE75" i="34" a="1"/>
  <c r="AE75" i="34" s="1"/>
  <c r="AD75" i="34" s="1"/>
  <c r="AC75" i="34" s="1"/>
  <c r="AE61" i="50" a="1"/>
  <c r="AE61" i="50" s="1"/>
  <c r="AD61" i="50" s="1"/>
  <c r="AC61" i="50" s="1"/>
  <c r="AE79" i="50" a="1"/>
  <c r="AE79" i="50" s="1"/>
  <c r="AD79" i="50" s="1"/>
  <c r="AC79" i="50" s="1"/>
  <c r="AE21" i="37" a="1"/>
  <c r="AE21" i="37" s="1"/>
  <c r="AD21" i="37" s="1"/>
  <c r="AC21" i="37" s="1"/>
  <c r="AE13" i="56" a="1"/>
  <c r="AE13" i="56" s="1"/>
  <c r="AD13" i="56" s="1"/>
  <c r="AC13" i="56" s="1"/>
  <c r="AE31" i="36" a="1"/>
  <c r="AE31" i="36" s="1"/>
  <c r="AD31" i="36" s="1"/>
  <c r="AC31" i="36" s="1"/>
  <c r="AE96" i="34" a="1"/>
  <c r="AE96" i="34" s="1"/>
  <c r="AD96" i="34" s="1"/>
  <c r="AC96" i="34" s="1"/>
  <c r="AE39" i="33" a="1"/>
  <c r="AE39" i="33" s="1"/>
  <c r="AD39" i="33" s="1"/>
  <c r="AC39" i="33" s="1"/>
  <c r="AE29" i="46" a="1"/>
  <c r="AE29" i="46" s="1"/>
  <c r="AD29" i="46" s="1"/>
  <c r="AE32" i="44" a="1"/>
  <c r="AE32" i="44" s="1"/>
  <c r="AD32" i="44" s="1"/>
  <c r="AC32" i="44" s="1"/>
  <c r="AE16" i="50" a="1"/>
  <c r="AE16" i="50" s="1"/>
  <c r="AD16" i="50" s="1"/>
  <c r="AC16" i="50" s="1"/>
  <c r="AE8" i="31" a="1"/>
  <c r="AE8" i="31" s="1"/>
  <c r="AD8" i="31" s="1"/>
  <c r="AC8" i="31" s="1"/>
  <c r="AE32" i="52" a="1"/>
  <c r="AE32" i="52" s="1"/>
  <c r="AD32" i="52" s="1"/>
  <c r="AC32" i="52" s="1"/>
  <c r="AE74" i="46" a="1"/>
  <c r="AE74" i="46" s="1"/>
  <c r="AD74" i="46" s="1"/>
  <c r="AE33" i="40" a="1"/>
  <c r="AE33" i="40" s="1"/>
  <c r="AD33" i="40" s="1"/>
  <c r="AC33" i="40" s="1"/>
  <c r="AE64" i="12" a="1"/>
  <c r="AE64" i="12" s="1"/>
  <c r="AD64" i="12" s="1"/>
  <c r="AC64" i="12" s="1"/>
  <c r="AE11" i="44" a="1"/>
  <c r="AE11" i="44" s="1"/>
  <c r="AD11" i="44" s="1"/>
  <c r="AC11" i="44" s="1"/>
  <c r="AE34" i="31" a="1"/>
  <c r="AE34" i="31" s="1"/>
  <c r="AD34" i="31" s="1"/>
  <c r="AC34" i="31" s="1"/>
  <c r="AE82" i="33" a="1"/>
  <c r="AE82" i="33" s="1"/>
  <c r="AD82" i="33" s="1"/>
  <c r="AC82" i="33" s="1"/>
  <c r="AE53" i="43" a="1"/>
  <c r="AE53" i="43" s="1"/>
  <c r="AD53" i="43" s="1"/>
  <c r="AC53" i="43" s="1"/>
  <c r="AE64" i="32" a="1"/>
  <c r="AE64" i="32" s="1"/>
  <c r="AD64" i="32" s="1"/>
  <c r="AC64" i="32" s="1"/>
  <c r="AE50" i="55" a="1"/>
  <c r="AE50" i="55" s="1"/>
  <c r="AD50" i="55" s="1"/>
  <c r="AC50" i="55" s="1"/>
  <c r="AE53" i="57" a="1"/>
  <c r="AE53" i="57" s="1"/>
  <c r="AD53" i="57" s="1"/>
  <c r="AC53" i="57" s="1"/>
  <c r="AE72" i="47" a="1"/>
  <c r="AE72" i="47" s="1"/>
  <c r="AD72" i="47" s="1"/>
  <c r="AC72" i="47" s="1"/>
  <c r="AE2" i="28" a="1"/>
  <c r="AE2" i="28" s="1"/>
  <c r="AD2" i="28" s="1"/>
  <c r="AC2" i="28" s="1"/>
  <c r="AE21" i="31" a="1"/>
  <c r="AE21" i="31" s="1"/>
  <c r="AD21" i="31" s="1"/>
  <c r="AC21" i="31" s="1"/>
  <c r="AE75" i="54" a="1"/>
  <c r="AE75" i="54" s="1"/>
  <c r="AD75" i="54" s="1"/>
  <c r="AC75" i="54" s="1"/>
  <c r="AE31" i="48" a="1"/>
  <c r="AE31" i="48" s="1"/>
  <c r="AD31" i="48" s="1"/>
  <c r="AC31" i="48" s="1"/>
  <c r="AE53" i="37" a="1"/>
  <c r="AE53" i="37" s="1"/>
  <c r="AD53" i="37" s="1"/>
  <c r="AC53" i="37" s="1"/>
  <c r="AE120" i="28" a="1"/>
  <c r="AE120" i="28" s="1"/>
  <c r="AD120" i="28" s="1"/>
  <c r="AC120" i="28" s="1"/>
  <c r="AE14" i="34" a="1"/>
  <c r="AE14" i="34" s="1"/>
  <c r="AD14" i="34" s="1"/>
  <c r="AC14" i="34" s="1"/>
  <c r="AE110" i="34" a="1"/>
  <c r="AE110" i="34" s="1"/>
  <c r="AD110" i="34" s="1"/>
  <c r="AC110" i="34" s="1"/>
  <c r="AE71" i="35" a="1"/>
  <c r="AE71" i="35" s="1"/>
  <c r="AD71" i="35" s="1"/>
  <c r="AC71" i="35" s="1"/>
  <c r="AE21" i="33" a="1"/>
  <c r="AE21" i="33" s="1"/>
  <c r="AD21" i="33" s="1"/>
  <c r="AC21" i="33" s="1"/>
  <c r="AE55" i="31" a="1"/>
  <c r="AE55" i="31" s="1"/>
  <c r="AD55" i="31" s="1"/>
  <c r="AC55" i="31" s="1"/>
  <c r="AE97" i="44" a="1"/>
  <c r="AE97" i="44" s="1"/>
  <c r="AD97" i="44" s="1"/>
  <c r="AC97" i="44" s="1"/>
  <c r="AE111" i="36" a="1"/>
  <c r="AE111" i="36" s="1"/>
  <c r="AD111" i="36" s="1"/>
  <c r="AC111" i="36" s="1"/>
  <c r="AE125" i="54" a="1"/>
  <c r="AE125" i="54" s="1"/>
  <c r="AD125" i="54" s="1"/>
  <c r="AC125" i="54" s="1"/>
  <c r="AE64" i="52" a="1"/>
  <c r="AE64" i="52" s="1"/>
  <c r="AD64" i="52" s="1"/>
  <c r="AC64" i="52" s="1"/>
  <c r="AE3" i="51" a="1"/>
  <c r="AE3" i="51" s="1"/>
  <c r="AD3" i="51" s="1"/>
  <c r="AC3" i="51" s="1"/>
  <c r="AE22" i="35" a="1"/>
  <c r="AE22" i="35" s="1"/>
  <c r="AD22" i="35" s="1"/>
  <c r="AC22" i="35" s="1"/>
  <c r="AE93" i="54" a="1"/>
  <c r="AE93" i="54" s="1"/>
  <c r="AD93" i="54" s="1"/>
  <c r="AC93" i="54" s="1"/>
  <c r="AE3" i="59" a="1"/>
  <c r="AE3" i="59" s="1"/>
  <c r="AD3" i="59" s="1"/>
  <c r="AC3" i="59" s="1"/>
  <c r="AE66" i="49" a="1"/>
  <c r="AE66" i="49" s="1"/>
  <c r="AD66" i="49" s="1"/>
  <c r="AC66" i="49" s="1"/>
  <c r="AE54" i="51" a="1"/>
  <c r="AE54" i="51" s="1"/>
  <c r="AD54" i="51" s="1"/>
  <c r="AC54" i="51" s="1"/>
  <c r="AE30" i="12" a="1"/>
  <c r="AE30" i="12" s="1"/>
  <c r="AD30" i="12" s="1"/>
  <c r="AC30" i="12" s="1"/>
  <c r="AE66" i="47" a="1"/>
  <c r="AE66" i="47" s="1"/>
  <c r="AD66" i="47" s="1"/>
  <c r="AC66" i="47" s="1"/>
  <c r="AE10" i="52" a="1"/>
  <c r="AE10" i="52" s="1"/>
  <c r="AD10" i="52" s="1"/>
  <c r="AC10" i="52" s="1"/>
  <c r="AE41" i="45" a="1"/>
  <c r="AE41" i="45" s="1"/>
  <c r="AD41" i="45" s="1"/>
  <c r="AC41" i="45" s="1"/>
  <c r="AE72" i="37" a="1"/>
  <c r="AE72" i="37" s="1"/>
  <c r="AD72" i="37" s="1"/>
  <c r="AC72" i="37" s="1"/>
  <c r="AE24" i="39" a="1"/>
  <c r="AE24" i="39" s="1"/>
  <c r="AD24" i="39" s="1"/>
  <c r="AC24" i="39" s="1"/>
  <c r="AE3" i="45" a="1"/>
  <c r="AE3" i="45" s="1"/>
  <c r="AD3" i="45" s="1"/>
  <c r="AC3" i="45" s="1"/>
  <c r="AE128" i="52" a="1"/>
  <c r="AE128" i="52" s="1"/>
  <c r="AD128" i="52" s="1"/>
  <c r="AC128" i="52" s="1"/>
  <c r="AE94" i="52" a="1"/>
  <c r="AE94" i="52" s="1"/>
  <c r="AD94" i="52" s="1"/>
  <c r="AC94" i="52" s="1"/>
  <c r="AE70" i="53" a="1"/>
  <c r="AE70" i="53" s="1"/>
  <c r="AD70" i="53" s="1"/>
  <c r="AC70" i="53" s="1"/>
  <c r="AE6" i="45" a="1"/>
  <c r="AE6" i="45" s="1"/>
  <c r="AD6" i="45" s="1"/>
  <c r="AC6" i="45" s="1"/>
  <c r="AE41" i="53" a="1"/>
  <c r="AE41" i="53" s="1"/>
  <c r="AD41" i="53" s="1"/>
  <c r="AC41" i="53" s="1"/>
  <c r="AE123" i="50" a="1"/>
  <c r="AE123" i="50" s="1"/>
  <c r="AD123" i="50" s="1"/>
  <c r="AC123" i="50" s="1"/>
  <c r="AE101" i="57" a="1"/>
  <c r="AE101" i="57" s="1"/>
  <c r="AD101" i="57" s="1"/>
  <c r="AC101" i="57" s="1"/>
  <c r="AE56" i="53" a="1"/>
  <c r="AE56" i="53" s="1"/>
  <c r="AD56" i="53" s="1"/>
  <c r="AC56" i="53" s="1"/>
  <c r="AE29" i="50" a="1"/>
  <c r="AE29" i="50" s="1"/>
  <c r="AD29" i="50" s="1"/>
  <c r="AC29" i="50" s="1"/>
  <c r="AE9" i="35" a="1"/>
  <c r="AE9" i="35" s="1"/>
  <c r="AD9" i="35" s="1"/>
  <c r="AC9" i="35" s="1"/>
  <c r="AE85" i="49" a="1"/>
  <c r="AE85" i="49" s="1"/>
  <c r="AD85" i="49" s="1"/>
  <c r="AC85" i="49" s="1"/>
  <c r="AE31" i="44" a="1"/>
  <c r="AE31" i="44" s="1"/>
  <c r="AD31" i="44" s="1"/>
  <c r="AC31" i="44" s="1"/>
  <c r="AE50" i="37" a="1"/>
  <c r="AE50" i="37" s="1"/>
  <c r="AD50" i="37" s="1"/>
  <c r="AC50" i="37" s="1"/>
  <c r="AE106" i="56" a="1"/>
  <c r="AE106" i="56" s="1"/>
  <c r="AD106" i="56" s="1"/>
  <c r="AC106" i="56" s="1"/>
  <c r="AE64" i="54" a="1"/>
  <c r="AE64" i="54" s="1"/>
  <c r="AD64" i="54" s="1"/>
  <c r="AC64" i="54" s="1"/>
  <c r="AE114" i="49" a="1"/>
  <c r="AE114" i="49" s="1"/>
  <c r="AD114" i="49" s="1"/>
  <c r="AC114" i="49" s="1"/>
  <c r="AE34" i="28" a="1"/>
  <c r="AE34" i="28" s="1"/>
  <c r="AD34" i="28" s="1"/>
  <c r="AC34" i="28" s="1"/>
  <c r="AE47" i="54" a="1"/>
  <c r="AE47" i="54" s="1"/>
  <c r="AD47" i="54" s="1"/>
  <c r="AC47" i="54" s="1"/>
  <c r="AE77" i="36" a="1"/>
  <c r="AE77" i="36" s="1"/>
  <c r="AD77" i="36" s="1"/>
  <c r="AC77" i="36" s="1"/>
  <c r="AE74" i="30" a="1"/>
  <c r="AE74" i="30" s="1"/>
  <c r="AD74" i="30" s="1"/>
  <c r="AC74" i="30" s="1"/>
  <c r="AE17" i="50" a="1"/>
  <c r="AE17" i="50" s="1"/>
  <c r="AD17" i="50" s="1"/>
  <c r="AC17" i="50" s="1"/>
  <c r="AE106" i="34" a="1"/>
  <c r="AE106" i="34" s="1"/>
  <c r="AD106" i="34" s="1"/>
  <c r="AC106" i="34" s="1"/>
  <c r="AE64" i="50" a="1"/>
  <c r="AE64" i="50" s="1"/>
  <c r="AD64" i="50" s="1"/>
  <c r="AC64" i="50" s="1"/>
  <c r="AE85" i="28" a="1"/>
  <c r="AE85" i="28" s="1"/>
  <c r="AD85" i="28" s="1"/>
  <c r="AC85" i="28" s="1"/>
  <c r="AE104" i="33" a="1"/>
  <c r="AE104" i="33" s="1"/>
  <c r="AD104" i="33" s="1"/>
  <c r="AC104" i="33" s="1"/>
  <c r="AE34" i="37" a="1"/>
  <c r="AE34" i="37" s="1"/>
  <c r="AD34" i="37" s="1"/>
  <c r="AC34" i="37" s="1"/>
  <c r="AE61" i="56" a="1"/>
  <c r="AE61" i="56" s="1"/>
  <c r="AD61" i="56" s="1"/>
  <c r="AC61" i="56" s="1"/>
  <c r="AE2" i="57" a="1"/>
  <c r="AE2" i="57" s="1"/>
  <c r="AE56" i="28" a="1"/>
  <c r="AE56" i="28" s="1"/>
  <c r="AD56" i="28" s="1"/>
  <c r="AC56" i="28" s="1"/>
  <c r="AE71" i="33" a="1"/>
  <c r="AE71" i="33" s="1"/>
  <c r="AD71" i="33" s="1"/>
  <c r="AC71" i="33" s="1"/>
  <c r="AE31" i="52" a="1"/>
  <c r="AE31" i="52" s="1"/>
  <c r="AD31" i="52" s="1"/>
  <c r="AC31" i="52" s="1"/>
  <c r="AE88" i="59" a="1"/>
  <c r="AE88" i="59" s="1"/>
  <c r="AD88" i="59" s="1"/>
  <c r="AC88" i="59" s="1"/>
  <c r="AE4" i="31" a="1"/>
  <c r="AE4" i="31" s="1"/>
  <c r="AD4" i="31" s="1"/>
  <c r="AC4" i="31" s="1"/>
  <c r="AE89" i="33" a="1"/>
  <c r="AE89" i="33" s="1"/>
  <c r="AD89" i="33" s="1"/>
  <c r="AC89" i="33" s="1"/>
  <c r="AE114" i="59" a="1"/>
  <c r="AE114" i="59" s="1"/>
  <c r="AD114" i="59" s="1"/>
  <c r="AC114" i="59" s="1"/>
  <c r="AE112" i="36" a="1"/>
  <c r="AE112" i="36" s="1"/>
  <c r="AD112" i="36" s="1"/>
  <c r="AC112" i="36" s="1"/>
  <c r="AE31" i="32" a="1"/>
  <c r="AE31" i="32" s="1"/>
  <c r="AD31" i="32" s="1"/>
  <c r="AC31" i="32" s="1"/>
  <c r="AE93" i="44" a="1"/>
  <c r="AE93" i="44" s="1"/>
  <c r="AD93" i="44" s="1"/>
  <c r="AC93" i="44" s="1"/>
  <c r="AE69" i="57" a="1"/>
  <c r="AE69" i="57" s="1"/>
  <c r="AD69" i="57" s="1"/>
  <c r="AC69" i="57" s="1"/>
  <c r="AE67" i="55" a="1"/>
  <c r="AE67" i="55" s="1"/>
  <c r="AD67" i="55" s="1"/>
  <c r="AC67" i="55" s="1"/>
  <c r="AE69" i="53" a="1"/>
  <c r="AE69" i="53" s="1"/>
  <c r="AD69" i="53" s="1"/>
  <c r="AC69" i="53" s="1"/>
  <c r="AE77" i="34" a="1"/>
  <c r="AE77" i="34" s="1"/>
  <c r="AD77" i="34" s="1"/>
  <c r="AC77" i="34" s="1"/>
  <c r="AE112" i="56" a="1"/>
  <c r="AE112" i="56" s="1"/>
  <c r="AD112" i="56" s="1"/>
  <c r="AC112" i="56" s="1"/>
  <c r="AE77" i="58" a="1"/>
  <c r="AE77" i="58" s="1"/>
  <c r="AD77" i="58" s="1"/>
  <c r="AC77" i="58" s="1"/>
  <c r="AE3" i="55" a="1"/>
  <c r="AE3" i="55" s="1"/>
  <c r="AD3" i="55" s="1"/>
  <c r="AC3" i="55" s="1"/>
  <c r="AE39" i="35" a="1"/>
  <c r="AE39" i="35" s="1"/>
  <c r="AD39" i="35" s="1"/>
  <c r="AC39" i="35" s="1"/>
  <c r="AE24" i="35" a="1"/>
  <c r="AE24" i="35" s="1"/>
  <c r="AD24" i="35" s="1"/>
  <c r="AC24" i="35" s="1"/>
  <c r="AE85" i="55" a="1"/>
  <c r="AE85" i="55" s="1"/>
  <c r="AD85" i="55" s="1"/>
  <c r="AC85" i="55" s="1"/>
  <c r="AE29" i="34" a="1"/>
  <c r="AE29" i="34" s="1"/>
  <c r="AD29" i="34" s="1"/>
  <c r="AC29" i="34" s="1"/>
  <c r="AE103" i="31" a="1"/>
  <c r="AE103" i="31" s="1"/>
  <c r="AD103" i="31" s="1"/>
  <c r="AC103" i="31" s="1"/>
  <c r="AE37" i="45" a="1"/>
  <c r="AE37" i="45" s="1"/>
  <c r="AD37" i="45" s="1"/>
  <c r="AC37" i="45" s="1"/>
  <c r="AE53" i="31" a="1"/>
  <c r="AE53" i="31" s="1"/>
  <c r="AD53" i="31" s="1"/>
  <c r="AC53" i="31" s="1"/>
  <c r="AE47" i="56" a="1"/>
  <c r="AE47" i="56" s="1"/>
  <c r="AD47" i="56" s="1"/>
  <c r="AC47" i="56" s="1"/>
  <c r="AE128" i="56" a="1"/>
  <c r="AE128" i="56" s="1"/>
  <c r="AD128" i="56" s="1"/>
  <c r="AC128" i="56" s="1"/>
  <c r="AE106" i="32" a="1"/>
  <c r="AE106" i="32" s="1"/>
  <c r="AD106" i="32" s="1"/>
  <c r="AC106" i="32" s="1"/>
  <c r="AE2" i="35" a="1"/>
  <c r="AE2" i="35" s="1"/>
  <c r="AE77" i="32" a="1"/>
  <c r="AE77" i="32" s="1"/>
  <c r="AD77" i="32" s="1"/>
  <c r="AC77" i="32" s="1"/>
  <c r="AE32" i="58" a="1"/>
  <c r="AE32" i="58" s="1"/>
  <c r="AD32" i="58" s="1"/>
  <c r="AC32" i="58" s="1"/>
  <c r="AE49" i="44" a="1"/>
  <c r="AE49" i="44" s="1"/>
  <c r="AD49" i="44" s="1"/>
  <c r="AC49" i="44" s="1"/>
  <c r="AE72" i="55" a="1"/>
  <c r="AE72" i="55" s="1"/>
  <c r="AD72" i="55" s="1"/>
  <c r="AC72" i="55" s="1"/>
  <c r="AE117" i="53" a="1"/>
  <c r="AE117" i="53" s="1"/>
  <c r="AD117" i="53" s="1"/>
  <c r="AC117" i="53" s="1"/>
  <c r="AE18" i="43" a="1"/>
  <c r="AE18" i="43" s="1"/>
  <c r="AD18" i="43" s="1"/>
  <c r="AC18" i="43" s="1"/>
  <c r="AE41" i="39" a="1"/>
  <c r="AE41" i="39" s="1"/>
  <c r="AD41" i="39" s="1"/>
  <c r="AC41" i="39" s="1"/>
  <c r="AE14" i="50" a="1"/>
  <c r="AE14" i="50" s="1"/>
  <c r="AD14" i="50" s="1"/>
  <c r="AC14" i="50" s="1"/>
  <c r="AE96" i="56" a="1"/>
  <c r="AE96" i="56" s="1"/>
  <c r="AD96" i="56" s="1"/>
  <c r="AC96" i="56" s="1"/>
  <c r="AE87" i="33" a="1"/>
  <c r="AE87" i="33" s="1"/>
  <c r="AD87" i="33" s="1"/>
  <c r="AC87" i="33" s="1"/>
  <c r="AE17" i="52" a="1"/>
  <c r="AE17" i="52" s="1"/>
  <c r="AD17" i="52" s="1"/>
  <c r="AC17" i="52" s="1"/>
  <c r="AE102" i="33" a="1"/>
  <c r="AE102" i="33" s="1"/>
  <c r="AD102" i="33" s="1"/>
  <c r="AC102" i="33" s="1"/>
  <c r="AE62" i="52" a="1"/>
  <c r="AE62" i="52" s="1"/>
  <c r="AD62" i="52" s="1"/>
  <c r="AC62" i="52" s="1"/>
  <c r="AE40" i="33" a="1"/>
  <c r="AE40" i="33" s="1"/>
  <c r="AD40" i="33" s="1"/>
  <c r="AC40" i="33" s="1"/>
  <c r="AE79" i="56" a="1"/>
  <c r="AE79" i="56" s="1"/>
  <c r="AD79" i="56" s="1"/>
  <c r="AC79" i="56" s="1"/>
  <c r="AE39" i="49" a="1"/>
  <c r="AE39" i="49" s="1"/>
  <c r="AD39" i="49" s="1"/>
  <c r="AC39" i="49" s="1"/>
  <c r="AE80" i="36" a="1"/>
  <c r="AE80" i="36" s="1"/>
  <c r="AD80" i="36" s="1"/>
  <c r="AC80" i="36" s="1"/>
  <c r="AE62" i="50" a="1"/>
  <c r="AE62" i="50" s="1"/>
  <c r="AD62" i="50" s="1"/>
  <c r="AC62" i="50" s="1"/>
  <c r="AE10" i="38" a="1"/>
  <c r="AE10" i="38" s="1"/>
  <c r="AD10" i="38" s="1"/>
  <c r="AC10" i="38" s="1"/>
  <c r="AE66" i="28" a="1"/>
  <c r="AE66" i="28" s="1"/>
  <c r="AD66" i="28" s="1"/>
  <c r="AC66" i="28" s="1"/>
  <c r="AE67" i="57" a="1"/>
  <c r="AE67" i="57" s="1"/>
  <c r="AD67" i="57" s="1"/>
  <c r="AC67" i="57" s="1"/>
  <c r="AE86" i="35" a="1"/>
  <c r="AE86" i="35" s="1"/>
  <c r="AD86" i="35" s="1"/>
  <c r="AC86" i="35" s="1"/>
  <c r="AE41" i="33" a="1"/>
  <c r="AE41" i="33" s="1"/>
  <c r="AD41" i="33" s="1"/>
  <c r="AC41" i="33" s="1"/>
  <c r="AE15" i="30" a="1"/>
  <c r="AE15" i="30" s="1"/>
  <c r="AD15" i="30" s="1"/>
  <c r="AC15" i="30" s="1"/>
  <c r="AE25" i="37" a="1"/>
  <c r="AE25" i="37" s="1"/>
  <c r="AD25" i="37" s="1"/>
  <c r="AC25" i="37" s="1"/>
  <c r="AE71" i="59" a="1"/>
  <c r="AE71" i="59" s="1"/>
  <c r="AD71" i="59" s="1"/>
  <c r="AC71" i="59" s="1"/>
  <c r="AE78" i="46" a="1"/>
  <c r="AE78" i="46" s="1"/>
  <c r="AD78" i="46" s="1"/>
  <c r="AE46" i="36" a="1"/>
  <c r="AE46" i="36" s="1"/>
  <c r="AD46" i="36" s="1"/>
  <c r="AC46" i="36" s="1"/>
  <c r="AE41" i="31" a="1"/>
  <c r="AE41" i="31" s="1"/>
  <c r="AD41" i="31" s="1"/>
  <c r="AC41" i="31" s="1"/>
  <c r="AE87" i="45" a="1"/>
  <c r="AE87" i="45" s="1"/>
  <c r="AD87" i="45" s="1"/>
  <c r="AC87" i="45" s="1"/>
  <c r="AE2" i="55" a="1"/>
  <c r="AE2" i="55" s="1"/>
  <c r="AE40" i="53" a="1"/>
  <c r="AE40" i="53" s="1"/>
  <c r="AD40" i="53" s="1"/>
  <c r="AC40" i="53" s="1"/>
  <c r="AE114" i="55" a="1"/>
  <c r="AE114" i="55" s="1"/>
  <c r="AD114" i="55" s="1"/>
  <c r="AC114" i="55" s="1"/>
  <c r="AE98" i="57" a="1"/>
  <c r="AE98" i="57" s="1"/>
  <c r="AD98" i="57" s="1"/>
  <c r="AC98" i="57" s="1"/>
  <c r="AE11" i="32" a="1"/>
  <c r="AE11" i="32" s="1"/>
  <c r="AD11" i="32" s="1"/>
  <c r="AC11" i="32" s="1"/>
  <c r="AE113" i="12" a="1"/>
  <c r="AE113" i="12" s="1"/>
  <c r="AD113" i="12" s="1"/>
  <c r="AC113" i="12" s="1"/>
  <c r="AE5" i="37" a="1"/>
  <c r="AE5" i="37" s="1"/>
  <c r="AD5" i="37" s="1"/>
  <c r="AC5" i="37" s="1"/>
  <c r="AE45" i="48" a="1"/>
  <c r="AE45" i="48" s="1"/>
  <c r="AD45" i="48" s="1"/>
  <c r="AC45" i="48" s="1"/>
  <c r="AE47" i="44" a="1"/>
  <c r="AE47" i="44" s="1"/>
  <c r="AD47" i="44" s="1"/>
  <c r="AC47" i="44" s="1"/>
  <c r="AE11" i="36" a="1"/>
  <c r="AE11" i="36" s="1"/>
  <c r="AD11" i="36" s="1"/>
  <c r="AC11" i="36" s="1"/>
  <c r="AE122" i="34" a="1"/>
  <c r="AE122" i="34" s="1"/>
  <c r="AD122" i="34" s="1"/>
  <c r="AC122" i="34" s="1"/>
  <c r="AE4" i="49" a="1"/>
  <c r="AE4" i="49" s="1"/>
  <c r="AD4" i="49" s="1"/>
  <c r="AC4" i="49" s="1"/>
  <c r="AE4" i="37" a="1"/>
  <c r="AE4" i="37" s="1"/>
  <c r="AD4" i="37" s="1"/>
  <c r="AC4" i="37" s="1"/>
  <c r="AE33" i="36" a="1"/>
  <c r="AE33" i="36" s="1"/>
  <c r="AD33" i="36" s="1"/>
  <c r="AC33" i="36" s="1"/>
  <c r="AE3" i="33" a="1"/>
  <c r="AE3" i="33" s="1"/>
  <c r="AD3" i="33" s="1"/>
  <c r="AC3" i="33" s="1"/>
  <c r="AE16" i="56" a="1"/>
  <c r="AE16" i="56" s="1"/>
  <c r="AD16" i="56" s="1"/>
  <c r="AC16" i="56" s="1"/>
  <c r="AE24" i="59" a="1"/>
  <c r="AE24" i="59" s="1"/>
  <c r="AD24" i="59" s="1"/>
  <c r="AC24" i="59" s="1"/>
  <c r="AE16" i="34" a="1"/>
  <c r="AE16" i="34" s="1"/>
  <c r="AD16" i="34" s="1"/>
  <c r="AC16" i="34" s="1"/>
  <c r="AE5" i="51" a="1"/>
  <c r="AE5" i="51" s="1"/>
  <c r="AD5" i="51" s="1"/>
  <c r="AC5" i="51" s="1"/>
  <c r="AE129" i="46" a="1"/>
  <c r="AE129" i="46" s="1"/>
  <c r="AD129" i="46" s="1"/>
  <c r="AE25" i="47" a="1"/>
  <c r="AE25" i="47" s="1"/>
  <c r="AD25" i="47" s="1"/>
  <c r="AC25" i="47" s="1"/>
  <c r="AE120" i="45" a="1"/>
  <c r="AE120" i="45" s="1"/>
  <c r="AD120" i="45" s="1"/>
  <c r="AC120" i="45" s="1"/>
  <c r="AE23" i="59" a="1"/>
  <c r="AE23" i="59" s="1"/>
  <c r="AD23" i="59" s="1"/>
  <c r="AC23" i="59" s="1"/>
  <c r="AE82" i="59" a="1"/>
  <c r="AE82" i="59" s="1"/>
  <c r="AD82" i="59" s="1"/>
  <c r="AC82" i="59" s="1"/>
  <c r="AE40" i="37" a="1"/>
  <c r="AE40" i="37" s="1"/>
  <c r="AD40" i="37" s="1"/>
  <c r="AC40" i="37" s="1"/>
  <c r="AE65" i="44" a="1"/>
  <c r="AE65" i="44" s="1"/>
  <c r="AD65" i="44" s="1"/>
  <c r="AC65" i="44" s="1"/>
  <c r="AE122" i="44" a="1"/>
  <c r="AE122" i="44" s="1"/>
  <c r="AD122" i="44" s="1"/>
  <c r="AC122" i="44" s="1"/>
  <c r="AE26" i="38" a="1"/>
  <c r="AE26" i="38" s="1"/>
  <c r="AD26" i="38" s="1"/>
  <c r="AC26" i="38" s="1"/>
  <c r="AE111" i="56" a="1"/>
  <c r="AE111" i="56" s="1"/>
  <c r="AD111" i="56" s="1"/>
  <c r="AC111" i="56" s="1"/>
  <c r="AE81" i="32" a="1"/>
  <c r="AE81" i="32" s="1"/>
  <c r="AD81" i="32" s="1"/>
  <c r="AC81" i="32" s="1"/>
  <c r="AE73" i="45" a="1"/>
  <c r="AE73" i="45" s="1"/>
  <c r="AD73" i="45" s="1"/>
  <c r="AC73" i="45" s="1"/>
  <c r="AE23" i="51" a="1"/>
  <c r="AE23" i="51" s="1"/>
  <c r="AD23" i="51" s="1"/>
  <c r="AC23" i="51" s="1"/>
  <c r="AE17" i="54" a="1"/>
  <c r="AE17" i="54" s="1"/>
  <c r="AD17" i="54" s="1"/>
  <c r="AC17" i="54" s="1"/>
  <c r="AE33" i="42" a="1"/>
  <c r="AE33" i="42" s="1"/>
  <c r="AD33" i="42" s="1"/>
  <c r="AC33" i="42" s="1"/>
  <c r="AE121" i="47" a="1"/>
  <c r="AE121" i="47" s="1"/>
  <c r="AD121" i="47" s="1"/>
  <c r="AC121" i="47" s="1"/>
  <c r="AE114" i="33" a="1"/>
  <c r="AE114" i="33" s="1"/>
  <c r="AD114" i="33" s="1"/>
  <c r="AC114" i="33" s="1"/>
  <c r="AE106" i="52" a="1"/>
  <c r="AE106" i="52" s="1"/>
  <c r="AD106" i="52" s="1"/>
  <c r="AC106" i="52" s="1"/>
  <c r="AE82" i="45" a="1"/>
  <c r="AE82" i="45" s="1"/>
  <c r="AD82" i="45" s="1"/>
  <c r="AC82" i="45" s="1"/>
  <c r="AE37" i="33" a="1"/>
  <c r="AE37" i="33" s="1"/>
  <c r="AD37" i="33" s="1"/>
  <c r="AC37" i="33" s="1"/>
  <c r="AE13" i="30" a="1"/>
  <c r="AE13" i="30" s="1"/>
  <c r="AD13" i="30" s="1"/>
  <c r="AC13" i="30" s="1"/>
  <c r="AE63" i="56" a="1"/>
  <c r="AE63" i="56" s="1"/>
  <c r="AD63" i="56" s="1"/>
  <c r="AC63" i="56" s="1"/>
  <c r="AE48" i="34" a="1"/>
  <c r="AE48" i="34" s="1"/>
  <c r="AD48" i="34" s="1"/>
  <c r="AC48" i="34" s="1"/>
  <c r="AE75" i="58" a="1"/>
  <c r="AE75" i="58" s="1"/>
  <c r="AD75" i="58" s="1"/>
  <c r="AC75" i="58" s="1"/>
  <c r="AE55" i="55" a="1"/>
  <c r="AE55" i="55" s="1"/>
  <c r="AD55" i="55" s="1"/>
  <c r="AC55" i="55" s="1"/>
  <c r="AE30" i="52" a="1"/>
  <c r="AE30" i="52" s="1"/>
  <c r="AD30" i="52" s="1"/>
  <c r="AC30" i="52" s="1"/>
  <c r="AE68" i="35" a="1"/>
  <c r="AE68" i="35" s="1"/>
  <c r="AD68" i="35" s="1"/>
  <c r="AC68" i="35" s="1"/>
  <c r="AE16" i="44" a="1"/>
  <c r="AE16" i="44" s="1"/>
  <c r="AD16" i="44" s="1"/>
  <c r="AC16" i="44" s="1"/>
  <c r="AE39" i="45" a="1"/>
  <c r="AE39" i="45" s="1"/>
  <c r="AD39" i="45" s="1"/>
  <c r="AC39" i="45" s="1"/>
  <c r="AE14" i="30" a="1"/>
  <c r="AE14" i="30" s="1"/>
  <c r="AD14" i="30" s="1"/>
  <c r="AC14" i="30" s="1"/>
  <c r="AE29" i="44" a="1"/>
  <c r="AE29" i="44" s="1"/>
  <c r="AD29" i="44" s="1"/>
  <c r="AC29" i="44" s="1"/>
  <c r="AE74" i="56" a="1"/>
  <c r="AE74" i="56" s="1"/>
  <c r="AD74" i="56" s="1"/>
  <c r="AC74" i="56" s="1"/>
  <c r="AE62" i="44" a="1"/>
  <c r="AE62" i="44" s="1"/>
  <c r="AD62" i="44" s="1"/>
  <c r="AC62" i="44" s="1"/>
  <c r="AE81" i="56" a="1"/>
  <c r="AE81" i="56" s="1"/>
  <c r="AD81" i="56" s="1"/>
  <c r="AC81" i="56" s="1"/>
  <c r="AE89" i="37" a="1"/>
  <c r="AE89" i="37" s="1"/>
  <c r="AD89" i="37" s="1"/>
  <c r="AC89" i="37" s="1"/>
  <c r="AE65" i="54" a="1"/>
  <c r="AE65" i="54" s="1"/>
  <c r="AD65" i="54" s="1"/>
  <c r="AC65" i="54" s="1"/>
  <c r="AE17" i="34" a="1"/>
  <c r="AE17" i="34" s="1"/>
  <c r="AD17" i="34" s="1"/>
  <c r="AC17" i="34" s="1"/>
  <c r="AE22" i="59" a="1"/>
  <c r="AE22" i="59" s="1"/>
  <c r="AD22" i="59" s="1"/>
  <c r="AC22" i="59" s="1"/>
  <c r="AE69" i="33" a="1"/>
  <c r="AE69" i="33" s="1"/>
  <c r="AD69" i="33" s="1"/>
  <c r="AC69" i="33" s="1"/>
  <c r="AE14" i="36" a="1"/>
  <c r="AE14" i="36" s="1"/>
  <c r="AD14" i="36" s="1"/>
  <c r="AC14" i="36" s="1"/>
  <c r="AE50" i="43" a="1"/>
  <c r="AE50" i="43" s="1"/>
  <c r="AD50" i="43" s="1"/>
  <c r="AC50" i="43" s="1"/>
  <c r="AE86" i="55" a="1"/>
  <c r="AE86" i="55" s="1"/>
  <c r="AD86" i="55" s="1"/>
  <c r="AC86" i="55" s="1"/>
  <c r="AE70" i="59" a="1"/>
  <c r="AE70" i="59" s="1"/>
  <c r="AD70" i="59" s="1"/>
  <c r="AC70" i="59" s="1"/>
  <c r="AE123" i="46" a="1"/>
  <c r="AE123" i="46" s="1"/>
  <c r="AD123" i="46" s="1"/>
  <c r="AE22" i="28" a="1"/>
  <c r="AE22" i="28" s="1"/>
  <c r="AD22" i="28" s="1"/>
  <c r="AC22" i="28" s="1"/>
  <c r="AE66" i="53" a="1"/>
  <c r="AE66" i="53" s="1"/>
  <c r="AD66" i="53" s="1"/>
  <c r="AC66" i="53" s="1"/>
  <c r="AE10" i="54" a="1"/>
  <c r="AE10" i="54" s="1"/>
  <c r="AD10" i="54" s="1"/>
  <c r="AC10" i="54" s="1"/>
  <c r="AE75" i="40" a="1"/>
  <c r="AE75" i="40" s="1"/>
  <c r="AD75" i="40" s="1"/>
  <c r="AC75" i="40" s="1"/>
  <c r="AE6" i="33" a="1"/>
  <c r="AE6" i="33" s="1"/>
  <c r="AD6" i="33" s="1"/>
  <c r="AC6" i="33" s="1"/>
  <c r="AE57" i="37" a="1"/>
  <c r="AE57" i="37" s="1"/>
  <c r="AD57" i="37" s="1"/>
  <c r="AC57" i="37" s="1"/>
  <c r="AE85" i="57" a="1"/>
  <c r="AE85" i="57" s="1"/>
  <c r="AD85" i="57" s="1"/>
  <c r="AC85" i="57" s="1"/>
  <c r="AE3" i="49" a="1"/>
  <c r="AE3" i="49" s="1"/>
  <c r="AD3" i="49" s="1"/>
  <c r="AC3" i="49" s="1"/>
  <c r="AE58" i="36" a="1"/>
  <c r="AE58" i="36" s="1"/>
  <c r="AD58" i="36" s="1"/>
  <c r="AC58" i="36" s="1"/>
  <c r="AE66" i="51" a="1"/>
  <c r="AE66" i="51" s="1"/>
  <c r="AD66" i="51" s="1"/>
  <c r="AC66" i="51" s="1"/>
  <c r="AE73" i="55" a="1"/>
  <c r="AE73" i="55" s="1"/>
  <c r="AD73" i="55" s="1"/>
  <c r="AC73" i="55" s="1"/>
  <c r="AE82" i="49" a="1"/>
  <c r="AE82" i="49" s="1"/>
  <c r="AD82" i="49" s="1"/>
  <c r="AC82" i="49" s="1"/>
  <c r="AE34" i="51" a="1"/>
  <c r="AE34" i="51" s="1"/>
  <c r="AD34" i="51" s="1"/>
  <c r="AC34" i="51" s="1"/>
  <c r="AE21" i="53" a="1"/>
  <c r="AE21" i="53" s="1"/>
  <c r="AD21" i="53" s="1"/>
  <c r="AC21" i="53" s="1"/>
  <c r="AE49" i="30" a="1"/>
  <c r="AE49" i="30" s="1"/>
  <c r="AD49" i="30" s="1"/>
  <c r="AC49" i="30" s="1"/>
  <c r="AE18" i="55" a="1"/>
  <c r="AE18" i="55" s="1"/>
  <c r="AD18" i="55" s="1"/>
  <c r="AC18" i="55" s="1"/>
  <c r="AE7" i="28" a="1"/>
  <c r="AE7" i="28" s="1"/>
  <c r="AD7" i="28" s="1"/>
  <c r="AC7" i="28" s="1"/>
  <c r="AE61" i="32" a="1"/>
  <c r="AE61" i="32" s="1"/>
  <c r="AD61" i="32" s="1"/>
  <c r="AC61" i="32" s="1"/>
  <c r="AE15" i="56" a="1"/>
  <c r="AE15" i="56" s="1"/>
  <c r="AD15" i="56" s="1"/>
  <c r="AC15" i="56" s="1"/>
  <c r="AE18" i="53" a="1"/>
  <c r="AE18" i="53" s="1"/>
  <c r="AD18" i="53" s="1"/>
  <c r="AC18" i="53" s="1"/>
  <c r="AE129" i="44" a="1"/>
  <c r="AE129" i="44" s="1"/>
  <c r="AD129" i="44" s="1"/>
  <c r="AC129" i="44" s="1"/>
  <c r="AE67" i="37" a="1"/>
  <c r="AE67" i="37" s="1"/>
  <c r="AD67" i="37" s="1"/>
  <c r="AC67" i="37" s="1"/>
  <c r="AE49" i="58" a="1"/>
  <c r="AE49" i="58" s="1"/>
  <c r="AD49" i="58" s="1"/>
  <c r="AC49" i="58" s="1"/>
  <c r="AE15" i="44" a="1"/>
  <c r="AE15" i="44" s="1"/>
  <c r="AD15" i="44" s="1"/>
  <c r="AC15" i="44" s="1"/>
  <c r="AE120" i="51" a="1"/>
  <c r="AE120" i="51" s="1"/>
  <c r="AD120" i="51" s="1"/>
  <c r="AC120" i="51" s="1"/>
  <c r="AE8" i="59" a="1"/>
  <c r="AE8" i="59" s="1"/>
  <c r="AD8" i="59" s="1"/>
  <c r="AC8" i="59" s="1"/>
  <c r="AE13" i="58" a="1"/>
  <c r="AE13" i="58" s="1"/>
  <c r="AD13" i="58" s="1"/>
  <c r="AC13" i="58" s="1"/>
  <c r="AE73" i="37" a="1"/>
  <c r="AE73" i="37" s="1"/>
  <c r="AD73" i="37" s="1"/>
  <c r="AC73" i="37" s="1"/>
  <c r="AE67" i="53" a="1"/>
  <c r="AE67" i="53" s="1"/>
  <c r="AD67" i="53" s="1"/>
  <c r="AC67" i="53" s="1"/>
  <c r="AE122" i="56" a="1"/>
  <c r="AE122" i="56" s="1"/>
  <c r="AD122" i="56" s="1"/>
  <c r="AC122" i="56" s="1"/>
  <c r="AE64" i="56" a="1"/>
  <c r="AE64" i="56" s="1"/>
  <c r="AD64" i="56" s="1"/>
  <c r="AC64" i="56" s="1"/>
  <c r="AE9" i="55" a="1"/>
  <c r="AE9" i="55" s="1"/>
  <c r="AD9" i="55" s="1"/>
  <c r="AC9" i="55" s="1"/>
  <c r="AE71" i="53" a="1"/>
  <c r="AE71" i="53" s="1"/>
  <c r="AD71" i="53" s="1"/>
  <c r="AC71" i="53" s="1"/>
  <c r="AE56" i="51" a="1"/>
  <c r="AE56" i="51" s="1"/>
  <c r="AD56" i="51" s="1"/>
  <c r="AC56" i="51" s="1"/>
  <c r="AE101" i="59" a="1"/>
  <c r="AE101" i="59" s="1"/>
  <c r="AD101" i="59" s="1"/>
  <c r="AC101" i="59" s="1"/>
  <c r="AE9" i="31" a="1"/>
  <c r="AE9" i="31" s="1"/>
  <c r="AD9" i="31" s="1"/>
  <c r="AC9" i="31" s="1"/>
  <c r="AE18" i="33" a="1"/>
  <c r="AE18" i="33" s="1"/>
  <c r="AD18" i="33" s="1"/>
  <c r="AC18" i="33" s="1"/>
  <c r="AE80" i="50" a="1"/>
  <c r="AE80" i="50" s="1"/>
  <c r="AD80" i="50" s="1"/>
  <c r="AC80" i="50" s="1"/>
  <c r="AE31" i="34" a="1"/>
  <c r="AE31" i="34" s="1"/>
  <c r="AD31" i="34" s="1"/>
  <c r="AC31" i="34" s="1"/>
  <c r="AE90" i="58" a="1"/>
  <c r="AE90" i="58" s="1"/>
  <c r="AD90" i="58" s="1"/>
  <c r="AC90" i="58" s="1"/>
  <c r="AE77" i="30" a="1"/>
  <c r="AE77" i="30" s="1"/>
  <c r="AD77" i="30" s="1"/>
  <c r="AC77" i="30" s="1"/>
  <c r="AE24" i="47" a="1"/>
  <c r="AE24" i="47" s="1"/>
  <c r="AD24" i="47" s="1"/>
  <c r="AC24" i="47" s="1"/>
  <c r="AE120" i="53" a="1"/>
  <c r="AE120" i="53" s="1"/>
  <c r="AD120" i="53" s="1"/>
  <c r="AC120" i="53" s="1"/>
  <c r="AE71" i="55" a="1"/>
  <c r="AE71" i="55" s="1"/>
  <c r="AD71" i="55" s="1"/>
  <c r="AC71" i="55" s="1"/>
  <c r="AE42" i="54" a="1"/>
  <c r="AE42" i="54" s="1"/>
  <c r="AD42" i="54" s="1"/>
  <c r="AC42" i="54" s="1"/>
  <c r="AE63" i="40" a="1"/>
  <c r="AE63" i="40" s="1"/>
  <c r="AD63" i="40" s="1"/>
  <c r="AC63" i="40" s="1"/>
  <c r="AE11" i="56" a="1"/>
  <c r="AE11" i="56" s="1"/>
  <c r="AD11" i="56" s="1"/>
  <c r="AC11" i="56" s="1"/>
  <c r="AE79" i="30" a="1"/>
  <c r="AE79" i="30" s="1"/>
  <c r="AD79" i="30" s="1"/>
  <c r="AC79" i="30" s="1"/>
  <c r="AE94" i="36" a="1"/>
  <c r="AE94" i="36" s="1"/>
  <c r="AD94" i="36" s="1"/>
  <c r="AC94" i="36" s="1"/>
  <c r="AE90" i="36" a="1"/>
  <c r="AE90" i="36" s="1"/>
  <c r="AD90" i="36" s="1"/>
  <c r="AC90" i="36" s="1"/>
  <c r="AE61" i="30" a="1"/>
  <c r="AE61" i="30" s="1"/>
  <c r="AD61" i="30" s="1"/>
  <c r="AC61" i="30" s="1"/>
  <c r="AE103" i="47" a="1"/>
  <c r="AE103" i="47" s="1"/>
  <c r="AD103" i="47" s="1"/>
  <c r="AC103" i="47" s="1"/>
  <c r="AE118" i="59" a="1"/>
  <c r="AE118" i="59" s="1"/>
  <c r="AD118" i="59" s="1"/>
  <c r="AC118" i="59" s="1"/>
  <c r="AE30" i="44" a="1"/>
  <c r="AE30" i="44" s="1"/>
  <c r="AD30" i="44" s="1"/>
  <c r="AC30" i="44" s="1"/>
  <c r="AE82" i="53" a="1"/>
  <c r="AE82" i="53" s="1"/>
  <c r="AD82" i="53" s="1"/>
  <c r="AC82" i="53" s="1"/>
  <c r="AE125" i="32" a="1"/>
  <c r="AE125" i="32" s="1"/>
  <c r="AD125" i="32" s="1"/>
  <c r="AC125" i="32" s="1"/>
  <c r="AE10" i="56" a="1"/>
  <c r="AE10" i="56" s="1"/>
  <c r="AD10" i="56" s="1"/>
  <c r="AC10" i="56" s="1"/>
  <c r="AE121" i="45" a="1"/>
  <c r="AE121" i="45" s="1"/>
  <c r="AD121" i="45" s="1"/>
  <c r="AC121" i="45" s="1"/>
  <c r="AE78" i="36" a="1"/>
  <c r="AE78" i="36" s="1"/>
  <c r="AD78" i="36" s="1"/>
  <c r="AC78" i="36" s="1"/>
  <c r="AE110" i="56" a="1"/>
  <c r="AE110" i="56" s="1"/>
  <c r="AD110" i="56" s="1"/>
  <c r="AC110" i="56" s="1"/>
  <c r="AE122" i="30" a="1"/>
  <c r="AE122" i="30" s="1"/>
  <c r="AD122" i="30" s="1"/>
  <c r="AC122" i="30" s="1"/>
  <c r="AE127" i="58" a="1"/>
  <c r="AE127" i="58" s="1"/>
  <c r="AD127" i="58" s="1"/>
  <c r="AC127" i="58" s="1"/>
  <c r="AE96" i="46" a="1"/>
  <c r="AE96" i="46" s="1"/>
  <c r="AD96" i="46" s="1"/>
  <c r="AE102" i="51" a="1"/>
  <c r="AE102" i="51" s="1"/>
  <c r="AD102" i="51" s="1"/>
  <c r="AC102" i="51" s="1"/>
  <c r="AE126" i="56" a="1"/>
  <c r="AE126" i="56" s="1"/>
  <c r="AD126" i="56" s="1"/>
  <c r="AC126" i="56" s="1"/>
  <c r="AE42" i="58" a="1"/>
  <c r="AE42" i="58" s="1"/>
  <c r="AD42" i="58" s="1"/>
  <c r="AC42" i="58" s="1"/>
  <c r="AE42" i="52" a="1"/>
  <c r="AE42" i="52" s="1"/>
  <c r="AD42" i="52" s="1"/>
  <c r="AC42" i="52" s="1"/>
  <c r="AE54" i="55" a="1"/>
  <c r="AE54" i="55" s="1"/>
  <c r="AD54" i="55" s="1"/>
  <c r="AC54" i="55" s="1"/>
  <c r="AE40" i="55" a="1"/>
  <c r="AE40" i="55" s="1"/>
  <c r="AD40" i="55" s="1"/>
  <c r="AC40" i="55" s="1"/>
  <c r="AE29" i="32" a="1"/>
  <c r="AE29" i="32" s="1"/>
  <c r="AD29" i="32" s="1"/>
  <c r="AC29" i="32" s="1"/>
  <c r="AE112" i="58" a="1"/>
  <c r="AE112" i="58" s="1"/>
  <c r="AD112" i="58" s="1"/>
  <c r="AC112" i="58" s="1"/>
  <c r="AE34" i="43" a="1"/>
  <c r="AE34" i="43" s="1"/>
  <c r="AD34" i="43" s="1"/>
  <c r="AC34" i="43" s="1"/>
  <c r="AE37" i="51" a="1"/>
  <c r="AE37" i="51" s="1"/>
  <c r="AD37" i="51" s="1"/>
  <c r="AC37" i="51" s="1"/>
  <c r="AE2" i="59" a="1"/>
  <c r="AE2" i="59" s="1"/>
  <c r="AE93" i="12" a="1"/>
  <c r="AE93" i="12" s="1"/>
  <c r="AD93" i="12" s="1"/>
  <c r="AC93" i="12" s="1"/>
  <c r="AE50" i="57" a="1"/>
  <c r="AE50" i="57" s="1"/>
  <c r="AD50" i="57" s="1"/>
  <c r="AC50" i="57" s="1"/>
  <c r="AE117" i="33" a="1"/>
  <c r="AE117" i="33" s="1"/>
  <c r="AD117" i="33" s="1"/>
  <c r="AC117" i="33" s="1"/>
  <c r="AE88" i="37" a="1"/>
  <c r="AE88" i="37" s="1"/>
  <c r="AD88" i="37" s="1"/>
  <c r="AC88" i="37" s="1"/>
  <c r="AE2" i="51" a="1"/>
  <c r="AE2" i="51" s="1"/>
  <c r="AE7" i="53" a="1"/>
  <c r="AE7" i="53" s="1"/>
  <c r="AD7" i="53" s="1"/>
  <c r="AC7" i="53" s="1"/>
  <c r="AE61" i="36" a="1"/>
  <c r="AE61" i="36" s="1"/>
  <c r="AD61" i="36" s="1"/>
  <c r="AC61" i="36" s="1"/>
  <c r="AE34" i="55" a="1"/>
  <c r="AE34" i="55" s="1"/>
  <c r="AD34" i="55" s="1"/>
  <c r="AC34" i="55" s="1"/>
  <c r="AE128" i="36" a="1"/>
  <c r="AE128" i="36" s="1"/>
  <c r="AD128" i="36" s="1"/>
  <c r="AC128" i="36" s="1"/>
  <c r="AE55" i="53" a="1"/>
  <c r="AE55" i="53" s="1"/>
  <c r="AD55" i="53" s="1"/>
  <c r="AC55" i="53" s="1"/>
  <c r="AE66" i="55" a="1"/>
  <c r="AE66" i="55" s="1"/>
  <c r="AD66" i="55" s="1"/>
  <c r="AC66" i="55" s="1"/>
  <c r="AE80" i="44" a="1"/>
  <c r="AE80" i="44" s="1"/>
  <c r="AD80" i="44" s="1"/>
  <c r="AC80" i="44" s="1"/>
  <c r="AE101" i="53" a="1"/>
  <c r="AE101" i="53" s="1"/>
  <c r="AD101" i="53" s="1"/>
  <c r="AC101" i="53" s="1"/>
  <c r="AE89" i="31" a="1"/>
  <c r="AE89" i="31" s="1"/>
  <c r="AD89" i="31" s="1"/>
  <c r="AC89" i="31" s="1"/>
  <c r="AE90" i="50" a="1"/>
  <c r="AE90" i="50" s="1"/>
  <c r="AD90" i="50" s="1"/>
  <c r="AC90" i="50" s="1"/>
  <c r="AE58" i="38" a="1"/>
  <c r="AE58" i="38" s="1"/>
  <c r="AD58" i="38" s="1"/>
  <c r="AC58" i="38" s="1"/>
  <c r="AE45" i="52" a="1"/>
  <c r="AE45" i="52" s="1"/>
  <c r="AD45" i="52" s="1"/>
  <c r="AC45" i="52" s="1"/>
  <c r="AE93" i="36" a="1"/>
  <c r="AE93" i="36" s="1"/>
  <c r="AD93" i="36" s="1"/>
  <c r="AC93" i="36" s="1"/>
  <c r="AE56" i="33" a="1"/>
  <c r="AE56" i="33" s="1"/>
  <c r="AD56" i="33" s="1"/>
  <c r="AC56" i="33" s="1"/>
  <c r="AE114" i="35" a="1"/>
  <c r="AE114" i="35" s="1"/>
  <c r="AD114" i="35" s="1"/>
  <c r="AC114" i="35" s="1"/>
  <c r="AE119" i="47" a="1"/>
  <c r="AE119" i="47" s="1"/>
  <c r="AD119" i="47" s="1"/>
  <c r="AC119" i="47" s="1"/>
  <c r="AE7" i="59" a="1"/>
  <c r="AE7" i="59" s="1"/>
  <c r="AD7" i="59" s="1"/>
  <c r="AC7" i="59" s="1"/>
  <c r="AE122" i="52" a="1"/>
  <c r="AE122" i="52" s="1"/>
  <c r="AD122" i="52" s="1"/>
  <c r="AC122" i="52" s="1"/>
  <c r="AE3" i="57" a="1"/>
  <c r="AE3" i="57" s="1"/>
  <c r="AD3" i="57" s="1"/>
  <c r="AC3" i="57" s="1"/>
  <c r="AE7" i="49" a="1"/>
  <c r="AE7" i="49" s="1"/>
  <c r="AD7" i="49" s="1"/>
  <c r="AC7" i="49" s="1"/>
  <c r="AE96" i="52" a="1"/>
  <c r="AE96" i="52" s="1"/>
  <c r="AD96" i="52" s="1"/>
  <c r="AC96" i="52" s="1"/>
  <c r="AE101" i="51" a="1"/>
  <c r="AE101" i="51" s="1"/>
  <c r="AD101" i="51" s="1"/>
  <c r="AC101" i="51" s="1"/>
  <c r="AE10" i="36" a="1"/>
  <c r="AE10" i="36" s="1"/>
  <c r="AD10" i="36" s="1"/>
  <c r="AC10" i="36" s="1"/>
  <c r="AE125" i="36" a="1"/>
  <c r="AE125" i="36" s="1"/>
  <c r="AD125" i="36" s="1"/>
  <c r="AC125" i="36" s="1"/>
  <c r="AE45" i="50" a="1"/>
  <c r="AE45" i="50" s="1"/>
  <c r="AD45" i="50" s="1"/>
  <c r="AC45" i="50" s="1"/>
  <c r="AE58" i="32" a="1"/>
  <c r="AE58" i="32" s="1"/>
  <c r="AD58" i="32" s="1"/>
  <c r="AC58" i="32" s="1"/>
  <c r="AE93" i="58" a="1"/>
  <c r="AE93" i="58" s="1"/>
  <c r="AD93" i="58" s="1"/>
  <c r="AC93" i="58" s="1"/>
  <c r="AE127" i="44" a="1"/>
  <c r="AE127" i="44" s="1"/>
  <c r="AD127" i="44" s="1"/>
  <c r="AC127" i="44" s="1"/>
  <c r="AE109" i="36" a="1"/>
  <c r="AE109" i="36" s="1"/>
  <c r="AD109" i="36" s="1"/>
  <c r="AC109" i="36" s="1"/>
  <c r="AE117" i="37" a="1"/>
  <c r="AE117" i="37" s="1"/>
  <c r="AD117" i="37" s="1"/>
  <c r="AC117" i="37" s="1"/>
  <c r="AE55" i="35" a="1"/>
  <c r="AE55" i="35" s="1"/>
  <c r="AD55" i="35" s="1"/>
  <c r="AC55" i="35" s="1"/>
  <c r="AE87" i="53" a="1"/>
  <c r="AE87" i="53" s="1"/>
  <c r="AD87" i="53" s="1"/>
  <c r="AC87" i="53" s="1"/>
  <c r="AE17" i="30" a="1"/>
  <c r="AE17" i="30" s="1"/>
  <c r="AD17" i="30" s="1"/>
  <c r="AC17" i="30" s="1"/>
  <c r="AE127" i="54" a="1"/>
  <c r="AE127" i="54" s="1"/>
  <c r="AD127" i="54" s="1"/>
  <c r="AC127" i="54" s="1"/>
  <c r="AE65" i="42" a="1"/>
  <c r="AE65" i="42" s="1"/>
  <c r="AD65" i="42" s="1"/>
  <c r="AC65" i="42" s="1"/>
  <c r="AE21" i="51" a="1"/>
  <c r="AE21" i="51" s="1"/>
  <c r="AD21" i="51" s="1"/>
  <c r="AC21" i="51" s="1"/>
  <c r="AE101" i="37" a="1"/>
  <c r="AE101" i="37" s="1"/>
  <c r="AD101" i="37" s="1"/>
  <c r="AC101" i="37" s="1"/>
  <c r="AE21" i="45" a="1"/>
  <c r="AE21" i="45" s="1"/>
  <c r="AD21" i="45" s="1"/>
  <c r="AC21" i="45" s="1"/>
  <c r="AE22" i="37" a="1"/>
  <c r="AE22" i="37" s="1"/>
  <c r="AD22" i="37" s="1"/>
  <c r="AC22" i="37" s="1"/>
  <c r="AE65" i="40" a="1"/>
  <c r="AE65" i="40" s="1"/>
  <c r="AD65" i="40" s="1"/>
  <c r="AC65" i="40" s="1"/>
  <c r="AE106" i="54" a="1"/>
  <c r="AE106" i="54" s="1"/>
  <c r="AD106" i="54" s="1"/>
  <c r="AC106" i="54" s="1"/>
  <c r="AE8" i="37" a="1"/>
  <c r="AE8" i="37" s="1"/>
  <c r="AD8" i="37" s="1"/>
  <c r="AC8" i="37" s="1"/>
  <c r="AE93" i="52" a="1"/>
  <c r="AE93" i="52" s="1"/>
  <c r="AD93" i="52" s="1"/>
  <c r="AC93" i="52" s="1"/>
  <c r="AE97" i="34" a="1"/>
  <c r="AE97" i="34" s="1"/>
  <c r="AD97" i="34" s="1"/>
  <c r="AC97" i="34" s="1"/>
  <c r="AE42" i="36" a="1"/>
  <c r="AE42" i="36" s="1"/>
  <c r="AD42" i="36" s="1"/>
  <c r="AC42" i="36" s="1"/>
  <c r="AE31" i="54" a="1"/>
  <c r="AE31" i="54" s="1"/>
  <c r="AD31" i="54" s="1"/>
  <c r="AC31" i="54" s="1"/>
  <c r="AE33" i="48" a="1"/>
  <c r="AE33" i="48" s="1"/>
  <c r="AD33" i="48" s="1"/>
  <c r="AC33" i="48" s="1"/>
  <c r="AE34" i="49" a="1"/>
  <c r="AE34" i="49" s="1"/>
  <c r="AD34" i="49" s="1"/>
  <c r="AC34" i="49" s="1"/>
  <c r="AE53" i="55" a="1"/>
  <c r="AE53" i="55" s="1"/>
  <c r="AD53" i="55" s="1"/>
  <c r="AC53" i="55" s="1"/>
  <c r="AE117" i="57" a="1"/>
  <c r="AE117" i="57" s="1"/>
  <c r="AD117" i="57" s="1"/>
  <c r="AC117" i="57" s="1"/>
  <c r="AE98" i="28" a="1"/>
  <c r="AE98" i="28" s="1"/>
  <c r="AD98" i="28" s="1"/>
  <c r="AC98" i="28" s="1"/>
  <c r="AE57" i="51" a="1"/>
  <c r="AE57" i="51" s="1"/>
  <c r="AD57" i="51" s="1"/>
  <c r="AC57" i="51" s="1"/>
  <c r="AE128" i="50" a="1"/>
  <c r="AE128" i="50" s="1"/>
  <c r="AD128" i="50" s="1"/>
  <c r="AC128" i="50" s="1"/>
  <c r="AE11" i="34" a="1"/>
  <c r="AE11" i="34" s="1"/>
  <c r="AD11" i="34" s="1"/>
  <c r="AC11" i="34" s="1"/>
  <c r="AE46" i="44" a="1"/>
  <c r="AE46" i="44" s="1"/>
  <c r="AD46" i="44" s="1"/>
  <c r="AC46" i="44" s="1"/>
  <c r="AE78" i="50" a="1"/>
  <c r="AE78" i="50" s="1"/>
  <c r="AD78" i="50" s="1"/>
  <c r="AC78" i="50" s="1"/>
  <c r="AE118" i="35" a="1"/>
  <c r="AE118" i="35" s="1"/>
  <c r="AD118" i="35" s="1"/>
  <c r="AC118" i="35" s="1"/>
  <c r="AE18" i="35" a="1"/>
  <c r="AE18" i="35" s="1"/>
  <c r="AD18" i="35" s="1"/>
  <c r="AC18" i="35" s="1"/>
  <c r="AE68" i="28" a="1"/>
  <c r="AE68" i="28" s="1"/>
  <c r="AD68" i="28" s="1"/>
  <c r="AC68" i="28" s="1"/>
  <c r="AE70" i="57" a="1"/>
  <c r="AE70" i="57" s="1"/>
  <c r="AD70" i="57" s="1"/>
  <c r="AC70" i="57" s="1"/>
  <c r="AE123" i="52" a="1"/>
  <c r="AE123" i="52" s="1"/>
  <c r="AD123" i="52" s="1"/>
  <c r="AC123" i="52" s="1"/>
  <c r="AE59" i="44" a="1"/>
  <c r="AE59" i="44" s="1"/>
  <c r="AD59" i="44" s="1"/>
  <c r="AC59" i="44" s="1"/>
  <c r="AE51" i="53" a="1"/>
  <c r="AE51" i="53" s="1"/>
  <c r="AD51" i="53" s="1"/>
  <c r="AC51" i="53" s="1"/>
  <c r="AE43" i="36" a="1"/>
  <c r="AE43" i="36" s="1"/>
  <c r="AD43" i="36" s="1"/>
  <c r="AC43" i="36" s="1"/>
  <c r="AE107" i="44" a="1"/>
  <c r="AE107" i="44" s="1"/>
  <c r="AD107" i="44" s="1"/>
  <c r="AC107" i="44" s="1"/>
  <c r="AE99" i="59" a="1"/>
  <c r="AE99" i="59" s="1"/>
  <c r="AD99" i="59" s="1"/>
  <c r="AC99" i="59" s="1"/>
  <c r="AE27" i="58" a="1"/>
  <c r="AE27" i="58" s="1"/>
  <c r="AD27" i="58" s="1"/>
  <c r="AC27" i="58" s="1"/>
  <c r="AE91" i="58" a="1"/>
  <c r="AE91" i="58" s="1"/>
  <c r="AD91" i="58" s="1"/>
  <c r="AC91" i="58" s="1"/>
  <c r="AE19" i="53" a="1"/>
  <c r="AE19" i="53" s="1"/>
  <c r="AD19" i="53" s="1"/>
  <c r="AC19" i="53" s="1"/>
  <c r="AE56" i="59" a="1"/>
  <c r="AE56" i="59" s="1"/>
  <c r="AD56" i="59" s="1"/>
  <c r="AC56" i="59" s="1"/>
  <c r="AE104" i="28" a="1"/>
  <c r="AE104" i="28" s="1"/>
  <c r="AD104" i="28" s="1"/>
  <c r="AC104" i="28" s="1"/>
  <c r="AE13" i="32" a="1"/>
  <c r="AE13" i="32" s="1"/>
  <c r="AD13" i="32" s="1"/>
  <c r="AC13" i="32" s="1"/>
  <c r="AE25" i="31" a="1"/>
  <c r="AE25" i="31" s="1"/>
  <c r="AD25" i="31" s="1"/>
  <c r="AC25" i="31" s="1"/>
  <c r="AE37" i="35" a="1"/>
  <c r="AE37" i="35" s="1"/>
  <c r="AD37" i="35" s="1"/>
  <c r="AC37" i="35" s="1"/>
  <c r="AE34" i="53" a="1"/>
  <c r="AE34" i="53" s="1"/>
  <c r="AD34" i="53" s="1"/>
  <c r="AC34" i="53" s="1"/>
  <c r="AE10" i="48" a="1"/>
  <c r="AE10" i="48" s="1"/>
  <c r="AD10" i="48" s="1"/>
  <c r="AC10" i="48" s="1"/>
  <c r="AE57" i="53" a="1"/>
  <c r="AE57" i="53" s="1"/>
  <c r="AD57" i="53" s="1"/>
  <c r="AC57" i="53" s="1"/>
  <c r="AE75" i="12" a="1"/>
  <c r="AE75" i="12" s="1"/>
  <c r="AD75" i="12" s="1"/>
  <c r="AC75" i="12" s="1"/>
  <c r="AE57" i="35" a="1"/>
  <c r="AE57" i="35" s="1"/>
  <c r="AD57" i="35" s="1"/>
  <c r="AC57" i="35" s="1"/>
  <c r="AE16" i="30" a="1"/>
  <c r="AE16" i="30" s="1"/>
  <c r="AD16" i="30" s="1"/>
  <c r="AC16" i="30" s="1"/>
  <c r="AE102" i="35" a="1"/>
  <c r="AE102" i="35" s="1"/>
  <c r="AD102" i="35" s="1"/>
  <c r="AC102" i="35" s="1"/>
  <c r="AE53" i="28" a="1"/>
  <c r="AE53" i="28" s="1"/>
  <c r="AD53" i="28" s="1"/>
  <c r="AC53" i="28" s="1"/>
  <c r="AE112" i="32" a="1"/>
  <c r="AE112" i="32" s="1"/>
  <c r="AD112" i="32" s="1"/>
  <c r="AC112" i="32" s="1"/>
  <c r="AE30" i="34" a="1"/>
  <c r="AE30" i="34" s="1"/>
  <c r="AD30" i="34" s="1"/>
  <c r="AC30" i="34" s="1"/>
  <c r="AE63" i="50" a="1"/>
  <c r="AE63" i="50" s="1"/>
  <c r="AD63" i="50" s="1"/>
  <c r="AC63" i="50" s="1"/>
  <c r="AE11" i="46" a="1"/>
  <c r="AE11" i="46" s="1"/>
  <c r="AD11" i="46" s="1"/>
  <c r="AE57" i="47" a="1"/>
  <c r="AE57" i="47" s="1"/>
  <c r="AD57" i="47" s="1"/>
  <c r="AC57" i="47" s="1"/>
  <c r="AE33" i="34" a="1"/>
  <c r="AE33" i="34" s="1"/>
  <c r="AD33" i="34" s="1"/>
  <c r="AC33" i="34" s="1"/>
  <c r="AE6" i="53" a="1"/>
  <c r="AE6" i="53" s="1"/>
  <c r="AD6" i="53" s="1"/>
  <c r="AC6" i="53" s="1"/>
  <c r="AE123" i="34" a="1"/>
  <c r="AE123" i="34" s="1"/>
  <c r="AD123" i="34" s="1"/>
  <c r="AC123" i="34" s="1"/>
  <c r="AE115" i="37" a="1"/>
  <c r="AE115" i="37" s="1"/>
  <c r="AD115" i="37" s="1"/>
  <c r="AC115" i="37" s="1"/>
  <c r="AE107" i="36" a="1"/>
  <c r="AE107" i="36" s="1"/>
  <c r="AD107" i="36" s="1"/>
  <c r="AC107" i="36" s="1"/>
  <c r="AE99" i="31" a="1"/>
  <c r="AE99" i="31" s="1"/>
  <c r="AD99" i="31" s="1"/>
  <c r="AC99" i="31" s="1"/>
  <c r="AE35" i="55" a="1"/>
  <c r="AE35" i="55" s="1"/>
  <c r="AD35" i="55" s="1"/>
  <c r="AC35" i="55" s="1"/>
  <c r="AE83" i="47" a="1"/>
  <c r="AE83" i="47" s="1"/>
  <c r="AD83" i="47" s="1"/>
  <c r="AC83" i="47" s="1"/>
  <c r="AE126" i="34" a="1"/>
  <c r="AE126" i="34" s="1"/>
  <c r="AD126" i="34" s="1"/>
  <c r="AC126" i="34" s="1"/>
  <c r="AE74" i="50" a="1"/>
  <c r="AE74" i="50" s="1"/>
  <c r="AD74" i="50" s="1"/>
  <c r="AC74" i="50" s="1"/>
  <c r="AE18" i="41" a="1"/>
  <c r="AE18" i="41" s="1"/>
  <c r="AD18" i="41" s="1"/>
  <c r="AC18" i="41" s="1"/>
  <c r="AE117" i="55" a="1"/>
  <c r="AE117" i="55" s="1"/>
  <c r="AD117" i="55" s="1"/>
  <c r="AC117" i="55" s="1"/>
  <c r="AE98" i="51" a="1"/>
  <c r="AE98" i="51" s="1"/>
  <c r="AD98" i="51" s="1"/>
  <c r="AC98" i="51" s="1"/>
  <c r="AE9" i="53" a="1"/>
  <c r="AE9" i="53" s="1"/>
  <c r="AD9" i="53" s="1"/>
  <c r="AC9" i="53" s="1"/>
  <c r="AE58" i="56" a="1"/>
  <c r="AE58" i="56" s="1"/>
  <c r="AD58" i="56" s="1"/>
  <c r="AC58" i="56" s="1"/>
  <c r="AE71" i="57" a="1"/>
  <c r="AE71" i="57" s="1"/>
  <c r="AD71" i="57" s="1"/>
  <c r="AC71" i="57" s="1"/>
  <c r="AE65" i="56" a="1"/>
  <c r="AE65" i="56" s="1"/>
  <c r="AD65" i="56" s="1"/>
  <c r="AC65" i="56" s="1"/>
  <c r="AE34" i="59" a="1"/>
  <c r="AE34" i="59" s="1"/>
  <c r="AD34" i="59" s="1"/>
  <c r="AC34" i="59" s="1"/>
  <c r="AE85" i="53" a="1"/>
  <c r="AE85" i="53" s="1"/>
  <c r="AD85" i="53" s="1"/>
  <c r="AC85" i="53" s="1"/>
  <c r="AE120" i="37" a="1"/>
  <c r="AE120" i="37" s="1"/>
  <c r="AD120" i="37" s="1"/>
  <c r="AC120" i="37" s="1"/>
  <c r="AE87" i="57" a="1"/>
  <c r="AE87" i="57" s="1"/>
  <c r="AD87" i="57" s="1"/>
  <c r="AC87" i="57" s="1"/>
  <c r="AE29" i="58" a="1"/>
  <c r="AE29" i="58" s="1"/>
  <c r="AD29" i="58" s="1"/>
  <c r="AC29" i="58" s="1"/>
  <c r="AE118" i="33" a="1"/>
  <c r="AE118" i="33" s="1"/>
  <c r="AD118" i="33" s="1"/>
  <c r="AC118" i="33" s="1"/>
  <c r="AE78" i="12" a="1"/>
  <c r="AE78" i="12" s="1"/>
  <c r="AD78" i="12" s="1"/>
  <c r="AC78" i="12" s="1"/>
  <c r="AE16" i="54" a="1"/>
  <c r="AE16" i="54" s="1"/>
  <c r="AD16" i="54" s="1"/>
  <c r="AC16" i="54" s="1"/>
  <c r="AE63" i="48" a="1"/>
  <c r="AE63" i="48" s="1"/>
  <c r="AD63" i="48" s="1"/>
  <c r="AC63" i="48" s="1"/>
  <c r="AE46" i="56" a="1"/>
  <c r="AE46" i="56" s="1"/>
  <c r="AD46" i="56" s="1"/>
  <c r="AC46" i="56" s="1"/>
  <c r="AE48" i="56" a="1"/>
  <c r="AE48" i="56" s="1"/>
  <c r="AD48" i="56" s="1"/>
  <c r="AC48" i="56" s="1"/>
  <c r="AE22" i="51" a="1"/>
  <c r="AE22" i="51" s="1"/>
  <c r="AD22" i="51" s="1"/>
  <c r="AC22" i="51" s="1"/>
  <c r="AE47" i="34" a="1"/>
  <c r="AE47" i="34" s="1"/>
  <c r="AD47" i="34" s="1"/>
  <c r="AC47" i="34" s="1"/>
  <c r="AE113" i="34" a="1"/>
  <c r="AE113" i="34" s="1"/>
  <c r="AD113" i="34" s="1"/>
  <c r="AC113" i="34" s="1"/>
  <c r="AE125" i="34" a="1"/>
  <c r="AE125" i="34" s="1"/>
  <c r="AD125" i="34" s="1"/>
  <c r="AC125" i="34" s="1"/>
  <c r="AE110" i="36" a="1"/>
  <c r="AE110" i="36" s="1"/>
  <c r="AD110" i="36" s="1"/>
  <c r="AC110" i="36" s="1"/>
  <c r="AE123" i="58" a="1"/>
  <c r="AE123" i="58" s="1"/>
  <c r="AD123" i="58" s="1"/>
  <c r="AC123" i="58" s="1"/>
  <c r="AE43" i="54" a="1"/>
  <c r="AE43" i="54" s="1"/>
  <c r="AD43" i="54" s="1"/>
  <c r="AC43" i="54" s="1"/>
  <c r="AE99" i="47" a="1"/>
  <c r="AE99" i="47" s="1"/>
  <c r="AD99" i="47" s="1"/>
  <c r="AC99" i="47" s="1"/>
  <c r="AE99" i="53" a="1"/>
  <c r="AE99" i="53" s="1"/>
  <c r="AD99" i="53" s="1"/>
  <c r="AC99" i="53" s="1"/>
  <c r="AE91" i="32" a="1"/>
  <c r="AE91" i="32" s="1"/>
  <c r="AD91" i="32" s="1"/>
  <c r="AC91" i="32" s="1"/>
  <c r="AE83" i="59" a="1"/>
  <c r="AE83" i="59" s="1"/>
  <c r="AD83" i="59" s="1"/>
  <c r="AC83" i="59" s="1"/>
  <c r="AE117" i="31" a="1"/>
  <c r="AE117" i="31" s="1"/>
  <c r="AD117" i="31" s="1"/>
  <c r="AC117" i="31" s="1"/>
  <c r="AE9" i="28" a="1"/>
  <c r="AE9" i="28" s="1"/>
  <c r="AD9" i="28" s="1"/>
  <c r="AC9" i="28" s="1"/>
  <c r="AE5" i="45" a="1"/>
  <c r="AE5" i="45" s="1"/>
  <c r="AD5" i="45" s="1"/>
  <c r="AC5" i="45" s="1"/>
  <c r="AE128" i="58" a="1"/>
  <c r="AE128" i="58" s="1"/>
  <c r="AD128" i="58" s="1"/>
  <c r="AC128" i="58" s="1"/>
  <c r="AE122" i="38" a="1"/>
  <c r="AE122" i="38" s="1"/>
  <c r="AD122" i="38" s="1"/>
  <c r="AC122" i="38" s="1"/>
  <c r="AE39" i="59" a="1"/>
  <c r="AE39" i="59" s="1"/>
  <c r="AD39" i="59" s="1"/>
  <c r="AC39" i="59" s="1"/>
  <c r="AE74" i="52" a="1"/>
  <c r="AE74" i="52" s="1"/>
  <c r="AD74" i="52" s="1"/>
  <c r="AC74" i="52" s="1"/>
  <c r="AE64" i="44" a="1"/>
  <c r="AE64" i="44" s="1"/>
  <c r="AD64" i="44" s="1"/>
  <c r="AC64" i="44" s="1"/>
  <c r="AE120" i="33" a="1"/>
  <c r="AE120" i="33" s="1"/>
  <c r="AD120" i="33" s="1"/>
  <c r="AC120" i="33" s="1"/>
  <c r="AE8" i="28" a="1"/>
  <c r="AE8" i="28" s="1"/>
  <c r="AD8" i="28" s="1"/>
  <c r="AC8" i="28" s="1"/>
  <c r="AE22" i="45" a="1"/>
  <c r="AE22" i="45" s="1"/>
  <c r="AD22" i="45" s="1"/>
  <c r="AC22" i="45" s="1"/>
  <c r="AE22" i="55" a="1"/>
  <c r="AE22" i="55" s="1"/>
  <c r="AD22" i="55" s="1"/>
  <c r="AC22" i="55" s="1"/>
  <c r="AE3" i="43" a="1"/>
  <c r="AE3" i="43" s="1"/>
  <c r="AD3" i="43" s="1"/>
  <c r="AC3" i="43" s="1"/>
  <c r="AE16" i="36" a="1"/>
  <c r="AE16" i="36" s="1"/>
  <c r="AD16" i="36" s="1"/>
  <c r="AC16" i="36" s="1"/>
  <c r="AE3" i="53" a="1"/>
  <c r="AE3" i="53" s="1"/>
  <c r="AD3" i="53" s="1"/>
  <c r="AC3" i="53" s="1"/>
  <c r="AE90" i="46" a="1"/>
  <c r="AE90" i="46" s="1"/>
  <c r="AD90" i="46" s="1"/>
  <c r="AE110" i="58" a="1"/>
  <c r="AE110" i="58" s="1"/>
  <c r="AD110" i="58" s="1"/>
  <c r="AC110" i="58" s="1"/>
  <c r="AE66" i="35" a="1"/>
  <c r="AE66" i="35" s="1"/>
  <c r="AD66" i="35" s="1"/>
  <c r="AC66" i="35" s="1"/>
  <c r="AE17" i="40" a="1"/>
  <c r="AE17" i="40" s="1"/>
  <c r="AD17" i="40" s="1"/>
  <c r="AC17" i="40" s="1"/>
  <c r="AE30" i="58" a="1"/>
  <c r="AE30" i="58" s="1"/>
  <c r="AD30" i="58" s="1"/>
  <c r="AC30" i="58" s="1"/>
  <c r="AE8" i="57" a="1"/>
  <c r="AE8" i="57" s="1"/>
  <c r="AD8" i="57" s="1"/>
  <c r="AC8" i="57" s="1"/>
  <c r="AE7" i="33" a="1"/>
  <c r="AE7" i="33" s="1"/>
  <c r="AD7" i="33" s="1"/>
  <c r="AC7" i="33" s="1"/>
  <c r="AE38" i="37" a="1"/>
  <c r="AE38" i="37" s="1"/>
  <c r="AD38" i="37" s="1"/>
  <c r="AC38" i="37" s="1"/>
  <c r="AE59" i="36" a="1"/>
  <c r="AE59" i="36" s="1"/>
  <c r="AD59" i="36" s="1"/>
  <c r="AC59" i="36" s="1"/>
  <c r="AE59" i="56" a="1"/>
  <c r="AE59" i="56" s="1"/>
  <c r="AD59" i="56" s="1"/>
  <c r="AC59" i="56" s="1"/>
  <c r="AE51" i="57" a="1"/>
  <c r="AE51" i="57" s="1"/>
  <c r="AD51" i="57" s="1"/>
  <c r="AC51" i="57" s="1"/>
  <c r="AE43" i="44" a="1"/>
  <c r="AE43" i="44" s="1"/>
  <c r="AD43" i="44" s="1"/>
  <c r="AC43" i="44" s="1"/>
  <c r="AE35" i="33" a="1"/>
  <c r="AE35" i="33" s="1"/>
  <c r="AD35" i="33" s="1"/>
  <c r="AC35" i="33" s="1"/>
  <c r="AE27" i="52" a="1"/>
  <c r="AE27" i="52" s="1"/>
  <c r="AD27" i="52" s="1"/>
  <c r="AC27" i="52" s="1"/>
  <c r="AE91" i="30" a="1"/>
  <c r="AE91" i="30" s="1"/>
  <c r="AD91" i="30" s="1"/>
  <c r="AC91" i="30" s="1"/>
  <c r="AE19" i="35" a="1"/>
  <c r="AE19" i="35" s="1"/>
  <c r="AD19" i="35" s="1"/>
  <c r="AC19" i="35" s="1"/>
  <c r="AE96" i="36" a="1"/>
  <c r="AE96" i="36" s="1"/>
  <c r="AD96" i="36" s="1"/>
  <c r="AC96" i="36" s="1"/>
  <c r="AE93" i="56" a="1"/>
  <c r="AE93" i="56" s="1"/>
  <c r="AD93" i="56" s="1"/>
  <c r="AC93" i="56" s="1"/>
  <c r="AE105" i="33" a="1"/>
  <c r="AE105" i="33" s="1"/>
  <c r="AD105" i="33" s="1"/>
  <c r="AC105" i="33" s="1"/>
  <c r="AE120" i="43" a="1"/>
  <c r="AE120" i="43" s="1"/>
  <c r="AD120" i="43" s="1"/>
  <c r="AC120" i="43" s="1"/>
  <c r="AE50" i="41" a="1"/>
  <c r="AE50" i="41" s="1"/>
  <c r="AD50" i="41" s="1"/>
  <c r="AC50" i="41" s="1"/>
  <c r="AE13" i="44" a="1"/>
  <c r="AE13" i="44" s="1"/>
  <c r="AD13" i="44" s="1"/>
  <c r="AC13" i="44" s="1"/>
  <c r="AE74" i="58" a="1"/>
  <c r="AE74" i="58" s="1"/>
  <c r="AD74" i="58" s="1"/>
  <c r="AC74" i="58" s="1"/>
  <c r="AE90" i="56" a="1"/>
  <c r="AE90" i="56" s="1"/>
  <c r="AD90" i="56" s="1"/>
  <c r="AC90" i="56" s="1"/>
  <c r="AE72" i="57" a="1"/>
  <c r="AE72" i="57" s="1"/>
  <c r="AD72" i="57" s="1"/>
  <c r="AC72" i="57" s="1"/>
  <c r="AE50" i="47" a="1"/>
  <c r="AE50" i="47" s="1"/>
  <c r="AD50" i="47" s="1"/>
  <c r="AC50" i="47" s="1"/>
  <c r="AE96" i="32" a="1"/>
  <c r="AE96" i="32" s="1"/>
  <c r="AD96" i="32" s="1"/>
  <c r="AC96" i="32" s="1"/>
  <c r="AE30" i="48" a="1"/>
  <c r="AE30" i="48" s="1"/>
  <c r="AD30" i="48" s="1"/>
  <c r="AC30" i="48" s="1"/>
  <c r="AE11" i="50" a="1"/>
  <c r="AE11" i="50" s="1"/>
  <c r="AD11" i="50" s="1"/>
  <c r="AC11" i="50" s="1"/>
  <c r="AE105" i="49" a="1"/>
  <c r="AE105" i="49" s="1"/>
  <c r="AD105" i="49" s="1"/>
  <c r="AC105" i="49" s="1"/>
  <c r="AE65" i="32" a="1"/>
  <c r="AE65" i="32" s="1"/>
  <c r="AD65" i="32" s="1"/>
  <c r="AC65" i="32" s="1"/>
  <c r="AE97" i="36" a="1"/>
  <c r="AE97" i="36" s="1"/>
  <c r="AD97" i="36" s="1"/>
  <c r="AC97" i="36" s="1"/>
  <c r="AE113" i="44" a="1"/>
  <c r="AE113" i="44" s="1"/>
  <c r="AD113" i="44" s="1"/>
  <c r="AC113" i="44" s="1"/>
  <c r="AE6" i="28" a="1"/>
  <c r="AE6" i="28" s="1"/>
  <c r="AD6" i="28" s="1"/>
  <c r="AC6" i="28" s="1"/>
  <c r="AE123" i="54" a="1"/>
  <c r="AE123" i="54" s="1"/>
  <c r="AD123" i="54" s="1"/>
  <c r="AC123" i="54" s="1"/>
  <c r="AE115" i="45" a="1"/>
  <c r="AE115" i="45" s="1"/>
  <c r="AD115" i="45" s="1"/>
  <c r="AC115" i="45" s="1"/>
  <c r="AE27" i="34" a="1"/>
  <c r="AE27" i="34" s="1"/>
  <c r="AD27" i="34" s="1"/>
  <c r="AC27" i="34" s="1"/>
  <c r="AE27" i="38" a="1"/>
  <c r="AE27" i="38" s="1"/>
  <c r="AD27" i="38" s="1"/>
  <c r="AC27" i="38" s="1"/>
  <c r="AE83" i="28" a="1"/>
  <c r="AE83" i="28" s="1"/>
  <c r="AD83" i="28" s="1"/>
  <c r="AC83" i="28" s="1"/>
  <c r="AE19" i="45" a="1"/>
  <c r="AE19" i="45" s="1"/>
  <c r="AD19" i="45" s="1"/>
  <c r="AC19" i="45" s="1"/>
  <c r="AE101" i="31" a="1"/>
  <c r="AE101" i="31" s="1"/>
  <c r="AD101" i="31" s="1"/>
  <c r="AC101" i="31" s="1"/>
  <c r="AE103" i="28" a="1"/>
  <c r="AE103" i="28" s="1"/>
  <c r="AD103" i="28" s="1"/>
  <c r="AC103" i="28" s="1"/>
  <c r="AE66" i="41" a="1"/>
  <c r="AE66" i="41" s="1"/>
  <c r="AD66" i="41" s="1"/>
  <c r="AC66" i="41" s="1"/>
  <c r="AE129" i="36" a="1"/>
  <c r="AE129" i="36" s="1"/>
  <c r="AD129" i="36" s="1"/>
  <c r="AC129" i="36" s="1"/>
  <c r="AE24" i="55" a="1"/>
  <c r="AE24" i="55" s="1"/>
  <c r="AD24" i="55" s="1"/>
  <c r="AC24" i="55" s="1"/>
  <c r="AE23" i="37" a="1"/>
  <c r="AE23" i="37" s="1"/>
  <c r="AD23" i="37" s="1"/>
  <c r="AC23" i="37" s="1"/>
  <c r="AE18" i="57" a="1"/>
  <c r="AE18" i="57" s="1"/>
  <c r="AD18" i="57" s="1"/>
  <c r="AC18" i="57" s="1"/>
  <c r="AE95" i="34" a="1"/>
  <c r="AE95" i="34" s="1"/>
  <c r="AD95" i="34" s="1"/>
  <c r="AC95" i="34" s="1"/>
  <c r="AE68" i="33" a="1"/>
  <c r="AE68" i="33" s="1"/>
  <c r="AD68" i="33" s="1"/>
  <c r="AC68" i="33" s="1"/>
  <c r="AE42" i="38" a="1"/>
  <c r="AE42" i="38" s="1"/>
  <c r="AD42" i="38" s="1"/>
  <c r="AC42" i="38" s="1"/>
  <c r="AE106" i="30" a="1"/>
  <c r="AE106" i="30" s="1"/>
  <c r="AD106" i="30" s="1"/>
  <c r="AC106" i="30" s="1"/>
  <c r="AE120" i="49" a="1"/>
  <c r="AE120" i="49" s="1"/>
  <c r="AD120" i="49" s="1"/>
  <c r="AC120" i="49" s="1"/>
  <c r="AE64" i="46" a="1"/>
  <c r="AE64" i="46" s="1"/>
  <c r="AD64" i="46" s="1"/>
  <c r="AE46" i="50" a="1"/>
  <c r="AE46" i="50" s="1"/>
  <c r="AD46" i="50" s="1"/>
  <c r="AC46" i="50" s="1"/>
  <c r="AE14" i="58" a="1"/>
  <c r="AE14" i="58" s="1"/>
  <c r="AD14" i="58" s="1"/>
  <c r="AC14" i="58" s="1"/>
  <c r="AE119" i="35" a="1"/>
  <c r="AE119" i="35" s="1"/>
  <c r="AD119" i="35" s="1"/>
  <c r="AC119" i="35" s="1"/>
  <c r="AE104" i="37" a="1"/>
  <c r="AE104" i="37" s="1"/>
  <c r="AD104" i="37" s="1"/>
  <c r="AC104" i="37" s="1"/>
  <c r="AE42" i="30" a="1"/>
  <c r="AE42" i="30" s="1"/>
  <c r="AD42" i="30" s="1"/>
  <c r="AC42" i="30" s="1"/>
  <c r="AE5" i="35" a="1"/>
  <c r="AE5" i="35" s="1"/>
  <c r="AD5" i="35" s="1"/>
  <c r="AC5" i="35" s="1"/>
  <c r="AE15" i="46" a="1"/>
  <c r="AE15" i="46" s="1"/>
  <c r="AD15" i="46" s="1"/>
  <c r="AE104" i="53" a="1"/>
  <c r="AE104" i="53" s="1"/>
  <c r="AD104" i="53" s="1"/>
  <c r="AC104" i="53" s="1"/>
  <c r="AE14" i="56" a="1"/>
  <c r="AE14" i="56" s="1"/>
  <c r="AD14" i="56" s="1"/>
  <c r="AC14" i="56" s="1"/>
  <c r="AE70" i="35" a="1"/>
  <c r="AE70" i="35" s="1"/>
  <c r="AD70" i="35" s="1"/>
  <c r="AC70" i="35" s="1"/>
  <c r="AE70" i="47" a="1"/>
  <c r="AE70" i="47" s="1"/>
  <c r="AD70" i="47" s="1"/>
  <c r="AC70" i="47" s="1"/>
  <c r="AE115" i="53" a="1"/>
  <c r="AE115" i="53" s="1"/>
  <c r="AD115" i="53" s="1"/>
  <c r="AC115" i="53" s="1"/>
  <c r="AE115" i="55" a="1"/>
  <c r="AE115" i="55" s="1"/>
  <c r="AD115" i="55" s="1"/>
  <c r="AC115" i="55" s="1"/>
  <c r="AE43" i="32" a="1"/>
  <c r="AE43" i="32" s="1"/>
  <c r="AD43" i="32" s="1"/>
  <c r="AC43" i="32" s="1"/>
  <c r="AE43" i="48" a="1"/>
  <c r="AE43" i="48" s="1"/>
  <c r="AD43" i="48" s="1"/>
  <c r="AC43" i="48" s="1"/>
  <c r="AE99" i="55" a="1"/>
  <c r="AE99" i="55" s="1"/>
  <c r="AD99" i="55" s="1"/>
  <c r="AC99" i="55" s="1"/>
  <c r="AE91" i="52" a="1"/>
  <c r="AE91" i="52" s="1"/>
  <c r="AD91" i="52" s="1"/>
  <c r="AC91" i="52" s="1"/>
  <c r="AE27" i="54" a="1"/>
  <c r="AE27" i="54" s="1"/>
  <c r="AD27" i="54" s="1"/>
  <c r="AC27" i="54" s="1"/>
  <c r="AE19" i="51" a="1"/>
  <c r="AE19" i="51" s="1"/>
  <c r="AD19" i="51" s="1"/>
  <c r="AC19" i="51" s="1"/>
  <c r="AE19" i="31" a="1"/>
  <c r="AE19" i="31" s="1"/>
  <c r="AD19" i="31" s="1"/>
  <c r="AC19" i="31" s="1"/>
  <c r="AE45" i="12" a="1"/>
  <c r="AE45" i="12" s="1"/>
  <c r="AD45" i="12" s="1"/>
  <c r="AC45" i="12" s="1"/>
  <c r="AE95" i="48" a="1"/>
  <c r="AE95" i="48" s="1"/>
  <c r="AD95" i="48" s="1"/>
  <c r="AC95" i="48" s="1"/>
  <c r="AE24" i="53" a="1"/>
  <c r="AE24" i="53" s="1"/>
  <c r="AD24" i="53" s="1"/>
  <c r="AC24" i="53" s="1"/>
  <c r="AE29" i="54" a="1"/>
  <c r="AE29" i="54" s="1"/>
  <c r="AD29" i="54" s="1"/>
  <c r="AC29" i="54" s="1"/>
  <c r="AE103" i="57" a="1"/>
  <c r="AE103" i="57" s="1"/>
  <c r="AD103" i="57" s="1"/>
  <c r="AC103" i="57" s="1"/>
  <c r="AE23" i="49" a="1"/>
  <c r="AE23" i="49" s="1"/>
  <c r="AD23" i="49" s="1"/>
  <c r="AC23" i="49" s="1"/>
  <c r="AE10" i="58" a="1"/>
  <c r="AE10" i="58" s="1"/>
  <c r="AD10" i="58" s="1"/>
  <c r="AC10" i="58" s="1"/>
  <c r="AE121" i="35" a="1"/>
  <c r="AE121" i="35" s="1"/>
  <c r="AD121" i="35" s="1"/>
  <c r="AC121" i="35" s="1"/>
  <c r="AE67" i="45" a="1"/>
  <c r="AE67" i="45" s="1"/>
  <c r="AD67" i="45" s="1"/>
  <c r="AC67" i="45" s="1"/>
  <c r="AE30" i="56" a="1"/>
  <c r="AE30" i="56" s="1"/>
  <c r="AD30" i="56" s="1"/>
  <c r="AC30" i="56" s="1"/>
  <c r="AE39" i="53" a="1"/>
  <c r="AE39" i="53" s="1"/>
  <c r="AD39" i="53" s="1"/>
  <c r="AC39" i="53" s="1"/>
  <c r="AE54" i="31" a="1"/>
  <c r="AE54" i="31" s="1"/>
  <c r="AD54" i="31" s="1"/>
  <c r="AC54" i="31" s="1"/>
  <c r="AE103" i="53" a="1"/>
  <c r="AE103" i="53" s="1"/>
  <c r="AD103" i="53" s="1"/>
  <c r="AC103" i="53" s="1"/>
  <c r="AE96" i="58" a="1"/>
  <c r="AE96" i="58" s="1"/>
  <c r="AD96" i="58" s="1"/>
  <c r="AC96" i="58" s="1"/>
  <c r="AE18" i="37" a="1"/>
  <c r="AE18" i="37" s="1"/>
  <c r="AD18" i="37" s="1"/>
  <c r="AC18" i="37" s="1"/>
  <c r="AE11" i="54" a="1"/>
  <c r="AE11" i="54" s="1"/>
  <c r="AD11" i="54" s="1"/>
  <c r="AC11" i="54" s="1"/>
  <c r="AE38" i="33" a="1"/>
  <c r="AE38" i="33" s="1"/>
  <c r="AD38" i="33" s="1"/>
  <c r="AC38" i="33" s="1"/>
  <c r="AE122" i="12" a="1"/>
  <c r="AE122" i="12" s="1"/>
  <c r="AD122" i="12" s="1"/>
  <c r="AE26" i="58" a="1"/>
  <c r="AE26" i="58" s="1"/>
  <c r="AD26" i="58" s="1"/>
  <c r="AC26" i="58" s="1"/>
  <c r="AE90" i="34" a="1"/>
  <c r="AE90" i="34" s="1"/>
  <c r="AD90" i="34" s="1"/>
  <c r="AC90" i="34" s="1"/>
  <c r="AE78" i="56" a="1"/>
  <c r="AE78" i="56" s="1"/>
  <c r="AD78" i="56" s="1"/>
  <c r="AC78" i="56" s="1"/>
  <c r="AE6" i="49" a="1"/>
  <c r="AE6" i="49" s="1"/>
  <c r="AD6" i="49" s="1"/>
  <c r="AC6" i="49" s="1"/>
  <c r="AE70" i="28" a="1"/>
  <c r="AE70" i="28" s="1"/>
  <c r="AD70" i="28" s="1"/>
  <c r="AC70" i="28" s="1"/>
  <c r="AE115" i="51" a="1"/>
  <c r="AE115" i="51" s="1"/>
  <c r="AD115" i="51" s="1"/>
  <c r="AC115" i="51" s="1"/>
  <c r="AE51" i="55" a="1"/>
  <c r="AE51" i="55" s="1"/>
  <c r="AD51" i="55" s="1"/>
  <c r="AC51" i="55" s="1"/>
  <c r="AE107" i="54" a="1"/>
  <c r="AE107" i="54" s="1"/>
  <c r="AD107" i="54" s="1"/>
  <c r="AC107" i="54" s="1"/>
  <c r="AE43" i="56" a="1"/>
  <c r="AE43" i="56" s="1"/>
  <c r="AD43" i="56" s="1"/>
  <c r="AC43" i="56" s="1"/>
  <c r="AE99" i="28" a="1"/>
  <c r="AE99" i="28" s="1"/>
  <c r="AD99" i="28" s="1"/>
  <c r="AC99" i="28" s="1"/>
  <c r="AE91" i="56" a="1"/>
  <c r="AE91" i="56" s="1"/>
  <c r="AD91" i="56" s="1"/>
  <c r="AC91" i="56" s="1"/>
  <c r="AE124" i="44" a="1"/>
  <c r="AE124" i="44" s="1"/>
  <c r="AD124" i="44" s="1"/>
  <c r="AC124" i="44" s="1"/>
  <c r="AE124" i="52" a="1"/>
  <c r="AE124" i="52" s="1"/>
  <c r="AD124" i="52" s="1"/>
  <c r="AC124" i="52" s="1"/>
  <c r="AE60" i="54" a="1"/>
  <c r="AE60" i="54" s="1"/>
  <c r="AD60" i="54" s="1"/>
  <c r="AC60" i="54" s="1"/>
  <c r="AE124" i="54" a="1"/>
  <c r="AE124" i="54" s="1"/>
  <c r="AD124" i="54" s="1"/>
  <c r="AC124" i="54" s="1"/>
  <c r="AE60" i="50" a="1"/>
  <c r="AE60" i="50" s="1"/>
  <c r="AD60" i="50" s="1"/>
  <c r="AC60" i="50" s="1"/>
  <c r="AE60" i="44" a="1"/>
  <c r="AE60" i="44" s="1"/>
  <c r="AD60" i="44" s="1"/>
  <c r="AC60" i="44" s="1"/>
  <c r="AE124" i="34" a="1"/>
  <c r="AE124" i="34" s="1"/>
  <c r="AD124" i="34" s="1"/>
  <c r="AC124" i="34" s="1"/>
  <c r="AE60" i="52" a="1"/>
  <c r="AE60" i="52" s="1"/>
  <c r="AD60" i="52" s="1"/>
  <c r="AC60" i="52" s="1"/>
  <c r="AE124" i="56" a="1"/>
  <c r="AE124" i="56" s="1"/>
  <c r="AD124" i="56" s="1"/>
  <c r="AC124" i="56" s="1"/>
  <c r="AE60" i="56" a="1"/>
  <c r="AE60" i="56" s="1"/>
  <c r="AD60" i="56" s="1"/>
  <c r="AC60" i="56" s="1"/>
  <c r="AE124" i="32" a="1"/>
  <c r="AE124" i="32" s="1"/>
  <c r="AD124" i="32" s="1"/>
  <c r="AC124" i="32" s="1"/>
  <c r="AE60" i="48" a="1"/>
  <c r="AE60" i="48" s="1"/>
  <c r="AD60" i="48" s="1"/>
  <c r="AC60" i="48" s="1"/>
  <c r="AE60" i="58" a="1"/>
  <c r="AE60" i="58" s="1"/>
  <c r="AD60" i="58" s="1"/>
  <c r="AC60" i="58" s="1"/>
  <c r="AE52" i="53" a="1"/>
  <c r="AE52" i="53" s="1"/>
  <c r="AD52" i="53" s="1"/>
  <c r="AC52" i="53" s="1"/>
  <c r="AE52" i="47" a="1"/>
  <c r="AE52" i="47" s="1"/>
  <c r="AD52" i="47" s="1"/>
  <c r="AC52" i="47" s="1"/>
  <c r="AE116" i="53" a="1"/>
  <c r="AE116" i="53" s="1"/>
  <c r="AD116" i="53" s="1"/>
  <c r="AC116" i="53" s="1"/>
  <c r="AE52" i="28" a="1"/>
  <c r="AE52" i="28" s="1"/>
  <c r="AD52" i="28" s="1"/>
  <c r="AC52" i="28" s="1"/>
  <c r="AE52" i="57" a="1"/>
  <c r="AE52" i="57" s="1"/>
  <c r="AD52" i="57" s="1"/>
  <c r="AC52" i="57" s="1"/>
  <c r="AE52" i="31" a="1"/>
  <c r="AE52" i="31" s="1"/>
  <c r="AD52" i="31" s="1"/>
  <c r="AC52" i="31" s="1"/>
  <c r="AE116" i="35" a="1"/>
  <c r="AE116" i="35" s="1"/>
  <c r="AD116" i="35" s="1"/>
  <c r="AC116" i="35" s="1"/>
  <c r="AE116" i="49" a="1"/>
  <c r="AE116" i="49" s="1"/>
  <c r="AD116" i="49" s="1"/>
  <c r="AC116" i="49" s="1"/>
  <c r="AE52" i="59" a="1"/>
  <c r="AE52" i="59" s="1"/>
  <c r="AD52" i="59" s="1"/>
  <c r="AC52" i="59" s="1"/>
  <c r="AE116" i="51" a="1"/>
  <c r="AE116" i="51" s="1"/>
  <c r="AD116" i="51" s="1"/>
  <c r="AC116" i="51" s="1"/>
  <c r="AE116" i="37" a="1"/>
  <c r="AE116" i="37" s="1"/>
  <c r="AD116" i="37" s="1"/>
  <c r="AC116" i="37" s="1"/>
  <c r="AE116" i="55" a="1"/>
  <c r="AE116" i="55" s="1"/>
  <c r="AD116" i="55" s="1"/>
  <c r="AC116" i="55" s="1"/>
  <c r="AE52" i="33" a="1"/>
  <c r="AE52" i="33" s="1"/>
  <c r="AD52" i="33" s="1"/>
  <c r="AC52" i="33" s="1"/>
  <c r="AE116" i="59" a="1"/>
  <c r="AE116" i="59" s="1"/>
  <c r="AD116" i="59" s="1"/>
  <c r="AC116" i="59" s="1"/>
  <c r="AE52" i="35" a="1"/>
  <c r="AE52" i="35" s="1"/>
  <c r="AD52" i="35" s="1"/>
  <c r="AC52" i="35" s="1"/>
  <c r="AE116" i="28" a="1"/>
  <c r="AE116" i="28" s="1"/>
  <c r="AD116" i="28" s="1"/>
  <c r="AC116" i="28" s="1"/>
  <c r="AE52" i="37" a="1"/>
  <c r="AE52" i="37" s="1"/>
  <c r="AD52" i="37" s="1"/>
  <c r="AC52" i="37" s="1"/>
  <c r="AE116" i="33" a="1"/>
  <c r="AE116" i="33" s="1"/>
  <c r="AD116" i="33" s="1"/>
  <c r="AC116" i="33" s="1"/>
  <c r="AE108" i="36" a="1"/>
  <c r="AE108" i="36" s="1"/>
  <c r="AD108" i="36" s="1"/>
  <c r="AC108" i="36" s="1"/>
  <c r="AE44" i="42" a="1"/>
  <c r="AE44" i="42" s="1"/>
  <c r="AD44" i="42" s="1"/>
  <c r="AC44" i="42" s="1"/>
  <c r="AE108" i="34" a="1"/>
  <c r="AE108" i="34" s="1"/>
  <c r="AD108" i="34" s="1"/>
  <c r="AC108" i="34" s="1"/>
  <c r="AE44" i="30" a="1"/>
  <c r="AE44" i="30" s="1"/>
  <c r="AD44" i="30" s="1"/>
  <c r="AC44" i="30" s="1"/>
  <c r="AE44" i="36" a="1"/>
  <c r="AE44" i="36" s="1"/>
  <c r="AD44" i="36" s="1"/>
  <c r="AC44" i="36" s="1"/>
  <c r="AE108" i="58" a="1"/>
  <c r="AE108" i="58" s="1"/>
  <c r="AD108" i="58" s="1"/>
  <c r="AC108" i="58" s="1"/>
  <c r="AE44" i="46" a="1"/>
  <c r="AE44" i="46" s="1"/>
  <c r="AD44" i="46" s="1"/>
  <c r="AE44" i="56" a="1"/>
  <c r="AE44" i="56" s="1"/>
  <c r="AD44" i="56" s="1"/>
  <c r="AC44" i="56" s="1"/>
  <c r="AE108" i="56" a="1"/>
  <c r="AE108" i="56" s="1"/>
  <c r="AD108" i="56" s="1"/>
  <c r="AC108" i="56" s="1"/>
  <c r="AE108" i="54" a="1"/>
  <c r="AE108" i="54" s="1"/>
  <c r="AD108" i="54" s="1"/>
  <c r="AC108" i="54" s="1"/>
  <c r="AE44" i="54" a="1"/>
  <c r="AE44" i="54" s="1"/>
  <c r="AD44" i="54" s="1"/>
  <c r="AC44" i="54" s="1"/>
  <c r="AE108" i="12" a="1"/>
  <c r="AE108" i="12" s="1"/>
  <c r="AD108" i="12" s="1"/>
  <c r="AC108" i="12" s="1"/>
  <c r="AE44" i="44" a="1"/>
  <c r="AE44" i="44" s="1"/>
  <c r="AD44" i="44" s="1"/>
  <c r="AC44" i="44" s="1"/>
  <c r="AE36" i="35" a="1"/>
  <c r="AE36" i="35" s="1"/>
  <c r="AD36" i="35" s="1"/>
  <c r="AC36" i="35" s="1"/>
  <c r="AE100" i="47" a="1"/>
  <c r="AE100" i="47" s="1"/>
  <c r="AD100" i="47" s="1"/>
  <c r="AC100" i="47" s="1"/>
  <c r="AE100" i="55" a="1"/>
  <c r="AE100" i="55" s="1"/>
  <c r="AD100" i="55" s="1"/>
  <c r="AC100" i="55" s="1"/>
  <c r="AE36" i="28" a="1"/>
  <c r="AE36" i="28" s="1"/>
  <c r="AD36" i="28" s="1"/>
  <c r="AC36" i="28" s="1"/>
  <c r="AE100" i="31" a="1"/>
  <c r="AE100" i="31" s="1"/>
  <c r="AD100" i="31" s="1"/>
  <c r="AC100" i="31" s="1"/>
  <c r="AE36" i="45" a="1"/>
  <c r="AE36" i="45" s="1"/>
  <c r="AD36" i="45" s="1"/>
  <c r="AC36" i="45" s="1"/>
  <c r="AE100" i="57" a="1"/>
  <c r="AE100" i="57" s="1"/>
  <c r="AD100" i="57" s="1"/>
  <c r="AC100" i="57" s="1"/>
  <c r="AE36" i="57" a="1"/>
  <c r="AE36" i="57" s="1"/>
  <c r="AD36" i="57" s="1"/>
  <c r="AC36" i="57" s="1"/>
  <c r="AE100" i="43" a="1"/>
  <c r="AE100" i="43" s="1"/>
  <c r="AD100" i="43" s="1"/>
  <c r="AC100" i="43" s="1"/>
  <c r="AE36" i="53" a="1"/>
  <c r="AE36" i="53" s="1"/>
  <c r="AD36" i="53" s="1"/>
  <c r="AC36" i="53" s="1"/>
  <c r="AE100" i="53" a="1"/>
  <c r="AE100" i="53" s="1"/>
  <c r="AD100" i="53" s="1"/>
  <c r="AC100" i="53" s="1"/>
  <c r="AE100" i="37" a="1"/>
  <c r="AE100" i="37" s="1"/>
  <c r="AD100" i="37" s="1"/>
  <c r="AC100" i="37" s="1"/>
  <c r="AE100" i="51" a="1"/>
  <c r="AE100" i="51" s="1"/>
  <c r="AD100" i="51" s="1"/>
  <c r="AC100" i="51" s="1"/>
  <c r="AE100" i="45" a="1"/>
  <c r="AE100" i="45" s="1"/>
  <c r="AD100" i="45" s="1"/>
  <c r="AC100" i="45" s="1"/>
  <c r="AE36" i="55" a="1"/>
  <c r="AE36" i="55" s="1"/>
  <c r="AD36" i="55" s="1"/>
  <c r="AC36" i="55" s="1"/>
  <c r="AE100" i="33" a="1"/>
  <c r="AE100" i="33" s="1"/>
  <c r="AD100" i="33" s="1"/>
  <c r="AC100" i="33" s="1"/>
  <c r="AE28" i="56" a="1"/>
  <c r="AE28" i="56" s="1"/>
  <c r="AD28" i="56" s="1"/>
  <c r="AC28" i="56" s="1"/>
  <c r="AE92" i="48" a="1"/>
  <c r="AE92" i="48" s="1"/>
  <c r="AD92" i="48" s="1"/>
  <c r="AC92" i="48" s="1"/>
  <c r="AE28" i="54" a="1"/>
  <c r="AE28" i="54" s="1"/>
  <c r="AD28" i="54" s="1"/>
  <c r="AC28" i="54" s="1"/>
  <c r="AE92" i="32" a="1"/>
  <c r="AE92" i="32" s="1"/>
  <c r="AD92" i="32" s="1"/>
  <c r="AC92" i="32" s="1"/>
  <c r="AE92" i="44" a="1"/>
  <c r="AE92" i="44" s="1"/>
  <c r="AD92" i="44" s="1"/>
  <c r="AC92" i="44" s="1"/>
  <c r="AE92" i="58" a="1"/>
  <c r="AE92" i="58" s="1"/>
  <c r="AD92" i="58" s="1"/>
  <c r="AC92" i="58" s="1"/>
  <c r="AE28" i="50" a="1"/>
  <c r="AE28" i="50" s="1"/>
  <c r="AD28" i="50" s="1"/>
  <c r="AC28" i="50" s="1"/>
  <c r="AE92" i="54" a="1"/>
  <c r="AE92" i="54" s="1"/>
  <c r="AD92" i="54" s="1"/>
  <c r="AC92" i="54" s="1"/>
  <c r="AE28" i="32" a="1"/>
  <c r="AE28" i="32" s="1"/>
  <c r="AD28" i="32" s="1"/>
  <c r="AC28" i="32" s="1"/>
  <c r="AE92" i="52" a="1"/>
  <c r="AE92" i="52" s="1"/>
  <c r="AD92" i="52" s="1"/>
  <c r="AC92" i="52" s="1"/>
  <c r="AE28" i="44" a="1"/>
  <c r="AE28" i="44" s="1"/>
  <c r="AD28" i="44" s="1"/>
  <c r="AC28" i="44" s="1"/>
  <c r="AE28" i="58" a="1"/>
  <c r="AE28" i="58" s="1"/>
  <c r="AD28" i="58" s="1"/>
  <c r="AC28" i="58" s="1"/>
  <c r="AE92" i="36" a="1"/>
  <c r="AE92" i="36" s="1"/>
  <c r="AD92" i="36" s="1"/>
  <c r="AC92" i="36" s="1"/>
  <c r="AE28" i="36" a="1"/>
  <c r="AE28" i="36" s="1"/>
  <c r="AD28" i="36" s="1"/>
  <c r="AC28" i="36" s="1"/>
  <c r="AE84" i="37" a="1"/>
  <c r="AE84" i="37" s="1"/>
  <c r="AD84" i="37" s="1"/>
  <c r="AC84" i="37" s="1"/>
  <c r="AE20" i="49" a="1"/>
  <c r="AE20" i="49" s="1"/>
  <c r="AD20" i="49" s="1"/>
  <c r="AC20" i="49" s="1"/>
  <c r="AE20" i="51" a="1"/>
  <c r="AE20" i="51" s="1"/>
  <c r="AD20" i="51" s="1"/>
  <c r="AC20" i="51" s="1"/>
  <c r="AE20" i="28" a="1"/>
  <c r="AE20" i="28" s="1"/>
  <c r="AD20" i="28" s="1"/>
  <c r="AC20" i="28" s="1"/>
  <c r="AE20" i="59" a="1"/>
  <c r="AE20" i="59" s="1"/>
  <c r="AD20" i="59" s="1"/>
  <c r="AC20" i="59" s="1"/>
  <c r="AE20" i="55" a="1"/>
  <c r="AE20" i="55" s="1"/>
  <c r="AD20" i="55" s="1"/>
  <c r="AC20" i="55" s="1"/>
  <c r="AE20" i="33" a="1"/>
  <c r="AE20" i="33" s="1"/>
  <c r="AD20" i="33" s="1"/>
  <c r="AC20" i="33" s="1"/>
  <c r="AE84" i="31" a="1"/>
  <c r="AE84" i="31" s="1"/>
  <c r="AD84" i="31" s="1"/>
  <c r="AC84" i="31" s="1"/>
  <c r="AE84" i="57" a="1"/>
  <c r="AE84" i="57" s="1"/>
  <c r="AD84" i="57" s="1"/>
  <c r="AC84" i="57" s="1"/>
  <c r="AE84" i="35" a="1"/>
  <c r="AE84" i="35" s="1"/>
  <c r="AD84" i="35" s="1"/>
  <c r="AC84" i="35" s="1"/>
  <c r="AE84" i="59" a="1"/>
  <c r="AE84" i="59" s="1"/>
  <c r="AD84" i="59" s="1"/>
  <c r="AC84" i="59" s="1"/>
  <c r="AE84" i="55" a="1"/>
  <c r="AE84" i="55" s="1"/>
  <c r="AD84" i="55" s="1"/>
  <c r="AC84" i="55" s="1"/>
  <c r="AE20" i="53" a="1"/>
  <c r="AE20" i="53" s="1"/>
  <c r="AD20" i="53" s="1"/>
  <c r="AC20" i="53" s="1"/>
  <c r="AE20" i="31" a="1"/>
  <c r="AE20" i="31" s="1"/>
  <c r="AD20" i="31" s="1"/>
  <c r="AC20" i="31" s="1"/>
  <c r="AE84" i="53" a="1"/>
  <c r="AE84" i="53" s="1"/>
  <c r="AD84" i="53" s="1"/>
  <c r="AC84" i="53" s="1"/>
  <c r="AE76" i="54" a="1"/>
  <c r="AE76" i="54" s="1"/>
  <c r="AD76" i="54" s="1"/>
  <c r="AC76" i="54" s="1"/>
  <c r="AE76" i="32" a="1"/>
  <c r="AE76" i="32" s="1"/>
  <c r="AD76" i="32" s="1"/>
  <c r="AC76" i="32" s="1"/>
  <c r="AE12" i="44" a="1"/>
  <c r="AE12" i="44" s="1"/>
  <c r="AD12" i="44" s="1"/>
  <c r="AC12" i="44" s="1"/>
  <c r="AE76" i="56" a="1"/>
  <c r="AE76" i="56" s="1"/>
  <c r="AD76" i="56" s="1"/>
  <c r="AC76" i="56" s="1"/>
  <c r="AE76" i="44" a="1"/>
  <c r="AE76" i="44" s="1"/>
  <c r="AD76" i="44" s="1"/>
  <c r="AC76" i="44" s="1"/>
  <c r="AE12" i="52" a="1"/>
  <c r="AE12" i="52" s="1"/>
  <c r="AD12" i="52" s="1"/>
  <c r="AC12" i="52" s="1"/>
  <c r="AE76" i="58" a="1"/>
  <c r="AE76" i="58" s="1"/>
  <c r="AD76" i="58" s="1"/>
  <c r="AC76" i="58" s="1"/>
  <c r="AE12" i="58" a="1"/>
  <c r="AE12" i="58" s="1"/>
  <c r="AD12" i="58" s="1"/>
  <c r="AC12" i="58" s="1"/>
  <c r="AE76" i="52" a="1"/>
  <c r="AE76" i="52" s="1"/>
  <c r="AD76" i="52" s="1"/>
  <c r="AC76" i="52" s="1"/>
  <c r="AE76" i="42" a="1"/>
  <c r="AE76" i="42" s="1"/>
  <c r="AD76" i="42" s="1"/>
  <c r="AC76" i="42" s="1"/>
  <c r="AE12" i="48" a="1"/>
  <c r="AE12" i="48" s="1"/>
  <c r="AD12" i="48" s="1"/>
  <c r="AC12" i="48" s="1"/>
  <c r="AE12" i="36" a="1"/>
  <c r="AE12" i="36" s="1"/>
  <c r="AD12" i="36" s="1"/>
  <c r="AC12" i="36" s="1"/>
  <c r="AE12" i="38" a="1"/>
  <c r="AE12" i="38" s="1"/>
  <c r="AD12" i="38" s="1"/>
  <c r="AC12" i="38" s="1"/>
  <c r="AE12" i="46" a="1"/>
  <c r="AE12" i="46" s="1"/>
  <c r="AD12" i="46" s="1"/>
  <c r="AE12" i="34" a="1"/>
  <c r="AE12" i="34" s="1"/>
  <c r="AD12" i="34" s="1"/>
  <c r="AC12" i="34" s="1"/>
  <c r="AE12" i="56" a="1"/>
  <c r="AE12" i="56" s="1"/>
  <c r="AD12" i="56" s="1"/>
  <c r="AC12" i="56" s="1"/>
  <c r="AE76" i="30" a="1"/>
  <c r="AE76" i="30" s="1"/>
  <c r="AD76" i="30" s="1"/>
  <c r="AC76" i="30" s="1"/>
  <c r="AE76" i="50" a="1"/>
  <c r="AE76" i="50" s="1"/>
  <c r="AD76" i="50" s="1"/>
  <c r="AC76" i="50" s="1"/>
  <c r="AE12" i="32" a="1"/>
  <c r="AE12" i="32" s="1"/>
  <c r="AD12" i="32" s="1"/>
  <c r="AC12" i="32" s="1"/>
  <c r="AP107" i="12"/>
  <c r="AP99" i="12"/>
  <c r="AP91" i="12"/>
  <c r="AP75" i="12"/>
  <c r="AP71" i="12"/>
  <c r="AS71" i="12" s="1"/>
  <c r="AF71" i="12" s="1"/>
  <c r="AP82" i="12"/>
  <c r="AP74" i="12"/>
  <c r="AP72" i="12"/>
  <c r="AP84" i="12"/>
  <c r="AP95" i="12"/>
  <c r="AP128" i="12"/>
  <c r="AP88" i="12"/>
  <c r="AP77" i="12"/>
  <c r="AP80" i="12"/>
  <c r="AP98" i="12"/>
  <c r="AP85" i="12"/>
  <c r="AS85" i="12" s="1"/>
  <c r="AF85" i="12" s="1"/>
  <c r="AP124" i="12"/>
  <c r="AP120" i="12"/>
  <c r="AP90" i="12"/>
  <c r="AP87" i="12"/>
  <c r="AP111" i="12"/>
  <c r="AP109" i="12"/>
  <c r="AP116" i="12"/>
  <c r="AP70" i="12"/>
  <c r="AP117" i="12"/>
  <c r="AP81" i="12"/>
  <c r="AP119" i="12"/>
  <c r="AP68" i="12"/>
  <c r="AS68" i="12" s="1"/>
  <c r="AF68" i="12" s="1"/>
  <c r="AP86" i="12"/>
  <c r="AP96" i="12"/>
  <c r="AP79" i="12"/>
  <c r="AP104" i="12"/>
  <c r="AP67" i="12"/>
  <c r="AP103" i="12"/>
  <c r="AS103" i="12" s="1"/>
  <c r="AF103" i="12" s="1"/>
  <c r="AP114" i="12"/>
  <c r="AV52" i="28"/>
  <c r="AV91" i="28"/>
  <c r="AV85" i="28"/>
  <c r="AV2" i="28"/>
  <c r="AV3" i="28"/>
  <c r="AV104" i="28"/>
  <c r="AV8" i="28"/>
  <c r="AV71" i="28"/>
  <c r="AV24" i="28"/>
  <c r="AV40" i="28"/>
  <c r="AV106" i="28"/>
  <c r="AV99" i="28"/>
  <c r="AV46" i="28"/>
  <c r="AV74" i="28"/>
  <c r="AV89" i="28"/>
  <c r="AV55" i="28"/>
  <c r="AV72" i="28"/>
  <c r="AV108" i="28"/>
  <c r="AV27" i="28"/>
  <c r="AV76" i="28"/>
  <c r="AV32" i="28"/>
  <c r="AV118" i="28"/>
  <c r="AV10" i="28"/>
  <c r="AV105" i="28"/>
  <c r="AV17" i="28"/>
  <c r="AV11" i="28"/>
  <c r="AV5" i="28"/>
  <c r="AV43" i="28"/>
  <c r="AP106" i="28"/>
  <c r="AS106" i="28" s="1"/>
  <c r="AF106" i="28" s="1"/>
  <c r="AP85" i="28"/>
  <c r="AS85" i="28" s="1"/>
  <c r="AF85" i="28" s="1"/>
  <c r="AP75" i="28"/>
  <c r="AS75" i="28" s="1"/>
  <c r="AF75" i="28" s="1"/>
  <c r="AP100" i="28"/>
  <c r="AS100" i="28" s="1"/>
  <c r="AF100" i="28" s="1"/>
  <c r="AP89" i="28"/>
  <c r="AS89" i="28" s="1"/>
  <c r="AF89" i="28" s="1"/>
  <c r="AP78" i="28"/>
  <c r="AS78" i="28" s="1"/>
  <c r="AF78" i="28" s="1"/>
  <c r="AP73" i="28"/>
  <c r="AS73" i="28" s="1"/>
  <c r="AF73" i="28" s="1"/>
  <c r="AP91" i="28"/>
  <c r="AS91" i="28" s="1"/>
  <c r="AF91" i="28" s="1"/>
  <c r="AP110" i="28"/>
  <c r="AS110" i="28" s="1"/>
  <c r="AF110" i="28" s="1"/>
  <c r="AP98" i="28"/>
  <c r="AS98" i="28" s="1"/>
  <c r="AF98" i="28" s="1"/>
  <c r="AV77" i="28"/>
  <c r="AV93" i="28"/>
  <c r="AP105" i="28"/>
  <c r="AS105" i="28" s="1"/>
  <c r="AF105" i="28" s="1"/>
  <c r="AP111" i="28"/>
  <c r="AS111" i="28" s="1"/>
  <c r="AF111" i="28" s="1"/>
  <c r="AV81" i="30"/>
  <c r="AV112" i="30"/>
  <c r="AV54" i="30"/>
  <c r="AV12" i="30"/>
  <c r="AV18" i="30"/>
  <c r="AP100" i="30"/>
  <c r="AP68" i="30"/>
  <c r="AP91" i="30"/>
  <c r="AP122" i="30"/>
  <c r="AP120" i="30"/>
  <c r="AS120" i="30" s="1"/>
  <c r="AF120" i="30" s="1"/>
  <c r="AP73" i="30"/>
  <c r="AP86" i="30"/>
  <c r="AP74" i="30"/>
  <c r="AP107" i="30"/>
  <c r="AP79" i="30"/>
  <c r="AV115" i="31"/>
  <c r="AV22" i="31"/>
  <c r="AV28" i="31"/>
  <c r="AV48" i="31"/>
  <c r="AV125" i="31"/>
  <c r="AV46" i="31"/>
  <c r="AV2" i="31"/>
  <c r="AV38" i="31"/>
  <c r="AV103" i="31"/>
  <c r="AV9" i="31"/>
  <c r="AV73" i="31"/>
  <c r="AV121" i="31"/>
  <c r="AV85" i="31"/>
  <c r="AV66" i="31"/>
  <c r="AV129" i="31"/>
  <c r="D129" i="31" s="1"/>
  <c r="AV84" i="31"/>
  <c r="AV93" i="31"/>
  <c r="A93" i="31" s="1"/>
  <c r="AV95" i="31"/>
  <c r="D95" i="31" s="1"/>
  <c r="AV19" i="31"/>
  <c r="AV114" i="31"/>
  <c r="AV54" i="31"/>
  <c r="AV78" i="31"/>
  <c r="AV107" i="31"/>
  <c r="AV108" i="31"/>
  <c r="AV128" i="31"/>
  <c r="AV57" i="31"/>
  <c r="AV119" i="31"/>
  <c r="AV69" i="31"/>
  <c r="AV75" i="31"/>
  <c r="AV43" i="31"/>
  <c r="AV34" i="31"/>
  <c r="AV112" i="31"/>
  <c r="AV44" i="31"/>
  <c r="AV109" i="31"/>
  <c r="AV88" i="31"/>
  <c r="AV21" i="31"/>
  <c r="AV59" i="31"/>
  <c r="AV89" i="31"/>
  <c r="AV31" i="31"/>
  <c r="AV71" i="31"/>
  <c r="AV70" i="31"/>
  <c r="AV91" i="31"/>
  <c r="D91" i="31" s="1"/>
  <c r="AV17" i="31"/>
  <c r="AV125" i="30"/>
  <c r="AE59" i="52" a="1"/>
  <c r="AE59" i="52" s="1"/>
  <c r="AD59" i="52" s="1"/>
  <c r="AC59" i="52" s="1"/>
  <c r="AE63" i="58" a="1"/>
  <c r="AE63" i="58" s="1"/>
  <c r="AD63" i="58" s="1"/>
  <c r="AC63" i="58" s="1"/>
  <c r="AE34" i="57" a="1"/>
  <c r="AE34" i="57" s="1"/>
  <c r="AD34" i="57" s="1"/>
  <c r="AC34" i="57" s="1"/>
  <c r="AE25" i="33" a="1"/>
  <c r="AE25" i="33" s="1"/>
  <c r="AD25" i="33" s="1"/>
  <c r="AC25" i="33" s="1"/>
  <c r="AP123" i="28"/>
  <c r="AS123" i="28" s="1"/>
  <c r="AF123" i="28" s="1"/>
  <c r="AD123" i="28" s="1"/>
  <c r="AC123" i="28" s="1"/>
  <c r="AE35" i="35" a="1"/>
  <c r="AE35" i="35" s="1"/>
  <c r="AD35" i="35" s="1"/>
  <c r="AC35" i="35" s="1"/>
  <c r="AE22" i="33" a="1"/>
  <c r="AE22" i="33" s="1"/>
  <c r="AD22" i="33" s="1"/>
  <c r="AC22" i="33" s="1"/>
  <c r="AE9" i="59" a="1"/>
  <c r="AE9" i="59" s="1"/>
  <c r="AD9" i="59" s="1"/>
  <c r="AC9" i="59" s="1"/>
  <c r="AE69" i="59" a="1"/>
  <c r="AE69" i="59" s="1"/>
  <c r="AD69" i="59" s="1"/>
  <c r="AC69" i="59" s="1"/>
  <c r="AE17" i="46" a="1"/>
  <c r="AE17" i="46" s="1"/>
  <c r="AD17" i="46" s="1"/>
  <c r="AE65" i="34" a="1"/>
  <c r="AE65" i="34" s="1"/>
  <c r="AD65" i="34" s="1"/>
  <c r="AC65" i="34" s="1"/>
  <c r="AV63" i="31"/>
  <c r="AV31" i="28"/>
  <c r="AP66" i="12"/>
  <c r="AS66" i="12" s="1"/>
  <c r="AF66" i="12" s="1"/>
  <c r="AE43" i="52" a="1"/>
  <c r="AE43" i="52" s="1"/>
  <c r="AD43" i="52" s="1"/>
  <c r="AC43" i="52" s="1"/>
  <c r="AE120" i="59" a="1"/>
  <c r="AE120" i="59" s="1"/>
  <c r="AD120" i="59" s="1"/>
  <c r="AC120" i="59" s="1"/>
  <c r="AE7" i="57" a="1"/>
  <c r="AE7" i="57" s="1"/>
  <c r="AD7" i="57" s="1"/>
  <c r="AC7" i="57" s="1"/>
  <c r="AP108" i="12"/>
  <c r="AE7" i="55" a="1"/>
  <c r="AE7" i="55" s="1"/>
  <c r="AD7" i="55" s="1"/>
  <c r="AC7" i="55" s="1"/>
  <c r="AE84" i="28" a="1"/>
  <c r="AE84" i="28" s="1"/>
  <c r="AD84" i="28" s="1"/>
  <c r="AC84" i="28" s="1"/>
  <c r="AE58" i="30" a="1"/>
  <c r="AE58" i="30" s="1"/>
  <c r="AD58" i="30" s="1"/>
  <c r="AC58" i="30" s="1"/>
  <c r="AV30" i="31"/>
  <c r="AP102" i="12"/>
  <c r="AS102" i="12" s="1"/>
  <c r="AF102" i="12" s="1"/>
  <c r="AE115" i="33" a="1"/>
  <c r="AE115" i="33" s="1"/>
  <c r="AD115" i="33" s="1"/>
  <c r="AC115" i="33" s="1"/>
  <c r="AE98" i="43" a="1"/>
  <c r="AE98" i="43" s="1"/>
  <c r="AD98" i="43" s="1"/>
  <c r="AC98" i="43" s="1"/>
  <c r="AE94" i="56" a="1"/>
  <c r="AE94" i="56" s="1"/>
  <c r="AD94" i="56" s="1"/>
  <c r="AC94" i="56" s="1"/>
  <c r="AV25" i="31"/>
  <c r="AV36" i="31"/>
  <c r="AV56" i="31"/>
  <c r="AP106" i="31"/>
  <c r="AS106" i="31" s="1"/>
  <c r="AF106" i="31" s="1"/>
  <c r="AP114" i="31"/>
  <c r="AP107" i="31"/>
  <c r="AS107" i="31" s="1"/>
  <c r="AF107" i="31" s="1"/>
  <c r="AP80" i="31"/>
  <c r="AS80" i="31" s="1"/>
  <c r="AF80" i="31" s="1"/>
  <c r="AP95" i="31"/>
  <c r="AS95" i="31" s="1"/>
  <c r="AF95" i="31" s="1"/>
  <c r="AP94" i="31"/>
  <c r="AP104" i="31"/>
  <c r="AP75" i="31"/>
  <c r="AS75" i="31" s="1"/>
  <c r="AF75" i="31" s="1"/>
  <c r="AD75" i="31" s="1"/>
  <c r="AC75" i="31" s="1"/>
  <c r="AP86" i="31"/>
  <c r="AP96" i="31"/>
  <c r="AP110" i="31"/>
  <c r="AS110" i="31" s="1"/>
  <c r="AF110" i="31" s="1"/>
  <c r="AP70" i="31"/>
  <c r="AP77" i="31"/>
  <c r="AS77" i="31" s="1"/>
  <c r="AF77" i="31" s="1"/>
  <c r="AD77" i="31" s="1"/>
  <c r="AC77" i="31" s="1"/>
  <c r="AP125" i="31"/>
  <c r="AS125" i="31" s="1"/>
  <c r="AF125" i="31" s="1"/>
  <c r="AP74" i="31"/>
  <c r="AS74" i="31" s="1"/>
  <c r="AF74" i="31" s="1"/>
  <c r="AP101" i="31"/>
  <c r="AP127" i="31"/>
  <c r="AS127" i="31" s="1"/>
  <c r="AF127" i="31" s="1"/>
  <c r="AP126" i="31"/>
  <c r="AS126" i="31" s="1"/>
  <c r="AF126" i="31" s="1"/>
  <c r="AP102" i="31"/>
  <c r="AP71" i="31"/>
  <c r="AP73" i="31"/>
  <c r="AP93" i="31"/>
  <c r="AS93" i="31" s="1"/>
  <c r="AF93" i="31" s="1"/>
  <c r="AP123" i="31"/>
  <c r="AS123" i="31" s="1"/>
  <c r="AF123" i="31" s="1"/>
  <c r="AP83" i="31"/>
  <c r="AP87" i="31"/>
  <c r="AP81" i="31"/>
  <c r="AP68" i="31"/>
  <c r="AP79" i="31"/>
  <c r="AS79" i="31" s="1"/>
  <c r="AF79" i="31" s="1"/>
  <c r="AD79" i="31" s="1"/>
  <c r="AC79" i="31" s="1"/>
  <c r="AP82" i="31"/>
  <c r="AP89" i="31"/>
  <c r="AV97" i="31"/>
  <c r="AP100" i="31"/>
  <c r="AV105" i="31"/>
  <c r="AV113" i="31"/>
  <c r="AV123" i="31"/>
  <c r="AP128" i="31"/>
  <c r="AS128" i="31" s="1"/>
  <c r="AF128" i="31" s="1"/>
  <c r="AV56" i="32"/>
  <c r="AV51" i="32"/>
  <c r="AV95" i="32"/>
  <c r="AV125" i="32"/>
  <c r="AV83" i="32"/>
  <c r="AV116" i="32"/>
  <c r="AV128" i="32"/>
  <c r="AV88" i="32"/>
  <c r="AV23" i="32"/>
  <c r="AV118" i="32"/>
  <c r="AV46" i="32"/>
  <c r="AV15" i="32"/>
  <c r="AV21" i="32"/>
  <c r="AV70" i="32"/>
  <c r="AV9" i="32"/>
  <c r="AV119" i="32"/>
  <c r="AV76" i="32"/>
  <c r="AV103" i="32"/>
  <c r="AV10" i="32"/>
  <c r="AV5" i="32"/>
  <c r="AV72" i="32"/>
  <c r="AV3" i="32"/>
  <c r="AV28" i="32"/>
  <c r="AV123" i="32"/>
  <c r="A123" i="32" s="1"/>
  <c r="AV96" i="32"/>
  <c r="AV91" i="32"/>
  <c r="AV37" i="32"/>
  <c r="AV54" i="32"/>
  <c r="AV39" i="32"/>
  <c r="AV115" i="32"/>
  <c r="AV36" i="32"/>
  <c r="AP123" i="32"/>
  <c r="AP115" i="32"/>
  <c r="AP116" i="32"/>
  <c r="AP110" i="32"/>
  <c r="AP93" i="32"/>
  <c r="AP86" i="32"/>
  <c r="AS86" i="32" s="1"/>
  <c r="AF86" i="32" s="1"/>
  <c r="AP77" i="32"/>
  <c r="AP112" i="32"/>
  <c r="AP79" i="32"/>
  <c r="AP127" i="32"/>
  <c r="AP85" i="32"/>
  <c r="AP99" i="32"/>
  <c r="AS99" i="32" s="1"/>
  <c r="AF99" i="32" s="1"/>
  <c r="AP73" i="32"/>
  <c r="AS73" i="32" s="1"/>
  <c r="AF73" i="32" s="1"/>
  <c r="AP126" i="32"/>
  <c r="AP108" i="32"/>
  <c r="AP101" i="32"/>
  <c r="AS101" i="32" s="1"/>
  <c r="AF101" i="32" s="1"/>
  <c r="AP67" i="32"/>
  <c r="AP78" i="32"/>
  <c r="AP107" i="32"/>
  <c r="AP122" i="32"/>
  <c r="AP81" i="32"/>
  <c r="AP75" i="32"/>
  <c r="AP66" i="32"/>
  <c r="AS66" i="32" s="1"/>
  <c r="AF66" i="32" s="1"/>
  <c r="AD66" i="32" s="1"/>
  <c r="AC66" i="32" s="1"/>
  <c r="AP98" i="32"/>
  <c r="AP125" i="32"/>
  <c r="AP71" i="32"/>
  <c r="AS71" i="32" s="1"/>
  <c r="AF71" i="32" s="1"/>
  <c r="AP84" i="32"/>
  <c r="AS84" i="32" s="1"/>
  <c r="AF84" i="32" s="1"/>
  <c r="AP111" i="32"/>
  <c r="AP105" i="32"/>
  <c r="AS105" i="32" s="1"/>
  <c r="AF105" i="32" s="1"/>
  <c r="AP87" i="32"/>
  <c r="AP69" i="32"/>
  <c r="AS69" i="32" s="1"/>
  <c r="AF69" i="32" s="1"/>
  <c r="AV73" i="32"/>
  <c r="AP74" i="32"/>
  <c r="AV78" i="32"/>
  <c r="AV92" i="32"/>
  <c r="AP97" i="32"/>
  <c r="AV98" i="32"/>
  <c r="AP119" i="32"/>
  <c r="AS119" i="32" s="1"/>
  <c r="AF119" i="32" s="1"/>
  <c r="AD119" i="32" s="1"/>
  <c r="AC119" i="32" s="1"/>
  <c r="AV60" i="33"/>
  <c r="AV100" i="33"/>
  <c r="AV53" i="33"/>
  <c r="AV99" i="33"/>
  <c r="AV80" i="33"/>
  <c r="AV81" i="33"/>
  <c r="AV95" i="33"/>
  <c r="AV61" i="33"/>
  <c r="AV41" i="33"/>
  <c r="AV122" i="33"/>
  <c r="AV92" i="33"/>
  <c r="AV38" i="33"/>
  <c r="AV27" i="33"/>
  <c r="AV108" i="33"/>
  <c r="AV90" i="33"/>
  <c r="AV87" i="33"/>
  <c r="A87" i="33" s="1"/>
  <c r="AV72" i="33"/>
  <c r="AV29" i="33"/>
  <c r="AV64" i="33"/>
  <c r="AV26" i="33"/>
  <c r="AV93" i="33"/>
  <c r="AV65" i="33"/>
  <c r="AV40" i="33"/>
  <c r="AV128" i="33"/>
  <c r="AV74" i="33"/>
  <c r="A74" i="33" s="1"/>
  <c r="AV117" i="33"/>
  <c r="A117" i="33" s="1"/>
  <c r="AV69" i="33"/>
  <c r="AV37" i="33"/>
  <c r="AV59" i="33"/>
  <c r="AV118" i="33"/>
  <c r="AV66" i="33"/>
  <c r="AV31" i="33"/>
  <c r="AV34" i="33"/>
  <c r="AV54" i="33"/>
  <c r="AP128" i="33"/>
  <c r="AS128" i="33" s="1"/>
  <c r="AF128" i="33" s="1"/>
  <c r="AP91" i="33"/>
  <c r="AS91" i="33" s="1"/>
  <c r="AF91" i="33" s="1"/>
  <c r="AD91" i="33" s="1"/>
  <c r="AC91" i="33" s="1"/>
  <c r="AP88" i="33"/>
  <c r="AP67" i="33"/>
  <c r="AP94" i="33"/>
  <c r="AP120" i="33"/>
  <c r="AP84" i="33"/>
  <c r="AP125" i="33"/>
  <c r="AS125" i="33" s="1"/>
  <c r="AF125" i="33" s="1"/>
  <c r="AP101" i="33"/>
  <c r="AP83" i="33"/>
  <c r="AP66" i="33"/>
  <c r="AP111" i="33"/>
  <c r="AS111" i="33" s="1"/>
  <c r="AF111" i="33" s="1"/>
  <c r="AP69" i="33"/>
  <c r="AP75" i="33"/>
  <c r="AS75" i="33" s="1"/>
  <c r="AF75" i="33" s="1"/>
  <c r="AP72" i="33"/>
  <c r="AP85" i="33"/>
  <c r="AP70" i="33"/>
  <c r="AP118" i="33"/>
  <c r="AP105" i="33"/>
  <c r="AP121" i="33"/>
  <c r="AP90" i="33"/>
  <c r="AS90" i="33" s="1"/>
  <c r="AF90" i="33" s="1"/>
  <c r="AP103" i="33"/>
  <c r="AP113" i="33"/>
  <c r="AS113" i="33" s="1"/>
  <c r="AF113" i="33" s="1"/>
  <c r="AD113" i="33" s="1"/>
  <c r="AC113" i="33" s="1"/>
  <c r="AP92" i="33"/>
  <c r="AP97" i="33"/>
  <c r="AP129" i="33"/>
  <c r="AS129" i="33" s="1"/>
  <c r="AF129" i="33" s="1"/>
  <c r="AD129" i="33" s="1"/>
  <c r="AC129" i="33" s="1"/>
  <c r="AP106" i="33"/>
  <c r="AS106" i="33" s="1"/>
  <c r="AF106" i="33" s="1"/>
  <c r="AP93" i="33"/>
  <c r="AS93" i="33" s="1"/>
  <c r="AF93" i="33" s="1"/>
  <c r="AP110" i="33"/>
  <c r="AS110" i="33" s="1"/>
  <c r="AF110" i="33" s="1"/>
  <c r="AP99" i="33"/>
  <c r="AP116" i="33"/>
  <c r="AP78" i="33"/>
  <c r="AS78" i="33" s="1"/>
  <c r="AF78" i="33" s="1"/>
  <c r="AD78" i="33" s="1"/>
  <c r="AC78" i="33" s="1"/>
  <c r="AP108" i="33"/>
  <c r="AS108" i="33" s="1"/>
  <c r="AF108" i="33" s="1"/>
  <c r="AP124" i="33"/>
  <c r="AP81" i="33"/>
  <c r="AS81" i="33" s="1"/>
  <c r="AF81" i="33" s="1"/>
  <c r="AP123" i="33"/>
  <c r="AS123" i="33" s="1"/>
  <c r="AF123" i="33" s="1"/>
  <c r="AP104" i="33"/>
  <c r="AP100" i="33"/>
  <c r="AP87" i="33"/>
  <c r="AP79" i="33"/>
  <c r="AS79" i="33" s="1"/>
  <c r="AF79" i="33" s="1"/>
  <c r="AP98" i="33"/>
  <c r="AP114" i="33"/>
  <c r="AP86" i="33"/>
  <c r="AP82" i="33"/>
  <c r="AP122" i="33"/>
  <c r="AS122" i="33" s="1"/>
  <c r="AF122" i="33" s="1"/>
  <c r="AP73" i="33"/>
  <c r="AP74" i="33"/>
  <c r="AS74" i="33" s="1"/>
  <c r="AF74" i="33" s="1"/>
  <c r="AP76" i="33"/>
  <c r="AS76" i="33" s="1"/>
  <c r="AF76" i="33" s="1"/>
  <c r="AV78" i="33"/>
  <c r="AP80" i="33"/>
  <c r="AS80" i="33" s="1"/>
  <c r="AF80" i="33" s="1"/>
  <c r="AD80" i="33" s="1"/>
  <c r="AC80" i="33" s="1"/>
  <c r="AV84" i="33"/>
  <c r="AV86" i="33"/>
  <c r="AP89" i="33"/>
  <c r="AP95" i="33"/>
  <c r="AP102" i="33"/>
  <c r="AP112" i="33"/>
  <c r="AS112" i="33" s="1"/>
  <c r="AF112" i="33" s="1"/>
  <c r="AD112" i="33" s="1"/>
  <c r="AC112" i="33" s="1"/>
  <c r="AV115" i="33"/>
  <c r="AP119" i="33"/>
  <c r="AV127" i="33"/>
  <c r="AV17" i="34"/>
  <c r="AV60" i="34"/>
  <c r="AV63" i="34"/>
  <c r="AV34" i="34"/>
  <c r="AV125" i="34"/>
  <c r="AV127" i="34"/>
  <c r="AV83" i="34"/>
  <c r="AV38" i="34"/>
  <c r="AV10" i="34"/>
  <c r="AV31" i="34"/>
  <c r="AV49" i="34"/>
  <c r="AV5" i="34"/>
  <c r="AV12" i="34"/>
  <c r="AV35" i="34"/>
  <c r="AV128" i="34"/>
  <c r="AV78" i="34"/>
  <c r="AV41" i="34"/>
  <c r="AV102" i="34"/>
  <c r="AV55" i="34"/>
  <c r="AV87" i="34"/>
  <c r="AV19" i="34"/>
  <c r="AV92" i="34"/>
  <c r="AV65" i="34"/>
  <c r="AV6" i="34"/>
  <c r="AV111" i="34"/>
  <c r="A111" i="34" s="1"/>
  <c r="AV9" i="34"/>
  <c r="AV29" i="34"/>
  <c r="AV69" i="34"/>
  <c r="AV43" i="34"/>
  <c r="AV73" i="34"/>
  <c r="D73" i="34" s="1"/>
  <c r="AV42" i="34"/>
  <c r="AV39" i="34"/>
  <c r="AV8" i="34"/>
  <c r="AV16" i="34"/>
  <c r="AV79" i="34"/>
  <c r="A79" i="34" s="1"/>
  <c r="AV7" i="34"/>
  <c r="AV2" i="34"/>
  <c r="AV113" i="34"/>
  <c r="A113" i="34" s="1"/>
  <c r="AV13" i="34"/>
  <c r="AV74" i="34"/>
  <c r="D74" i="34" s="1"/>
  <c r="AV24" i="34"/>
  <c r="AV14" i="34"/>
  <c r="AV40" i="34"/>
  <c r="AV44" i="34"/>
  <c r="AV50" i="34"/>
  <c r="AV58" i="34"/>
  <c r="AP128" i="34"/>
  <c r="AP79" i="34"/>
  <c r="AP88" i="34"/>
  <c r="AS88" i="34" s="1"/>
  <c r="AF88" i="34" s="1"/>
  <c r="AP99" i="34"/>
  <c r="AS99" i="34" s="1"/>
  <c r="AF99" i="34" s="1"/>
  <c r="AP123" i="34"/>
  <c r="AP73" i="34"/>
  <c r="AP126" i="34"/>
  <c r="AP83" i="34"/>
  <c r="AS83" i="34" s="1"/>
  <c r="AF83" i="34" s="1"/>
  <c r="AD83" i="34" s="1"/>
  <c r="AC83" i="34" s="1"/>
  <c r="AP118" i="34"/>
  <c r="AS118" i="34" s="1"/>
  <c r="AF118" i="34" s="1"/>
  <c r="AP84" i="34"/>
  <c r="AS84" i="34" s="1"/>
  <c r="AF84" i="34" s="1"/>
  <c r="AP111" i="34"/>
  <c r="AP70" i="34"/>
  <c r="AS70" i="34" s="1"/>
  <c r="AF70" i="34" s="1"/>
  <c r="AP94" i="34"/>
  <c r="AP129" i="34"/>
  <c r="AP95" i="34"/>
  <c r="AP69" i="34"/>
  <c r="AS69" i="34" s="1"/>
  <c r="AF69" i="34" s="1"/>
  <c r="AD69" i="34" s="1"/>
  <c r="AC69" i="34" s="1"/>
  <c r="AP90" i="34"/>
  <c r="AP97" i="34"/>
  <c r="AP76" i="34"/>
  <c r="AP105" i="34"/>
  <c r="AS105" i="34" s="1"/>
  <c r="AF105" i="34" s="1"/>
  <c r="AD105" i="34" s="1"/>
  <c r="AC105" i="34" s="1"/>
  <c r="AP89" i="34"/>
  <c r="AS89" i="34" s="1"/>
  <c r="AF89" i="34" s="1"/>
  <c r="AP108" i="34"/>
  <c r="AP81" i="34"/>
  <c r="AP120" i="34"/>
  <c r="AS120" i="34" s="1"/>
  <c r="AF120" i="34" s="1"/>
  <c r="AP122" i="34"/>
  <c r="AP104" i="34"/>
  <c r="AS104" i="34" s="1"/>
  <c r="AF104" i="34" s="1"/>
  <c r="AD104" i="34" s="1"/>
  <c r="AC104" i="34" s="1"/>
  <c r="AP119" i="34"/>
  <c r="AS119" i="34" s="1"/>
  <c r="AF119" i="34" s="1"/>
  <c r="AP75" i="34"/>
  <c r="AP91" i="34"/>
  <c r="AP124" i="34"/>
  <c r="AP86" i="34"/>
  <c r="AS86" i="34" s="1"/>
  <c r="AF86" i="34" s="1"/>
  <c r="AD86" i="34" s="1"/>
  <c r="AC86" i="34" s="1"/>
  <c r="AP77" i="34"/>
  <c r="AP114" i="34"/>
  <c r="AS114" i="34" s="1"/>
  <c r="AF114" i="34" s="1"/>
  <c r="AD114" i="34" s="1"/>
  <c r="AC114" i="34" s="1"/>
  <c r="AP106" i="34"/>
  <c r="AP67" i="34"/>
  <c r="AP116" i="34"/>
  <c r="AS116" i="34" s="1"/>
  <c r="AF116" i="34" s="1"/>
  <c r="AP78" i="34"/>
  <c r="AP127" i="34"/>
  <c r="AP125" i="34"/>
  <c r="AP80" i="34"/>
  <c r="AP112" i="34"/>
  <c r="AP98" i="34"/>
  <c r="AS98" i="34" s="1"/>
  <c r="AF98" i="34" s="1"/>
  <c r="AD98" i="34" s="1"/>
  <c r="AC98" i="34" s="1"/>
  <c r="AP121" i="34"/>
  <c r="AS121" i="34" s="1"/>
  <c r="AF121" i="34" s="1"/>
  <c r="AP100" i="34"/>
  <c r="AS100" i="34" s="1"/>
  <c r="AF100" i="34" s="1"/>
  <c r="AP96" i="34"/>
  <c r="AP117" i="34"/>
  <c r="AP66" i="34"/>
  <c r="AS66" i="34" s="1"/>
  <c r="AF66" i="34" s="1"/>
  <c r="AP113" i="34"/>
  <c r="AP72" i="34"/>
  <c r="AS72" i="34" s="1"/>
  <c r="AF72" i="34" s="1"/>
  <c r="AD72" i="34" s="1"/>
  <c r="AC72" i="34" s="1"/>
  <c r="AP68" i="34"/>
  <c r="AS68" i="34" s="1"/>
  <c r="AF68" i="34" s="1"/>
  <c r="AP74" i="34"/>
  <c r="AV76" i="34"/>
  <c r="AV91" i="34"/>
  <c r="AP93" i="34"/>
  <c r="AV99" i="34"/>
  <c r="AP102" i="34"/>
  <c r="AS102" i="34" s="1"/>
  <c r="AF102" i="34" s="1"/>
  <c r="AV103" i="34"/>
  <c r="AP110" i="34"/>
  <c r="AP115" i="34"/>
  <c r="AS115" i="34" s="1"/>
  <c r="AF115" i="34" s="1"/>
  <c r="AV120" i="34"/>
  <c r="AV25" i="35"/>
  <c r="AV88" i="35"/>
  <c r="AV7" i="35"/>
  <c r="AV30" i="35"/>
  <c r="AV45" i="35"/>
  <c r="AV64" i="35"/>
  <c r="AV106" i="35"/>
  <c r="AV114" i="35"/>
  <c r="AV19" i="35"/>
  <c r="AV122" i="35"/>
  <c r="AV48" i="35"/>
  <c r="AV92" i="35"/>
  <c r="AV97" i="35"/>
  <c r="AV66" i="35"/>
  <c r="AV103" i="35"/>
  <c r="AV54" i="35"/>
  <c r="AV89" i="35"/>
  <c r="AV33" i="35"/>
  <c r="AV126" i="35"/>
  <c r="AV17" i="35"/>
  <c r="AV95" i="35"/>
  <c r="AV2" i="35"/>
  <c r="AV44" i="35"/>
  <c r="AV67" i="35"/>
  <c r="AV127" i="35"/>
  <c r="AV51" i="35"/>
  <c r="AV15" i="35"/>
  <c r="AV12" i="35"/>
  <c r="AV85" i="35"/>
  <c r="AV23" i="35"/>
  <c r="AV72" i="35"/>
  <c r="AV52" i="35"/>
  <c r="AV96" i="35"/>
  <c r="AV4" i="35"/>
  <c r="AV9" i="35"/>
  <c r="AV59" i="35"/>
  <c r="AV31" i="35"/>
  <c r="AV83" i="35"/>
  <c r="AV43" i="35"/>
  <c r="AV118" i="35"/>
  <c r="AV101" i="35"/>
  <c r="AV49" i="35"/>
  <c r="AV74" i="35"/>
  <c r="AV120" i="35"/>
  <c r="AV100" i="35"/>
  <c r="D100" i="35" s="1"/>
  <c r="AV6" i="35"/>
  <c r="AV10" i="35"/>
  <c r="AV28" i="35"/>
  <c r="AP121" i="35"/>
  <c r="AP90" i="35"/>
  <c r="AP103" i="35"/>
  <c r="AP86" i="35"/>
  <c r="AP119" i="35"/>
  <c r="AP89" i="35"/>
  <c r="AP71" i="35"/>
  <c r="AP96" i="35"/>
  <c r="AP99" i="35"/>
  <c r="AP81" i="35"/>
  <c r="AS81" i="35" s="1"/>
  <c r="AF81" i="35" s="1"/>
  <c r="AD81" i="35" s="1"/>
  <c r="AC81" i="35" s="1"/>
  <c r="AP116" i="35"/>
  <c r="AP77" i="35"/>
  <c r="AS77" i="35" s="1"/>
  <c r="AF77" i="35" s="1"/>
  <c r="AP109" i="35"/>
  <c r="AS109" i="35" s="1"/>
  <c r="AF109" i="35" s="1"/>
  <c r="AP127" i="35"/>
  <c r="AP82" i="35"/>
  <c r="AP92" i="35"/>
  <c r="AS92" i="35" s="1"/>
  <c r="AF92" i="35" s="1"/>
  <c r="AD92" i="35" s="1"/>
  <c r="AC92" i="35" s="1"/>
  <c r="AP104" i="35"/>
  <c r="AP84" i="35"/>
  <c r="AP120" i="35"/>
  <c r="AP74" i="35"/>
  <c r="AS74" i="35" s="1"/>
  <c r="AF74" i="35" s="1"/>
  <c r="AP67" i="35"/>
  <c r="AP126" i="35"/>
  <c r="AP95" i="35"/>
  <c r="AS95" i="35" s="1"/>
  <c r="AF95" i="35" s="1"/>
  <c r="AP112" i="35"/>
  <c r="AP125" i="35"/>
  <c r="AS125" i="35" s="1"/>
  <c r="AF125" i="35" s="1"/>
  <c r="AP79" i="35"/>
  <c r="AS79" i="35" s="1"/>
  <c r="AF79" i="35" s="1"/>
  <c r="AP97" i="35"/>
  <c r="AP66" i="35"/>
  <c r="AP128" i="35"/>
  <c r="AS128" i="35" s="1"/>
  <c r="AF128" i="35" s="1"/>
  <c r="AD128" i="35" s="1"/>
  <c r="AC128" i="35" s="1"/>
  <c r="AP78" i="35"/>
  <c r="AS78" i="35" s="1"/>
  <c r="AF78" i="35" s="1"/>
  <c r="AP69" i="35"/>
  <c r="AP83" i="35"/>
  <c r="AP98" i="35"/>
  <c r="AP117" i="35"/>
  <c r="AP129" i="35"/>
  <c r="AP124" i="35"/>
  <c r="AP76" i="35"/>
  <c r="AS76" i="35" s="1"/>
  <c r="AF76" i="35" s="1"/>
  <c r="AD76" i="35" s="1"/>
  <c r="AC76" i="35" s="1"/>
  <c r="AP102" i="35"/>
  <c r="AP91" i="35"/>
  <c r="AS91" i="35" s="1"/>
  <c r="AF91" i="35" s="1"/>
  <c r="AD91" i="35" s="1"/>
  <c r="AC91" i="35" s="1"/>
  <c r="AP123" i="35"/>
  <c r="AS123" i="35" s="1"/>
  <c r="AF123" i="35" s="1"/>
  <c r="AP105" i="35"/>
  <c r="AP93" i="35"/>
  <c r="AP110" i="35"/>
  <c r="AS110" i="35" s="1"/>
  <c r="AF110" i="35" s="1"/>
  <c r="AP115" i="35"/>
  <c r="AP80" i="35"/>
  <c r="AS80" i="35" s="1"/>
  <c r="AF80" i="35" s="1"/>
  <c r="AD80" i="35" s="1"/>
  <c r="AC80" i="35" s="1"/>
  <c r="AP118" i="35"/>
  <c r="AP68" i="35"/>
  <c r="AV70" i="35"/>
  <c r="AV71" i="35"/>
  <c r="A71" i="35" s="1"/>
  <c r="AV76" i="35"/>
  <c r="AP85" i="35"/>
  <c r="AP101" i="35"/>
  <c r="AP106" i="35"/>
  <c r="AS106" i="35" s="1"/>
  <c r="AF106" i="35" s="1"/>
  <c r="AD106" i="35" s="1"/>
  <c r="AC106" i="35" s="1"/>
  <c r="AV117" i="35"/>
  <c r="AV81" i="36"/>
  <c r="AV59" i="36"/>
  <c r="AV31" i="36"/>
  <c r="AV87" i="36"/>
  <c r="AV12" i="36"/>
  <c r="AV75" i="36"/>
  <c r="AV68" i="36"/>
  <c r="AV125" i="36"/>
  <c r="AV65" i="36"/>
  <c r="AV48" i="36"/>
  <c r="AV113" i="36"/>
  <c r="AV52" i="36"/>
  <c r="AV66" i="36"/>
  <c r="AV124" i="36"/>
  <c r="AV83" i="36"/>
  <c r="AV93" i="36"/>
  <c r="AV25" i="36"/>
  <c r="AV8" i="36"/>
  <c r="AV71" i="36"/>
  <c r="AV2" i="36"/>
  <c r="AV123" i="36"/>
  <c r="AV117" i="36"/>
  <c r="AV98" i="36"/>
  <c r="AV53" i="36"/>
  <c r="AV40" i="36"/>
  <c r="AV114" i="36"/>
  <c r="AV13" i="36"/>
  <c r="AV86" i="36"/>
  <c r="AV120" i="36"/>
  <c r="AV33" i="36"/>
  <c r="AV100" i="36"/>
  <c r="AV64" i="36"/>
  <c r="AV17" i="36"/>
  <c r="AV14" i="36"/>
  <c r="AV94" i="36"/>
  <c r="AV26" i="36"/>
  <c r="AV37" i="36"/>
  <c r="AV43" i="36"/>
  <c r="AV45" i="36"/>
  <c r="AV46" i="36"/>
  <c r="AV50" i="36"/>
  <c r="AP107" i="36"/>
  <c r="AP79" i="36"/>
  <c r="AP87" i="36"/>
  <c r="AP67" i="36"/>
  <c r="AS67" i="36" s="1"/>
  <c r="AF67" i="36" s="1"/>
  <c r="AD67" i="36" s="1"/>
  <c r="AC67" i="36" s="1"/>
  <c r="AP122" i="36"/>
  <c r="AP88" i="36"/>
  <c r="AS88" i="36" s="1"/>
  <c r="AF88" i="36" s="1"/>
  <c r="AD88" i="36" s="1"/>
  <c r="AC88" i="36" s="1"/>
  <c r="AP76" i="36"/>
  <c r="AP106" i="36"/>
  <c r="AP77" i="36"/>
  <c r="AP66" i="36"/>
  <c r="AP81" i="36"/>
  <c r="AP70" i="36"/>
  <c r="AS70" i="36" s="1"/>
  <c r="AF70" i="36" s="1"/>
  <c r="AP92" i="36"/>
  <c r="AP100" i="36"/>
  <c r="AS100" i="36" s="1"/>
  <c r="AF100" i="36" s="1"/>
  <c r="AP84" i="36"/>
  <c r="AS84" i="36" s="1"/>
  <c r="AF84" i="36" s="1"/>
  <c r="AP129" i="36"/>
  <c r="AP117" i="36"/>
  <c r="AS117" i="36" s="1"/>
  <c r="AF117" i="36" s="1"/>
  <c r="AP78" i="36"/>
  <c r="AP126" i="36"/>
  <c r="AP91" i="36"/>
  <c r="AP99" i="36"/>
  <c r="AS99" i="36" s="1"/>
  <c r="AF99" i="36" s="1"/>
  <c r="AD99" i="36" s="1"/>
  <c r="AC99" i="36" s="1"/>
  <c r="AP83" i="36"/>
  <c r="AS83" i="36" s="1"/>
  <c r="AF83" i="36" s="1"/>
  <c r="AP115" i="36"/>
  <c r="AS115" i="36" s="1"/>
  <c r="AF115" i="36" s="1"/>
  <c r="AP113" i="36"/>
  <c r="AP101" i="36"/>
  <c r="AS101" i="36" s="1"/>
  <c r="AF101" i="36" s="1"/>
  <c r="AP105" i="36"/>
  <c r="AP123" i="36"/>
  <c r="AP96" i="36"/>
  <c r="AP112" i="36"/>
  <c r="AP109" i="36"/>
  <c r="AP75" i="36"/>
  <c r="AP97" i="36"/>
  <c r="AP116" i="36"/>
  <c r="AS116" i="36" s="1"/>
  <c r="AF116" i="36" s="1"/>
  <c r="AD116" i="36" s="1"/>
  <c r="AC116" i="36" s="1"/>
  <c r="AP103" i="36"/>
  <c r="AS103" i="36" s="1"/>
  <c r="AF103" i="36" s="1"/>
  <c r="AP125" i="36"/>
  <c r="AP93" i="36"/>
  <c r="AP120" i="36"/>
  <c r="AS120" i="36" s="1"/>
  <c r="AF120" i="36" s="1"/>
  <c r="AD120" i="36" s="1"/>
  <c r="AC120" i="36" s="1"/>
  <c r="AP110" i="36"/>
  <c r="AP114" i="36"/>
  <c r="AS114" i="36" s="1"/>
  <c r="AF114" i="36" s="1"/>
  <c r="AD114" i="36" s="1"/>
  <c r="AC114" i="36" s="1"/>
  <c r="AP111" i="36"/>
  <c r="AP80" i="36"/>
  <c r="AP118" i="36"/>
  <c r="AP71" i="36"/>
  <c r="AS71" i="36" s="1"/>
  <c r="AF71" i="36" s="1"/>
  <c r="AD71" i="36" s="1"/>
  <c r="AC71" i="36" s="1"/>
  <c r="AP82" i="36"/>
  <c r="AS82" i="36" s="1"/>
  <c r="AF82" i="36" s="1"/>
  <c r="AP86" i="36"/>
  <c r="AP95" i="36"/>
  <c r="AP102" i="36"/>
  <c r="AS102" i="36" s="1"/>
  <c r="AF102" i="36" s="1"/>
  <c r="AD102" i="36" s="1"/>
  <c r="AC102" i="36" s="1"/>
  <c r="AP119" i="36"/>
  <c r="AS119" i="36" s="1"/>
  <c r="AF119" i="36" s="1"/>
  <c r="AP121" i="36"/>
  <c r="AS121" i="36" s="1"/>
  <c r="AF121" i="36" s="1"/>
  <c r="AP127" i="36"/>
  <c r="AV49" i="37"/>
  <c r="AV24" i="37"/>
  <c r="AV65" i="37"/>
  <c r="AV7" i="37"/>
  <c r="AV116" i="37"/>
  <c r="AV80" i="37"/>
  <c r="AV117" i="37"/>
  <c r="AV122" i="37"/>
  <c r="AV46" i="37"/>
  <c r="AV42" i="37"/>
  <c r="AV3" i="37"/>
  <c r="AV109" i="37"/>
  <c r="AV111" i="37"/>
  <c r="AV91" i="37"/>
  <c r="AV28" i="37"/>
  <c r="AV93" i="37"/>
  <c r="AV126" i="37"/>
  <c r="AV27" i="37"/>
  <c r="AV82" i="37"/>
  <c r="AV44" i="37"/>
  <c r="AV8" i="37"/>
  <c r="AV70" i="37"/>
  <c r="AV88" i="37"/>
  <c r="AV85" i="37"/>
  <c r="AV66" i="37"/>
  <c r="AV9" i="37"/>
  <c r="AV120" i="37"/>
  <c r="AV25" i="37"/>
  <c r="AV67" i="37"/>
  <c r="AV15" i="37"/>
  <c r="AV78" i="37"/>
  <c r="AV83" i="37"/>
  <c r="AV38" i="37"/>
  <c r="AV105" i="37"/>
  <c r="AV97" i="37"/>
  <c r="AV41" i="37"/>
  <c r="AV60" i="37"/>
  <c r="AV90" i="37"/>
  <c r="AV123" i="37"/>
  <c r="AP71" i="37"/>
  <c r="AP92" i="37"/>
  <c r="AS92" i="37" s="1"/>
  <c r="AF92" i="37" s="1"/>
  <c r="AP79" i="37"/>
  <c r="AS79" i="37" s="1"/>
  <c r="AF79" i="37" s="1"/>
  <c r="AP67" i="37"/>
  <c r="AP93" i="37"/>
  <c r="AS93" i="37" s="1"/>
  <c r="AF93" i="37" s="1"/>
  <c r="AP117" i="37"/>
  <c r="AP113" i="37"/>
  <c r="AS113" i="37" s="1"/>
  <c r="AF113" i="37" s="1"/>
  <c r="AP124" i="37"/>
  <c r="AS124" i="37" s="1"/>
  <c r="AF124" i="37" s="1"/>
  <c r="AP126" i="37"/>
  <c r="AP88" i="37"/>
  <c r="AP112" i="37"/>
  <c r="AS112" i="37" s="1"/>
  <c r="AF112" i="37" s="1"/>
  <c r="AD112" i="37" s="1"/>
  <c r="AC112" i="37" s="1"/>
  <c r="AP72" i="37"/>
  <c r="AP123" i="37"/>
  <c r="AS123" i="37" s="1"/>
  <c r="AF123" i="37" s="1"/>
  <c r="AD123" i="37" s="1"/>
  <c r="AC123" i="37" s="1"/>
  <c r="AP101" i="37"/>
  <c r="AP90" i="37"/>
  <c r="AS90" i="37" s="1"/>
  <c r="AF90" i="37" s="1"/>
  <c r="AP118" i="37"/>
  <c r="AP83" i="37"/>
  <c r="AP76" i="37"/>
  <c r="AS76" i="37" s="1"/>
  <c r="AF76" i="37" s="1"/>
  <c r="AD76" i="37" s="1"/>
  <c r="AC76" i="37" s="1"/>
  <c r="AP108" i="37"/>
  <c r="AS108" i="37" s="1"/>
  <c r="AF108" i="37" s="1"/>
  <c r="AP116" i="37"/>
  <c r="AP86" i="37"/>
  <c r="AP102" i="37"/>
  <c r="AP109" i="37"/>
  <c r="AS109" i="37" s="1"/>
  <c r="AF109" i="37" s="1"/>
  <c r="AD109" i="37" s="1"/>
  <c r="AC109" i="37" s="1"/>
  <c r="AP80" i="37"/>
  <c r="AS80" i="37" s="1"/>
  <c r="AF80" i="37" s="1"/>
  <c r="AP84" i="37"/>
  <c r="AP111" i="37"/>
  <c r="AS111" i="37" s="1"/>
  <c r="AF111" i="37" s="1"/>
  <c r="AP81" i="37"/>
  <c r="AS81" i="37" s="1"/>
  <c r="AF81" i="37" s="1"/>
  <c r="AD81" i="37" s="1"/>
  <c r="AC81" i="37" s="1"/>
  <c r="AP74" i="37"/>
  <c r="AS74" i="37" s="1"/>
  <c r="AF74" i="37" s="1"/>
  <c r="AP78" i="37"/>
  <c r="AS78" i="37" s="1"/>
  <c r="AF78" i="37" s="1"/>
  <c r="AP70" i="37"/>
  <c r="AP128" i="37"/>
  <c r="AS128" i="37" s="1"/>
  <c r="AF128" i="37" s="1"/>
  <c r="AD128" i="37" s="1"/>
  <c r="AC128" i="37" s="1"/>
  <c r="AP75" i="37"/>
  <c r="AS75" i="37" s="1"/>
  <c r="AF75" i="37" s="1"/>
  <c r="AP91" i="37"/>
  <c r="AS91" i="37" s="1"/>
  <c r="AF91" i="37" s="1"/>
  <c r="AD91" i="37" s="1"/>
  <c r="AC91" i="37" s="1"/>
  <c r="AP122" i="37"/>
  <c r="AP114" i="37"/>
  <c r="AP68" i="37"/>
  <c r="AP105" i="37"/>
  <c r="AP77" i="37"/>
  <c r="AS77" i="37" s="1"/>
  <c r="AF77" i="37" s="1"/>
  <c r="AP97" i="37"/>
  <c r="AS97" i="37" s="1"/>
  <c r="AF97" i="37" s="1"/>
  <c r="AD97" i="37" s="1"/>
  <c r="AC97" i="37" s="1"/>
  <c r="AP120" i="37"/>
  <c r="AP85" i="37"/>
  <c r="AP87" i="37"/>
  <c r="AP89" i="37"/>
  <c r="AP107" i="37"/>
  <c r="AS107" i="37" s="1"/>
  <c r="AF107" i="37" s="1"/>
  <c r="AD107" i="37" s="1"/>
  <c r="AC107" i="37" s="1"/>
  <c r="AP110" i="37"/>
  <c r="AS110" i="37" s="1"/>
  <c r="AF110" i="37" s="1"/>
  <c r="AP129" i="37"/>
  <c r="AS129" i="37" s="1"/>
  <c r="AF129" i="37" s="1"/>
  <c r="AV48" i="38"/>
  <c r="AV21" i="38"/>
  <c r="AV43" i="38"/>
  <c r="AV20" i="38"/>
  <c r="AV103" i="38"/>
  <c r="A103" i="38" s="1"/>
  <c r="AV71" i="38"/>
  <c r="AV68" i="38"/>
  <c r="AV6" i="38"/>
  <c r="AV10" i="38"/>
  <c r="AV5" i="38"/>
  <c r="AV87" i="38"/>
  <c r="AV9" i="38"/>
  <c r="AV47" i="38"/>
  <c r="AV24" i="38"/>
  <c r="AV76" i="38"/>
  <c r="AV113" i="38"/>
  <c r="AV81" i="38"/>
  <c r="AV94" i="38"/>
  <c r="AV89" i="38"/>
  <c r="AV25" i="38"/>
  <c r="AV101" i="38"/>
  <c r="AV80" i="38"/>
  <c r="AV115" i="38"/>
  <c r="AV114" i="38"/>
  <c r="AV8" i="38"/>
  <c r="AV52" i="38"/>
  <c r="AV82" i="38"/>
  <c r="AV34" i="38"/>
  <c r="AV91" i="38"/>
  <c r="AV118" i="38"/>
  <c r="AV92" i="38"/>
  <c r="AV60" i="38"/>
  <c r="AV110" i="38"/>
  <c r="AV75" i="38"/>
  <c r="AV42" i="38"/>
  <c r="AV2" i="38"/>
  <c r="AV14" i="38"/>
  <c r="AV77" i="38"/>
  <c r="AV116" i="38"/>
  <c r="AV57" i="38"/>
  <c r="AV109" i="38"/>
  <c r="AV40" i="38"/>
  <c r="AV108" i="38"/>
  <c r="AV15" i="38"/>
  <c r="AV66" i="38"/>
  <c r="AV121" i="38"/>
  <c r="AV32" i="38"/>
  <c r="AV120" i="38"/>
  <c r="AV26" i="38"/>
  <c r="AV105" i="38"/>
  <c r="AV100" i="38"/>
  <c r="AV78" i="38"/>
  <c r="AV62" i="38"/>
  <c r="AV23" i="38"/>
  <c r="AV27" i="38"/>
  <c r="AV33" i="38"/>
  <c r="AV46" i="38"/>
  <c r="AV49" i="38"/>
  <c r="AV55" i="38"/>
  <c r="AV69" i="38"/>
  <c r="AP110" i="38"/>
  <c r="AP79" i="38"/>
  <c r="AP100" i="38"/>
  <c r="AS100" i="38" s="1"/>
  <c r="AF100" i="38" s="1"/>
  <c r="AD100" i="38" s="1"/>
  <c r="AC100" i="38" s="1"/>
  <c r="AP126" i="38"/>
  <c r="AP73" i="38"/>
  <c r="AS73" i="38" s="1"/>
  <c r="AF73" i="38" s="1"/>
  <c r="AP120" i="38"/>
  <c r="AP87" i="38"/>
  <c r="AP70" i="38"/>
  <c r="AS70" i="38" s="1"/>
  <c r="AF70" i="38" s="1"/>
  <c r="AP80" i="38"/>
  <c r="AP82" i="38"/>
  <c r="AS82" i="38" s="1"/>
  <c r="AF82" i="38" s="1"/>
  <c r="AP113" i="38"/>
  <c r="AP76" i="38"/>
  <c r="AP69" i="38"/>
  <c r="AS69" i="38" s="1"/>
  <c r="AF69" i="38" s="1"/>
  <c r="AP112" i="38"/>
  <c r="AP81" i="38"/>
  <c r="AP94" i="38"/>
  <c r="AP71" i="38"/>
  <c r="AS71" i="38" s="1"/>
  <c r="AF71" i="38" s="1"/>
  <c r="AP86" i="38"/>
  <c r="AS86" i="38" s="1"/>
  <c r="AF86" i="38" s="1"/>
  <c r="AD86" i="38" s="1"/>
  <c r="AC86" i="38" s="1"/>
  <c r="AP109" i="38"/>
  <c r="AP114" i="38"/>
  <c r="AS114" i="38" s="1"/>
  <c r="AF114" i="38" s="1"/>
  <c r="AP111" i="38"/>
  <c r="AP107" i="38"/>
  <c r="AP74" i="38"/>
  <c r="AP91" i="38"/>
  <c r="AP90" i="38"/>
  <c r="AP115" i="38"/>
  <c r="AS115" i="38" s="1"/>
  <c r="AF115" i="38" s="1"/>
  <c r="AD115" i="38" s="1"/>
  <c r="AC115" i="38" s="1"/>
  <c r="AP108" i="38"/>
  <c r="AP77" i="38"/>
  <c r="AP99" i="38"/>
  <c r="AS99" i="38" s="1"/>
  <c r="AF99" i="38" s="1"/>
  <c r="AD99" i="38" s="1"/>
  <c r="AC99" i="38" s="1"/>
  <c r="AP121" i="38"/>
  <c r="AP66" i="38"/>
  <c r="AP95" i="38"/>
  <c r="AP93" i="38"/>
  <c r="AP118" i="38"/>
  <c r="AS118" i="38" s="1"/>
  <c r="AF118" i="38" s="1"/>
  <c r="AP102" i="38"/>
  <c r="AP128" i="38"/>
  <c r="AP106" i="38"/>
  <c r="AP122" i="38"/>
  <c r="AP123" i="38"/>
  <c r="AP67" i="38"/>
  <c r="AS67" i="38" s="1"/>
  <c r="AF67" i="38" s="1"/>
  <c r="AP119" i="38"/>
  <c r="AS119" i="38" s="1"/>
  <c r="AF119" i="38" s="1"/>
  <c r="AD119" i="38" s="1"/>
  <c r="AC119" i="38" s="1"/>
  <c r="AP127" i="38"/>
  <c r="AP88" i="38"/>
  <c r="AS88" i="38" s="1"/>
  <c r="AF88" i="38" s="1"/>
  <c r="AP68" i="38"/>
  <c r="AS68" i="38" s="1"/>
  <c r="AF68" i="38" s="1"/>
  <c r="AD68" i="38" s="1"/>
  <c r="AC68" i="38" s="1"/>
  <c r="AP96" i="38"/>
  <c r="AP104" i="38"/>
  <c r="AS104" i="38" s="1"/>
  <c r="AF104" i="38" s="1"/>
  <c r="AP125" i="38"/>
  <c r="AV93" i="38"/>
  <c r="AP98" i="38"/>
  <c r="AS98" i="38" s="1"/>
  <c r="AF98" i="38" s="1"/>
  <c r="AD98" i="38" s="1"/>
  <c r="AC98" i="38" s="1"/>
  <c r="AP101" i="38"/>
  <c r="AS101" i="38" s="1"/>
  <c r="AF101" i="38" s="1"/>
  <c r="AP117" i="38"/>
  <c r="AS117" i="38" s="1"/>
  <c r="AF117" i="38" s="1"/>
  <c r="AV123" i="38"/>
  <c r="AV128" i="38"/>
  <c r="AV60" i="39"/>
  <c r="AV80" i="39"/>
  <c r="AV16" i="39"/>
  <c r="AV49" i="39"/>
  <c r="AV30" i="39"/>
  <c r="AV108" i="39"/>
  <c r="AV33" i="39"/>
  <c r="AV41" i="39"/>
  <c r="AV19" i="39"/>
  <c r="AV117" i="39"/>
  <c r="AV95" i="39"/>
  <c r="AV11" i="39"/>
  <c r="AV25" i="39"/>
  <c r="AV17" i="39"/>
  <c r="AV123" i="39"/>
  <c r="AV112" i="39"/>
  <c r="AV39" i="39"/>
  <c r="AV121" i="39"/>
  <c r="AV15" i="39"/>
  <c r="AP121" i="39"/>
  <c r="AP93" i="39"/>
  <c r="AS93" i="39" s="1"/>
  <c r="AF93" i="39" s="1"/>
  <c r="AP111" i="39"/>
  <c r="AS111" i="39" s="1"/>
  <c r="AF111" i="39" s="1"/>
  <c r="AD111" i="39" s="1"/>
  <c r="AC111" i="39" s="1"/>
  <c r="AP78" i="39"/>
  <c r="AS78" i="39" s="1"/>
  <c r="AF78" i="39" s="1"/>
  <c r="AD78" i="39" s="1"/>
  <c r="AC78" i="39" s="1"/>
  <c r="AP98" i="39"/>
  <c r="AP89" i="39"/>
  <c r="AP88" i="39"/>
  <c r="AP79" i="39"/>
  <c r="AS79" i="39" s="1"/>
  <c r="AF79" i="39" s="1"/>
  <c r="AP104" i="39"/>
  <c r="AP66" i="39"/>
  <c r="AP81" i="39"/>
  <c r="AS81" i="39" s="1"/>
  <c r="AF81" i="39" s="1"/>
  <c r="AP105" i="39"/>
  <c r="AP82" i="39"/>
  <c r="AP129" i="39"/>
  <c r="AS129" i="39" s="1"/>
  <c r="AF129" i="39" s="1"/>
  <c r="AD129" i="39" s="1"/>
  <c r="AC129" i="39" s="1"/>
  <c r="AP71" i="39"/>
  <c r="AP126" i="39"/>
  <c r="AS126" i="39" s="1"/>
  <c r="AF126" i="39" s="1"/>
  <c r="AP77" i="39"/>
  <c r="AS77" i="39" s="1"/>
  <c r="AF77" i="39" s="1"/>
  <c r="AP122" i="39"/>
  <c r="AS122" i="39" s="1"/>
  <c r="AF122" i="39" s="1"/>
  <c r="AP85" i="39"/>
  <c r="AP123" i="39"/>
  <c r="AS123" i="39" s="1"/>
  <c r="AF123" i="39" s="1"/>
  <c r="AV45" i="40"/>
  <c r="AV98" i="40"/>
  <c r="AV76" i="40"/>
  <c r="AV62" i="40"/>
  <c r="AV56" i="40"/>
  <c r="AV30" i="40"/>
  <c r="AV37" i="40"/>
  <c r="AV113" i="40"/>
  <c r="AV112" i="40"/>
  <c r="AV51" i="40"/>
  <c r="AV20" i="40"/>
  <c r="AV41" i="40"/>
  <c r="AV88" i="40"/>
  <c r="A88" i="40" s="1"/>
  <c r="AV28" i="40"/>
  <c r="AV115" i="40"/>
  <c r="AV93" i="40"/>
  <c r="AV19" i="40"/>
  <c r="AV91" i="40"/>
  <c r="AV59" i="40"/>
  <c r="AV2" i="40"/>
  <c r="AV3" i="40"/>
  <c r="AV7" i="40"/>
  <c r="AV24" i="40"/>
  <c r="AV57" i="40"/>
  <c r="AV63" i="40"/>
  <c r="AV108" i="40"/>
  <c r="AV13" i="40"/>
  <c r="AV10" i="40"/>
  <c r="AV39" i="40"/>
  <c r="AV127" i="40"/>
  <c r="AV48" i="40"/>
  <c r="AV92" i="40"/>
  <c r="AV74" i="40"/>
  <c r="AV47" i="40"/>
  <c r="AV69" i="40"/>
  <c r="AV9" i="40"/>
  <c r="AV119" i="40"/>
  <c r="A119" i="40" s="1"/>
  <c r="AV73" i="40"/>
  <c r="AV36" i="40"/>
  <c r="AV80" i="40"/>
  <c r="AV65" i="40"/>
  <c r="AV128" i="40"/>
  <c r="AV104" i="40"/>
  <c r="AV34" i="40"/>
  <c r="AV72" i="40"/>
  <c r="AV99" i="40"/>
  <c r="AV8" i="40"/>
  <c r="AV52" i="40"/>
  <c r="AV58" i="40"/>
  <c r="AV60" i="40"/>
  <c r="AV64" i="40"/>
  <c r="AV68" i="40"/>
  <c r="AP99" i="40"/>
  <c r="AS99" i="40" s="1"/>
  <c r="AF99" i="40" s="1"/>
  <c r="AP97" i="40"/>
  <c r="AP67" i="40"/>
  <c r="AS67" i="40" s="1"/>
  <c r="AF67" i="40" s="1"/>
  <c r="AD67" i="40" s="1"/>
  <c r="AC67" i="40" s="1"/>
  <c r="AP90" i="40"/>
  <c r="AP84" i="40"/>
  <c r="AS84" i="40" s="1"/>
  <c r="AF84" i="40" s="1"/>
  <c r="AP114" i="40"/>
  <c r="AS114" i="40" s="1"/>
  <c r="AF114" i="40" s="1"/>
  <c r="AP78" i="40"/>
  <c r="AP80" i="40"/>
  <c r="AP129" i="40"/>
  <c r="AP83" i="40"/>
  <c r="AS83" i="40" s="1"/>
  <c r="AF83" i="40" s="1"/>
  <c r="AD83" i="40" s="1"/>
  <c r="AC83" i="40" s="1"/>
  <c r="AP98" i="40"/>
  <c r="AS98" i="40" s="1"/>
  <c r="AF98" i="40" s="1"/>
  <c r="AD98" i="40" s="1"/>
  <c r="AC98" i="40" s="1"/>
  <c r="AP123" i="40"/>
  <c r="AP106" i="40"/>
  <c r="AP103" i="40"/>
  <c r="AS103" i="40" s="1"/>
  <c r="AF103" i="40" s="1"/>
  <c r="AP127" i="40"/>
  <c r="AP73" i="40"/>
  <c r="AS73" i="40" s="1"/>
  <c r="AF73" i="40" s="1"/>
  <c r="AP74" i="40"/>
  <c r="AP121" i="40"/>
  <c r="AS121" i="40" s="1"/>
  <c r="AF121" i="40" s="1"/>
  <c r="AD121" i="40" s="1"/>
  <c r="AC121" i="40" s="1"/>
  <c r="AP110" i="40"/>
  <c r="AP71" i="40"/>
  <c r="AS71" i="40" s="1"/>
  <c r="AF71" i="40" s="1"/>
  <c r="AP100" i="40"/>
  <c r="AS100" i="40" s="1"/>
  <c r="AF100" i="40" s="1"/>
  <c r="AD100" i="40" s="1"/>
  <c r="AC100" i="40" s="1"/>
  <c r="AP92" i="40"/>
  <c r="AP107" i="40"/>
  <c r="AP66" i="40"/>
  <c r="AS66" i="40" s="1"/>
  <c r="AF66" i="40" s="1"/>
  <c r="AD66" i="40" s="1"/>
  <c r="AC66" i="40" s="1"/>
  <c r="AP115" i="40"/>
  <c r="AS115" i="40" s="1"/>
  <c r="AF115" i="40" s="1"/>
  <c r="AD115" i="40" s="1"/>
  <c r="AC115" i="40" s="1"/>
  <c r="AP91" i="40"/>
  <c r="AP75" i="40"/>
  <c r="AP102" i="40"/>
  <c r="AS102" i="40" s="1"/>
  <c r="AF102" i="40" s="1"/>
  <c r="AP86" i="40"/>
  <c r="AP82" i="40"/>
  <c r="AS82" i="40" s="1"/>
  <c r="AF82" i="40" s="1"/>
  <c r="AD82" i="40" s="1"/>
  <c r="AC82" i="40" s="1"/>
  <c r="AP124" i="40"/>
  <c r="AP70" i="40"/>
  <c r="AS70" i="40" s="1"/>
  <c r="AF70" i="40" s="1"/>
  <c r="AP68" i="40"/>
  <c r="AS68" i="40" s="1"/>
  <c r="AF68" i="40" s="1"/>
  <c r="AP77" i="40"/>
  <c r="AP87" i="40"/>
  <c r="AS87" i="40" s="1"/>
  <c r="AF87" i="40" s="1"/>
  <c r="AP116" i="40"/>
  <c r="AS116" i="40" s="1"/>
  <c r="AF116" i="40" s="1"/>
  <c r="AP113" i="40"/>
  <c r="AP94" i="40"/>
  <c r="AP95" i="40"/>
  <c r="AP111" i="40"/>
  <c r="AP79" i="40"/>
  <c r="AV83" i="40"/>
  <c r="AV97" i="40"/>
  <c r="AV106" i="40"/>
  <c r="AV129" i="40"/>
  <c r="AV18" i="41"/>
  <c r="AV112" i="41"/>
  <c r="AV129" i="41"/>
  <c r="AV20" i="41"/>
  <c r="AV93" i="41"/>
  <c r="AV54" i="41"/>
  <c r="AV101" i="41"/>
  <c r="AV11" i="41"/>
  <c r="AV102" i="41"/>
  <c r="AV77" i="41"/>
  <c r="AV71" i="41"/>
  <c r="AV14" i="41"/>
  <c r="AV49" i="41"/>
  <c r="AV43" i="41"/>
  <c r="AV13" i="41"/>
  <c r="AV92" i="41"/>
  <c r="AV57" i="41"/>
  <c r="AV82" i="41"/>
  <c r="AV67" i="41"/>
  <c r="AV5" i="41"/>
  <c r="AV51" i="41"/>
  <c r="AV9" i="41"/>
  <c r="AV81" i="41"/>
  <c r="AV39" i="41"/>
  <c r="AV47" i="41"/>
  <c r="AV58" i="41"/>
  <c r="AV8" i="41"/>
  <c r="AP90" i="41"/>
  <c r="AS90" i="41" s="1"/>
  <c r="AF90" i="41" s="1"/>
  <c r="AP120" i="41"/>
  <c r="AP104" i="41"/>
  <c r="AP96" i="41"/>
  <c r="AS96" i="41" s="1"/>
  <c r="AF96" i="41" s="1"/>
  <c r="AD96" i="41" s="1"/>
  <c r="AC96" i="41" s="1"/>
  <c r="AP125" i="41"/>
  <c r="AS125" i="41" s="1"/>
  <c r="AF125" i="41" s="1"/>
  <c r="AD125" i="41" s="1"/>
  <c r="AC125" i="41" s="1"/>
  <c r="AP106" i="41"/>
  <c r="AP88" i="41"/>
  <c r="AP129" i="41"/>
  <c r="AS129" i="41" s="1"/>
  <c r="AF129" i="41" s="1"/>
  <c r="AP84" i="41"/>
  <c r="AP101" i="41"/>
  <c r="AP85" i="41"/>
  <c r="AP102" i="41"/>
  <c r="AP73" i="41"/>
  <c r="AP82" i="41"/>
  <c r="AP127" i="41"/>
  <c r="AS127" i="41" s="1"/>
  <c r="AF127" i="41" s="1"/>
  <c r="AP93" i="41"/>
  <c r="AS93" i="41" s="1"/>
  <c r="AF93" i="41" s="1"/>
  <c r="AP95" i="41"/>
  <c r="AS95" i="41" s="1"/>
  <c r="AF95" i="41" s="1"/>
  <c r="AD95" i="41" s="1"/>
  <c r="AC95" i="41" s="1"/>
  <c r="AP124" i="41"/>
  <c r="AS124" i="41" s="1"/>
  <c r="AF124" i="41" s="1"/>
  <c r="AP123" i="41"/>
  <c r="AS123" i="41" s="1"/>
  <c r="AF123" i="41" s="1"/>
  <c r="AD123" i="41" s="1"/>
  <c r="AC123" i="41" s="1"/>
  <c r="AP66" i="41"/>
  <c r="AP72" i="41"/>
  <c r="AP70" i="41"/>
  <c r="AP79" i="41"/>
  <c r="AS79" i="41" s="1"/>
  <c r="AF79" i="41" s="1"/>
  <c r="AV89" i="41"/>
  <c r="AV103" i="41"/>
  <c r="AP105" i="41"/>
  <c r="AP107" i="41"/>
  <c r="AS107" i="41" s="1"/>
  <c r="AF107" i="41" s="1"/>
  <c r="AV108" i="41"/>
  <c r="AP111" i="41"/>
  <c r="AS111" i="41" s="1"/>
  <c r="AF111" i="41" s="1"/>
  <c r="AV125" i="42"/>
  <c r="AV21" i="42"/>
  <c r="AV116" i="42"/>
  <c r="AV26" i="42"/>
  <c r="AV113" i="42"/>
  <c r="AV33" i="42"/>
  <c r="AV58" i="42"/>
  <c r="AV122" i="42"/>
  <c r="AV14" i="42"/>
  <c r="AV73" i="42"/>
  <c r="AV47" i="42"/>
  <c r="AV98" i="42"/>
  <c r="AV56" i="42"/>
  <c r="AV81" i="42"/>
  <c r="AV42" i="42"/>
  <c r="AV52" i="42"/>
  <c r="AP75" i="42"/>
  <c r="AP128" i="42"/>
  <c r="AP120" i="42"/>
  <c r="AS120" i="42" s="1"/>
  <c r="AF120" i="42" s="1"/>
  <c r="AD120" i="42" s="1"/>
  <c r="AC120" i="42" s="1"/>
  <c r="AP123" i="42"/>
  <c r="AP71" i="42"/>
  <c r="AS71" i="42" s="1"/>
  <c r="AF71" i="42" s="1"/>
  <c r="AP98" i="42"/>
  <c r="AS98" i="42" s="1"/>
  <c r="AF98" i="42" s="1"/>
  <c r="AD98" i="42" s="1"/>
  <c r="AC98" i="42" s="1"/>
  <c r="AP68" i="42"/>
  <c r="AS68" i="42" s="1"/>
  <c r="AF68" i="42" s="1"/>
  <c r="AP70" i="42"/>
  <c r="AS70" i="42" s="1"/>
  <c r="AF70" i="42" s="1"/>
  <c r="AD70" i="42" s="1"/>
  <c r="AC70" i="42" s="1"/>
  <c r="AP105" i="42"/>
  <c r="AS105" i="42" s="1"/>
  <c r="AF105" i="42" s="1"/>
  <c r="AP114" i="42"/>
  <c r="AS114" i="42" s="1"/>
  <c r="AF114" i="42" s="1"/>
  <c r="AP79" i="42"/>
  <c r="AP101" i="42"/>
  <c r="AS101" i="42" s="1"/>
  <c r="AF101" i="42" s="1"/>
  <c r="AD101" i="42" s="1"/>
  <c r="AC101" i="42" s="1"/>
  <c r="AP109" i="42"/>
  <c r="AP82" i="42"/>
  <c r="AS82" i="42" s="1"/>
  <c r="AF82" i="42" s="1"/>
  <c r="AD82" i="42" s="1"/>
  <c r="AC82" i="42" s="1"/>
  <c r="AP119" i="42"/>
  <c r="AS119" i="42" s="1"/>
  <c r="AF119" i="42" s="1"/>
  <c r="AP81" i="42"/>
  <c r="AP103" i="42"/>
  <c r="AS103" i="42" s="1"/>
  <c r="AF103" i="42" s="1"/>
  <c r="AP94" i="42"/>
  <c r="AP104" i="42"/>
  <c r="AS104" i="42" s="1"/>
  <c r="AF104" i="42" s="1"/>
  <c r="AP121" i="42"/>
  <c r="AS121" i="42" s="1"/>
  <c r="AF121" i="42" s="1"/>
  <c r="AP127" i="42"/>
  <c r="AV89" i="43"/>
  <c r="AV13" i="43"/>
  <c r="AV123" i="43"/>
  <c r="AV23" i="43"/>
  <c r="AV79" i="43"/>
  <c r="AV2" i="43"/>
  <c r="AV29" i="43"/>
  <c r="AV56" i="43"/>
  <c r="AV42" i="43"/>
  <c r="AP100" i="43"/>
  <c r="AP107" i="43"/>
  <c r="AP123" i="43"/>
  <c r="AS123" i="43" s="1"/>
  <c r="AF123" i="43" s="1"/>
  <c r="AP106" i="43"/>
  <c r="AS106" i="43" s="1"/>
  <c r="AF106" i="43" s="1"/>
  <c r="AP113" i="43"/>
  <c r="AS113" i="43" s="1"/>
  <c r="AF113" i="43" s="1"/>
  <c r="AP93" i="43"/>
  <c r="AS93" i="43" s="1"/>
  <c r="AF93" i="43" s="1"/>
  <c r="AP78" i="43"/>
  <c r="AS78" i="43" s="1"/>
  <c r="AF78" i="43" s="1"/>
  <c r="AP94" i="43"/>
  <c r="AS94" i="43" s="1"/>
  <c r="AF94" i="43" s="1"/>
  <c r="AD94" i="43" s="1"/>
  <c r="AC94" i="43" s="1"/>
  <c r="AP68" i="43"/>
  <c r="AP86" i="43"/>
  <c r="AP102" i="43"/>
  <c r="AP119" i="43"/>
  <c r="AP77" i="43"/>
  <c r="AS77" i="43" s="1"/>
  <c r="AF77" i="43" s="1"/>
  <c r="AP79" i="43"/>
  <c r="AS79" i="43" s="1"/>
  <c r="AF79" i="43" s="1"/>
  <c r="AD79" i="43" s="1"/>
  <c r="AC79" i="43" s="1"/>
  <c r="AP70" i="43"/>
  <c r="AP98" i="43"/>
  <c r="AV70" i="43"/>
  <c r="AP97" i="43"/>
  <c r="AS97" i="43" s="1"/>
  <c r="AF97" i="43" s="1"/>
  <c r="AP124" i="43"/>
  <c r="AS124" i="43" s="1"/>
  <c r="AF124" i="43" s="1"/>
  <c r="AV125" i="43"/>
  <c r="A125" i="43" s="1"/>
  <c r="AV96" i="44"/>
  <c r="AV58" i="44"/>
  <c r="AV79" i="44"/>
  <c r="AV16" i="44"/>
  <c r="AV108" i="44"/>
  <c r="AV20" i="44"/>
  <c r="AV120" i="44"/>
  <c r="AV66" i="44"/>
  <c r="AV103" i="44"/>
  <c r="AV101" i="44"/>
  <c r="AV11" i="44"/>
  <c r="AV124" i="44"/>
  <c r="AV14" i="44"/>
  <c r="AP125" i="44"/>
  <c r="AP100" i="44"/>
  <c r="AS100" i="44" s="1"/>
  <c r="AF100" i="44" s="1"/>
  <c r="AP129" i="44"/>
  <c r="AP81" i="44"/>
  <c r="AP86" i="44"/>
  <c r="AP71" i="44"/>
  <c r="AS71" i="44" s="1"/>
  <c r="AF71" i="44" s="1"/>
  <c r="AP85" i="44"/>
  <c r="AP92" i="44"/>
  <c r="AP119" i="44"/>
  <c r="AS119" i="44" s="1"/>
  <c r="AF119" i="44" s="1"/>
  <c r="AD119" i="44" s="1"/>
  <c r="AC119" i="44" s="1"/>
  <c r="AV10" i="45"/>
  <c r="AV84" i="45"/>
  <c r="AV54" i="45"/>
  <c r="AV83" i="45"/>
  <c r="AV35" i="45"/>
  <c r="AV116" i="45"/>
  <c r="AV94" i="45"/>
  <c r="AV58" i="45"/>
  <c r="AV29" i="45"/>
  <c r="AV85" i="45"/>
  <c r="AV67" i="45"/>
  <c r="AV68" i="45"/>
  <c r="AV62" i="45"/>
  <c r="AP66" i="45"/>
  <c r="AP108" i="45"/>
  <c r="AS108" i="45" s="1"/>
  <c r="AF108" i="45" s="1"/>
  <c r="AP124" i="45"/>
  <c r="AS124" i="45" s="1"/>
  <c r="AF124" i="45" s="1"/>
  <c r="AD124" i="45" s="1"/>
  <c r="AC124" i="45" s="1"/>
  <c r="AP111" i="45"/>
  <c r="AS111" i="45" s="1"/>
  <c r="AF111" i="45" s="1"/>
  <c r="AP112" i="45"/>
  <c r="AS112" i="45" s="1"/>
  <c r="AF112" i="45" s="1"/>
  <c r="AP73" i="45"/>
  <c r="AP93" i="45"/>
  <c r="AS93" i="45" s="1"/>
  <c r="AF93" i="45" s="1"/>
  <c r="AD93" i="45" s="1"/>
  <c r="AC93" i="45" s="1"/>
  <c r="AP114" i="45"/>
  <c r="AP84" i="45"/>
  <c r="AV84" i="46"/>
  <c r="AV50" i="46"/>
  <c r="AP119" i="46"/>
  <c r="AS119" i="46" s="1"/>
  <c r="AF119" i="46" s="1"/>
  <c r="AP78" i="46"/>
  <c r="AP75" i="46"/>
  <c r="AP80" i="46"/>
  <c r="AV99" i="47"/>
  <c r="AV119" i="47"/>
  <c r="AV41" i="47"/>
  <c r="AV94" i="47"/>
  <c r="AV40" i="47"/>
  <c r="AV126" i="47"/>
  <c r="AV89" i="47"/>
  <c r="AV28" i="47"/>
  <c r="AV53" i="47"/>
  <c r="AV103" i="47"/>
  <c r="AP119" i="47"/>
  <c r="AP112" i="47"/>
  <c r="AS112" i="47" s="1"/>
  <c r="AF112" i="47" s="1"/>
  <c r="AP91" i="47"/>
  <c r="AS91" i="47" s="1"/>
  <c r="AF91" i="47" s="1"/>
  <c r="AV87" i="47"/>
  <c r="AV89" i="48"/>
  <c r="AV85" i="48"/>
  <c r="AV15" i="48"/>
  <c r="AV11" i="48"/>
  <c r="AV88" i="48"/>
  <c r="AV49" i="49"/>
  <c r="AV14" i="49"/>
  <c r="AV44" i="49"/>
  <c r="AV4" i="49"/>
  <c r="AV69" i="50"/>
  <c r="AV100" i="50"/>
  <c r="AV122" i="50"/>
  <c r="AV41" i="50"/>
  <c r="AV10" i="50"/>
  <c r="AV15" i="51"/>
  <c r="AV69" i="51"/>
  <c r="AV73" i="51"/>
  <c r="AV8" i="51"/>
  <c r="AV100" i="51"/>
  <c r="AV101" i="51"/>
  <c r="AV11" i="51"/>
  <c r="AV126" i="51"/>
  <c r="AV86" i="52"/>
  <c r="AV56" i="52"/>
  <c r="AV121" i="52"/>
  <c r="AV43" i="52"/>
  <c r="AV9" i="52"/>
  <c r="AV49" i="52"/>
  <c r="AV109" i="53"/>
  <c r="AV84" i="53"/>
  <c r="AV72" i="53"/>
  <c r="AV86" i="53"/>
  <c r="AV33" i="53"/>
  <c r="AV50" i="53"/>
  <c r="AV67" i="53"/>
  <c r="AV117" i="54"/>
  <c r="AP128" i="54"/>
  <c r="AP86" i="54"/>
  <c r="AS86" i="54" s="1"/>
  <c r="AF86" i="54" s="1"/>
  <c r="AV73" i="55"/>
  <c r="AV85" i="55"/>
  <c r="AV36" i="55"/>
  <c r="AV24" i="55"/>
  <c r="AV19" i="56"/>
  <c r="AV32" i="56"/>
  <c r="AV6" i="56"/>
  <c r="AV66" i="56"/>
  <c r="AV15" i="56"/>
  <c r="AV103" i="56"/>
  <c r="AV21" i="56"/>
  <c r="AV117" i="56"/>
  <c r="AV11" i="56"/>
  <c r="AV70" i="56"/>
  <c r="AP67" i="56"/>
  <c r="AS67" i="56" s="1"/>
  <c r="AF67" i="56" s="1"/>
  <c r="AD67" i="56" s="1"/>
  <c r="AC67" i="56" s="1"/>
  <c r="AP74" i="56"/>
  <c r="AP86" i="56"/>
  <c r="AS86" i="56" s="1"/>
  <c r="AF86" i="56" s="1"/>
  <c r="AP110" i="56"/>
  <c r="AV51" i="57"/>
  <c r="AV95" i="57"/>
  <c r="AP89" i="57"/>
  <c r="AP77" i="57"/>
  <c r="AP80" i="57"/>
  <c r="AS80" i="57" s="1"/>
  <c r="AF80" i="57" s="1"/>
  <c r="AV67" i="58"/>
  <c r="AV23" i="58"/>
  <c r="AV57" i="58"/>
  <c r="AV85" i="58"/>
  <c r="AV108" i="58"/>
  <c r="AV126" i="58"/>
  <c r="AV123" i="58"/>
  <c r="AV83" i="58"/>
  <c r="AV2" i="58"/>
  <c r="AV54" i="58"/>
  <c r="AV107" i="58"/>
  <c r="AV73" i="58"/>
  <c r="AV35" i="58"/>
  <c r="AV69" i="59"/>
  <c r="AV102" i="59"/>
  <c r="AP70" i="59"/>
  <c r="AP95" i="59"/>
  <c r="AS95" i="59" s="1"/>
  <c r="AF95" i="59" s="1"/>
  <c r="AP124" i="59"/>
  <c r="AS124" i="59" s="1"/>
  <c r="AF124" i="59" s="1"/>
  <c r="AP122" i="59"/>
  <c r="AS122" i="59" s="1"/>
  <c r="AF122" i="59" s="1"/>
  <c r="AD122" i="59" s="1"/>
  <c r="AC122" i="59" s="1"/>
  <c r="AP114" i="59"/>
  <c r="AP67" i="59"/>
  <c r="AP86" i="59"/>
  <c r="AV109" i="40"/>
  <c r="AP66" i="55"/>
  <c r="AP82" i="32"/>
  <c r="AS82" i="32" s="1"/>
  <c r="AF82" i="32" s="1"/>
  <c r="AD82" i="32" s="1"/>
  <c r="AC82" i="32" s="1"/>
  <c r="AV13" i="44"/>
  <c r="AP69" i="44"/>
  <c r="AP107" i="44"/>
  <c r="AP94" i="44"/>
  <c r="AP73" i="44"/>
  <c r="AS73" i="44" s="1"/>
  <c r="AF73" i="44" s="1"/>
  <c r="AD73" i="44" s="1"/>
  <c r="AC73" i="44" s="1"/>
  <c r="AP120" i="44"/>
  <c r="AS120" i="44" s="1"/>
  <c r="AF120" i="44" s="1"/>
  <c r="AP112" i="44"/>
  <c r="AP102" i="44"/>
  <c r="AS102" i="44" s="1"/>
  <c r="AF102" i="44" s="1"/>
  <c r="AP66" i="44"/>
  <c r="AS66" i="44" s="1"/>
  <c r="AF66" i="44" s="1"/>
  <c r="AP114" i="44"/>
  <c r="AP122" i="44"/>
  <c r="AP103" i="44"/>
  <c r="AS103" i="44" s="1"/>
  <c r="AF103" i="44" s="1"/>
  <c r="AD103" i="44" s="1"/>
  <c r="AC103" i="44" s="1"/>
  <c r="AP90" i="44"/>
  <c r="AP116" i="44"/>
  <c r="AS116" i="44" s="1"/>
  <c r="AF116" i="44" s="1"/>
  <c r="AD116" i="44" s="1"/>
  <c r="AC116" i="44" s="1"/>
  <c r="AP74" i="44"/>
  <c r="AP70" i="44"/>
  <c r="AS70" i="44" s="1"/>
  <c r="AF70" i="44" s="1"/>
  <c r="AP124" i="44"/>
  <c r="AP113" i="44"/>
  <c r="AP93" i="44"/>
  <c r="AP126" i="44"/>
  <c r="AV4" i="54"/>
  <c r="AV74" i="54"/>
  <c r="AV128" i="54"/>
  <c r="AV100" i="54"/>
  <c r="AV45" i="54"/>
  <c r="AV15" i="54"/>
  <c r="AV44" i="54"/>
  <c r="AP76" i="54"/>
  <c r="AP105" i="54"/>
  <c r="AP115" i="54"/>
  <c r="AS115" i="54" s="1"/>
  <c r="AF115" i="54" s="1"/>
  <c r="AD115" i="54" s="1"/>
  <c r="AC115" i="54" s="1"/>
  <c r="AP73" i="54"/>
  <c r="AS73" i="54" s="1"/>
  <c r="AF73" i="54" s="1"/>
  <c r="AP99" i="54"/>
  <c r="AS99" i="54" s="1"/>
  <c r="AF99" i="54" s="1"/>
  <c r="AD99" i="54" s="1"/>
  <c r="AC99" i="54" s="1"/>
  <c r="AV100" i="55"/>
  <c r="AV116" i="55"/>
  <c r="AV114" i="55"/>
  <c r="AV88" i="55"/>
  <c r="AV119" i="55"/>
  <c r="AV5" i="55"/>
  <c r="AV45" i="55"/>
  <c r="AV109" i="55"/>
  <c r="AV25" i="55"/>
  <c r="AV86" i="55"/>
  <c r="AV70" i="55"/>
  <c r="AV103" i="55"/>
  <c r="AV125" i="55"/>
  <c r="AV63" i="55"/>
  <c r="AV48" i="55"/>
  <c r="AV47" i="56"/>
  <c r="AP75" i="56"/>
  <c r="AP120" i="56"/>
  <c r="AS120" i="56" s="1"/>
  <c r="AF120" i="56" s="1"/>
  <c r="AD120" i="56" s="1"/>
  <c r="AC120" i="56" s="1"/>
  <c r="AP92" i="56"/>
  <c r="AP119" i="56"/>
  <c r="AS119" i="56" s="1"/>
  <c r="AF119" i="56" s="1"/>
  <c r="AD119" i="56" s="1"/>
  <c r="AC119" i="56" s="1"/>
  <c r="AP106" i="56"/>
  <c r="AP98" i="56"/>
  <c r="AP122" i="56"/>
  <c r="AP78" i="56"/>
  <c r="AP115" i="56"/>
  <c r="AS115" i="56" s="1"/>
  <c r="AF115" i="56" s="1"/>
  <c r="AP89" i="56"/>
  <c r="AS89" i="56" s="1"/>
  <c r="AF89" i="56" s="1"/>
  <c r="AD89" i="56" s="1"/>
  <c r="AC89" i="56" s="1"/>
  <c r="AV106" i="56"/>
  <c r="AV53" i="57"/>
  <c r="AP100" i="57"/>
  <c r="AP106" i="57"/>
  <c r="AP81" i="57"/>
  <c r="AS81" i="57" s="1"/>
  <c r="AF81" i="57" s="1"/>
  <c r="AP127" i="57"/>
  <c r="AS127" i="57" s="1"/>
  <c r="AF127" i="57" s="1"/>
  <c r="AD127" i="57" s="1"/>
  <c r="AC127" i="57" s="1"/>
  <c r="AP94" i="57"/>
  <c r="AS94" i="57" s="1"/>
  <c r="AF94" i="57" s="1"/>
  <c r="AD94" i="57" s="1"/>
  <c r="AC94" i="57" s="1"/>
  <c r="AP101" i="57"/>
  <c r="AP91" i="57"/>
  <c r="AP68" i="57"/>
  <c r="AP118" i="57"/>
  <c r="AP123" i="57"/>
  <c r="AV88" i="58"/>
  <c r="AV90" i="58"/>
  <c r="AV61" i="58"/>
  <c r="AV112" i="58"/>
  <c r="AV127" i="58"/>
  <c r="AV102" i="58"/>
  <c r="AV8" i="58"/>
  <c r="AV5" i="58"/>
  <c r="AV128" i="58"/>
  <c r="AV46" i="58"/>
  <c r="AV77" i="58"/>
  <c r="AV95" i="58"/>
  <c r="AV59" i="58"/>
  <c r="AV4" i="58"/>
  <c r="AV14" i="58"/>
  <c r="AV66" i="58"/>
  <c r="AP66" i="58"/>
  <c r="AS66" i="58" s="1"/>
  <c r="AF66" i="58" s="1"/>
  <c r="AP108" i="58"/>
  <c r="AP71" i="58"/>
  <c r="AS71" i="58" s="1"/>
  <c r="AF71" i="58" s="1"/>
  <c r="AP116" i="58"/>
  <c r="AS116" i="58" s="1"/>
  <c r="AF116" i="58" s="1"/>
  <c r="AD116" i="58" s="1"/>
  <c r="AC116" i="58" s="1"/>
  <c r="AP113" i="58"/>
  <c r="AV81" i="58"/>
  <c r="AP85" i="58"/>
  <c r="AV22" i="59"/>
  <c r="AP120" i="59"/>
  <c r="AP101" i="59"/>
  <c r="AP87" i="59"/>
  <c r="AP97" i="59"/>
  <c r="AS97" i="59" s="1"/>
  <c r="AF97" i="59" s="1"/>
  <c r="AD97" i="59" s="1"/>
  <c r="AC97" i="59" s="1"/>
  <c r="AP81" i="59"/>
  <c r="AS81" i="59" s="1"/>
  <c r="AF81" i="59" s="1"/>
  <c r="AD81" i="59" s="1"/>
  <c r="AC81" i="59" s="1"/>
  <c r="AP75" i="59"/>
  <c r="AS75" i="59" s="1"/>
  <c r="AF75" i="59" s="1"/>
  <c r="AP71" i="59"/>
  <c r="AP119" i="59"/>
  <c r="AP92" i="59"/>
  <c r="AS92" i="59" s="1"/>
  <c r="AF92" i="59" s="1"/>
  <c r="AP90" i="59"/>
  <c r="AS90" i="59" s="1"/>
  <c r="AF90" i="59" s="1"/>
  <c r="AP112" i="59"/>
  <c r="AP125" i="59"/>
  <c r="AS125" i="59" s="1"/>
  <c r="AF125" i="59" s="1"/>
  <c r="AD125" i="59" s="1"/>
  <c r="AC125" i="59" s="1"/>
  <c r="AP80" i="59"/>
  <c r="AS80" i="59" s="1"/>
  <c r="AF80" i="59" s="1"/>
  <c r="AD80" i="59" s="1"/>
  <c r="AC80" i="59" s="1"/>
  <c r="AP105" i="59"/>
  <c r="AV78" i="59"/>
  <c r="AP83" i="59"/>
  <c r="AP91" i="59"/>
  <c r="AS91" i="59" s="1"/>
  <c r="AF91" i="59" s="1"/>
  <c r="AP106" i="12"/>
  <c r="AV75" i="39"/>
  <c r="AV60" i="41"/>
  <c r="AV28" i="41"/>
  <c r="AV47" i="43"/>
  <c r="AP92" i="43"/>
  <c r="AS92" i="43" s="1"/>
  <c r="AF92" i="43" s="1"/>
  <c r="AP84" i="43"/>
  <c r="AP91" i="43"/>
  <c r="AP87" i="43"/>
  <c r="AP109" i="43"/>
  <c r="AS109" i="43" s="1"/>
  <c r="AF109" i="43" s="1"/>
  <c r="AP117" i="43"/>
  <c r="AP118" i="43"/>
  <c r="AP129" i="43"/>
  <c r="AP101" i="43"/>
  <c r="AP71" i="43"/>
  <c r="AP76" i="43"/>
  <c r="AP128" i="43"/>
  <c r="AS128" i="43" s="1"/>
  <c r="AF128" i="43" s="1"/>
  <c r="AP125" i="43"/>
  <c r="AS125" i="43" s="1"/>
  <c r="AF125" i="43" s="1"/>
  <c r="AP116" i="43"/>
  <c r="AP126" i="43"/>
  <c r="AS126" i="43" s="1"/>
  <c r="AF126" i="43" s="1"/>
  <c r="AD126" i="43" s="1"/>
  <c r="AC126" i="43" s="1"/>
  <c r="AP67" i="43"/>
  <c r="AP75" i="43"/>
  <c r="AP80" i="43"/>
  <c r="AS80" i="43" s="1"/>
  <c r="AF80" i="43" s="1"/>
  <c r="AV82" i="43"/>
  <c r="AP110" i="43"/>
  <c r="AS110" i="43" s="1"/>
  <c r="AF110" i="43" s="1"/>
  <c r="AP115" i="43"/>
  <c r="AV121" i="44"/>
  <c r="AV6" i="44"/>
  <c r="AV119" i="44"/>
  <c r="AV60" i="44"/>
  <c r="AV89" i="44"/>
  <c r="AV37" i="44"/>
  <c r="AV107" i="44"/>
  <c r="AV54" i="44"/>
  <c r="AV9" i="44"/>
  <c r="AV57" i="44"/>
  <c r="AP87" i="44"/>
  <c r="AS87" i="44" s="1"/>
  <c r="AF87" i="44" s="1"/>
  <c r="AD87" i="44" s="1"/>
  <c r="AC87" i="44" s="1"/>
  <c r="AP105" i="44"/>
  <c r="AP109" i="44"/>
  <c r="AP121" i="44"/>
  <c r="AS121" i="44" s="1"/>
  <c r="AF121" i="44" s="1"/>
  <c r="AV54" i="54"/>
  <c r="AV86" i="54"/>
  <c r="AV13" i="55"/>
  <c r="AV3" i="56"/>
  <c r="AV44" i="56"/>
  <c r="AV119" i="56"/>
  <c r="AV88" i="56"/>
  <c r="AV126" i="56"/>
  <c r="AV53" i="56"/>
  <c r="AV73" i="56"/>
  <c r="AV62" i="56"/>
  <c r="AV81" i="56"/>
  <c r="AV18" i="56"/>
  <c r="AV7" i="56"/>
  <c r="AV55" i="56"/>
  <c r="AV92" i="56"/>
  <c r="AV58" i="56"/>
  <c r="AP105" i="56"/>
  <c r="AS105" i="56" s="1"/>
  <c r="AF105" i="56" s="1"/>
  <c r="AV127" i="56"/>
  <c r="AV107" i="57"/>
  <c r="AV68" i="57"/>
  <c r="AV63" i="57"/>
  <c r="AV113" i="57"/>
  <c r="AV19" i="57"/>
  <c r="AV66" i="57"/>
  <c r="AV26" i="57"/>
  <c r="AV22" i="57"/>
  <c r="AV96" i="57"/>
  <c r="AV116" i="57"/>
  <c r="AV29" i="57"/>
  <c r="AV52" i="58"/>
  <c r="AP120" i="58"/>
  <c r="AS120" i="58" s="1"/>
  <c r="AF120" i="58" s="1"/>
  <c r="AD120" i="58" s="1"/>
  <c r="AC120" i="58" s="1"/>
  <c r="AV12" i="59"/>
  <c r="AV91" i="59"/>
  <c r="AV114" i="59"/>
  <c r="AV11" i="59"/>
  <c r="AV56" i="59"/>
  <c r="AV123" i="59"/>
  <c r="AV26" i="59"/>
  <c r="AP74" i="59"/>
  <c r="AP111" i="59"/>
  <c r="AS111" i="59" s="1"/>
  <c r="AF111" i="59" s="1"/>
  <c r="AP128" i="59"/>
  <c r="AS128" i="59" s="1"/>
  <c r="AF128" i="59" s="1"/>
  <c r="AD128" i="59" s="1"/>
  <c r="AC128" i="59" s="1"/>
  <c r="AE33" i="56" a="1"/>
  <c r="AE33" i="56" s="1"/>
  <c r="AD33" i="56" s="1"/>
  <c r="AC33" i="56" s="1"/>
  <c r="AE43" i="40" a="1"/>
  <c r="AE43" i="40" s="1"/>
  <c r="AD43" i="40" s="1"/>
  <c r="AC43" i="40" s="1"/>
  <c r="AE15" i="54" a="1"/>
  <c r="AE15" i="54" s="1"/>
  <c r="AD15" i="54" s="1"/>
  <c r="AC15" i="54" s="1"/>
  <c r="AE52" i="45" a="1"/>
  <c r="AE52" i="45" s="1"/>
  <c r="AD52" i="45" s="1"/>
  <c r="AC52" i="45" s="1"/>
  <c r="AE86" i="47" a="1"/>
  <c r="AE86" i="47" s="1"/>
  <c r="AD86" i="47" s="1"/>
  <c r="AC86" i="47" s="1"/>
  <c r="AE8" i="39" a="1"/>
  <c r="AE8" i="39" s="1"/>
  <c r="AD8" i="39" s="1"/>
  <c r="AC8" i="39" s="1"/>
  <c r="AE66" i="43" a="1"/>
  <c r="AE66" i="43" s="1"/>
  <c r="AD66" i="43" s="1"/>
  <c r="AC66" i="43" s="1"/>
  <c r="AE31" i="40" a="1"/>
  <c r="AE31" i="40" s="1"/>
  <c r="AD31" i="40" s="1"/>
  <c r="AC31" i="40" s="1"/>
  <c r="AE51" i="31" a="1"/>
  <c r="AE51" i="31" s="1"/>
  <c r="AD51" i="31" s="1"/>
  <c r="AC51" i="31" s="1"/>
  <c r="AE127" i="50" a="1"/>
  <c r="AE127" i="50" s="1"/>
  <c r="AD127" i="50" s="1"/>
  <c r="AC127" i="50" s="1"/>
  <c r="AE20" i="39" a="1"/>
  <c r="AE20" i="39" s="1"/>
  <c r="AD20" i="39" s="1"/>
  <c r="AC20" i="39" s="1"/>
  <c r="AE60" i="42" a="1"/>
  <c r="AE60" i="42" s="1"/>
  <c r="AD60" i="42" s="1"/>
  <c r="AC60" i="42" s="1"/>
  <c r="AE21" i="43" a="1"/>
  <c r="AE21" i="43" s="1"/>
  <c r="AD21" i="43" s="1"/>
  <c r="AC21" i="43" s="1"/>
  <c r="AE33" i="32" a="1"/>
  <c r="AE33" i="32" s="1"/>
  <c r="AD33" i="32" s="1"/>
  <c r="AC33" i="32" s="1"/>
  <c r="AE23" i="47" a="1"/>
  <c r="AE23" i="47" s="1"/>
  <c r="AD23" i="47" s="1"/>
  <c r="AC23" i="47" s="1"/>
  <c r="AE27" i="30" a="1"/>
  <c r="AE27" i="30" s="1"/>
  <c r="AD27" i="30" s="1"/>
  <c r="AC27" i="30" s="1"/>
  <c r="AE89" i="43" a="1"/>
  <c r="AE89" i="43" s="1"/>
  <c r="AD89" i="43" s="1"/>
  <c r="AC89" i="43" s="1"/>
  <c r="AE83" i="45" a="1"/>
  <c r="AE83" i="45" s="1"/>
  <c r="AD83" i="45" s="1"/>
  <c r="AC83" i="45" s="1"/>
  <c r="AE51" i="49" a="1"/>
  <c r="AE51" i="49" s="1"/>
  <c r="AD51" i="49" s="1"/>
  <c r="AC51" i="49" s="1"/>
  <c r="AE9" i="33" a="1"/>
  <c r="AE9" i="33" s="1"/>
  <c r="AD9" i="33" s="1"/>
  <c r="AC9" i="33" s="1"/>
  <c r="AE73" i="33" a="1"/>
  <c r="AE73" i="33" s="1"/>
  <c r="AD73" i="33" s="1"/>
  <c r="AC73" i="33" s="1"/>
  <c r="AE127" i="46" a="1"/>
  <c r="AE127" i="46" s="1"/>
  <c r="AD127" i="46" s="1"/>
  <c r="AE55" i="57" a="1"/>
  <c r="AE55" i="57" s="1"/>
  <c r="AD55" i="57" s="1"/>
  <c r="AC55" i="57" s="1"/>
  <c r="AE69" i="37" a="1"/>
  <c r="AE69" i="37" s="1"/>
  <c r="AD69" i="37" s="1"/>
  <c r="AC69" i="37" s="1"/>
  <c r="AE68" i="41" a="1"/>
  <c r="AE68" i="41" s="1"/>
  <c r="AD68" i="41" s="1"/>
  <c r="AC68" i="41" s="1"/>
  <c r="AE122" i="42" a="1"/>
  <c r="AE122" i="42" s="1"/>
  <c r="AD122" i="42" s="1"/>
  <c r="AC122" i="42" s="1"/>
  <c r="AE125" i="48" a="1"/>
  <c r="AE125" i="48" s="1"/>
  <c r="AD125" i="48" s="1"/>
  <c r="AC125" i="48" s="1"/>
  <c r="AE99" i="37" a="1"/>
  <c r="AE99" i="37" s="1"/>
  <c r="AD99" i="37" s="1"/>
  <c r="AC99" i="37" s="1"/>
  <c r="AE94" i="50" a="1"/>
  <c r="AE94" i="50" s="1"/>
  <c r="AD94" i="50" s="1"/>
  <c r="AC94" i="50" s="1"/>
  <c r="AE125" i="38" a="1"/>
  <c r="AE125" i="38" s="1"/>
  <c r="AD125" i="38" s="1"/>
  <c r="AC125" i="38" s="1"/>
  <c r="AE107" i="58" a="1"/>
  <c r="AE107" i="58" s="1"/>
  <c r="AD107" i="58" s="1"/>
  <c r="AC107" i="58" s="1"/>
  <c r="AE37" i="39" a="1"/>
  <c r="AE37" i="39" s="1"/>
  <c r="AD37" i="39" s="1"/>
  <c r="AC37" i="39" s="1"/>
  <c r="AE99" i="51" a="1"/>
  <c r="AE99" i="51" s="1"/>
  <c r="AD99" i="51" s="1"/>
  <c r="AC99" i="51" s="1"/>
  <c r="AE29" i="48" a="1"/>
  <c r="AE29" i="48" s="1"/>
  <c r="AD29" i="48" s="1"/>
  <c r="AC29" i="48" s="1"/>
  <c r="AE37" i="43" a="1"/>
  <c r="AE37" i="43" s="1"/>
  <c r="AD37" i="43" s="1"/>
  <c r="AC37" i="43" s="1"/>
  <c r="AE116" i="43" a="1"/>
  <c r="AE116" i="43" s="1"/>
  <c r="AD116" i="43" s="1"/>
  <c r="AC116" i="43" s="1"/>
  <c r="AE65" i="50" a="1"/>
  <c r="AE65" i="50" s="1"/>
  <c r="AD65" i="50" s="1"/>
  <c r="AC65" i="50" s="1"/>
  <c r="AE109" i="38" a="1"/>
  <c r="AE109" i="38" s="1"/>
  <c r="AD109" i="38" s="1"/>
  <c r="AC109" i="38" s="1"/>
  <c r="AE72" i="51" a="1"/>
  <c r="AE72" i="51" s="1"/>
  <c r="AD72" i="51" s="1"/>
  <c r="AC72" i="51" s="1"/>
  <c r="AE115" i="31" a="1"/>
  <c r="AE115" i="31" s="1"/>
  <c r="AD115" i="31" s="1"/>
  <c r="AC115" i="31" s="1"/>
  <c r="AE101" i="45" a="1"/>
  <c r="AE101" i="45" s="1"/>
  <c r="AD101" i="45" s="1"/>
  <c r="AC101" i="45" s="1"/>
  <c r="AE115" i="49" a="1"/>
  <c r="AE115" i="49" s="1"/>
  <c r="AD115" i="49" s="1"/>
  <c r="AC115" i="49" s="1"/>
  <c r="AE101" i="28" a="1"/>
  <c r="AE101" i="28" s="1"/>
  <c r="AD101" i="28" s="1"/>
  <c r="AC101" i="28" s="1"/>
  <c r="AE53" i="47" a="1"/>
  <c r="AE53" i="47" s="1"/>
  <c r="AD53" i="47" s="1"/>
  <c r="AC53" i="47" s="1"/>
  <c r="AE98" i="47" a="1"/>
  <c r="AE98" i="47" s="1"/>
  <c r="AD98" i="47" s="1"/>
  <c r="AC98" i="47" s="1"/>
  <c r="AE129" i="48" a="1"/>
  <c r="AE129" i="48" s="1"/>
  <c r="AD129" i="48" s="1"/>
  <c r="AC129" i="48" s="1"/>
  <c r="AE109" i="42" a="1"/>
  <c r="AE109" i="42" s="1"/>
  <c r="AD109" i="42" s="1"/>
  <c r="AC109" i="42" s="1"/>
  <c r="AE108" i="50" a="1"/>
  <c r="AE108" i="50" s="1"/>
  <c r="AD108" i="50" s="1"/>
  <c r="AC108" i="50" s="1"/>
  <c r="AE61" i="58" a="1"/>
  <c r="AE61" i="58" s="1"/>
  <c r="AD61" i="58" s="1"/>
  <c r="AC61" i="58" s="1"/>
  <c r="AE63" i="42" a="1"/>
  <c r="AE63" i="42" s="1"/>
  <c r="AD63" i="42" s="1"/>
  <c r="AC63" i="42" s="1"/>
  <c r="AE44" i="34" a="1"/>
  <c r="AE44" i="34" s="1"/>
  <c r="AD44" i="34" s="1"/>
  <c r="AC44" i="34" s="1"/>
  <c r="AE78" i="42" a="1"/>
  <c r="AE78" i="42" s="1"/>
  <c r="AD78" i="42" s="1"/>
  <c r="AC78" i="42" s="1"/>
  <c r="AE22" i="41" a="1"/>
  <c r="AE22" i="41" s="1"/>
  <c r="AD22" i="41" s="1"/>
  <c r="AC22" i="41" s="1"/>
  <c r="AE27" i="32" a="1"/>
  <c r="AE27" i="32" s="1"/>
  <c r="AD27" i="32" s="1"/>
  <c r="AC27" i="32" s="1"/>
  <c r="AE51" i="39" a="1"/>
  <c r="AE51" i="39" s="1"/>
  <c r="AD51" i="39" s="1"/>
  <c r="AC51" i="39" s="1"/>
  <c r="AE37" i="28" a="1"/>
  <c r="AE37" i="28" s="1"/>
  <c r="AD37" i="28" s="1"/>
  <c r="AC37" i="28" s="1"/>
  <c r="AE99" i="41" a="1"/>
  <c r="AE99" i="41" s="1"/>
  <c r="AD99" i="41" s="1"/>
  <c r="AC99" i="41" s="1"/>
  <c r="AE85" i="43" a="1"/>
  <c r="AE85" i="43" s="1"/>
  <c r="AD85" i="43" s="1"/>
  <c r="AC85" i="43" s="1"/>
  <c r="AE114" i="45" a="1"/>
  <c r="AE114" i="45" s="1"/>
  <c r="AD114" i="45" s="1"/>
  <c r="AC114" i="45" s="1"/>
  <c r="AE17" i="58" a="1"/>
  <c r="AE17" i="58" s="1"/>
  <c r="AD17" i="58" s="1"/>
  <c r="AC17" i="58" s="1"/>
  <c r="AE69" i="39" a="1"/>
  <c r="AE69" i="39" s="1"/>
  <c r="AD69" i="39" s="1"/>
  <c r="AC69" i="39" s="1"/>
  <c r="AE45" i="38" a="1"/>
  <c r="AE45" i="38" s="1"/>
  <c r="AD45" i="38" s="1"/>
  <c r="AC45" i="38" s="1"/>
  <c r="AE31" i="30" a="1"/>
  <c r="AE31" i="30" s="1"/>
  <c r="AD31" i="30" s="1"/>
  <c r="AC31" i="30" s="1"/>
  <c r="AE91" i="50" a="1"/>
  <c r="AE91" i="50" s="1"/>
  <c r="AD91" i="50" s="1"/>
  <c r="AC91" i="50" s="1"/>
  <c r="AE117" i="41" a="1"/>
  <c r="AE117" i="41" s="1"/>
  <c r="AD117" i="41" s="1"/>
  <c r="AC117" i="41" s="1"/>
  <c r="AE17" i="38" a="1"/>
  <c r="AE17" i="38" s="1"/>
  <c r="AD17" i="38" s="1"/>
  <c r="AC17" i="38" s="1"/>
  <c r="AE109" i="50" a="1"/>
  <c r="AE109" i="50" s="1"/>
  <c r="AD109" i="50" s="1"/>
  <c r="AC109" i="50" s="1"/>
  <c r="AE49" i="56" a="1"/>
  <c r="AE49" i="56" s="1"/>
  <c r="AD49" i="56" s="1"/>
  <c r="AC49" i="56" s="1"/>
  <c r="AE113" i="46" a="1"/>
  <c r="AE113" i="46" s="1"/>
  <c r="AD113" i="46" s="1"/>
  <c r="AE73" i="28" a="1"/>
  <c r="AE73" i="28" s="1"/>
  <c r="AD73" i="28" s="1"/>
  <c r="AC73" i="28" s="1"/>
  <c r="AE57" i="33" a="1"/>
  <c r="AE57" i="33" s="1"/>
  <c r="AD57" i="33" s="1"/>
  <c r="AC57" i="33" s="1"/>
  <c r="AE43" i="12" a="1"/>
  <c r="AE43" i="12" s="1"/>
  <c r="AD43" i="12" s="1"/>
  <c r="AC43" i="12" s="1"/>
  <c r="AE91" i="44" a="1"/>
  <c r="AE91" i="44" s="1"/>
  <c r="AD91" i="44" s="1"/>
  <c r="AC91" i="44" s="1"/>
  <c r="AE62" i="34" a="1"/>
  <c r="AE62" i="34" s="1"/>
  <c r="AD62" i="34" s="1"/>
  <c r="AC62" i="34" s="1"/>
  <c r="AE26" i="42" a="1"/>
  <c r="AE26" i="42" s="1"/>
  <c r="AD26" i="42" s="1"/>
  <c r="AC26" i="42" s="1"/>
  <c r="AE71" i="49" a="1"/>
  <c r="AE71" i="49" s="1"/>
  <c r="AD71" i="49" s="1"/>
  <c r="AC71" i="49" s="1"/>
  <c r="AE93" i="32" a="1"/>
  <c r="AE93" i="32" s="1"/>
  <c r="AD93" i="32" s="1"/>
  <c r="AC93" i="32" s="1"/>
  <c r="AE22" i="39" a="1"/>
  <c r="AE22" i="39" s="1"/>
  <c r="AD22" i="39" s="1"/>
  <c r="AC22" i="39" s="1"/>
  <c r="AE103" i="33" a="1"/>
  <c r="AE103" i="33" s="1"/>
  <c r="AD103" i="33" s="1"/>
  <c r="AC103" i="33" s="1"/>
  <c r="AE109" i="54" a="1"/>
  <c r="AE109" i="54" s="1"/>
  <c r="AD109" i="54" s="1"/>
  <c r="AC109" i="54" s="1"/>
  <c r="AE79" i="38" a="1"/>
  <c r="AE79" i="38" s="1"/>
  <c r="AD79" i="38" s="1"/>
  <c r="AC79" i="38" s="1"/>
  <c r="AE92" i="30" a="1"/>
  <c r="AE92" i="30" s="1"/>
  <c r="AD92" i="30" s="1"/>
  <c r="AC92" i="30" s="1"/>
  <c r="AE53" i="39" a="1"/>
  <c r="AE53" i="39" s="1"/>
  <c r="AD53" i="39" s="1"/>
  <c r="AC53" i="39" s="1"/>
  <c r="AE121" i="31" a="1"/>
  <c r="AE121" i="31" s="1"/>
  <c r="AD121" i="31" s="1"/>
  <c r="AC121" i="31" s="1"/>
  <c r="AE62" i="58" a="1"/>
  <c r="AE62" i="58" s="1"/>
  <c r="AD62" i="58" s="1"/>
  <c r="AC62" i="58" s="1"/>
  <c r="AE50" i="39" a="1"/>
  <c r="AE50" i="39" s="1"/>
  <c r="AD50" i="39" s="1"/>
  <c r="AC50" i="39" s="1"/>
  <c r="AE103" i="49" a="1"/>
  <c r="AE103" i="49" s="1"/>
  <c r="AD103" i="49" s="1"/>
  <c r="AC103" i="49" s="1"/>
  <c r="AE117" i="47" a="1"/>
  <c r="AE117" i="47" s="1"/>
  <c r="AD117" i="47" s="1"/>
  <c r="AC117" i="47" s="1"/>
  <c r="AE77" i="42" a="1"/>
  <c r="AE77" i="42" s="1"/>
  <c r="AD77" i="42" s="1"/>
  <c r="AC77" i="42" s="1"/>
  <c r="AE59" i="42" a="1"/>
  <c r="AE59" i="42" s="1"/>
  <c r="AD59" i="42" s="1"/>
  <c r="AC59" i="42" s="1"/>
  <c r="AE85" i="51" a="1"/>
  <c r="AE85" i="51" s="1"/>
  <c r="AD85" i="51" s="1"/>
  <c r="AC85" i="51" s="1"/>
  <c r="AE121" i="33" a="1"/>
  <c r="AE121" i="33" s="1"/>
  <c r="AD121" i="33" s="1"/>
  <c r="AC121" i="33" s="1"/>
  <c r="AE57" i="55" a="1"/>
  <c r="AE57" i="55" s="1"/>
  <c r="AD57" i="55" s="1"/>
  <c r="AC57" i="55" s="1"/>
  <c r="AE127" i="34" a="1"/>
  <c r="AE127" i="34" s="1"/>
  <c r="AD127" i="34" s="1"/>
  <c r="AC127" i="34" s="1"/>
  <c r="AE38" i="51" a="1"/>
  <c r="AE38" i="51" s="1"/>
  <c r="AD38" i="51" s="1"/>
  <c r="AC38" i="51" s="1"/>
  <c r="AE93" i="42" a="1"/>
  <c r="AE93" i="42" s="1"/>
  <c r="AD93" i="42" s="1"/>
  <c r="AC93" i="42" s="1"/>
  <c r="AE92" i="38" a="1"/>
  <c r="AE92" i="38" s="1"/>
  <c r="AD92" i="38" s="1"/>
  <c r="AC92" i="38" s="1"/>
  <c r="AE54" i="45" a="1"/>
  <c r="AE54" i="45" s="1"/>
  <c r="AD54" i="45" s="1"/>
  <c r="AC54" i="45" s="1"/>
  <c r="AE28" i="42" a="1"/>
  <c r="AE28" i="42" s="1"/>
  <c r="AD28" i="42" s="1"/>
  <c r="AC28" i="42" s="1"/>
  <c r="AE129" i="32" a="1"/>
  <c r="AE129" i="32" s="1"/>
  <c r="AD129" i="32" s="1"/>
  <c r="AC129" i="32" s="1"/>
  <c r="AE42" i="42" a="1"/>
  <c r="AE42" i="42" s="1"/>
  <c r="AD42" i="42" s="1"/>
  <c r="AC42" i="42" s="1"/>
  <c r="AE65" i="30" a="1"/>
  <c r="AE65" i="30" s="1"/>
  <c r="AD65" i="30" s="1"/>
  <c r="AC65" i="30" s="1"/>
  <c r="AE107" i="32" a="1"/>
  <c r="AE107" i="32" s="1"/>
  <c r="AD107" i="32" s="1"/>
  <c r="AC107" i="32" s="1"/>
  <c r="AE61" i="54" a="1"/>
  <c r="AE61" i="54" s="1"/>
  <c r="AD61" i="54" s="1"/>
  <c r="AC61" i="54" s="1"/>
  <c r="AE93" i="46" a="1"/>
  <c r="AE93" i="46" s="1"/>
  <c r="AD93" i="46" s="1"/>
  <c r="AE86" i="39" a="1"/>
  <c r="AE86" i="39" s="1"/>
  <c r="AD86" i="39" s="1"/>
  <c r="AC86" i="39" s="1"/>
  <c r="AE89" i="41" a="1"/>
  <c r="AE89" i="41" s="1"/>
  <c r="AD89" i="41" s="1"/>
  <c r="AC89" i="41" s="1"/>
  <c r="AE117" i="39" a="1"/>
  <c r="AE117" i="39" s="1"/>
  <c r="AD117" i="39" s="1"/>
  <c r="AC117" i="39" s="1"/>
  <c r="AE53" i="33" a="1"/>
  <c r="AE53" i="33" s="1"/>
  <c r="AD53" i="33" s="1"/>
  <c r="AC53" i="33" s="1"/>
  <c r="AE125" i="50" a="1"/>
  <c r="AE125" i="50" s="1"/>
  <c r="AD125" i="50" s="1"/>
  <c r="AC125" i="50" s="1"/>
  <c r="AE77" i="38" a="1"/>
  <c r="AE77" i="38" s="1"/>
  <c r="AD77" i="38" s="1"/>
  <c r="AC77" i="38" s="1"/>
  <c r="AE81" i="54" a="1"/>
  <c r="AE81" i="54" s="1"/>
  <c r="AD81" i="54" s="1"/>
  <c r="AC81" i="54" s="1"/>
  <c r="AE118" i="41" a="1"/>
  <c r="AE118" i="41" s="1"/>
  <c r="AD118" i="41" s="1"/>
  <c r="AC118" i="41" s="1"/>
  <c r="AE29" i="42" a="1"/>
  <c r="AE29" i="42" s="1"/>
  <c r="AD29" i="42" s="1"/>
  <c r="AC29" i="42" s="1"/>
  <c r="AE66" i="45" a="1"/>
  <c r="AE66" i="45" s="1"/>
  <c r="AD66" i="45" s="1"/>
  <c r="AC66" i="45" s="1"/>
  <c r="AE110" i="40" a="1"/>
  <c r="AE110" i="40" s="1"/>
  <c r="AD110" i="40" s="1"/>
  <c r="AC110" i="40" s="1"/>
  <c r="AE101" i="39" a="1"/>
  <c r="AE101" i="39" s="1"/>
  <c r="AD101" i="39" s="1"/>
  <c r="AC101" i="39" s="1"/>
  <c r="AE5" i="33" a="1"/>
  <c r="AE5" i="33" s="1"/>
  <c r="AD5" i="33" s="1"/>
  <c r="AC5" i="33" s="1"/>
  <c r="AE92" i="46" a="1"/>
  <c r="AE92" i="46" s="1"/>
  <c r="AD92" i="46" s="1"/>
  <c r="AE97" i="46" a="1"/>
  <c r="AE97" i="46" s="1"/>
  <c r="AD97" i="46" s="1"/>
  <c r="AE82" i="51" a="1"/>
  <c r="AE82" i="51" s="1"/>
  <c r="AD82" i="51" s="1"/>
  <c r="AC82" i="51" s="1"/>
  <c r="AE97" i="56" a="1"/>
  <c r="AE97" i="56" s="1"/>
  <c r="AD97" i="56" s="1"/>
  <c r="AC97" i="56" s="1"/>
  <c r="AE39" i="39" a="1"/>
  <c r="AE39" i="39" s="1"/>
  <c r="AD39" i="39" s="1"/>
  <c r="AC39" i="39" s="1"/>
  <c r="AE82" i="41" a="1"/>
  <c r="AE82" i="41" s="1"/>
  <c r="AD82" i="41" s="1"/>
  <c r="AC82" i="41" s="1"/>
  <c r="AE7" i="43" a="1"/>
  <c r="AE7" i="43" s="1"/>
  <c r="AD7" i="43" s="1"/>
  <c r="AC7" i="43" s="1"/>
  <c r="AE117" i="51" a="1"/>
  <c r="AE117" i="51" s="1"/>
  <c r="AD117" i="51" s="1"/>
  <c r="AC117" i="51" s="1"/>
  <c r="AE5" i="41" a="1"/>
  <c r="AE5" i="41" s="1"/>
  <c r="AD5" i="41" s="1"/>
  <c r="AC5" i="41" s="1"/>
  <c r="AE71" i="41" a="1"/>
  <c r="AE71" i="41" s="1"/>
  <c r="AD71" i="41" s="1"/>
  <c r="AC71" i="41" s="1"/>
  <c r="AE15" i="50" a="1"/>
  <c r="AE15" i="50" s="1"/>
  <c r="AD15" i="50" s="1"/>
  <c r="AC15" i="50" s="1"/>
  <c r="AE54" i="41" a="1"/>
  <c r="AE54" i="41" s="1"/>
  <c r="AD54" i="41" s="1"/>
  <c r="AC54" i="41" s="1"/>
  <c r="AE53" i="41" a="1"/>
  <c r="AE53" i="41" s="1"/>
  <c r="AD53" i="41" s="1"/>
  <c r="AC53" i="41" s="1"/>
  <c r="AE2" i="33" a="1"/>
  <c r="AE2" i="33" s="1"/>
  <c r="AE102" i="47" a="1"/>
  <c r="AE102" i="47" s="1"/>
  <c r="AD102" i="47" s="1"/>
  <c r="AC102" i="47" s="1"/>
  <c r="AE46" i="30" a="1"/>
  <c r="AE46" i="30" s="1"/>
  <c r="AD46" i="30" s="1"/>
  <c r="AC46" i="30" s="1"/>
  <c r="AE93" i="48" a="1"/>
  <c r="AE93" i="48" s="1"/>
  <c r="AD93" i="48" s="1"/>
  <c r="AC93" i="48" s="1"/>
  <c r="AE86" i="51" a="1"/>
  <c r="AE86" i="51" s="1"/>
  <c r="AD86" i="51" s="1"/>
  <c r="AC86" i="51" s="1"/>
  <c r="AE20" i="43" a="1"/>
  <c r="AE20" i="43" s="1"/>
  <c r="AD20" i="43" s="1"/>
  <c r="AC20" i="43" s="1"/>
  <c r="AE44" i="32" a="1"/>
  <c r="AE44" i="32" s="1"/>
  <c r="AD44" i="32" s="1"/>
  <c r="AC44" i="32" s="1"/>
  <c r="AE14" i="46" a="1"/>
  <c r="AE14" i="46" s="1"/>
  <c r="AD14" i="46" s="1"/>
  <c r="AE119" i="43" a="1"/>
  <c r="AE119" i="43" s="1"/>
  <c r="AD119" i="43" s="1"/>
  <c r="AC119" i="43" s="1"/>
  <c r="AE38" i="49" a="1"/>
  <c r="AE38" i="49" s="1"/>
  <c r="AD38" i="49" s="1"/>
  <c r="AC38" i="49" s="1"/>
  <c r="AE10" i="30" a="1"/>
  <c r="AE10" i="30" s="1"/>
  <c r="AD10" i="30" s="1"/>
  <c r="AC10" i="30" s="1"/>
  <c r="AE37" i="53" a="1"/>
  <c r="AE37" i="53" s="1"/>
  <c r="AD37" i="53" s="1"/>
  <c r="AC37" i="53" s="1"/>
  <c r="AE4" i="47" a="1"/>
  <c r="AE4" i="47" s="1"/>
  <c r="AD4" i="47" s="1"/>
  <c r="AC4" i="47" s="1"/>
  <c r="AE10" i="46" a="1"/>
  <c r="AE10" i="46" s="1"/>
  <c r="AD10" i="46" s="1"/>
  <c r="AE68" i="43" a="1"/>
  <c r="AE68" i="43" s="1"/>
  <c r="AD68" i="43" s="1"/>
  <c r="AC68" i="43" s="1"/>
  <c r="AE59" i="32" a="1"/>
  <c r="AE59" i="32" s="1"/>
  <c r="AD59" i="32" s="1"/>
  <c r="AC59" i="32" s="1"/>
  <c r="AE17" i="56" a="1"/>
  <c r="AE17" i="56" s="1"/>
  <c r="AD17" i="56" s="1"/>
  <c r="AC17" i="56" s="1"/>
  <c r="AE19" i="47" a="1"/>
  <c r="AE19" i="47" s="1"/>
  <c r="AD19" i="47" s="1"/>
  <c r="AC19" i="47" s="1"/>
  <c r="AE53" i="53" a="1"/>
  <c r="AE53" i="53" s="1"/>
  <c r="AD53" i="53" s="1"/>
  <c r="AC53" i="53" s="1"/>
  <c r="AE5" i="28" a="1"/>
  <c r="AE5" i="28" s="1"/>
  <c r="AD5" i="28" s="1"/>
  <c r="AC5" i="28" s="1"/>
  <c r="AE125" i="42" a="1"/>
  <c r="AE125" i="42" s="1"/>
  <c r="AD125" i="42" s="1"/>
  <c r="AC125" i="42" s="1"/>
  <c r="AE21" i="41" a="1"/>
  <c r="AE21" i="41" s="1"/>
  <c r="AD21" i="41" s="1"/>
  <c r="AC21" i="41" s="1"/>
  <c r="AE105" i="43" a="1"/>
  <c r="AE105" i="43" s="1"/>
  <c r="AD105" i="43" s="1"/>
  <c r="AC105" i="43" s="1"/>
  <c r="AE85" i="59" a="1"/>
  <c r="AE85" i="59" s="1"/>
  <c r="AD85" i="59" s="1"/>
  <c r="AC85" i="59" s="1"/>
  <c r="AE61" i="38" a="1"/>
  <c r="AE61" i="38" s="1"/>
  <c r="AD61" i="38" s="1"/>
  <c r="AC61" i="38" s="1"/>
  <c r="AE76" i="46" a="1"/>
  <c r="AE76" i="46" s="1"/>
  <c r="AD76" i="46" s="1"/>
  <c r="AE89" i="59" a="1"/>
  <c r="AE89" i="59" s="1"/>
  <c r="AD89" i="59" s="1"/>
  <c r="AC89" i="59" s="1"/>
  <c r="AE52" i="49" a="1"/>
  <c r="AE52" i="49" s="1"/>
  <c r="AD52" i="49" s="1"/>
  <c r="AC52" i="49" s="1"/>
  <c r="AE110" i="12" a="1"/>
  <c r="AE110" i="12" s="1"/>
  <c r="AD110" i="12" s="1"/>
  <c r="AC110" i="12" s="1"/>
  <c r="AE109" i="56" a="1"/>
  <c r="AE109" i="56" s="1"/>
  <c r="AD109" i="56" s="1"/>
  <c r="AC109" i="56" s="1"/>
  <c r="AE98" i="39" a="1"/>
  <c r="AE98" i="39" s="1"/>
  <c r="AD98" i="39" s="1"/>
  <c r="AC98" i="39" s="1"/>
  <c r="AE77" i="40" a="1"/>
  <c r="AE77" i="40" s="1"/>
  <c r="AD77" i="40" s="1"/>
  <c r="AC77" i="40" s="1"/>
  <c r="AE46" i="40" a="1"/>
  <c r="AE46" i="40" s="1"/>
  <c r="AD46" i="40" s="1"/>
  <c r="AC46" i="40" s="1"/>
  <c r="AE81" i="46" a="1"/>
  <c r="AE81" i="46" s="1"/>
  <c r="AD81" i="46" s="1"/>
  <c r="AE113" i="48" a="1"/>
  <c r="AE113" i="48" s="1"/>
  <c r="AD113" i="48" s="1"/>
  <c r="AC113" i="48" s="1"/>
  <c r="AE124" i="38" a="1"/>
  <c r="AE124" i="38" s="1"/>
  <c r="AD124" i="38" s="1"/>
  <c r="AC124" i="38" s="1"/>
  <c r="AE92" i="34" a="1"/>
  <c r="AE92" i="34" s="1"/>
  <c r="AD92" i="34" s="1"/>
  <c r="AC92" i="34" s="1"/>
  <c r="AE30" i="36" a="1"/>
  <c r="AE30" i="36" s="1"/>
  <c r="AD30" i="36" s="1"/>
  <c r="AC30" i="36" s="1"/>
  <c r="AE12" i="30" a="1"/>
  <c r="AE12" i="30" s="1"/>
  <c r="AD12" i="30" s="1"/>
  <c r="AC12" i="30" s="1"/>
  <c r="AE18" i="28" a="1"/>
  <c r="AE18" i="28" s="1"/>
  <c r="AD18" i="28" s="1"/>
  <c r="AC18" i="28" s="1"/>
  <c r="AE8" i="49" a="1"/>
  <c r="AE8" i="49" s="1"/>
  <c r="AD8" i="49" s="1"/>
  <c r="AC8" i="49" s="1"/>
  <c r="AE81" i="36" a="1"/>
  <c r="AE81" i="36" s="1"/>
  <c r="AD81" i="36" s="1"/>
  <c r="AC81" i="36" s="1"/>
  <c r="AE62" i="42" a="1"/>
  <c r="AE62" i="42" s="1"/>
  <c r="AD62" i="42" s="1"/>
  <c r="AC62" i="42" s="1"/>
  <c r="AE4" i="55" a="1"/>
  <c r="AE4" i="55" s="1"/>
  <c r="AD4" i="55" s="1"/>
  <c r="AC4" i="55" s="1"/>
  <c r="AE25" i="49" a="1"/>
  <c r="AE25" i="49" s="1"/>
  <c r="AD25" i="49" s="1"/>
  <c r="AC25" i="49" s="1"/>
  <c r="AE98" i="49" a="1"/>
  <c r="AE98" i="49" s="1"/>
  <c r="AD98" i="49" s="1"/>
  <c r="AC98" i="49" s="1"/>
  <c r="AE44" i="50" a="1"/>
  <c r="AE44" i="50" s="1"/>
  <c r="AD44" i="50" s="1"/>
  <c r="AC44" i="50" s="1"/>
  <c r="AE102" i="39" a="1"/>
  <c r="AE102" i="39" s="1"/>
  <c r="AD102" i="39" s="1"/>
  <c r="AC102" i="39" s="1"/>
  <c r="AE47" i="40" a="1"/>
  <c r="AE47" i="40" s="1"/>
  <c r="AD47" i="40" s="1"/>
  <c r="AC47" i="40" s="1"/>
  <c r="AE15" i="38" a="1"/>
  <c r="AE15" i="38" s="1"/>
  <c r="AD15" i="38" s="1"/>
  <c r="AC15" i="38" s="1"/>
  <c r="AE75" i="50" a="1"/>
  <c r="AE75" i="50" s="1"/>
  <c r="AD75" i="50" s="1"/>
  <c r="AC75" i="50" s="1"/>
  <c r="AE58" i="50" a="1"/>
  <c r="AE58" i="50" s="1"/>
  <c r="AD58" i="50" s="1"/>
  <c r="AC58" i="50" s="1"/>
  <c r="AE70" i="45" a="1"/>
  <c r="AE70" i="45" s="1"/>
  <c r="AD70" i="45" s="1"/>
  <c r="AC70" i="45" s="1"/>
  <c r="AE123" i="44" a="1"/>
  <c r="AE123" i="44" s="1"/>
  <c r="AD123" i="44" s="1"/>
  <c r="AC123" i="44" s="1"/>
  <c r="AE43" i="34" a="1"/>
  <c r="AE43" i="34" s="1"/>
  <c r="AD43" i="34" s="1"/>
  <c r="AC43" i="34" s="1"/>
  <c r="AE107" i="42" a="1"/>
  <c r="AE107" i="42" s="1"/>
  <c r="AD107" i="42" s="1"/>
  <c r="AC107" i="42" s="1"/>
  <c r="AE101" i="49" a="1"/>
  <c r="AE101" i="49" s="1"/>
  <c r="AD101" i="49" s="1"/>
  <c r="AC101" i="49" s="1"/>
  <c r="AE30" i="50" a="1"/>
  <c r="AE30" i="50" s="1"/>
  <c r="AD30" i="50" s="1"/>
  <c r="AC30" i="50" s="1"/>
  <c r="AE110" i="48" a="1"/>
  <c r="AE110" i="48" s="1"/>
  <c r="AD110" i="48" s="1"/>
  <c r="AC110" i="48" s="1"/>
  <c r="AE55" i="41" a="1"/>
  <c r="AE55" i="41" s="1"/>
  <c r="AD55" i="41" s="1"/>
  <c r="AC55" i="41" s="1"/>
  <c r="AE84" i="49" a="1"/>
  <c r="AE84" i="49" s="1"/>
  <c r="AD84" i="49" s="1"/>
  <c r="AC84" i="49" s="1"/>
  <c r="AE124" i="40" a="1"/>
  <c r="AE124" i="40" s="1"/>
  <c r="AD124" i="40" s="1"/>
  <c r="AC124" i="40" s="1"/>
  <c r="AE53" i="35" a="1"/>
  <c r="AE53" i="35" s="1"/>
  <c r="AD53" i="35" s="1"/>
  <c r="AC53" i="35" s="1"/>
  <c r="AE54" i="35" a="1"/>
  <c r="AE54" i="35" s="1"/>
  <c r="AD54" i="35" s="1"/>
  <c r="AC54" i="35" s="1"/>
  <c r="AE110" i="38" a="1"/>
  <c r="AE110" i="38" s="1"/>
  <c r="AD110" i="38" s="1"/>
  <c r="AC110" i="38" s="1"/>
  <c r="AE81" i="38" a="1"/>
  <c r="AE81" i="38" s="1"/>
  <c r="AD81" i="38" s="1"/>
  <c r="AC81" i="38" s="1"/>
  <c r="AE36" i="51" a="1"/>
  <c r="AE36" i="51" s="1"/>
  <c r="AD36" i="51" s="1"/>
  <c r="AC36" i="51" s="1"/>
  <c r="AE49" i="38" a="1"/>
  <c r="AE49" i="38" s="1"/>
  <c r="AD49" i="38" s="1"/>
  <c r="AC49" i="38" s="1"/>
  <c r="AE25" i="53" a="1"/>
  <c r="AE25" i="53" s="1"/>
  <c r="AD25" i="53" s="1"/>
  <c r="AC25" i="53" s="1"/>
  <c r="AE25" i="59" a="1"/>
  <c r="AE25" i="59" s="1"/>
  <c r="AD25" i="59" s="1"/>
  <c r="AC25" i="59" s="1"/>
  <c r="AE108" i="40" a="1"/>
  <c r="AE108" i="40" s="1"/>
  <c r="AD108" i="40" s="1"/>
  <c r="AC108" i="40" s="1"/>
  <c r="AE31" i="50" a="1"/>
  <c r="AE31" i="50" s="1"/>
  <c r="AD31" i="50" s="1"/>
  <c r="AC31" i="50" s="1"/>
  <c r="AE101" i="41" a="1"/>
  <c r="AE101" i="41" s="1"/>
  <c r="AD101" i="41" s="1"/>
  <c r="AC101" i="41" s="1"/>
  <c r="AE82" i="39" a="1"/>
  <c r="AE82" i="39" s="1"/>
  <c r="AD82" i="39" s="1"/>
  <c r="AC82" i="39" s="1"/>
  <c r="AE105" i="28" a="1"/>
  <c r="AE105" i="28" s="1"/>
  <c r="AD105" i="28" s="1"/>
  <c r="AC105" i="28" s="1"/>
  <c r="AE6" i="37" a="1"/>
  <c r="AE6" i="37" s="1"/>
  <c r="AD6" i="37" s="1"/>
  <c r="AC6" i="37" s="1"/>
  <c r="AE99" i="33" a="1"/>
  <c r="AE99" i="33" s="1"/>
  <c r="AD99" i="33" s="1"/>
  <c r="AC99" i="33" s="1"/>
  <c r="AE99" i="49" a="1"/>
  <c r="AE99" i="49" s="1"/>
  <c r="AD99" i="49" s="1"/>
  <c r="AC99" i="49" s="1"/>
  <c r="AE83" i="39" a="1"/>
  <c r="AE83" i="39" s="1"/>
  <c r="AD83" i="39" s="1"/>
  <c r="AC83" i="39" s="1"/>
  <c r="AE95" i="38" a="1"/>
  <c r="AE95" i="38" s="1"/>
  <c r="AD95" i="38" s="1"/>
  <c r="AC95" i="38" s="1"/>
  <c r="AE38" i="47" a="1"/>
  <c r="AE38" i="47" s="1"/>
  <c r="AD38" i="47" s="1"/>
  <c r="AC38" i="47" s="1"/>
  <c r="AE113" i="38" a="1"/>
  <c r="AE113" i="38" s="1"/>
  <c r="AD113" i="38" s="1"/>
  <c r="AC113" i="38" s="1"/>
  <c r="AE119" i="39" a="1"/>
  <c r="AE119" i="39" s="1"/>
  <c r="AD119" i="39" s="1"/>
  <c r="AC119" i="39" s="1"/>
  <c r="AE63" i="34" a="1"/>
  <c r="AE63" i="34" s="1"/>
  <c r="AD63" i="34" s="1"/>
  <c r="AC63" i="34" s="1"/>
  <c r="AE2" i="41" a="1"/>
  <c r="AE2" i="41" s="1"/>
  <c r="AE65" i="58" a="1"/>
  <c r="AE65" i="58" s="1"/>
  <c r="AD65" i="58" s="1"/>
  <c r="AC65" i="58" s="1"/>
  <c r="AE94" i="38" a="1"/>
  <c r="AE94" i="38" s="1"/>
  <c r="AD94" i="38" s="1"/>
  <c r="AC94" i="38" s="1"/>
  <c r="AE22" i="57" a="1"/>
  <c r="AE22" i="57" s="1"/>
  <c r="AD22" i="57" s="1"/>
  <c r="AC22" i="57" s="1"/>
  <c r="AE129" i="34" a="1"/>
  <c r="AE129" i="34" s="1"/>
  <c r="AD129" i="34" s="1"/>
  <c r="AC129" i="34" s="1"/>
  <c r="AE71" i="51" a="1"/>
  <c r="AE71" i="51" s="1"/>
  <c r="AD71" i="51" s="1"/>
  <c r="AC71" i="51" s="1"/>
  <c r="AE97" i="52" a="1"/>
  <c r="AE97" i="52" s="1"/>
  <c r="AD97" i="52" s="1"/>
  <c r="AC97" i="52" s="1"/>
  <c r="AE38" i="43" a="1"/>
  <c r="AE38" i="43" s="1"/>
  <c r="AD38" i="43" s="1"/>
  <c r="AC38" i="43" s="1"/>
  <c r="AE65" i="12" a="1"/>
  <c r="AE65" i="12" s="1"/>
  <c r="AD65" i="12" s="1"/>
  <c r="AC65" i="12" s="1"/>
  <c r="AE47" i="38" a="1"/>
  <c r="AE47" i="38" s="1"/>
  <c r="AD47" i="38" s="1"/>
  <c r="AC47" i="38" s="1"/>
  <c r="AE47" i="46" a="1"/>
  <c r="AE47" i="46" s="1"/>
  <c r="AD47" i="46" s="1"/>
  <c r="AE23" i="39" a="1"/>
  <c r="AE23" i="39" s="1"/>
  <c r="AD23" i="39" s="1"/>
  <c r="AC23" i="39" s="1"/>
  <c r="AE49" i="32" a="1"/>
  <c r="AE49" i="32" s="1"/>
  <c r="AD49" i="32" s="1"/>
  <c r="AC49" i="32" s="1"/>
  <c r="AE87" i="47" a="1"/>
  <c r="AE87" i="47" s="1"/>
  <c r="AD87" i="47" s="1"/>
  <c r="AC87" i="47" s="1"/>
  <c r="AE70" i="49" a="1"/>
  <c r="AE70" i="49" s="1"/>
  <c r="AD70" i="49" s="1"/>
  <c r="AC70" i="49" s="1"/>
  <c r="AE51" i="47" a="1"/>
  <c r="AE51" i="47" s="1"/>
  <c r="AD51" i="47" s="1"/>
  <c r="AC51" i="47" s="1"/>
  <c r="AE35" i="37" a="1"/>
  <c r="AE35" i="37" s="1"/>
  <c r="AD35" i="37" s="1"/>
  <c r="AC35" i="37" s="1"/>
  <c r="AE99" i="57" a="1"/>
  <c r="AE99" i="57" s="1"/>
  <c r="AD99" i="57" s="1"/>
  <c r="AC99" i="57" s="1"/>
  <c r="AE83" i="35" a="1"/>
  <c r="AE83" i="35" s="1"/>
  <c r="AD83" i="35" s="1"/>
  <c r="AC83" i="35" s="1"/>
  <c r="AE38" i="31" a="1"/>
  <c r="AE38" i="31" s="1"/>
  <c r="AD38" i="31" s="1"/>
  <c r="AC38" i="31" s="1"/>
  <c r="AE13" i="38" a="1"/>
  <c r="AE13" i="38" s="1"/>
  <c r="AD13" i="38" s="1"/>
  <c r="AC13" i="38" s="1"/>
  <c r="AE8" i="41" a="1"/>
  <c r="AE8" i="41" s="1"/>
  <c r="AD8" i="41" s="1"/>
  <c r="AC8" i="41" s="1"/>
  <c r="AE13" i="40" a="1"/>
  <c r="AE13" i="40" s="1"/>
  <c r="AD13" i="40" s="1"/>
  <c r="AC13" i="40" s="1"/>
  <c r="AE36" i="41" a="1"/>
  <c r="AE36" i="41" s="1"/>
  <c r="AD36" i="41" s="1"/>
  <c r="AC36" i="41" s="1"/>
  <c r="AE87" i="35" a="1"/>
  <c r="AE87" i="35" s="1"/>
  <c r="AD87" i="35" s="1"/>
  <c r="AC87" i="35" s="1"/>
  <c r="AE102" i="41" a="1"/>
  <c r="AE102" i="41" s="1"/>
  <c r="AD102" i="41" s="1"/>
  <c r="AC102" i="41" s="1"/>
  <c r="AE73" i="35" a="1"/>
  <c r="AE73" i="35" s="1"/>
  <c r="AD73" i="35" s="1"/>
  <c r="AC73" i="35" s="1"/>
  <c r="AE10" i="40" a="1"/>
  <c r="AE10" i="40" s="1"/>
  <c r="AD10" i="40" s="1"/>
  <c r="AC10" i="40" s="1"/>
  <c r="AE58" i="52" a="1"/>
  <c r="AE58" i="52" s="1"/>
  <c r="AD58" i="52" s="1"/>
  <c r="AC58" i="52" s="1"/>
  <c r="AE39" i="57" a="1"/>
  <c r="AE39" i="57" s="1"/>
  <c r="AD39" i="57" s="1"/>
  <c r="AC39" i="57" s="1"/>
  <c r="AE81" i="50" a="1"/>
  <c r="AE81" i="50" s="1"/>
  <c r="AD81" i="50" s="1"/>
  <c r="AC81" i="50" s="1"/>
  <c r="AE45" i="32" a="1"/>
  <c r="AE45" i="32" s="1"/>
  <c r="AD45" i="32" s="1"/>
  <c r="AC45" i="32" s="1"/>
  <c r="AE75" i="48" a="1"/>
  <c r="AE75" i="48" s="1"/>
  <c r="AD75" i="48" s="1"/>
  <c r="AC75" i="48" s="1"/>
  <c r="AE126" i="38" a="1"/>
  <c r="AE126" i="38" s="1"/>
  <c r="AD126" i="38" s="1"/>
  <c r="AC126" i="38" s="1"/>
  <c r="AE85" i="41" a="1"/>
  <c r="AE85" i="41" s="1"/>
  <c r="AD85" i="41" s="1"/>
  <c r="AC85" i="41" s="1"/>
  <c r="AE82" i="47" a="1"/>
  <c r="AE82" i="47" s="1"/>
  <c r="AD82" i="47" s="1"/>
  <c r="AC82" i="47" s="1"/>
  <c r="AE106" i="40" a="1"/>
  <c r="AE106" i="40" s="1"/>
  <c r="AD106" i="40" s="1"/>
  <c r="AC106" i="40" s="1"/>
  <c r="AE39" i="41" a="1"/>
  <c r="AE39" i="41" s="1"/>
  <c r="AD39" i="41" s="1"/>
  <c r="AC39" i="41" s="1"/>
  <c r="AE121" i="51" a="1"/>
  <c r="AE121" i="51" s="1"/>
  <c r="AD121" i="51" s="1"/>
  <c r="AC121" i="51" s="1"/>
  <c r="AE59" i="38" a="1"/>
  <c r="AE59" i="38" s="1"/>
  <c r="AD59" i="38" s="1"/>
  <c r="AC59" i="38" s="1"/>
  <c r="AE123" i="40" a="1"/>
  <c r="AE123" i="40" s="1"/>
  <c r="AD123" i="40" s="1"/>
  <c r="AC123" i="40" s="1"/>
  <c r="AE107" i="50" a="1"/>
  <c r="AE107" i="50" s="1"/>
  <c r="AD107" i="50" s="1"/>
  <c r="AC107" i="50" s="1"/>
  <c r="AE27" i="56" a="1"/>
  <c r="AE27" i="56" s="1"/>
  <c r="AD27" i="56" s="1"/>
  <c r="AC27" i="56" s="1"/>
  <c r="AE21" i="39" a="1"/>
  <c r="AE21" i="39" s="1"/>
  <c r="AD21" i="39" s="1"/>
  <c r="AC21" i="39" s="1"/>
  <c r="AE113" i="32" a="1"/>
  <c r="AE113" i="32" s="1"/>
  <c r="AD113" i="32" s="1"/>
  <c r="AC113" i="32" s="1"/>
  <c r="AE45" i="30" a="1"/>
  <c r="AE45" i="30" s="1"/>
  <c r="AD45" i="30" s="1"/>
  <c r="AC45" i="30" s="1"/>
  <c r="AE127" i="38" a="1"/>
  <c r="AE127" i="38" s="1"/>
  <c r="AD127" i="38" s="1"/>
  <c r="AC127" i="38" s="1"/>
  <c r="AE113" i="56" a="1"/>
  <c r="AE113" i="56" s="1"/>
  <c r="AD113" i="56" s="1"/>
  <c r="AC113" i="56" s="1"/>
  <c r="AE30" i="30" a="1"/>
  <c r="AE30" i="30" s="1"/>
  <c r="AD30" i="30" s="1"/>
  <c r="AC30" i="30" s="1"/>
  <c r="AE49" i="46" a="1"/>
  <c r="AE49" i="46" s="1"/>
  <c r="AD49" i="46" s="1"/>
  <c r="AE119" i="51" a="1"/>
  <c r="AE119" i="51" s="1"/>
  <c r="AD119" i="51" s="1"/>
  <c r="AC119" i="51" s="1"/>
  <c r="AE82" i="28" a="1"/>
  <c r="AE82" i="28" s="1"/>
  <c r="AD82" i="28" s="1"/>
  <c r="AC82" i="28" s="1"/>
  <c r="AE81" i="30" a="1"/>
  <c r="AE81" i="30" s="1"/>
  <c r="AD81" i="30" s="1"/>
  <c r="AC81" i="30" s="1"/>
  <c r="AE127" i="40" a="1"/>
  <c r="AE127" i="40" s="1"/>
  <c r="AD127" i="40" s="1"/>
  <c r="AC127" i="40" s="1"/>
  <c r="AE11" i="38" a="1"/>
  <c r="AE11" i="38" s="1"/>
  <c r="AD11" i="38" s="1"/>
  <c r="AC11" i="38" s="1"/>
  <c r="AE45" i="34" a="1"/>
  <c r="AE45" i="34" s="1"/>
  <c r="AD45" i="34" s="1"/>
  <c r="AC45" i="34" s="1"/>
  <c r="AE81" i="42" a="1"/>
  <c r="AE81" i="42" s="1"/>
  <c r="AD81" i="42" s="1"/>
  <c r="AC81" i="42" s="1"/>
  <c r="AE118" i="31" a="1"/>
  <c r="AE118" i="31" s="1"/>
  <c r="AD118" i="31" s="1"/>
  <c r="AC118" i="31" s="1"/>
  <c r="AE57" i="41" a="1"/>
  <c r="AE57" i="41" s="1"/>
  <c r="AD57" i="41" s="1"/>
  <c r="AC57" i="41" s="1"/>
  <c r="AE4" i="39" a="1"/>
  <c r="AE4" i="39" s="1"/>
  <c r="AD4" i="39" s="1"/>
  <c r="AC4" i="39" s="1"/>
  <c r="AE62" i="40" a="1"/>
  <c r="AE62" i="40" s="1"/>
  <c r="AD62" i="40" s="1"/>
  <c r="AC62" i="40" s="1"/>
  <c r="AE127" i="36" a="1"/>
  <c r="AE127" i="36" s="1"/>
  <c r="AD127" i="36" s="1"/>
  <c r="AC127" i="36" s="1"/>
  <c r="AE89" i="47" a="1"/>
  <c r="AE89" i="47" s="1"/>
  <c r="AD89" i="47" s="1"/>
  <c r="AC89" i="47" s="1"/>
  <c r="AE19" i="37" a="1"/>
  <c r="AE19" i="37" s="1"/>
  <c r="AD19" i="37" s="1"/>
  <c r="AC19" i="37" s="1"/>
  <c r="AE126" i="40" a="1"/>
  <c r="AE126" i="40" s="1"/>
  <c r="AD126" i="40" s="1"/>
  <c r="AC126" i="40" s="1"/>
  <c r="AE53" i="49" a="1"/>
  <c r="AE53" i="49" s="1"/>
  <c r="AD53" i="49" s="1"/>
  <c r="AC53" i="49" s="1"/>
  <c r="AE74" i="32" a="1"/>
  <c r="AE74" i="32" s="1"/>
  <c r="AD74" i="32" s="1"/>
  <c r="AC74" i="32" s="1"/>
  <c r="AE53" i="45" a="1"/>
  <c r="AE53" i="45" s="1"/>
  <c r="AD53" i="45" s="1"/>
  <c r="AC53" i="45" s="1"/>
  <c r="AE25" i="51" a="1"/>
  <c r="AE25" i="51" s="1"/>
  <c r="AD25" i="51" s="1"/>
  <c r="AC25" i="51" s="1"/>
  <c r="AE49" i="50" a="1"/>
  <c r="AE49" i="50" s="1"/>
  <c r="AD49" i="50" s="1"/>
  <c r="AC49" i="50" s="1"/>
  <c r="AE60" i="38" a="1"/>
  <c r="AE60" i="38" s="1"/>
  <c r="AD60" i="38" s="1"/>
  <c r="AC60" i="38" s="1"/>
  <c r="AE126" i="36" a="1"/>
  <c r="AE126" i="36" s="1"/>
  <c r="AD126" i="36" s="1"/>
  <c r="AC126" i="36" s="1"/>
  <c r="AE118" i="51" a="1"/>
  <c r="AE118" i="51" s="1"/>
  <c r="AD118" i="51" s="1"/>
  <c r="AC118" i="51" s="1"/>
  <c r="AE39" i="28" a="1"/>
  <c r="AE39" i="28" s="1"/>
  <c r="AD39" i="28" s="1"/>
  <c r="AC39" i="28" s="1"/>
  <c r="AE79" i="46" a="1"/>
  <c r="AE79" i="46" s="1"/>
  <c r="AD79" i="46" s="1"/>
  <c r="AE54" i="33" a="1"/>
  <c r="AE54" i="33" s="1"/>
  <c r="AD54" i="33" s="1"/>
  <c r="AC54" i="33" s="1"/>
  <c r="AE121" i="43" a="1"/>
  <c r="AE121" i="43" s="1"/>
  <c r="AD121" i="43" s="1"/>
  <c r="AC121" i="43" s="1"/>
  <c r="AE49" i="54" a="1"/>
  <c r="AE49" i="54" s="1"/>
  <c r="AD49" i="54" s="1"/>
  <c r="AC49" i="54" s="1"/>
  <c r="AE118" i="43" a="1"/>
  <c r="AE118" i="43" s="1"/>
  <c r="AD118" i="43" s="1"/>
  <c r="AC118" i="43" s="1"/>
  <c r="AE119" i="49" a="1"/>
  <c r="AE119" i="49" s="1"/>
  <c r="AD119" i="49" s="1"/>
  <c r="AC119" i="49" s="1"/>
  <c r="AE18" i="47" a="1"/>
  <c r="AE18" i="47" s="1"/>
  <c r="AD18" i="47" s="1"/>
  <c r="AC18" i="47" s="1"/>
  <c r="AE119" i="33" a="1"/>
  <c r="AE119" i="33" s="1"/>
  <c r="AD119" i="33" s="1"/>
  <c r="AC119" i="33" s="1"/>
  <c r="AE124" i="42" a="1"/>
  <c r="AE124" i="42" s="1"/>
  <c r="AD124" i="42" s="1"/>
  <c r="AC124" i="42" s="1"/>
  <c r="AE44" i="40" a="1"/>
  <c r="AE44" i="40" s="1"/>
  <c r="AD44" i="40" s="1"/>
  <c r="AC44" i="40" s="1"/>
  <c r="AE62" i="12" a="1"/>
  <c r="AE62" i="12" s="1"/>
  <c r="AD62" i="12" s="1"/>
  <c r="AC62" i="12" s="1"/>
  <c r="AE122" i="40" a="1"/>
  <c r="AE122" i="40" s="1"/>
  <c r="AD122" i="40" s="1"/>
  <c r="AC122" i="40" s="1"/>
  <c r="AE20" i="47" a="1"/>
  <c r="AE20" i="47" s="1"/>
  <c r="AD20" i="47" s="1"/>
  <c r="AC20" i="47" s="1"/>
  <c r="AE123" i="48" a="1"/>
  <c r="AE123" i="48" s="1"/>
  <c r="AD123" i="48" s="1"/>
  <c r="AC123" i="48" s="1"/>
  <c r="AE35" i="39" a="1"/>
  <c r="AE35" i="39" s="1"/>
  <c r="AD35" i="39" s="1"/>
  <c r="AC35" i="39" s="1"/>
  <c r="AE27" i="42" a="1"/>
  <c r="AE27" i="42" s="1"/>
  <c r="AD27" i="42" s="1"/>
  <c r="AC27" i="42" s="1"/>
  <c r="AE19" i="41" a="1"/>
  <c r="AE19" i="41" s="1"/>
  <c r="AD19" i="41" s="1"/>
  <c r="AC19" i="41" s="1"/>
  <c r="AE69" i="31" a="1"/>
  <c r="AE69" i="31" s="1"/>
  <c r="AD69" i="31" s="1"/>
  <c r="AC69" i="31" s="1"/>
  <c r="AE29" i="40" a="1"/>
  <c r="AE29" i="40" s="1"/>
  <c r="AD29" i="40" s="1"/>
  <c r="AC29" i="40" s="1"/>
  <c r="AE78" i="30" a="1"/>
  <c r="AE78" i="30" s="1"/>
  <c r="AD78" i="30" s="1"/>
  <c r="AC78" i="30" s="1"/>
  <c r="AE86" i="45" a="1"/>
  <c r="AE86" i="45" s="1"/>
  <c r="AD86" i="45" s="1"/>
  <c r="AC86" i="45" s="1"/>
  <c r="AE106" i="38" a="1"/>
  <c r="AE106" i="38" s="1"/>
  <c r="AD106" i="38" s="1"/>
  <c r="AC106" i="38" s="1"/>
  <c r="AE38" i="45" a="1"/>
  <c r="AE38" i="45" s="1"/>
  <c r="AD38" i="45" s="1"/>
  <c r="AC38" i="45" s="1"/>
  <c r="AE57" i="57" a="1"/>
  <c r="AE57" i="57" s="1"/>
  <c r="AD57" i="57" s="1"/>
  <c r="AC57" i="57" s="1"/>
  <c r="AE52" i="39" a="1"/>
  <c r="AE52" i="39" s="1"/>
  <c r="AD52" i="39" s="1"/>
  <c r="AC52" i="39" s="1"/>
  <c r="AE26" i="48" a="1"/>
  <c r="AE26" i="48" s="1"/>
  <c r="AD26" i="48" s="1"/>
  <c r="AC26" i="48" s="1"/>
  <c r="AE2" i="49" a="1"/>
  <c r="AE2" i="49" s="1"/>
  <c r="AE4" i="28" a="1"/>
  <c r="AE4" i="28" s="1"/>
  <c r="AD4" i="28" s="1"/>
  <c r="AC4" i="28" s="1"/>
  <c r="AE4" i="45" a="1"/>
  <c r="AE4" i="45" s="1"/>
  <c r="AD4" i="45" s="1"/>
  <c r="AC4" i="45" s="1"/>
  <c r="AE28" i="48" a="1"/>
  <c r="AE28" i="48" s="1"/>
  <c r="AD28" i="48" s="1"/>
  <c r="AC28" i="48" s="1"/>
  <c r="AE71" i="39" a="1"/>
  <c r="AE71" i="39" s="1"/>
  <c r="AD71" i="39" s="1"/>
  <c r="AC71" i="39" s="1"/>
  <c r="AE86" i="49" a="1"/>
  <c r="AE86" i="49" s="1"/>
  <c r="AD86" i="49" s="1"/>
  <c r="AC86" i="49" s="1"/>
  <c r="AE58" i="48" a="1"/>
  <c r="AE58" i="48" s="1"/>
  <c r="AD58" i="48" s="1"/>
  <c r="AC58" i="48" s="1"/>
  <c r="AE61" i="42" a="1"/>
  <c r="AE61" i="42" s="1"/>
  <c r="AD61" i="42" s="1"/>
  <c r="AC61" i="42" s="1"/>
  <c r="AE100" i="41" a="1"/>
  <c r="AE100" i="41" s="1"/>
  <c r="AD100" i="41" s="1"/>
  <c r="AC100" i="41" s="1"/>
  <c r="AE41" i="41" a="1"/>
  <c r="AE41" i="41" s="1"/>
  <c r="AD41" i="41" s="1"/>
  <c r="AC41" i="41" s="1"/>
  <c r="AE86" i="41" a="1"/>
  <c r="AE86" i="41" s="1"/>
  <c r="AD86" i="41" s="1"/>
  <c r="AC86" i="41" s="1"/>
  <c r="AE89" i="49" a="1"/>
  <c r="AE89" i="49" s="1"/>
  <c r="AD89" i="49" s="1"/>
  <c r="AC89" i="49" s="1"/>
  <c r="AE119" i="41" a="1"/>
  <c r="AE119" i="41" s="1"/>
  <c r="AD119" i="41" s="1"/>
  <c r="AC119" i="41" s="1"/>
  <c r="AE123" i="30" a="1"/>
  <c r="AE123" i="30" s="1"/>
  <c r="AD123" i="30" s="1"/>
  <c r="AC123" i="30" s="1"/>
  <c r="AE51" i="45" a="1"/>
  <c r="AE51" i="45" s="1"/>
  <c r="AD51" i="45" s="1"/>
  <c r="AC51" i="45" s="1"/>
  <c r="AE107" i="40" a="1"/>
  <c r="AE107" i="40" s="1"/>
  <c r="AD107" i="40" s="1"/>
  <c r="AC107" i="40" s="1"/>
  <c r="AE35" i="47" a="1"/>
  <c r="AE35" i="47" s="1"/>
  <c r="AD35" i="47" s="1"/>
  <c r="AC35" i="47" s="1"/>
  <c r="AE118" i="45" a="1"/>
  <c r="AE118" i="45" s="1"/>
  <c r="AD118" i="45" s="1"/>
  <c r="AC118" i="45" s="1"/>
  <c r="AE79" i="42" a="1"/>
  <c r="AE79" i="42" s="1"/>
  <c r="AD79" i="42" s="1"/>
  <c r="AC79" i="42" s="1"/>
  <c r="AE89" i="57" a="1"/>
  <c r="AE89" i="57" s="1"/>
  <c r="AD89" i="57" s="1"/>
  <c r="AC89" i="57" s="1"/>
  <c r="AE28" i="40" a="1"/>
  <c r="AE28" i="40" s="1"/>
  <c r="AD28" i="40" s="1"/>
  <c r="AC28" i="40" s="1"/>
  <c r="AE102" i="28" a="1"/>
  <c r="AE102" i="28" s="1"/>
  <c r="AD102" i="28" s="1"/>
  <c r="AC102" i="28" s="1"/>
  <c r="AE114" i="43" a="1"/>
  <c r="AE114" i="43" s="1"/>
  <c r="AD114" i="43" s="1"/>
  <c r="AC114" i="43" s="1"/>
  <c r="AE5" i="47" a="1"/>
  <c r="AE5" i="47" s="1"/>
  <c r="AD5" i="47" s="1"/>
  <c r="AC5" i="47" s="1"/>
  <c r="AE5" i="43" a="1"/>
  <c r="AE5" i="43" s="1"/>
  <c r="AD5" i="43" s="1"/>
  <c r="AC5" i="43" s="1"/>
  <c r="AE15" i="32" a="1"/>
  <c r="AE15" i="32" s="1"/>
  <c r="AD15" i="32" s="1"/>
  <c r="AC15" i="32" s="1"/>
  <c r="AE55" i="39" a="1"/>
  <c r="AE55" i="39" s="1"/>
  <c r="AD55" i="39" s="1"/>
  <c r="AC55" i="39" s="1"/>
  <c r="AE35" i="53" a="1"/>
  <c r="AE35" i="53" s="1"/>
  <c r="AD35" i="53" s="1"/>
  <c r="AC35" i="53" s="1"/>
  <c r="AE83" i="55" a="1"/>
  <c r="AE83" i="55" s="1"/>
  <c r="AD83" i="55" s="1"/>
  <c r="AC83" i="55" s="1"/>
  <c r="AE71" i="47" a="1"/>
  <c r="AE71" i="47" s="1"/>
  <c r="AD71" i="47" s="1"/>
  <c r="AC71" i="47" s="1"/>
  <c r="AE115" i="39" a="1"/>
  <c r="AE115" i="39" s="1"/>
  <c r="AD115" i="39" s="1"/>
  <c r="AC115" i="39" s="1"/>
  <c r="AE11" i="48" a="1"/>
  <c r="AE11" i="48" s="1"/>
  <c r="AD11" i="48" s="1"/>
  <c r="AC11" i="48" s="1"/>
  <c r="AE106" i="44" a="1"/>
  <c r="AE106" i="44" s="1"/>
  <c r="AD106" i="44" s="1"/>
  <c r="AC106" i="44" s="1"/>
  <c r="AE6" i="43" a="1"/>
  <c r="AE6" i="43" s="1"/>
  <c r="AD6" i="43" s="1"/>
  <c r="AC6" i="43" s="1"/>
  <c r="AE35" i="45" a="1"/>
  <c r="AE35" i="45" s="1"/>
  <c r="AD35" i="45" s="1"/>
  <c r="AC35" i="45" s="1"/>
  <c r="AE19" i="49" a="1"/>
  <c r="AE19" i="49" s="1"/>
  <c r="AD19" i="49" s="1"/>
  <c r="AC19" i="49" s="1"/>
  <c r="AE121" i="59" a="1"/>
  <c r="AE121" i="59" s="1"/>
  <c r="AD121" i="59" s="1"/>
  <c r="AC121" i="59" s="1"/>
  <c r="AE13" i="34" a="1"/>
  <c r="AE13" i="34" s="1"/>
  <c r="AD13" i="34" s="1"/>
  <c r="AC13" i="34" s="1"/>
  <c r="AE121" i="28" a="1"/>
  <c r="AE121" i="28" s="1"/>
  <c r="AD121" i="28" s="1"/>
  <c r="AC121" i="28" s="1"/>
  <c r="AE84" i="39" a="1"/>
  <c r="AE84" i="39" s="1"/>
  <c r="AD84" i="39" s="1"/>
  <c r="AC84" i="39" s="1"/>
  <c r="AE3" i="47" a="1"/>
  <c r="AE3" i="47" s="1"/>
  <c r="AD3" i="47" s="1"/>
  <c r="AC3" i="47" s="1"/>
  <c r="AE33" i="52" a="1"/>
  <c r="AE33" i="52" s="1"/>
  <c r="AD33" i="52" s="1"/>
  <c r="AC33" i="52" s="1"/>
  <c r="AE129" i="56" a="1"/>
  <c r="AE129" i="56" s="1"/>
  <c r="AD129" i="56" s="1"/>
  <c r="AC129" i="56" s="1"/>
  <c r="AE6" i="35" a="1"/>
  <c r="AE6" i="35" s="1"/>
  <c r="AD6" i="35" s="1"/>
  <c r="AC6" i="35" s="1"/>
  <c r="AE102" i="31" a="1"/>
  <c r="AE102" i="31" s="1"/>
  <c r="AD102" i="31" s="1"/>
  <c r="AC102" i="31" s="1"/>
  <c r="AE11" i="42" a="1"/>
  <c r="AE11" i="42" s="1"/>
  <c r="AD11" i="42" s="1"/>
  <c r="AC11" i="42" s="1"/>
  <c r="AE87" i="31" a="1"/>
  <c r="AE87" i="31" s="1"/>
  <c r="AD87" i="31" s="1"/>
  <c r="AC87" i="31" s="1"/>
  <c r="AE97" i="42" a="1"/>
  <c r="AE97" i="42" s="1"/>
  <c r="AD97" i="42" s="1"/>
  <c r="AC97" i="42" s="1"/>
  <c r="AE119" i="53" a="1"/>
  <c r="AE119" i="53" s="1"/>
  <c r="AD119" i="53" s="1"/>
  <c r="AC119" i="53" s="1"/>
  <c r="AE105" i="53" a="1"/>
  <c r="AE105" i="53" s="1"/>
  <c r="AD105" i="53" s="1"/>
  <c r="AC105" i="53" s="1"/>
  <c r="AE59" i="46" a="1"/>
  <c r="AE59" i="46" s="1"/>
  <c r="AD59" i="46" s="1"/>
  <c r="AE27" i="44" a="1"/>
  <c r="AE27" i="44" s="1"/>
  <c r="AD27" i="44" s="1"/>
  <c r="AC27" i="44" s="1"/>
  <c r="AE110" i="42" a="1"/>
  <c r="AE110" i="42" s="1"/>
  <c r="AD110" i="42" s="1"/>
  <c r="AC110" i="42" s="1"/>
  <c r="AE79" i="36" a="1"/>
  <c r="AE79" i="36" s="1"/>
  <c r="AD79" i="36" s="1"/>
  <c r="AC79" i="36" s="1"/>
  <c r="AE95" i="44" a="1"/>
  <c r="AE95" i="44" s="1"/>
  <c r="AD95" i="44" s="1"/>
  <c r="AC95" i="44" s="1"/>
  <c r="AE36" i="59" a="1"/>
  <c r="AE36" i="59" s="1"/>
  <c r="AD36" i="59" s="1"/>
  <c r="AC36" i="59" s="1"/>
  <c r="AE33" i="30" a="1"/>
  <c r="AE33" i="30" s="1"/>
  <c r="AD33" i="30" s="1"/>
  <c r="AC33" i="30" s="1"/>
  <c r="AE59" i="34" a="1"/>
  <c r="AE59" i="34" s="1"/>
  <c r="AD59" i="34" s="1"/>
  <c r="AC59" i="34" s="1"/>
  <c r="AE27" i="50" a="1"/>
  <c r="AE27" i="50" s="1"/>
  <c r="AD27" i="50" s="1"/>
  <c r="AC27" i="50" s="1"/>
  <c r="AE6" i="39" a="1"/>
  <c r="AE6" i="39" s="1"/>
  <c r="AD6" i="39" s="1"/>
  <c r="AC6" i="39" s="1"/>
  <c r="AE34" i="45" a="1"/>
  <c r="AE34" i="45" s="1"/>
  <c r="AD34" i="45" s="1"/>
  <c r="AC34" i="45" s="1"/>
  <c r="AE79" i="32" a="1"/>
  <c r="AE79" i="32" s="1"/>
  <c r="AD79" i="32" s="1"/>
  <c r="AC79" i="32" s="1"/>
  <c r="AE22" i="31" a="1"/>
  <c r="AE22" i="31" s="1"/>
  <c r="AD22" i="31" s="1"/>
  <c r="AC22" i="31" s="1"/>
  <c r="AE93" i="50" a="1"/>
  <c r="AE93" i="50" s="1"/>
  <c r="AD93" i="50" s="1"/>
  <c r="AC93" i="50" s="1"/>
  <c r="AE67" i="49" a="1"/>
  <c r="AE67" i="49" s="1"/>
  <c r="AD67" i="49" s="1"/>
  <c r="AC67" i="49" s="1"/>
  <c r="AE62" i="32" a="1"/>
  <c r="AE62" i="32" s="1"/>
  <c r="AD62" i="32" s="1"/>
  <c r="AC62" i="32" s="1"/>
  <c r="AE115" i="28" a="1"/>
  <c r="AE115" i="28" s="1"/>
  <c r="AD115" i="28" s="1"/>
  <c r="AC115" i="28" s="1"/>
  <c r="AE83" i="51" a="1"/>
  <c r="AE83" i="51" s="1"/>
  <c r="AD83" i="51" s="1"/>
  <c r="AC83" i="51" s="1"/>
  <c r="AE10" i="34" a="1"/>
  <c r="AE10" i="34" s="1"/>
  <c r="AD10" i="34" s="1"/>
  <c r="AC10" i="34" s="1"/>
  <c r="AE23" i="53" a="1"/>
  <c r="AE23" i="53" s="1"/>
  <c r="AD23" i="53" s="1"/>
  <c r="AC23" i="53" s="1"/>
  <c r="AE116" i="31" a="1"/>
  <c r="AE116" i="31" s="1"/>
  <c r="AD116" i="31" s="1"/>
  <c r="AC116" i="31" s="1"/>
  <c r="AE2" i="39" a="1"/>
  <c r="AE2" i="39" s="1"/>
  <c r="AE9" i="47" a="1"/>
  <c r="AE9" i="47" s="1"/>
  <c r="AD9" i="47" s="1"/>
  <c r="AC9" i="47" s="1"/>
  <c r="AE94" i="42" a="1"/>
  <c r="AE94" i="42" s="1"/>
  <c r="AD94" i="42" s="1"/>
  <c r="AC94" i="42" s="1"/>
  <c r="AE68" i="51" a="1"/>
  <c r="AE68" i="51" s="1"/>
  <c r="AD68" i="51" s="1"/>
  <c r="AC68" i="51" s="1"/>
  <c r="AE35" i="51" a="1"/>
  <c r="AE35" i="51" s="1"/>
  <c r="AD35" i="51" s="1"/>
  <c r="AC35" i="51" s="1"/>
  <c r="AE22" i="47" a="1"/>
  <c r="AE22" i="47" s="1"/>
  <c r="AD22" i="47" s="1"/>
  <c r="AC22" i="47" s="1"/>
  <c r="AE103" i="41" a="1"/>
  <c r="AE103" i="41" s="1"/>
  <c r="AD103" i="41" s="1"/>
  <c r="AC103" i="41" s="1"/>
  <c r="AE73" i="41" a="1"/>
  <c r="AE73" i="41" s="1"/>
  <c r="AD73" i="41" s="1"/>
  <c r="AC73" i="41" s="1"/>
  <c r="AE83" i="43" a="1"/>
  <c r="AE83" i="43" s="1"/>
  <c r="AD83" i="43" s="1"/>
  <c r="AC83" i="43" s="1"/>
  <c r="AE49" i="34" a="1"/>
  <c r="AE49" i="34" s="1"/>
  <c r="AD49" i="34" s="1"/>
  <c r="AC49" i="34" s="1"/>
  <c r="AE83" i="53" a="1"/>
  <c r="AE83" i="53" s="1"/>
  <c r="AD83" i="53" s="1"/>
  <c r="AC83" i="53" s="1"/>
  <c r="AE6" i="41" a="1"/>
  <c r="AE6" i="41" s="1"/>
  <c r="AD6" i="41" s="1"/>
  <c r="AC6" i="41" s="1"/>
  <c r="AE21" i="55" a="1"/>
  <c r="AE21" i="55" s="1"/>
  <c r="AD21" i="55" s="1"/>
  <c r="AC21" i="55" s="1"/>
  <c r="AE39" i="43" a="1"/>
  <c r="AE39" i="43" s="1"/>
  <c r="AD39" i="43" s="1"/>
  <c r="AC39" i="43" s="1"/>
  <c r="AE128" i="42" a="1"/>
  <c r="AE128" i="42" s="1"/>
  <c r="AD128" i="42" s="1"/>
  <c r="AC128" i="42" s="1"/>
  <c r="AE128" i="30" a="1"/>
  <c r="AE128" i="30" s="1"/>
  <c r="AD128" i="30" s="1"/>
  <c r="AC128" i="30" s="1"/>
  <c r="AE128" i="40" a="1"/>
  <c r="AE128" i="40" s="1"/>
  <c r="AD128" i="40" s="1"/>
  <c r="AC128" i="40" s="1"/>
  <c r="AE64" i="48" a="1"/>
  <c r="AE64" i="48" s="1"/>
  <c r="AD64" i="48" s="1"/>
  <c r="AC64" i="48" s="1"/>
  <c r="AE128" i="48" a="1"/>
  <c r="AE128" i="48" s="1"/>
  <c r="AD128" i="48" s="1"/>
  <c r="AC128" i="48" s="1"/>
  <c r="AE128" i="32" a="1"/>
  <c r="AE128" i="32" s="1"/>
  <c r="AD128" i="32" s="1"/>
  <c r="AC128" i="32" s="1"/>
  <c r="AE64" i="42" a="1"/>
  <c r="AE64" i="42" s="1"/>
  <c r="AD64" i="42" s="1"/>
  <c r="AC64" i="42" s="1"/>
  <c r="AE64" i="40" a="1"/>
  <c r="AE64" i="40" s="1"/>
  <c r="AD64" i="40" s="1"/>
  <c r="AC64" i="40" s="1"/>
  <c r="AE64" i="30" a="1"/>
  <c r="AE64" i="30" s="1"/>
  <c r="AD64" i="30" s="1"/>
  <c r="AC64" i="30" s="1"/>
  <c r="AE120" i="35" a="1"/>
  <c r="AE120" i="35" s="1"/>
  <c r="AD120" i="35" s="1"/>
  <c r="AC120" i="35" s="1"/>
  <c r="AE56" i="45" a="1"/>
  <c r="AE56" i="45" s="1"/>
  <c r="AD56" i="45" s="1"/>
  <c r="AC56" i="45" s="1"/>
  <c r="AE56" i="47" a="1"/>
  <c r="AE56" i="47" s="1"/>
  <c r="AD56" i="47" s="1"/>
  <c r="AC56" i="47" s="1"/>
  <c r="AE56" i="49" a="1"/>
  <c r="AE56" i="49" s="1"/>
  <c r="AD56" i="49" s="1"/>
  <c r="AC56" i="49" s="1"/>
  <c r="AE120" i="41" a="1"/>
  <c r="AE120" i="41" s="1"/>
  <c r="AD120" i="41" s="1"/>
  <c r="AC120" i="41" s="1"/>
  <c r="AE120" i="47" a="1"/>
  <c r="AE120" i="47" s="1"/>
  <c r="AD120" i="47" s="1"/>
  <c r="AC120" i="47" s="1"/>
  <c r="AE48" i="30" a="1"/>
  <c r="AE48" i="30" s="1"/>
  <c r="AD48" i="30" s="1"/>
  <c r="AC48" i="30" s="1"/>
  <c r="AE48" i="40" a="1"/>
  <c r="AE48" i="40" s="1"/>
  <c r="AD48" i="40" s="1"/>
  <c r="AC48" i="40" s="1"/>
  <c r="AE48" i="36" a="1"/>
  <c r="AE48" i="36" s="1"/>
  <c r="AD48" i="36" s="1"/>
  <c r="AC48" i="36" s="1"/>
  <c r="AE112" i="46" a="1"/>
  <c r="AE112" i="46" s="1"/>
  <c r="AD112" i="46" s="1"/>
  <c r="AE112" i="38" a="1"/>
  <c r="AE112" i="38" s="1"/>
  <c r="AD112" i="38" s="1"/>
  <c r="AC112" i="38" s="1"/>
  <c r="AE40" i="59" a="1"/>
  <c r="AE40" i="59" s="1"/>
  <c r="AD40" i="59" s="1"/>
  <c r="AC40" i="59" s="1"/>
  <c r="AE104" i="57" a="1"/>
  <c r="AE104" i="57" s="1"/>
  <c r="AD104" i="57" s="1"/>
  <c r="AC104" i="57" s="1"/>
  <c r="AE104" i="41" a="1"/>
  <c r="AE104" i="41" s="1"/>
  <c r="AD104" i="41" s="1"/>
  <c r="AC104" i="41" s="1"/>
  <c r="AE40" i="43" a="1"/>
  <c r="AE40" i="43" s="1"/>
  <c r="AD40" i="43" s="1"/>
  <c r="AC40" i="43" s="1"/>
  <c r="AE40" i="49" a="1"/>
  <c r="AE40" i="49" s="1"/>
  <c r="AD40" i="49" s="1"/>
  <c r="AC40" i="49" s="1"/>
  <c r="AE32" i="54" a="1"/>
  <c r="AE32" i="54" s="1"/>
  <c r="AD32" i="54" s="1"/>
  <c r="AC32" i="54" s="1"/>
  <c r="AE32" i="32" a="1"/>
  <c r="AE32" i="32" s="1"/>
  <c r="AD32" i="32" s="1"/>
  <c r="AC32" i="32" s="1"/>
  <c r="AE32" i="40" a="1"/>
  <c r="AE32" i="40" s="1"/>
  <c r="AD32" i="40" s="1"/>
  <c r="AC32" i="40" s="1"/>
  <c r="AE32" i="50" a="1"/>
  <c r="AE32" i="50" s="1"/>
  <c r="AD32" i="50" s="1"/>
  <c r="AC32" i="50" s="1"/>
  <c r="AE96" i="42" a="1"/>
  <c r="AE96" i="42" s="1"/>
  <c r="AD96" i="42" s="1"/>
  <c r="AC96" i="42" s="1"/>
  <c r="AE96" i="40" a="1"/>
  <c r="AE96" i="40" s="1"/>
  <c r="AD96" i="40" s="1"/>
  <c r="AC96" i="40" s="1"/>
  <c r="AE32" i="12" a="1"/>
  <c r="AE32" i="12" s="1"/>
  <c r="AD32" i="12" s="1"/>
  <c r="AC32" i="12" s="1"/>
  <c r="AE88" i="45" a="1"/>
  <c r="AE88" i="45" s="1"/>
  <c r="AD88" i="45" s="1"/>
  <c r="AC88" i="45" s="1"/>
  <c r="AE88" i="47" a="1"/>
  <c r="AE88" i="47" s="1"/>
  <c r="AD88" i="47" s="1"/>
  <c r="AC88" i="47" s="1"/>
  <c r="AE88" i="31" a="1"/>
  <c r="AE88" i="31" s="1"/>
  <c r="AD88" i="31" s="1"/>
  <c r="AC88" i="31" s="1"/>
  <c r="AE88" i="53" a="1"/>
  <c r="AE88" i="53" s="1"/>
  <c r="AD88" i="53" s="1"/>
  <c r="AC88" i="53" s="1"/>
  <c r="AE88" i="49" a="1"/>
  <c r="AE88" i="49" s="1"/>
  <c r="AD88" i="49" s="1"/>
  <c r="AC88" i="49" s="1"/>
  <c r="AE24" i="33" a="1"/>
  <c r="AE24" i="33" s="1"/>
  <c r="AD24" i="33" s="1"/>
  <c r="AC24" i="33" s="1"/>
  <c r="AE80" i="30" a="1"/>
  <c r="AE80" i="30" s="1"/>
  <c r="AD80" i="30" s="1"/>
  <c r="AC80" i="30" s="1"/>
  <c r="AE80" i="56" a="1"/>
  <c r="AE80" i="56" s="1"/>
  <c r="AD80" i="56" s="1"/>
  <c r="AC80" i="56" s="1"/>
  <c r="AE80" i="40" a="1"/>
  <c r="AE80" i="40" s="1"/>
  <c r="AD80" i="40" s="1"/>
  <c r="AC80" i="40" s="1"/>
  <c r="AE16" i="40" a="1"/>
  <c r="AE16" i="40" s="1"/>
  <c r="AD16" i="40" s="1"/>
  <c r="AC16" i="40" s="1"/>
  <c r="AE80" i="46" a="1"/>
  <c r="AE80" i="46" s="1"/>
  <c r="AD80" i="46" s="1"/>
  <c r="AP122" i="12"/>
  <c r="AP121" i="12"/>
  <c r="AP76" i="12"/>
  <c r="AP94" i="12"/>
  <c r="AP89" i="12"/>
  <c r="AP113" i="12"/>
  <c r="AP129" i="12"/>
  <c r="AP105" i="12"/>
  <c r="AS105" i="12" s="1"/>
  <c r="AF105" i="12" s="1"/>
  <c r="AP126" i="12"/>
  <c r="AP118" i="12"/>
  <c r="AP110" i="12"/>
  <c r="AP83" i="12"/>
  <c r="AP78" i="12"/>
  <c r="AP115" i="12"/>
  <c r="AS115" i="12" s="1"/>
  <c r="AF115" i="12" s="1"/>
  <c r="AD115" i="12" s="1"/>
  <c r="AC115" i="12" s="1"/>
  <c r="AP101" i="12"/>
  <c r="AP93" i="12"/>
  <c r="AP100" i="12"/>
  <c r="AP73" i="12"/>
  <c r="AP112" i="12"/>
  <c r="AP92" i="12"/>
  <c r="AP69" i="12"/>
  <c r="AV98" i="28"/>
  <c r="AV67" i="28"/>
  <c r="AV48" i="28"/>
  <c r="AV116" i="28"/>
  <c r="AV115" i="28"/>
  <c r="AV128" i="28"/>
  <c r="AV54" i="28"/>
  <c r="AV70" i="28"/>
  <c r="AV56" i="28"/>
  <c r="AV37" i="28"/>
  <c r="AV64" i="28"/>
  <c r="AP118" i="28"/>
  <c r="AS118" i="28" s="1"/>
  <c r="AF118" i="28" s="1"/>
  <c r="AP114" i="28"/>
  <c r="AS114" i="28" s="1"/>
  <c r="AF114" i="28" s="1"/>
  <c r="AP126" i="28"/>
  <c r="AS126" i="28" s="1"/>
  <c r="AF126" i="28" s="1"/>
  <c r="AD126" i="28" s="1"/>
  <c r="AC126" i="28" s="1"/>
  <c r="AP102" i="28"/>
  <c r="AS102" i="28" s="1"/>
  <c r="AF102" i="28" s="1"/>
  <c r="AP122" i="28"/>
  <c r="AS122" i="28" s="1"/>
  <c r="AF122" i="28" s="1"/>
  <c r="AP94" i="28"/>
  <c r="AS94" i="28" s="1"/>
  <c r="AF94" i="28" s="1"/>
  <c r="AD94" i="28" s="1"/>
  <c r="AC94" i="28" s="1"/>
  <c r="AP96" i="28"/>
  <c r="AS96" i="28" s="1"/>
  <c r="AF96" i="28" s="1"/>
  <c r="AP87" i="28"/>
  <c r="AS87" i="28" s="1"/>
  <c r="AF87" i="28" s="1"/>
  <c r="AP72" i="28"/>
  <c r="AS72" i="28" s="1"/>
  <c r="AF72" i="28" s="1"/>
  <c r="AP93" i="28"/>
  <c r="AS93" i="28" s="1"/>
  <c r="AF93" i="28" s="1"/>
  <c r="AD93" i="28" s="1"/>
  <c r="AC93" i="28" s="1"/>
  <c r="AP125" i="28"/>
  <c r="AS125" i="28" s="1"/>
  <c r="AF125" i="28" s="1"/>
  <c r="AD125" i="28" s="1"/>
  <c r="AC125" i="28" s="1"/>
  <c r="AP70" i="28"/>
  <c r="AS70" i="28" s="1"/>
  <c r="AF70" i="28" s="1"/>
  <c r="AP112" i="28"/>
  <c r="AS112" i="28" s="1"/>
  <c r="AF112" i="28" s="1"/>
  <c r="AP128" i="28"/>
  <c r="AS128" i="28" s="1"/>
  <c r="AF128" i="28" s="1"/>
  <c r="AD128" i="28" s="1"/>
  <c r="AC128" i="28" s="1"/>
  <c r="AP129" i="28"/>
  <c r="AS129" i="28" s="1"/>
  <c r="AF129" i="28" s="1"/>
  <c r="AP74" i="28"/>
  <c r="AS74" i="28" s="1"/>
  <c r="AF74" i="28" s="1"/>
  <c r="AP104" i="28"/>
  <c r="AS104" i="28" s="1"/>
  <c r="AF104" i="28" s="1"/>
  <c r="AP121" i="28"/>
  <c r="AS121" i="28" s="1"/>
  <c r="AF121" i="28" s="1"/>
  <c r="AP69" i="28"/>
  <c r="AS69" i="28" s="1"/>
  <c r="AF69" i="28" s="1"/>
  <c r="AP86" i="28"/>
  <c r="AS86" i="28" s="1"/>
  <c r="AF86" i="28" s="1"/>
  <c r="AP119" i="28"/>
  <c r="AS119" i="28" s="1"/>
  <c r="AF119" i="28" s="1"/>
  <c r="AP109" i="28"/>
  <c r="AS109" i="28" s="1"/>
  <c r="AF109" i="28" s="1"/>
  <c r="AP77" i="28"/>
  <c r="AS77" i="28" s="1"/>
  <c r="AF77" i="28" s="1"/>
  <c r="AD77" i="28" s="1"/>
  <c r="AC77" i="28" s="1"/>
  <c r="AP116" i="28"/>
  <c r="AS116" i="28" s="1"/>
  <c r="AF116" i="28" s="1"/>
  <c r="AP84" i="28"/>
  <c r="AS84" i="28" s="1"/>
  <c r="AF84" i="28" s="1"/>
  <c r="AP124" i="28"/>
  <c r="AS124" i="28" s="1"/>
  <c r="AF124" i="28" s="1"/>
  <c r="AD124" i="28" s="1"/>
  <c r="AC124" i="28" s="1"/>
  <c r="AP90" i="28"/>
  <c r="AS90" i="28" s="1"/>
  <c r="AF90" i="28" s="1"/>
  <c r="AP95" i="28"/>
  <c r="AS95" i="28" s="1"/>
  <c r="AF95" i="28" s="1"/>
  <c r="AP76" i="28"/>
  <c r="AS76" i="28" s="1"/>
  <c r="AF76" i="28" s="1"/>
  <c r="AP92" i="28"/>
  <c r="AS92" i="28" s="1"/>
  <c r="AF92" i="28" s="1"/>
  <c r="AD92" i="28" s="1"/>
  <c r="AC92" i="28" s="1"/>
  <c r="AP115" i="28"/>
  <c r="AS115" i="28" s="1"/>
  <c r="AF115" i="28" s="1"/>
  <c r="AP67" i="28"/>
  <c r="AS67" i="28" s="1"/>
  <c r="AF67" i="28" s="1"/>
  <c r="AP80" i="28"/>
  <c r="AS80" i="28" s="1"/>
  <c r="AF80" i="28" s="1"/>
  <c r="AD80" i="28" s="1"/>
  <c r="AC80" i="28" s="1"/>
  <c r="AP82" i="28"/>
  <c r="AS82" i="28" s="1"/>
  <c r="AF82" i="28" s="1"/>
  <c r="AP83" i="28"/>
  <c r="AS83" i="28" s="1"/>
  <c r="AF83" i="28" s="1"/>
  <c r="AP81" i="28"/>
  <c r="AS81" i="28" s="1"/>
  <c r="AF81" i="28" s="1"/>
  <c r="AP88" i="28"/>
  <c r="AS88" i="28" s="1"/>
  <c r="AF88" i="28" s="1"/>
  <c r="AP107" i="28"/>
  <c r="AS107" i="28" s="1"/>
  <c r="AF107" i="28" s="1"/>
  <c r="AP113" i="28"/>
  <c r="AS113" i="28" s="1"/>
  <c r="AF113" i="28" s="1"/>
  <c r="AP120" i="28"/>
  <c r="AS120" i="28" s="1"/>
  <c r="AF120" i="28" s="1"/>
  <c r="AV121" i="30"/>
  <c r="AV124" i="30"/>
  <c r="AV29" i="30"/>
  <c r="AV118" i="30"/>
  <c r="AV85" i="30"/>
  <c r="AV100" i="30"/>
  <c r="AV20" i="30"/>
  <c r="AV38" i="30"/>
  <c r="AV30" i="30"/>
  <c r="AV47" i="30"/>
  <c r="AV58" i="30"/>
  <c r="AV61" i="30"/>
  <c r="AV82" i="30"/>
  <c r="AV6" i="30"/>
  <c r="AV128" i="30"/>
  <c r="AV60" i="30"/>
  <c r="AV4" i="30"/>
  <c r="AV80" i="30"/>
  <c r="AV40" i="30"/>
  <c r="AV72" i="30"/>
  <c r="AV22" i="30"/>
  <c r="AV34" i="30"/>
  <c r="AV101" i="30"/>
  <c r="AV37" i="30"/>
  <c r="AV107" i="30"/>
  <c r="AV15" i="30"/>
  <c r="AV19" i="30"/>
  <c r="AV21" i="30"/>
  <c r="AV49" i="30"/>
  <c r="AV63" i="30"/>
  <c r="AV71" i="30"/>
  <c r="AP72" i="30"/>
  <c r="AS72" i="30" s="1"/>
  <c r="AF72" i="30" s="1"/>
  <c r="AD72" i="30" s="1"/>
  <c r="AC72" i="30" s="1"/>
  <c r="AP108" i="30"/>
  <c r="AP94" i="30"/>
  <c r="AP129" i="30"/>
  <c r="AP88" i="30"/>
  <c r="AS88" i="30" s="1"/>
  <c r="AF88" i="30" s="1"/>
  <c r="AP117" i="30"/>
  <c r="AP101" i="30"/>
  <c r="AS101" i="30" s="1"/>
  <c r="AF101" i="30" s="1"/>
  <c r="AP127" i="30"/>
  <c r="AP77" i="30"/>
  <c r="AP106" i="30"/>
  <c r="AP119" i="30"/>
  <c r="AS119" i="30" s="1"/>
  <c r="AF119" i="30" s="1"/>
  <c r="AP125" i="30"/>
  <c r="AP112" i="30"/>
  <c r="AP114" i="30"/>
  <c r="AP96" i="30"/>
  <c r="AP70" i="30"/>
  <c r="AS70" i="30" s="1"/>
  <c r="AF70" i="30" s="1"/>
  <c r="AP102" i="30"/>
  <c r="AS102" i="30" s="1"/>
  <c r="AF102" i="30" s="1"/>
  <c r="AP85" i="30"/>
  <c r="AS85" i="30" s="1"/>
  <c r="AF85" i="30" s="1"/>
  <c r="AD85" i="30" s="1"/>
  <c r="AC85" i="30" s="1"/>
  <c r="AP103" i="30"/>
  <c r="AS103" i="30" s="1"/>
  <c r="AF103" i="30" s="1"/>
  <c r="AD103" i="30" s="1"/>
  <c r="AC103" i="30" s="1"/>
  <c r="AP97" i="30"/>
  <c r="AP111" i="30"/>
  <c r="AP92" i="30"/>
  <c r="AP109" i="30"/>
  <c r="AP71" i="30"/>
  <c r="AS71" i="30" s="1"/>
  <c r="AF71" i="30" s="1"/>
  <c r="AD71" i="30" s="1"/>
  <c r="AC71" i="30" s="1"/>
  <c r="AP82" i="30"/>
  <c r="AS82" i="30" s="1"/>
  <c r="AF82" i="30" s="1"/>
  <c r="AP76" i="30"/>
  <c r="AP113" i="30"/>
  <c r="AP123" i="30"/>
  <c r="AP115" i="30"/>
  <c r="AS115" i="30" s="1"/>
  <c r="AF115" i="30" s="1"/>
  <c r="AP84" i="30"/>
  <c r="AP105" i="30"/>
  <c r="AS105" i="30" s="1"/>
  <c r="AF105" i="30" s="1"/>
  <c r="AP99" i="30"/>
  <c r="AS99" i="30" s="1"/>
  <c r="AF99" i="30" s="1"/>
  <c r="AP75" i="30"/>
  <c r="AP81" i="30"/>
  <c r="AP67" i="30"/>
  <c r="AS67" i="30" s="1"/>
  <c r="AF67" i="30" s="1"/>
  <c r="AD67" i="30" s="1"/>
  <c r="AC67" i="30" s="1"/>
  <c r="AP80" i="30"/>
  <c r="AP93" i="30"/>
  <c r="AP95" i="30"/>
  <c r="AV102" i="30"/>
  <c r="AP110" i="30"/>
  <c r="AP116" i="30"/>
  <c r="AS116" i="30" s="1"/>
  <c r="AF116" i="30" s="1"/>
  <c r="AV122" i="30"/>
  <c r="AP126" i="30"/>
  <c r="AP128" i="30"/>
  <c r="AV122" i="31"/>
  <c r="AV67" i="31"/>
  <c r="AV52" i="31"/>
  <c r="AV42" i="31"/>
  <c r="AV126" i="31"/>
  <c r="AV87" i="31"/>
  <c r="AV76" i="31"/>
  <c r="AV117" i="31"/>
  <c r="AV92" i="31"/>
  <c r="AV64" i="31"/>
  <c r="AV79" i="31"/>
  <c r="AV18" i="31"/>
  <c r="AP105" i="31"/>
  <c r="AP124" i="31"/>
  <c r="AS124" i="31" s="1"/>
  <c r="AF124" i="31" s="1"/>
  <c r="AP72" i="31"/>
  <c r="AP120" i="31"/>
  <c r="AP66" i="31"/>
  <c r="AP69" i="31"/>
  <c r="AP109" i="31"/>
  <c r="AS109" i="31" s="1"/>
  <c r="AF109" i="31" s="1"/>
  <c r="AP118" i="31"/>
  <c r="AP117" i="31"/>
  <c r="AP113" i="31"/>
  <c r="AS113" i="31" s="1"/>
  <c r="AF113" i="31" s="1"/>
  <c r="AD113" i="31" s="1"/>
  <c r="AC113" i="31" s="1"/>
  <c r="AP116" i="31"/>
  <c r="AP103" i="31"/>
  <c r="AP122" i="31"/>
  <c r="AS122" i="31" s="1"/>
  <c r="AF122" i="31" s="1"/>
  <c r="AD122" i="31" s="1"/>
  <c r="AC122" i="31" s="1"/>
  <c r="AP67" i="31"/>
  <c r="AP111" i="31"/>
  <c r="AS111" i="31" s="1"/>
  <c r="AF111" i="31" s="1"/>
  <c r="AD111" i="31" s="1"/>
  <c r="AC111" i="31" s="1"/>
  <c r="AP91" i="31"/>
  <c r="AS91" i="31" s="1"/>
  <c r="AF91" i="31" s="1"/>
  <c r="AP88" i="31"/>
  <c r="AP115" i="31"/>
  <c r="AP97" i="31"/>
  <c r="AS97" i="31" s="1"/>
  <c r="AF97" i="31" s="1"/>
  <c r="AP92" i="31"/>
  <c r="AP129" i="31"/>
  <c r="AS129" i="31" s="1"/>
  <c r="AF129" i="31" s="1"/>
  <c r="AD129" i="31" s="1"/>
  <c r="AC129" i="31" s="1"/>
  <c r="AP108" i="31"/>
  <c r="AS108" i="31" s="1"/>
  <c r="AF108" i="31" s="1"/>
  <c r="AD108" i="31" s="1"/>
  <c r="AC108" i="31" s="1"/>
  <c r="AV80" i="31"/>
  <c r="AP84" i="31"/>
  <c r="AP119" i="31"/>
  <c r="AV127" i="31"/>
  <c r="AV18" i="32"/>
  <c r="AV87" i="32"/>
  <c r="AV48" i="32"/>
  <c r="AV101" i="32"/>
  <c r="AV34" i="32"/>
  <c r="AV32" i="32"/>
  <c r="AV90" i="32"/>
  <c r="AV65" i="32"/>
  <c r="AV110" i="32"/>
  <c r="AV20" i="32"/>
  <c r="AV25" i="32"/>
  <c r="AV127" i="32"/>
  <c r="AV113" i="32"/>
  <c r="AV40" i="32"/>
  <c r="AV85" i="32"/>
  <c r="AV67" i="32"/>
  <c r="AV69" i="32"/>
  <c r="AV58" i="32"/>
  <c r="AV71" i="32"/>
  <c r="AV60" i="32"/>
  <c r="AV117" i="32"/>
  <c r="AV84" i="32"/>
  <c r="AV124" i="32"/>
  <c r="AP100" i="32"/>
  <c r="AS100" i="32" s="1"/>
  <c r="AF100" i="32" s="1"/>
  <c r="AD100" i="32" s="1"/>
  <c r="AC100" i="32" s="1"/>
  <c r="AP103" i="32"/>
  <c r="AS103" i="32" s="1"/>
  <c r="AF103" i="32" s="1"/>
  <c r="AP94" i="32"/>
  <c r="AP102" i="32"/>
  <c r="AP109" i="32"/>
  <c r="AP91" i="32"/>
  <c r="AP68" i="32"/>
  <c r="AS68" i="32" s="1"/>
  <c r="AF68" i="32" s="1"/>
  <c r="AP72" i="32"/>
  <c r="AS72" i="32" s="1"/>
  <c r="AF72" i="32" s="1"/>
  <c r="AP89" i="32"/>
  <c r="AS89" i="32" s="1"/>
  <c r="AF89" i="32" s="1"/>
  <c r="AP92" i="32"/>
  <c r="AP96" i="32"/>
  <c r="AP106" i="32"/>
  <c r="AP113" i="32"/>
  <c r="AP70" i="32"/>
  <c r="AS70" i="32" s="1"/>
  <c r="AF70" i="32" s="1"/>
  <c r="AP104" i="32"/>
  <c r="AS104" i="32" s="1"/>
  <c r="AF104" i="32" s="1"/>
  <c r="AP117" i="32"/>
  <c r="AS117" i="32" s="1"/>
  <c r="AF117" i="32" s="1"/>
  <c r="AP80" i="32"/>
  <c r="AP118" i="32"/>
  <c r="AS118" i="32" s="1"/>
  <c r="AF118" i="32" s="1"/>
  <c r="AV93" i="32"/>
  <c r="AV108" i="32"/>
  <c r="AP120" i="32"/>
  <c r="AS120" i="32" s="1"/>
  <c r="AF120" i="32" s="1"/>
  <c r="AD120" i="32" s="1"/>
  <c r="AC120" i="32" s="1"/>
  <c r="AV113" i="33"/>
  <c r="AV110" i="33"/>
  <c r="AV123" i="33"/>
  <c r="AV129" i="33"/>
  <c r="AV96" i="33"/>
  <c r="AV124" i="33"/>
  <c r="AV47" i="33"/>
  <c r="AV6" i="33"/>
  <c r="AV20" i="33"/>
  <c r="AV39" i="33"/>
  <c r="AV3" i="33"/>
  <c r="AV67" i="33"/>
  <c r="AV18" i="33"/>
  <c r="AP71" i="33"/>
  <c r="AP109" i="33"/>
  <c r="AS109" i="33" s="1"/>
  <c r="AF109" i="33" s="1"/>
  <c r="AV83" i="33"/>
  <c r="AV94" i="34"/>
  <c r="AV95" i="34"/>
  <c r="AV48" i="34"/>
  <c r="AV98" i="34"/>
  <c r="AV51" i="34"/>
  <c r="AV62" i="34"/>
  <c r="AV33" i="34"/>
  <c r="AP92" i="34"/>
  <c r="AP107" i="34"/>
  <c r="AP71" i="34"/>
  <c r="AS71" i="34" s="1"/>
  <c r="AF71" i="34" s="1"/>
  <c r="AD71" i="34" s="1"/>
  <c r="AC71" i="34" s="1"/>
  <c r="AP109" i="34"/>
  <c r="AP101" i="34"/>
  <c r="AS101" i="34" s="1"/>
  <c r="AF101" i="34" s="1"/>
  <c r="AD101" i="34" s="1"/>
  <c r="AC101" i="34" s="1"/>
  <c r="AP103" i="34"/>
  <c r="AS103" i="34" s="1"/>
  <c r="AF103" i="34" s="1"/>
  <c r="AD103" i="34" s="1"/>
  <c r="AC103" i="34" s="1"/>
  <c r="AP82" i="34"/>
  <c r="AS82" i="34" s="1"/>
  <c r="AF82" i="34" s="1"/>
  <c r="AP85" i="34"/>
  <c r="AS85" i="34" s="1"/>
  <c r="AF85" i="34" s="1"/>
  <c r="AP87" i="34"/>
  <c r="AS87" i="34" s="1"/>
  <c r="AF87" i="34" s="1"/>
  <c r="AD87" i="34" s="1"/>
  <c r="AC87" i="34" s="1"/>
  <c r="AV97" i="34"/>
  <c r="AV100" i="34"/>
  <c r="AV113" i="35"/>
  <c r="AV87" i="35"/>
  <c r="AV90" i="35"/>
  <c r="AV5" i="35"/>
  <c r="AV91" i="35"/>
  <c r="AV124" i="35"/>
  <c r="AV38" i="35"/>
  <c r="AV109" i="35"/>
  <c r="AV14" i="35"/>
  <c r="AV93" i="35"/>
  <c r="AV77" i="35"/>
  <c r="AV125" i="35"/>
  <c r="AV69" i="35"/>
  <c r="AV99" i="35"/>
  <c r="AP94" i="35"/>
  <c r="AS94" i="35" s="1"/>
  <c r="AF94" i="35" s="1"/>
  <c r="AD94" i="35" s="1"/>
  <c r="AC94" i="35" s="1"/>
  <c r="AP100" i="35"/>
  <c r="AP70" i="35"/>
  <c r="AP114" i="35"/>
  <c r="AP73" i="35"/>
  <c r="AP72" i="35"/>
  <c r="AP108" i="35"/>
  <c r="AS108" i="35" s="1"/>
  <c r="AF108" i="35" s="1"/>
  <c r="AD108" i="35" s="1"/>
  <c r="AC108" i="35" s="1"/>
  <c r="AP111" i="35"/>
  <c r="AS111" i="35" s="1"/>
  <c r="AF111" i="35" s="1"/>
  <c r="AD111" i="35" s="1"/>
  <c r="AC111" i="35" s="1"/>
  <c r="AP122" i="35"/>
  <c r="AS122" i="35" s="1"/>
  <c r="AF122" i="35" s="1"/>
  <c r="AP87" i="35"/>
  <c r="AP88" i="35"/>
  <c r="AP113" i="35"/>
  <c r="AP107" i="35"/>
  <c r="AS107" i="35" s="1"/>
  <c r="AF107" i="35" s="1"/>
  <c r="AD107" i="35" s="1"/>
  <c r="AC107" i="35" s="1"/>
  <c r="AV90" i="36"/>
  <c r="AV105" i="36"/>
  <c r="AV115" i="36"/>
  <c r="AV60" i="36"/>
  <c r="AV18" i="36"/>
  <c r="AV61" i="36"/>
  <c r="AV22" i="36"/>
  <c r="AV103" i="36"/>
  <c r="AV11" i="36"/>
  <c r="AV108" i="36"/>
  <c r="AV49" i="36"/>
  <c r="AV51" i="36"/>
  <c r="AV3" i="36"/>
  <c r="AV58" i="36"/>
  <c r="AP85" i="36"/>
  <c r="AS85" i="36" s="1"/>
  <c r="AF85" i="36" s="1"/>
  <c r="AP90" i="36"/>
  <c r="AP98" i="36"/>
  <c r="AS98" i="36" s="1"/>
  <c r="AF98" i="36" s="1"/>
  <c r="AD98" i="36" s="1"/>
  <c r="AC98" i="36" s="1"/>
  <c r="AP68" i="36"/>
  <c r="AP74" i="36"/>
  <c r="AP72" i="36"/>
  <c r="AP108" i="36"/>
  <c r="AP69" i="36"/>
  <c r="AS69" i="36" s="1"/>
  <c r="AF69" i="36" s="1"/>
  <c r="AP124" i="36"/>
  <c r="AP104" i="36"/>
  <c r="AP73" i="36"/>
  <c r="AS73" i="36" s="1"/>
  <c r="AF73" i="36" s="1"/>
  <c r="AD73" i="36" s="1"/>
  <c r="AC73" i="36" s="1"/>
  <c r="AP94" i="36"/>
  <c r="AP89" i="36"/>
  <c r="AS89" i="36" s="1"/>
  <c r="AF89" i="36" s="1"/>
  <c r="AD89" i="36" s="1"/>
  <c r="AC89" i="36" s="1"/>
  <c r="AV104" i="36"/>
  <c r="AP128" i="36"/>
  <c r="AV89" i="37"/>
  <c r="AV112" i="37"/>
  <c r="AV121" i="37"/>
  <c r="AV59" i="37"/>
  <c r="AV64" i="37"/>
  <c r="AV86" i="37"/>
  <c r="AV13" i="37"/>
  <c r="AV10" i="37"/>
  <c r="AV62" i="37"/>
  <c r="AV30" i="37"/>
  <c r="AV101" i="37"/>
  <c r="AV106" i="37"/>
  <c r="AV35" i="37"/>
  <c r="AV33" i="37"/>
  <c r="AV124" i="37"/>
  <c r="AP115" i="37"/>
  <c r="AP66" i="37"/>
  <c r="AP73" i="37"/>
  <c r="AP119" i="37"/>
  <c r="AP96" i="37"/>
  <c r="AS96" i="37" s="1"/>
  <c r="AF96" i="37" s="1"/>
  <c r="AP106" i="37"/>
  <c r="AS106" i="37" s="1"/>
  <c r="AF106" i="37" s="1"/>
  <c r="AD106" i="37" s="1"/>
  <c r="AC106" i="37" s="1"/>
  <c r="AP121" i="37"/>
  <c r="AP104" i="37"/>
  <c r="AP125" i="37"/>
  <c r="AS125" i="37" s="1"/>
  <c r="AF125" i="37" s="1"/>
  <c r="AP69" i="37"/>
  <c r="AP127" i="37"/>
  <c r="AP94" i="37"/>
  <c r="AS94" i="37" s="1"/>
  <c r="AF94" i="37" s="1"/>
  <c r="AP100" i="37"/>
  <c r="AP82" i="37"/>
  <c r="AP98" i="37"/>
  <c r="AP95" i="37"/>
  <c r="AS95" i="37" s="1"/>
  <c r="AF95" i="37" s="1"/>
  <c r="AD95" i="37" s="1"/>
  <c r="AC95" i="37" s="1"/>
  <c r="AP103" i="37"/>
  <c r="AV119" i="37"/>
  <c r="AV125" i="38"/>
  <c r="AV90" i="38"/>
  <c r="AV3" i="38"/>
  <c r="AV36" i="38"/>
  <c r="AV106" i="38"/>
  <c r="AV53" i="38"/>
  <c r="AV104" i="38"/>
  <c r="AV16" i="38"/>
  <c r="AV50" i="38"/>
  <c r="AV39" i="38"/>
  <c r="AV74" i="38"/>
  <c r="AV28" i="38"/>
  <c r="AV88" i="38"/>
  <c r="AV59" i="38"/>
  <c r="AV64" i="38"/>
  <c r="AV99" i="38"/>
  <c r="AV126" i="38"/>
  <c r="AV29" i="38"/>
  <c r="AV102" i="38"/>
  <c r="AP83" i="38"/>
  <c r="AS83" i="38" s="1"/>
  <c r="AF83" i="38" s="1"/>
  <c r="AP89" i="38"/>
  <c r="AP78" i="38"/>
  <c r="AP84" i="38"/>
  <c r="AS84" i="38" s="1"/>
  <c r="AF84" i="38" s="1"/>
  <c r="AD84" i="38" s="1"/>
  <c r="AC84" i="38" s="1"/>
  <c r="AP124" i="38"/>
  <c r="AP85" i="38"/>
  <c r="AS85" i="38" s="1"/>
  <c r="AF85" i="38" s="1"/>
  <c r="AP72" i="38"/>
  <c r="AS72" i="38" s="1"/>
  <c r="AF72" i="38" s="1"/>
  <c r="AD72" i="38" s="1"/>
  <c r="AC72" i="38" s="1"/>
  <c r="AP103" i="38"/>
  <c r="AS103" i="38" s="1"/>
  <c r="AF103" i="38" s="1"/>
  <c r="AP105" i="38"/>
  <c r="AS105" i="38" s="1"/>
  <c r="AF105" i="38" s="1"/>
  <c r="AP129" i="38"/>
  <c r="AP92" i="38"/>
  <c r="AP75" i="38"/>
  <c r="AV70" i="38"/>
  <c r="AP97" i="38"/>
  <c r="AV107" i="38"/>
  <c r="AV35" i="39"/>
  <c r="AV89" i="39"/>
  <c r="AV37" i="39"/>
  <c r="AV9" i="39"/>
  <c r="AV105" i="39"/>
  <c r="AV58" i="39"/>
  <c r="AV85" i="39"/>
  <c r="AV14" i="39"/>
  <c r="AV113" i="39"/>
  <c r="AV116" i="39"/>
  <c r="AV29" i="39"/>
  <c r="AV20" i="39"/>
  <c r="AV57" i="39"/>
  <c r="AV18" i="39"/>
  <c r="AV76" i="39"/>
  <c r="AV111" i="39"/>
  <c r="AV34" i="39"/>
  <c r="AV27" i="39"/>
  <c r="AV22" i="39"/>
  <c r="AV118" i="39"/>
  <c r="AV110" i="39"/>
  <c r="AV102" i="39"/>
  <c r="AV115" i="39"/>
  <c r="AV88" i="39"/>
  <c r="AV100" i="39"/>
  <c r="AV32" i="39"/>
  <c r="AV98" i="39"/>
  <c r="AV47" i="39"/>
  <c r="AV93" i="39"/>
  <c r="AV67" i="39"/>
  <c r="AV21" i="39"/>
  <c r="AV124" i="39"/>
  <c r="AV31" i="39"/>
  <c r="AV125" i="39"/>
  <c r="AV40" i="39"/>
  <c r="AV44" i="39"/>
  <c r="AV52" i="39"/>
  <c r="AP125" i="39"/>
  <c r="AS125" i="39" s="1"/>
  <c r="AF125" i="39" s="1"/>
  <c r="AD125" i="39" s="1"/>
  <c r="AC125" i="39" s="1"/>
  <c r="AP73" i="39"/>
  <c r="AP112" i="39"/>
  <c r="AS112" i="39" s="1"/>
  <c r="AF112" i="39" s="1"/>
  <c r="AD112" i="39" s="1"/>
  <c r="AC112" i="39" s="1"/>
  <c r="AP86" i="39"/>
  <c r="AP103" i="39"/>
  <c r="AP114" i="39"/>
  <c r="AP107" i="39"/>
  <c r="AS107" i="39" s="1"/>
  <c r="AF107" i="39" s="1"/>
  <c r="AD107" i="39" s="1"/>
  <c r="AC107" i="39" s="1"/>
  <c r="AP127" i="39"/>
  <c r="AP70" i="39"/>
  <c r="AP110" i="39"/>
  <c r="AS110" i="39" s="1"/>
  <c r="AF110" i="39" s="1"/>
  <c r="AD110" i="39" s="1"/>
  <c r="AC110" i="39" s="1"/>
  <c r="AP76" i="39"/>
  <c r="AS76" i="39" s="1"/>
  <c r="AF76" i="39" s="1"/>
  <c r="AD76" i="39" s="1"/>
  <c r="AC76" i="39" s="1"/>
  <c r="AP102" i="39"/>
  <c r="AP67" i="39"/>
  <c r="AP116" i="39"/>
  <c r="AP94" i="39"/>
  <c r="AS94" i="39" s="1"/>
  <c r="AF94" i="39" s="1"/>
  <c r="AD94" i="39" s="1"/>
  <c r="AC94" i="39" s="1"/>
  <c r="AP95" i="39"/>
  <c r="AS95" i="39" s="1"/>
  <c r="AF95" i="39" s="1"/>
  <c r="AD95" i="39" s="1"/>
  <c r="AC95" i="39" s="1"/>
  <c r="AP118" i="39"/>
  <c r="AP99" i="39"/>
  <c r="AP106" i="39"/>
  <c r="AS106" i="39" s="1"/>
  <c r="AF106" i="39" s="1"/>
  <c r="AP108" i="39"/>
  <c r="AS108" i="39" s="1"/>
  <c r="AF108" i="39" s="1"/>
  <c r="AD108" i="39" s="1"/>
  <c r="AC108" i="39" s="1"/>
  <c r="AP69" i="39"/>
  <c r="AP97" i="39"/>
  <c r="AS97" i="39" s="1"/>
  <c r="AF97" i="39" s="1"/>
  <c r="AD97" i="39" s="1"/>
  <c r="AC97" i="39" s="1"/>
  <c r="AP72" i="39"/>
  <c r="AP115" i="39"/>
  <c r="AP87" i="39"/>
  <c r="AP101" i="39"/>
  <c r="AP113" i="39"/>
  <c r="AP90" i="39"/>
  <c r="AS90" i="39" s="1"/>
  <c r="AF90" i="39" s="1"/>
  <c r="AD90" i="39" s="1"/>
  <c r="AC90" i="39" s="1"/>
  <c r="AP96" i="39"/>
  <c r="AP120" i="39"/>
  <c r="AP91" i="39"/>
  <c r="AP84" i="39"/>
  <c r="AP100" i="39"/>
  <c r="AP83" i="39"/>
  <c r="AP80" i="39"/>
  <c r="AP74" i="39"/>
  <c r="AP68" i="39"/>
  <c r="AP124" i="39"/>
  <c r="AS124" i="39" s="1"/>
  <c r="AF124" i="39" s="1"/>
  <c r="AD124" i="39" s="1"/>
  <c r="AC124" i="39" s="1"/>
  <c r="AP109" i="39"/>
  <c r="AS109" i="39" s="1"/>
  <c r="AF109" i="39" s="1"/>
  <c r="AD109" i="39" s="1"/>
  <c r="AC109" i="39" s="1"/>
  <c r="AP75" i="39"/>
  <c r="AS75" i="39" s="1"/>
  <c r="AF75" i="39" s="1"/>
  <c r="AD75" i="39" s="1"/>
  <c r="AC75" i="39" s="1"/>
  <c r="AP117" i="39"/>
  <c r="AP92" i="39"/>
  <c r="AS92" i="39" s="1"/>
  <c r="AF92" i="39" s="1"/>
  <c r="AV114" i="39"/>
  <c r="AV120" i="39"/>
  <c r="AV122" i="39"/>
  <c r="AP128" i="39"/>
  <c r="AS128" i="39" s="1"/>
  <c r="AF128" i="39" s="1"/>
  <c r="AD128" i="39" s="1"/>
  <c r="AC128" i="39" s="1"/>
  <c r="AV82" i="40"/>
  <c r="AV50" i="40"/>
  <c r="AV116" i="40"/>
  <c r="AV66" i="40"/>
  <c r="AV16" i="40"/>
  <c r="AV21" i="40"/>
  <c r="AV121" i="40"/>
  <c r="AV49" i="40"/>
  <c r="AV79" i="40"/>
  <c r="AV102" i="40"/>
  <c r="AV86" i="40"/>
  <c r="AV87" i="40"/>
  <c r="AV54" i="40"/>
  <c r="AV78" i="40"/>
  <c r="AV4" i="40"/>
  <c r="AV44" i="40"/>
  <c r="AV123" i="40"/>
  <c r="AV120" i="40"/>
  <c r="D120" i="40" s="1"/>
  <c r="AV125" i="40"/>
  <c r="AV11" i="40"/>
  <c r="AV71" i="40"/>
  <c r="AV26" i="40"/>
  <c r="AV95" i="40"/>
  <c r="AV14" i="40"/>
  <c r="AV124" i="40"/>
  <c r="AV114" i="40"/>
  <c r="AV5" i="40"/>
  <c r="AV23" i="40"/>
  <c r="AV77" i="40"/>
  <c r="AV70" i="40"/>
  <c r="AV33" i="40"/>
  <c r="AV43" i="40"/>
  <c r="AV61" i="40"/>
  <c r="AP81" i="40"/>
  <c r="AP96" i="40"/>
  <c r="AP126" i="40"/>
  <c r="AP93" i="40"/>
  <c r="AP105" i="40"/>
  <c r="AS105" i="40" s="1"/>
  <c r="AF105" i="40" s="1"/>
  <c r="AP122" i="40"/>
  <c r="AP69" i="40"/>
  <c r="AS69" i="40" s="1"/>
  <c r="AF69" i="40" s="1"/>
  <c r="AP85" i="40"/>
  <c r="AS85" i="40" s="1"/>
  <c r="AF85" i="40" s="1"/>
  <c r="AP109" i="40"/>
  <c r="AP125" i="40"/>
  <c r="AP118" i="40"/>
  <c r="AP104" i="40"/>
  <c r="AS104" i="40" s="1"/>
  <c r="AF104" i="40" s="1"/>
  <c r="AD104" i="40" s="1"/>
  <c r="AC104" i="40" s="1"/>
  <c r="AP101" i="40"/>
  <c r="AP117" i="40"/>
  <c r="AP76" i="40"/>
  <c r="AP72" i="40"/>
  <c r="AS72" i="40" s="1"/>
  <c r="AF72" i="40" s="1"/>
  <c r="AP108" i="40"/>
  <c r="AP128" i="40"/>
  <c r="AP89" i="40"/>
  <c r="AS89" i="40" s="1"/>
  <c r="AF89" i="40" s="1"/>
  <c r="AD89" i="40" s="1"/>
  <c r="AC89" i="40" s="1"/>
  <c r="AP119" i="40"/>
  <c r="AS119" i="40" s="1"/>
  <c r="AF119" i="40" s="1"/>
  <c r="AP120" i="40"/>
  <c r="AS120" i="40" s="1"/>
  <c r="AF120" i="40" s="1"/>
  <c r="AV81" i="40"/>
  <c r="AV85" i="40"/>
  <c r="AP88" i="40"/>
  <c r="AS88" i="40" s="1"/>
  <c r="AF88" i="40" s="1"/>
  <c r="AV100" i="40"/>
  <c r="AV103" i="40"/>
  <c r="AV105" i="40"/>
  <c r="AV110" i="40"/>
  <c r="AP112" i="40"/>
  <c r="AV118" i="40"/>
  <c r="AV126" i="40"/>
  <c r="AV66" i="41"/>
  <c r="AV88" i="41"/>
  <c r="AV37" i="41"/>
  <c r="AV74" i="41"/>
  <c r="AV10" i="41"/>
  <c r="AV86" i="41"/>
  <c r="AV80" i="41"/>
  <c r="AV3" i="41"/>
  <c r="AV95" i="41"/>
  <c r="AV121" i="41"/>
  <c r="AV79" i="41"/>
  <c r="AV96" i="41"/>
  <c r="AV119" i="41"/>
  <c r="AV50" i="41"/>
  <c r="AV98" i="41"/>
  <c r="AV61" i="41"/>
  <c r="AV36" i="41"/>
  <c r="AV27" i="41"/>
  <c r="AV30" i="41"/>
  <c r="AV85" i="41"/>
  <c r="AV41" i="41"/>
  <c r="AV125" i="41"/>
  <c r="AV64" i="41"/>
  <c r="AV70" i="41"/>
  <c r="AV65" i="41"/>
  <c r="AV40" i="41"/>
  <c r="AV87" i="41"/>
  <c r="AV111" i="41"/>
  <c r="AV118" i="41"/>
  <c r="AV55" i="41"/>
  <c r="AV63" i="41"/>
  <c r="AV126" i="41"/>
  <c r="AV2" i="41"/>
  <c r="AV97" i="41"/>
  <c r="AV52" i="41"/>
  <c r="AV42" i="41"/>
  <c r="AV109" i="41"/>
  <c r="AV73" i="41"/>
  <c r="AV94" i="41"/>
  <c r="AV24" i="41"/>
  <c r="AP119" i="41"/>
  <c r="AP110" i="41"/>
  <c r="AS110" i="41" s="1"/>
  <c r="AF110" i="41" s="1"/>
  <c r="AP103" i="41"/>
  <c r="AP113" i="41"/>
  <c r="AS113" i="41" s="1"/>
  <c r="AF113" i="41" s="1"/>
  <c r="AP91" i="41"/>
  <c r="AS91" i="41" s="1"/>
  <c r="AF91" i="41" s="1"/>
  <c r="AD91" i="41" s="1"/>
  <c r="AC91" i="41" s="1"/>
  <c r="AP108" i="41"/>
  <c r="AS108" i="41" s="1"/>
  <c r="AF108" i="41" s="1"/>
  <c r="AD108" i="41" s="1"/>
  <c r="AC108" i="41" s="1"/>
  <c r="AP99" i="41"/>
  <c r="AP94" i="41"/>
  <c r="AS94" i="41" s="1"/>
  <c r="AF94" i="41" s="1"/>
  <c r="AD94" i="41" s="1"/>
  <c r="AC94" i="41" s="1"/>
  <c r="AP76" i="41"/>
  <c r="AS76" i="41" s="1"/>
  <c r="AF76" i="41" s="1"/>
  <c r="AP126" i="41"/>
  <c r="AS126" i="41" s="1"/>
  <c r="AF126" i="41" s="1"/>
  <c r="AD126" i="41" s="1"/>
  <c r="AC126" i="41" s="1"/>
  <c r="AP67" i="41"/>
  <c r="AP121" i="41"/>
  <c r="AP74" i="41"/>
  <c r="AS74" i="41" s="1"/>
  <c r="AF74" i="41" s="1"/>
  <c r="AD74" i="41" s="1"/>
  <c r="AC74" i="41" s="1"/>
  <c r="AP100" i="41"/>
  <c r="AP89" i="41"/>
  <c r="AP71" i="41"/>
  <c r="AP109" i="41"/>
  <c r="AS109" i="41" s="1"/>
  <c r="AF109" i="41" s="1"/>
  <c r="AD109" i="41" s="1"/>
  <c r="AC109" i="41" s="1"/>
  <c r="AP68" i="41"/>
  <c r="AP75" i="41"/>
  <c r="AS75" i="41" s="1"/>
  <c r="AF75" i="41" s="1"/>
  <c r="AP115" i="41"/>
  <c r="AP80" i="41"/>
  <c r="AS80" i="41" s="1"/>
  <c r="AF80" i="41" s="1"/>
  <c r="AD80" i="41" s="1"/>
  <c r="AC80" i="41" s="1"/>
  <c r="AP87" i="41"/>
  <c r="AP97" i="41"/>
  <c r="AS97" i="41" s="1"/>
  <c r="AF97" i="41" s="1"/>
  <c r="AD97" i="41" s="1"/>
  <c r="AC97" i="41" s="1"/>
  <c r="AP117" i="41"/>
  <c r="AP128" i="41"/>
  <c r="AP69" i="41"/>
  <c r="AP118" i="41"/>
  <c r="AP77" i="41"/>
  <c r="AS77" i="41" s="1"/>
  <c r="AF77" i="41" s="1"/>
  <c r="AD77" i="41" s="1"/>
  <c r="AC77" i="41" s="1"/>
  <c r="AP78" i="41"/>
  <c r="AS78" i="41" s="1"/>
  <c r="AF78" i="41" s="1"/>
  <c r="AD78" i="41" s="1"/>
  <c r="AC78" i="41" s="1"/>
  <c r="AP114" i="41"/>
  <c r="AP81" i="41"/>
  <c r="AP83" i="41"/>
  <c r="AP86" i="41"/>
  <c r="AP98" i="41"/>
  <c r="AV67" i="42"/>
  <c r="AV44" i="42"/>
  <c r="AV71" i="42"/>
  <c r="AV6" i="42"/>
  <c r="AV79" i="42"/>
  <c r="AV94" i="42"/>
  <c r="AV59" i="42"/>
  <c r="AV93" i="42"/>
  <c r="AV25" i="42"/>
  <c r="AV115" i="42"/>
  <c r="AV35" i="42"/>
  <c r="AV15" i="42"/>
  <c r="AV74" i="42"/>
  <c r="AV4" i="42"/>
  <c r="AV111" i="42"/>
  <c r="AV88" i="42"/>
  <c r="AV120" i="42"/>
  <c r="AV68" i="42"/>
  <c r="AV89" i="42"/>
  <c r="AV30" i="42"/>
  <c r="AV63" i="42"/>
  <c r="AV108" i="42"/>
  <c r="AV129" i="42"/>
  <c r="AV112" i="42"/>
  <c r="AV75" i="42"/>
  <c r="AV24" i="42"/>
  <c r="AV20" i="42"/>
  <c r="AV9" i="42"/>
  <c r="AV92" i="42"/>
  <c r="AV2" i="42"/>
  <c r="AV5" i="42"/>
  <c r="AV82" i="42"/>
  <c r="AV64" i="42"/>
  <c r="AV12" i="42"/>
  <c r="AV55" i="42"/>
  <c r="AV78" i="42"/>
  <c r="AV7" i="42"/>
  <c r="AV13" i="42"/>
  <c r="AV53" i="42"/>
  <c r="AP122" i="42"/>
  <c r="AP125" i="42"/>
  <c r="AP90" i="42"/>
  <c r="AP76" i="42"/>
  <c r="AP69" i="42"/>
  <c r="AS69" i="42" s="1"/>
  <c r="AF69" i="42" s="1"/>
  <c r="AD69" i="42" s="1"/>
  <c r="AC69" i="42" s="1"/>
  <c r="AP113" i="42"/>
  <c r="AP115" i="42"/>
  <c r="AS115" i="42" s="1"/>
  <c r="AF115" i="42" s="1"/>
  <c r="AD115" i="42" s="1"/>
  <c r="AC115" i="42" s="1"/>
  <c r="AP92" i="42"/>
  <c r="AP73" i="42"/>
  <c r="AS73" i="42" s="1"/>
  <c r="AF73" i="42" s="1"/>
  <c r="AP91" i="42"/>
  <c r="AP74" i="42"/>
  <c r="AP77" i="42"/>
  <c r="AP66" i="42"/>
  <c r="AS66" i="42" s="1"/>
  <c r="AF66" i="42" s="1"/>
  <c r="AP95" i="42"/>
  <c r="AP108" i="42"/>
  <c r="AP88" i="42"/>
  <c r="AS88" i="42" s="1"/>
  <c r="AF88" i="42" s="1"/>
  <c r="AP124" i="42"/>
  <c r="AP96" i="42"/>
  <c r="AP129" i="42"/>
  <c r="AP100" i="42"/>
  <c r="AS100" i="42" s="1"/>
  <c r="AF100" i="42" s="1"/>
  <c r="AD100" i="42" s="1"/>
  <c r="AC100" i="42" s="1"/>
  <c r="AP126" i="42"/>
  <c r="AP87" i="42"/>
  <c r="AS87" i="42" s="1"/>
  <c r="AF87" i="42" s="1"/>
  <c r="AP78" i="42"/>
  <c r="AP102" i="42"/>
  <c r="AS102" i="42" s="1"/>
  <c r="AF102" i="42" s="1"/>
  <c r="AP72" i="42"/>
  <c r="AP67" i="42"/>
  <c r="AS67" i="42" s="1"/>
  <c r="AF67" i="42" s="1"/>
  <c r="AD67" i="42" s="1"/>
  <c r="AC67" i="42" s="1"/>
  <c r="AP85" i="42"/>
  <c r="AS85" i="42" s="1"/>
  <c r="AF85" i="42" s="1"/>
  <c r="AP97" i="42"/>
  <c r="AP110" i="42"/>
  <c r="AP99" i="42"/>
  <c r="AS99" i="42" s="1"/>
  <c r="AF99" i="42" s="1"/>
  <c r="AP112" i="42"/>
  <c r="AP83" i="42"/>
  <c r="AS83" i="42" s="1"/>
  <c r="AF83" i="42" s="1"/>
  <c r="AD83" i="42" s="1"/>
  <c r="AC83" i="42" s="1"/>
  <c r="AP118" i="42"/>
  <c r="AS118" i="42" s="1"/>
  <c r="AF118" i="42" s="1"/>
  <c r="AD118" i="42" s="1"/>
  <c r="AC118" i="42" s="1"/>
  <c r="AP106" i="42"/>
  <c r="AP80" i="42"/>
  <c r="AP111" i="42"/>
  <c r="AP116" i="42"/>
  <c r="AS116" i="42" s="1"/>
  <c r="AF116" i="42" s="1"/>
  <c r="AD116" i="42" s="1"/>
  <c r="AC116" i="42" s="1"/>
  <c r="AV117" i="42"/>
  <c r="AV119" i="42"/>
  <c r="AV25" i="43"/>
  <c r="AV59" i="43"/>
  <c r="AV40" i="43"/>
  <c r="AV27" i="43"/>
  <c r="AV51" i="43"/>
  <c r="AV36" i="43"/>
  <c r="AV39" i="43"/>
  <c r="AV102" i="43"/>
  <c r="AV54" i="43"/>
  <c r="AV44" i="43"/>
  <c r="AV6" i="43"/>
  <c r="AV28" i="43"/>
  <c r="AV96" i="43"/>
  <c r="AV71" i="43"/>
  <c r="AV64" i="43"/>
  <c r="AV77" i="43"/>
  <c r="AV95" i="43"/>
  <c r="AV3" i="43"/>
  <c r="AV30" i="43"/>
  <c r="AV116" i="43"/>
  <c r="AV19" i="43"/>
  <c r="AV85" i="43"/>
  <c r="AV106" i="43"/>
  <c r="AV17" i="43"/>
  <c r="AV9" i="43"/>
  <c r="AV110" i="43"/>
  <c r="AV31" i="43"/>
  <c r="AV121" i="43"/>
  <c r="AV73" i="43"/>
  <c r="AV60" i="43"/>
  <c r="AV104" i="43"/>
  <c r="AV69" i="43"/>
  <c r="AV63" i="43"/>
  <c r="AV12" i="43"/>
  <c r="AV8" i="43"/>
  <c r="AV34" i="43"/>
  <c r="AV58" i="43"/>
  <c r="AP99" i="43"/>
  <c r="AP85" i="43"/>
  <c r="AP95" i="43"/>
  <c r="AS95" i="43" s="1"/>
  <c r="AF95" i="43" s="1"/>
  <c r="AP89" i="43"/>
  <c r="AP66" i="43"/>
  <c r="AP81" i="43"/>
  <c r="AS81" i="43" s="1"/>
  <c r="AF81" i="43" s="1"/>
  <c r="AP74" i="43"/>
  <c r="AS74" i="43" s="1"/>
  <c r="AF74" i="43" s="1"/>
  <c r="AV90" i="43"/>
  <c r="AV118" i="43"/>
  <c r="AP120" i="43"/>
  <c r="AV99" i="44"/>
  <c r="AV88" i="44"/>
  <c r="AV8" i="44"/>
  <c r="AV76" i="44"/>
  <c r="AV84" i="44"/>
  <c r="AP95" i="44"/>
  <c r="AP127" i="44"/>
  <c r="AP118" i="44"/>
  <c r="AP83" i="44"/>
  <c r="AP128" i="44"/>
  <c r="AP88" i="44"/>
  <c r="AS88" i="44" s="1"/>
  <c r="AF88" i="44" s="1"/>
  <c r="AD88" i="44" s="1"/>
  <c r="AC88" i="44" s="1"/>
  <c r="AP117" i="44"/>
  <c r="AS117" i="44" s="1"/>
  <c r="AF117" i="44" s="1"/>
  <c r="AP79" i="44"/>
  <c r="AP72" i="44"/>
  <c r="AS72" i="44" s="1"/>
  <c r="AF72" i="44" s="1"/>
  <c r="AD72" i="44" s="1"/>
  <c r="AC72" i="44" s="1"/>
  <c r="AP82" i="44"/>
  <c r="AS82" i="44" s="1"/>
  <c r="AF82" i="44" s="1"/>
  <c r="AV107" i="45"/>
  <c r="AV81" i="45"/>
  <c r="AV16" i="45"/>
  <c r="AP123" i="45"/>
  <c r="AS123" i="45" s="1"/>
  <c r="AF123" i="45" s="1"/>
  <c r="AP77" i="45"/>
  <c r="AS77" i="45" s="1"/>
  <c r="AF77" i="45" s="1"/>
  <c r="AD77" i="45" s="1"/>
  <c r="AC77" i="45" s="1"/>
  <c r="AP103" i="45"/>
  <c r="AP117" i="45"/>
  <c r="AV37" i="46"/>
  <c r="AV27" i="46"/>
  <c r="AV44" i="46"/>
  <c r="AV29" i="46"/>
  <c r="AP91" i="46"/>
  <c r="AP122" i="46"/>
  <c r="AV35" i="47"/>
  <c r="AV85" i="47"/>
  <c r="AV115" i="47"/>
  <c r="AP69" i="47"/>
  <c r="AP102" i="47"/>
  <c r="AP78" i="47"/>
  <c r="AV92" i="48"/>
  <c r="AP128" i="48"/>
  <c r="AP116" i="48"/>
  <c r="AS116" i="48" s="1"/>
  <c r="AF116" i="48" s="1"/>
  <c r="AD116" i="48" s="1"/>
  <c r="AC116" i="48" s="1"/>
  <c r="AP99" i="48"/>
  <c r="AS99" i="48" s="1"/>
  <c r="AF99" i="48" s="1"/>
  <c r="AP84" i="48"/>
  <c r="AS84" i="48" s="1"/>
  <c r="AF84" i="48" s="1"/>
  <c r="AP129" i="48"/>
  <c r="AV105" i="49"/>
  <c r="AV124" i="49"/>
  <c r="AV33" i="49"/>
  <c r="AV61" i="49"/>
  <c r="AP105" i="49"/>
  <c r="AP79" i="49"/>
  <c r="AS79" i="49" s="1"/>
  <c r="AF79" i="49" s="1"/>
  <c r="AD79" i="49" s="1"/>
  <c r="AC79" i="49" s="1"/>
  <c r="AP112" i="49"/>
  <c r="AS112" i="49" s="1"/>
  <c r="AF112" i="49" s="1"/>
  <c r="AP86" i="49"/>
  <c r="AP76" i="49"/>
  <c r="AP100" i="49"/>
  <c r="AV94" i="50"/>
  <c r="AV124" i="50"/>
  <c r="AV35" i="50"/>
  <c r="AV97" i="50"/>
  <c r="AV110" i="50"/>
  <c r="AV53" i="50"/>
  <c r="AV85" i="50"/>
  <c r="AV20" i="50"/>
  <c r="AV89" i="50"/>
  <c r="AV112" i="50"/>
  <c r="AV72" i="50"/>
  <c r="AV109" i="50"/>
  <c r="AV102" i="50"/>
  <c r="AV115" i="50"/>
  <c r="AV16" i="50"/>
  <c r="AV120" i="50"/>
  <c r="AV12" i="50"/>
  <c r="AV31" i="50"/>
  <c r="AV23" i="50"/>
  <c r="AP126" i="50"/>
  <c r="AP76" i="50"/>
  <c r="AP79" i="50"/>
  <c r="AP105" i="50"/>
  <c r="AS105" i="50" s="1"/>
  <c r="AF105" i="50" s="1"/>
  <c r="AP109" i="50"/>
  <c r="AP71" i="50"/>
  <c r="AS71" i="50" s="1"/>
  <c r="AF71" i="50" s="1"/>
  <c r="AD71" i="50" s="1"/>
  <c r="AC71" i="50" s="1"/>
  <c r="AP74" i="50"/>
  <c r="AP113" i="50"/>
  <c r="AP80" i="50"/>
  <c r="AP95" i="50"/>
  <c r="AP121" i="50"/>
  <c r="AS121" i="50" s="1"/>
  <c r="AF121" i="50" s="1"/>
  <c r="AD121" i="50" s="1"/>
  <c r="AC121" i="50" s="1"/>
  <c r="AP118" i="50"/>
  <c r="AS118" i="50" s="1"/>
  <c r="AF118" i="50" s="1"/>
  <c r="AD118" i="50" s="1"/>
  <c r="AC118" i="50" s="1"/>
  <c r="AP77" i="50"/>
  <c r="AP89" i="50"/>
  <c r="AS89" i="50" s="1"/>
  <c r="AF89" i="50" s="1"/>
  <c r="AP125" i="50"/>
  <c r="AP116" i="50"/>
  <c r="AS116" i="50" s="1"/>
  <c r="AF116" i="50" s="1"/>
  <c r="AP117" i="50"/>
  <c r="AP98" i="50"/>
  <c r="AS98" i="50" s="1"/>
  <c r="AF98" i="50" s="1"/>
  <c r="AD98" i="50" s="1"/>
  <c r="AC98" i="50" s="1"/>
  <c r="AP69" i="50"/>
  <c r="AS69" i="50" s="1"/>
  <c r="AF69" i="50" s="1"/>
  <c r="AD69" i="50" s="1"/>
  <c r="AC69" i="50" s="1"/>
  <c r="AP110" i="50"/>
  <c r="AP103" i="50"/>
  <c r="AS103" i="50" s="1"/>
  <c r="AF103" i="50" s="1"/>
  <c r="AP97" i="50"/>
  <c r="AP100" i="50"/>
  <c r="AS100" i="50" s="1"/>
  <c r="AF100" i="50" s="1"/>
  <c r="AP122" i="50"/>
  <c r="AP84" i="50"/>
  <c r="AS84" i="50" s="1"/>
  <c r="AF84" i="50" s="1"/>
  <c r="AP108" i="50"/>
  <c r="AP128" i="50"/>
  <c r="AP101" i="50"/>
  <c r="AS101" i="50" s="1"/>
  <c r="AF101" i="50" s="1"/>
  <c r="AP104" i="50"/>
  <c r="AS104" i="50" s="1"/>
  <c r="AF104" i="50" s="1"/>
  <c r="AP106" i="50"/>
  <c r="AP102" i="50"/>
  <c r="AS102" i="50" s="1"/>
  <c r="AF102" i="50" s="1"/>
  <c r="AP81" i="50"/>
  <c r="AV82" i="50"/>
  <c r="AV86" i="50"/>
  <c r="AP92" i="50"/>
  <c r="AP94" i="50"/>
  <c r="AP114" i="50"/>
  <c r="AS114" i="50" s="1"/>
  <c r="AF114" i="50" s="1"/>
  <c r="AV71" i="51"/>
  <c r="AV81" i="51"/>
  <c r="AV62" i="51"/>
  <c r="AV72" i="51"/>
  <c r="AV99" i="51"/>
  <c r="AV83" i="51"/>
  <c r="AV117" i="51"/>
  <c r="AV95" i="51"/>
  <c r="AV88" i="51"/>
  <c r="AV16" i="51"/>
  <c r="AV30" i="51"/>
  <c r="AV79" i="51"/>
  <c r="AV44" i="51"/>
  <c r="AP71" i="51"/>
  <c r="AP124" i="51"/>
  <c r="AS124" i="51" s="1"/>
  <c r="AF124" i="51" s="1"/>
  <c r="AP78" i="51"/>
  <c r="AS78" i="51" s="1"/>
  <c r="AF78" i="51" s="1"/>
  <c r="AP113" i="51"/>
  <c r="AP110" i="51"/>
  <c r="AS110" i="51" s="1"/>
  <c r="AF110" i="51" s="1"/>
  <c r="AP97" i="51"/>
  <c r="AS97" i="51" s="1"/>
  <c r="AF97" i="51" s="1"/>
  <c r="AD97" i="51" s="1"/>
  <c r="AC97" i="51" s="1"/>
  <c r="AP128" i="51"/>
  <c r="AS128" i="51" s="1"/>
  <c r="AF128" i="51" s="1"/>
  <c r="AP92" i="51"/>
  <c r="AS92" i="51" s="1"/>
  <c r="AF92" i="51" s="1"/>
  <c r="AD92" i="51" s="1"/>
  <c r="AC92" i="51" s="1"/>
  <c r="AP114" i="51"/>
  <c r="AP118" i="51"/>
  <c r="AP66" i="51"/>
  <c r="AP129" i="51"/>
  <c r="AP95" i="51"/>
  <c r="AS95" i="51" s="1"/>
  <c r="AF95" i="51" s="1"/>
  <c r="AP123" i="51"/>
  <c r="AP86" i="51"/>
  <c r="AP121" i="51"/>
  <c r="AP99" i="51"/>
  <c r="AP88" i="51"/>
  <c r="AP126" i="51"/>
  <c r="AS126" i="51" s="1"/>
  <c r="AF126" i="51" s="1"/>
  <c r="AP83" i="51"/>
  <c r="AP115" i="51"/>
  <c r="AP68" i="51"/>
  <c r="AP112" i="51"/>
  <c r="AS112" i="51" s="1"/>
  <c r="AF112" i="51" s="1"/>
  <c r="AP82" i="51"/>
  <c r="AP72" i="51"/>
  <c r="AP80" i="51"/>
  <c r="AP127" i="51"/>
  <c r="AP111" i="51"/>
  <c r="AS111" i="51" s="1"/>
  <c r="AF111" i="51" s="1"/>
  <c r="AD111" i="51" s="1"/>
  <c r="AC111" i="51" s="1"/>
  <c r="AP105" i="51"/>
  <c r="AP87" i="51"/>
  <c r="AP119" i="51"/>
  <c r="AP122" i="51"/>
  <c r="AS122" i="51" s="1"/>
  <c r="AF122" i="51" s="1"/>
  <c r="AP100" i="51"/>
  <c r="AP98" i="51"/>
  <c r="AP81" i="51"/>
  <c r="AS81" i="51" s="1"/>
  <c r="AF81" i="51" s="1"/>
  <c r="AP84" i="51"/>
  <c r="AP85" i="51"/>
  <c r="AP101" i="51"/>
  <c r="AP104" i="51"/>
  <c r="AP106" i="51"/>
  <c r="AS106" i="51" s="1"/>
  <c r="AF106" i="51" s="1"/>
  <c r="AP108" i="51"/>
  <c r="AS108" i="51" s="1"/>
  <c r="AF108" i="51" s="1"/>
  <c r="AD108" i="51" s="1"/>
  <c r="AC108" i="51" s="1"/>
  <c r="AV61" i="52"/>
  <c r="AV78" i="52"/>
  <c r="AV69" i="52"/>
  <c r="AV3" i="52"/>
  <c r="AV111" i="52"/>
  <c r="AV100" i="52"/>
  <c r="AV95" i="52"/>
  <c r="AV51" i="52"/>
  <c r="AV45" i="52"/>
  <c r="AV114" i="52"/>
  <c r="AV92" i="52"/>
  <c r="AV8" i="52"/>
  <c r="AV63" i="52"/>
  <c r="AP128" i="52"/>
  <c r="AP113" i="52"/>
  <c r="AP66" i="52"/>
  <c r="AS66" i="52" s="1"/>
  <c r="AF66" i="52" s="1"/>
  <c r="AP84" i="52"/>
  <c r="AS84" i="52" s="1"/>
  <c r="AF84" i="52" s="1"/>
  <c r="AP127" i="52"/>
  <c r="AP119" i="52"/>
  <c r="AS119" i="52" s="1"/>
  <c r="AF119" i="52" s="1"/>
  <c r="AP110" i="52"/>
  <c r="AP108" i="52"/>
  <c r="AP114" i="52"/>
  <c r="AP129" i="52"/>
  <c r="AP70" i="52"/>
  <c r="AS70" i="52" s="1"/>
  <c r="AF70" i="52" s="1"/>
  <c r="AP81" i="52"/>
  <c r="AP98" i="52"/>
  <c r="AS98" i="52" s="1"/>
  <c r="AF98" i="52" s="1"/>
  <c r="AP93" i="52"/>
  <c r="AP99" i="52"/>
  <c r="AP101" i="52"/>
  <c r="AS101" i="52" s="1"/>
  <c r="AF101" i="52" s="1"/>
  <c r="AD101" i="52" s="1"/>
  <c r="AC101" i="52" s="1"/>
  <c r="AP103" i="52"/>
  <c r="AP68" i="52"/>
  <c r="AP125" i="52"/>
  <c r="AP100" i="52"/>
  <c r="AV73" i="52"/>
  <c r="AP79" i="52"/>
  <c r="AP97" i="52"/>
  <c r="AV107" i="52"/>
  <c r="AP115" i="52"/>
  <c r="AS115" i="52" s="1"/>
  <c r="AF115" i="52" s="1"/>
  <c r="AP116" i="52"/>
  <c r="AS116" i="52" s="1"/>
  <c r="AF116" i="52" s="1"/>
  <c r="AP121" i="52"/>
  <c r="AV53" i="53"/>
  <c r="AV3" i="53"/>
  <c r="AV100" i="53"/>
  <c r="AV10" i="53"/>
  <c r="AV77" i="53"/>
  <c r="AV129" i="53"/>
  <c r="AV47" i="53"/>
  <c r="AV102" i="53"/>
  <c r="AV54" i="53"/>
  <c r="AV2" i="53"/>
  <c r="AV82" i="53"/>
  <c r="AV66" i="53"/>
  <c r="AV39" i="53"/>
  <c r="AV106" i="53"/>
  <c r="AV71" i="53"/>
  <c r="AV12" i="53"/>
  <c r="AV7" i="53"/>
  <c r="AV78" i="53"/>
  <c r="AV99" i="53"/>
  <c r="AV83" i="53"/>
  <c r="AV18" i="53"/>
  <c r="AV97" i="53"/>
  <c r="AV9" i="53"/>
  <c r="AV75" i="53"/>
  <c r="AV85" i="53"/>
  <c r="AV80" i="53"/>
  <c r="AV45" i="53"/>
  <c r="AV63" i="53"/>
  <c r="AV49" i="53"/>
  <c r="AV58" i="53"/>
  <c r="AV91" i="53"/>
  <c r="AV122" i="53"/>
  <c r="AV17" i="53"/>
  <c r="AV43" i="53"/>
  <c r="AV55" i="53"/>
  <c r="AV56" i="53"/>
  <c r="AP113" i="53"/>
  <c r="AS113" i="53" s="1"/>
  <c r="AF113" i="53" s="1"/>
  <c r="AD113" i="53" s="1"/>
  <c r="AC113" i="53" s="1"/>
  <c r="AP125" i="53"/>
  <c r="AS125" i="53" s="1"/>
  <c r="AF125" i="53" s="1"/>
  <c r="AD125" i="53" s="1"/>
  <c r="AC125" i="53" s="1"/>
  <c r="AP101" i="53"/>
  <c r="AP111" i="53"/>
  <c r="AS111" i="53" s="1"/>
  <c r="AF111" i="53" s="1"/>
  <c r="AD111" i="53" s="1"/>
  <c r="AC111" i="53" s="1"/>
  <c r="AP84" i="53"/>
  <c r="AP99" i="53"/>
  <c r="AP109" i="53"/>
  <c r="AS109" i="53" s="1"/>
  <c r="AF109" i="53" s="1"/>
  <c r="AP104" i="53"/>
  <c r="AP94" i="53"/>
  <c r="AS94" i="53" s="1"/>
  <c r="AF94" i="53" s="1"/>
  <c r="AD94" i="53" s="1"/>
  <c r="AC94" i="53" s="1"/>
  <c r="AP91" i="53"/>
  <c r="AS91" i="53" s="1"/>
  <c r="AF91" i="53" s="1"/>
  <c r="AD91" i="53" s="1"/>
  <c r="AC91" i="53" s="1"/>
  <c r="AP121" i="53"/>
  <c r="AP103" i="53"/>
  <c r="AP86" i="53"/>
  <c r="AP118" i="53"/>
  <c r="AP93" i="53"/>
  <c r="AS93" i="53" s="1"/>
  <c r="AF93" i="53" s="1"/>
  <c r="AD93" i="53" s="1"/>
  <c r="AC93" i="53" s="1"/>
  <c r="AP79" i="53"/>
  <c r="AS79" i="53" s="1"/>
  <c r="AF79" i="53" s="1"/>
  <c r="AP69" i="53"/>
  <c r="AP106" i="53"/>
  <c r="AS106" i="53" s="1"/>
  <c r="AF106" i="53" s="1"/>
  <c r="AP90" i="53"/>
  <c r="AS90" i="53" s="1"/>
  <c r="AF90" i="53" s="1"/>
  <c r="AP116" i="53"/>
  <c r="AP92" i="53"/>
  <c r="AS92" i="53" s="1"/>
  <c r="AF92" i="53" s="1"/>
  <c r="AP80" i="53"/>
  <c r="AS80" i="53" s="1"/>
  <c r="AF80" i="53" s="1"/>
  <c r="AP119" i="53"/>
  <c r="AP74" i="53"/>
  <c r="AS74" i="53" s="1"/>
  <c r="AF74" i="53" s="1"/>
  <c r="AD74" i="53" s="1"/>
  <c r="AC74" i="53" s="1"/>
  <c r="AP124" i="53"/>
  <c r="AS124" i="53" s="1"/>
  <c r="AF124" i="53" s="1"/>
  <c r="AP97" i="53"/>
  <c r="AS97" i="53" s="1"/>
  <c r="AF97" i="53" s="1"/>
  <c r="AP107" i="53"/>
  <c r="AS107" i="53" s="1"/>
  <c r="AF107" i="53" s="1"/>
  <c r="AD107" i="53" s="1"/>
  <c r="AC107" i="53" s="1"/>
  <c r="AP112" i="53"/>
  <c r="AP77" i="53"/>
  <c r="AS77" i="53" s="1"/>
  <c r="AF77" i="53" s="1"/>
  <c r="AP102" i="53"/>
  <c r="AP85" i="53"/>
  <c r="AP96" i="53"/>
  <c r="AS96" i="53" s="1"/>
  <c r="AF96" i="53" s="1"/>
  <c r="AD96" i="53" s="1"/>
  <c r="AC96" i="53" s="1"/>
  <c r="AP122" i="53"/>
  <c r="AS122" i="53" s="1"/>
  <c r="AF122" i="53" s="1"/>
  <c r="AP128" i="53"/>
  <c r="AS128" i="53" s="1"/>
  <c r="AF128" i="53" s="1"/>
  <c r="AD128" i="53" s="1"/>
  <c r="AC128" i="53" s="1"/>
  <c r="AP78" i="53"/>
  <c r="AS78" i="53" s="1"/>
  <c r="AF78" i="53" s="1"/>
  <c r="AD78" i="53" s="1"/>
  <c r="AC78" i="53" s="1"/>
  <c r="AP68" i="53"/>
  <c r="AP66" i="53"/>
  <c r="AP117" i="53"/>
  <c r="AP95" i="53"/>
  <c r="AS95" i="53" s="1"/>
  <c r="AF95" i="53" s="1"/>
  <c r="AP123" i="53"/>
  <c r="AP120" i="53"/>
  <c r="AP82" i="53"/>
  <c r="AP70" i="53"/>
  <c r="AP75" i="53"/>
  <c r="AS75" i="53" s="1"/>
  <c r="AF75" i="53" s="1"/>
  <c r="AD75" i="53" s="1"/>
  <c r="AC75" i="53" s="1"/>
  <c r="AP73" i="53"/>
  <c r="AP76" i="53"/>
  <c r="AS76" i="53" s="1"/>
  <c r="AF76" i="53" s="1"/>
  <c r="AP89" i="53"/>
  <c r="AP98" i="53"/>
  <c r="AP100" i="53"/>
  <c r="AP105" i="53"/>
  <c r="AP108" i="53"/>
  <c r="AS108" i="53" s="1"/>
  <c r="AF108" i="53" s="1"/>
  <c r="AD108" i="53" s="1"/>
  <c r="AC108" i="53" s="1"/>
  <c r="AP110" i="53"/>
  <c r="AS110" i="53" s="1"/>
  <c r="AF110" i="53" s="1"/>
  <c r="AP114" i="53"/>
  <c r="AP115" i="53"/>
  <c r="AV119" i="53"/>
  <c r="AP126" i="53"/>
  <c r="AS126" i="53" s="1"/>
  <c r="AF126" i="53" s="1"/>
  <c r="AD126" i="53" s="1"/>
  <c r="AC126" i="53" s="1"/>
  <c r="AV123" i="54"/>
  <c r="AV98" i="54"/>
  <c r="AV51" i="54"/>
  <c r="AV55" i="54"/>
  <c r="AV126" i="54"/>
  <c r="AV7" i="54"/>
  <c r="AV103" i="54"/>
  <c r="AV5" i="54"/>
  <c r="AV101" i="54"/>
  <c r="AV116" i="54"/>
  <c r="AV108" i="54"/>
  <c r="AV124" i="54"/>
  <c r="AV41" i="54"/>
  <c r="AV43" i="54"/>
  <c r="AV77" i="54"/>
  <c r="AV106" i="54"/>
  <c r="AV76" i="54"/>
  <c r="AV40" i="54"/>
  <c r="AV120" i="54"/>
  <c r="AV99" i="54"/>
  <c r="AV88" i="54"/>
  <c r="AV37" i="54"/>
  <c r="AV65" i="54"/>
  <c r="AV82" i="54"/>
  <c r="AV84" i="54"/>
  <c r="AV89" i="54"/>
  <c r="AV18" i="54"/>
  <c r="AV27" i="54"/>
  <c r="AV3" i="54"/>
  <c r="AV107" i="54"/>
  <c r="AV97" i="54"/>
  <c r="AV39" i="54"/>
  <c r="AP103" i="54"/>
  <c r="AS103" i="54" s="1"/>
  <c r="AF103" i="54" s="1"/>
  <c r="AP66" i="54"/>
  <c r="AS66" i="54" s="1"/>
  <c r="AF66" i="54" s="1"/>
  <c r="AP88" i="54"/>
  <c r="AS88" i="54" s="1"/>
  <c r="AF88" i="54" s="1"/>
  <c r="AP124" i="54"/>
  <c r="AP104" i="54"/>
  <c r="AS104" i="54" s="1"/>
  <c r="AF104" i="54" s="1"/>
  <c r="AD104" i="54" s="1"/>
  <c r="AC104" i="54" s="1"/>
  <c r="AP69" i="54"/>
  <c r="AS69" i="54" s="1"/>
  <c r="AF69" i="54" s="1"/>
  <c r="AP116" i="54"/>
  <c r="AS116" i="54" s="1"/>
  <c r="AF116" i="54" s="1"/>
  <c r="AD116" i="54" s="1"/>
  <c r="AC116" i="54" s="1"/>
  <c r="AP125" i="54"/>
  <c r="AP100" i="54"/>
  <c r="AS100" i="54" s="1"/>
  <c r="AF100" i="54" s="1"/>
  <c r="AP113" i="54"/>
  <c r="AP81" i="54"/>
  <c r="AP95" i="54"/>
  <c r="AP68" i="54"/>
  <c r="AP93" i="54"/>
  <c r="AP108" i="54"/>
  <c r="AP90" i="54"/>
  <c r="AP87" i="54"/>
  <c r="AS87" i="54" s="1"/>
  <c r="AF87" i="54" s="1"/>
  <c r="AP70" i="54"/>
  <c r="AP129" i="54"/>
  <c r="AP82" i="54"/>
  <c r="AP127" i="54"/>
  <c r="AP112" i="54"/>
  <c r="AP106" i="54"/>
  <c r="AP120" i="54"/>
  <c r="AS120" i="54" s="1"/>
  <c r="AF120" i="54" s="1"/>
  <c r="AD120" i="54" s="1"/>
  <c r="AC120" i="54" s="1"/>
  <c r="AP111" i="54"/>
  <c r="AP102" i="54"/>
  <c r="AS102" i="54" s="1"/>
  <c r="AF102" i="54" s="1"/>
  <c r="AP71" i="54"/>
  <c r="AS71" i="54" s="1"/>
  <c r="AF71" i="54" s="1"/>
  <c r="AD71" i="54" s="1"/>
  <c r="AC71" i="54" s="1"/>
  <c r="AP117" i="54"/>
  <c r="AP91" i="54"/>
  <c r="AP67" i="54"/>
  <c r="AS67" i="54" s="1"/>
  <c r="AF67" i="54" s="1"/>
  <c r="AD67" i="54" s="1"/>
  <c r="AC67" i="54" s="1"/>
  <c r="AP121" i="54"/>
  <c r="AS121" i="54" s="1"/>
  <c r="AF121" i="54" s="1"/>
  <c r="AP94" i="54"/>
  <c r="AP78" i="54"/>
  <c r="AP119" i="54"/>
  <c r="AS119" i="54" s="1"/>
  <c r="AF119" i="54" s="1"/>
  <c r="AD119" i="54" s="1"/>
  <c r="AC119" i="54" s="1"/>
  <c r="AP85" i="54"/>
  <c r="AS85" i="54" s="1"/>
  <c r="AF85" i="54" s="1"/>
  <c r="AP89" i="54"/>
  <c r="AS89" i="54" s="1"/>
  <c r="AF89" i="54" s="1"/>
  <c r="AD89" i="54" s="1"/>
  <c r="AC89" i="54" s="1"/>
  <c r="AP97" i="54"/>
  <c r="AP98" i="54"/>
  <c r="AP75" i="54"/>
  <c r="AP79" i="54"/>
  <c r="AP126" i="54"/>
  <c r="AP84" i="54"/>
  <c r="AP123" i="54"/>
  <c r="AP77" i="54"/>
  <c r="AP74" i="54"/>
  <c r="AP83" i="54"/>
  <c r="AS83" i="54" s="1"/>
  <c r="AF83" i="54" s="1"/>
  <c r="AD83" i="54" s="1"/>
  <c r="AC83" i="54" s="1"/>
  <c r="AP109" i="54"/>
  <c r="AV27" i="55"/>
  <c r="AV110" i="55"/>
  <c r="AV92" i="55"/>
  <c r="AV76" i="55"/>
  <c r="AV35" i="55"/>
  <c r="AV61" i="55"/>
  <c r="AV123" i="55"/>
  <c r="AV69" i="55"/>
  <c r="AV8" i="55"/>
  <c r="AV22" i="55"/>
  <c r="AV4" i="55"/>
  <c r="AV21" i="55"/>
  <c r="AV113" i="55"/>
  <c r="AV97" i="55"/>
  <c r="AV20" i="55"/>
  <c r="AV75" i="55"/>
  <c r="AV60" i="55"/>
  <c r="AV99" i="55"/>
  <c r="AV87" i="55"/>
  <c r="AV18" i="55"/>
  <c r="AV43" i="55"/>
  <c r="AV16" i="55"/>
  <c r="AV40" i="55"/>
  <c r="AV52" i="55"/>
  <c r="AP87" i="55"/>
  <c r="AP77" i="55"/>
  <c r="AS77" i="55" s="1"/>
  <c r="AF77" i="55" s="1"/>
  <c r="AD77" i="55" s="1"/>
  <c r="AC77" i="55" s="1"/>
  <c r="AP79" i="55"/>
  <c r="AS79" i="55" s="1"/>
  <c r="AF79" i="55" s="1"/>
  <c r="AP76" i="55"/>
  <c r="AS76" i="55" s="1"/>
  <c r="AF76" i="55" s="1"/>
  <c r="AP72" i="55"/>
  <c r="AP85" i="55"/>
  <c r="AP93" i="55"/>
  <c r="AS93" i="55" s="1"/>
  <c r="AF93" i="55" s="1"/>
  <c r="AP81" i="55"/>
  <c r="AS81" i="55" s="1"/>
  <c r="AF81" i="55" s="1"/>
  <c r="AD81" i="55" s="1"/>
  <c r="AC81" i="55" s="1"/>
  <c r="AP98" i="55"/>
  <c r="AP122" i="55"/>
  <c r="AS122" i="55" s="1"/>
  <c r="AF122" i="55" s="1"/>
  <c r="AD122" i="55" s="1"/>
  <c r="AC122" i="55" s="1"/>
  <c r="AP70" i="55"/>
  <c r="AP88" i="55"/>
  <c r="AP78" i="55"/>
  <c r="AP123" i="55"/>
  <c r="AS123" i="55" s="1"/>
  <c r="AF123" i="55" s="1"/>
  <c r="AD123" i="55" s="1"/>
  <c r="AC123" i="55" s="1"/>
  <c r="AP108" i="55"/>
  <c r="AS108" i="55" s="1"/>
  <c r="AF108" i="55" s="1"/>
  <c r="AD108" i="55" s="1"/>
  <c r="AC108" i="55" s="1"/>
  <c r="AP91" i="55"/>
  <c r="AP118" i="55"/>
  <c r="AP73" i="55"/>
  <c r="AP89" i="55"/>
  <c r="AP95" i="55"/>
  <c r="AS95" i="55" s="1"/>
  <c r="AF95" i="55" s="1"/>
  <c r="AP127" i="55"/>
  <c r="AS127" i="55" s="1"/>
  <c r="AF127" i="55" s="1"/>
  <c r="AP68" i="55"/>
  <c r="AP114" i="55"/>
  <c r="AP104" i="55"/>
  <c r="AP126" i="55"/>
  <c r="AS126" i="55" s="1"/>
  <c r="AF126" i="55" s="1"/>
  <c r="AP119" i="55"/>
  <c r="AP97" i="55"/>
  <c r="AS97" i="55" s="1"/>
  <c r="AF97" i="55" s="1"/>
  <c r="AD97" i="55" s="1"/>
  <c r="AC97" i="55" s="1"/>
  <c r="AP83" i="55"/>
  <c r="AP117" i="55"/>
  <c r="AP116" i="55"/>
  <c r="AP111" i="55"/>
  <c r="AP71" i="55"/>
  <c r="AP109" i="55"/>
  <c r="AS109" i="55" s="1"/>
  <c r="AF109" i="55" s="1"/>
  <c r="AP100" i="55"/>
  <c r="AP129" i="55"/>
  <c r="AS129" i="55" s="1"/>
  <c r="AF129" i="55" s="1"/>
  <c r="AP67" i="55"/>
  <c r="AP92" i="55"/>
  <c r="AP99" i="55"/>
  <c r="AP82" i="55"/>
  <c r="AP125" i="55"/>
  <c r="AS125" i="55" s="1"/>
  <c r="AF125" i="55" s="1"/>
  <c r="AP103" i="55"/>
  <c r="AP94" i="55"/>
  <c r="AS94" i="55" s="1"/>
  <c r="AF94" i="55" s="1"/>
  <c r="AP113" i="55"/>
  <c r="AP110" i="55"/>
  <c r="AS110" i="55" s="1"/>
  <c r="AF110" i="55" s="1"/>
  <c r="AP115" i="55"/>
  <c r="AP90" i="55"/>
  <c r="AS90" i="55" s="1"/>
  <c r="AF90" i="55" s="1"/>
  <c r="AP74" i="55"/>
  <c r="AS74" i="55" s="1"/>
  <c r="AF74" i="55" s="1"/>
  <c r="AP121" i="55"/>
  <c r="AP96" i="55"/>
  <c r="AS96" i="55" s="1"/>
  <c r="AF96" i="55" s="1"/>
  <c r="AP102" i="55"/>
  <c r="AP86" i="55"/>
  <c r="AV90" i="55"/>
  <c r="AP101" i="55"/>
  <c r="AP106" i="55"/>
  <c r="AS106" i="55" s="1"/>
  <c r="AF106" i="55" s="1"/>
  <c r="AP107" i="55"/>
  <c r="AS107" i="55" s="1"/>
  <c r="AF107" i="55" s="1"/>
  <c r="AD107" i="55" s="1"/>
  <c r="AC107" i="55" s="1"/>
  <c r="AV105" i="56"/>
  <c r="AV34" i="56"/>
  <c r="AV84" i="56"/>
  <c r="AV49" i="56"/>
  <c r="AV37" i="56"/>
  <c r="AV69" i="56"/>
  <c r="AV123" i="56"/>
  <c r="AV46" i="56"/>
  <c r="AV120" i="56"/>
  <c r="AV5" i="56"/>
  <c r="AV86" i="56"/>
  <c r="AV115" i="56"/>
  <c r="AV121" i="56"/>
  <c r="AV10" i="56"/>
  <c r="AV13" i="56"/>
  <c r="AV39" i="56"/>
  <c r="AV26" i="56"/>
  <c r="AV23" i="56"/>
  <c r="AV93" i="56"/>
  <c r="AV48" i="56"/>
  <c r="AV110" i="56"/>
  <c r="AV20" i="56"/>
  <c r="AV98" i="56"/>
  <c r="AV129" i="56"/>
  <c r="AV43" i="56"/>
  <c r="AV40" i="56"/>
  <c r="AP73" i="56"/>
  <c r="AS73" i="56" s="1"/>
  <c r="AF73" i="56" s="1"/>
  <c r="AD73" i="56" s="1"/>
  <c r="AC73" i="56" s="1"/>
  <c r="AP126" i="56"/>
  <c r="AP95" i="56"/>
  <c r="AP72" i="56"/>
  <c r="AS72" i="56" s="1"/>
  <c r="AF72" i="56" s="1"/>
  <c r="AP107" i="56"/>
  <c r="AP104" i="56"/>
  <c r="AS104" i="56" s="1"/>
  <c r="AF104" i="56" s="1"/>
  <c r="AP125" i="56"/>
  <c r="AP109" i="56"/>
  <c r="AP70" i="56"/>
  <c r="AS70" i="56" s="1"/>
  <c r="AF70" i="56" s="1"/>
  <c r="AP128" i="56"/>
  <c r="AP118" i="56"/>
  <c r="AS118" i="56" s="1"/>
  <c r="AF118" i="56" s="1"/>
  <c r="AP83" i="56"/>
  <c r="AS83" i="56" s="1"/>
  <c r="AF83" i="56" s="1"/>
  <c r="AP124" i="56"/>
  <c r="AP103" i="56"/>
  <c r="AS103" i="56" s="1"/>
  <c r="AF103" i="56" s="1"/>
  <c r="AD103" i="56" s="1"/>
  <c r="AC103" i="56" s="1"/>
  <c r="AP71" i="56"/>
  <c r="AS71" i="56" s="1"/>
  <c r="AF71" i="56" s="1"/>
  <c r="AP91" i="56"/>
  <c r="AP127" i="56"/>
  <c r="AP96" i="56"/>
  <c r="AP79" i="56"/>
  <c r="AP68" i="56"/>
  <c r="AS68" i="56" s="1"/>
  <c r="AF68" i="56" s="1"/>
  <c r="AP117" i="56"/>
  <c r="AP129" i="56"/>
  <c r="AP90" i="56"/>
  <c r="AP93" i="56"/>
  <c r="AP121" i="56"/>
  <c r="AS121" i="56" s="1"/>
  <c r="AF121" i="56" s="1"/>
  <c r="AP66" i="56"/>
  <c r="AS66" i="56" s="1"/>
  <c r="AF66" i="56" s="1"/>
  <c r="AP102" i="56"/>
  <c r="AP82" i="56"/>
  <c r="AS82" i="56" s="1"/>
  <c r="AF82" i="56" s="1"/>
  <c r="AP97" i="56"/>
  <c r="AP116" i="56"/>
  <c r="AS116" i="56" s="1"/>
  <c r="AF116" i="56" s="1"/>
  <c r="AD116" i="56" s="1"/>
  <c r="AC116" i="56" s="1"/>
  <c r="AP94" i="56"/>
  <c r="AP101" i="56"/>
  <c r="AS101" i="56" s="1"/>
  <c r="AF101" i="56" s="1"/>
  <c r="AP76" i="56"/>
  <c r="AP111" i="56"/>
  <c r="AP123" i="56"/>
  <c r="AP100" i="56"/>
  <c r="AS100" i="56" s="1"/>
  <c r="AF100" i="56" s="1"/>
  <c r="AD100" i="56" s="1"/>
  <c r="AC100" i="56" s="1"/>
  <c r="AP69" i="56"/>
  <c r="AS69" i="56" s="1"/>
  <c r="AF69" i="56" s="1"/>
  <c r="AP84" i="56"/>
  <c r="AS84" i="56" s="1"/>
  <c r="AF84" i="56" s="1"/>
  <c r="AP113" i="56"/>
  <c r="AP87" i="56"/>
  <c r="AS87" i="56" s="1"/>
  <c r="AF87" i="56" s="1"/>
  <c r="AP85" i="56"/>
  <c r="AS85" i="56" s="1"/>
  <c r="AF85" i="56" s="1"/>
  <c r="AD85" i="56" s="1"/>
  <c r="AC85" i="56" s="1"/>
  <c r="AP77" i="56"/>
  <c r="AP108" i="56"/>
  <c r="AP80" i="56"/>
  <c r="AP99" i="56"/>
  <c r="AS99" i="56" s="1"/>
  <c r="AF99" i="56" s="1"/>
  <c r="AD99" i="56" s="1"/>
  <c r="AC99" i="56" s="1"/>
  <c r="AP112" i="56"/>
  <c r="AP81" i="56"/>
  <c r="AP88" i="56"/>
  <c r="AS88" i="56" s="1"/>
  <c r="AF88" i="56" s="1"/>
  <c r="AP114" i="56"/>
  <c r="AS114" i="56" s="1"/>
  <c r="AF114" i="56" s="1"/>
  <c r="AV24" i="57"/>
  <c r="AV87" i="57"/>
  <c r="AV77" i="57"/>
  <c r="AV34" i="57"/>
  <c r="AV43" i="57"/>
  <c r="AV62" i="57"/>
  <c r="AV52" i="57"/>
  <c r="AV28" i="57"/>
  <c r="AV112" i="57"/>
  <c r="AV36" i="57"/>
  <c r="AV8" i="57"/>
  <c r="AV110" i="57"/>
  <c r="AV73" i="57"/>
  <c r="AV45" i="57"/>
  <c r="AV111" i="57"/>
  <c r="AV117" i="57"/>
  <c r="AV115" i="57"/>
  <c r="AV14" i="57"/>
  <c r="AV16" i="57"/>
  <c r="AV41" i="57"/>
  <c r="AP107" i="57"/>
  <c r="AP73" i="57"/>
  <c r="AP67" i="57"/>
  <c r="AP114" i="57"/>
  <c r="AP75" i="57"/>
  <c r="AS75" i="57" s="1"/>
  <c r="AF75" i="57" s="1"/>
  <c r="AP129" i="57"/>
  <c r="AS129" i="57" s="1"/>
  <c r="AF129" i="57" s="1"/>
  <c r="AP126" i="57"/>
  <c r="AS126" i="57" s="1"/>
  <c r="AF126" i="57" s="1"/>
  <c r="AP125" i="57"/>
  <c r="AP115" i="57"/>
  <c r="AP124" i="57"/>
  <c r="AS124" i="57" s="1"/>
  <c r="AF124" i="57" s="1"/>
  <c r="AP104" i="57"/>
  <c r="AP83" i="57"/>
  <c r="AP122" i="57"/>
  <c r="AS122" i="57" s="1"/>
  <c r="AF122" i="57" s="1"/>
  <c r="AP102" i="57"/>
  <c r="AP113" i="57"/>
  <c r="AS113" i="57" s="1"/>
  <c r="AF113" i="57" s="1"/>
  <c r="AD113" i="57" s="1"/>
  <c r="AC113" i="57" s="1"/>
  <c r="AP96" i="57"/>
  <c r="AS96" i="57" s="1"/>
  <c r="AF96" i="57" s="1"/>
  <c r="AP121" i="57"/>
  <c r="AP72" i="57"/>
  <c r="AP103" i="57"/>
  <c r="AP69" i="57"/>
  <c r="AP108" i="57"/>
  <c r="AS108" i="57" s="1"/>
  <c r="AF108" i="57" s="1"/>
  <c r="AP74" i="57"/>
  <c r="AP95" i="57"/>
  <c r="AP87" i="57"/>
  <c r="AP71" i="57"/>
  <c r="AP85" i="57"/>
  <c r="AP117" i="57"/>
  <c r="AP76" i="57"/>
  <c r="AP82" i="57"/>
  <c r="AP105" i="57"/>
  <c r="AP110" i="57"/>
  <c r="AS110" i="57" s="1"/>
  <c r="AF110" i="57" s="1"/>
  <c r="AD110" i="57" s="1"/>
  <c r="AC110" i="57" s="1"/>
  <c r="AP112" i="57"/>
  <c r="AS112" i="57" s="1"/>
  <c r="AF112" i="57" s="1"/>
  <c r="AP86" i="57"/>
  <c r="AP92" i="57"/>
  <c r="AP88" i="57"/>
  <c r="AP111" i="57"/>
  <c r="AP93" i="57"/>
  <c r="AS93" i="57" s="1"/>
  <c r="AF93" i="57" s="1"/>
  <c r="AD93" i="57" s="1"/>
  <c r="AC93" i="57" s="1"/>
  <c r="AP66" i="57"/>
  <c r="AP70" i="57"/>
  <c r="AP79" i="57"/>
  <c r="AS79" i="57" s="1"/>
  <c r="AF79" i="57" s="1"/>
  <c r="AD79" i="57" s="1"/>
  <c r="AC79" i="57" s="1"/>
  <c r="AP90" i="57"/>
  <c r="AP84" i="57"/>
  <c r="AV76" i="57"/>
  <c r="AP78" i="57"/>
  <c r="AS78" i="57" s="1"/>
  <c r="AF78" i="57" s="1"/>
  <c r="AD78" i="57" s="1"/>
  <c r="AC78" i="57" s="1"/>
  <c r="AP98" i="57"/>
  <c r="AP99" i="57"/>
  <c r="AP109" i="57"/>
  <c r="AS109" i="57" s="1"/>
  <c r="AF109" i="57" s="1"/>
  <c r="AP116" i="57"/>
  <c r="AP119" i="57"/>
  <c r="AV125" i="57"/>
  <c r="AP128" i="57"/>
  <c r="AS128" i="57" s="1"/>
  <c r="AF128" i="57" s="1"/>
  <c r="AV16" i="58"/>
  <c r="AV12" i="58"/>
  <c r="AV120" i="58"/>
  <c r="AV55" i="58"/>
  <c r="AV97" i="58"/>
  <c r="AV109" i="58"/>
  <c r="AV38" i="58"/>
  <c r="AV117" i="58"/>
  <c r="AV69" i="58"/>
  <c r="AV19" i="58"/>
  <c r="AV6" i="58"/>
  <c r="AV111" i="58"/>
  <c r="AV26" i="58"/>
  <c r="AV28" i="58"/>
  <c r="AV45" i="58"/>
  <c r="AV82" i="58"/>
  <c r="AV63" i="58"/>
  <c r="AV103" i="58"/>
  <c r="AV119" i="58"/>
  <c r="AV105" i="58"/>
  <c r="AV21" i="58"/>
  <c r="AV65" i="58"/>
  <c r="AV13" i="58"/>
  <c r="AV68" i="58"/>
  <c r="AV71" i="58"/>
  <c r="AV11" i="58"/>
  <c r="AV56" i="58"/>
  <c r="AV129" i="58"/>
  <c r="AV124" i="58"/>
  <c r="AV78" i="58"/>
  <c r="AV100" i="58"/>
  <c r="AV49" i="58"/>
  <c r="AV17" i="58"/>
  <c r="AV50" i="58"/>
  <c r="AV60" i="58"/>
  <c r="AP88" i="58"/>
  <c r="AS88" i="58" s="1"/>
  <c r="AF88" i="58" s="1"/>
  <c r="AP91" i="58"/>
  <c r="AP109" i="58"/>
  <c r="AP72" i="58"/>
  <c r="AS72" i="58" s="1"/>
  <c r="AF72" i="58" s="1"/>
  <c r="AP105" i="58"/>
  <c r="AS105" i="58" s="1"/>
  <c r="AF105" i="58" s="1"/>
  <c r="AP84" i="58"/>
  <c r="AS84" i="58" s="1"/>
  <c r="AF84" i="58" s="1"/>
  <c r="AD84" i="58" s="1"/>
  <c r="AC84" i="58" s="1"/>
  <c r="AP123" i="58"/>
  <c r="AP89" i="58"/>
  <c r="AS89" i="58" s="1"/>
  <c r="AF89" i="58" s="1"/>
  <c r="AP76" i="58"/>
  <c r="AP68" i="58"/>
  <c r="AS68" i="58" s="1"/>
  <c r="AF68" i="58" s="1"/>
  <c r="AP81" i="58"/>
  <c r="AP96" i="58"/>
  <c r="AP75" i="58"/>
  <c r="AP82" i="58"/>
  <c r="AS82" i="58" s="1"/>
  <c r="AF82" i="58" s="1"/>
  <c r="AP111" i="58"/>
  <c r="AP97" i="58"/>
  <c r="AP95" i="58"/>
  <c r="AP98" i="58"/>
  <c r="AS98" i="58" s="1"/>
  <c r="AF98" i="58" s="1"/>
  <c r="AD98" i="58" s="1"/>
  <c r="AC98" i="58" s="1"/>
  <c r="AP127" i="58"/>
  <c r="AP117" i="58"/>
  <c r="AS117" i="58" s="1"/>
  <c r="AF117" i="58" s="1"/>
  <c r="AD117" i="58" s="1"/>
  <c r="AC117" i="58" s="1"/>
  <c r="AP67" i="58"/>
  <c r="AS67" i="58" s="1"/>
  <c r="AF67" i="58" s="1"/>
  <c r="AP70" i="58"/>
  <c r="AS70" i="58" s="1"/>
  <c r="AF70" i="58" s="1"/>
  <c r="AP124" i="58"/>
  <c r="AP93" i="58"/>
  <c r="AP118" i="58"/>
  <c r="AS118" i="58" s="1"/>
  <c r="AF118" i="58" s="1"/>
  <c r="AP101" i="58"/>
  <c r="AS101" i="58" s="1"/>
  <c r="AF101" i="58" s="1"/>
  <c r="AD101" i="58" s="1"/>
  <c r="AC101" i="58" s="1"/>
  <c r="AP128" i="58"/>
  <c r="AP104" i="58"/>
  <c r="AS104" i="58" s="1"/>
  <c r="AF104" i="58" s="1"/>
  <c r="AP92" i="58"/>
  <c r="AP103" i="58"/>
  <c r="AS103" i="58" s="1"/>
  <c r="AF103" i="58" s="1"/>
  <c r="AD103" i="58" s="1"/>
  <c r="AC103" i="58" s="1"/>
  <c r="AP119" i="58"/>
  <c r="AS119" i="58" s="1"/>
  <c r="AF119" i="58" s="1"/>
  <c r="AP94" i="58"/>
  <c r="AP106" i="58"/>
  <c r="AP99" i="58"/>
  <c r="AS99" i="58" s="1"/>
  <c r="AF99" i="58" s="1"/>
  <c r="AP80" i="58"/>
  <c r="AP115" i="58"/>
  <c r="AS115" i="58" s="1"/>
  <c r="AF115" i="58" s="1"/>
  <c r="AP83" i="58"/>
  <c r="AS83" i="58" s="1"/>
  <c r="AF83" i="58" s="1"/>
  <c r="AD83" i="58" s="1"/>
  <c r="AC83" i="58" s="1"/>
  <c r="AP73" i="58"/>
  <c r="AP78" i="58"/>
  <c r="AP74" i="58"/>
  <c r="AP90" i="58"/>
  <c r="AP126" i="58"/>
  <c r="AP129" i="58"/>
  <c r="AV74" i="58"/>
  <c r="AV79" i="58"/>
  <c r="AP86" i="58"/>
  <c r="AS86" i="58" s="1"/>
  <c r="AF86" i="58" s="1"/>
  <c r="AD86" i="58" s="1"/>
  <c r="AC86" i="58" s="1"/>
  <c r="AP87" i="58"/>
  <c r="AS87" i="58" s="1"/>
  <c r="AF87" i="58" s="1"/>
  <c r="AP102" i="58"/>
  <c r="AS102" i="58" s="1"/>
  <c r="AF102" i="58" s="1"/>
  <c r="AP112" i="58"/>
  <c r="AV30" i="59"/>
  <c r="AV117" i="59"/>
  <c r="AV103" i="59"/>
  <c r="AV74" i="59"/>
  <c r="AV108" i="59"/>
  <c r="AV118" i="59"/>
  <c r="AV13" i="59"/>
  <c r="AV125" i="59"/>
  <c r="AV126" i="59"/>
  <c r="AV110" i="59"/>
  <c r="AV96" i="59"/>
  <c r="AV71" i="59"/>
  <c r="AV124" i="59"/>
  <c r="AV67" i="59"/>
  <c r="AP85" i="59"/>
  <c r="AP66" i="59"/>
  <c r="AP88" i="59"/>
  <c r="AP103" i="59"/>
  <c r="AP84" i="59"/>
  <c r="AP79" i="59"/>
  <c r="AS79" i="59" s="1"/>
  <c r="AF79" i="59" s="1"/>
  <c r="AD79" i="59" s="1"/>
  <c r="AC79" i="59" s="1"/>
  <c r="AP115" i="59"/>
  <c r="AP68" i="59"/>
  <c r="AP104" i="59"/>
  <c r="AP72" i="59"/>
  <c r="AP123" i="59"/>
  <c r="AS123" i="59" s="1"/>
  <c r="AF123" i="59" s="1"/>
  <c r="AD123" i="59" s="1"/>
  <c r="AC123" i="59" s="1"/>
  <c r="AP69" i="59"/>
  <c r="AP117" i="59"/>
  <c r="AP126" i="59"/>
  <c r="AS126" i="59" s="1"/>
  <c r="AF126" i="59" s="1"/>
  <c r="AP113" i="59"/>
  <c r="AS113" i="59" s="1"/>
  <c r="AF113" i="59" s="1"/>
  <c r="AD113" i="59" s="1"/>
  <c r="AC113" i="59" s="1"/>
  <c r="AP76" i="59"/>
  <c r="AP106" i="59"/>
  <c r="AS106" i="59" s="1"/>
  <c r="AF106" i="59" s="1"/>
  <c r="AP116" i="59"/>
  <c r="AP98" i="59"/>
  <c r="AP89" i="59"/>
  <c r="AP93" i="59"/>
  <c r="AS93" i="59" s="1"/>
  <c r="AF93" i="59" s="1"/>
  <c r="AP82" i="59"/>
  <c r="AP107" i="59"/>
  <c r="AS107" i="59" s="1"/>
  <c r="AF107" i="59" s="1"/>
  <c r="AD107" i="59" s="1"/>
  <c r="AC107" i="59" s="1"/>
  <c r="AP94" i="59"/>
  <c r="AS94" i="59" s="1"/>
  <c r="AF94" i="59" s="1"/>
  <c r="AD94" i="59" s="1"/>
  <c r="AC94" i="59" s="1"/>
  <c r="AP73" i="59"/>
  <c r="AP96" i="59"/>
  <c r="AS96" i="59" s="1"/>
  <c r="AF96" i="59" s="1"/>
  <c r="AV97" i="59"/>
  <c r="AP118" i="59"/>
  <c r="AV39" i="31"/>
  <c r="AP75" i="35"/>
  <c r="AS75" i="35" s="1"/>
  <c r="AF75" i="35" s="1"/>
  <c r="AV102" i="36"/>
  <c r="AV63" i="44"/>
  <c r="AP106" i="44"/>
  <c r="AV59" i="50"/>
  <c r="AP119" i="50"/>
  <c r="AS119" i="50" s="1"/>
  <c r="AF119" i="50" s="1"/>
  <c r="AV21" i="51"/>
  <c r="AP76" i="51"/>
  <c r="AS76" i="51" s="1"/>
  <c r="AF76" i="51" s="1"/>
  <c r="AD76" i="51" s="1"/>
  <c r="AC76" i="51" s="1"/>
  <c r="A86" i="48"/>
  <c r="AE122" i="48" a="1"/>
  <c r="AE122" i="48" s="1"/>
  <c r="AD122" i="48" s="1"/>
  <c r="AC122" i="48" s="1"/>
  <c r="AE104" i="43" a="1"/>
  <c r="AE104" i="43" s="1"/>
  <c r="AD104" i="43" s="1"/>
  <c r="AC104" i="43" s="1"/>
  <c r="AE36" i="39" a="1"/>
  <c r="AE36" i="39" s="1"/>
  <c r="AD36" i="39" s="1"/>
  <c r="AC36" i="39" s="1"/>
  <c r="AE18" i="39" a="1"/>
  <c r="AE18" i="39" s="1"/>
  <c r="AD18" i="39" s="1"/>
  <c r="AC18" i="39" s="1"/>
  <c r="AE119" i="37" a="1"/>
  <c r="AE119" i="37" s="1"/>
  <c r="AD119" i="37" s="1"/>
  <c r="AC119" i="37" s="1"/>
  <c r="AE78" i="58" a="1"/>
  <c r="AE78" i="58" s="1"/>
  <c r="AD78" i="58" s="1"/>
  <c r="AC78" i="58" s="1"/>
  <c r="AE25" i="28" a="1"/>
  <c r="AE25" i="28" s="1"/>
  <c r="AD25" i="28" s="1"/>
  <c r="AC25" i="28" s="1"/>
  <c r="AE87" i="39" a="1"/>
  <c r="AE87" i="39" s="1"/>
  <c r="AD87" i="39" s="1"/>
  <c r="AC87" i="39" s="1"/>
  <c r="AE7" i="51" a="1"/>
  <c r="AE7" i="51" s="1"/>
  <c r="AD7" i="51" s="1"/>
  <c r="AC7" i="51" s="1"/>
  <c r="AE95" i="52" a="1"/>
  <c r="AE95" i="52" s="1"/>
  <c r="AD95" i="52" s="1"/>
  <c r="AC95" i="52" s="1"/>
  <c r="AE54" i="39" a="1"/>
  <c r="AE54" i="39" s="1"/>
  <c r="AD54" i="39" s="1"/>
  <c r="AC54" i="39" s="1"/>
  <c r="AE124" i="50" a="1"/>
  <c r="AE124" i="50" s="1"/>
  <c r="AD124" i="50" s="1"/>
  <c r="AC124" i="50" s="1"/>
  <c r="AE47" i="36" a="1"/>
  <c r="AE47" i="36" s="1"/>
  <c r="AD47" i="36" s="1"/>
  <c r="AC47" i="36" s="1"/>
  <c r="AE67" i="43" a="1"/>
  <c r="AE67" i="43" s="1"/>
  <c r="AD67" i="43" s="1"/>
  <c r="AC67" i="43" s="1"/>
  <c r="AE48" i="52" a="1"/>
  <c r="AE48" i="52" s="1"/>
  <c r="AD48" i="52" s="1"/>
  <c r="AC48" i="52" s="1"/>
  <c r="AE102" i="57" a="1"/>
  <c r="AE102" i="57" s="1"/>
  <c r="AD102" i="57" s="1"/>
  <c r="AC102" i="57" s="1"/>
  <c r="AE57" i="49" a="1"/>
  <c r="AE57" i="49" s="1"/>
  <c r="AD57" i="49" s="1"/>
  <c r="AC57" i="49" s="1"/>
  <c r="AE55" i="43" a="1"/>
  <c r="AE55" i="43" s="1"/>
  <c r="AD55" i="43" s="1"/>
  <c r="AC55" i="43" s="1"/>
  <c r="AE42" i="40" a="1"/>
  <c r="AE42" i="40" s="1"/>
  <c r="AD42" i="40" s="1"/>
  <c r="AC42" i="40" s="1"/>
  <c r="AE76" i="40" a="1"/>
  <c r="AE76" i="40" s="1"/>
  <c r="AD76" i="40" s="1"/>
  <c r="AC76" i="40" s="1"/>
  <c r="AE112" i="40" a="1"/>
  <c r="AE112" i="40" s="1"/>
  <c r="AD112" i="40" s="1"/>
  <c r="AC112" i="40" s="1"/>
  <c r="AE52" i="41" a="1"/>
  <c r="AE52" i="41" s="1"/>
  <c r="AD52" i="41" s="1"/>
  <c r="AC52" i="41" s="1"/>
  <c r="AE49" i="36" a="1"/>
  <c r="AE49" i="36" s="1"/>
  <c r="AD49" i="36" s="1"/>
  <c r="AC49" i="36" s="1"/>
  <c r="AE24" i="43" a="1"/>
  <c r="AE24" i="43" s="1"/>
  <c r="AD24" i="43" s="1"/>
  <c r="AC24" i="43" s="1"/>
  <c r="AE118" i="39" a="1"/>
  <c r="AE118" i="39" s="1"/>
  <c r="AD118" i="39" s="1"/>
  <c r="AC118" i="39" s="1"/>
  <c r="AE114" i="39" a="1"/>
  <c r="AE114" i="39" s="1"/>
  <c r="AD114" i="39" s="1"/>
  <c r="AC114" i="39" s="1"/>
  <c r="AE73" i="53" a="1"/>
  <c r="AE73" i="53" s="1"/>
  <c r="AD73" i="53" s="1"/>
  <c r="AC73" i="53" s="1"/>
  <c r="AE69" i="28" a="1"/>
  <c r="AE69" i="28" s="1"/>
  <c r="AD69" i="28" s="1"/>
  <c r="AC69" i="28" s="1"/>
  <c r="AE126" i="46" a="1"/>
  <c r="AE126" i="46" s="1"/>
  <c r="AD126" i="46" s="1"/>
  <c r="AE2" i="43" a="1"/>
  <c r="AE2" i="43" s="1"/>
  <c r="AE118" i="49" a="1"/>
  <c r="AE118" i="49" s="1"/>
  <c r="AD118" i="49" s="1"/>
  <c r="AC118" i="49" s="1"/>
  <c r="AE114" i="41" a="1"/>
  <c r="AE114" i="41" s="1"/>
  <c r="AD114" i="41" s="1"/>
  <c r="AC114" i="41" s="1"/>
  <c r="AE95" i="30" a="1"/>
  <c r="AE95" i="30" s="1"/>
  <c r="AD95" i="30" s="1"/>
  <c r="AC95" i="30" s="1"/>
  <c r="AE90" i="30" a="1"/>
  <c r="AE90" i="30" s="1"/>
  <c r="AD90" i="30" s="1"/>
  <c r="AC90" i="30" s="1"/>
  <c r="AE8" i="55" a="1"/>
  <c r="AE8" i="55" s="1"/>
  <c r="AD8" i="55" s="1"/>
  <c r="AC8" i="55" s="1"/>
  <c r="AE52" i="51" a="1"/>
  <c r="AE52" i="51" s="1"/>
  <c r="AD52" i="51" s="1"/>
  <c r="AC52" i="51" s="1"/>
  <c r="AE77" i="50" a="1"/>
  <c r="AE77" i="50" s="1"/>
  <c r="AD77" i="50" s="1"/>
  <c r="AC77" i="50" s="1"/>
  <c r="AE111" i="40" a="1"/>
  <c r="AE111" i="40" s="1"/>
  <c r="AD111" i="40" s="1"/>
  <c r="AC111" i="40" s="1"/>
  <c r="AE23" i="41" a="1"/>
  <c r="AE23" i="41" s="1"/>
  <c r="AD23" i="41" s="1"/>
  <c r="AC23" i="41" s="1"/>
  <c r="AE56" i="43" a="1"/>
  <c r="AE56" i="43" s="1"/>
  <c r="AD56" i="43" s="1"/>
  <c r="AC56" i="43" s="1"/>
  <c r="AE41" i="43" a="1"/>
  <c r="AE41" i="43" s="1"/>
  <c r="AD41" i="43" s="1"/>
  <c r="AC41" i="43" s="1"/>
  <c r="AE31" i="42" a="1"/>
  <c r="AE31" i="42" s="1"/>
  <c r="AD31" i="42" s="1"/>
  <c r="AC31" i="42" s="1"/>
  <c r="AE109" i="40" a="1"/>
  <c r="AE109" i="40" s="1"/>
  <c r="AD109" i="40" s="1"/>
  <c r="AC109" i="40" s="1"/>
  <c r="AE50" i="31" a="1"/>
  <c r="AE50" i="31" s="1"/>
  <c r="AD50" i="31" s="1"/>
  <c r="AC50" i="31" s="1"/>
  <c r="AE47" i="50" a="1"/>
  <c r="AE47" i="50" s="1"/>
  <c r="AD47" i="50" s="1"/>
  <c r="AC47" i="50" s="1"/>
  <c r="AE8" i="43" a="1"/>
  <c r="AE8" i="43" s="1"/>
  <c r="AD8" i="43" s="1"/>
  <c r="AC8" i="43" s="1"/>
  <c r="AE108" i="38" a="1"/>
  <c r="AE108" i="38" s="1"/>
  <c r="AD108" i="38" s="1"/>
  <c r="AC108" i="38" s="1"/>
  <c r="AE40" i="28" a="1"/>
  <c r="AE40" i="28" s="1"/>
  <c r="AD40" i="28" s="1"/>
  <c r="AC40" i="28" s="1"/>
  <c r="AE82" i="35" a="1"/>
  <c r="AE82" i="35" s="1"/>
  <c r="AD82" i="35" s="1"/>
  <c r="AC82" i="35" s="1"/>
  <c r="AE127" i="42" a="1"/>
  <c r="AE127" i="42" s="1"/>
  <c r="AD127" i="42" s="1"/>
  <c r="AC127" i="42" s="1"/>
  <c r="AE13" i="48" a="1"/>
  <c r="AE13" i="48" s="1"/>
  <c r="AD13" i="48" s="1"/>
  <c r="AC13" i="48" s="1"/>
  <c r="AE89" i="39" a="1"/>
  <c r="AE89" i="39" s="1"/>
  <c r="AD89" i="39" s="1"/>
  <c r="AC89" i="39" s="1"/>
  <c r="AE77" i="46" a="1"/>
  <c r="AE77" i="46" s="1"/>
  <c r="AD77" i="46" s="1"/>
  <c r="AE125" i="40" a="1"/>
  <c r="AE125" i="40" s="1"/>
  <c r="AD125" i="40" s="1"/>
  <c r="AC125" i="40" s="1"/>
  <c r="AE74" i="48" a="1"/>
  <c r="AE74" i="48" s="1"/>
  <c r="AD74" i="48" s="1"/>
  <c r="AC74" i="48" s="1"/>
  <c r="AE95" i="42" a="1"/>
  <c r="AE95" i="42" s="1"/>
  <c r="AD95" i="42" s="1"/>
  <c r="AC95" i="42" s="1"/>
  <c r="AE39" i="51" a="1"/>
  <c r="AE39" i="51" s="1"/>
  <c r="AD39" i="51" s="1"/>
  <c r="AC39" i="51" s="1"/>
  <c r="AE33" i="46" a="1"/>
  <c r="AE33" i="46" s="1"/>
  <c r="AD33" i="46" s="1"/>
  <c r="AE78" i="48" a="1"/>
  <c r="AE78" i="48" s="1"/>
  <c r="AD78" i="48" s="1"/>
  <c r="AC78" i="48" s="1"/>
  <c r="AE116" i="41" a="1"/>
  <c r="AE116" i="41" s="1"/>
  <c r="AD116" i="41" s="1"/>
  <c r="AC116" i="41" s="1"/>
  <c r="AE46" i="42" a="1"/>
  <c r="AE46" i="42" s="1"/>
  <c r="AD46" i="42" s="1"/>
  <c r="AC46" i="42" s="1"/>
  <c r="AE7" i="41" a="1"/>
  <c r="AE7" i="41" s="1"/>
  <c r="AD7" i="41" s="1"/>
  <c r="AC7" i="41" s="1"/>
  <c r="AE95" i="50" a="1"/>
  <c r="AE95" i="50" s="1"/>
  <c r="AD95" i="50" s="1"/>
  <c r="AC95" i="50" s="1"/>
  <c r="AE41" i="28" a="1"/>
  <c r="AE41" i="28" s="1"/>
  <c r="AD41" i="28" s="1"/>
  <c r="AC41" i="28" s="1"/>
  <c r="AE26" i="12" a="1"/>
  <c r="AE26" i="12" s="1"/>
  <c r="AD26" i="12" s="1"/>
  <c r="AE55" i="28" a="1"/>
  <c r="AE55" i="28" s="1"/>
  <c r="AD55" i="28" s="1"/>
  <c r="AC55" i="28" s="1"/>
  <c r="AE86" i="43" a="1"/>
  <c r="AE86" i="43" s="1"/>
  <c r="AD86" i="43" s="1"/>
  <c r="AC86" i="43" s="1"/>
  <c r="AE56" i="41" a="1"/>
  <c r="AE56" i="41" s="1"/>
  <c r="AD56" i="41" s="1"/>
  <c r="AC56" i="41" s="1"/>
  <c r="AE55" i="59" a="1"/>
  <c r="AE55" i="59" s="1"/>
  <c r="AD55" i="59" s="1"/>
  <c r="AC55" i="59" s="1"/>
  <c r="AE118" i="28" a="1"/>
  <c r="AE118" i="28" s="1"/>
  <c r="AD118" i="28" s="1"/>
  <c r="AC118" i="28" s="1"/>
  <c r="AE109" i="46" a="1"/>
  <c r="AE109" i="46" s="1"/>
  <c r="AD109" i="46" s="1"/>
  <c r="AE57" i="59" a="1"/>
  <c r="AE57" i="59" s="1"/>
  <c r="AD57" i="59" s="1"/>
  <c r="AC57" i="59" s="1"/>
  <c r="AE100" i="39" a="1"/>
  <c r="AE100" i="39" s="1"/>
  <c r="AD100" i="39" s="1"/>
  <c r="AC100" i="39" s="1"/>
  <c r="AE53" i="51" a="1"/>
  <c r="AE53" i="51" s="1"/>
  <c r="AD53" i="51" s="1"/>
  <c r="AC53" i="51" s="1"/>
  <c r="AE111" i="46" a="1"/>
  <c r="AE111" i="46" s="1"/>
  <c r="AD111" i="46" s="1"/>
  <c r="AE16" i="42" a="1"/>
  <c r="AE16" i="42" s="1"/>
  <c r="AD16" i="42" s="1"/>
  <c r="AC16" i="42" s="1"/>
  <c r="AE69" i="35" a="1"/>
  <c r="AE69" i="35" s="1"/>
  <c r="AD69" i="35" s="1"/>
  <c r="AC69" i="35" s="1"/>
  <c r="AE55" i="45" a="1"/>
  <c r="AE55" i="45" s="1"/>
  <c r="AD55" i="45" s="1"/>
  <c r="AC55" i="45" s="1"/>
  <c r="AE71" i="43" a="1"/>
  <c r="AE71" i="43" s="1"/>
  <c r="AD71" i="43" s="1"/>
  <c r="AC71" i="43" s="1"/>
  <c r="AE33" i="50" a="1"/>
  <c r="AE33" i="50" s="1"/>
  <c r="AD33" i="50" s="1"/>
  <c r="AC33" i="50" s="1"/>
  <c r="AE88" i="41" a="1"/>
  <c r="AE88" i="41" s="1"/>
  <c r="AD88" i="41" s="1"/>
  <c r="AC88" i="41" s="1"/>
  <c r="AE54" i="43" a="1"/>
  <c r="AE54" i="43" s="1"/>
  <c r="AD54" i="43" s="1"/>
  <c r="AC54" i="43" s="1"/>
  <c r="AE92" i="50" a="1"/>
  <c r="AE92" i="50" s="1"/>
  <c r="AD92" i="50" s="1"/>
  <c r="AC92" i="50" s="1"/>
  <c r="AE23" i="43" a="1"/>
  <c r="AE23" i="43" s="1"/>
  <c r="AD23" i="43" s="1"/>
  <c r="AC23" i="43" s="1"/>
  <c r="AE125" i="30" a="1"/>
  <c r="AE125" i="30" s="1"/>
  <c r="AD125" i="30" s="1"/>
  <c r="AC125" i="30" s="1"/>
  <c r="AE29" i="38" a="1"/>
  <c r="AE29" i="38" s="1"/>
  <c r="AD29" i="38" s="1"/>
  <c r="AC29" i="38" s="1"/>
  <c r="AE39" i="31" a="1"/>
  <c r="AE39" i="31" s="1"/>
  <c r="AD39" i="31" s="1"/>
  <c r="AC39" i="31" s="1"/>
  <c r="AE89" i="51" a="1"/>
  <c r="AE89" i="51" s="1"/>
  <c r="AD89" i="51" s="1"/>
  <c r="AC89" i="51" s="1"/>
  <c r="AE40" i="57" a="1"/>
  <c r="AE40" i="57" s="1"/>
  <c r="AD40" i="57" s="1"/>
  <c r="AC40" i="57" s="1"/>
  <c r="AE62" i="38" a="1"/>
  <c r="AE62" i="38" s="1"/>
  <c r="AD62" i="38" s="1"/>
  <c r="AC62" i="38" s="1"/>
  <c r="AE106" i="48" a="1"/>
  <c r="AE106" i="48" s="1"/>
  <c r="AD106" i="48" s="1"/>
  <c r="AC106" i="48" s="1"/>
  <c r="AE114" i="28" a="1"/>
  <c r="AE114" i="28" s="1"/>
  <c r="AD114" i="28" s="1"/>
  <c r="AC114" i="28" s="1"/>
  <c r="AE98" i="45" a="1"/>
  <c r="AE98" i="45" s="1"/>
  <c r="AD98" i="45" s="1"/>
  <c r="AC98" i="45" s="1"/>
  <c r="AE104" i="45" a="1"/>
  <c r="AE104" i="45" s="1"/>
  <c r="AD104" i="45" s="1"/>
  <c r="AC104" i="45" s="1"/>
  <c r="AE111" i="30" a="1"/>
  <c r="AE111" i="30" s="1"/>
  <c r="AD111" i="30" s="1"/>
  <c r="AC111" i="30" s="1"/>
  <c r="AE113" i="40" a="1"/>
  <c r="AE113" i="40" s="1"/>
  <c r="AD113" i="40" s="1"/>
  <c r="AC113" i="40" s="1"/>
  <c r="AE113" i="58" a="1"/>
  <c r="AE113" i="58" s="1"/>
  <c r="AD113" i="58" s="1"/>
  <c r="AC113" i="58" s="1"/>
  <c r="AE73" i="31" a="1"/>
  <c r="AE73" i="31" s="1"/>
  <c r="AD73" i="31" s="1"/>
  <c r="AC73" i="31" s="1"/>
  <c r="AE124" i="30" a="1"/>
  <c r="AE124" i="30" s="1"/>
  <c r="AD124" i="30" s="1"/>
  <c r="AC124" i="30" s="1"/>
  <c r="AE108" i="42" a="1"/>
  <c r="AE108" i="42" s="1"/>
  <c r="AD108" i="42" s="1"/>
  <c r="AC108" i="42" s="1"/>
  <c r="AE84" i="51" a="1"/>
  <c r="AE84" i="51" s="1"/>
  <c r="AD84" i="51" s="1"/>
  <c r="AC84" i="51" s="1"/>
  <c r="AE45" i="42" a="1"/>
  <c r="AE45" i="42" s="1"/>
  <c r="AD45" i="42" s="1"/>
  <c r="AC45" i="42" s="1"/>
  <c r="AE69" i="41" a="1"/>
  <c r="AE69" i="41" s="1"/>
  <c r="AD69" i="41" s="1"/>
  <c r="AC69" i="41" s="1"/>
  <c r="AE117" i="45" a="1"/>
  <c r="AE117" i="45" s="1"/>
  <c r="AD117" i="45" s="1"/>
  <c r="AC117" i="45" s="1"/>
  <c r="AE70" i="51" a="1"/>
  <c r="AE70" i="51" s="1"/>
  <c r="AD70" i="51" s="1"/>
  <c r="AC70" i="51" s="1"/>
  <c r="AE6" i="51" a="1"/>
  <c r="AE6" i="51" s="1"/>
  <c r="AD6" i="51" s="1"/>
  <c r="AC6" i="51" s="1"/>
  <c r="AE70" i="31" a="1"/>
  <c r="AE70" i="31" s="1"/>
  <c r="AD70" i="31" s="1"/>
  <c r="AC70" i="31" s="1"/>
  <c r="AE59" i="30" a="1"/>
  <c r="AE59" i="30" s="1"/>
  <c r="AD59" i="30" s="1"/>
  <c r="AC59" i="30" s="1"/>
  <c r="AE59" i="50" a="1"/>
  <c r="AE59" i="50" s="1"/>
  <c r="AD59" i="50" s="1"/>
  <c r="AC59" i="50" s="1"/>
  <c r="AE51" i="28" a="1"/>
  <c r="AE51" i="28" s="1"/>
  <c r="AD51" i="28" s="1"/>
  <c r="AC51" i="28" s="1"/>
  <c r="AE115" i="41" a="1"/>
  <c r="AE115" i="41" s="1"/>
  <c r="AD115" i="41" s="1"/>
  <c r="AC115" i="41" s="1"/>
  <c r="AE51" i="43" a="1"/>
  <c r="AE51" i="43" s="1"/>
  <c r="AD51" i="43" s="1"/>
  <c r="AC51" i="43" s="1"/>
  <c r="AE115" i="47" a="1"/>
  <c r="AE115" i="47" s="1"/>
  <c r="AD115" i="47" s="1"/>
  <c r="AC115" i="47" s="1"/>
  <c r="AE115" i="43" a="1"/>
  <c r="AE115" i="43" s="1"/>
  <c r="AD115" i="43" s="1"/>
  <c r="AC115" i="43" s="1"/>
  <c r="AE107" i="38" a="1"/>
  <c r="AE107" i="38" s="1"/>
  <c r="AD107" i="38" s="1"/>
  <c r="AC107" i="38" s="1"/>
  <c r="AE43" i="38" a="1"/>
  <c r="AE43" i="38" s="1"/>
  <c r="AD43" i="38" s="1"/>
  <c r="AC43" i="38" s="1"/>
  <c r="AE107" i="56" a="1"/>
  <c r="AE107" i="56" s="1"/>
  <c r="AD107" i="56" s="1"/>
  <c r="AC107" i="56" s="1"/>
  <c r="AE35" i="43" a="1"/>
  <c r="AE35" i="43" s="1"/>
  <c r="AD35" i="43" s="1"/>
  <c r="AC35" i="43" s="1"/>
  <c r="AE27" i="48" a="1"/>
  <c r="AE27" i="48" s="1"/>
  <c r="AD27" i="48" s="1"/>
  <c r="AC27" i="48" s="1"/>
  <c r="AE91" i="40" a="1"/>
  <c r="AE91" i="40" s="1"/>
  <c r="AD91" i="40" s="1"/>
  <c r="AC91" i="40" s="1"/>
  <c r="AE91" i="46" a="1"/>
  <c r="AE91" i="46" s="1"/>
  <c r="AD91" i="46" s="1"/>
  <c r="AE83" i="33" a="1"/>
  <c r="AE83" i="33" s="1"/>
  <c r="AD83" i="33" s="1"/>
  <c r="AC83" i="33" s="1"/>
  <c r="AE83" i="49" a="1"/>
  <c r="AE83" i="49" s="1"/>
  <c r="AD83" i="49" s="1"/>
  <c r="AC83" i="49" s="1"/>
  <c r="AE83" i="41" a="1"/>
  <c r="AE83" i="41" s="1"/>
  <c r="AD83" i="41" s="1"/>
  <c r="AC83" i="41" s="1"/>
  <c r="AE83" i="37" a="1"/>
  <c r="AE83" i="37" s="1"/>
  <c r="AD83" i="37" s="1"/>
  <c r="AC83" i="37" s="1"/>
  <c r="AP97" i="12"/>
  <c r="AP127" i="12"/>
  <c r="AV36" i="28"/>
  <c r="AV90" i="28"/>
  <c r="AP127" i="28"/>
  <c r="AS127" i="28" s="1"/>
  <c r="AF127" i="28" s="1"/>
  <c r="AP103" i="28"/>
  <c r="AS103" i="28" s="1"/>
  <c r="AF103" i="28" s="1"/>
  <c r="AP71" i="28"/>
  <c r="AS71" i="28" s="1"/>
  <c r="AF71" i="28" s="1"/>
  <c r="AP97" i="28"/>
  <c r="AS97" i="28" s="1"/>
  <c r="AF97" i="28" s="1"/>
  <c r="AP99" i="28"/>
  <c r="AS99" i="28" s="1"/>
  <c r="AF99" i="28" s="1"/>
  <c r="AV96" i="30"/>
  <c r="AV95" i="30"/>
  <c r="AV91" i="30"/>
  <c r="AP83" i="30"/>
  <c r="AS83" i="30" s="1"/>
  <c r="AF83" i="30" s="1"/>
  <c r="AP118" i="30"/>
  <c r="AS118" i="30" s="1"/>
  <c r="AF118" i="30" s="1"/>
  <c r="AP121" i="30"/>
  <c r="AS121" i="30" s="1"/>
  <c r="AF121" i="30" s="1"/>
  <c r="AP124" i="30"/>
  <c r="AP76" i="31"/>
  <c r="AS76" i="31" s="1"/>
  <c r="AF76" i="31" s="1"/>
  <c r="AD76" i="31" s="1"/>
  <c r="AC76" i="31" s="1"/>
  <c r="AP78" i="31"/>
  <c r="AS78" i="31" s="1"/>
  <c r="AF78" i="31" s="1"/>
  <c r="AD78" i="31" s="1"/>
  <c r="AC78" i="31" s="1"/>
  <c r="AP121" i="31"/>
  <c r="AP90" i="31"/>
  <c r="AS90" i="31" s="1"/>
  <c r="AF90" i="31" s="1"/>
  <c r="AV74" i="32"/>
  <c r="AV86" i="32"/>
  <c r="AP88" i="32"/>
  <c r="AP76" i="32"/>
  <c r="AP129" i="32"/>
  <c r="AP95" i="32"/>
  <c r="AV3" i="34"/>
  <c r="AV79" i="35"/>
  <c r="AV26" i="35"/>
  <c r="AV61" i="37"/>
  <c r="AV102" i="37"/>
  <c r="AV95" i="37"/>
  <c r="AV53" i="39"/>
  <c r="AV31" i="41"/>
  <c r="AV23" i="41"/>
  <c r="AV62" i="41"/>
  <c r="AV62" i="42"/>
  <c r="AV57" i="42"/>
  <c r="AV106" i="42"/>
  <c r="AV66" i="42"/>
  <c r="AV86" i="42"/>
  <c r="AV109" i="42"/>
  <c r="AV32" i="42"/>
  <c r="AV90" i="42"/>
  <c r="AV102" i="42"/>
  <c r="AV17" i="42"/>
  <c r="AV22" i="42"/>
  <c r="AV39" i="42"/>
  <c r="AV85" i="42"/>
  <c r="AV121" i="42"/>
  <c r="AP84" i="42"/>
  <c r="AS84" i="42" s="1"/>
  <c r="AF84" i="42" s="1"/>
  <c r="AD84" i="42" s="1"/>
  <c r="AC84" i="42" s="1"/>
  <c r="AP93" i="42"/>
  <c r="AV45" i="43"/>
  <c r="AV98" i="43"/>
  <c r="AV112" i="43"/>
  <c r="AV113" i="43"/>
  <c r="AV11" i="43"/>
  <c r="AV18" i="43"/>
  <c r="AV103" i="43"/>
  <c r="AV114" i="43"/>
  <c r="AV93" i="43"/>
  <c r="AV120" i="43"/>
  <c r="AV41" i="43"/>
  <c r="AV88" i="43"/>
  <c r="AP122" i="43"/>
  <c r="AS122" i="43" s="1"/>
  <c r="AF122" i="43" s="1"/>
  <c r="AD122" i="43" s="1"/>
  <c r="AC122" i="43" s="1"/>
  <c r="AP90" i="43"/>
  <c r="AS90" i="43" s="1"/>
  <c r="AF90" i="43" s="1"/>
  <c r="AD90" i="43" s="1"/>
  <c r="AC90" i="43" s="1"/>
  <c r="AP103" i="43"/>
  <c r="AP111" i="43"/>
  <c r="AS111" i="43" s="1"/>
  <c r="AF111" i="43" s="1"/>
  <c r="AD111" i="43" s="1"/>
  <c r="AC111" i="43" s="1"/>
  <c r="AP105" i="43"/>
  <c r="AP72" i="43"/>
  <c r="AP121" i="43"/>
  <c r="AP82" i="43"/>
  <c r="AP127" i="43"/>
  <c r="AS127" i="43" s="1"/>
  <c r="AF127" i="43" s="1"/>
  <c r="AD127" i="43" s="1"/>
  <c r="AC127" i="43" s="1"/>
  <c r="AP88" i="43"/>
  <c r="AP83" i="43"/>
  <c r="AP73" i="43"/>
  <c r="AP114" i="43"/>
  <c r="AV28" i="44"/>
  <c r="AV61" i="45"/>
  <c r="AV71" i="45"/>
  <c r="AV21" i="45"/>
  <c r="AV69" i="45"/>
  <c r="AV8" i="45"/>
  <c r="AV47" i="45"/>
  <c r="AV121" i="45"/>
  <c r="AV78" i="45"/>
  <c r="AV31" i="45"/>
  <c r="AV2" i="45"/>
  <c r="AV70" i="45"/>
  <c r="AV106" i="45"/>
  <c r="AV27" i="45"/>
  <c r="AV48" i="45"/>
  <c r="AV6" i="45"/>
  <c r="AV111" i="45"/>
  <c r="AV90" i="45"/>
  <c r="AV46" i="45"/>
  <c r="AV33" i="45"/>
  <c r="AP121" i="45"/>
  <c r="AP113" i="45"/>
  <c r="AS113" i="45" s="1"/>
  <c r="AF113" i="45" s="1"/>
  <c r="AP107" i="45"/>
  <c r="AS107" i="45" s="1"/>
  <c r="AF107" i="45" s="1"/>
  <c r="AD107" i="45" s="1"/>
  <c r="AC107" i="45" s="1"/>
  <c r="AP87" i="45"/>
  <c r="AP80" i="45"/>
  <c r="AS80" i="45" s="1"/>
  <c r="AF80" i="45" s="1"/>
  <c r="AD80" i="45" s="1"/>
  <c r="AC80" i="45" s="1"/>
  <c r="AP102" i="45"/>
  <c r="AP75" i="45"/>
  <c r="AS75" i="45" s="1"/>
  <c r="AF75" i="45" s="1"/>
  <c r="AP78" i="45"/>
  <c r="AS78" i="45" s="1"/>
  <c r="AF78" i="45" s="1"/>
  <c r="AD78" i="45" s="1"/>
  <c r="AC78" i="45" s="1"/>
  <c r="AP99" i="45"/>
  <c r="AP70" i="45"/>
  <c r="AP69" i="45"/>
  <c r="AP92" i="45"/>
  <c r="AS92" i="45" s="1"/>
  <c r="AF92" i="45" s="1"/>
  <c r="AP95" i="45"/>
  <c r="AS95" i="45" s="1"/>
  <c r="AF95" i="45" s="1"/>
  <c r="AP67" i="45"/>
  <c r="AP100" i="45"/>
  <c r="AP68" i="45"/>
  <c r="AP90" i="45"/>
  <c r="AS90" i="45" s="1"/>
  <c r="AF90" i="45" s="1"/>
  <c r="AP122" i="45"/>
  <c r="AS122" i="45" s="1"/>
  <c r="AF122" i="45" s="1"/>
  <c r="AP109" i="45"/>
  <c r="AS109" i="45" s="1"/>
  <c r="AF109" i="45" s="1"/>
  <c r="AD109" i="45" s="1"/>
  <c r="AC109" i="45" s="1"/>
  <c r="AP88" i="45"/>
  <c r="AP76" i="45"/>
  <c r="AP116" i="45"/>
  <c r="AP129" i="45"/>
  <c r="AS129" i="45" s="1"/>
  <c r="AF129" i="45" s="1"/>
  <c r="AD129" i="45" s="1"/>
  <c r="AC129" i="45" s="1"/>
  <c r="AP127" i="45"/>
  <c r="AS127" i="45" s="1"/>
  <c r="AF127" i="45" s="1"/>
  <c r="AD127" i="45" s="1"/>
  <c r="AC127" i="45" s="1"/>
  <c r="AP83" i="45"/>
  <c r="AP89" i="45"/>
  <c r="AP104" i="45"/>
  <c r="AP115" i="45"/>
  <c r="AP82" i="45"/>
  <c r="AP86" i="45"/>
  <c r="AP74" i="45"/>
  <c r="AS74" i="45" s="1"/>
  <c r="AF74" i="45" s="1"/>
  <c r="AP97" i="45"/>
  <c r="AS97" i="45" s="1"/>
  <c r="AF97" i="45" s="1"/>
  <c r="AD97" i="45" s="1"/>
  <c r="AC97" i="45" s="1"/>
  <c r="AP72" i="45"/>
  <c r="AP79" i="45"/>
  <c r="AS79" i="45" s="1"/>
  <c r="AF79" i="45" s="1"/>
  <c r="AD79" i="45" s="1"/>
  <c r="AC79" i="45" s="1"/>
  <c r="AP119" i="45"/>
  <c r="AP118" i="45"/>
  <c r="AP128" i="45"/>
  <c r="AS128" i="45" s="1"/>
  <c r="AF128" i="45" s="1"/>
  <c r="AD128" i="45" s="1"/>
  <c r="AC128" i="45" s="1"/>
  <c r="AP125" i="45"/>
  <c r="AS125" i="45" s="1"/>
  <c r="AF125" i="45" s="1"/>
  <c r="AV77" i="45"/>
  <c r="AV91" i="45"/>
  <c r="AP98" i="45"/>
  <c r="AP101" i="45"/>
  <c r="AP105" i="45"/>
  <c r="AV118" i="45"/>
  <c r="AV120" i="45"/>
  <c r="AP126" i="45"/>
  <c r="AS126" i="45" s="1"/>
  <c r="AF126" i="45" s="1"/>
  <c r="AP88" i="46"/>
  <c r="AS88" i="46" s="1"/>
  <c r="AF88" i="46" s="1"/>
  <c r="AP100" i="46"/>
  <c r="AS100" i="46" s="1"/>
  <c r="AF100" i="46" s="1"/>
  <c r="AP77" i="46"/>
  <c r="AP121" i="46"/>
  <c r="AS121" i="46" s="1"/>
  <c r="AF121" i="46" s="1"/>
  <c r="AP84" i="46"/>
  <c r="AS84" i="46" s="1"/>
  <c r="AF84" i="46" s="1"/>
  <c r="AP81" i="46"/>
  <c r="AP116" i="46"/>
  <c r="AS116" i="46" s="1"/>
  <c r="AF116" i="46" s="1"/>
  <c r="AP105" i="46"/>
  <c r="AS105" i="46" s="1"/>
  <c r="AF105" i="46" s="1"/>
  <c r="AP89" i="46"/>
  <c r="AS89" i="46" s="1"/>
  <c r="AF89" i="46" s="1"/>
  <c r="AP82" i="46"/>
  <c r="AS82" i="46" s="1"/>
  <c r="AF82" i="46" s="1"/>
  <c r="AP113" i="46"/>
  <c r="AP101" i="46"/>
  <c r="AS101" i="46" s="1"/>
  <c r="AF101" i="46" s="1"/>
  <c r="AP115" i="46"/>
  <c r="AS115" i="46" s="1"/>
  <c r="AF115" i="46" s="1"/>
  <c r="AP68" i="46"/>
  <c r="AS68" i="46" s="1"/>
  <c r="AF68" i="46" s="1"/>
  <c r="AP90" i="46"/>
  <c r="AP69" i="46"/>
  <c r="AS69" i="46" s="1"/>
  <c r="AF69" i="46" s="1"/>
  <c r="AP125" i="46"/>
  <c r="AV5" i="47"/>
  <c r="AV101" i="47"/>
  <c r="AV11" i="47"/>
  <c r="AV74" i="47"/>
  <c r="AV44" i="47"/>
  <c r="AV88" i="47"/>
  <c r="AV82" i="47"/>
  <c r="AV95" i="47"/>
  <c r="AV39" i="47"/>
  <c r="AP117" i="47"/>
  <c r="AP124" i="47"/>
  <c r="AS124" i="47" s="1"/>
  <c r="AF124" i="47" s="1"/>
  <c r="AP88" i="47"/>
  <c r="AP103" i="47"/>
  <c r="AP126" i="47"/>
  <c r="AS126" i="47" s="1"/>
  <c r="AF126" i="47" s="1"/>
  <c r="AP72" i="47"/>
  <c r="AP74" i="47"/>
  <c r="AS74" i="47" s="1"/>
  <c r="AF74" i="47" s="1"/>
  <c r="AD74" i="47" s="1"/>
  <c r="AC74" i="47" s="1"/>
  <c r="AP114" i="47"/>
  <c r="AP129" i="47"/>
  <c r="AS129" i="47" s="1"/>
  <c r="AF129" i="47" s="1"/>
  <c r="AP94" i="47"/>
  <c r="AP68" i="47"/>
  <c r="AP85" i="47"/>
  <c r="AP76" i="47"/>
  <c r="AS76" i="47" s="1"/>
  <c r="AF76" i="47" s="1"/>
  <c r="AP73" i="47"/>
  <c r="AP128" i="47"/>
  <c r="AS128" i="47" s="1"/>
  <c r="AF128" i="47" s="1"/>
  <c r="AD128" i="47" s="1"/>
  <c r="AC128" i="47" s="1"/>
  <c r="AP93" i="47"/>
  <c r="AS93" i="47" s="1"/>
  <c r="AF93" i="47" s="1"/>
  <c r="AV104" i="48"/>
  <c r="AV62" i="48"/>
  <c r="AV112" i="48"/>
  <c r="AP89" i="48"/>
  <c r="AS89" i="48" s="1"/>
  <c r="AF89" i="48" s="1"/>
  <c r="AP70" i="48"/>
  <c r="AP81" i="48"/>
  <c r="AP106" i="48"/>
  <c r="AP85" i="48"/>
  <c r="AS85" i="48" s="1"/>
  <c r="AF85" i="48" s="1"/>
  <c r="AP75" i="48"/>
  <c r="AP83" i="48"/>
  <c r="AS83" i="48" s="1"/>
  <c r="AF83" i="48" s="1"/>
  <c r="AP91" i="48"/>
  <c r="AP118" i="48"/>
  <c r="AS118" i="48" s="1"/>
  <c r="AF118" i="48" s="1"/>
  <c r="AP90" i="48"/>
  <c r="AP104" i="48"/>
  <c r="AP115" i="48"/>
  <c r="AS115" i="48" s="1"/>
  <c r="AF115" i="48" s="1"/>
  <c r="AP113" i="48"/>
  <c r="AP123" i="48"/>
  <c r="AP100" i="48"/>
  <c r="AS100" i="48" s="1"/>
  <c r="AF100" i="48" s="1"/>
  <c r="AD100" i="48" s="1"/>
  <c r="AC100" i="48" s="1"/>
  <c r="AP126" i="48"/>
  <c r="AP108" i="48"/>
  <c r="AP119" i="48"/>
  <c r="AS119" i="48" s="1"/>
  <c r="AF119" i="48" s="1"/>
  <c r="AD119" i="48" s="1"/>
  <c r="AC119" i="48" s="1"/>
  <c r="AP71" i="48"/>
  <c r="AS71" i="48" s="1"/>
  <c r="AF71" i="48" s="1"/>
  <c r="AP67" i="48"/>
  <c r="AP73" i="48"/>
  <c r="AP127" i="48"/>
  <c r="AP80" i="48"/>
  <c r="AP102" i="48"/>
  <c r="AP107" i="48"/>
  <c r="AP125" i="48"/>
  <c r="AV83" i="49"/>
  <c r="AV19" i="49"/>
  <c r="AV5" i="49"/>
  <c r="AV122" i="49"/>
  <c r="AV13" i="49"/>
  <c r="AV109" i="49"/>
  <c r="AV32" i="49"/>
  <c r="AV47" i="49"/>
  <c r="AV125" i="49"/>
  <c r="AV29" i="49"/>
  <c r="AV126" i="49"/>
  <c r="AV10" i="49"/>
  <c r="AV99" i="49"/>
  <c r="AV45" i="49"/>
  <c r="AV9" i="49"/>
  <c r="AV63" i="49"/>
  <c r="AV54" i="49"/>
  <c r="AV94" i="49"/>
  <c r="AV34" i="49"/>
  <c r="AV60" i="49"/>
  <c r="AV91" i="49"/>
  <c r="AV41" i="49"/>
  <c r="AP107" i="49"/>
  <c r="AS107" i="49" s="1"/>
  <c r="AF107" i="49" s="1"/>
  <c r="AD107" i="49" s="1"/>
  <c r="AC107" i="49" s="1"/>
  <c r="AP89" i="49"/>
  <c r="AP66" i="49"/>
  <c r="AP71" i="49"/>
  <c r="AP97" i="49"/>
  <c r="AP116" i="49"/>
  <c r="AP78" i="49"/>
  <c r="AS78" i="49" s="1"/>
  <c r="AF78" i="49" s="1"/>
  <c r="AP118" i="49"/>
  <c r="AP95" i="49"/>
  <c r="AS95" i="49" s="1"/>
  <c r="AF95" i="49" s="1"/>
  <c r="AD95" i="49" s="1"/>
  <c r="AC95" i="49" s="1"/>
  <c r="AP67" i="49"/>
  <c r="AP73" i="49"/>
  <c r="AP127" i="49"/>
  <c r="AP77" i="49"/>
  <c r="AS77" i="49" s="1"/>
  <c r="AF77" i="49" s="1"/>
  <c r="AP93" i="49"/>
  <c r="AS93" i="49" s="1"/>
  <c r="AF93" i="49" s="1"/>
  <c r="AD93" i="49" s="1"/>
  <c r="AC93" i="49" s="1"/>
  <c r="AP69" i="49"/>
  <c r="AP96" i="49"/>
  <c r="AS96" i="49" s="1"/>
  <c r="AF96" i="49" s="1"/>
  <c r="AP114" i="49"/>
  <c r="AP72" i="49"/>
  <c r="AP99" i="49"/>
  <c r="AP82" i="49"/>
  <c r="AP115" i="49"/>
  <c r="AP113" i="49"/>
  <c r="AP128" i="49"/>
  <c r="AS128" i="49" s="1"/>
  <c r="AF128" i="49" s="1"/>
  <c r="AP68" i="49"/>
  <c r="AP102" i="49"/>
  <c r="AP119" i="49"/>
  <c r="AP120" i="49"/>
  <c r="AP87" i="49"/>
  <c r="AP75" i="49"/>
  <c r="AS75" i="49" s="1"/>
  <c r="AF75" i="49" s="1"/>
  <c r="AD75" i="49" s="1"/>
  <c r="AC75" i="49" s="1"/>
  <c r="AP122" i="49"/>
  <c r="AP125" i="49"/>
  <c r="AS125" i="49" s="1"/>
  <c r="AF125" i="49" s="1"/>
  <c r="AD125" i="49" s="1"/>
  <c r="AC125" i="49" s="1"/>
  <c r="AP83" i="49"/>
  <c r="AP108" i="49"/>
  <c r="AS108" i="49" s="1"/>
  <c r="AF108" i="49" s="1"/>
  <c r="AP101" i="49"/>
  <c r="AP109" i="49"/>
  <c r="AS109" i="49" s="1"/>
  <c r="AF109" i="49" s="1"/>
  <c r="AD109" i="49" s="1"/>
  <c r="AC109" i="49" s="1"/>
  <c r="AP74" i="49"/>
  <c r="AP117" i="49"/>
  <c r="AV9" i="51"/>
  <c r="AP124" i="50"/>
  <c r="AP86" i="50"/>
  <c r="AS86" i="50" s="1"/>
  <c r="AF86" i="50" s="1"/>
  <c r="AP85" i="50"/>
  <c r="AS85" i="50" s="1"/>
  <c r="AF85" i="50" s="1"/>
  <c r="AP90" i="50"/>
  <c r="AP123" i="50"/>
  <c r="AE117" i="49" a="1"/>
  <c r="AE117" i="49" s="1"/>
  <c r="AD117" i="49" s="1"/>
  <c r="AC117" i="49" s="1"/>
  <c r="AV65" i="28"/>
  <c r="AP108" i="28"/>
  <c r="AS108" i="28" s="1"/>
  <c r="AF108" i="28" s="1"/>
  <c r="AP98" i="30"/>
  <c r="AS98" i="30" s="1"/>
  <c r="AF98" i="30" s="1"/>
  <c r="AP99" i="31"/>
  <c r="AP128" i="32"/>
  <c r="AV42" i="36"/>
  <c r="AP116" i="38"/>
  <c r="AS116" i="38" s="1"/>
  <c r="AF116" i="38" s="1"/>
  <c r="AD116" i="38" s="1"/>
  <c r="AC116" i="38" s="1"/>
  <c r="AP119" i="39"/>
  <c r="AP89" i="42"/>
  <c r="AS89" i="42" s="1"/>
  <c r="AF89" i="42" s="1"/>
  <c r="AP96" i="43"/>
  <c r="AS96" i="43" s="1"/>
  <c r="AF96" i="43" s="1"/>
  <c r="AP87" i="47"/>
  <c r="AP86" i="48"/>
  <c r="AP109" i="59"/>
  <c r="AS109" i="59" s="1"/>
  <c r="AF109" i="59" s="1"/>
  <c r="AD109" i="59" s="1"/>
  <c r="AC109" i="59" s="1"/>
  <c r="D119" i="48"/>
  <c r="AE68" i="53" a="1"/>
  <c r="AE68" i="53" s="1"/>
  <c r="AD68" i="53" s="1"/>
  <c r="AC68" i="53" s="1"/>
  <c r="AE72" i="53" a="1"/>
  <c r="AE72" i="53" s="1"/>
  <c r="AD72" i="53" s="1"/>
  <c r="AC72" i="53" s="1"/>
  <c r="AE72" i="31" a="1"/>
  <c r="AE72" i="31" s="1"/>
  <c r="AD72" i="31" s="1"/>
  <c r="AC72" i="31" s="1"/>
  <c r="AE72" i="41" a="1"/>
  <c r="AE72" i="41" s="1"/>
  <c r="AD72" i="41" s="1"/>
  <c r="AC72" i="41" s="1"/>
  <c r="AE72" i="39" a="1"/>
  <c r="AE72" i="39" s="1"/>
  <c r="AD72" i="39" s="1"/>
  <c r="AC72" i="39" s="1"/>
  <c r="AE61" i="40" a="1"/>
  <c r="AE61" i="40" s="1"/>
  <c r="AD61" i="40" s="1"/>
  <c r="AC61" i="40" s="1"/>
  <c r="AE45" i="40" a="1"/>
  <c r="AE45" i="40" s="1"/>
  <c r="AD45" i="40" s="1"/>
  <c r="AC45" i="40" s="1"/>
  <c r="AE37" i="41" a="1"/>
  <c r="AE37" i="41" s="1"/>
  <c r="AD37" i="41" s="1"/>
  <c r="AC37" i="41" s="1"/>
  <c r="AE93" i="40" a="1"/>
  <c r="AE93" i="40" s="1"/>
  <c r="AD93" i="40" s="1"/>
  <c r="AC93" i="40" s="1"/>
  <c r="AE21" i="47" a="1"/>
  <c r="AE21" i="47" s="1"/>
  <c r="AD21" i="47" s="1"/>
  <c r="AC21" i="47" s="1"/>
  <c r="AP116" i="41"/>
  <c r="AP127" i="46"/>
  <c r="AP67" i="46"/>
  <c r="AS67" i="46" s="1"/>
  <c r="AF67" i="46" s="1"/>
  <c r="AV71" i="49"/>
  <c r="AV28" i="49"/>
  <c r="AP91" i="49"/>
  <c r="AS91" i="49" s="1"/>
  <c r="AF91" i="49" s="1"/>
  <c r="AD91" i="49" s="1"/>
  <c r="AC91" i="49" s="1"/>
  <c r="AP72" i="50"/>
  <c r="AS72" i="50" s="1"/>
  <c r="AF72" i="50" s="1"/>
  <c r="AP127" i="50"/>
  <c r="AP82" i="50"/>
  <c r="AS82" i="50" s="1"/>
  <c r="AF82" i="50" s="1"/>
  <c r="AP68" i="50"/>
  <c r="AS68" i="50" s="1"/>
  <c r="AF68" i="50" s="1"/>
  <c r="AP96" i="50"/>
  <c r="AP73" i="51"/>
  <c r="AP75" i="51"/>
  <c r="AS75" i="51" s="1"/>
  <c r="AF75" i="51" s="1"/>
  <c r="AV30" i="52"/>
  <c r="AP109" i="52"/>
  <c r="AP123" i="52"/>
  <c r="AP129" i="53"/>
  <c r="AS129" i="53" s="1"/>
  <c r="AF129" i="53" s="1"/>
  <c r="AP83" i="53"/>
  <c r="AP72" i="53"/>
  <c r="AP88" i="53"/>
  <c r="AP127" i="53"/>
  <c r="AS127" i="53" s="1"/>
  <c r="AF127" i="53" s="1"/>
  <c r="AD127" i="53" s="1"/>
  <c r="AC127" i="53" s="1"/>
  <c r="AP72" i="54"/>
  <c r="AS72" i="54" s="1"/>
  <c r="AF72" i="54" s="1"/>
  <c r="AP92" i="54"/>
  <c r="AP96" i="54"/>
  <c r="AP118" i="54"/>
  <c r="AS118" i="54" s="1"/>
  <c r="AF118" i="54" s="1"/>
  <c r="AP122" i="54"/>
  <c r="AV74" i="55"/>
  <c r="AV9" i="55"/>
  <c r="AV111" i="55"/>
  <c r="AV55" i="55"/>
  <c r="AP120" i="55"/>
  <c r="AP128" i="55"/>
  <c r="AP69" i="55"/>
  <c r="AP80" i="55"/>
  <c r="AV91" i="55"/>
  <c r="AP97" i="57"/>
  <c r="AS97" i="57" s="1"/>
  <c r="AF97" i="57" s="1"/>
  <c r="AV114" i="58"/>
  <c r="AV33" i="58"/>
  <c r="AP100" i="58"/>
  <c r="AS100" i="58" s="1"/>
  <c r="AF100" i="58" s="1"/>
  <c r="AP125" i="58"/>
  <c r="AP122" i="58"/>
  <c r="AP77" i="58"/>
  <c r="AP121" i="58"/>
  <c r="AP83" i="32"/>
  <c r="AS83" i="32" s="1"/>
  <c r="AF83" i="32" s="1"/>
  <c r="AP89" i="30"/>
  <c r="AS89" i="30" s="1"/>
  <c r="AF89" i="30" s="1"/>
  <c r="AD89" i="30" s="1"/>
  <c r="AC89" i="30" s="1"/>
  <c r="AV41" i="30"/>
  <c r="AE107" i="12" a="1"/>
  <c r="AE107" i="12" s="1"/>
  <c r="AD107" i="12" s="1"/>
  <c r="AC107" i="12" s="1"/>
  <c r="AE84" i="43" a="1"/>
  <c r="AE84" i="43" s="1"/>
  <c r="AD84" i="43" s="1"/>
  <c r="AC84" i="43" s="1"/>
  <c r="AE41" i="47" a="1"/>
  <c r="AE41" i="47" s="1"/>
  <c r="AD41" i="47" s="1"/>
  <c r="AC41" i="47" s="1"/>
  <c r="AE48" i="42" a="1"/>
  <c r="AE48" i="42" s="1"/>
  <c r="AD48" i="42" s="1"/>
  <c r="AC48" i="42" s="1"/>
  <c r="AE76" i="38" a="1"/>
  <c r="AE76" i="38" s="1"/>
  <c r="AD76" i="38" s="1"/>
  <c r="AC76" i="38" s="1"/>
  <c r="AE56" i="39" a="1"/>
  <c r="AE56" i="39" s="1"/>
  <c r="AD56" i="39" s="1"/>
  <c r="AC56" i="39" s="1"/>
  <c r="AE15" i="48" a="1"/>
  <c r="AE15" i="48" s="1"/>
  <c r="AD15" i="48" s="1"/>
  <c r="AC15" i="48" s="1"/>
  <c r="AE75" i="32" a="1"/>
  <c r="AE75" i="32" s="1"/>
  <c r="AD75" i="32" s="1"/>
  <c r="AC75" i="32" s="1"/>
  <c r="AE112" i="42" a="1"/>
  <c r="AE112" i="42" s="1"/>
  <c r="AD112" i="42" s="1"/>
  <c r="AC112" i="42" s="1"/>
  <c r="AE12" i="42" a="1"/>
  <c r="AE12" i="42" s="1"/>
  <c r="AD12" i="42" s="1"/>
  <c r="AC12" i="42" s="1"/>
  <c r="AE38" i="41" a="1"/>
  <c r="AE38" i="41" s="1"/>
  <c r="AD38" i="41" s="1"/>
  <c r="AC38" i="41" s="1"/>
  <c r="AE111" i="34" a="1"/>
  <c r="AE111" i="34" s="1"/>
  <c r="AD111" i="34" s="1"/>
  <c r="AC111" i="34" s="1"/>
  <c r="AE18" i="51" a="1"/>
  <c r="AE18" i="51" s="1"/>
  <c r="AD18" i="51" s="1"/>
  <c r="AC18" i="51" s="1"/>
  <c r="AE40" i="31" a="1"/>
  <c r="AE40" i="31" s="1"/>
  <c r="AD40" i="31" s="1"/>
  <c r="AC40" i="31" s="1"/>
  <c r="AV16" i="32"/>
  <c r="AV115" i="30"/>
  <c r="AP78" i="30"/>
  <c r="AV66" i="30"/>
  <c r="AE19" i="33" a="1"/>
  <c r="AE19" i="33" s="1"/>
  <c r="AD19" i="33" s="1"/>
  <c r="AC19" i="33" s="1"/>
  <c r="AE27" i="40" a="1"/>
  <c r="AE27" i="40" s="1"/>
  <c r="AD27" i="40" s="1"/>
  <c r="AC27" i="40" s="1"/>
  <c r="AE43" i="46" a="1"/>
  <c r="AE43" i="46" s="1"/>
  <c r="AD43" i="46" s="1"/>
  <c r="AE123" i="38" a="1"/>
  <c r="AE123" i="38" s="1"/>
  <c r="AD123" i="38" s="1"/>
  <c r="AC123" i="38" s="1"/>
  <c r="AE70" i="43" a="1"/>
  <c r="AE70" i="43" s="1"/>
  <c r="AD70" i="43" s="1"/>
  <c r="AC70" i="43" s="1"/>
  <c r="AE72" i="45" a="1"/>
  <c r="AE72" i="45" s="1"/>
  <c r="AD72" i="45" s="1"/>
  <c r="AC72" i="45" s="1"/>
  <c r="AE112" i="12" a="1"/>
  <c r="AE112" i="12" s="1"/>
  <c r="AD112" i="12" s="1"/>
  <c r="AC112" i="12" s="1"/>
  <c r="AE26" i="50" a="1"/>
  <c r="AE26" i="50" s="1"/>
  <c r="AD26" i="50" s="1"/>
  <c r="AC26" i="50" s="1"/>
  <c r="AE24" i="37" a="1"/>
  <c r="AE24" i="37" s="1"/>
  <c r="AD24" i="37" s="1"/>
  <c r="AC24" i="37" s="1"/>
  <c r="AE23" i="45" a="1"/>
  <c r="AE23" i="45" s="1"/>
  <c r="AD23" i="45" s="1"/>
  <c r="AC23" i="45" s="1"/>
  <c r="AE106" i="50" a="1"/>
  <c r="AE106" i="50" s="1"/>
  <c r="AD106" i="50" s="1"/>
  <c r="AC106" i="50" s="1"/>
  <c r="AE72" i="33" a="1"/>
  <c r="AE72" i="33" s="1"/>
  <c r="AD72" i="33" s="1"/>
  <c r="AC72" i="33" s="1"/>
  <c r="AE4" i="35" a="1"/>
  <c r="AE4" i="35" s="1"/>
  <c r="AD4" i="35" s="1"/>
  <c r="AC4" i="35" s="1"/>
  <c r="AE38" i="53" a="1"/>
  <c r="AE38" i="53" s="1"/>
  <c r="AD38" i="53" s="1"/>
  <c r="AC38" i="53" s="1"/>
  <c r="AE41" i="49" a="1"/>
  <c r="AE41" i="49" s="1"/>
  <c r="AD41" i="49" s="1"/>
  <c r="AC41" i="49" s="1"/>
  <c r="AE89" i="55" a="1"/>
  <c r="AE89" i="55" s="1"/>
  <c r="AD89" i="55" s="1"/>
  <c r="AC89" i="55" s="1"/>
  <c r="AE10" i="42" a="1"/>
  <c r="AE10" i="42" s="1"/>
  <c r="AD10" i="42" s="1"/>
  <c r="AC10" i="42" s="1"/>
  <c r="AE25" i="43" a="1"/>
  <c r="AE25" i="43" s="1"/>
  <c r="AD25" i="43" s="1"/>
  <c r="AC25" i="43" s="1"/>
  <c r="AE22" i="43" a="1"/>
  <c r="AE22" i="43" s="1"/>
  <c r="AD22" i="43" s="1"/>
  <c r="AC22" i="43" s="1"/>
  <c r="AE40" i="41" a="1"/>
  <c r="AE40" i="41" s="1"/>
  <c r="AD40" i="41" s="1"/>
  <c r="AC40" i="41" s="1"/>
  <c r="AE87" i="41" a="1"/>
  <c r="AE87" i="41" s="1"/>
  <c r="AD87" i="41" s="1"/>
  <c r="AC87" i="41" s="1"/>
  <c r="AE44" i="52" a="1"/>
  <c r="AE44" i="52" s="1"/>
  <c r="AD44" i="52" s="1"/>
  <c r="AC44" i="52" s="1"/>
  <c r="AE80" i="54" a="1"/>
  <c r="AE80" i="54" s="1"/>
  <c r="AD80" i="54" s="1"/>
  <c r="AC80" i="54" s="1"/>
  <c r="AE34" i="47" a="1"/>
  <c r="AE34" i="47" s="1"/>
  <c r="AD34" i="47" s="1"/>
  <c r="AC34" i="47" s="1"/>
  <c r="AE36" i="47" a="1"/>
  <c r="AE36" i="47" s="1"/>
  <c r="AD36" i="47" s="1"/>
  <c r="AC36" i="47" s="1"/>
  <c r="AE58" i="40" a="1"/>
  <c r="AE58" i="40" s="1"/>
  <c r="AD58" i="40" s="1"/>
  <c r="AC58" i="40" s="1"/>
  <c r="AE44" i="38" a="1"/>
  <c r="AE44" i="38" s="1"/>
  <c r="AD44" i="38" s="1"/>
  <c r="AC44" i="38" s="1"/>
  <c r="AE96" i="30" a="1"/>
  <c r="AE96" i="30" s="1"/>
  <c r="AD96" i="30" s="1"/>
  <c r="AC96" i="30" s="1"/>
  <c r="AE15" i="36" a="1"/>
  <c r="AE15" i="36" s="1"/>
  <c r="AD15" i="36" s="1"/>
  <c r="AC15" i="36" s="1"/>
  <c r="AE103" i="37" a="1"/>
  <c r="AE103" i="37" s="1"/>
  <c r="AD103" i="37" s="1"/>
  <c r="AC103" i="37" s="1"/>
  <c r="AE47" i="30" a="1"/>
  <c r="AE47" i="30" s="1"/>
  <c r="AD47" i="30" s="1"/>
  <c r="AC47" i="30" s="1"/>
  <c r="AE88" i="39" a="1"/>
  <c r="AE88" i="39" s="1"/>
  <c r="AD88" i="39" s="1"/>
  <c r="AC88" i="39" s="1"/>
  <c r="AE46" i="38" a="1"/>
  <c r="AE46" i="38" s="1"/>
  <c r="AD46" i="38" s="1"/>
  <c r="AC46" i="38" s="1"/>
  <c r="AE26" i="34" a="1"/>
  <c r="AE26" i="34" s="1"/>
  <c r="AD26" i="34" s="1"/>
  <c r="AC26" i="34" s="1"/>
  <c r="AE119" i="45" a="1"/>
  <c r="AE119" i="45" s="1"/>
  <c r="AD119" i="45" s="1"/>
  <c r="AC119" i="45" s="1"/>
  <c r="AE74" i="42" a="1"/>
  <c r="AE74" i="42" s="1"/>
  <c r="AD74" i="42" s="1"/>
  <c r="AC74" i="42" s="1"/>
  <c r="AE50" i="33" a="1"/>
  <c r="AE50" i="33" s="1"/>
  <c r="AD50" i="33" s="1"/>
  <c r="AC50" i="33" s="1"/>
  <c r="AE26" i="54" a="1"/>
  <c r="AE26" i="54" s="1"/>
  <c r="AD26" i="54" s="1"/>
  <c r="AC26" i="54" s="1"/>
  <c r="AE2" i="47" a="1"/>
  <c r="AE2" i="47" s="1"/>
  <c r="AE46" i="32" a="1"/>
  <c r="AE46" i="32" s="1"/>
  <c r="AD46" i="32" s="1"/>
  <c r="AC46" i="32" s="1"/>
  <c r="AE122" i="54" a="1"/>
  <c r="AE122" i="54" s="1"/>
  <c r="AD122" i="54" s="1"/>
  <c r="AC122" i="54" s="1"/>
  <c r="AE11" i="52" a="1"/>
  <c r="AE11" i="52" s="1"/>
  <c r="AD11" i="52" s="1"/>
  <c r="AC11" i="52" s="1"/>
  <c r="AE54" i="53" a="1"/>
  <c r="AE54" i="53" s="1"/>
  <c r="AD54" i="53" s="1"/>
  <c r="AC54" i="53" s="1"/>
  <c r="AE102" i="43" a="1"/>
  <c r="AE102" i="43" s="1"/>
  <c r="AD102" i="43" s="1"/>
  <c r="AC102" i="43" s="1"/>
  <c r="AE84" i="33" a="1"/>
  <c r="AE84" i="33" s="1"/>
  <c r="AD84" i="33" s="1"/>
  <c r="AC84" i="33" s="1"/>
  <c r="AE16" i="38" a="1"/>
  <c r="AE16" i="38" s="1"/>
  <c r="AD16" i="38" s="1"/>
  <c r="AC16" i="38" s="1"/>
  <c r="AE129" i="52" a="1"/>
  <c r="AE129" i="52" s="1"/>
  <c r="AD129" i="52" s="1"/>
  <c r="AC129" i="52" s="1"/>
  <c r="AE12" i="54" a="1"/>
  <c r="AE12" i="54" s="1"/>
  <c r="AD12" i="54" s="1"/>
  <c r="AC12" i="54" s="1"/>
  <c r="AE42" i="50" a="1"/>
  <c r="AE42" i="50" s="1"/>
  <c r="AD42" i="50" s="1"/>
  <c r="AC42" i="50" s="1"/>
  <c r="AE87" i="43" a="1"/>
  <c r="AE87" i="43" s="1"/>
  <c r="AD87" i="43" s="1"/>
  <c r="AC87" i="43" s="1"/>
  <c r="AE55" i="47" a="1"/>
  <c r="AE55" i="47" s="1"/>
  <c r="AD55" i="47" s="1"/>
  <c r="AC55" i="47" s="1"/>
  <c r="AE9" i="43" a="1"/>
  <c r="AE9" i="43" s="1"/>
  <c r="AD9" i="43" s="1"/>
  <c r="AC9" i="43" s="1"/>
  <c r="AE96" i="12" a="1"/>
  <c r="AE96" i="12" s="1"/>
  <c r="AD96" i="12" s="1"/>
  <c r="AC96" i="12" s="1"/>
  <c r="AE100" i="59" a="1"/>
  <c r="AE100" i="59" s="1"/>
  <c r="AD100" i="59" s="1"/>
  <c r="AC100" i="59" s="1"/>
  <c r="AE39" i="47" a="1"/>
  <c r="AE39" i="47" s="1"/>
  <c r="AD39" i="47" s="1"/>
  <c r="AC39" i="47" s="1"/>
  <c r="AE120" i="31" a="1"/>
  <c r="AE120" i="31" s="1"/>
  <c r="AD120" i="31" s="1"/>
  <c r="AC120" i="31" s="1"/>
  <c r="AE95" i="40" a="1"/>
  <c r="AE95" i="40" s="1"/>
  <c r="AD95" i="40" s="1"/>
  <c r="AC95" i="40" s="1"/>
  <c r="AE80" i="12" a="1"/>
  <c r="AE80" i="12" s="1"/>
  <c r="AD80" i="12" s="1"/>
  <c r="AC80" i="12" s="1"/>
  <c r="AE87" i="37" a="1"/>
  <c r="AE87" i="37" s="1"/>
  <c r="AD87" i="37" s="1"/>
  <c r="AC87" i="37" s="1"/>
  <c r="AE16" i="58" a="1"/>
  <c r="AE16" i="58" s="1"/>
  <c r="AD16" i="58" s="1"/>
  <c r="AC16" i="58" s="1"/>
  <c r="AE113" i="42" a="1"/>
  <c r="AE113" i="42" s="1"/>
  <c r="AD113" i="42" s="1"/>
  <c r="AC113" i="42" s="1"/>
  <c r="AE58" i="42" a="1"/>
  <c r="AE58" i="42" s="1"/>
  <c r="AD58" i="42" s="1"/>
  <c r="AC58" i="42" s="1"/>
  <c r="AE24" i="45" a="1"/>
  <c r="AE24" i="45" s="1"/>
  <c r="AD24" i="45" s="1"/>
  <c r="AC24" i="45" s="1"/>
  <c r="AE118" i="37" a="1"/>
  <c r="AE118" i="37" s="1"/>
  <c r="AD118" i="37" s="1"/>
  <c r="AC118" i="37" s="1"/>
  <c r="AE62" i="48" a="1"/>
  <c r="AE62" i="48" s="1"/>
  <c r="AD62" i="48" s="1"/>
  <c r="AC62" i="48" s="1"/>
  <c r="AE129" i="58" a="1"/>
  <c r="AE129" i="58" s="1"/>
  <c r="AD129" i="58" s="1"/>
  <c r="AC129" i="58" s="1"/>
  <c r="AE30" i="38" a="1"/>
  <c r="AE30" i="38" s="1"/>
  <c r="AD30" i="38" s="1"/>
  <c r="AC30" i="38" s="1"/>
  <c r="AE64" i="38" a="1"/>
  <c r="AE64" i="38" s="1"/>
  <c r="AD64" i="38" s="1"/>
  <c r="AC64" i="38" s="1"/>
  <c r="AE47" i="58" a="1"/>
  <c r="AE47" i="58" s="1"/>
  <c r="AD47" i="58" s="1"/>
  <c r="AC47" i="58" s="1"/>
  <c r="AE79" i="40" a="1"/>
  <c r="AE79" i="40" s="1"/>
  <c r="AD79" i="40" s="1"/>
  <c r="AC79" i="40" s="1"/>
  <c r="AE42" i="48" a="1"/>
  <c r="AE42" i="48" s="1"/>
  <c r="AD42" i="48" s="1"/>
  <c r="AC42" i="48" s="1"/>
  <c r="AE129" i="40" a="1"/>
  <c r="AE129" i="40" s="1"/>
  <c r="AD129" i="40" s="1"/>
  <c r="AC129" i="40" s="1"/>
  <c r="AE110" i="46" a="1"/>
  <c r="AE110" i="46" s="1"/>
  <c r="AD110" i="46" s="1"/>
  <c r="AE14" i="38" a="1"/>
  <c r="AE14" i="38" s="1"/>
  <c r="AD14" i="38" s="1"/>
  <c r="AC14" i="38" s="1"/>
  <c r="AE36" i="31" a="1"/>
  <c r="AE36" i="31" s="1"/>
  <c r="AD36" i="31" s="1"/>
  <c r="AC36" i="31" s="1"/>
  <c r="AE42" i="56" a="1"/>
  <c r="AE42" i="56" s="1"/>
  <c r="AD42" i="56" s="1"/>
  <c r="AC42" i="56" s="1"/>
  <c r="AE104" i="31" a="1"/>
  <c r="AE104" i="31" s="1"/>
  <c r="AD104" i="31" s="1"/>
  <c r="AC104" i="31" s="1"/>
  <c r="AE63" i="38" a="1"/>
  <c r="AE63" i="38" s="1"/>
  <c r="AD63" i="38" s="1"/>
  <c r="AC63" i="38" s="1"/>
  <c r="AE54" i="28" a="1"/>
  <c r="AE54" i="28" s="1"/>
  <c r="AD54" i="28" s="1"/>
  <c r="AC54" i="28" s="1"/>
  <c r="AE12" i="40" a="1"/>
  <c r="AE12" i="40" s="1"/>
  <c r="AD12" i="40" s="1"/>
  <c r="AC12" i="40" s="1"/>
  <c r="AE5" i="49" a="1"/>
  <c r="AE5" i="49" s="1"/>
  <c r="AD5" i="49" s="1"/>
  <c r="AC5" i="49" s="1"/>
  <c r="AE121" i="53" a="1"/>
  <c r="AE121" i="53" s="1"/>
  <c r="AD121" i="53" s="1"/>
  <c r="AC121" i="53" s="1"/>
  <c r="AE57" i="45" a="1"/>
  <c r="AE57" i="45" s="1"/>
  <c r="AD57" i="45" s="1"/>
  <c r="AC57" i="45" s="1"/>
  <c r="AE116" i="39" a="1"/>
  <c r="AE116" i="39" s="1"/>
  <c r="AD116" i="39" s="1"/>
  <c r="AC116" i="39" s="1"/>
  <c r="AE25" i="57" a="1"/>
  <c r="AE25" i="57" s="1"/>
  <c r="AD25" i="57" s="1"/>
  <c r="AC25" i="57" s="1"/>
  <c r="AE112" i="30" a="1"/>
  <c r="AE112" i="30" s="1"/>
  <c r="AD112" i="30" s="1"/>
  <c r="AC112" i="30" s="1"/>
  <c r="AE48" i="46" a="1"/>
  <c r="AE48" i="46" s="1"/>
  <c r="AD48" i="46" s="1"/>
  <c r="AE87" i="49" a="1"/>
  <c r="AE87" i="49" s="1"/>
  <c r="AD87" i="49" s="1"/>
  <c r="AC87" i="49" s="1"/>
  <c r="AE32" i="38" a="1"/>
  <c r="AE32" i="38" s="1"/>
  <c r="AD32" i="38" s="1"/>
  <c r="AC32" i="38" s="1"/>
  <c r="AE67" i="39" a="1"/>
  <c r="AE67" i="39" s="1"/>
  <c r="AD67" i="39" s="1"/>
  <c r="AC67" i="39" s="1"/>
  <c r="AE94" i="40" a="1"/>
  <c r="AE94" i="40" s="1"/>
  <c r="AD94" i="40" s="1"/>
  <c r="AC94" i="40" s="1"/>
  <c r="AE103" i="39" a="1"/>
  <c r="AE103" i="39" s="1"/>
  <c r="AD103" i="39" s="1"/>
  <c r="AC103" i="39" s="1"/>
  <c r="AE3" i="31" a="1"/>
  <c r="AE3" i="31" s="1"/>
  <c r="AD3" i="31" s="1"/>
  <c r="AC3" i="31" s="1"/>
  <c r="AE3" i="39" a="1"/>
  <c r="AE3" i="39" s="1"/>
  <c r="AD3" i="39" s="1"/>
  <c r="AC3" i="39" s="1"/>
  <c r="AE105" i="31" a="1"/>
  <c r="AE105" i="31" s="1"/>
  <c r="AD105" i="31" s="1"/>
  <c r="AC105" i="31" s="1"/>
  <c r="AE111" i="42" a="1"/>
  <c r="AE111" i="42" s="1"/>
  <c r="AD111" i="42" s="1"/>
  <c r="AC111" i="42" s="1"/>
  <c r="AE69" i="49" a="1"/>
  <c r="AE69" i="49" s="1"/>
  <c r="AD69" i="49" s="1"/>
  <c r="AC69" i="49" s="1"/>
  <c r="AE94" i="48" a="1"/>
  <c r="AE94" i="48" s="1"/>
  <c r="AD94" i="48" s="1"/>
  <c r="AC94" i="48" s="1"/>
  <c r="AE75" i="30" a="1"/>
  <c r="AE75" i="30" s="1"/>
  <c r="AD75" i="30" s="1"/>
  <c r="AC75" i="30" s="1"/>
  <c r="AE102" i="53" a="1"/>
  <c r="AE102" i="53" s="1"/>
  <c r="AD102" i="53" s="1"/>
  <c r="AC102" i="53" s="1"/>
  <c r="AE89" i="35" a="1"/>
  <c r="AE89" i="35" s="1"/>
  <c r="AD89" i="35" s="1"/>
  <c r="AC89" i="35" s="1"/>
  <c r="AE41" i="57" a="1"/>
  <c r="AE41" i="57" s="1"/>
  <c r="AD41" i="57" s="1"/>
  <c r="AC41" i="57" s="1"/>
  <c r="AE4" i="33" a="1"/>
  <c r="AE4" i="33" s="1"/>
  <c r="AD4" i="33" s="1"/>
  <c r="AC4" i="33" s="1"/>
  <c r="AE32" i="42" a="1"/>
  <c r="AE32" i="42" s="1"/>
  <c r="AD32" i="42" s="1"/>
  <c r="AC32" i="42" s="1"/>
  <c r="AE90" i="40" a="1"/>
  <c r="AE90" i="40" s="1"/>
  <c r="AD90" i="40" s="1"/>
  <c r="AC90" i="40" s="1"/>
  <c r="AE54" i="49" a="1"/>
  <c r="AE54" i="49" s="1"/>
  <c r="AD54" i="49" s="1"/>
  <c r="AC54" i="49" s="1"/>
  <c r="AE118" i="47" a="1"/>
  <c r="AE118" i="47" s="1"/>
  <c r="AD118" i="47" s="1"/>
  <c r="AC118" i="47" s="1"/>
  <c r="AE52" i="43" a="1"/>
  <c r="AE52" i="43" s="1"/>
  <c r="AD52" i="43" s="1"/>
  <c r="AC52" i="43" s="1"/>
  <c r="AE14" i="48" a="1"/>
  <c r="AE14" i="48" s="1"/>
  <c r="AD14" i="48" s="1"/>
  <c r="AC14" i="48" s="1"/>
  <c r="AE66" i="39" a="1"/>
  <c r="AE66" i="39" s="1"/>
  <c r="AD66" i="39" s="1"/>
  <c r="AC66" i="39" s="1"/>
  <c r="AE23" i="57" a="1"/>
  <c r="AE23" i="57" s="1"/>
  <c r="AD23" i="57" s="1"/>
  <c r="AC23" i="57" s="1"/>
  <c r="AE26" i="30" a="1"/>
  <c r="AE26" i="30" s="1"/>
  <c r="AD26" i="30" s="1"/>
  <c r="AC26" i="30" s="1"/>
  <c r="AE128" i="12" a="1"/>
  <c r="AE128" i="12" s="1"/>
  <c r="AD128" i="12" s="1"/>
  <c r="AC128" i="12" s="1"/>
  <c r="AE26" i="52" a="1"/>
  <c r="AE26" i="52" s="1"/>
  <c r="AD26" i="52" s="1"/>
  <c r="AC26" i="52" s="1"/>
  <c r="AE111" i="50" a="1"/>
  <c r="AE111" i="50" s="1"/>
  <c r="AD111" i="50" s="1"/>
  <c r="AC111" i="50" s="1"/>
  <c r="AE31" i="46" a="1"/>
  <c r="AE31" i="46" s="1"/>
  <c r="AD31" i="46" s="1"/>
  <c r="AE30" i="42" a="1"/>
  <c r="AE30" i="42" s="1"/>
  <c r="AD30" i="42" s="1"/>
  <c r="AC30" i="42" s="1"/>
  <c r="AE3" i="41" a="1"/>
  <c r="AE3" i="41" s="1"/>
  <c r="AD3" i="41" s="1"/>
  <c r="AC3" i="41" s="1"/>
  <c r="AE26" i="40" a="1"/>
  <c r="AE26" i="40" s="1"/>
  <c r="AD26" i="40" s="1"/>
  <c r="AC26" i="40" s="1"/>
  <c r="AV107" i="37"/>
  <c r="AV35" i="41"/>
  <c r="AP79" i="47"/>
  <c r="AS79" i="47" s="1"/>
  <c r="AF79" i="47" s="1"/>
  <c r="AD79" i="47" s="1"/>
  <c r="AC79" i="47" s="1"/>
  <c r="AP112" i="48"/>
  <c r="AP109" i="48"/>
  <c r="AP90" i="49"/>
  <c r="AS90" i="49" s="1"/>
  <c r="AF90" i="49" s="1"/>
  <c r="AP94" i="49"/>
  <c r="AS94" i="49" s="1"/>
  <c r="AF94" i="49" s="1"/>
  <c r="AP98" i="49"/>
  <c r="AP80" i="49"/>
  <c r="AS80" i="49" s="1"/>
  <c r="AF80" i="49" s="1"/>
  <c r="AP124" i="49"/>
  <c r="AS124" i="49" s="1"/>
  <c r="AF124" i="49" s="1"/>
  <c r="AP85" i="49"/>
  <c r="AV101" i="50"/>
  <c r="AV37" i="50"/>
  <c r="AV81" i="50"/>
  <c r="AV91" i="50"/>
  <c r="AV17" i="50"/>
  <c r="AV58" i="50"/>
  <c r="AP115" i="50"/>
  <c r="AS115" i="50" s="1"/>
  <c r="AF115" i="50" s="1"/>
  <c r="AD115" i="50" s="1"/>
  <c r="AC115" i="50" s="1"/>
  <c r="AV90" i="51"/>
  <c r="AV12" i="51"/>
  <c r="AP85" i="52"/>
  <c r="AS85" i="52" s="1"/>
  <c r="AF85" i="52" s="1"/>
  <c r="AP92" i="52"/>
  <c r="AP74" i="52"/>
  <c r="AP107" i="52"/>
  <c r="AP102" i="52"/>
  <c r="AS102" i="52" s="1"/>
  <c r="AF102" i="52" s="1"/>
  <c r="AP95" i="52"/>
  <c r="AP72" i="52"/>
  <c r="AS72" i="52" s="1"/>
  <c r="AF72" i="52" s="1"/>
  <c r="AD72" i="52" s="1"/>
  <c r="AC72" i="52" s="1"/>
  <c r="AP86" i="52"/>
  <c r="AS86" i="52" s="1"/>
  <c r="AF86" i="52" s="1"/>
  <c r="AP75" i="52"/>
  <c r="AP120" i="52"/>
  <c r="AS120" i="52" s="1"/>
  <c r="AF120" i="52" s="1"/>
  <c r="AD120" i="52" s="1"/>
  <c r="AC120" i="52" s="1"/>
  <c r="AP122" i="52"/>
  <c r="AV104" i="54"/>
  <c r="AV80" i="55"/>
  <c r="AV8" i="56"/>
  <c r="AV123" i="57"/>
  <c r="AV98" i="59"/>
  <c r="AV41" i="32"/>
  <c r="AP90" i="30"/>
  <c r="AP66" i="28"/>
  <c r="AS66" i="28" s="1"/>
  <c r="AF66" i="28" s="1"/>
  <c r="AE91" i="42" a="1"/>
  <c r="AE91" i="42" s="1"/>
  <c r="AD91" i="42" s="1"/>
  <c r="AC91" i="42" s="1"/>
  <c r="AE43" i="42" a="1"/>
  <c r="AE43" i="42" s="1"/>
  <c r="AD43" i="42" s="1"/>
  <c r="AC43" i="42" s="1"/>
  <c r="AE123" i="42" a="1"/>
  <c r="AE123" i="42" s="1"/>
  <c r="AD123" i="42" s="1"/>
  <c r="AC123" i="42" s="1"/>
  <c r="AE105" i="37" a="1"/>
  <c r="AE105" i="37" s="1"/>
  <c r="AD105" i="37" s="1"/>
  <c r="AC105" i="37" s="1"/>
  <c r="AE33" i="54" a="1"/>
  <c r="AE33" i="54" s="1"/>
  <c r="AD33" i="54" s="1"/>
  <c r="AC33" i="54" s="1"/>
  <c r="AE57" i="43" a="1"/>
  <c r="AE57" i="43" s="1"/>
  <c r="AD57" i="43" s="1"/>
  <c r="AC57" i="43" s="1"/>
  <c r="AE8" i="33" a="1"/>
  <c r="AE8" i="33" s="1"/>
  <c r="AD8" i="33" s="1"/>
  <c r="AC8" i="33" s="1"/>
  <c r="AE113" i="36" a="1"/>
  <c r="AE113" i="36" s="1"/>
  <c r="AD113" i="36" s="1"/>
  <c r="AC113" i="36" s="1"/>
  <c r="AE63" i="30" a="1"/>
  <c r="AE63" i="30" s="1"/>
  <c r="AD63" i="30" s="1"/>
  <c r="AC63" i="30" s="1"/>
  <c r="AE55" i="51" a="1"/>
  <c r="AE55" i="51" s="1"/>
  <c r="AD55" i="51" s="1"/>
  <c r="AC55" i="51" s="1"/>
  <c r="AE62" i="46" a="1"/>
  <c r="AE62" i="46" s="1"/>
  <c r="AD62" i="46" s="1"/>
  <c r="AE28" i="38" a="1"/>
  <c r="AE28" i="38" s="1"/>
  <c r="AD28" i="38" s="1"/>
  <c r="AC28" i="38" s="1"/>
  <c r="AE20" i="35" a="1"/>
  <c r="AE20" i="35" s="1"/>
  <c r="AD20" i="35" s="1"/>
  <c r="AC20" i="35" s="1"/>
  <c r="AV79" i="32"/>
  <c r="AP66" i="30"/>
  <c r="AS66" i="30" s="1"/>
  <c r="AF66" i="30" s="1"/>
  <c r="AD66" i="30" s="1"/>
  <c r="AC66" i="30" s="1"/>
  <c r="AP87" i="30"/>
  <c r="AS87" i="30" s="1"/>
  <c r="AF87" i="30" s="1"/>
  <c r="AP117" i="28"/>
  <c r="AS117" i="28" s="1"/>
  <c r="AF117" i="28" s="1"/>
  <c r="AE19" i="39" a="1"/>
  <c r="AE19" i="39" s="1"/>
  <c r="AD19" i="39" s="1"/>
  <c r="AC19" i="39" s="1"/>
  <c r="AE99" i="43" a="1"/>
  <c r="AE99" i="43" s="1"/>
  <c r="AD99" i="43" s="1"/>
  <c r="AC99" i="43" s="1"/>
  <c r="AE43" i="58" a="1"/>
  <c r="AE43" i="58" s="1"/>
  <c r="AD43" i="58" s="1"/>
  <c r="AC43" i="58" s="1"/>
  <c r="AE39" i="37" a="1"/>
  <c r="AE39" i="37" s="1"/>
  <c r="AD39" i="37" s="1"/>
  <c r="AC39" i="37" s="1"/>
  <c r="AE7" i="45" a="1"/>
  <c r="AE7" i="45" s="1"/>
  <c r="AD7" i="45" s="1"/>
  <c r="AC7" i="45" s="1"/>
  <c r="AE9" i="41" a="1"/>
  <c r="AE9" i="41" s="1"/>
  <c r="AD9" i="41" s="1"/>
  <c r="AC9" i="41" s="1"/>
  <c r="AE84" i="45" a="1"/>
  <c r="AE84" i="45" s="1"/>
  <c r="AD84" i="45" s="1"/>
  <c r="AC84" i="45" s="1"/>
  <c r="AE92" i="42" a="1"/>
  <c r="AE92" i="42" s="1"/>
  <c r="AD92" i="42" s="1"/>
  <c r="AC92" i="42" s="1"/>
  <c r="AE60" i="40" a="1"/>
  <c r="AE60" i="40" s="1"/>
  <c r="AD60" i="40" s="1"/>
  <c r="AC60" i="40" s="1"/>
  <c r="AE87" i="28" a="1"/>
  <c r="AE87" i="28" s="1"/>
  <c r="AD87" i="28" s="1"/>
  <c r="AC87" i="28" s="1"/>
  <c r="AE112" i="50" a="1"/>
  <c r="AE112" i="50" s="1"/>
  <c r="AD112" i="50" s="1"/>
  <c r="AC112" i="50" s="1"/>
  <c r="AE72" i="35" a="1"/>
  <c r="AE72" i="35" s="1"/>
  <c r="AD72" i="35" s="1"/>
  <c r="AC72" i="35" s="1"/>
  <c r="AE80" i="42" a="1"/>
  <c r="AE80" i="42" s="1"/>
  <c r="AD80" i="42" s="1"/>
  <c r="AC80" i="42" s="1"/>
  <c r="AE110" i="30" a="1"/>
  <c r="AE110" i="30" s="1"/>
  <c r="AD110" i="30" s="1"/>
  <c r="AC110" i="30" s="1"/>
  <c r="AE103" i="59" a="1"/>
  <c r="AE103" i="59" s="1"/>
  <c r="AD103" i="59" s="1"/>
  <c r="AC103" i="59" s="1"/>
  <c r="AE105" i="51" a="1"/>
  <c r="AE105" i="51" s="1"/>
  <c r="AD105" i="51" s="1"/>
  <c r="AC105" i="51" s="1"/>
  <c r="AE12" i="50" a="1"/>
  <c r="AE12" i="50" s="1"/>
  <c r="AD12" i="50" s="1"/>
  <c r="AC12" i="50" s="1"/>
  <c r="AE25" i="41" a="1"/>
  <c r="AE25" i="41" s="1"/>
  <c r="AD25" i="41" s="1"/>
  <c r="AC25" i="41" s="1"/>
  <c r="AE46" i="34" a="1"/>
  <c r="AE46" i="34" s="1"/>
  <c r="AD46" i="34" s="1"/>
  <c r="AC46" i="34" s="1"/>
  <c r="AP68" i="28"/>
  <c r="AS68" i="28" s="1"/>
  <c r="AF68" i="28" s="1"/>
  <c r="AE91" i="38" a="1"/>
  <c r="AE91" i="38" s="1"/>
  <c r="AD91" i="38" s="1"/>
  <c r="AC91" i="38" s="1"/>
  <c r="AE51" i="41" a="1"/>
  <c r="AE51" i="41" s="1"/>
  <c r="AD51" i="41" s="1"/>
  <c r="AC51" i="41" s="1"/>
  <c r="AE59" i="40" a="1"/>
  <c r="AE59" i="40" s="1"/>
  <c r="AD59" i="40" s="1"/>
  <c r="AC59" i="40" s="1"/>
  <c r="AE120" i="39" a="1"/>
  <c r="AE120" i="39" s="1"/>
  <c r="AD120" i="39" s="1"/>
  <c r="AC120" i="39" s="1"/>
  <c r="AE68" i="47" a="1"/>
  <c r="AE68" i="47" s="1"/>
  <c r="AD68" i="47" s="1"/>
  <c r="AC68" i="47" s="1"/>
  <c r="AE15" i="42" a="1"/>
  <c r="AE15" i="42" s="1"/>
  <c r="AD15" i="42" s="1"/>
  <c r="AC15" i="42" s="1"/>
  <c r="AE32" i="46" a="1"/>
  <c r="AE32" i="46" s="1"/>
  <c r="AD32" i="46" s="1"/>
  <c r="AE40" i="47" a="1"/>
  <c r="AE40" i="47" s="1"/>
  <c r="AD40" i="47" s="1"/>
  <c r="AC40" i="47" s="1"/>
  <c r="AE11" i="40" a="1"/>
  <c r="AE11" i="40" s="1"/>
  <c r="AD11" i="40" s="1"/>
  <c r="AC11" i="40" s="1"/>
  <c r="AE4" i="43" a="1"/>
  <c r="AE4" i="43" s="1"/>
  <c r="AD4" i="43" s="1"/>
  <c r="AC4" i="43" s="1"/>
  <c r="AE74" i="40" a="1"/>
  <c r="AE74" i="40" s="1"/>
  <c r="AD74" i="40" s="1"/>
  <c r="AC74" i="40" s="1"/>
  <c r="AE5" i="39" a="1"/>
  <c r="AE5" i="39" s="1"/>
  <c r="AD5" i="39" s="1"/>
  <c r="AC5" i="39" s="1"/>
  <c r="AE104" i="39" a="1"/>
  <c r="AE104" i="39" s="1"/>
  <c r="AD104" i="39" s="1"/>
  <c r="AC104" i="39" s="1"/>
  <c r="AE40" i="39" a="1"/>
  <c r="AE40" i="39" s="1"/>
  <c r="AD40" i="39" s="1"/>
  <c r="AC40" i="39" s="1"/>
  <c r="AE68" i="45" a="1"/>
  <c r="AE68" i="45" s="1"/>
  <c r="AD68" i="45" s="1"/>
  <c r="AC68" i="45" s="1"/>
  <c r="AE26" i="32" a="1"/>
  <c r="AE26" i="32" s="1"/>
  <c r="AD26" i="32" s="1"/>
  <c r="AC26" i="32" s="1"/>
  <c r="AV88" i="36"/>
  <c r="AE99" i="39" a="1"/>
  <c r="AE99" i="39" s="1"/>
  <c r="AD99" i="39" s="1"/>
  <c r="AC99" i="39" s="1"/>
  <c r="AE70" i="39" a="1"/>
  <c r="AE70" i="39" s="1"/>
  <c r="AD70" i="39" s="1"/>
  <c r="AC70" i="39" s="1"/>
  <c r="AE14" i="42" a="1"/>
  <c r="AE14" i="42" s="1"/>
  <c r="AD14" i="42" s="1"/>
  <c r="AC14" i="42" s="1"/>
  <c r="AE20" i="41" a="1"/>
  <c r="AE20" i="41" s="1"/>
  <c r="AD20" i="41" s="1"/>
  <c r="AC20" i="41" s="1"/>
  <c r="AE48" i="58" a="1"/>
  <c r="AE48" i="58" s="1"/>
  <c r="AD48" i="58" s="1"/>
  <c r="AC48" i="58" s="1"/>
  <c r="AE97" i="50" a="1"/>
  <c r="AE97" i="50" s="1"/>
  <c r="AD97" i="50" s="1"/>
  <c r="AC97" i="50" s="1"/>
  <c r="AE9" i="51" a="1"/>
  <c r="AE9" i="51" s="1"/>
  <c r="AD9" i="51" s="1"/>
  <c r="AC9" i="51" s="1"/>
  <c r="AE5" i="59" a="1"/>
  <c r="AE5" i="59" s="1"/>
  <c r="AD5" i="59" s="1"/>
  <c r="AC5" i="59" s="1"/>
  <c r="AE121" i="57" a="1"/>
  <c r="AE121" i="57" s="1"/>
  <c r="AD121" i="57" s="1"/>
  <c r="AC121" i="57" s="1"/>
  <c r="AE69" i="43" a="1"/>
  <c r="AE69" i="43" s="1"/>
  <c r="AD69" i="43" s="1"/>
  <c r="AC69" i="43" s="1"/>
  <c r="AE105" i="41" a="1"/>
  <c r="AE105" i="41" s="1"/>
  <c r="AD105" i="41" s="1"/>
  <c r="AC105" i="41" s="1"/>
  <c r="AE69" i="45" a="1"/>
  <c r="AE69" i="45" s="1"/>
  <c r="AD69" i="45" s="1"/>
  <c r="AC69" i="45" s="1"/>
  <c r="AE16" i="52" a="1"/>
  <c r="AE16" i="52" s="1"/>
  <c r="AD16" i="52" s="1"/>
  <c r="AC16" i="52" s="1"/>
  <c r="AE128" i="34" a="1"/>
  <c r="AE128" i="34" s="1"/>
  <c r="AD128" i="34" s="1"/>
  <c r="AC128" i="34" s="1"/>
  <c r="AE124" i="46" a="1"/>
  <c r="AE124" i="46" s="1"/>
  <c r="AD124" i="46" s="1"/>
  <c r="D122" i="51"/>
  <c r="D89" i="56"/>
  <c r="AP101" i="28"/>
  <c r="AS101" i="28" s="1"/>
  <c r="AF101" i="28" s="1"/>
  <c r="AP79" i="28"/>
  <c r="AS79" i="28" s="1"/>
  <c r="AF79" i="28" s="1"/>
  <c r="AD79" i="28" s="1"/>
  <c r="AC79" i="28" s="1"/>
  <c r="AP92" i="47"/>
  <c r="AS92" i="47" s="1"/>
  <c r="AF92" i="47" s="1"/>
  <c r="AP123" i="47"/>
  <c r="AS123" i="47" s="1"/>
  <c r="AF123" i="47" s="1"/>
  <c r="AV48" i="49"/>
  <c r="AV129" i="49"/>
  <c r="AV78" i="49"/>
  <c r="AV40" i="49"/>
  <c r="AV84" i="49"/>
  <c r="AV15" i="49"/>
  <c r="AV69" i="49"/>
  <c r="AP104" i="49"/>
  <c r="AP81" i="49"/>
  <c r="AP106" i="49"/>
  <c r="AP126" i="49"/>
  <c r="AS126" i="49" s="1"/>
  <c r="AF126" i="49" s="1"/>
  <c r="AP84" i="49"/>
  <c r="AP92" i="49"/>
  <c r="AS92" i="49" s="1"/>
  <c r="AF92" i="49" s="1"/>
  <c r="AP123" i="49"/>
  <c r="AS123" i="49" s="1"/>
  <c r="AF123" i="49" s="1"/>
  <c r="AV32" i="50"/>
  <c r="AP129" i="50"/>
  <c r="AP91" i="50"/>
  <c r="AP120" i="50"/>
  <c r="AS120" i="50" s="1"/>
  <c r="AF120" i="50" s="1"/>
  <c r="AD120" i="50" s="1"/>
  <c r="AC120" i="50" s="1"/>
  <c r="AP107" i="50"/>
  <c r="AP112" i="50"/>
  <c r="AP93" i="50"/>
  <c r="AP99" i="50"/>
  <c r="AS99" i="50" s="1"/>
  <c r="AF99" i="50" s="1"/>
  <c r="AP88" i="50"/>
  <c r="AS88" i="50" s="1"/>
  <c r="AF88" i="50" s="1"/>
  <c r="AP78" i="50"/>
  <c r="AP66" i="50"/>
  <c r="AS66" i="50" s="1"/>
  <c r="AF66" i="50" s="1"/>
  <c r="AD66" i="50" s="1"/>
  <c r="AC66" i="50" s="1"/>
  <c r="AP73" i="50"/>
  <c r="AS73" i="50" s="1"/>
  <c r="AF73" i="50" s="1"/>
  <c r="AP111" i="50"/>
  <c r="AP67" i="50"/>
  <c r="AS67" i="50" s="1"/>
  <c r="AF67" i="50" s="1"/>
  <c r="AP75" i="50"/>
  <c r="AP70" i="50"/>
  <c r="AS70" i="50" s="1"/>
  <c r="AF70" i="50" s="1"/>
  <c r="AP87" i="50"/>
  <c r="AS87" i="50" s="1"/>
  <c r="AF87" i="50" s="1"/>
  <c r="AD87" i="50" s="1"/>
  <c r="AC87" i="50" s="1"/>
  <c r="AV29" i="51"/>
  <c r="AV34" i="51"/>
  <c r="AV5" i="51"/>
  <c r="AV20" i="51"/>
  <c r="AP107" i="51"/>
  <c r="AS107" i="51" s="1"/>
  <c r="AF107" i="51" s="1"/>
  <c r="AP89" i="51"/>
  <c r="AP125" i="51"/>
  <c r="AP91" i="51"/>
  <c r="AS91" i="51" s="1"/>
  <c r="AF91" i="51" s="1"/>
  <c r="AP102" i="51"/>
  <c r="AP94" i="51"/>
  <c r="AP103" i="51"/>
  <c r="AP109" i="51"/>
  <c r="AS109" i="51" s="1"/>
  <c r="AF109" i="51" s="1"/>
  <c r="AP117" i="51"/>
  <c r="AP77" i="51"/>
  <c r="AP93" i="51"/>
  <c r="AP120" i="51"/>
  <c r="AP96" i="51"/>
  <c r="AP90" i="51"/>
  <c r="AS90" i="51" s="1"/>
  <c r="AF90" i="51" s="1"/>
  <c r="AD90" i="51" s="1"/>
  <c r="AC90" i="51" s="1"/>
  <c r="AP74" i="51"/>
  <c r="AS74" i="51" s="1"/>
  <c r="AF74" i="51" s="1"/>
  <c r="AD74" i="51" s="1"/>
  <c r="AC74" i="51" s="1"/>
  <c r="AP67" i="51"/>
  <c r="AP69" i="51"/>
  <c r="AP70" i="51"/>
  <c r="AP116" i="51"/>
  <c r="AV23" i="52"/>
  <c r="AV44" i="52"/>
  <c r="AV10" i="52"/>
  <c r="AV26" i="52"/>
  <c r="AV101" i="52"/>
  <c r="AV75" i="52"/>
  <c r="AV80" i="52"/>
  <c r="AV103" i="52"/>
  <c r="AP71" i="52"/>
  <c r="AS71" i="52" s="1"/>
  <c r="AF71" i="52" s="1"/>
  <c r="AP106" i="52"/>
  <c r="AP67" i="52"/>
  <c r="AS67" i="52" s="1"/>
  <c r="AF67" i="52" s="1"/>
  <c r="AD67" i="52" s="1"/>
  <c r="AC67" i="52" s="1"/>
  <c r="AP94" i="52"/>
  <c r="AP112" i="52"/>
  <c r="AP82" i="52"/>
  <c r="AP76" i="52"/>
  <c r="AP126" i="52"/>
  <c r="AP104" i="52"/>
  <c r="AP69" i="52"/>
  <c r="AS69" i="52" s="1"/>
  <c r="AF69" i="52" s="1"/>
  <c r="AD69" i="52" s="1"/>
  <c r="AC69" i="52" s="1"/>
  <c r="AP118" i="52"/>
  <c r="AS118" i="52" s="1"/>
  <c r="AF118" i="52" s="1"/>
  <c r="AP124" i="52"/>
  <c r="AP117" i="52"/>
  <c r="AS117" i="52" s="1"/>
  <c r="AF117" i="52" s="1"/>
  <c r="AD117" i="52" s="1"/>
  <c r="AC117" i="52" s="1"/>
  <c r="AP90" i="52"/>
  <c r="AP83" i="52"/>
  <c r="AS83" i="52" s="1"/>
  <c r="AF83" i="52" s="1"/>
  <c r="AP111" i="52"/>
  <c r="AP77" i="52"/>
  <c r="AP91" i="52"/>
  <c r="AV4" i="53"/>
  <c r="AE57" i="28" a="1"/>
  <c r="AE57" i="28" s="1"/>
  <c r="AD57" i="28" s="1"/>
  <c r="AC57" i="28" s="1"/>
  <c r="AE35" i="59" a="1"/>
  <c r="AE35" i="59" s="1"/>
  <c r="AD35" i="59" s="1"/>
  <c r="AC35" i="59" s="1"/>
  <c r="AP69" i="30"/>
  <c r="AS69" i="30" s="1"/>
  <c r="AF69" i="30" s="1"/>
  <c r="AV53" i="37"/>
  <c r="AP93" i="48"/>
  <c r="AV8" i="49"/>
  <c r="AP103" i="49"/>
  <c r="AP121" i="49"/>
  <c r="AP70" i="49"/>
  <c r="AP110" i="49"/>
  <c r="AP111" i="49"/>
  <c r="AS111" i="49" s="1"/>
  <c r="AF111" i="49" s="1"/>
  <c r="AP88" i="49"/>
  <c r="AP129" i="49"/>
  <c r="AV103" i="50"/>
  <c r="AV78" i="50"/>
  <c r="AV127" i="50"/>
  <c r="AP83" i="50"/>
  <c r="AS83" i="50" s="1"/>
  <c r="AF83" i="50" s="1"/>
  <c r="AV47" i="51"/>
  <c r="AV104" i="51"/>
  <c r="AP79" i="51"/>
  <c r="AS79" i="51" s="1"/>
  <c r="AF79" i="51" s="1"/>
  <c r="AD79" i="51" s="1"/>
  <c r="AC79" i="51" s="1"/>
  <c r="AP67" i="53"/>
  <c r="AV48" i="54"/>
  <c r="BE2" i="31" l="1" a="1"/>
  <c r="BE2" i="31" s="1"/>
  <c r="BG50" i="58" a="1"/>
  <c r="BG50" i="58" s="1"/>
  <c r="BG50" i="52" a="1"/>
  <c r="BG50" i="52" s="1"/>
  <c r="AU56" i="12"/>
  <c r="Z36" i="12"/>
  <c r="AZ36" i="12" s="1"/>
  <c r="AA36" i="12"/>
  <c r="P104" i="12"/>
  <c r="AE36" i="12" a="1"/>
  <c r="AE36" i="12" s="1"/>
  <c r="AB36" i="12"/>
  <c r="BD44" i="12" a="1"/>
  <c r="BD44" i="12" s="1"/>
  <c r="U36" i="12"/>
  <c r="BD56" i="12" a="1"/>
  <c r="BD56" i="12" s="1"/>
  <c r="R8" i="12"/>
  <c r="Y36" i="12"/>
  <c r="BD47" i="12" a="1"/>
  <c r="BD47" i="12" s="1"/>
  <c r="AE129" i="12" a="1"/>
  <c r="AE129" i="12" s="1"/>
  <c r="AD129" i="12" s="1"/>
  <c r="AC129" i="12" s="1"/>
  <c r="Y15" i="12"/>
  <c r="BD33" i="12" a="1"/>
  <c r="BD33" i="12" s="1"/>
  <c r="AB123" i="12"/>
  <c r="AA15" i="12"/>
  <c r="S127" i="12"/>
  <c r="W38" i="12"/>
  <c r="P123" i="12"/>
  <c r="AA123" i="12"/>
  <c r="W41" i="12"/>
  <c r="Z87" i="12"/>
  <c r="AZ87" i="12" s="1"/>
  <c r="AE105" i="12" a="1"/>
  <c r="AE105" i="12" s="1"/>
  <c r="W127" i="12"/>
  <c r="AB38" i="12"/>
  <c r="R15" i="12"/>
  <c r="R127" i="12"/>
  <c r="Y38" i="12"/>
  <c r="U123" i="12"/>
  <c r="AU41" i="12"/>
  <c r="AE87" i="12" a="1"/>
  <c r="AE87" i="12" s="1"/>
  <c r="S80" i="12"/>
  <c r="AB83" i="12"/>
  <c r="S15" i="12"/>
  <c r="Q127" i="12"/>
  <c r="BA127" i="12" s="1"/>
  <c r="S38" i="12"/>
  <c r="R87" i="12"/>
  <c r="Y123" i="12"/>
  <c r="AA41" i="12"/>
  <c r="Q87" i="12"/>
  <c r="BA87" i="12" s="1"/>
  <c r="AE123" i="12" a="1"/>
  <c r="AE123" i="12" s="1"/>
  <c r="AD123" i="12" s="1"/>
  <c r="AC123" i="12" s="1"/>
  <c r="AE127" i="12" a="1"/>
  <c r="AE127" i="12" s="1"/>
  <c r="AD127" i="12" s="1"/>
  <c r="AC127" i="12" s="1"/>
  <c r="AU15" i="12"/>
  <c r="AS127" i="12"/>
  <c r="AF127" i="12" s="1"/>
  <c r="V89" i="12"/>
  <c r="AY89" i="12" s="1"/>
  <c r="U38" i="12"/>
  <c r="V87" i="12"/>
  <c r="AY87" i="12" s="1"/>
  <c r="Q123" i="12"/>
  <c r="BA123" i="12" s="1"/>
  <c r="AB87" i="12"/>
  <c r="U127" i="12"/>
  <c r="AS87" i="12"/>
  <c r="AF87" i="12" s="1"/>
  <c r="AD87" i="12" s="1"/>
  <c r="AC87" i="12" s="1"/>
  <c r="AE15" i="12" a="1"/>
  <c r="AE15" i="12" s="1"/>
  <c r="AD15" i="12" s="1"/>
  <c r="AC15" i="12" s="1"/>
  <c r="AA103" i="12"/>
  <c r="P67" i="12"/>
  <c r="W15" i="12"/>
  <c r="V38" i="12"/>
  <c r="AY38" i="12" s="1"/>
  <c r="R123" i="12"/>
  <c r="Y103" i="12"/>
  <c r="AA38" i="12"/>
  <c r="Z15" i="12"/>
  <c r="AZ15" i="12" s="1"/>
  <c r="Z103" i="12"/>
  <c r="AZ103" i="12" s="1"/>
  <c r="Q15" i="12"/>
  <c r="BA15" i="12" s="1"/>
  <c r="V123" i="12"/>
  <c r="AY123" i="12" s="1"/>
  <c r="AU38" i="12"/>
  <c r="Z38" i="12"/>
  <c r="AZ38" i="12" s="1"/>
  <c r="V127" i="12"/>
  <c r="AY127" i="12" s="1"/>
  <c r="AB127" i="12"/>
  <c r="BF34" i="52" a="1"/>
  <c r="BF34" i="52" s="1"/>
  <c r="BG106" i="59" a="1"/>
  <c r="BG106" i="59" s="1"/>
  <c r="BE10" i="55" a="1"/>
  <c r="BE10" i="55" s="1"/>
  <c r="BE122" i="53" a="1"/>
  <c r="BE122" i="53" s="1"/>
  <c r="BF122" i="48" a="1"/>
  <c r="BF122" i="48" s="1"/>
  <c r="BF82" i="59" a="1"/>
  <c r="BF82" i="59" s="1"/>
  <c r="BF74" i="59" a="1"/>
  <c r="BF74" i="59" s="1"/>
  <c r="BG50" i="54" a="1"/>
  <c r="BG50" i="54" s="1"/>
  <c r="BE82" i="50" a="1"/>
  <c r="BE82" i="50" s="1"/>
  <c r="BE50" i="53" a="1"/>
  <c r="BE50" i="53" s="1"/>
  <c r="BG122" i="58" a="1"/>
  <c r="BG122" i="58" s="1"/>
  <c r="BF2" i="54" a="1"/>
  <c r="BF2" i="54" s="1"/>
  <c r="BE50" i="49" a="1"/>
  <c r="BE50" i="49" s="1"/>
  <c r="BG106" i="54" a="1"/>
  <c r="BG106" i="54" s="1"/>
  <c r="BF74" i="55" a="1"/>
  <c r="BF74" i="55" s="1"/>
  <c r="BE114" i="55" a="1"/>
  <c r="BE114" i="55" s="1"/>
  <c r="BF106" i="50" a="1"/>
  <c r="BF106" i="50" s="1"/>
  <c r="BE18" i="59" a="1"/>
  <c r="BE18" i="59" s="1"/>
  <c r="BE34" i="57" a="1"/>
  <c r="BE34" i="57" s="1"/>
  <c r="BF82" i="57" a="1"/>
  <c r="BF82" i="57" s="1"/>
  <c r="BF58" i="59" a="1"/>
  <c r="BF58" i="59" s="1"/>
  <c r="BE106" i="57" a="1"/>
  <c r="BE106" i="57" s="1"/>
  <c r="BG90" i="59" a="1"/>
  <c r="BG90" i="59" s="1"/>
  <c r="BF106" i="59" a="1"/>
  <c r="BF106" i="59" s="1"/>
  <c r="BF42" i="55" a="1"/>
  <c r="BF42" i="55" s="1"/>
  <c r="BG74" i="51" a="1"/>
  <c r="BG74" i="51" s="1"/>
  <c r="BF34" i="55" a="1"/>
  <c r="BF34" i="55" s="1"/>
  <c r="BF2" i="59" a="1"/>
  <c r="BF2" i="59" s="1"/>
  <c r="BG82" i="59" a="1"/>
  <c r="BG82" i="59" s="1"/>
  <c r="BG58" i="59" a="1"/>
  <c r="BG58" i="59" s="1"/>
  <c r="BE42" i="54" a="1"/>
  <c r="BE42" i="54" s="1"/>
  <c r="BG26" i="59" a="1"/>
  <c r="BG26" i="59" s="1"/>
  <c r="BF90" i="57" a="1"/>
  <c r="BF90" i="57" s="1"/>
  <c r="BG114" i="59" a="1"/>
  <c r="BG114" i="59" s="1"/>
  <c r="BE98" i="55" a="1"/>
  <c r="BE98" i="55" s="1"/>
  <c r="BF114" i="59" a="1"/>
  <c r="BF114" i="59" s="1"/>
  <c r="BF10" i="58" a="1"/>
  <c r="BF10" i="58" s="1"/>
  <c r="BG2" i="58" a="1"/>
  <c r="BG2" i="58" s="1"/>
  <c r="BG106" i="58" a="1"/>
  <c r="BG106" i="58" s="1"/>
  <c r="BE42" i="59" a="1"/>
  <c r="BE42" i="59" s="1"/>
  <c r="BE90" i="58" a="1"/>
  <c r="BE90" i="58" s="1"/>
  <c r="BG98" i="59" a="1"/>
  <c r="BG98" i="59" s="1"/>
  <c r="BF10" i="59" a="1"/>
  <c r="BF10" i="59" s="1"/>
  <c r="BF58" i="57" a="1"/>
  <c r="BF58" i="57" s="1"/>
  <c r="BE90" i="54" a="1"/>
  <c r="BE90" i="54" s="1"/>
  <c r="BF58" i="58" a="1"/>
  <c r="BF58" i="58" s="1"/>
  <c r="BE74" i="53" a="1"/>
  <c r="BE74" i="53" s="1"/>
  <c r="BG58" i="55" a="1"/>
  <c r="BG58" i="55" s="1"/>
  <c r="BE66" i="59" a="1"/>
  <c r="BE66" i="59" s="1"/>
  <c r="BF74" i="58" a="1"/>
  <c r="BF74" i="58" s="1"/>
  <c r="BE114" i="57" a="1"/>
  <c r="BE114" i="57" s="1"/>
  <c r="R91" i="12"/>
  <c r="Q104" i="12"/>
  <c r="BA104" i="12" s="1"/>
  <c r="P25" i="12"/>
  <c r="BD51" i="12" a="1"/>
  <c r="BD51" i="12" s="1"/>
  <c r="AA75" i="12"/>
  <c r="BD59" i="12" a="1"/>
  <c r="BD59" i="12" s="1"/>
  <c r="BF106" i="47" a="1"/>
  <c r="BF106" i="47" s="1"/>
  <c r="BF26" i="58" a="1"/>
  <c r="BF26" i="58" s="1"/>
  <c r="AE46" i="12" a="1"/>
  <c r="AE46" i="12" s="1"/>
  <c r="AD46" i="12" s="1"/>
  <c r="AC46" i="12" s="1"/>
  <c r="AE104" i="12" a="1"/>
  <c r="AE104" i="12" s="1"/>
  <c r="BF58" i="55" a="1"/>
  <c r="BF58" i="55" s="1"/>
  <c r="R67" i="12"/>
  <c r="BD32" i="12" a="1"/>
  <c r="BD32" i="12" s="1"/>
  <c r="W75" i="12"/>
  <c r="AA67" i="12"/>
  <c r="P119" i="12"/>
  <c r="BD78" i="12" a="1"/>
  <c r="BD78" i="12" s="1"/>
  <c r="AE50" i="12" a="1"/>
  <c r="AE50" i="12" s="1"/>
  <c r="BD13" i="12" a="1"/>
  <c r="BD13" i="12" s="1"/>
  <c r="BF18" i="53" a="1"/>
  <c r="BF18" i="53" s="1"/>
  <c r="BF122" i="58" a="1"/>
  <c r="BF122" i="58" s="1"/>
  <c r="Q126" i="12"/>
  <c r="BA126" i="12" s="1"/>
  <c r="Y75" i="12"/>
  <c r="BD7" i="12" a="1"/>
  <c r="BD7" i="12" s="1"/>
  <c r="R28" i="12"/>
  <c r="AE90" i="12" a="1"/>
  <c r="AE90" i="12" s="1"/>
  <c r="AD90" i="12" s="1"/>
  <c r="AS104" i="12"/>
  <c r="AF104" i="12" s="1"/>
  <c r="BD113" i="12" a="1"/>
  <c r="BD113" i="12" s="1"/>
  <c r="U40" i="12"/>
  <c r="BE50" i="59" a="1"/>
  <c r="BE50" i="59" s="1"/>
  <c r="W40" i="12"/>
  <c r="W104" i="12"/>
  <c r="AB33" i="12"/>
  <c r="AB75" i="12"/>
  <c r="AE85" i="12" a="1"/>
  <c r="AE85" i="12" s="1"/>
  <c r="BG74" i="53" a="1"/>
  <c r="BG74" i="53" s="1"/>
  <c r="BG26" i="58" a="1"/>
  <c r="BG26" i="58" s="1"/>
  <c r="BG106" i="57" a="1"/>
  <c r="BG106" i="57" s="1"/>
  <c r="BE66" i="57" a="1"/>
  <c r="BE66" i="57" s="1"/>
  <c r="AE21" i="57" a="1"/>
  <c r="AE21" i="57" s="1"/>
  <c r="AD21" i="57" s="1"/>
  <c r="AC21" i="57" s="1"/>
  <c r="V35" i="57"/>
  <c r="AY35" i="57" s="1"/>
  <c r="BB35" i="57" s="1"/>
  <c r="BB40" i="57"/>
  <c r="P82" i="57"/>
  <c r="S82" i="57"/>
  <c r="Z82" i="57"/>
  <c r="AZ82" i="57" s="1"/>
  <c r="BF90" i="52" a="1"/>
  <c r="BF90" i="52" s="1"/>
  <c r="BE42" i="53" a="1"/>
  <c r="BE42" i="53" s="1"/>
  <c r="BG122" i="55" a="1"/>
  <c r="BG122" i="55" s="1"/>
  <c r="W82" i="57"/>
  <c r="AA56" i="57"/>
  <c r="V80" i="57"/>
  <c r="AY80" i="57" s="1"/>
  <c r="AB20" i="57"/>
  <c r="BB2" i="57"/>
  <c r="U82" i="57"/>
  <c r="Z35" i="57"/>
  <c r="AZ35" i="57" s="1"/>
  <c r="AB82" i="57"/>
  <c r="BF82" i="50" a="1"/>
  <c r="BF82" i="50" s="1"/>
  <c r="BF90" i="58" a="1"/>
  <c r="BF90" i="58" s="1"/>
  <c r="BE34" i="59" a="1"/>
  <c r="BE34" i="59" s="1"/>
  <c r="BG50" i="59" a="1"/>
  <c r="BG50" i="59" s="1"/>
  <c r="AE20" i="57" a="1"/>
  <c r="AE20" i="57" s="1"/>
  <c r="AD20" i="57" s="1"/>
  <c r="AC20" i="57" s="1"/>
  <c r="BG90" i="57" a="1"/>
  <c r="BG90" i="57" s="1"/>
  <c r="AD75" i="57"/>
  <c r="AC75" i="57" s="1"/>
  <c r="AE82" i="57" a="1"/>
  <c r="AE82" i="57" s="1"/>
  <c r="AD82" i="57" s="1"/>
  <c r="AC82" i="57" s="1"/>
  <c r="U109" i="57"/>
  <c r="S56" i="57"/>
  <c r="S80" i="57"/>
  <c r="V20" i="57"/>
  <c r="AY20" i="57" s="1"/>
  <c r="W35" i="57"/>
  <c r="BG18" i="47" a="1"/>
  <c r="BG18" i="47" s="1"/>
  <c r="BF90" i="59" a="1"/>
  <c r="BF90" i="59" s="1"/>
  <c r="AB108" i="57"/>
  <c r="Y108" i="57"/>
  <c r="W108" i="57"/>
  <c r="P108" i="57"/>
  <c r="U108" i="57"/>
  <c r="V108" i="57"/>
  <c r="AY108" i="57" s="1"/>
  <c r="R108" i="57"/>
  <c r="Q108" i="57"/>
  <c r="BA108" i="57" s="1"/>
  <c r="BB108" i="57" s="1"/>
  <c r="AA108" i="57"/>
  <c r="Z108" i="57"/>
  <c r="AZ108" i="57" s="1"/>
  <c r="S108" i="57"/>
  <c r="AE108" i="57" a="1"/>
  <c r="AE108" i="57" s="1"/>
  <c r="AD108" i="57" s="1"/>
  <c r="AC108" i="57" s="1"/>
  <c r="BB15" i="57"/>
  <c r="Q80" i="57"/>
  <c r="BA80" i="57" s="1"/>
  <c r="BB80" i="57" s="1"/>
  <c r="AU20" i="57"/>
  <c r="R82" i="57"/>
  <c r="BE10" i="52" a="1"/>
  <c r="BE10" i="52" s="1"/>
  <c r="BE34" i="55" a="1"/>
  <c r="BE34" i="55" s="1"/>
  <c r="BG106" i="55" a="1"/>
  <c r="BG106" i="55" s="1"/>
  <c r="BF114" i="55" a="1"/>
  <c r="BF114" i="55" s="1"/>
  <c r="Y20" i="57"/>
  <c r="AA82" i="57"/>
  <c r="Y35" i="57"/>
  <c r="BB71" i="57"/>
  <c r="BE74" i="52" a="1"/>
  <c r="BE74" i="52" s="1"/>
  <c r="BF122" i="54" a="1"/>
  <c r="BF122" i="54" s="1"/>
  <c r="BE90" i="57" a="1"/>
  <c r="BE90" i="57" s="1"/>
  <c r="BG90" i="58" a="1"/>
  <c r="BG90" i="58" s="1"/>
  <c r="BE106" i="59" a="1"/>
  <c r="BE106" i="59" s="1"/>
  <c r="BE114" i="59" a="1"/>
  <c r="BE114" i="59" s="1"/>
  <c r="BF26" i="59" a="1"/>
  <c r="BF26" i="59" s="1"/>
  <c r="U124" i="57"/>
  <c r="W124" i="57"/>
  <c r="AB124" i="57"/>
  <c r="AA124" i="57"/>
  <c r="Z124" i="57"/>
  <c r="AZ124" i="57" s="1"/>
  <c r="Y124" i="57"/>
  <c r="AE124" i="57" a="1"/>
  <c r="AE124" i="57" s="1"/>
  <c r="AS95" i="57"/>
  <c r="AF95" i="57" s="1"/>
  <c r="V82" i="57"/>
  <c r="AY82" i="57" s="1"/>
  <c r="BB82" i="57" s="1"/>
  <c r="BF42" i="57" a="1"/>
  <c r="BF42" i="57" s="1"/>
  <c r="AD124" i="57"/>
  <c r="AC124" i="57" s="1"/>
  <c r="Y82" i="57"/>
  <c r="BB57" i="57"/>
  <c r="BF98" i="55" a="1"/>
  <c r="BF98" i="55" s="1"/>
  <c r="BG26" i="57" a="1"/>
  <c r="BG26" i="57" s="1"/>
  <c r="BF2" i="58" a="1"/>
  <c r="BF2" i="58" s="1"/>
  <c r="BE98" i="59" a="1"/>
  <c r="BE98" i="59" s="1"/>
  <c r="BG18" i="59" a="1"/>
  <c r="BG18" i="59" s="1"/>
  <c r="BF18" i="59" a="1"/>
  <c r="BF18" i="59" s="1"/>
  <c r="Y100" i="57"/>
  <c r="AS100" i="57"/>
  <c r="AF100" i="57" s="1"/>
  <c r="Y91" i="12"/>
  <c r="V25" i="12"/>
  <c r="AY25" i="12" s="1"/>
  <c r="U48" i="12"/>
  <c r="Y67" i="12"/>
  <c r="Z119" i="12"/>
  <c r="AZ119" i="12" s="1"/>
  <c r="V119" i="12"/>
  <c r="AY119" i="12" s="1"/>
  <c r="BG10" i="54" a="1"/>
  <c r="BG10" i="54" s="1"/>
  <c r="AS67" i="12"/>
  <c r="AF67" i="12" s="1"/>
  <c r="R119" i="12"/>
  <c r="AS91" i="12"/>
  <c r="AF91" i="12" s="1"/>
  <c r="P69" i="12"/>
  <c r="P48" i="12"/>
  <c r="AB67" i="12"/>
  <c r="Q119" i="12"/>
  <c r="BA119" i="12" s="1"/>
  <c r="AS75" i="12"/>
  <c r="AF75" i="12" s="1"/>
  <c r="BE10" i="49" a="1"/>
  <c r="BE10" i="49" s="1"/>
  <c r="BE26" i="52" a="1"/>
  <c r="BE26" i="52" s="1"/>
  <c r="BF66" i="54" a="1"/>
  <c r="BF66" i="54" s="1"/>
  <c r="BG98" i="58" a="1"/>
  <c r="BG98" i="58" s="1"/>
  <c r="U91" i="12"/>
  <c r="W67" i="12"/>
  <c r="W119" i="12"/>
  <c r="BD82" i="12" a="1"/>
  <c r="BD82" i="12" s="1"/>
  <c r="BF2" i="47" a="1"/>
  <c r="BF2" i="47" s="1"/>
  <c r="BG18" i="50" a="1"/>
  <c r="BG18" i="50" s="1"/>
  <c r="BF26" i="53" a="1"/>
  <c r="BF26" i="53" s="1"/>
  <c r="BF42" i="54" a="1"/>
  <c r="BF42" i="54" s="1"/>
  <c r="BE34" i="54" a="1"/>
  <c r="BE34" i="54" s="1"/>
  <c r="BG42" i="55" a="1"/>
  <c r="BG42" i="55" s="1"/>
  <c r="BG58" i="58" a="1"/>
  <c r="BG58" i="58" s="1"/>
  <c r="BE42" i="58" a="1"/>
  <c r="BE42" i="58" s="1"/>
  <c r="BF122" i="59" a="1"/>
  <c r="BF122" i="59" s="1"/>
  <c r="BG34" i="59" a="1"/>
  <c r="BG34" i="59" s="1"/>
  <c r="BE26" i="59" a="1"/>
  <c r="BE26" i="59" s="1"/>
  <c r="AA14" i="12"/>
  <c r="Z91" i="12"/>
  <c r="AZ91" i="12" s="1"/>
  <c r="BD60" i="12" a="1"/>
  <c r="BD60" i="12" s="1"/>
  <c r="U16" i="12"/>
  <c r="S94" i="12"/>
  <c r="BD87" i="12" a="1"/>
  <c r="BD87" i="12" s="1"/>
  <c r="U67" i="12"/>
  <c r="S119" i="12"/>
  <c r="BF34" i="51" a="1"/>
  <c r="BF34" i="51" s="1"/>
  <c r="BG114" i="52" a="1"/>
  <c r="BG114" i="52" s="1"/>
  <c r="BE2" i="54" a="1"/>
  <c r="BE2" i="54" s="1"/>
  <c r="AB91" i="12"/>
  <c r="W112" i="12"/>
  <c r="P100" i="12"/>
  <c r="Z67" i="12"/>
  <c r="AZ67" i="12" s="1"/>
  <c r="Q67" i="12"/>
  <c r="BA67" i="12" s="1"/>
  <c r="AA119" i="12"/>
  <c r="Y119" i="12"/>
  <c r="W68" i="12"/>
  <c r="Q85" i="12"/>
  <c r="BA85" i="12" s="1"/>
  <c r="BB85" i="12" s="1"/>
  <c r="AA45" i="12"/>
  <c r="U45" i="12"/>
  <c r="Z108" i="12"/>
  <c r="AZ108" i="12" s="1"/>
  <c r="BB108" i="12" s="1"/>
  <c r="BD79" i="12" a="1"/>
  <c r="BD79" i="12" s="1"/>
  <c r="BE114" i="54" a="1"/>
  <c r="BE114" i="54" s="1"/>
  <c r="BF106" i="58" a="1"/>
  <c r="BF106" i="58" s="1"/>
  <c r="BG114" i="58" a="1"/>
  <c r="BG114" i="58" s="1"/>
  <c r="U118" i="12"/>
  <c r="P112" i="12"/>
  <c r="V67" i="12"/>
  <c r="AY67" i="12" s="1"/>
  <c r="AE67" i="12" a="1"/>
  <c r="AE67" i="12" s="1"/>
  <c r="AE119" i="12" a="1"/>
  <c r="AE119" i="12" s="1"/>
  <c r="AB119" i="12"/>
  <c r="AA85" i="12"/>
  <c r="BD127" i="12" a="1"/>
  <c r="BD127" i="12" s="1"/>
  <c r="BF106" i="52" a="1"/>
  <c r="BF106" i="52" s="1"/>
  <c r="BF10" i="54" a="1"/>
  <c r="BF10" i="54" s="1"/>
  <c r="BG34" i="58" a="1"/>
  <c r="BG34" i="58" s="1"/>
  <c r="BF50" i="58" a="1"/>
  <c r="BF50" i="58" s="1"/>
  <c r="BG42" i="58" a="1"/>
  <c r="BG42" i="58" s="1"/>
  <c r="BG10" i="58" a="1"/>
  <c r="BG10" i="58" s="1"/>
  <c r="BF50" i="59" a="1"/>
  <c r="BF50" i="59" s="1"/>
  <c r="AS100" i="12"/>
  <c r="AF100" i="12" s="1"/>
  <c r="AS119" i="12"/>
  <c r="AF119" i="12" s="1"/>
  <c r="AD119" i="12" s="1"/>
  <c r="AC119" i="12" s="1"/>
  <c r="AE91" i="12" a="1"/>
  <c r="AE91" i="12" s="1"/>
  <c r="AD91" i="12" s="1"/>
  <c r="AC91" i="12" s="1"/>
  <c r="R48" i="12"/>
  <c r="AA4" i="12"/>
  <c r="BD3" i="12" a="1"/>
  <c r="BD3" i="12" s="1"/>
  <c r="BG34" i="52" a="1"/>
  <c r="BG34" i="52" s="1"/>
  <c r="BE50" i="57" a="1"/>
  <c r="BE50" i="57" s="1"/>
  <c r="BG34" i="57" a="1"/>
  <c r="BG34" i="57" s="1"/>
  <c r="BE58" i="57" a="1"/>
  <c r="BE58" i="57" s="1"/>
  <c r="BE10" i="58" a="1"/>
  <c r="BE10" i="58" s="1"/>
  <c r="BF98" i="59" a="1"/>
  <c r="BF98" i="59" s="1"/>
  <c r="BE10" i="59" a="1"/>
  <c r="BE10" i="59" s="1"/>
  <c r="BE122" i="49" a="1"/>
  <c r="BE122" i="49" s="1"/>
  <c r="BE26" i="57" a="1"/>
  <c r="BE26" i="57" s="1"/>
  <c r="BF26" i="57" a="1"/>
  <c r="BF26" i="57" s="1"/>
  <c r="BF42" i="58" a="1"/>
  <c r="BF42" i="58" s="1"/>
  <c r="BG2" i="59" a="1"/>
  <c r="BG2" i="59" s="1"/>
  <c r="BF26" i="52" a="1"/>
  <c r="BF26" i="52" s="1"/>
  <c r="BE122" i="59" a="1"/>
  <c r="BE122" i="59" s="1"/>
  <c r="BG74" i="59" a="1"/>
  <c r="BG74" i="59" s="1"/>
  <c r="BF42" i="59" a="1"/>
  <c r="BF42" i="59" s="1"/>
  <c r="BF66" i="59" a="1"/>
  <c r="BF66" i="59" s="1"/>
  <c r="BF34" i="53" a="1"/>
  <c r="BF34" i="53" s="1"/>
  <c r="BF42" i="53" a="1"/>
  <c r="BF42" i="53" s="1"/>
  <c r="BE74" i="58" a="1"/>
  <c r="BE74" i="58" s="1"/>
  <c r="BE50" i="58" a="1"/>
  <c r="BE50" i="58" s="1"/>
  <c r="BF34" i="58" a="1"/>
  <c r="BF34" i="58" s="1"/>
  <c r="BG66" i="59" a="1"/>
  <c r="BG66" i="59" s="1"/>
  <c r="BG42" i="59" a="1"/>
  <c r="BG42" i="59" s="1"/>
  <c r="BG122" i="53" a="1"/>
  <c r="BG122" i="53" s="1"/>
  <c r="BF66" i="58" a="1"/>
  <c r="BF66" i="58" s="1"/>
  <c r="BE106" i="58" a="1"/>
  <c r="BE106" i="58" s="1"/>
  <c r="BE90" i="59" a="1"/>
  <c r="BE90" i="59" s="1"/>
  <c r="BE26" i="50" a="1"/>
  <c r="BE26" i="50" s="1"/>
  <c r="BE58" i="55" a="1"/>
  <c r="BE58" i="55" s="1"/>
  <c r="BE26" i="58" a="1"/>
  <c r="BE26" i="58" s="1"/>
  <c r="BE58" i="59" a="1"/>
  <c r="BE58" i="59" s="1"/>
  <c r="BG82" i="51" a="1"/>
  <c r="BG82" i="51" s="1"/>
  <c r="BG122" i="59" a="1"/>
  <c r="BG122" i="59" s="1"/>
  <c r="BE2" i="59" a="1"/>
  <c r="BE2" i="59" s="1"/>
  <c r="BF10" i="55" a="1"/>
  <c r="BF10" i="55" s="1"/>
  <c r="BF122" i="57" a="1"/>
  <c r="BF122" i="57" s="1"/>
  <c r="BE74" i="57" a="1"/>
  <c r="BE74" i="57" s="1"/>
  <c r="BG74" i="58" a="1"/>
  <c r="BG74" i="58" s="1"/>
  <c r="BE82" i="59" a="1"/>
  <c r="BE82" i="59" s="1"/>
  <c r="BF90" i="46" a="1"/>
  <c r="BF90" i="46" s="1"/>
  <c r="BG10" i="57" a="1"/>
  <c r="BG10" i="57" s="1"/>
  <c r="BE34" i="58" a="1"/>
  <c r="BE34" i="58" s="1"/>
  <c r="BE2" i="58" a="1"/>
  <c r="BE2" i="58" s="1"/>
  <c r="BF18" i="58" a="1"/>
  <c r="BF18" i="58" s="1"/>
  <c r="BE74" i="59" a="1"/>
  <c r="BE74" i="59" s="1"/>
  <c r="BE82" i="57" a="1"/>
  <c r="BE82" i="57" s="1"/>
  <c r="BF82" i="58" a="1"/>
  <c r="BF82" i="58" s="1"/>
  <c r="BF74" i="51" a="1"/>
  <c r="BF74" i="51" s="1"/>
  <c r="BE106" i="53" a="1"/>
  <c r="BE106" i="53" s="1"/>
  <c r="BF50" i="57" a="1"/>
  <c r="BF50" i="57" s="1"/>
  <c r="BE58" i="58" a="1"/>
  <c r="BE58" i="58" s="1"/>
  <c r="BF98" i="58" a="1"/>
  <c r="BF98" i="58" s="1"/>
  <c r="BE18" i="58" a="1"/>
  <c r="BE18" i="58" s="1"/>
  <c r="BG10" i="59" a="1"/>
  <c r="BG10" i="59" s="1"/>
  <c r="BF34" i="59" a="1"/>
  <c r="BF34" i="59" s="1"/>
  <c r="BF106" i="53" a="1"/>
  <c r="BF106" i="53" s="1"/>
  <c r="BG10" i="55" a="1"/>
  <c r="BG10" i="55" s="1"/>
  <c r="BG122" i="57" a="1"/>
  <c r="BG122" i="57" s="1"/>
  <c r="BG122" i="54" a="1"/>
  <c r="BG122" i="54" s="1"/>
  <c r="BF18" i="54" a="1"/>
  <c r="BF18" i="54" s="1"/>
  <c r="BG90" i="54" a="1"/>
  <c r="BG90" i="54" s="1"/>
  <c r="BE82" i="58" a="1"/>
  <c r="BE82" i="58" s="1"/>
  <c r="BG18" i="58" a="1"/>
  <c r="BG18" i="58" s="1"/>
  <c r="P61" i="59"/>
  <c r="BE122" i="48" a="1"/>
  <c r="BE122" i="48" s="1"/>
  <c r="BG10" i="51" a="1"/>
  <c r="BG10" i="51" s="1"/>
  <c r="BG34" i="51" a="1"/>
  <c r="BG34" i="51" s="1"/>
  <c r="BE18" i="54" a="1"/>
  <c r="BE18" i="54" s="1"/>
  <c r="BG98" i="55" a="1"/>
  <c r="BG98" i="55" s="1"/>
  <c r="Y73" i="59"/>
  <c r="P73" i="59"/>
  <c r="Z73" i="59"/>
  <c r="AZ73" i="59" s="1"/>
  <c r="BB73" i="59" s="1"/>
  <c r="BB98" i="59"/>
  <c r="BB22" i="59"/>
  <c r="BG106" i="51" a="1"/>
  <c r="BG106" i="51" s="1"/>
  <c r="BE122" i="55" a="1"/>
  <c r="BE122" i="55" s="1"/>
  <c r="BF66" i="57" a="1"/>
  <c r="BF66" i="57" s="1"/>
  <c r="BE114" i="58" a="1"/>
  <c r="BE114" i="58" s="1"/>
  <c r="BG66" i="58" a="1"/>
  <c r="BG66" i="58" s="1"/>
  <c r="R61" i="59"/>
  <c r="BG18" i="54" a="1"/>
  <c r="BG18" i="54" s="1"/>
  <c r="BE10" i="54" a="1"/>
  <c r="BE10" i="54" s="1"/>
  <c r="BG82" i="55" a="1"/>
  <c r="BG82" i="55" s="1"/>
  <c r="BG82" i="57" a="1"/>
  <c r="BG82" i="57" s="1"/>
  <c r="BE18" i="57" a="1"/>
  <c r="BE18" i="57" s="1"/>
  <c r="BE98" i="58" a="1"/>
  <c r="BE98" i="58" s="1"/>
  <c r="BE66" i="58" a="1"/>
  <c r="BE66" i="58" s="1"/>
  <c r="Z129" i="59"/>
  <c r="AZ129" i="59" s="1"/>
  <c r="Y129" i="59"/>
  <c r="AE129" i="59" a="1"/>
  <c r="AE129" i="59" s="1"/>
  <c r="U129" i="59"/>
  <c r="P129" i="59"/>
  <c r="AB129" i="59"/>
  <c r="AA129" i="59"/>
  <c r="W129" i="59"/>
  <c r="AS74" i="59"/>
  <c r="AF74" i="59" s="1"/>
  <c r="AS108" i="59"/>
  <c r="AF108" i="59" s="1"/>
  <c r="BB55" i="59"/>
  <c r="P108" i="59"/>
  <c r="Q61" i="59"/>
  <c r="BA61" i="59" s="1"/>
  <c r="BB61" i="59" s="1"/>
  <c r="BG2" i="53" a="1"/>
  <c r="BG2" i="53" s="1"/>
  <c r="BE26" i="54" a="1"/>
  <c r="BE26" i="54" s="1"/>
  <c r="BF26" i="54" a="1"/>
  <c r="BF26" i="54" s="1"/>
  <c r="BF34" i="54" a="1"/>
  <c r="BF34" i="54" s="1"/>
  <c r="BG66" i="54" a="1"/>
  <c r="BG66" i="54" s="1"/>
  <c r="BF122" i="55" a="1"/>
  <c r="BF122" i="55" s="1"/>
  <c r="BG82" i="58" a="1"/>
  <c r="BG82" i="58" s="1"/>
  <c r="BB100" i="59"/>
  <c r="AD129" i="59"/>
  <c r="AC129" i="59" s="1"/>
  <c r="BB103" i="59"/>
  <c r="BG26" i="47" a="1"/>
  <c r="BG26" i="47" s="1"/>
  <c r="BG98" i="50" a="1"/>
  <c r="BG98" i="50" s="1"/>
  <c r="BE82" i="54" a="1"/>
  <c r="BE82" i="54" s="1"/>
  <c r="BF26" i="55" a="1"/>
  <c r="BF26" i="55" s="1"/>
  <c r="BF18" i="57" a="1"/>
  <c r="BF18" i="57" s="1"/>
  <c r="BE98" i="57" a="1"/>
  <c r="BE98" i="57" s="1"/>
  <c r="BB80" i="59"/>
  <c r="BF98" i="49" a="1"/>
  <c r="BF98" i="49" s="1"/>
  <c r="BF90" i="55" a="1"/>
  <c r="BF90" i="55" s="1"/>
  <c r="BG114" i="57" a="1"/>
  <c r="BG114" i="57" s="1"/>
  <c r="BE2" i="57" a="1"/>
  <c r="BE2" i="57" s="1"/>
  <c r="BG50" i="57" a="1"/>
  <c r="BG50" i="57" s="1"/>
  <c r="BF114" i="58" a="1"/>
  <c r="BF114" i="58" s="1"/>
  <c r="BG18" i="57" a="1"/>
  <c r="BG18" i="57" s="1"/>
  <c r="BE122" i="57" a="1"/>
  <c r="BE122" i="57" s="1"/>
  <c r="BE122" i="58" a="1"/>
  <c r="BE122" i="58" s="1"/>
  <c r="BG42" i="51" a="1"/>
  <c r="BG42" i="51" s="1"/>
  <c r="BG26" i="55" a="1"/>
  <c r="BG26" i="55" s="1"/>
  <c r="BF74" i="57" a="1"/>
  <c r="BF74" i="57" s="1"/>
  <c r="BG66" i="57" a="1"/>
  <c r="BG66" i="57" s="1"/>
  <c r="BE42" i="57" a="1"/>
  <c r="BE42" i="57" s="1"/>
  <c r="BG90" i="53" a="1"/>
  <c r="BG90" i="53" s="1"/>
  <c r="BF98" i="53" a="1"/>
  <c r="BF98" i="53" s="1"/>
  <c r="BF50" i="55" a="1"/>
  <c r="BF50" i="55" s="1"/>
  <c r="BG98" i="57" a="1"/>
  <c r="BG98" i="57" s="1"/>
  <c r="BF98" i="57" a="1"/>
  <c r="BF98" i="57" s="1"/>
  <c r="BG74" i="57" a="1"/>
  <c r="BG74" i="57" s="1"/>
  <c r="BE2" i="53" a="1"/>
  <c r="BE2" i="53" s="1"/>
  <c r="BF90" i="54" a="1"/>
  <c r="BF90" i="54" s="1"/>
  <c r="BE26" i="55" a="1"/>
  <c r="BE26" i="55" s="1"/>
  <c r="BE50" i="55" a="1"/>
  <c r="BE50" i="55" s="1"/>
  <c r="BF2" i="57" a="1"/>
  <c r="BF2" i="57" s="1"/>
  <c r="BF66" i="49" a="1"/>
  <c r="BF66" i="49" s="1"/>
  <c r="BE90" i="51" a="1"/>
  <c r="BE90" i="51" s="1"/>
  <c r="BF66" i="55" a="1"/>
  <c r="BF66" i="55" s="1"/>
  <c r="BG58" i="57" a="1"/>
  <c r="BG58" i="57" s="1"/>
  <c r="BF106" i="57" a="1"/>
  <c r="BF106" i="57" s="1"/>
  <c r="BE2" i="47" a="1"/>
  <c r="BE2" i="47" s="1"/>
  <c r="BG66" i="49" a="1"/>
  <c r="BG66" i="49" s="1"/>
  <c r="BF10" i="53" a="1"/>
  <c r="BF10" i="53" s="1"/>
  <c r="BG74" i="55" a="1"/>
  <c r="BG74" i="55" s="1"/>
  <c r="BE42" i="55" a="1"/>
  <c r="BE42" i="55" s="1"/>
  <c r="BF114" i="57" a="1"/>
  <c r="BF114" i="57" s="1"/>
  <c r="BE74" i="55" a="1"/>
  <c r="BE74" i="55" s="1"/>
  <c r="BF10" i="57" a="1"/>
  <c r="BF10" i="57" s="1"/>
  <c r="BG42" i="57" a="1"/>
  <c r="BG42" i="57" s="1"/>
  <c r="BE2" i="52" a="1"/>
  <c r="BE2" i="52" s="1"/>
  <c r="BF58" i="54" a="1"/>
  <c r="BF58" i="54" s="1"/>
  <c r="BE90" i="55" a="1"/>
  <c r="BE90" i="55" s="1"/>
  <c r="BF34" i="57" a="1"/>
  <c r="BF34" i="57" s="1"/>
  <c r="BG2" i="57" a="1"/>
  <c r="BG2" i="57" s="1"/>
  <c r="BE10" i="57" a="1"/>
  <c r="BE10" i="57" s="1"/>
  <c r="BG90" i="51" a="1"/>
  <c r="BG90" i="51" s="1"/>
  <c r="BF106" i="49" a="1"/>
  <c r="BF106" i="49" s="1"/>
  <c r="BG26" i="54" a="1"/>
  <c r="BG26" i="54" s="1"/>
  <c r="BF66" i="52" a="1"/>
  <c r="BF66" i="52" s="1"/>
  <c r="BF58" i="53" a="1"/>
  <c r="BF58" i="53" s="1"/>
  <c r="BF42" i="51" a="1"/>
  <c r="BF42" i="51" s="1"/>
  <c r="BF106" i="54" a="1"/>
  <c r="BF106" i="54" s="1"/>
  <c r="BG42" i="54" a="1"/>
  <c r="BG42" i="54" s="1"/>
  <c r="BG82" i="54" a="1"/>
  <c r="BG82" i="54" s="1"/>
  <c r="BE58" i="50" a="1"/>
  <c r="BE58" i="50" s="1"/>
  <c r="BF2" i="53" a="1"/>
  <c r="BF2" i="53" s="1"/>
  <c r="BE98" i="53" a="1"/>
  <c r="BE98" i="53" s="1"/>
  <c r="BF82" i="55" a="1"/>
  <c r="BF82" i="55" s="1"/>
  <c r="BE82" i="55" a="1"/>
  <c r="BE82" i="55" s="1"/>
  <c r="BG26" i="46" a="1"/>
  <c r="BG26" i="46" s="1"/>
  <c r="BE122" i="52" a="1"/>
  <c r="BE122" i="52" s="1"/>
  <c r="BG58" i="52" a="1"/>
  <c r="BG58" i="52" s="1"/>
  <c r="BG58" i="53" a="1"/>
  <c r="BG58" i="53" s="1"/>
  <c r="BG82" i="53" a="1"/>
  <c r="BG82" i="53" s="1"/>
  <c r="BG34" i="55" a="1"/>
  <c r="BG34" i="55" s="1"/>
  <c r="BF106" i="55" a="1"/>
  <c r="BF106" i="55" s="1"/>
  <c r="BE106" i="55" a="1"/>
  <c r="BE106" i="55" s="1"/>
  <c r="BG50" i="49" a="1"/>
  <c r="BG50" i="49" s="1"/>
  <c r="BE66" i="52" a="1"/>
  <c r="BE66" i="52" s="1"/>
  <c r="BG58" i="54" a="1"/>
  <c r="BG58" i="54" s="1"/>
  <c r="BG2" i="55" a="1"/>
  <c r="BG2" i="55" s="1"/>
  <c r="BG18" i="55" a="1"/>
  <c r="BG18" i="55" s="1"/>
  <c r="BG50" i="55" a="1"/>
  <c r="BG50" i="55" s="1"/>
  <c r="BF18" i="49" a="1"/>
  <c r="BF18" i="49" s="1"/>
  <c r="BF18" i="52" a="1"/>
  <c r="BF18" i="52" s="1"/>
  <c r="BF82" i="54" a="1"/>
  <c r="BF82" i="54" s="1"/>
  <c r="BG58" i="51" a="1"/>
  <c r="BG58" i="51" s="1"/>
  <c r="BF10" i="52" a="1"/>
  <c r="BF10" i="52" s="1"/>
  <c r="BG18" i="52" a="1"/>
  <c r="BG18" i="52" s="1"/>
  <c r="BG114" i="55" a="1"/>
  <c r="BG114" i="55" s="1"/>
  <c r="BG66" i="55" a="1"/>
  <c r="BG66" i="55" s="1"/>
  <c r="BG82" i="49" a="1"/>
  <c r="BG82" i="49" s="1"/>
  <c r="BE90" i="52" a="1"/>
  <c r="BE90" i="52" s="1"/>
  <c r="BE2" i="55" a="1"/>
  <c r="BE2" i="55" s="1"/>
  <c r="BG106" i="52" a="1"/>
  <c r="BG106" i="52" s="1"/>
  <c r="BG50" i="53" a="1"/>
  <c r="BG50" i="53" s="1"/>
  <c r="BE26" i="53" a="1"/>
  <c r="BE26" i="53" s="1"/>
  <c r="BF50" i="53" a="1"/>
  <c r="BF50" i="53" s="1"/>
  <c r="BF18" i="55" a="1"/>
  <c r="BF18" i="55" s="1"/>
  <c r="BE66" i="55" a="1"/>
  <c r="BE66" i="55" s="1"/>
  <c r="BF66" i="47" a="1"/>
  <c r="BF66" i="47" s="1"/>
  <c r="BG122" i="48" a="1"/>
  <c r="BG122" i="48" s="1"/>
  <c r="BF66" i="48" a="1"/>
  <c r="BF66" i="48" s="1"/>
  <c r="BG66" i="52" a="1"/>
  <c r="BG66" i="52" s="1"/>
  <c r="BF122" i="53" a="1"/>
  <c r="BF122" i="53" s="1"/>
  <c r="BF114" i="53" a="1"/>
  <c r="BF114" i="53" s="1"/>
  <c r="BF2" i="55" a="1"/>
  <c r="BF2" i="55" s="1"/>
  <c r="BE2" i="51" a="1"/>
  <c r="BE2" i="51" s="1"/>
  <c r="BE58" i="54" a="1"/>
  <c r="BE58" i="54" s="1"/>
  <c r="BG34" i="54" a="1"/>
  <c r="BG34" i="54" s="1"/>
  <c r="BG90" i="47" a="1"/>
  <c r="BG90" i="47" s="1"/>
  <c r="BF18" i="50" a="1"/>
  <c r="BF18" i="50" s="1"/>
  <c r="BE82" i="53" a="1"/>
  <c r="BE82" i="53" s="1"/>
  <c r="BG98" i="54" a="1"/>
  <c r="BG98" i="54" s="1"/>
  <c r="BE18" i="55" a="1"/>
  <c r="BE18" i="55" s="1"/>
  <c r="BE18" i="50" a="1"/>
  <c r="BE18" i="50" s="1"/>
  <c r="BE122" i="54" a="1"/>
  <c r="BE122" i="54" s="1"/>
  <c r="BG90" i="55" a="1"/>
  <c r="BG90" i="55" s="1"/>
  <c r="BG10" i="50" a="1"/>
  <c r="BG10" i="50" s="1"/>
  <c r="BF74" i="52" a="1"/>
  <c r="BF74" i="52" s="1"/>
  <c r="BG122" i="52" a="1"/>
  <c r="BG122" i="52" s="1"/>
  <c r="BE90" i="53" a="1"/>
  <c r="BE90" i="53" s="1"/>
  <c r="BE74" i="54" a="1"/>
  <c r="BE74" i="54" s="1"/>
  <c r="BG82" i="52" a="1"/>
  <c r="BG82" i="52" s="1"/>
  <c r="BE50" i="54" a="1"/>
  <c r="BE50" i="54" s="1"/>
  <c r="BF74" i="54" a="1"/>
  <c r="BF74" i="54" s="1"/>
  <c r="BE66" i="54" a="1"/>
  <c r="BE66" i="54" s="1"/>
  <c r="BE98" i="48" a="1"/>
  <c r="BE98" i="48" s="1"/>
  <c r="BE74" i="50" a="1"/>
  <c r="BE74" i="50" s="1"/>
  <c r="BE34" i="53" a="1"/>
  <c r="BE34" i="53" s="1"/>
  <c r="BE98" i="54" a="1"/>
  <c r="BE98" i="54" s="1"/>
  <c r="BE106" i="49" a="1"/>
  <c r="BE106" i="49" s="1"/>
  <c r="BE66" i="49" a="1"/>
  <c r="BE66" i="49" s="1"/>
  <c r="BF114" i="54" a="1"/>
  <c r="BF114" i="54" s="1"/>
  <c r="BF50" i="54" a="1"/>
  <c r="BF50" i="54" s="1"/>
  <c r="BF50" i="52" a="1"/>
  <c r="BF50" i="52" s="1"/>
  <c r="BE106" i="54" a="1"/>
  <c r="BE106" i="54" s="1"/>
  <c r="BF98" i="54" a="1"/>
  <c r="BF98" i="54" s="1"/>
  <c r="BE106" i="52" a="1"/>
  <c r="BE106" i="52" s="1"/>
  <c r="BG74" i="54" a="1"/>
  <c r="BG74" i="54" s="1"/>
  <c r="BF98" i="48" a="1"/>
  <c r="BF98" i="48" s="1"/>
  <c r="BF82" i="51" a="1"/>
  <c r="BF82" i="51" s="1"/>
  <c r="BF122" i="52" a="1"/>
  <c r="BF122" i="52" s="1"/>
  <c r="BE18" i="52" a="1"/>
  <c r="BE18" i="52" s="1"/>
  <c r="BF90" i="53" a="1"/>
  <c r="BF90" i="53" s="1"/>
  <c r="BG42" i="53" a="1"/>
  <c r="BG42" i="53" s="1"/>
  <c r="BG106" i="53" a="1"/>
  <c r="BG106" i="53" s="1"/>
  <c r="BE2" i="49" a="1"/>
  <c r="BE2" i="49" s="1"/>
  <c r="BG90" i="52" a="1"/>
  <c r="BG90" i="52" s="1"/>
  <c r="BE82" i="52" a="1"/>
  <c r="BE82" i="52" s="1"/>
  <c r="BG2" i="52" a="1"/>
  <c r="BG2" i="52" s="1"/>
  <c r="BG114" i="53" a="1"/>
  <c r="BG114" i="53" s="1"/>
  <c r="BG66" i="53" a="1"/>
  <c r="BG66" i="53" s="1"/>
  <c r="BG2" i="54" a="1"/>
  <c r="BG2" i="54" s="1"/>
  <c r="BF114" i="52" a="1"/>
  <c r="BF114" i="52" s="1"/>
  <c r="BG34" i="53" a="1"/>
  <c r="BG34" i="53" s="1"/>
  <c r="BE18" i="51" a="1"/>
  <c r="BE18" i="51" s="1"/>
  <c r="BF58" i="51" a="1"/>
  <c r="BF58" i="51" s="1"/>
  <c r="BG66" i="51" a="1"/>
  <c r="BG66" i="51" s="1"/>
  <c r="BG74" i="52" a="1"/>
  <c r="BG74" i="52" s="1"/>
  <c r="BG98" i="52" a="1"/>
  <c r="BG98" i="52" s="1"/>
  <c r="BF2" i="48" a="1"/>
  <c r="BF2" i="48" s="1"/>
  <c r="BG2" i="48" a="1"/>
  <c r="BG2" i="48" s="1"/>
  <c r="BF90" i="51" a="1"/>
  <c r="BF90" i="51" s="1"/>
  <c r="BE98" i="51" a="1"/>
  <c r="BE98" i="51" s="1"/>
  <c r="BE114" i="51" a="1"/>
  <c r="BE114" i="51" s="1"/>
  <c r="BE26" i="51" a="1"/>
  <c r="BE26" i="51" s="1"/>
  <c r="BE58" i="53" a="1"/>
  <c r="BE58" i="53" s="1"/>
  <c r="BG10" i="53" a="1"/>
  <c r="BG10" i="53" s="1"/>
  <c r="BG114" i="54" a="1"/>
  <c r="BG114" i="54" s="1"/>
  <c r="BE114" i="53" a="1"/>
  <c r="BE114" i="53" s="1"/>
  <c r="BE18" i="53" a="1"/>
  <c r="BE18" i="53" s="1"/>
  <c r="BE18" i="49" a="1"/>
  <c r="BE18" i="49" s="1"/>
  <c r="BF122" i="49" a="1"/>
  <c r="BF122" i="49" s="1"/>
  <c r="BG122" i="49" a="1"/>
  <c r="BG122" i="49" s="1"/>
  <c r="BE34" i="52" a="1"/>
  <c r="BE34" i="52" s="1"/>
  <c r="BE114" i="52" a="1"/>
  <c r="BE114" i="52" s="1"/>
  <c r="BF42" i="52" a="1"/>
  <c r="BF42" i="52" s="1"/>
  <c r="BF74" i="53" a="1"/>
  <c r="BF74" i="53" s="1"/>
  <c r="BG18" i="53" a="1"/>
  <c r="BG18" i="53" s="1"/>
  <c r="BE10" i="53" a="1"/>
  <c r="BE10" i="53" s="1"/>
  <c r="BF114" i="48" a="1"/>
  <c r="BF114" i="48" s="1"/>
  <c r="BG106" i="49" a="1"/>
  <c r="BG106" i="49" s="1"/>
  <c r="BG42" i="52" a="1"/>
  <c r="BG42" i="52" s="1"/>
  <c r="BE50" i="52" a="1"/>
  <c r="BE50" i="52" s="1"/>
  <c r="BE66" i="53" a="1"/>
  <c r="BE66" i="53" s="1"/>
  <c r="BG26" i="53" a="1"/>
  <c r="BG26" i="53" s="1"/>
  <c r="BF66" i="53" a="1"/>
  <c r="BF66" i="53" s="1"/>
  <c r="BF82" i="53" a="1"/>
  <c r="BF82" i="53" s="1"/>
  <c r="BG98" i="53" a="1"/>
  <c r="BG98" i="53" s="1"/>
  <c r="BG122" i="50" a="1"/>
  <c r="BG122" i="50" s="1"/>
  <c r="BF74" i="50" a="1"/>
  <c r="BF74" i="50" s="1"/>
  <c r="BE34" i="51" a="1"/>
  <c r="BE34" i="51" s="1"/>
  <c r="BG18" i="51" a="1"/>
  <c r="BG18" i="51" s="1"/>
  <c r="BG98" i="51" a="1"/>
  <c r="BG98" i="51" s="1"/>
  <c r="BF2" i="51" a="1"/>
  <c r="BF2" i="51" s="1"/>
  <c r="BF58" i="52" a="1"/>
  <c r="BF58" i="52" s="1"/>
  <c r="BG34" i="47" a="1"/>
  <c r="BG34" i="47" s="1"/>
  <c r="BG114" i="48" a="1"/>
  <c r="BG114" i="48" s="1"/>
  <c r="BG74" i="50" a="1"/>
  <c r="BG74" i="50" s="1"/>
  <c r="BF122" i="51" a="1"/>
  <c r="BF122" i="51" s="1"/>
  <c r="BG50" i="51" a="1"/>
  <c r="BG50" i="51" s="1"/>
  <c r="BG74" i="49" a="1"/>
  <c r="BG74" i="49" s="1"/>
  <c r="BE42" i="51" a="1"/>
  <c r="BE42" i="51" s="1"/>
  <c r="BF114" i="51" a="1"/>
  <c r="BF114" i="51" s="1"/>
  <c r="BF2" i="52" a="1"/>
  <c r="BF2" i="52" s="1"/>
  <c r="BE42" i="52" a="1"/>
  <c r="BE42" i="52" s="1"/>
  <c r="BE98" i="52" a="1"/>
  <c r="BE98" i="52" s="1"/>
  <c r="BG66" i="47" a="1"/>
  <c r="BG66" i="47" s="1"/>
  <c r="BG34" i="48" a="1"/>
  <c r="BG34" i="48" s="1"/>
  <c r="BF34" i="48" a="1"/>
  <c r="BF34" i="48" s="1"/>
  <c r="BG114" i="49" a="1"/>
  <c r="BG114" i="49" s="1"/>
  <c r="BG90" i="49" a="1"/>
  <c r="BG90" i="49" s="1"/>
  <c r="BF114" i="49" a="1"/>
  <c r="BF114" i="49" s="1"/>
  <c r="BF10" i="51" a="1"/>
  <c r="BF10" i="51" s="1"/>
  <c r="BE26" i="48" a="1"/>
  <c r="BE26" i="48" s="1"/>
  <c r="BE122" i="47" a="1"/>
  <c r="BE122" i="47" s="1"/>
  <c r="BG58" i="49" a="1"/>
  <c r="BG58" i="49" s="1"/>
  <c r="BE114" i="49" a="1"/>
  <c r="BE114" i="49" s="1"/>
  <c r="BF2" i="49" a="1"/>
  <c r="BF2" i="49" s="1"/>
  <c r="BE82" i="51" a="1"/>
  <c r="BE82" i="51" s="1"/>
  <c r="BG122" i="51" a="1"/>
  <c r="BG122" i="51" s="1"/>
  <c r="BG26" i="52" a="1"/>
  <c r="BG26" i="52" s="1"/>
  <c r="BE58" i="52" a="1"/>
  <c r="BE58" i="52" s="1"/>
  <c r="BF82" i="47" a="1"/>
  <c r="BF82" i="47" s="1"/>
  <c r="BE66" i="47" a="1"/>
  <c r="BE66" i="47" s="1"/>
  <c r="BE90" i="49" a="1"/>
  <c r="BE90" i="49" s="1"/>
  <c r="BF82" i="52" a="1"/>
  <c r="BF82" i="52" s="1"/>
  <c r="BF98" i="52" a="1"/>
  <c r="BF98" i="52" s="1"/>
  <c r="BE2" i="48" a="1"/>
  <c r="BE2" i="48" s="1"/>
  <c r="BG26" i="50" a="1"/>
  <c r="BG26" i="50" s="1"/>
  <c r="BE114" i="50" a="1"/>
  <c r="BE114" i="50" s="1"/>
  <c r="BE74" i="49" a="1"/>
  <c r="BE74" i="49" s="1"/>
  <c r="BF50" i="49" a="1"/>
  <c r="BF50" i="49" s="1"/>
  <c r="BG42" i="49" a="1"/>
  <c r="BG42" i="49" s="1"/>
  <c r="BF98" i="51" a="1"/>
  <c r="BF98" i="51" s="1"/>
  <c r="BE58" i="51" a="1"/>
  <c r="BE58" i="51" s="1"/>
  <c r="BG66" i="46" a="1"/>
  <c r="BG66" i="46" s="1"/>
  <c r="BF26" i="48" a="1"/>
  <c r="BF26" i="48" s="1"/>
  <c r="BE114" i="48" a="1"/>
  <c r="BE114" i="48" s="1"/>
  <c r="BF58" i="50" a="1"/>
  <c r="BF58" i="50" s="1"/>
  <c r="BE66" i="51" a="1"/>
  <c r="BE66" i="51" s="1"/>
  <c r="BF26" i="51" a="1"/>
  <c r="BF26" i="51" s="1"/>
  <c r="BE82" i="48" a="1"/>
  <c r="BE82" i="48" s="1"/>
  <c r="BF42" i="49" a="1"/>
  <c r="BF42" i="49" s="1"/>
  <c r="BE50" i="51" a="1"/>
  <c r="BE50" i="51" s="1"/>
  <c r="BF66" i="51" a="1"/>
  <c r="BF66" i="51" s="1"/>
  <c r="BG10" i="52" a="1"/>
  <c r="BG10" i="52" s="1"/>
  <c r="BF58" i="48" a="1"/>
  <c r="BF58" i="48" s="1"/>
  <c r="BF26" i="50" a="1"/>
  <c r="BF26" i="50" s="1"/>
  <c r="BG98" i="49" a="1"/>
  <c r="BG98" i="49" s="1"/>
  <c r="BE74" i="51" a="1"/>
  <c r="BE74" i="51" s="1"/>
  <c r="BF18" i="51" a="1"/>
  <c r="BF18" i="51" s="1"/>
  <c r="BE122" i="51" a="1"/>
  <c r="BE122" i="51" s="1"/>
  <c r="BG2" i="51" a="1"/>
  <c r="BG2" i="51" s="1"/>
  <c r="BG26" i="51" a="1"/>
  <c r="BG26" i="51" s="1"/>
  <c r="BF122" i="47" a="1"/>
  <c r="BF122" i="47" s="1"/>
  <c r="BF98" i="50" a="1"/>
  <c r="BF98" i="50" s="1"/>
  <c r="BF58" i="49" a="1"/>
  <c r="BF58" i="49" s="1"/>
  <c r="BF106" i="51" a="1"/>
  <c r="BF106" i="51" s="1"/>
  <c r="BF34" i="47" a="1"/>
  <c r="BF34" i="47" s="1"/>
  <c r="BG2" i="47" a="1"/>
  <c r="BG2" i="47" s="1"/>
  <c r="BG58" i="48" a="1"/>
  <c r="BG58" i="48" s="1"/>
  <c r="BG66" i="48" a="1"/>
  <c r="BG66" i="48" s="1"/>
  <c r="BE42" i="50" a="1"/>
  <c r="BE42" i="50" s="1"/>
  <c r="BF2" i="50" a="1"/>
  <c r="BF2" i="50" s="1"/>
  <c r="BG2" i="49" a="1"/>
  <c r="BG2" i="49" s="1"/>
  <c r="BF50" i="51" a="1"/>
  <c r="BF50" i="51" s="1"/>
  <c r="BF42" i="50" a="1"/>
  <c r="BF42" i="50" s="1"/>
  <c r="BF74" i="49" a="1"/>
  <c r="BF74" i="49" s="1"/>
  <c r="BG58" i="46" a="1"/>
  <c r="BG58" i="46" s="1"/>
  <c r="BE98" i="50" a="1"/>
  <c r="BE98" i="50" s="1"/>
  <c r="BG34" i="49" a="1"/>
  <c r="BG34" i="49" s="1"/>
  <c r="BF34" i="49" a="1"/>
  <c r="BF34" i="49" s="1"/>
  <c r="BF90" i="49" a="1"/>
  <c r="BF90" i="49" s="1"/>
  <c r="BE106" i="48" a="1"/>
  <c r="BE106" i="48" s="1"/>
  <c r="BE34" i="50" a="1"/>
  <c r="BE34" i="50" s="1"/>
  <c r="BF82" i="49" a="1"/>
  <c r="BF82" i="49" s="1"/>
  <c r="BE82" i="49" a="1"/>
  <c r="BE82" i="49" s="1"/>
  <c r="BE42" i="49" a="1"/>
  <c r="BE42" i="49" s="1"/>
  <c r="BE106" i="51" a="1"/>
  <c r="BE106" i="51" s="1"/>
  <c r="BE10" i="51" a="1"/>
  <c r="BE10" i="51" s="1"/>
  <c r="BE2" i="46" a="1"/>
  <c r="BE2" i="46" s="1"/>
  <c r="BG122" i="47" a="1"/>
  <c r="BG122" i="47" s="1"/>
  <c r="BE34" i="48" a="1"/>
  <c r="BE34" i="48" s="1"/>
  <c r="BG90" i="48" a="1"/>
  <c r="BG90" i="48" s="1"/>
  <c r="BG82" i="50" a="1"/>
  <c r="BG82" i="50" s="1"/>
  <c r="BF26" i="49" a="1"/>
  <c r="BF26" i="49" s="1"/>
  <c r="BF10" i="49" a="1"/>
  <c r="BF10" i="49" s="1"/>
  <c r="BE10" i="46" a="1"/>
  <c r="BE10" i="46" s="1"/>
  <c r="BF106" i="48" a="1"/>
  <c r="BF106" i="48" s="1"/>
  <c r="BE90" i="50" a="1"/>
  <c r="BE90" i="50" s="1"/>
  <c r="BF90" i="50" a="1"/>
  <c r="BF90" i="50" s="1"/>
  <c r="BE98" i="49" a="1"/>
  <c r="BE98" i="49" s="1"/>
  <c r="BG114" i="51" a="1"/>
  <c r="BG114" i="51" s="1"/>
  <c r="BE34" i="46" a="1"/>
  <c r="BE34" i="46" s="1"/>
  <c r="BE58" i="46" a="1"/>
  <c r="BE58" i="46" s="1"/>
  <c r="BE50" i="47" a="1"/>
  <c r="BE50" i="47" s="1"/>
  <c r="BG66" i="50" a="1"/>
  <c r="BG66" i="50" s="1"/>
  <c r="BG50" i="48" a="1"/>
  <c r="BG50" i="48" s="1"/>
  <c r="BG26" i="48" a="1"/>
  <c r="BG26" i="48" s="1"/>
  <c r="BE58" i="49" a="1"/>
  <c r="BE58" i="49" s="1"/>
  <c r="BG18" i="49" a="1"/>
  <c r="BG18" i="49" s="1"/>
  <c r="BE34" i="49" a="1"/>
  <c r="BE34" i="49" s="1"/>
  <c r="BG26" i="49" a="1"/>
  <c r="BG26" i="49" s="1"/>
  <c r="BG10" i="49" a="1"/>
  <c r="BG10" i="49" s="1"/>
  <c r="BE82" i="47" a="1"/>
  <c r="BE82" i="47" s="1"/>
  <c r="BG98" i="48" a="1"/>
  <c r="BG98" i="48" s="1"/>
  <c r="BE42" i="48" a="1"/>
  <c r="BE42" i="48" s="1"/>
  <c r="BG58" i="50" a="1"/>
  <c r="BG58" i="50" s="1"/>
  <c r="BG2" i="50" a="1"/>
  <c r="BG2" i="50" s="1"/>
  <c r="BF66" i="50" a="1"/>
  <c r="BF66" i="50" s="1"/>
  <c r="BE122" i="50" a="1"/>
  <c r="BE122" i="50" s="1"/>
  <c r="BE66" i="48" a="1"/>
  <c r="BE66" i="48" s="1"/>
  <c r="BF10" i="50" a="1"/>
  <c r="BF10" i="50" s="1"/>
  <c r="BF42" i="48" a="1"/>
  <c r="BF42" i="48" s="1"/>
  <c r="BG50" i="50" a="1"/>
  <c r="BG50" i="50" s="1"/>
  <c r="BF122" i="50" a="1"/>
  <c r="BF122" i="50" s="1"/>
  <c r="BE26" i="49" a="1"/>
  <c r="BE26" i="49" s="1"/>
  <c r="BG114" i="50" a="1"/>
  <c r="BG114" i="50" s="1"/>
  <c r="BG106" i="50" a="1"/>
  <c r="BG106" i="50" s="1"/>
  <c r="BE10" i="50" a="1"/>
  <c r="BE10" i="50" s="1"/>
  <c r="BF18" i="48" a="1"/>
  <c r="BF18" i="48" s="1"/>
  <c r="BG42" i="48" a="1"/>
  <c r="BG42" i="48" s="1"/>
  <c r="AD96" i="49"/>
  <c r="AC96" i="49" s="1"/>
  <c r="BE34" i="47" a="1"/>
  <c r="BE34" i="47" s="1"/>
  <c r="BE42" i="46" a="1"/>
  <c r="BE42" i="46" s="1"/>
  <c r="AS106" i="49"/>
  <c r="AF106" i="49" s="1"/>
  <c r="BG74" i="47" a="1"/>
  <c r="BG74" i="47" s="1"/>
  <c r="BF10" i="47" a="1"/>
  <c r="BF10" i="47" s="1"/>
  <c r="BE90" i="47" a="1"/>
  <c r="BE90" i="47" s="1"/>
  <c r="BE90" i="48" a="1"/>
  <c r="BE90" i="48" s="1"/>
  <c r="BF114" i="50" a="1"/>
  <c r="BF114" i="50" s="1"/>
  <c r="BE106" i="50" a="1"/>
  <c r="BE106" i="50" s="1"/>
  <c r="BE66" i="50" a="1"/>
  <c r="BE66" i="50" s="1"/>
  <c r="V60" i="49"/>
  <c r="AY60" i="49" s="1"/>
  <c r="Q60" i="49"/>
  <c r="BA60" i="49" s="1"/>
  <c r="BB60" i="49" s="1"/>
  <c r="AU60" i="49"/>
  <c r="AV30" i="49" s="1"/>
  <c r="S60" i="49"/>
  <c r="AA60" i="49"/>
  <c r="Y60" i="49"/>
  <c r="AB108" i="49"/>
  <c r="AE108" i="49" a="1"/>
  <c r="AE108" i="49" s="1"/>
  <c r="AD108" i="49" s="1"/>
  <c r="AC108" i="49" s="1"/>
  <c r="R108" i="49"/>
  <c r="S108" i="49"/>
  <c r="AA108" i="49"/>
  <c r="U108" i="49"/>
  <c r="W108" i="49"/>
  <c r="Q108" i="49"/>
  <c r="BA108" i="49" s="1"/>
  <c r="BB108" i="49" s="1"/>
  <c r="P108" i="49"/>
  <c r="Z108" i="49"/>
  <c r="AZ108" i="49" s="1"/>
  <c r="Y108" i="49"/>
  <c r="V108" i="49"/>
  <c r="AY108" i="49" s="1"/>
  <c r="AS122" i="49"/>
  <c r="AF122" i="49" s="1"/>
  <c r="BE50" i="48" a="1"/>
  <c r="BE50" i="48" s="1"/>
  <c r="BG18" i="48" a="1"/>
  <c r="BG18" i="48" s="1"/>
  <c r="BF34" i="50" a="1"/>
  <c r="BF34" i="50" s="1"/>
  <c r="V44" i="49"/>
  <c r="AY44" i="49" s="1"/>
  <c r="AU44" i="49"/>
  <c r="AV23" i="49" s="1"/>
  <c r="AE44" i="49" a="1"/>
  <c r="AE44" i="49" s="1"/>
  <c r="Y44" i="49"/>
  <c r="Q44" i="49"/>
  <c r="BA44" i="49" s="1"/>
  <c r="BB44" i="49" s="1"/>
  <c r="AB44" i="49"/>
  <c r="W44" i="49"/>
  <c r="AA44" i="49"/>
  <c r="S44" i="49"/>
  <c r="U44" i="49"/>
  <c r="P44" i="49"/>
  <c r="R44" i="49"/>
  <c r="Z44" i="49"/>
  <c r="AZ44" i="49" s="1"/>
  <c r="BB20" i="49"/>
  <c r="BB49" i="49"/>
  <c r="BG10" i="47" a="1"/>
  <c r="BG10" i="47" s="1"/>
  <c r="BG106" i="48" a="1"/>
  <c r="BG106" i="48" s="1"/>
  <c r="BF82" i="48" a="1"/>
  <c r="BF82" i="48" s="1"/>
  <c r="BG42" i="50" a="1"/>
  <c r="BG42" i="50" s="1"/>
  <c r="BF50" i="50" a="1"/>
  <c r="BF50" i="50" s="1"/>
  <c r="V52" i="49"/>
  <c r="AY52" i="49" s="1"/>
  <c r="BB52" i="49" s="1"/>
  <c r="Z52" i="49"/>
  <c r="AZ52" i="49" s="1"/>
  <c r="P52" i="49"/>
  <c r="BB55" i="49"/>
  <c r="BE10" i="47" a="1"/>
  <c r="BE10" i="47" s="1"/>
  <c r="BE58" i="48" a="1"/>
  <c r="BE58" i="48" s="1"/>
  <c r="BF90" i="48" a="1"/>
  <c r="BF90" i="48" s="1"/>
  <c r="AS74" i="49"/>
  <c r="AF74" i="49" s="1"/>
  <c r="BE74" i="47" a="1"/>
  <c r="BE74" i="47" s="1"/>
  <c r="BF98" i="47" a="1"/>
  <c r="BF98" i="47" s="1"/>
  <c r="BE18" i="48" a="1"/>
  <c r="BE18" i="48" s="1"/>
  <c r="BG90" i="50" a="1"/>
  <c r="BG90" i="50" s="1"/>
  <c r="BE50" i="50" a="1"/>
  <c r="BE50" i="50" s="1"/>
  <c r="Q124" i="49"/>
  <c r="BA124" i="49" s="1"/>
  <c r="BB124" i="49" s="1"/>
  <c r="Z124" i="49"/>
  <c r="AZ124" i="49" s="1"/>
  <c r="Y124" i="49"/>
  <c r="W124" i="49"/>
  <c r="AE124" i="49" a="1"/>
  <c r="AE124" i="49" s="1"/>
  <c r="AD124" i="49" s="1"/>
  <c r="AC124" i="49" s="1"/>
  <c r="U124" i="49"/>
  <c r="R124" i="49"/>
  <c r="BF50" i="47" a="1"/>
  <c r="BF50" i="47" s="1"/>
  <c r="BF18" i="47" a="1"/>
  <c r="BF18" i="47" s="1"/>
  <c r="BE106" i="47" a="1"/>
  <c r="BE106" i="47" s="1"/>
  <c r="BE10" i="48" a="1"/>
  <c r="BE10" i="48" s="1"/>
  <c r="BF10" i="48" a="1"/>
  <c r="BF10" i="48" s="1"/>
  <c r="BE74" i="48" a="1"/>
  <c r="BE74" i="48" s="1"/>
  <c r="BG74" i="48" a="1"/>
  <c r="BG74" i="48" s="1"/>
  <c r="BF74" i="48" a="1"/>
  <c r="BF74" i="48" s="1"/>
  <c r="BG82" i="48" a="1"/>
  <c r="BG82" i="48" s="1"/>
  <c r="BE18" i="47" a="1"/>
  <c r="BE18" i="47" s="1"/>
  <c r="BG34" i="50" a="1"/>
  <c r="BG34" i="50" s="1"/>
  <c r="BE2" i="50" a="1"/>
  <c r="BE2" i="50" s="1"/>
  <c r="BG82" i="47" a="1"/>
  <c r="BG82" i="47" s="1"/>
  <c r="BG10" i="48" a="1"/>
  <c r="BG10" i="48" s="1"/>
  <c r="BF90" i="47" a="1"/>
  <c r="BF90" i="47" s="1"/>
  <c r="BE42" i="47" a="1"/>
  <c r="BE42" i="47" s="1"/>
  <c r="BF26" i="46" a="1"/>
  <c r="BF26" i="46" s="1"/>
  <c r="BG42" i="47" a="1"/>
  <c r="BG42" i="47" s="1"/>
  <c r="BG58" i="47" a="1"/>
  <c r="BG58" i="47" s="1"/>
  <c r="BE114" i="47" a="1"/>
  <c r="BE114" i="47" s="1"/>
  <c r="BF58" i="47" a="1"/>
  <c r="BF58" i="47" s="1"/>
  <c r="BE26" i="47" a="1"/>
  <c r="BE26" i="47" s="1"/>
  <c r="BG50" i="47" a="1"/>
  <c r="BG50" i="47" s="1"/>
  <c r="BF50" i="48" a="1"/>
  <c r="BF50" i="48" s="1"/>
  <c r="BF114" i="47" a="1"/>
  <c r="BF114" i="47" s="1"/>
  <c r="BG98" i="47" a="1"/>
  <c r="BG98" i="47" s="1"/>
  <c r="BG106" i="47" a="1"/>
  <c r="BG106" i="47" s="1"/>
  <c r="BE26" i="46" a="1"/>
  <c r="BE26" i="46" s="1"/>
  <c r="BG114" i="46" a="1"/>
  <c r="BG114" i="46" s="1"/>
  <c r="BF42" i="47" a="1"/>
  <c r="BF42" i="47" s="1"/>
  <c r="BE58" i="47" a="1"/>
  <c r="BE58" i="47" s="1"/>
  <c r="BF26" i="47" a="1"/>
  <c r="BF26" i="47" s="1"/>
  <c r="BF74" i="47" a="1"/>
  <c r="BF74" i="47" s="1"/>
  <c r="BE98" i="47" a="1"/>
  <c r="BE98" i="47" s="1"/>
  <c r="BG114" i="47" a="1"/>
  <c r="BG114" i="47" s="1"/>
  <c r="BF122" i="46" a="1"/>
  <c r="BF122" i="46" s="1"/>
  <c r="BG50" i="46" a="1"/>
  <c r="BG50" i="46" s="1"/>
  <c r="BG122" i="46" a="1"/>
  <c r="BG122" i="46" s="1"/>
  <c r="BF42" i="46" a="1"/>
  <c r="BF42" i="46" s="1"/>
  <c r="BE98" i="46" a="1"/>
  <c r="BE98" i="46" s="1"/>
  <c r="BG74" i="46" a="1"/>
  <c r="BG74" i="46" s="1"/>
  <c r="BF58" i="46" a="1"/>
  <c r="BF58" i="46" s="1"/>
  <c r="BG90" i="46" a="1"/>
  <c r="BG90" i="46" s="1"/>
  <c r="BF66" i="46" a="1"/>
  <c r="BF66" i="46" s="1"/>
  <c r="BE90" i="46" a="1"/>
  <c r="BE90" i="46" s="1"/>
  <c r="BG2" i="46" a="1"/>
  <c r="BG2" i="46" s="1"/>
  <c r="BG82" i="46" a="1"/>
  <c r="BG82" i="46" s="1"/>
  <c r="BE74" i="46" a="1"/>
  <c r="BE74" i="46" s="1"/>
  <c r="BG34" i="46" a="1"/>
  <c r="BG34" i="46" s="1"/>
  <c r="BF114" i="46" a="1"/>
  <c r="BF114" i="46" s="1"/>
  <c r="BF82" i="46" a="1"/>
  <c r="BF82" i="46" s="1"/>
  <c r="BF98" i="46" a="1"/>
  <c r="BF98" i="46" s="1"/>
  <c r="BG98" i="46" a="1"/>
  <c r="BG98" i="46" s="1"/>
  <c r="BE66" i="46" a="1"/>
  <c r="BE66" i="46" s="1"/>
  <c r="BE50" i="46" a="1"/>
  <c r="BE50" i="46" s="1"/>
  <c r="BF106" i="46" a="1"/>
  <c r="BF106" i="46" s="1"/>
  <c r="BE114" i="46" a="1"/>
  <c r="BE114" i="46" s="1"/>
  <c r="BE106" i="46" a="1"/>
  <c r="BE106" i="46" s="1"/>
  <c r="BG18" i="46" a="1"/>
  <c r="BG18" i="46" s="1"/>
  <c r="BF10" i="46" a="1"/>
  <c r="BF10" i="46" s="1"/>
  <c r="BF34" i="46" a="1"/>
  <c r="BF34" i="46" s="1"/>
  <c r="BF2" i="46" a="1"/>
  <c r="BF2" i="46" s="1"/>
  <c r="BE18" i="46" a="1"/>
  <c r="BE18" i="46" s="1"/>
  <c r="BG10" i="46" a="1"/>
  <c r="BG10" i="46" s="1"/>
  <c r="BE122" i="46" a="1"/>
  <c r="BE122" i="46" s="1"/>
  <c r="BE82" i="46" a="1"/>
  <c r="BE82" i="46" s="1"/>
  <c r="BF74" i="46" a="1"/>
  <c r="BF74" i="46" s="1"/>
  <c r="BG42" i="46" a="1"/>
  <c r="BG42" i="46" s="1"/>
  <c r="BF18" i="46" a="1"/>
  <c r="BF18" i="46" s="1"/>
  <c r="BF50" i="46" a="1"/>
  <c r="BF50" i="46" s="1"/>
  <c r="BG106" i="46" a="1"/>
  <c r="BG106" i="46" s="1"/>
  <c r="BF82" i="43" a="1"/>
  <c r="BF82" i="43" s="1"/>
  <c r="BG10" i="36" a="1"/>
  <c r="BG10" i="36" s="1"/>
  <c r="BF122" i="44" a="1"/>
  <c r="BF122" i="44" s="1"/>
  <c r="BF26" i="42" a="1"/>
  <c r="BF26" i="42" s="1"/>
  <c r="BF10" i="44" a="1"/>
  <c r="BF10" i="44" s="1"/>
  <c r="BF90" i="45" a="1"/>
  <c r="BF90" i="45" s="1"/>
  <c r="BE114" i="44" a="1"/>
  <c r="BE114" i="44" s="1"/>
  <c r="AD85" i="46"/>
  <c r="BF34" i="37" a="1"/>
  <c r="BF34" i="37" s="1"/>
  <c r="BF66" i="43" a="1"/>
  <c r="BF66" i="43" s="1"/>
  <c r="AD119" i="46"/>
  <c r="AD99" i="46"/>
  <c r="BG26" i="40" a="1"/>
  <c r="BG26" i="40" s="1"/>
  <c r="AD102" i="46"/>
  <c r="AD104" i="46"/>
  <c r="AD66" i="46"/>
  <c r="BG74" i="44" a="1"/>
  <c r="BG74" i="44" s="1"/>
  <c r="BE114" i="43" a="1"/>
  <c r="BE114" i="43" s="1"/>
  <c r="BG18" i="44" a="1"/>
  <c r="BG18" i="44" s="1"/>
  <c r="BF34" i="43" a="1"/>
  <c r="BF34" i="43" s="1"/>
  <c r="AD84" i="46"/>
  <c r="AD70" i="46"/>
  <c r="BF42" i="41" a="1"/>
  <c r="BF42" i="41" s="1"/>
  <c r="AD116" i="46"/>
  <c r="BE98" i="38" a="1"/>
  <c r="BE98" i="38" s="1"/>
  <c r="BG50" i="43" a="1"/>
  <c r="BG50" i="43" s="1"/>
  <c r="BF18" i="44" a="1"/>
  <c r="BF18" i="44" s="1"/>
  <c r="BG42" i="44" a="1"/>
  <c r="BG42" i="44" s="1"/>
  <c r="BF114" i="44" a="1"/>
  <c r="BF114" i="44" s="1"/>
  <c r="BE2" i="42" a="1"/>
  <c r="BE2" i="42" s="1"/>
  <c r="BG58" i="44" a="1"/>
  <c r="BG58" i="44" s="1"/>
  <c r="BF34" i="36" a="1"/>
  <c r="BF34" i="36" s="1"/>
  <c r="BE42" i="45" a="1"/>
  <c r="BE42" i="45" s="1"/>
  <c r="BF58" i="42" a="1"/>
  <c r="BF58" i="42" s="1"/>
  <c r="BF74" i="44" a="1"/>
  <c r="BF74" i="44" s="1"/>
  <c r="BF82" i="45" a="1"/>
  <c r="BF82" i="45" s="1"/>
  <c r="BE58" i="44" a="1"/>
  <c r="BE58" i="44" s="1"/>
  <c r="BG58" i="38" a="1"/>
  <c r="BG58" i="38" s="1"/>
  <c r="BE114" i="45" a="1"/>
  <c r="BE114" i="45" s="1"/>
  <c r="BE114" i="42" a="1"/>
  <c r="BE114" i="42" s="1"/>
  <c r="BG50" i="39" a="1"/>
  <c r="BG50" i="39" s="1"/>
  <c r="BE106" i="41" a="1"/>
  <c r="BE106" i="41" s="1"/>
  <c r="BG106" i="43" a="1"/>
  <c r="BG106" i="43" s="1"/>
  <c r="BE106" i="39" a="1"/>
  <c r="BE106" i="39" s="1"/>
  <c r="BG122" i="42" a="1"/>
  <c r="BG122" i="42" s="1"/>
  <c r="BF26" i="43" a="1"/>
  <c r="BF26" i="43" s="1"/>
  <c r="BE2" i="44" a="1"/>
  <c r="BE2" i="44" s="1"/>
  <c r="BG50" i="33" a="1"/>
  <c r="BG50" i="33" s="1"/>
  <c r="BG58" i="43" a="1"/>
  <c r="BG58" i="43" s="1"/>
  <c r="BF98" i="44" a="1"/>
  <c r="BF98" i="44" s="1"/>
  <c r="BE50" i="45" a="1"/>
  <c r="BE50" i="45" s="1"/>
  <c r="BE2" i="40" a="1"/>
  <c r="BE2" i="40" s="1"/>
  <c r="BG114" i="42" a="1"/>
  <c r="BG114" i="42" s="1"/>
  <c r="BG26" i="45" a="1"/>
  <c r="BG26" i="45" s="1"/>
  <c r="BE42" i="35" a="1"/>
  <c r="BE42" i="35" s="1"/>
  <c r="BE50" i="42" a="1"/>
  <c r="BE50" i="42" s="1"/>
  <c r="BG18" i="42" a="1"/>
  <c r="BG18" i="42" s="1"/>
  <c r="BG114" i="45" a="1"/>
  <c r="BG114" i="45" s="1"/>
  <c r="BF122" i="41" a="1"/>
  <c r="BF122" i="41" s="1"/>
  <c r="BF2" i="45" a="1"/>
  <c r="BF2" i="45" s="1"/>
  <c r="BG114" i="40" a="1"/>
  <c r="BG114" i="40" s="1"/>
  <c r="BF58" i="45" a="1"/>
  <c r="BF58" i="45" s="1"/>
  <c r="BF26" i="44" a="1"/>
  <c r="BF26" i="44" s="1"/>
  <c r="BF26" i="45" a="1"/>
  <c r="BF26" i="45" s="1"/>
  <c r="BG106" i="44" a="1"/>
  <c r="BG106" i="44" s="1"/>
  <c r="BF42" i="45" a="1"/>
  <c r="BF42" i="45" s="1"/>
  <c r="BE98" i="45" a="1"/>
  <c r="BE98" i="45" s="1"/>
  <c r="BF98" i="45" a="1"/>
  <c r="BF98" i="45" s="1"/>
  <c r="BE42" i="40" a="1"/>
  <c r="BE42" i="40" s="1"/>
  <c r="BE82" i="44" a="1"/>
  <c r="BE82" i="44" s="1"/>
  <c r="BG98" i="39" a="1"/>
  <c r="BG98" i="39" s="1"/>
  <c r="BE34" i="41" a="1"/>
  <c r="BE34" i="41" s="1"/>
  <c r="BG90" i="35" a="1"/>
  <c r="BG90" i="35" s="1"/>
  <c r="BG98" i="41" a="1"/>
  <c r="BG98" i="41" s="1"/>
  <c r="BE18" i="42" a="1"/>
  <c r="BE18" i="42" s="1"/>
  <c r="BF114" i="45" a="1"/>
  <c r="BF114" i="45" s="1"/>
  <c r="BF90" i="41" a="1"/>
  <c r="BF90" i="41" s="1"/>
  <c r="BF18" i="42" a="1"/>
  <c r="BF18" i="42" s="1"/>
  <c r="BF2" i="44" a="1"/>
  <c r="BF2" i="44" s="1"/>
  <c r="BG34" i="45" a="1"/>
  <c r="BG34" i="45" s="1"/>
  <c r="BG42" i="45" a="1"/>
  <c r="BG42" i="45" s="1"/>
  <c r="BF106" i="42" a="1"/>
  <c r="BF106" i="42" s="1"/>
  <c r="BE58" i="43" a="1"/>
  <c r="BE58" i="43" s="1"/>
  <c r="BG50" i="44" a="1"/>
  <c r="BG50" i="44" s="1"/>
  <c r="BG66" i="45" a="1"/>
  <c r="BG66" i="45" s="1"/>
  <c r="BG34" i="43" a="1"/>
  <c r="BG34" i="43" s="1"/>
  <c r="BF34" i="45" a="1"/>
  <c r="BF34" i="45" s="1"/>
  <c r="BE122" i="33" a="1"/>
  <c r="BE122" i="33" s="1"/>
  <c r="BG50" i="35" a="1"/>
  <c r="BG50" i="35" s="1"/>
  <c r="BF34" i="41" a="1"/>
  <c r="BF34" i="41" s="1"/>
  <c r="BG114" i="43" a="1"/>
  <c r="BG114" i="43" s="1"/>
  <c r="BE122" i="43" a="1"/>
  <c r="BE122" i="43" s="1"/>
  <c r="BE66" i="44" a="1"/>
  <c r="BE66" i="44" s="1"/>
  <c r="BE122" i="44" a="1"/>
  <c r="BE122" i="44" s="1"/>
  <c r="BE18" i="45" a="1"/>
  <c r="BE18" i="45" s="1"/>
  <c r="BE10" i="45" a="1"/>
  <c r="BE10" i="45" s="1"/>
  <c r="BG74" i="45" a="1"/>
  <c r="BG74" i="45" s="1"/>
  <c r="BE82" i="45" a="1"/>
  <c r="BE82" i="45" s="1"/>
  <c r="BF90" i="38" a="1"/>
  <c r="BF90" i="38" s="1"/>
  <c r="BE98" i="43" a="1"/>
  <c r="BE98" i="43" s="1"/>
  <c r="BE90" i="45" a="1"/>
  <c r="BE90" i="45" s="1"/>
  <c r="BE106" i="45" a="1"/>
  <c r="BE106" i="45" s="1"/>
  <c r="BF10" i="39" a="1"/>
  <c r="BF10" i="39" s="1"/>
  <c r="BF98" i="41" a="1"/>
  <c r="BF98" i="41" s="1"/>
  <c r="BG74" i="42" a="1"/>
  <c r="BG74" i="42" s="1"/>
  <c r="BF90" i="44" a="1"/>
  <c r="BF90" i="44" s="1"/>
  <c r="BG2" i="45" a="1"/>
  <c r="BG2" i="45" s="1"/>
  <c r="BF106" i="45" a="1"/>
  <c r="BF106" i="45" s="1"/>
  <c r="BF10" i="42" a="1"/>
  <c r="BF10" i="42" s="1"/>
  <c r="BG18" i="43" a="1"/>
  <c r="BG18" i="43" s="1"/>
  <c r="BE42" i="44" a="1"/>
  <c r="BE42" i="44" s="1"/>
  <c r="BF82" i="44" a="1"/>
  <c r="BF82" i="44" s="1"/>
  <c r="BE58" i="45" a="1"/>
  <c r="BE58" i="45" s="1"/>
  <c r="BF74" i="42" a="1"/>
  <c r="BF74" i="42" s="1"/>
  <c r="BF66" i="44" a="1"/>
  <c r="BF66" i="44" s="1"/>
  <c r="BG122" i="44" a="1"/>
  <c r="BG122" i="44" s="1"/>
  <c r="BF122" i="45" a="1"/>
  <c r="BF122" i="45" s="1"/>
  <c r="BE122" i="45" a="1"/>
  <c r="BE122" i="45" s="1"/>
  <c r="BF50" i="45" a="1"/>
  <c r="BF50" i="45" s="1"/>
  <c r="BF42" i="40" a="1"/>
  <c r="BF42" i="40" s="1"/>
  <c r="BE90" i="41" a="1"/>
  <c r="BE90" i="41" s="1"/>
  <c r="BG26" i="41" a="1"/>
  <c r="BG26" i="41" s="1"/>
  <c r="BG74" i="41" a="1"/>
  <c r="BG74" i="41" s="1"/>
  <c r="BG26" i="42" a="1"/>
  <c r="BG26" i="42" s="1"/>
  <c r="BE74" i="43" a="1"/>
  <c r="BE74" i="43" s="1"/>
  <c r="BF74" i="43" a="1"/>
  <c r="BF74" i="43" s="1"/>
  <c r="BG122" i="43" a="1"/>
  <c r="BG122" i="43" s="1"/>
  <c r="BG66" i="44" a="1"/>
  <c r="BG66" i="44" s="1"/>
  <c r="BE18" i="30" a="1"/>
  <c r="BE18" i="30" s="1"/>
  <c r="BG98" i="38" a="1"/>
  <c r="BG98" i="38" s="1"/>
  <c r="BE42" i="39" a="1"/>
  <c r="BE42" i="39" s="1"/>
  <c r="BF10" i="41" a="1"/>
  <c r="BF10" i="41" s="1"/>
  <c r="BE66" i="41" a="1"/>
  <c r="BE66" i="41" s="1"/>
  <c r="BG10" i="42" a="1"/>
  <c r="BG10" i="42" s="1"/>
  <c r="BE18" i="43" a="1"/>
  <c r="BE18" i="43" s="1"/>
  <c r="BF74" i="41" a="1"/>
  <c r="BF74" i="41" s="1"/>
  <c r="BF114" i="41" a="1"/>
  <c r="BF114" i="41" s="1"/>
  <c r="BE74" i="42" a="1"/>
  <c r="BE74" i="42" s="1"/>
  <c r="BG58" i="42" a="1"/>
  <c r="BG58" i="42" s="1"/>
  <c r="BE26" i="43" a="1"/>
  <c r="BE26" i="43" s="1"/>
  <c r="BE82" i="43" a="1"/>
  <c r="BE82" i="43" s="1"/>
  <c r="BE34" i="45" a="1"/>
  <c r="BE34" i="45" s="1"/>
  <c r="BG82" i="45" a="1"/>
  <c r="BG82" i="45" s="1"/>
  <c r="BF26" i="38" a="1"/>
  <c r="BF26" i="38" s="1"/>
  <c r="BE98" i="41" a="1"/>
  <c r="BE98" i="41" s="1"/>
  <c r="BG90" i="43" a="1"/>
  <c r="BG90" i="43" s="1"/>
  <c r="BG10" i="43" a="1"/>
  <c r="BG10" i="43" s="1"/>
  <c r="BE106" i="44" a="1"/>
  <c r="BE106" i="44" s="1"/>
  <c r="BG90" i="44" a="1"/>
  <c r="BG90" i="44" s="1"/>
  <c r="BE18" i="44" a="1"/>
  <c r="BE18" i="44" s="1"/>
  <c r="BG114" i="39" a="1"/>
  <c r="BG114" i="39" s="1"/>
  <c r="BG10" i="39" a="1"/>
  <c r="BG10" i="39" s="1"/>
  <c r="BE122" i="40" a="1"/>
  <c r="BE122" i="40" s="1"/>
  <c r="BG34" i="41" a="1"/>
  <c r="BG34" i="41" s="1"/>
  <c r="BF2" i="43" a="1"/>
  <c r="BF2" i="43" s="1"/>
  <c r="BE74" i="44" a="1"/>
  <c r="BE74" i="44" s="1"/>
  <c r="BF10" i="45" a="1"/>
  <c r="BF10" i="45" s="1"/>
  <c r="BF18" i="45" a="1"/>
  <c r="BF18" i="45" s="1"/>
  <c r="BE58" i="42" a="1"/>
  <c r="BE58" i="42" s="1"/>
  <c r="BE50" i="44" a="1"/>
  <c r="BE50" i="44" s="1"/>
  <c r="BF50" i="44" a="1"/>
  <c r="BF50" i="44" s="1"/>
  <c r="BF34" i="44" a="1"/>
  <c r="BF34" i="44" s="1"/>
  <c r="BF58" i="44" a="1"/>
  <c r="BF58" i="44" s="1"/>
  <c r="BF66" i="45" a="1"/>
  <c r="BF66" i="45" s="1"/>
  <c r="BG50" i="45" a="1"/>
  <c r="BG50" i="45" s="1"/>
  <c r="BF74" i="45" a="1"/>
  <c r="BF74" i="45" s="1"/>
  <c r="BG58" i="45" a="1"/>
  <c r="BG58" i="45" s="1"/>
  <c r="BG18" i="45" a="1"/>
  <c r="BG18" i="45" s="1"/>
  <c r="BF122" i="40" a="1"/>
  <c r="BF122" i="40" s="1"/>
  <c r="BF106" i="41" a="1"/>
  <c r="BF106" i="41" s="1"/>
  <c r="BF98" i="42" a="1"/>
  <c r="BF98" i="42" s="1"/>
  <c r="BG10" i="44" a="1"/>
  <c r="BG10" i="44" s="1"/>
  <c r="BE26" i="45" a="1"/>
  <c r="BE26" i="45" s="1"/>
  <c r="BG10" i="45" a="1"/>
  <c r="BG10" i="45" s="1"/>
  <c r="BE74" i="45" a="1"/>
  <c r="BE74" i="45" s="1"/>
  <c r="BF26" i="32" a="1"/>
  <c r="BF26" i="32" s="1"/>
  <c r="BF74" i="36" a="1"/>
  <c r="BF74" i="36" s="1"/>
  <c r="BG106" i="42" a="1"/>
  <c r="BG106" i="42" s="1"/>
  <c r="BE34" i="44" a="1"/>
  <c r="BE34" i="44" s="1"/>
  <c r="BG2" i="44" a="1"/>
  <c r="BG2" i="44" s="1"/>
  <c r="BF106" i="44" a="1"/>
  <c r="BF106" i="44" s="1"/>
  <c r="BG98" i="45" a="1"/>
  <c r="BG98" i="45" s="1"/>
  <c r="BG26" i="38" a="1"/>
  <c r="BG26" i="38" s="1"/>
  <c r="BF114" i="38" a="1"/>
  <c r="BF114" i="38" s="1"/>
  <c r="BE26" i="41" a="1"/>
  <c r="BE26" i="41" s="1"/>
  <c r="BF66" i="42" a="1"/>
  <c r="BF66" i="42" s="1"/>
  <c r="BG26" i="43" a="1"/>
  <c r="BG26" i="43" s="1"/>
  <c r="BE10" i="43" a="1"/>
  <c r="BE10" i="43" s="1"/>
  <c r="BE34" i="43" a="1"/>
  <c r="BE34" i="43" s="1"/>
  <c r="BE10" i="44" a="1"/>
  <c r="BE10" i="44" s="1"/>
  <c r="BE90" i="44" a="1"/>
  <c r="BE90" i="44" s="1"/>
  <c r="BG106" i="45" a="1"/>
  <c r="BG106" i="45" s="1"/>
  <c r="BE34" i="42" a="1"/>
  <c r="BE34" i="42" s="1"/>
  <c r="BG34" i="44" a="1"/>
  <c r="BG34" i="44" s="1"/>
  <c r="BG114" i="44" a="1"/>
  <c r="BG114" i="44" s="1"/>
  <c r="BG90" i="32" a="1"/>
  <c r="BG90" i="32" s="1"/>
  <c r="BE26" i="39" a="1"/>
  <c r="BE26" i="39" s="1"/>
  <c r="BF82" i="42" a="1"/>
  <c r="BF82" i="42" s="1"/>
  <c r="BF90" i="42" a="1"/>
  <c r="BF90" i="42" s="1"/>
  <c r="BG90" i="45" a="1"/>
  <c r="BG90" i="45" s="1"/>
  <c r="BE10" i="41" a="1"/>
  <c r="BE10" i="41" s="1"/>
  <c r="BF42" i="44" a="1"/>
  <c r="BF42" i="44" s="1"/>
  <c r="BE98" i="44" a="1"/>
  <c r="BE98" i="44" s="1"/>
  <c r="BF34" i="35" a="1"/>
  <c r="BF34" i="35" s="1"/>
  <c r="BF50" i="40" a="1"/>
  <c r="BF50" i="40" s="1"/>
  <c r="BE98" i="40" a="1"/>
  <c r="BE98" i="40" s="1"/>
  <c r="BE42" i="42" a="1"/>
  <c r="BE42" i="42" s="1"/>
  <c r="BG98" i="42" a="1"/>
  <c r="BG98" i="42" s="1"/>
  <c r="BF98" i="43" a="1"/>
  <c r="BF98" i="43" s="1"/>
  <c r="BF10" i="43" a="1"/>
  <c r="BF10" i="43" s="1"/>
  <c r="BG122" i="45" a="1"/>
  <c r="BG122" i="45" s="1"/>
  <c r="BE2" i="45" a="1"/>
  <c r="BE2" i="45" s="1"/>
  <c r="BF42" i="33" a="1"/>
  <c r="BF42" i="33" s="1"/>
  <c r="BF98" i="34" a="1"/>
  <c r="BF98" i="34" s="1"/>
  <c r="BE58" i="38" a="1"/>
  <c r="BE58" i="38" s="1"/>
  <c r="BG66" i="42" a="1"/>
  <c r="BG66" i="42" s="1"/>
  <c r="BG2" i="42" a="1"/>
  <c r="BG2" i="42" s="1"/>
  <c r="BF42" i="42" a="1"/>
  <c r="BF42" i="42" s="1"/>
  <c r="BG26" i="44" a="1"/>
  <c r="BG26" i="44" s="1"/>
  <c r="BG26" i="39" a="1"/>
  <c r="BG26" i="39" s="1"/>
  <c r="BG34" i="39" a="1"/>
  <c r="BG34" i="39" s="1"/>
  <c r="BG90" i="42" a="1"/>
  <c r="BG90" i="42" s="1"/>
  <c r="BE122" i="42" a="1"/>
  <c r="BE122" i="42" s="1"/>
  <c r="BE2" i="43" a="1"/>
  <c r="BE2" i="43" s="1"/>
  <c r="BE66" i="45" a="1"/>
  <c r="BE66" i="45" s="1"/>
  <c r="BG18" i="35" a="1"/>
  <c r="BG18" i="35" s="1"/>
  <c r="BF82" i="37" a="1"/>
  <c r="BF82" i="37" s="1"/>
  <c r="BF2" i="41" a="1"/>
  <c r="BF2" i="41" s="1"/>
  <c r="BG10" i="41" a="1"/>
  <c r="BG10" i="41" s="1"/>
  <c r="BE106" i="42" a="1"/>
  <c r="BE106" i="42" s="1"/>
  <c r="BF114" i="42" a="1"/>
  <c r="BF114" i="42" s="1"/>
  <c r="BG34" i="42" a="1"/>
  <c r="BG34" i="42" s="1"/>
  <c r="BE26" i="42" a="1"/>
  <c r="BE26" i="42" s="1"/>
  <c r="BF122" i="43" a="1"/>
  <c r="BF122" i="43" s="1"/>
  <c r="BG74" i="43" a="1"/>
  <c r="BG74" i="43" s="1"/>
  <c r="BG98" i="44" a="1"/>
  <c r="BG98" i="44" s="1"/>
  <c r="BG26" i="34" a="1"/>
  <c r="BG26" i="34" s="1"/>
  <c r="BF114" i="35" a="1"/>
  <c r="BF114" i="35" s="1"/>
  <c r="BG114" i="35" a="1"/>
  <c r="BG114" i="35" s="1"/>
  <c r="BE66" i="37" a="1"/>
  <c r="BE66" i="37" s="1"/>
  <c r="BE66" i="40" a="1"/>
  <c r="BE66" i="40" s="1"/>
  <c r="BF122" i="42" a="1"/>
  <c r="BF122" i="42" s="1"/>
  <c r="BF42" i="43" a="1"/>
  <c r="BF42" i="43" s="1"/>
  <c r="BG82" i="44" a="1"/>
  <c r="BG82" i="44" s="1"/>
  <c r="BE26" i="44" a="1"/>
  <c r="BE26" i="44" s="1"/>
  <c r="BE98" i="36" a="1"/>
  <c r="BE98" i="36" s="1"/>
  <c r="BG58" i="37" a="1"/>
  <c r="BG58" i="37" s="1"/>
  <c r="BF10" i="38" a="1"/>
  <c r="BF10" i="38" s="1"/>
  <c r="BE58" i="41" a="1"/>
  <c r="BE58" i="41" s="1"/>
  <c r="BE74" i="41" a="1"/>
  <c r="BE74" i="41" s="1"/>
  <c r="BF26" i="41" a="1"/>
  <c r="BF26" i="41" s="1"/>
  <c r="BF66" i="41" a="1"/>
  <c r="BF66" i="41" s="1"/>
  <c r="BE10" i="42" a="1"/>
  <c r="BE10" i="42" s="1"/>
  <c r="BE82" i="37" a="1"/>
  <c r="BE82" i="37" s="1"/>
  <c r="BE66" i="43" a="1"/>
  <c r="BE66" i="43" s="1"/>
  <c r="BF66" i="35" a="1"/>
  <c r="BF66" i="35" s="1"/>
  <c r="BG82" i="40" a="1"/>
  <c r="BG82" i="40" s="1"/>
  <c r="BG2" i="41" a="1"/>
  <c r="BG2" i="41" s="1"/>
  <c r="BF18" i="43" a="1"/>
  <c r="BF18" i="43" s="1"/>
  <c r="BE50" i="43" a="1"/>
  <c r="BE50" i="43" s="1"/>
  <c r="BF106" i="43" a="1"/>
  <c r="BF106" i="43" s="1"/>
  <c r="BF10" i="30" a="1"/>
  <c r="BF10" i="30" s="1"/>
  <c r="BE2" i="36" a="1"/>
  <c r="BE2" i="36" s="1"/>
  <c r="BE42" i="38" a="1"/>
  <c r="BE42" i="38" s="1"/>
  <c r="BG82" i="39" a="1"/>
  <c r="BG82" i="39" s="1"/>
  <c r="BF58" i="41" a="1"/>
  <c r="BF58" i="41" s="1"/>
  <c r="BG42" i="42" a="1"/>
  <c r="BG42" i="42" s="1"/>
  <c r="BE106" i="43" a="1"/>
  <c r="BE106" i="43" s="1"/>
  <c r="BF58" i="43" a="1"/>
  <c r="BF58" i="43" s="1"/>
  <c r="BE10" i="38" a="1"/>
  <c r="BE10" i="38" s="1"/>
  <c r="BF26" i="39" a="1"/>
  <c r="BF26" i="39" s="1"/>
  <c r="BF50" i="41" a="1"/>
  <c r="BF50" i="41" s="1"/>
  <c r="BG82" i="43" a="1"/>
  <c r="BG82" i="43" s="1"/>
  <c r="BG2" i="43" a="1"/>
  <c r="BG2" i="43" s="1"/>
  <c r="BG42" i="43" a="1"/>
  <c r="BG42" i="43" s="1"/>
  <c r="BF98" i="36" a="1"/>
  <c r="BF98" i="36" s="1"/>
  <c r="BF82" i="39" a="1"/>
  <c r="BF82" i="39" s="1"/>
  <c r="BF42" i="39" a="1"/>
  <c r="BF42" i="39" s="1"/>
  <c r="BG82" i="42" a="1"/>
  <c r="BG82" i="42" s="1"/>
  <c r="BF114" i="43" a="1"/>
  <c r="BF114" i="43" s="1"/>
  <c r="BG2" i="36" a="1"/>
  <c r="BG2" i="36" s="1"/>
  <c r="BG106" i="39" a="1"/>
  <c r="BG106" i="39" s="1"/>
  <c r="BE114" i="40" a="1"/>
  <c r="BE114" i="40" s="1"/>
  <c r="BG90" i="41" a="1"/>
  <c r="BG90" i="41" s="1"/>
  <c r="BE114" i="41" a="1"/>
  <c r="BE114" i="41" s="1"/>
  <c r="BF90" i="43" a="1"/>
  <c r="BF90" i="43" s="1"/>
  <c r="BG66" i="43" a="1"/>
  <c r="BG66" i="43" s="1"/>
  <c r="BG106" i="30" a="1"/>
  <c r="BG106" i="30" s="1"/>
  <c r="BE2" i="38" a="1"/>
  <c r="BE2" i="38" s="1"/>
  <c r="BE58" i="40" a="1"/>
  <c r="BE58" i="40" s="1"/>
  <c r="BG122" i="41" a="1"/>
  <c r="BG122" i="41" s="1"/>
  <c r="BG58" i="41" a="1"/>
  <c r="BG58" i="41" s="1"/>
  <c r="BF2" i="42" a="1"/>
  <c r="BF2" i="42" s="1"/>
  <c r="BF34" i="42" a="1"/>
  <c r="BF34" i="42" s="1"/>
  <c r="BF50" i="43" a="1"/>
  <c r="BF50" i="43" s="1"/>
  <c r="BE90" i="35" a="1"/>
  <c r="BE90" i="35" s="1"/>
  <c r="BE114" i="38" a="1"/>
  <c r="BE114" i="38" s="1"/>
  <c r="BG58" i="40" a="1"/>
  <c r="BG58" i="40" s="1"/>
  <c r="BG82" i="41" a="1"/>
  <c r="BG82" i="41" s="1"/>
  <c r="BE122" i="41" a="1"/>
  <c r="BE122" i="41" s="1"/>
  <c r="BE98" i="42" a="1"/>
  <c r="BE98" i="42" s="1"/>
  <c r="BE90" i="42" a="1"/>
  <c r="BE90" i="42" s="1"/>
  <c r="BE42" i="43" a="1"/>
  <c r="BE42" i="43" s="1"/>
  <c r="BG10" i="40" a="1"/>
  <c r="BG10" i="40" s="1"/>
  <c r="BG98" i="43" a="1"/>
  <c r="BG98" i="43" s="1"/>
  <c r="BG74" i="37" a="1"/>
  <c r="BG74" i="37" s="1"/>
  <c r="BF34" i="40" a="1"/>
  <c r="BF34" i="40" s="1"/>
  <c r="BG114" i="41" a="1"/>
  <c r="BG114" i="41" s="1"/>
  <c r="BE82" i="42" a="1"/>
  <c r="BE82" i="42" s="1"/>
  <c r="BE90" i="43" a="1"/>
  <c r="BE90" i="43" s="1"/>
  <c r="BE18" i="41" a="1"/>
  <c r="BE18" i="41" s="1"/>
  <c r="BG50" i="41" a="1"/>
  <c r="BG50" i="41" s="1"/>
  <c r="BE82" i="41" a="1"/>
  <c r="BE82" i="41" s="1"/>
  <c r="BE66" i="42" a="1"/>
  <c r="BE66" i="42" s="1"/>
  <c r="BG50" i="42" a="1"/>
  <c r="BG50" i="42" s="1"/>
  <c r="BF106" i="33" a="1"/>
  <c r="BF106" i="33" s="1"/>
  <c r="BE82" i="38" a="1"/>
  <c r="BE82" i="38" s="1"/>
  <c r="BE82" i="40" a="1"/>
  <c r="BE82" i="40" s="1"/>
  <c r="BF90" i="40" a="1"/>
  <c r="BF90" i="40" s="1"/>
  <c r="BF18" i="41" a="1"/>
  <c r="BF18" i="41" s="1"/>
  <c r="BG106" i="40" a="1"/>
  <c r="BG106" i="40" s="1"/>
  <c r="BE2" i="41" a="1"/>
  <c r="BE2" i="41" s="1"/>
  <c r="BF50" i="42" a="1"/>
  <c r="BF50" i="42" s="1"/>
  <c r="BF122" i="32" a="1"/>
  <c r="BF122" i="32" s="1"/>
  <c r="BE74" i="34" a="1"/>
  <c r="BE74" i="34" s="1"/>
  <c r="BG122" i="37" a="1"/>
  <c r="BG122" i="37" s="1"/>
  <c r="BE114" i="37" a="1"/>
  <c r="BE114" i="37" s="1"/>
  <c r="BG114" i="38" a="1"/>
  <c r="BG114" i="38" s="1"/>
  <c r="BF58" i="38" a="1"/>
  <c r="BF58" i="38" s="1"/>
  <c r="BE18" i="39" a="1"/>
  <c r="BE18" i="39" s="1"/>
  <c r="BE10" i="39" a="1"/>
  <c r="BE10" i="39" s="1"/>
  <c r="BE90" i="39" a="1"/>
  <c r="BE90" i="39" s="1"/>
  <c r="BG66" i="40" a="1"/>
  <c r="BG66" i="40" s="1"/>
  <c r="BF82" i="41" a="1"/>
  <c r="BF82" i="41" s="1"/>
  <c r="BG10" i="33" a="1"/>
  <c r="BG10" i="33" s="1"/>
  <c r="BF98" i="35" a="1"/>
  <c r="BF98" i="35" s="1"/>
  <c r="BE18" i="36" a="1"/>
  <c r="BE18" i="36" s="1"/>
  <c r="BF122" i="36" a="1"/>
  <c r="BF122" i="36" s="1"/>
  <c r="BE58" i="36" a="1"/>
  <c r="BE58" i="36" s="1"/>
  <c r="BE58" i="37" a="1"/>
  <c r="BE58" i="37" s="1"/>
  <c r="BG90" i="38" a="1"/>
  <c r="BG90" i="38" s="1"/>
  <c r="BE98" i="39" a="1"/>
  <c r="BE98" i="39" s="1"/>
  <c r="BF106" i="39" a="1"/>
  <c r="BF106" i="39" s="1"/>
  <c r="BG122" i="40" a="1"/>
  <c r="BG122" i="40" s="1"/>
  <c r="BF66" i="40" a="1"/>
  <c r="BF66" i="40" s="1"/>
  <c r="BG106" i="41" a="1"/>
  <c r="BG106" i="41" s="1"/>
  <c r="BG66" i="34" a="1"/>
  <c r="BG66" i="34" s="1"/>
  <c r="BG82" i="37" a="1"/>
  <c r="BG82" i="37" s="1"/>
  <c r="BF122" i="38" a="1"/>
  <c r="BF122" i="38" s="1"/>
  <c r="BG34" i="38" a="1"/>
  <c r="BG34" i="38" s="1"/>
  <c r="BF98" i="40" a="1"/>
  <c r="BF98" i="40" s="1"/>
  <c r="BE42" i="41" a="1"/>
  <c r="BE42" i="41" s="1"/>
  <c r="BE50" i="41" a="1"/>
  <c r="BE50" i="41" s="1"/>
  <c r="BF10" i="36" a="1"/>
  <c r="BF10" i="36" s="1"/>
  <c r="BG74" i="38" a="1"/>
  <c r="BG74" i="38" s="1"/>
  <c r="BF50" i="39" a="1"/>
  <c r="BF50" i="39" s="1"/>
  <c r="BG106" i="37" a="1"/>
  <c r="BG106" i="37" s="1"/>
  <c r="BE122" i="38" a="1"/>
  <c r="BE122" i="38" s="1"/>
  <c r="BF18" i="39" a="1"/>
  <c r="BF18" i="39" s="1"/>
  <c r="BG2" i="39" a="1"/>
  <c r="BG2" i="39" s="1"/>
  <c r="BF106" i="40" a="1"/>
  <c r="BF106" i="40" s="1"/>
  <c r="BG74" i="40" a="1"/>
  <c r="BG74" i="40" s="1"/>
  <c r="BF82" i="40" a="1"/>
  <c r="BF82" i="40" s="1"/>
  <c r="BE90" i="36" a="1"/>
  <c r="BE90" i="36" s="1"/>
  <c r="BF10" i="37" a="1"/>
  <c r="BF10" i="37" s="1"/>
  <c r="BE74" i="38" a="1"/>
  <c r="BE74" i="38" s="1"/>
  <c r="BE26" i="38" a="1"/>
  <c r="BE26" i="38" s="1"/>
  <c r="BE50" i="39" a="1"/>
  <c r="BE50" i="39" s="1"/>
  <c r="BG66" i="41" a="1"/>
  <c r="BG66" i="41" s="1"/>
  <c r="BG74" i="32" a="1"/>
  <c r="BG74" i="32" s="1"/>
  <c r="BG26" i="36" a="1"/>
  <c r="BG26" i="36" s="1"/>
  <c r="BG122" i="36" a="1"/>
  <c r="BG122" i="36" s="1"/>
  <c r="BF58" i="39" a="1"/>
  <c r="BF58" i="39" s="1"/>
  <c r="BG18" i="41" a="1"/>
  <c r="BG18" i="41" s="1"/>
  <c r="BF98" i="37" a="1"/>
  <c r="BF98" i="37" s="1"/>
  <c r="BF2" i="40" a="1"/>
  <c r="BF2" i="40" s="1"/>
  <c r="BG66" i="36" a="1"/>
  <c r="BG66" i="36" s="1"/>
  <c r="BF74" i="37" a="1"/>
  <c r="BF74" i="37" s="1"/>
  <c r="BF98" i="33" a="1"/>
  <c r="BF98" i="33" s="1"/>
  <c r="BF74" i="39" a="1"/>
  <c r="BF74" i="39" s="1"/>
  <c r="BF18" i="40" a="1"/>
  <c r="BF18" i="40" s="1"/>
  <c r="BG18" i="40" a="1"/>
  <c r="BG18" i="40" s="1"/>
  <c r="BE34" i="34" a="1"/>
  <c r="BE34" i="34" s="1"/>
  <c r="BE106" i="35" a="1"/>
  <c r="BE106" i="35" s="1"/>
  <c r="BF106" i="36" a="1"/>
  <c r="BF106" i="36" s="1"/>
  <c r="BE82" i="39" a="1"/>
  <c r="BE82" i="39" s="1"/>
  <c r="BF2" i="39" a="1"/>
  <c r="BF2" i="39" s="1"/>
  <c r="BF34" i="39" a="1"/>
  <c r="BF34" i="39" s="1"/>
  <c r="BG34" i="40" a="1"/>
  <c r="BG34" i="40" s="1"/>
  <c r="BE90" i="40" a="1"/>
  <c r="BE90" i="40" s="1"/>
  <c r="BG42" i="40" a="1"/>
  <c r="BG42" i="40" s="1"/>
  <c r="BF10" i="40" a="1"/>
  <c r="BF10" i="40" s="1"/>
  <c r="BE26" i="31" a="1"/>
  <c r="BE26" i="31" s="1"/>
  <c r="BG114" i="32" a="1"/>
  <c r="BG114" i="32" s="1"/>
  <c r="BG18" i="32" a="1"/>
  <c r="BG18" i="32" s="1"/>
  <c r="BG122" i="34" a="1"/>
  <c r="BG122" i="34" s="1"/>
  <c r="BE50" i="35" a="1"/>
  <c r="BE50" i="35" s="1"/>
  <c r="BF122" i="35" a="1"/>
  <c r="BF122" i="35" s="1"/>
  <c r="BF58" i="36" a="1"/>
  <c r="BF58" i="36" s="1"/>
  <c r="BG2" i="38" a="1"/>
  <c r="BG2" i="38" s="1"/>
  <c r="BF106" i="38" a="1"/>
  <c r="BF106" i="38" s="1"/>
  <c r="BF122" i="39" a="1"/>
  <c r="BF122" i="39" s="1"/>
  <c r="BG42" i="39" a="1"/>
  <c r="BG42" i="39" s="1"/>
  <c r="BE50" i="40" a="1"/>
  <c r="BE50" i="40" s="1"/>
  <c r="BF26" i="40" a="1"/>
  <c r="BF26" i="40" s="1"/>
  <c r="BE18" i="40" a="1"/>
  <c r="BE18" i="40" s="1"/>
  <c r="BG42" i="41" a="1"/>
  <c r="BG42" i="41" s="1"/>
  <c r="BE2" i="34" a="1"/>
  <c r="BE2" i="34" s="1"/>
  <c r="BG66" i="37" a="1"/>
  <c r="BG66" i="37" s="1"/>
  <c r="BF18" i="38" a="1"/>
  <c r="BF18" i="38" s="1"/>
  <c r="BG66" i="38" a="1"/>
  <c r="BG66" i="38" s="1"/>
  <c r="BF98" i="38" a="1"/>
  <c r="BF98" i="38" s="1"/>
  <c r="BG74" i="39" a="1"/>
  <c r="BG74" i="39" s="1"/>
  <c r="BE26" i="40" a="1"/>
  <c r="BE26" i="40" s="1"/>
  <c r="BE106" i="40" a="1"/>
  <c r="BE106" i="40" s="1"/>
  <c r="BG90" i="40" a="1"/>
  <c r="BG90" i="40" s="1"/>
  <c r="BF114" i="40" a="1"/>
  <c r="BF114" i="40" s="1"/>
  <c r="BE82" i="33" a="1"/>
  <c r="BE82" i="33" s="1"/>
  <c r="BG58" i="35" a="1"/>
  <c r="BG58" i="35" s="1"/>
  <c r="BG18" i="38" a="1"/>
  <c r="BG18" i="38" s="1"/>
  <c r="BE74" i="40" a="1"/>
  <c r="BE74" i="40" s="1"/>
  <c r="BG50" i="40" a="1"/>
  <c r="BG50" i="40" s="1"/>
  <c r="BF58" i="40" a="1"/>
  <c r="BF58" i="40" s="1"/>
  <c r="BG2" i="40" a="1"/>
  <c r="BG2" i="40" s="1"/>
  <c r="BG98" i="40" a="1"/>
  <c r="BG98" i="40" s="1"/>
  <c r="BF66" i="36" a="1"/>
  <c r="BF66" i="36" s="1"/>
  <c r="BG42" i="35" a="1"/>
  <c r="BG42" i="35" s="1"/>
  <c r="BG50" i="37" a="1"/>
  <c r="BG50" i="37" s="1"/>
  <c r="BF74" i="38" a="1"/>
  <c r="BF74" i="38" s="1"/>
  <c r="BE106" i="38" a="1"/>
  <c r="BE106" i="38" s="1"/>
  <c r="BF82" i="38" a="1"/>
  <c r="BF82" i="38" s="1"/>
  <c r="BG122" i="38" a="1"/>
  <c r="BG122" i="38" s="1"/>
  <c r="BE34" i="39" a="1"/>
  <c r="BE34" i="39" s="1"/>
  <c r="BE34" i="40" a="1"/>
  <c r="BE34" i="40" s="1"/>
  <c r="BG90" i="34" a="1"/>
  <c r="BG90" i="34" s="1"/>
  <c r="BE122" i="35" a="1"/>
  <c r="BE122" i="35" s="1"/>
  <c r="BG18" i="36" a="1"/>
  <c r="BG18" i="36" s="1"/>
  <c r="BF122" i="37" a="1"/>
  <c r="BF122" i="37" s="1"/>
  <c r="BE18" i="38" a="1"/>
  <c r="BE18" i="38" s="1"/>
  <c r="BF66" i="38" a="1"/>
  <c r="BF66" i="38" s="1"/>
  <c r="BE66" i="38" a="1"/>
  <c r="BE66" i="38" s="1"/>
  <c r="BG50" i="38" a="1"/>
  <c r="BG50" i="38" s="1"/>
  <c r="BE74" i="39" a="1"/>
  <c r="BE74" i="39" s="1"/>
  <c r="BF90" i="39" a="1"/>
  <c r="BF90" i="39" s="1"/>
  <c r="BE10" i="40" a="1"/>
  <c r="BE10" i="40" s="1"/>
  <c r="BF74" i="40" a="1"/>
  <c r="BF74" i="40" s="1"/>
  <c r="BG122" i="35" a="1"/>
  <c r="BG122" i="35" s="1"/>
  <c r="BG42" i="38" a="1"/>
  <c r="BG42" i="38" s="1"/>
  <c r="BG58" i="39" a="1"/>
  <c r="BG58" i="39" s="1"/>
  <c r="BE58" i="39" a="1"/>
  <c r="BE58" i="39" s="1"/>
  <c r="BG90" i="39" a="1"/>
  <c r="BG90" i="39" s="1"/>
  <c r="BG66" i="39" a="1"/>
  <c r="BG66" i="39" s="1"/>
  <c r="BE98" i="32" a="1"/>
  <c r="BE98" i="32" s="1"/>
  <c r="BF34" i="33" a="1"/>
  <c r="BF34" i="33" s="1"/>
  <c r="BF66" i="34" a="1"/>
  <c r="BF66" i="34" s="1"/>
  <c r="BE34" i="35" a="1"/>
  <c r="BE34" i="35" s="1"/>
  <c r="BG82" i="36" a="1"/>
  <c r="BG82" i="36" s="1"/>
  <c r="BG2" i="37" a="1"/>
  <c r="BG2" i="37" s="1"/>
  <c r="BG82" i="38" a="1"/>
  <c r="BG82" i="38" s="1"/>
  <c r="BG18" i="39" a="1"/>
  <c r="BG18" i="39" s="1"/>
  <c r="BG122" i="39" a="1"/>
  <c r="BG122" i="39" s="1"/>
  <c r="BE114" i="39" a="1"/>
  <c r="BE114" i="39" s="1"/>
  <c r="BE2" i="39" a="1"/>
  <c r="BE2" i="39" s="1"/>
  <c r="BG90" i="33" a="1"/>
  <c r="BG90" i="33" s="1"/>
  <c r="BF82" i="36" a="1"/>
  <c r="BF82" i="36" s="1"/>
  <c r="BE50" i="38" a="1"/>
  <c r="BE50" i="38" s="1"/>
  <c r="BE122" i="39" a="1"/>
  <c r="BE122" i="39" s="1"/>
  <c r="BE66" i="39" a="1"/>
  <c r="BE66" i="39" s="1"/>
  <c r="BE10" i="32" a="1"/>
  <c r="BE10" i="32" s="1"/>
  <c r="BG34" i="35" a="1"/>
  <c r="BG34" i="35" s="1"/>
  <c r="BE82" i="36" a="1"/>
  <c r="BE82" i="36" s="1"/>
  <c r="BE98" i="37" a="1"/>
  <c r="BE98" i="37" s="1"/>
  <c r="BF114" i="39" a="1"/>
  <c r="BF114" i="39" s="1"/>
  <c r="BF98" i="39" a="1"/>
  <c r="BF98" i="39" s="1"/>
  <c r="BF66" i="39" a="1"/>
  <c r="BF66" i="39" s="1"/>
  <c r="BE34" i="32" a="1"/>
  <c r="BE34" i="32" s="1"/>
  <c r="BF90" i="36" a="1"/>
  <c r="BF90" i="36" s="1"/>
  <c r="BE42" i="36" a="1"/>
  <c r="BE42" i="36" s="1"/>
  <c r="BF50" i="37" a="1"/>
  <c r="BF50" i="37" s="1"/>
  <c r="BF34" i="38" a="1"/>
  <c r="BF34" i="38" s="1"/>
  <c r="BG106" i="38" a="1"/>
  <c r="BG106" i="38" s="1"/>
  <c r="BE42" i="34" a="1"/>
  <c r="BE42" i="34" s="1"/>
  <c r="BF10" i="35" a="1"/>
  <c r="BF10" i="35" s="1"/>
  <c r="BE50" i="37" a="1"/>
  <c r="BE50" i="37" s="1"/>
  <c r="BF42" i="38" a="1"/>
  <c r="BF42" i="38" s="1"/>
  <c r="BE106" i="37" a="1"/>
  <c r="BE106" i="37" s="1"/>
  <c r="BG114" i="37" a="1"/>
  <c r="BG114" i="37" s="1"/>
  <c r="BF58" i="33" a="1"/>
  <c r="BF58" i="33" s="1"/>
  <c r="BE18" i="35" a="1"/>
  <c r="BE18" i="35" s="1"/>
  <c r="BG50" i="36" a="1"/>
  <c r="BG50" i="36" s="1"/>
  <c r="BE114" i="36" a="1"/>
  <c r="BE114" i="36" s="1"/>
  <c r="BG34" i="37" a="1"/>
  <c r="BG34" i="37" s="1"/>
  <c r="BE34" i="37" a="1"/>
  <c r="BE34" i="37" s="1"/>
  <c r="BF50" i="38" a="1"/>
  <c r="BF50" i="38" s="1"/>
  <c r="BG34" i="36" a="1"/>
  <c r="BG34" i="36" s="1"/>
  <c r="BE90" i="37" a="1"/>
  <c r="BE90" i="37" s="1"/>
  <c r="BE34" i="38" a="1"/>
  <c r="BE34" i="38" s="1"/>
  <c r="BF2" i="38" a="1"/>
  <c r="BF2" i="38" s="1"/>
  <c r="BF90" i="37" a="1"/>
  <c r="BF90" i="37" s="1"/>
  <c r="BG90" i="37" a="1"/>
  <c r="BG90" i="37" s="1"/>
  <c r="BE90" i="38" a="1"/>
  <c r="BE90" i="38" s="1"/>
  <c r="BE82" i="30" a="1"/>
  <c r="BE82" i="30" s="1"/>
  <c r="BE90" i="32" a="1"/>
  <c r="BE90" i="32" s="1"/>
  <c r="BG122" i="33" a="1"/>
  <c r="BG122" i="33" s="1"/>
  <c r="BE10" i="35" a="1"/>
  <c r="BE10" i="35" s="1"/>
  <c r="BF82" i="35" a="1"/>
  <c r="BF82" i="35" s="1"/>
  <c r="BG42" i="36" a="1"/>
  <c r="BG42" i="36" s="1"/>
  <c r="BF26" i="36" a="1"/>
  <c r="BF26" i="36" s="1"/>
  <c r="BE42" i="37" a="1"/>
  <c r="BE42" i="37" s="1"/>
  <c r="BE74" i="35" a="1"/>
  <c r="BE74" i="35" s="1"/>
  <c r="BG114" i="36" a="1"/>
  <c r="BG114" i="36" s="1"/>
  <c r="BE34" i="36" a="1"/>
  <c r="BE34" i="36" s="1"/>
  <c r="BG10" i="37" a="1"/>
  <c r="BG10" i="37" s="1"/>
  <c r="BG98" i="34" a="1"/>
  <c r="BG98" i="34" s="1"/>
  <c r="BF106" i="35" a="1"/>
  <c r="BF106" i="35" s="1"/>
  <c r="BG90" i="36" a="1"/>
  <c r="BG90" i="36" s="1"/>
  <c r="BF106" i="37" a="1"/>
  <c r="BF106" i="37" s="1"/>
  <c r="BG98" i="31" a="1"/>
  <c r="BG98" i="31" s="1"/>
  <c r="BF34" i="31" a="1"/>
  <c r="BF34" i="31" s="1"/>
  <c r="BG2" i="33" a="1"/>
  <c r="BG2" i="33" s="1"/>
  <c r="BE66" i="34" a="1"/>
  <c r="BE66" i="34" s="1"/>
  <c r="BF50" i="35" a="1"/>
  <c r="BF50" i="35" s="1"/>
  <c r="BG2" i="35" a="1"/>
  <c r="BG2" i="35" s="1"/>
  <c r="BF74" i="35" a="1"/>
  <c r="BF74" i="35" s="1"/>
  <c r="BE50" i="36" a="1"/>
  <c r="BE50" i="36" s="1"/>
  <c r="BE26" i="36" a="1"/>
  <c r="BE26" i="36" s="1"/>
  <c r="BG98" i="36" a="1"/>
  <c r="BG98" i="36" s="1"/>
  <c r="BE26" i="37" a="1"/>
  <c r="BE26" i="37" s="1"/>
  <c r="BF18" i="36" a="1"/>
  <c r="BF18" i="36" s="1"/>
  <c r="BE10" i="36" a="1"/>
  <c r="BE10" i="36" s="1"/>
  <c r="BF26" i="37" a="1"/>
  <c r="BF26" i="37" s="1"/>
  <c r="BG10" i="38" a="1"/>
  <c r="BG10" i="38" s="1"/>
  <c r="BE10" i="33" a="1"/>
  <c r="BE10" i="33" s="1"/>
  <c r="BE58" i="34" a="1"/>
  <c r="BE58" i="34" s="1"/>
  <c r="BG42" i="34" a="1"/>
  <c r="BG42" i="34" s="1"/>
  <c r="BG98" i="35" a="1"/>
  <c r="BG98" i="35" s="1"/>
  <c r="BG106" i="35" a="1"/>
  <c r="BG106" i="35" s="1"/>
  <c r="BE18" i="37" a="1"/>
  <c r="BE18" i="37" s="1"/>
  <c r="BG58" i="32" a="1"/>
  <c r="BG58" i="32" s="1"/>
  <c r="BF18" i="32" a="1"/>
  <c r="BF18" i="32" s="1"/>
  <c r="BG114" i="33" a="1"/>
  <c r="BG114" i="33" s="1"/>
  <c r="BE74" i="33" a="1"/>
  <c r="BE74" i="33" s="1"/>
  <c r="BF2" i="34" a="1"/>
  <c r="BF2" i="34" s="1"/>
  <c r="BE98" i="35" a="1"/>
  <c r="BE98" i="35" s="1"/>
  <c r="BE74" i="36" a="1"/>
  <c r="BE74" i="36" s="1"/>
  <c r="BE10" i="37" a="1"/>
  <c r="BE10" i="37" s="1"/>
  <c r="BE122" i="37" a="1"/>
  <c r="BE122" i="37" s="1"/>
  <c r="BF114" i="32" a="1"/>
  <c r="BF114" i="32" s="1"/>
  <c r="BE82" i="32" a="1"/>
  <c r="BE82" i="32" s="1"/>
  <c r="BE98" i="34" a="1"/>
  <c r="BE98" i="34" s="1"/>
  <c r="BG74" i="35" a="1"/>
  <c r="BG74" i="35" s="1"/>
  <c r="BE122" i="36" a="1"/>
  <c r="BE122" i="36" s="1"/>
  <c r="BE2" i="37" a="1"/>
  <c r="BE2" i="37" s="1"/>
  <c r="BE74" i="37" a="1"/>
  <c r="BE74" i="37" s="1"/>
  <c r="BG18" i="37" a="1"/>
  <c r="BG18" i="37" s="1"/>
  <c r="BF18" i="37" a="1"/>
  <c r="BF18" i="37" s="1"/>
  <c r="BF114" i="37" a="1"/>
  <c r="BF114" i="37" s="1"/>
  <c r="BF122" i="33" a="1"/>
  <c r="BF122" i="33" s="1"/>
  <c r="BE114" i="33" a="1"/>
  <c r="BE114" i="33" s="1"/>
  <c r="BG26" i="35" a="1"/>
  <c r="BG26" i="35" s="1"/>
  <c r="BG10" i="35" a="1"/>
  <c r="BG10" i="35" s="1"/>
  <c r="BG74" i="36" a="1"/>
  <c r="BG74" i="36" s="1"/>
  <c r="BG42" i="37" a="1"/>
  <c r="BG42" i="37" s="1"/>
  <c r="BG26" i="37" a="1"/>
  <c r="BG26" i="37" s="1"/>
  <c r="BE26" i="32" a="1"/>
  <c r="BE26" i="32" s="1"/>
  <c r="BG106" i="34" a="1"/>
  <c r="BG106" i="34" s="1"/>
  <c r="BE2" i="35" a="1"/>
  <c r="BE2" i="35" s="1"/>
  <c r="BE58" i="35" a="1"/>
  <c r="BE58" i="35" s="1"/>
  <c r="BF58" i="37" a="1"/>
  <c r="BF58" i="37" s="1"/>
  <c r="BF2" i="36" a="1"/>
  <c r="BF2" i="36" s="1"/>
  <c r="BF42" i="36" a="1"/>
  <c r="BF42" i="36" s="1"/>
  <c r="BF42" i="37" a="1"/>
  <c r="BF42" i="37" s="1"/>
  <c r="BG98" i="37" a="1"/>
  <c r="BG98" i="37" s="1"/>
  <c r="BE26" i="35" a="1"/>
  <c r="BE26" i="35" s="1"/>
  <c r="BF2" i="37" a="1"/>
  <c r="BF2" i="37" s="1"/>
  <c r="BF58" i="31" a="1"/>
  <c r="BF58" i="31" s="1"/>
  <c r="BF58" i="32" a="1"/>
  <c r="BF58" i="32" s="1"/>
  <c r="BE58" i="33" a="1"/>
  <c r="BE58" i="33" s="1"/>
  <c r="BE114" i="34" a="1"/>
  <c r="BE114" i="34" s="1"/>
  <c r="BF2" i="35" a="1"/>
  <c r="BF2" i="35" s="1"/>
  <c r="BE114" i="35" a="1"/>
  <c r="BE114" i="35" s="1"/>
  <c r="BF18" i="35" a="1"/>
  <c r="BF18" i="35" s="1"/>
  <c r="BG58" i="36" a="1"/>
  <c r="BG58" i="36" s="1"/>
  <c r="BG106" i="36" a="1"/>
  <c r="BG106" i="36" s="1"/>
  <c r="BE50" i="30" a="1"/>
  <c r="BE50" i="30" s="1"/>
  <c r="BG26" i="30" a="1"/>
  <c r="BG26" i="30" s="1"/>
  <c r="BE10" i="31" a="1"/>
  <c r="BE10" i="31" s="1"/>
  <c r="BF106" i="32" a="1"/>
  <c r="BF106" i="32" s="1"/>
  <c r="BG26" i="33" a="1"/>
  <c r="BG26" i="33" s="1"/>
  <c r="BE106" i="36" a="1"/>
  <c r="BE106" i="36" s="1"/>
  <c r="BF66" i="37" a="1"/>
  <c r="BF66" i="37" s="1"/>
  <c r="BG58" i="31" a="1"/>
  <c r="BG58" i="31" s="1"/>
  <c r="BF114" i="33" a="1"/>
  <c r="BF114" i="33" s="1"/>
  <c r="BF114" i="34" a="1"/>
  <c r="BF114" i="34" s="1"/>
  <c r="BF42" i="35" a="1"/>
  <c r="BF42" i="35" s="1"/>
  <c r="BE66" i="35" a="1"/>
  <c r="BE66" i="35" s="1"/>
  <c r="BF58" i="35" a="1"/>
  <c r="BF58" i="35" s="1"/>
  <c r="BF50" i="36" a="1"/>
  <c r="BF50" i="36" s="1"/>
  <c r="BF106" i="28" a="1"/>
  <c r="BF106" i="28" s="1"/>
  <c r="BG50" i="30" a="1"/>
  <c r="BG50" i="30" s="1"/>
  <c r="BE122" i="31" a="1"/>
  <c r="BE122" i="31" s="1"/>
  <c r="BG42" i="31" a="1"/>
  <c r="BG42" i="31" s="1"/>
  <c r="BE42" i="31" a="1"/>
  <c r="BE42" i="31" s="1"/>
  <c r="BF34" i="34" a="1"/>
  <c r="BF34" i="34" s="1"/>
  <c r="BG2" i="34" a="1"/>
  <c r="BG2" i="34" s="1"/>
  <c r="BF90" i="35" a="1"/>
  <c r="BF90" i="35" s="1"/>
  <c r="BE66" i="33" a="1"/>
  <c r="BE66" i="33" s="1"/>
  <c r="BG18" i="30" a="1"/>
  <c r="BG18" i="30" s="1"/>
  <c r="BF98" i="31" a="1"/>
  <c r="BF98" i="31" s="1"/>
  <c r="BG122" i="32" a="1"/>
  <c r="BG122" i="32" s="1"/>
  <c r="BF34" i="32" a="1"/>
  <c r="BF34" i="32" s="1"/>
  <c r="BG74" i="33" a="1"/>
  <c r="BG74" i="33" s="1"/>
  <c r="BE26" i="34" a="1"/>
  <c r="BE26" i="34" s="1"/>
  <c r="BF10" i="34" a="1"/>
  <c r="BF10" i="34" s="1"/>
  <c r="BE82" i="35" a="1"/>
  <c r="BE82" i="35" s="1"/>
  <c r="BF26" i="35" a="1"/>
  <c r="BF26" i="35" s="1"/>
  <c r="BE98" i="33" a="1"/>
  <c r="BE98" i="33" s="1"/>
  <c r="BG58" i="34" a="1"/>
  <c r="BG58" i="34" s="1"/>
  <c r="BF58" i="34" a="1"/>
  <c r="BF58" i="34" s="1"/>
  <c r="BG82" i="35" a="1"/>
  <c r="BG82" i="35" s="1"/>
  <c r="BE66" i="36" a="1"/>
  <c r="BE66" i="36" s="1"/>
  <c r="BF50" i="31" a="1"/>
  <c r="BF50" i="31" s="1"/>
  <c r="BF18" i="33" a="1"/>
  <c r="BF18" i="33" s="1"/>
  <c r="BF18" i="34" a="1"/>
  <c r="BF18" i="34" s="1"/>
  <c r="BF74" i="34" a="1"/>
  <c r="BF74" i="34" s="1"/>
  <c r="BF90" i="32" a="1"/>
  <c r="BF90" i="32" s="1"/>
  <c r="BE18" i="34" a="1"/>
  <c r="BE18" i="34" s="1"/>
  <c r="BG114" i="34" a="1"/>
  <c r="BG114" i="34" s="1"/>
  <c r="BF114" i="36" a="1"/>
  <c r="BF114" i="36" s="1"/>
  <c r="BG2" i="31" a="1"/>
  <c r="BG2" i="31" s="1"/>
  <c r="BG34" i="32" a="1"/>
  <c r="BG34" i="32" s="1"/>
  <c r="BE90" i="33" a="1"/>
  <c r="BE90" i="33" s="1"/>
  <c r="BG10" i="34" a="1"/>
  <c r="BG10" i="34" s="1"/>
  <c r="BG74" i="34" a="1"/>
  <c r="BG74" i="34" s="1"/>
  <c r="BE10" i="34" a="1"/>
  <c r="BE10" i="34" s="1"/>
  <c r="BG66" i="32" a="1"/>
  <c r="BG66" i="32" s="1"/>
  <c r="BF50" i="33" a="1"/>
  <c r="BF50" i="33" s="1"/>
  <c r="BE26" i="33" a="1"/>
  <c r="BE26" i="33" s="1"/>
  <c r="BF50" i="34" a="1"/>
  <c r="BF50" i="34" s="1"/>
  <c r="BG122" i="31" a="1"/>
  <c r="BG122" i="31" s="1"/>
  <c r="BG50" i="32" a="1"/>
  <c r="BG50" i="32" s="1"/>
  <c r="BE50" i="33" a="1"/>
  <c r="BE50" i="33" s="1"/>
  <c r="BG106" i="33" a="1"/>
  <c r="BG106" i="33" s="1"/>
  <c r="BG98" i="33" a="1"/>
  <c r="BG98" i="33" s="1"/>
  <c r="BG34" i="33" a="1"/>
  <c r="BG34" i="33" s="1"/>
  <c r="BE2" i="33" a="1"/>
  <c r="BE2" i="33" s="1"/>
  <c r="BE122" i="34" a="1"/>
  <c r="BE122" i="34" s="1"/>
  <c r="BE50" i="34" a="1"/>
  <c r="BE50" i="34" s="1"/>
  <c r="BF2" i="32" a="1"/>
  <c r="BF2" i="32" s="1"/>
  <c r="BF90" i="31" a="1"/>
  <c r="BF90" i="31" s="1"/>
  <c r="BE42" i="33" a="1"/>
  <c r="BE42" i="33" s="1"/>
  <c r="BE106" i="33" a="1"/>
  <c r="BE106" i="33" s="1"/>
  <c r="BG82" i="34" a="1"/>
  <c r="BG82" i="34" s="1"/>
  <c r="BE106" i="34" a="1"/>
  <c r="BE106" i="34" s="1"/>
  <c r="BF82" i="34" a="1"/>
  <c r="BF82" i="34" s="1"/>
  <c r="BG34" i="34" a="1"/>
  <c r="BG34" i="34" s="1"/>
  <c r="BF50" i="32" a="1"/>
  <c r="BF50" i="32" s="1"/>
  <c r="BE2" i="32" a="1"/>
  <c r="BE2" i="32" s="1"/>
  <c r="BG18" i="33" a="1"/>
  <c r="BG18" i="33" s="1"/>
  <c r="BF82" i="33" a="1"/>
  <c r="BF82" i="33" s="1"/>
  <c r="BG58" i="33" a="1"/>
  <c r="BG58" i="33" s="1"/>
  <c r="BF42" i="34" a="1"/>
  <c r="BF42" i="34" s="1"/>
  <c r="BE90" i="34" a="1"/>
  <c r="BE90" i="34" s="1"/>
  <c r="BF98" i="30" a="1"/>
  <c r="BF98" i="30" s="1"/>
  <c r="BE106" i="32" a="1"/>
  <c r="BE106" i="32" s="1"/>
  <c r="BF82" i="32" a="1"/>
  <c r="BF82" i="32" s="1"/>
  <c r="BG2" i="32" a="1"/>
  <c r="BG2" i="32" s="1"/>
  <c r="BE122" i="32" a="1"/>
  <c r="BE122" i="32" s="1"/>
  <c r="BG42" i="33" a="1"/>
  <c r="BG42" i="33" s="1"/>
  <c r="BF2" i="33" a="1"/>
  <c r="BF2" i="33" s="1"/>
  <c r="BG18" i="34" a="1"/>
  <c r="BG18" i="34" s="1"/>
  <c r="BG50" i="34" a="1"/>
  <c r="BG50" i="34" s="1"/>
  <c r="BG66" i="35" a="1"/>
  <c r="BG66" i="35" s="1"/>
  <c r="BE18" i="31" a="1"/>
  <c r="BE18" i="31" s="1"/>
  <c r="BG26" i="32" a="1"/>
  <c r="BG26" i="32" s="1"/>
  <c r="BE114" i="32" a="1"/>
  <c r="BE114" i="32" s="1"/>
  <c r="BF90" i="33" a="1"/>
  <c r="BF90" i="33" s="1"/>
  <c r="BF122" i="34" a="1"/>
  <c r="BF122" i="34" s="1"/>
  <c r="BF90" i="34" a="1"/>
  <c r="BF90" i="34" s="1"/>
  <c r="BE34" i="31" a="1"/>
  <c r="BE34" i="31" s="1"/>
  <c r="BG74" i="31" a="1"/>
  <c r="BG74" i="31" s="1"/>
  <c r="BG90" i="31" a="1"/>
  <c r="BG90" i="31" s="1"/>
  <c r="BF98" i="32" a="1"/>
  <c r="BF98" i="32" s="1"/>
  <c r="BF106" i="34" a="1"/>
  <c r="BF106" i="34" s="1"/>
  <c r="BE82" i="34" a="1"/>
  <c r="BE82" i="34" s="1"/>
  <c r="BF26" i="34" a="1"/>
  <c r="BF26" i="34" s="1"/>
  <c r="BF106" i="31" a="1"/>
  <c r="BF106" i="31" s="1"/>
  <c r="BF66" i="30" a="1"/>
  <c r="BF66" i="30" s="1"/>
  <c r="BE122" i="30" a="1"/>
  <c r="BE122" i="30" s="1"/>
  <c r="BG10" i="30" a="1"/>
  <c r="BG10" i="30" s="1"/>
  <c r="BE58" i="32" a="1"/>
  <c r="BE58" i="32" s="1"/>
  <c r="BE18" i="33" a="1"/>
  <c r="BE18" i="33" s="1"/>
  <c r="BE34" i="33" a="1"/>
  <c r="BE34" i="33" s="1"/>
  <c r="BE26" i="30" a="1"/>
  <c r="BE26" i="30" s="1"/>
  <c r="BG66" i="31" a="1"/>
  <c r="BG66" i="31" s="1"/>
  <c r="BG82" i="31" a="1"/>
  <c r="BG82" i="31" s="1"/>
  <c r="BG122" i="28" a="1"/>
  <c r="BG122" i="28" s="1"/>
  <c r="BE50" i="32" a="1"/>
  <c r="BE50" i="32" s="1"/>
  <c r="BG74" i="28" a="1"/>
  <c r="BG74" i="28" s="1"/>
  <c r="BG82" i="30" a="1"/>
  <c r="BG82" i="30" s="1"/>
  <c r="BF122" i="30" a="1"/>
  <c r="BF122" i="30" s="1"/>
  <c r="BG66" i="33" a="1"/>
  <c r="BG66" i="33" s="1"/>
  <c r="BG82" i="33" a="1"/>
  <c r="BG82" i="33" s="1"/>
  <c r="BF2" i="30" a="1"/>
  <c r="BF2" i="30" s="1"/>
  <c r="BG42" i="30" a="1"/>
  <c r="BG42" i="30" s="1"/>
  <c r="BF2" i="31" a="1"/>
  <c r="BF2" i="31" s="1"/>
  <c r="BE42" i="32" a="1"/>
  <c r="BE42" i="32" s="1"/>
  <c r="BF42" i="32" a="1"/>
  <c r="BF42" i="32" s="1"/>
  <c r="BE66" i="32" a="1"/>
  <c r="BE66" i="32" s="1"/>
  <c r="BF10" i="33" a="1"/>
  <c r="BF10" i="33" s="1"/>
  <c r="BF66" i="33" a="1"/>
  <c r="BF66" i="33" s="1"/>
  <c r="BF58" i="30" a="1"/>
  <c r="BF58" i="30" s="1"/>
  <c r="BE98" i="30" a="1"/>
  <c r="BE98" i="30" s="1"/>
  <c r="BF90" i="30" a="1"/>
  <c r="BF90" i="30" s="1"/>
  <c r="BF66" i="31" a="1"/>
  <c r="BF66" i="31" s="1"/>
  <c r="BE58" i="31" a="1"/>
  <c r="BE58" i="31" s="1"/>
  <c r="BG42" i="32" a="1"/>
  <c r="BG42" i="32" s="1"/>
  <c r="BG10" i="32" a="1"/>
  <c r="BG10" i="32" s="1"/>
  <c r="BF74" i="33" a="1"/>
  <c r="BF74" i="33" s="1"/>
  <c r="BG114" i="31" a="1"/>
  <c r="BG114" i="31" s="1"/>
  <c r="BF82" i="31" a="1"/>
  <c r="BF82" i="31" s="1"/>
  <c r="BE82" i="31" a="1"/>
  <c r="BE82" i="31" s="1"/>
  <c r="BE66" i="31" a="1"/>
  <c r="BE66" i="31" s="1"/>
  <c r="BF18" i="31" a="1"/>
  <c r="BF18" i="31" s="1"/>
  <c r="BE114" i="31" a="1"/>
  <c r="BE114" i="31" s="1"/>
  <c r="BF106" i="30" a="1"/>
  <c r="BF106" i="30" s="1"/>
  <c r="BF74" i="31" a="1"/>
  <c r="BF74" i="31" s="1"/>
  <c r="BE18" i="32" a="1"/>
  <c r="BE18" i="32" s="1"/>
  <c r="BF10" i="32" a="1"/>
  <c r="BF10" i="32" s="1"/>
  <c r="BE74" i="32" a="1"/>
  <c r="BE74" i="32" s="1"/>
  <c r="BF26" i="33" a="1"/>
  <c r="BF26" i="33" s="1"/>
  <c r="BF74" i="32" a="1"/>
  <c r="BF74" i="32" s="1"/>
  <c r="BG82" i="32" a="1"/>
  <c r="BG82" i="32" s="1"/>
  <c r="BG34" i="30" a="1"/>
  <c r="BG34" i="30" s="1"/>
  <c r="BG98" i="32" a="1"/>
  <c r="BG98" i="32" s="1"/>
  <c r="BG90" i="30" a="1"/>
  <c r="BG90" i="30" s="1"/>
  <c r="BF66" i="32" a="1"/>
  <c r="BF66" i="32" s="1"/>
  <c r="BF18" i="30" a="1"/>
  <c r="BF18" i="30" s="1"/>
  <c r="BE90" i="30" a="1"/>
  <c r="BE90" i="30" s="1"/>
  <c r="BG2" i="30" a="1"/>
  <c r="BG2" i="30" s="1"/>
  <c r="BF42" i="31" a="1"/>
  <c r="BF42" i="31" s="1"/>
  <c r="BG18" i="31" a="1"/>
  <c r="BG18" i="31" s="1"/>
  <c r="BF26" i="31" a="1"/>
  <c r="BF26" i="31" s="1"/>
  <c r="BF74" i="30" a="1"/>
  <c r="BF74" i="30" s="1"/>
  <c r="BG106" i="31" a="1"/>
  <c r="BG106" i="31" s="1"/>
  <c r="BF50" i="30" a="1"/>
  <c r="BF50" i="30" s="1"/>
  <c r="BE42" i="30" a="1"/>
  <c r="BE42" i="30" s="1"/>
  <c r="BF122" i="31" a="1"/>
  <c r="BF122" i="31" s="1"/>
  <c r="BE50" i="31" a="1"/>
  <c r="BE50" i="31" s="1"/>
  <c r="BG34" i="31" a="1"/>
  <c r="BG34" i="31" s="1"/>
  <c r="BG26" i="31" a="1"/>
  <c r="BG26" i="31" s="1"/>
  <c r="BE106" i="31" a="1"/>
  <c r="BE106" i="31" s="1"/>
  <c r="BF10" i="31" a="1"/>
  <c r="BF10" i="31" s="1"/>
  <c r="BF82" i="30" a="1"/>
  <c r="BF82" i="30" s="1"/>
  <c r="BG98" i="30" a="1"/>
  <c r="BG98" i="30" s="1"/>
  <c r="BG50" i="31" a="1"/>
  <c r="BG50" i="31" s="1"/>
  <c r="BE74" i="31" a="1"/>
  <c r="BE74" i="31" s="1"/>
  <c r="BE90" i="31" a="1"/>
  <c r="BE90" i="31" s="1"/>
  <c r="BF26" i="30" a="1"/>
  <c r="BF26" i="30" s="1"/>
  <c r="BF42" i="30" a="1"/>
  <c r="BF42" i="30" s="1"/>
  <c r="BG106" i="32" a="1"/>
  <c r="BG106" i="32" s="1"/>
  <c r="BF10" i="28" a="1"/>
  <c r="BF10" i="28" s="1"/>
  <c r="BG10" i="31" a="1"/>
  <c r="BG10" i="31" s="1"/>
  <c r="BG114" i="30" a="1"/>
  <c r="BG114" i="30" s="1"/>
  <c r="BE10" i="30" a="1"/>
  <c r="BE10" i="30" s="1"/>
  <c r="BG74" i="30" a="1"/>
  <c r="BG74" i="30" s="1"/>
  <c r="BE2" i="30" a="1"/>
  <c r="BE2" i="30" s="1"/>
  <c r="BG66" i="30" a="1"/>
  <c r="BG66" i="30" s="1"/>
  <c r="BF114" i="31" a="1"/>
  <c r="BF114" i="31" s="1"/>
  <c r="BE106" i="30" a="1"/>
  <c r="BE106" i="30" s="1"/>
  <c r="BG58" i="30" a="1"/>
  <c r="BG58" i="30" s="1"/>
  <c r="BE74" i="30" a="1"/>
  <c r="BE74" i="30" s="1"/>
  <c r="BE98" i="31" a="1"/>
  <c r="BE98" i="31" s="1"/>
  <c r="BG114" i="28" a="1"/>
  <c r="BG114" i="28" s="1"/>
  <c r="BG122" i="30" a="1"/>
  <c r="BG122" i="30" s="1"/>
  <c r="BF114" i="30" a="1"/>
  <c r="BF114" i="30" s="1"/>
  <c r="BE58" i="30" a="1"/>
  <c r="BE58" i="30" s="1"/>
  <c r="BE66" i="30" a="1"/>
  <c r="BE66" i="30" s="1"/>
  <c r="BE114" i="30" a="1"/>
  <c r="BE114" i="30" s="1"/>
  <c r="BE34" i="30" a="1"/>
  <c r="BE34" i="30" s="1"/>
  <c r="BF34" i="30" a="1"/>
  <c r="BF34" i="30" s="1"/>
  <c r="BG50" i="28" a="1"/>
  <c r="BG50" i="28" s="1"/>
  <c r="BG58" i="28" a="1"/>
  <c r="BG58" i="28" s="1"/>
  <c r="BF58" i="28" a="1"/>
  <c r="BF58" i="28" s="1"/>
  <c r="BF50" i="28" a="1"/>
  <c r="BF50" i="28" s="1"/>
  <c r="BE2" i="28" a="1"/>
  <c r="BE2" i="28" s="1"/>
  <c r="BF42" i="28" a="1"/>
  <c r="BF42" i="28" s="1"/>
  <c r="BF74" i="28" a="1"/>
  <c r="BF74" i="28" s="1"/>
  <c r="BF34" i="28" a="1"/>
  <c r="BF34" i="28" s="1"/>
  <c r="BE34" i="28" a="1"/>
  <c r="BE34" i="28" s="1"/>
  <c r="BE18" i="28" a="1"/>
  <c r="BE18" i="28" s="1"/>
  <c r="R23" i="28"/>
  <c r="AU38" i="28"/>
  <c r="W117" i="28"/>
  <c r="U23" i="28"/>
  <c r="S113" i="28"/>
  <c r="P21" i="28"/>
  <c r="W21" i="28"/>
  <c r="V43" i="28"/>
  <c r="AY43" i="28" s="1"/>
  <c r="AU31" i="28"/>
  <c r="AV16" i="28" s="1"/>
  <c r="Y31" i="28"/>
  <c r="P89" i="28"/>
  <c r="S67" i="28"/>
  <c r="AU21" i="28"/>
  <c r="Y43" i="28"/>
  <c r="AE43" i="28" a="1"/>
  <c r="AE43" i="28" s="1"/>
  <c r="AD127" i="28"/>
  <c r="AC127" i="28" s="1"/>
  <c r="AE38" i="28" a="1"/>
  <c r="AE38" i="28" s="1"/>
  <c r="AD38" i="28" s="1"/>
  <c r="AC38" i="28" s="1"/>
  <c r="V23" i="28"/>
  <c r="AY23" i="28" s="1"/>
  <c r="U3" i="28"/>
  <c r="AA89" i="28"/>
  <c r="AB15" i="28"/>
  <c r="R113" i="28"/>
  <c r="Z35" i="28"/>
  <c r="AZ35" i="28" s="1"/>
  <c r="Y21" i="28"/>
  <c r="Q31" i="28"/>
  <c r="BA31" i="28" s="1"/>
  <c r="BB31" i="28" s="1"/>
  <c r="Z3" i="28"/>
  <c r="AZ3" i="28" s="1"/>
  <c r="W43" i="28"/>
  <c r="BE10" i="28" a="1"/>
  <c r="BE10" i="28" s="1"/>
  <c r="BD70" i="28" a="1"/>
  <c r="BD70" i="28" s="1"/>
  <c r="AE89" i="28" a="1"/>
  <c r="AE89" i="28" s="1"/>
  <c r="AD89" i="28" s="1"/>
  <c r="AC89" i="28" s="1"/>
  <c r="AE67" i="28" a="1"/>
  <c r="AE67" i="28" s="1"/>
  <c r="AD67" i="28" s="1"/>
  <c r="AC67" i="28" s="1"/>
  <c r="AE21" i="28" a="1"/>
  <c r="AE21" i="28" s="1"/>
  <c r="AD21" i="28" s="1"/>
  <c r="AC21" i="28" s="1"/>
  <c r="W23" i="28"/>
  <c r="S89" i="28"/>
  <c r="AA35" i="28"/>
  <c r="V89" i="28"/>
  <c r="AY89" i="28" s="1"/>
  <c r="R43" i="28"/>
  <c r="R15" i="28"/>
  <c r="Y55" i="28"/>
  <c r="Y113" i="28"/>
  <c r="Z113" i="28"/>
  <c r="AZ113" i="28" s="1"/>
  <c r="Q35" i="28"/>
  <c r="BA35" i="28" s="1"/>
  <c r="S31" i="28"/>
  <c r="Z89" i="28"/>
  <c r="AZ89" i="28" s="1"/>
  <c r="AU43" i="28"/>
  <c r="BD72" i="28" a="1"/>
  <c r="BD72" i="28" s="1"/>
  <c r="AE117" i="28" a="1"/>
  <c r="AE117" i="28" s="1"/>
  <c r="AD117" i="28" s="1"/>
  <c r="AC117" i="28" s="1"/>
  <c r="U38" i="28"/>
  <c r="AB43" i="28"/>
  <c r="AV114" i="28"/>
  <c r="W15" i="28"/>
  <c r="AU15" i="28"/>
  <c r="U55" i="28"/>
  <c r="U113" i="28"/>
  <c r="W113" i="28"/>
  <c r="AB35" i="28"/>
  <c r="Q43" i="28"/>
  <c r="BA43" i="28" s="1"/>
  <c r="BB43" i="28" s="1"/>
  <c r="AA31" i="28"/>
  <c r="R89" i="28"/>
  <c r="Z67" i="28"/>
  <c r="AZ67" i="28" s="1"/>
  <c r="W67" i="28"/>
  <c r="BD67" i="28" a="1"/>
  <c r="BD67" i="28" s="1"/>
  <c r="BD77" i="28" a="1"/>
  <c r="BD77" i="28" s="1"/>
  <c r="AD113" i="28"/>
  <c r="AC113" i="28" s="1"/>
  <c r="AB38" i="28"/>
  <c r="AB3" i="28"/>
  <c r="Q15" i="28"/>
  <c r="BA15" i="28" s="1"/>
  <c r="BB15" i="28" s="1"/>
  <c r="P15" i="28"/>
  <c r="Y15" i="28"/>
  <c r="AA55" i="28"/>
  <c r="Z55" i="28"/>
  <c r="AZ55" i="28" s="1"/>
  <c r="Q113" i="28"/>
  <c r="BA113" i="28" s="1"/>
  <c r="BB113" i="28" s="1"/>
  <c r="AA113" i="28"/>
  <c r="S35" i="28"/>
  <c r="P43" i="28"/>
  <c r="V31" i="28"/>
  <c r="AY31" i="28" s="1"/>
  <c r="P31" i="28"/>
  <c r="U89" i="28"/>
  <c r="U35" i="28"/>
  <c r="BF82" i="28" a="1"/>
  <c r="BF82" i="28" s="1"/>
  <c r="BG42" i="28" a="1"/>
  <c r="BG42" i="28" s="1"/>
  <c r="BD79" i="28" a="1"/>
  <c r="BD79" i="28" s="1"/>
  <c r="AE35" i="28" a="1"/>
  <c r="AE35" i="28" s="1"/>
  <c r="AD35" i="28" s="1"/>
  <c r="AC35" i="28" s="1"/>
  <c r="Z38" i="28"/>
  <c r="AZ38" i="28" s="1"/>
  <c r="W89" i="28"/>
  <c r="Y3" i="28"/>
  <c r="AB117" i="28"/>
  <c r="V117" i="28"/>
  <c r="AY117" i="28" s="1"/>
  <c r="AA15" i="28"/>
  <c r="Z15" i="28"/>
  <c r="AZ15" i="28" s="1"/>
  <c r="V55" i="28"/>
  <c r="AY55" i="28" s="1"/>
  <c r="AE113" i="28" a="1"/>
  <c r="AE113" i="28" s="1"/>
  <c r="AB88" i="28"/>
  <c r="S21" i="28"/>
  <c r="U21" i="28"/>
  <c r="AB31" i="28"/>
  <c r="AE31" i="28" a="1"/>
  <c r="AE31" i="28" s="1"/>
  <c r="AB89" i="28"/>
  <c r="U67" i="28"/>
  <c r="P113" i="28"/>
  <c r="R21" i="28"/>
  <c r="AA21" i="28"/>
  <c r="Q21" i="28"/>
  <c r="BA21" i="28" s="1"/>
  <c r="W31" i="28"/>
  <c r="R31" i="28"/>
  <c r="Z21" i="28"/>
  <c r="AZ21" i="28" s="1"/>
  <c r="Y35" i="28"/>
  <c r="W35" i="28"/>
  <c r="BG10" i="28" a="1"/>
  <c r="BG10" i="28" s="1"/>
  <c r="BF18" i="28" a="1"/>
  <c r="BF18" i="28" s="1"/>
  <c r="BE58" i="28" a="1"/>
  <c r="BE58" i="28" s="1"/>
  <c r="BF98" i="28" a="1"/>
  <c r="BF98" i="28" s="1"/>
  <c r="BE42" i="28" a="1"/>
  <c r="BE42" i="28" s="1"/>
  <c r="BG34" i="28" a="1"/>
  <c r="BG34" i="28" s="1"/>
  <c r="BF122" i="28" a="1"/>
  <c r="BF122" i="28" s="1"/>
  <c r="BG90" i="28" a="1"/>
  <c r="BG90" i="28" s="1"/>
  <c r="BF90" i="28" a="1"/>
  <c r="BF90" i="28" s="1"/>
  <c r="BF114" i="28" a="1"/>
  <c r="BF114" i="28" s="1"/>
  <c r="BG66" i="28" a="1"/>
  <c r="BG66" i="28" s="1"/>
  <c r="BF66" i="28" a="1"/>
  <c r="BF66" i="28" s="1"/>
  <c r="BE50" i="28" a="1"/>
  <c r="BE50" i="28" s="1"/>
  <c r="BG2" i="28" a="1"/>
  <c r="BG2" i="28" s="1"/>
  <c r="BF2" i="28" a="1"/>
  <c r="BF2" i="28" s="1"/>
  <c r="BG26" i="28" a="1"/>
  <c r="BG26" i="28" s="1"/>
  <c r="BG18" i="28" a="1"/>
  <c r="BG18" i="28" s="1"/>
  <c r="BF26" i="28" a="1"/>
  <c r="BF26" i="28" s="1"/>
  <c r="BG82" i="28" a="1"/>
  <c r="BG82" i="28" s="1"/>
  <c r="BE26" i="28" a="1"/>
  <c r="BE26" i="28" s="1"/>
  <c r="BG98" i="28" a="1"/>
  <c r="BG98" i="28" s="1"/>
  <c r="BG106" i="28" a="1"/>
  <c r="BG106" i="28" s="1"/>
  <c r="AE126" i="12" a="1"/>
  <c r="AE126" i="12" s="1"/>
  <c r="AD126" i="12" s="1"/>
  <c r="AC126" i="12" s="1"/>
  <c r="V40" i="12"/>
  <c r="AY40" i="12" s="1"/>
  <c r="Q40" i="12"/>
  <c r="BA40" i="12" s="1"/>
  <c r="BB40" i="12" s="1"/>
  <c r="W117" i="12"/>
  <c r="V4" i="12"/>
  <c r="AY4" i="12" s="1"/>
  <c r="P126" i="12"/>
  <c r="BD107" i="12" a="1"/>
  <c r="BD107" i="12" s="1"/>
  <c r="P35" i="12"/>
  <c r="BD37" i="12" a="1"/>
  <c r="BD37" i="12" s="1"/>
  <c r="AB40" i="12"/>
  <c r="P73" i="12"/>
  <c r="U4" i="12"/>
  <c r="Z4" i="12"/>
  <c r="AZ4" i="12" s="1"/>
  <c r="S126" i="12"/>
  <c r="BD92" i="12" a="1"/>
  <c r="BD92" i="12" s="1"/>
  <c r="BD124" i="12" a="1"/>
  <c r="BD124" i="12" s="1"/>
  <c r="Z40" i="12"/>
  <c r="AZ40" i="12" s="1"/>
  <c r="AE4" i="12" a="1"/>
  <c r="AE4" i="12" s="1"/>
  <c r="AB126" i="12"/>
  <c r="R126" i="12"/>
  <c r="BD65" i="12" a="1"/>
  <c r="BD65" i="12" s="1"/>
  <c r="R40" i="12"/>
  <c r="V59" i="12"/>
  <c r="AY59" i="12" s="1"/>
  <c r="P59" i="12"/>
  <c r="Y126" i="12"/>
  <c r="W4" i="12"/>
  <c r="AE35" i="12" a="1"/>
  <c r="AE35" i="12" s="1"/>
  <c r="BD129" i="12" a="1"/>
  <c r="BD129" i="12" s="1"/>
  <c r="AE61" i="12" a="1"/>
  <c r="AE61" i="12" s="1"/>
  <c r="AD61" i="12" s="1"/>
  <c r="AC61" i="12" s="1"/>
  <c r="S40" i="12"/>
  <c r="U126" i="12"/>
  <c r="Y4" i="12"/>
  <c r="AA35" i="12"/>
  <c r="BD35" i="12" a="1"/>
  <c r="BD35" i="12" s="1"/>
  <c r="BD114" i="12" a="1"/>
  <c r="BD114" i="12" s="1"/>
  <c r="AE40" i="12" a="1"/>
  <c r="AE40" i="12" s="1"/>
  <c r="Y40" i="12"/>
  <c r="Y46" i="12"/>
  <c r="AS126" i="12"/>
  <c r="AF126" i="12" s="1"/>
  <c r="BD53" i="12" a="1"/>
  <c r="BD53" i="12" s="1"/>
  <c r="BD16" i="12" a="1"/>
  <c r="BD16" i="12" s="1"/>
  <c r="AU40" i="12"/>
  <c r="BD118" i="12" a="1"/>
  <c r="BD118" i="12" s="1"/>
  <c r="AB117" i="12"/>
  <c r="V61" i="12"/>
  <c r="AY61" i="12" s="1"/>
  <c r="BD73" i="12" a="1"/>
  <c r="BD73" i="12" s="1"/>
  <c r="BD39" i="12" a="1"/>
  <c r="BD39" i="12" s="1"/>
  <c r="BD80" i="12" a="1"/>
  <c r="BD80" i="12" s="1"/>
  <c r="AS116" i="12"/>
  <c r="AF116" i="12" s="1"/>
  <c r="AD116" i="12" s="1"/>
  <c r="AC116" i="12" s="1"/>
  <c r="AS98" i="12"/>
  <c r="AF98" i="12" s="1"/>
  <c r="P14" i="12"/>
  <c r="Z96" i="12"/>
  <c r="AZ96" i="12" s="1"/>
  <c r="P77" i="12"/>
  <c r="BB90" i="12"/>
  <c r="V120" i="12"/>
  <c r="AY120" i="12" s="1"/>
  <c r="AA120" i="12"/>
  <c r="W116" i="12"/>
  <c r="R69" i="12"/>
  <c r="P117" i="12"/>
  <c r="U112" i="12"/>
  <c r="Q48" i="12"/>
  <c r="BA48" i="12" s="1"/>
  <c r="Q76" i="12"/>
  <c r="BA76" i="12" s="1"/>
  <c r="P41" i="12"/>
  <c r="AB4" i="12"/>
  <c r="AA116" i="12"/>
  <c r="Y48" i="12"/>
  <c r="P105" i="12"/>
  <c r="BD48" i="12" a="1"/>
  <c r="BD48" i="12" s="1"/>
  <c r="BD106" i="12" a="1"/>
  <c r="BD106" i="12" s="1"/>
  <c r="Q92" i="12"/>
  <c r="BA92" i="12" s="1"/>
  <c r="V35" i="12"/>
  <c r="AY35" i="12" s="1"/>
  <c r="Y68" i="12"/>
  <c r="V102" i="12"/>
  <c r="AY102" i="12" s="1"/>
  <c r="Y43" i="12"/>
  <c r="V96" i="12"/>
  <c r="AY96" i="12" s="1"/>
  <c r="AE120" i="12" a="1"/>
  <c r="AE120" i="12" s="1"/>
  <c r="AD105" i="12"/>
  <c r="AC105" i="12" s="1"/>
  <c r="AE77" i="12" a="1"/>
  <c r="AE77" i="12" s="1"/>
  <c r="AD77" i="12" s="1"/>
  <c r="AC77" i="12" s="1"/>
  <c r="Y96" i="12"/>
  <c r="S125" i="12"/>
  <c r="R68" i="12"/>
  <c r="AB120" i="12"/>
  <c r="AE117" i="12" a="1"/>
  <c r="AE117" i="12" s="1"/>
  <c r="Q112" i="12"/>
  <c r="BA112" i="12" s="1"/>
  <c r="S48" i="12"/>
  <c r="AA76" i="12"/>
  <c r="Q41" i="12"/>
  <c r="BA41" i="12" s="1"/>
  <c r="BB41" i="12" s="1"/>
  <c r="Q4" i="12"/>
  <c r="BA4" i="12" s="1"/>
  <c r="BB4" i="12" s="1"/>
  <c r="AB7" i="12"/>
  <c r="P116" i="12"/>
  <c r="R105" i="12"/>
  <c r="S35" i="12"/>
  <c r="R35" i="12"/>
  <c r="AB68" i="12"/>
  <c r="Z77" i="12"/>
  <c r="AZ77" i="12" s="1"/>
  <c r="P96" i="12"/>
  <c r="BD27" i="12" a="1"/>
  <c r="BD27" i="12" s="1"/>
  <c r="AB14" i="12"/>
  <c r="Z48" i="12"/>
  <c r="AZ48" i="12" s="1"/>
  <c r="AU48" i="12"/>
  <c r="R76" i="12"/>
  <c r="AA48" i="12"/>
  <c r="AU60" i="12"/>
  <c r="W105" i="12"/>
  <c r="Q100" i="12"/>
  <c r="BA100" i="12" s="1"/>
  <c r="Y102" i="12"/>
  <c r="AA96" i="12"/>
  <c r="AZ98" i="12"/>
  <c r="P120" i="12"/>
  <c r="Q46" i="12"/>
  <c r="BA46" i="12" s="1"/>
  <c r="R117" i="12"/>
  <c r="S112" i="12"/>
  <c r="AB48" i="12"/>
  <c r="AA100" i="12"/>
  <c r="AA86" i="12"/>
  <c r="AB41" i="12"/>
  <c r="P4" i="12"/>
  <c r="Y116" i="12"/>
  <c r="U124" i="12"/>
  <c r="BA98" i="12"/>
  <c r="BB98" i="12" s="1"/>
  <c r="S4" i="12"/>
  <c r="S105" i="12"/>
  <c r="S117" i="12"/>
  <c r="V68" i="12"/>
  <c r="AY68" i="12" s="1"/>
  <c r="AU35" i="12"/>
  <c r="AV115" i="12" s="1"/>
  <c r="BD10" i="12" a="1"/>
  <c r="BD10" i="12" s="1"/>
  <c r="BD55" i="12" a="1"/>
  <c r="BD55" i="12" s="1"/>
  <c r="BD91" i="12" a="1"/>
  <c r="BD91" i="12" s="1"/>
  <c r="AS120" i="12"/>
  <c r="AF120" i="12" s="1"/>
  <c r="Z102" i="12"/>
  <c r="AZ102" i="12" s="1"/>
  <c r="BD66" i="12" a="1"/>
  <c r="BD66" i="12" s="1"/>
  <c r="W96" i="12"/>
  <c r="W120" i="12"/>
  <c r="AA117" i="12"/>
  <c r="Q117" i="12"/>
  <c r="BA117" i="12" s="1"/>
  <c r="BB117" i="12" s="1"/>
  <c r="AB112" i="12"/>
  <c r="V48" i="12"/>
  <c r="AY48" i="12" s="1"/>
  <c r="U100" i="12"/>
  <c r="S41" i="12"/>
  <c r="AE41" i="12" a="1"/>
  <c r="AE41" i="12" s="1"/>
  <c r="R4" i="12"/>
  <c r="R116" i="12"/>
  <c r="AA7" i="12"/>
  <c r="AE98" i="12" a="1"/>
  <c r="AE98" i="12" s="1"/>
  <c r="U105" i="12"/>
  <c r="R128" i="12"/>
  <c r="AA68" i="12"/>
  <c r="Q35" i="12"/>
  <c r="BA35" i="12" s="1"/>
  <c r="BB35" i="12" s="1"/>
  <c r="BD105" i="12" a="1"/>
  <c r="BD105" i="12" s="1"/>
  <c r="AS92" i="12"/>
  <c r="AF92" i="12" s="1"/>
  <c r="U96" i="12"/>
  <c r="BD36" i="12" a="1"/>
  <c r="BD36" i="12" s="1"/>
  <c r="Z105" i="12"/>
  <c r="AZ105" i="12" s="1"/>
  <c r="AD68" i="12"/>
  <c r="AC68" i="12" s="1"/>
  <c r="AE48" i="12" a="1"/>
  <c r="AE48" i="12" s="1"/>
  <c r="AD48" i="12" s="1"/>
  <c r="AC48" i="12" s="1"/>
  <c r="AS117" i="12"/>
  <c r="AF117" i="12" s="1"/>
  <c r="S68" i="12"/>
  <c r="Z120" i="12"/>
  <c r="AZ120" i="12" s="1"/>
  <c r="U117" i="12"/>
  <c r="AA112" i="12"/>
  <c r="W100" i="12"/>
  <c r="V12" i="12"/>
  <c r="AY12" i="12" s="1"/>
  <c r="Y41" i="12"/>
  <c r="V80" i="12"/>
  <c r="AY80" i="12" s="1"/>
  <c r="Q105" i="12"/>
  <c r="BA105" i="12" s="1"/>
  <c r="BB105" i="12" s="1"/>
  <c r="Y35" i="12"/>
  <c r="BD117" i="12" a="1"/>
  <c r="BD117" i="12" s="1"/>
  <c r="S92" i="12"/>
  <c r="BD84" i="12" a="1"/>
  <c r="BD84" i="12" s="1"/>
  <c r="BD41" i="12" a="1"/>
  <c r="BD41" i="12" s="1"/>
  <c r="U92" i="12"/>
  <c r="BD109" i="12" a="1"/>
  <c r="BD109" i="12" s="1"/>
  <c r="Z127" i="12"/>
  <c r="AZ127" i="12" s="1"/>
  <c r="BB127" i="12" s="1"/>
  <c r="P38" i="12"/>
  <c r="BD21" i="12" a="1"/>
  <c r="BD21" i="12" s="1"/>
  <c r="BD62" i="12" a="1"/>
  <c r="BD62" i="12" s="1"/>
  <c r="V105" i="12"/>
  <c r="AY105" i="12" s="1"/>
  <c r="BD26" i="12" a="1"/>
  <c r="BD26" i="12" s="1"/>
  <c r="Y59" i="12"/>
  <c r="Z59" i="12"/>
  <c r="AZ59" i="12" s="1"/>
  <c r="AS84" i="12"/>
  <c r="AF84" i="12" s="1"/>
  <c r="AD84" i="12" s="1"/>
  <c r="AC84" i="12" s="1"/>
  <c r="AE59" i="12" a="1"/>
  <c r="AE59" i="12" s="1"/>
  <c r="AD59" i="12" s="1"/>
  <c r="AC59" i="12" s="1"/>
  <c r="AE95" i="12" a="1"/>
  <c r="AE95" i="12" s="1"/>
  <c r="AD95" i="12" s="1"/>
  <c r="AC95" i="12" s="1"/>
  <c r="P83" i="12"/>
  <c r="AS77" i="12"/>
  <c r="AF77" i="12" s="1"/>
  <c r="V103" i="12"/>
  <c r="AY103" i="12" s="1"/>
  <c r="Q118" i="12"/>
  <c r="BA118" i="12" s="1"/>
  <c r="Y107" i="12"/>
  <c r="W25" i="12"/>
  <c r="W84" i="12"/>
  <c r="S89" i="12"/>
  <c r="U8" i="12"/>
  <c r="Z94" i="12"/>
  <c r="AZ94" i="12" s="1"/>
  <c r="P12" i="12"/>
  <c r="AU59" i="12"/>
  <c r="V129" i="12"/>
  <c r="AY129" i="12" s="1"/>
  <c r="Q44" i="12"/>
  <c r="BA44" i="12" s="1"/>
  <c r="P128" i="12"/>
  <c r="Y28" i="12"/>
  <c r="AA28" i="12"/>
  <c r="U77" i="12"/>
  <c r="V43" i="12"/>
  <c r="AY43" i="12" s="1"/>
  <c r="BD20" i="12" a="1"/>
  <c r="BD20" i="12" s="1"/>
  <c r="AE72" i="12" a="1"/>
  <c r="AE72" i="12" s="1"/>
  <c r="AB51" i="12"/>
  <c r="BD31" i="12" a="1"/>
  <c r="BD31" i="12" s="1"/>
  <c r="BD77" i="12" a="1"/>
  <c r="BD77" i="12" s="1"/>
  <c r="BD125" i="12" a="1"/>
  <c r="BD125" i="12" s="1"/>
  <c r="AE94" i="12" a="1"/>
  <c r="AE94" i="12" s="1"/>
  <c r="AD94" i="12" s="1"/>
  <c r="AC94" i="12" s="1"/>
  <c r="AE16" i="12" a="1"/>
  <c r="AE16" i="12" s="1"/>
  <c r="AD16" i="12" s="1"/>
  <c r="AC16" i="12" s="1"/>
  <c r="AS72" i="12"/>
  <c r="AF72" i="12" s="1"/>
  <c r="Z83" i="12"/>
  <c r="AZ83" i="12" s="1"/>
  <c r="AB103" i="12"/>
  <c r="S107" i="12"/>
  <c r="R89" i="12"/>
  <c r="P8" i="12"/>
  <c r="R94" i="12"/>
  <c r="Y12" i="12"/>
  <c r="BA114" i="12"/>
  <c r="AB44" i="12"/>
  <c r="BD4" i="12" a="1"/>
  <c r="BD4" i="12" s="1"/>
  <c r="BD5" i="12" a="1"/>
  <c r="BD5" i="12" s="1"/>
  <c r="Z28" i="12"/>
  <c r="AZ28" i="12" s="1"/>
  <c r="P28" i="12"/>
  <c r="AA77" i="12"/>
  <c r="AA43" i="12"/>
  <c r="P43" i="12"/>
  <c r="U59" i="12"/>
  <c r="BD40" i="12" a="1"/>
  <c r="BD40" i="12" s="1"/>
  <c r="BD85" i="12" a="1"/>
  <c r="BD85" i="12" s="1"/>
  <c r="Y128" i="12"/>
  <c r="P89" i="12"/>
  <c r="AA12" i="12"/>
  <c r="U128" i="12"/>
  <c r="U28" i="12"/>
  <c r="AB43" i="12"/>
  <c r="AU43" i="12"/>
  <c r="AV84" i="12" s="1"/>
  <c r="AB59" i="12"/>
  <c r="AA59" i="12"/>
  <c r="AE51" i="12" a="1"/>
  <c r="AE51" i="12" s="1"/>
  <c r="AA51" i="12"/>
  <c r="AS89" i="12"/>
  <c r="AF89" i="12" s="1"/>
  <c r="AD89" i="12" s="1"/>
  <c r="AC89" i="12" s="1"/>
  <c r="AE10" i="12" a="1"/>
  <c r="AE10" i="12" s="1"/>
  <c r="AD10" i="12" s="1"/>
  <c r="BD102" i="12" a="1"/>
  <c r="BD102" i="12" s="1"/>
  <c r="V128" i="12"/>
  <c r="AY128" i="12" s="1"/>
  <c r="AE83" i="12" a="1"/>
  <c r="AE83" i="12" s="1"/>
  <c r="P103" i="12"/>
  <c r="U103" i="12"/>
  <c r="Q107" i="12"/>
  <c r="BA107" i="12" s="1"/>
  <c r="Y89" i="12"/>
  <c r="W12" i="12"/>
  <c r="S12" i="12"/>
  <c r="BD94" i="12" a="1"/>
  <c r="BD94" i="12" s="1"/>
  <c r="V44" i="12"/>
  <c r="AY44" i="12" s="1"/>
  <c r="BD101" i="12" a="1"/>
  <c r="BD101" i="12" s="1"/>
  <c r="S128" i="12"/>
  <c r="S28" i="12"/>
  <c r="P72" i="12"/>
  <c r="AB77" i="12"/>
  <c r="Q43" i="12"/>
  <c r="BA43" i="12" s="1"/>
  <c r="BB64" i="12"/>
  <c r="AB128" i="12"/>
  <c r="S59" i="12"/>
  <c r="U51" i="12"/>
  <c r="AS83" i="12"/>
  <c r="AF83" i="12" s="1"/>
  <c r="W103" i="12"/>
  <c r="U72" i="12"/>
  <c r="R107" i="12"/>
  <c r="AA44" i="12"/>
  <c r="AA89" i="12"/>
  <c r="Q89" i="12"/>
  <c r="BA89" i="12" s="1"/>
  <c r="BB89" i="12" s="1"/>
  <c r="AB12" i="12"/>
  <c r="U12" i="12"/>
  <c r="BD126" i="12" a="1"/>
  <c r="BD126" i="12" s="1"/>
  <c r="BD89" i="12" a="1"/>
  <c r="BD89" i="12" s="1"/>
  <c r="AA107" i="12"/>
  <c r="Z43" i="12"/>
  <c r="AZ43" i="12" s="1"/>
  <c r="BB43" i="12" s="1"/>
  <c r="AS128" i="12"/>
  <c r="AF128" i="12" s="1"/>
  <c r="BD86" i="12" a="1"/>
  <c r="BD86" i="12" s="1"/>
  <c r="V28" i="12"/>
  <c r="AY28" i="12" s="1"/>
  <c r="Z72" i="12"/>
  <c r="AZ72" i="12" s="1"/>
  <c r="P22" i="12"/>
  <c r="S43" i="12"/>
  <c r="Q84" i="12"/>
  <c r="BA84" i="12" s="1"/>
  <c r="BB84" i="12" s="1"/>
  <c r="BD8" i="12" a="1"/>
  <c r="BD8" i="12" s="1"/>
  <c r="W59" i="12"/>
  <c r="BD12" i="12" a="1"/>
  <c r="BD12" i="12" s="1"/>
  <c r="BD69" i="12" a="1"/>
  <c r="BD69" i="12" s="1"/>
  <c r="BD108" i="12" a="1"/>
  <c r="BD108" i="12" s="1"/>
  <c r="BD75" i="12" a="1"/>
  <c r="BD75" i="12" s="1"/>
  <c r="Z51" i="12"/>
  <c r="AZ51" i="12" s="1"/>
  <c r="U83" i="12"/>
  <c r="Z128" i="12"/>
  <c r="AZ128" i="12" s="1"/>
  <c r="R77" i="12"/>
  <c r="AE103" i="12" a="1"/>
  <c r="AE103" i="12" s="1"/>
  <c r="AD103" i="12" s="1"/>
  <c r="AC103" i="12" s="1"/>
  <c r="AB72" i="12"/>
  <c r="AU44" i="12"/>
  <c r="U89" i="12"/>
  <c r="Z89" i="12"/>
  <c r="AZ89" i="12" s="1"/>
  <c r="Z44" i="12"/>
  <c r="AZ44" i="12" s="1"/>
  <c r="AU12" i="12"/>
  <c r="Q59" i="12"/>
  <c r="BA59" i="12" s="1"/>
  <c r="R129" i="12"/>
  <c r="U107" i="12"/>
  <c r="W128" i="12"/>
  <c r="BD104" i="12" a="1"/>
  <c r="BD104" i="12" s="1"/>
  <c r="W28" i="12"/>
  <c r="P51" i="12"/>
  <c r="V77" i="12"/>
  <c r="AY77" i="12" s="1"/>
  <c r="BB77" i="12" s="1"/>
  <c r="S22" i="12"/>
  <c r="W43" i="12"/>
  <c r="Y51" i="12"/>
  <c r="S72" i="12"/>
  <c r="BD61" i="12" a="1"/>
  <c r="BD61" i="12" s="1"/>
  <c r="BD54" i="12" a="1"/>
  <c r="BD54" i="12" s="1"/>
  <c r="AS118" i="12"/>
  <c r="AF118" i="12" s="1"/>
  <c r="AS121" i="12"/>
  <c r="AF121" i="12" s="1"/>
  <c r="AS114" i="12"/>
  <c r="AF114" i="12" s="1"/>
  <c r="AE12" i="12" a="1"/>
  <c r="AE12" i="12" s="1"/>
  <c r="AD12" i="12" s="1"/>
  <c r="AC12" i="12" s="1"/>
  <c r="AE28" i="12" a="1"/>
  <c r="AE28" i="12" s="1"/>
  <c r="AD28" i="12" s="1"/>
  <c r="AC28" i="12" s="1"/>
  <c r="AE44" i="12" a="1"/>
  <c r="AE44" i="12" s="1"/>
  <c r="AD44" i="12" s="1"/>
  <c r="AC44" i="12" s="1"/>
  <c r="AA128" i="12"/>
  <c r="AA83" i="12"/>
  <c r="Q77" i="12"/>
  <c r="BA77" i="12" s="1"/>
  <c r="Q103" i="12"/>
  <c r="BA103" i="12" s="1"/>
  <c r="BB103" i="12" s="1"/>
  <c r="AB89" i="12"/>
  <c r="S44" i="12"/>
  <c r="R51" i="12"/>
  <c r="R43" i="12"/>
  <c r="S51" i="12"/>
  <c r="Q72" i="12"/>
  <c r="BA72" i="12" s="1"/>
  <c r="BB72" i="12" s="1"/>
  <c r="BD49" i="12" a="1"/>
  <c r="BD49" i="12" s="1"/>
  <c r="W51" i="12"/>
  <c r="BD58" i="12" a="1"/>
  <c r="BD58" i="12" s="1"/>
  <c r="AB60" i="12"/>
  <c r="AA84" i="12"/>
  <c r="AE6" i="12" a="1"/>
  <c r="AE6" i="12" s="1"/>
  <c r="P88" i="12"/>
  <c r="S60" i="12"/>
  <c r="BD11" i="12" a="1"/>
  <c r="BD11" i="12" s="1"/>
  <c r="BD42" i="12" a="1"/>
  <c r="BD42" i="12" s="1"/>
  <c r="BD46" i="12" a="1"/>
  <c r="BD46" i="12" s="1"/>
  <c r="BD115" i="12" a="1"/>
  <c r="BD115" i="12" s="1"/>
  <c r="Y6" i="12"/>
  <c r="AU8" i="12"/>
  <c r="AY114" i="12"/>
  <c r="AA70" i="12"/>
  <c r="BD120" i="12" a="1"/>
  <c r="BD120" i="12" s="1"/>
  <c r="R121" i="12"/>
  <c r="BD67" i="12" a="1"/>
  <c r="BD67" i="12" s="1"/>
  <c r="BD97" i="12" a="1"/>
  <c r="BD97" i="12" s="1"/>
  <c r="R60" i="12"/>
  <c r="S84" i="12"/>
  <c r="BD15" i="12" a="1"/>
  <c r="BD15" i="12" s="1"/>
  <c r="BD30" i="12" a="1"/>
  <c r="BD30" i="12" s="1"/>
  <c r="BD45" i="12" a="1"/>
  <c r="BD45" i="12" s="1"/>
  <c r="BD72" i="12" a="1"/>
  <c r="BD72" i="12" s="1"/>
  <c r="Z6" i="12"/>
  <c r="AZ6" i="12" s="1"/>
  <c r="U70" i="12"/>
  <c r="AA8" i="12"/>
  <c r="W129" i="12"/>
  <c r="W70" i="12"/>
  <c r="BD29" i="12" a="1"/>
  <c r="BD29" i="12" s="1"/>
  <c r="BD23" i="12" a="1"/>
  <c r="BD23" i="12" s="1"/>
  <c r="Y60" i="12"/>
  <c r="P84" i="12"/>
  <c r="BD52" i="12" a="1"/>
  <c r="BD52" i="12" s="1"/>
  <c r="BB15" i="12"/>
  <c r="BD34" i="12" a="1"/>
  <c r="BD34" i="12" s="1"/>
  <c r="BD50" i="12" a="1"/>
  <c r="BD50" i="12" s="1"/>
  <c r="BD88" i="12" a="1"/>
  <c r="BD88" i="12" s="1"/>
  <c r="BD112" i="12" a="1"/>
  <c r="BD112" i="12" s="1"/>
  <c r="BD123" i="12" a="1"/>
  <c r="BD123" i="12" s="1"/>
  <c r="AE60" i="12" a="1"/>
  <c r="AE60" i="12" s="1"/>
  <c r="AD60" i="12" s="1"/>
  <c r="AC60" i="12" s="1"/>
  <c r="W56" i="12"/>
  <c r="V6" i="12"/>
  <c r="AY6" i="12" s="1"/>
  <c r="Q8" i="12"/>
  <c r="BA8" i="12" s="1"/>
  <c r="BD95" i="12" a="1"/>
  <c r="BD95" i="12" s="1"/>
  <c r="Y70" i="12"/>
  <c r="BD63" i="12" a="1"/>
  <c r="BD63" i="12" s="1"/>
  <c r="BD99" i="12" a="1"/>
  <c r="BD99" i="12" s="1"/>
  <c r="BD24" i="12" a="1"/>
  <c r="BD24" i="12" s="1"/>
  <c r="BD57" i="12" a="1"/>
  <c r="BD57" i="12" s="1"/>
  <c r="BD64" i="12" a="1"/>
  <c r="BD64" i="12" s="1"/>
  <c r="BD74" i="12" a="1"/>
  <c r="BD74" i="12" s="1"/>
  <c r="BD110" i="12" a="1"/>
  <c r="BD110" i="12" s="1"/>
  <c r="BD2" i="12" a="1"/>
  <c r="BD2" i="12" s="1"/>
  <c r="BD119" i="12" a="1"/>
  <c r="BD119" i="12" s="1"/>
  <c r="Z95" i="12"/>
  <c r="AZ95" i="12" s="1"/>
  <c r="Z60" i="12"/>
  <c r="AZ60" i="12" s="1"/>
  <c r="R84" i="12"/>
  <c r="BD25" i="12" a="1"/>
  <c r="BD25" i="12" s="1"/>
  <c r="BD81" i="12" a="1"/>
  <c r="BD81" i="12" s="1"/>
  <c r="BD116" i="12" a="1"/>
  <c r="BD116" i="12" s="1"/>
  <c r="AS70" i="12"/>
  <c r="AF70" i="12" s="1"/>
  <c r="V60" i="12"/>
  <c r="AY60" i="12" s="1"/>
  <c r="AU10" i="12"/>
  <c r="W60" i="12"/>
  <c r="BD18" i="12" a="1"/>
  <c r="BD18" i="12" s="1"/>
  <c r="Z84" i="12"/>
  <c r="AZ84" i="12" s="1"/>
  <c r="AB6" i="12"/>
  <c r="Z8" i="12"/>
  <c r="AZ8" i="12" s="1"/>
  <c r="AE70" i="12" a="1"/>
  <c r="AE70" i="12" s="1"/>
  <c r="R56" i="12"/>
  <c r="AB129" i="12"/>
  <c r="BD9" i="12" a="1"/>
  <c r="BD9" i="12" s="1"/>
  <c r="BD96" i="12" a="1"/>
  <c r="BD96" i="12" s="1"/>
  <c r="BD19" i="12" a="1"/>
  <c r="BD19" i="12" s="1"/>
  <c r="Q60" i="12"/>
  <c r="BA60" i="12" s="1"/>
  <c r="BD6" i="12" a="1"/>
  <c r="BD6" i="12" s="1"/>
  <c r="BD22" i="12" a="1"/>
  <c r="BD22" i="12" s="1"/>
  <c r="BD98" i="12" a="1"/>
  <c r="BD98" i="12" s="1"/>
  <c r="BD121" i="12" a="1"/>
  <c r="BD121" i="12" s="1"/>
  <c r="U60" i="12"/>
  <c r="AB84" i="12"/>
  <c r="U129" i="12"/>
  <c r="W8" i="12"/>
  <c r="Q56" i="12"/>
  <c r="BA56" i="12" s="1"/>
  <c r="Q129" i="12"/>
  <c r="BA129" i="12" s="1"/>
  <c r="BD83" i="12" a="1"/>
  <c r="BD83" i="12" s="1"/>
  <c r="BD103" i="12" a="1"/>
  <c r="BD103" i="12" s="1"/>
  <c r="Y84" i="12"/>
  <c r="BD28" i="12" a="1"/>
  <c r="BD28" i="12" s="1"/>
  <c r="BD38" i="12" a="1"/>
  <c r="BD38" i="12" s="1"/>
  <c r="BD93" i="12" a="1"/>
  <c r="BD93" i="12" s="1"/>
  <c r="BD122" i="12" a="1"/>
  <c r="BD122" i="12" s="1"/>
  <c r="Q80" i="12"/>
  <c r="BA80" i="12" s="1"/>
  <c r="R80" i="12"/>
  <c r="AD85" i="12"/>
  <c r="AC85" i="12" s="1"/>
  <c r="AE73" i="12" a="1"/>
  <c r="AE73" i="12" s="1"/>
  <c r="V33" i="12"/>
  <c r="AY33" i="12" s="1"/>
  <c r="BB33" i="12" s="1"/>
  <c r="AA25" i="12"/>
  <c r="AB69" i="12"/>
  <c r="U46" i="12"/>
  <c r="P49" i="12"/>
  <c r="V86" i="12"/>
  <c r="AY86" i="12" s="1"/>
  <c r="AB27" i="12"/>
  <c r="R97" i="12"/>
  <c r="P124" i="12"/>
  <c r="AY82" i="12"/>
  <c r="BB37" i="12"/>
  <c r="U25" i="12"/>
  <c r="Y92" i="12"/>
  <c r="BD70" i="12" a="1"/>
  <c r="BD70" i="12" s="1"/>
  <c r="U80" i="12"/>
  <c r="S73" i="12"/>
  <c r="S33" i="12"/>
  <c r="Q25" i="12"/>
  <c r="BA25" i="12" s="1"/>
  <c r="BB25" i="12" s="1"/>
  <c r="W69" i="12"/>
  <c r="AU46" i="12"/>
  <c r="W97" i="12"/>
  <c r="U49" i="12"/>
  <c r="Y86" i="12"/>
  <c r="Q27" i="12"/>
  <c r="BA27" i="12" s="1"/>
  <c r="P97" i="12"/>
  <c r="AB124" i="12"/>
  <c r="P86" i="12"/>
  <c r="W46" i="12"/>
  <c r="R92" i="12"/>
  <c r="R46" i="12"/>
  <c r="Z80" i="12"/>
  <c r="AZ80" i="12" s="1"/>
  <c r="P80" i="12"/>
  <c r="Q73" i="12"/>
  <c r="BA73" i="12" s="1"/>
  <c r="BB73" i="12" s="1"/>
  <c r="AE97" i="12" a="1"/>
  <c r="AE97" i="12" s="1"/>
  <c r="AD97" i="12" s="1"/>
  <c r="AC97" i="12" s="1"/>
  <c r="AS69" i="12"/>
  <c r="AF69" i="12" s="1"/>
  <c r="AS86" i="12"/>
  <c r="AF86" i="12" s="1"/>
  <c r="AD71" i="12"/>
  <c r="AC71" i="12" s="1"/>
  <c r="U73" i="12"/>
  <c r="W33" i="12"/>
  <c r="S25" i="12"/>
  <c r="AE25" i="12" a="1"/>
  <c r="AE25" i="12" s="1"/>
  <c r="AB80" i="12"/>
  <c r="Q69" i="12"/>
  <c r="BA69" i="12" s="1"/>
  <c r="BB69" i="12" s="1"/>
  <c r="Y69" i="12"/>
  <c r="Z46" i="12"/>
  <c r="AZ46" i="12" s="1"/>
  <c r="Q86" i="12"/>
  <c r="BA86" i="12" s="1"/>
  <c r="BB86" i="12" s="1"/>
  <c r="AA27" i="12"/>
  <c r="Y97" i="12"/>
  <c r="W73" i="12"/>
  <c r="P92" i="12"/>
  <c r="W92" i="12"/>
  <c r="AI2" i="12" a="1"/>
  <c r="AI2" i="12" s="1"/>
  <c r="AJ2" i="12" s="1"/>
  <c r="AK2" i="12" s="1"/>
  <c r="AE33" i="12" a="1"/>
  <c r="AE33" i="12" s="1"/>
  <c r="AD33" i="12" s="1"/>
  <c r="AC33" i="12" s="1"/>
  <c r="AE42" i="12" a="1"/>
  <c r="AE42" i="12" s="1"/>
  <c r="AD42" i="12" s="1"/>
  <c r="Q33" i="12"/>
  <c r="BA33" i="12" s="1"/>
  <c r="Z25" i="12"/>
  <c r="AZ25" i="12" s="1"/>
  <c r="S97" i="12"/>
  <c r="AE69" i="12" a="1"/>
  <c r="AE69" i="12" s="1"/>
  <c r="S69" i="12"/>
  <c r="V46" i="12"/>
  <c r="AY46" i="12" s="1"/>
  <c r="BB46" i="12" s="1"/>
  <c r="W80" i="12"/>
  <c r="AE86" i="12" a="1"/>
  <c r="AE86" i="12" s="1"/>
  <c r="U27" i="12"/>
  <c r="V97" i="12"/>
  <c r="AY97" i="12" s="1"/>
  <c r="BB97" i="12" s="1"/>
  <c r="Y73" i="12"/>
  <c r="AA23" i="12"/>
  <c r="AA92" i="12"/>
  <c r="AB92" i="12"/>
  <c r="W108" i="12"/>
  <c r="BD76" i="12" a="1"/>
  <c r="BD76" i="12" s="1"/>
  <c r="AE74" i="12" a="1"/>
  <c r="AE74" i="12" s="1"/>
  <c r="AD74" i="12" s="1"/>
  <c r="AE92" i="12" a="1"/>
  <c r="AE92" i="12" s="1"/>
  <c r="AD92" i="12" s="1"/>
  <c r="AC92" i="12" s="1"/>
  <c r="V20" i="12"/>
  <c r="AY20" i="12" s="1"/>
  <c r="U33" i="12"/>
  <c r="AU25" i="12"/>
  <c r="V69" i="12"/>
  <c r="AY69" i="12" s="1"/>
  <c r="Z69" i="12"/>
  <c r="AZ69" i="12" s="1"/>
  <c r="AA46" i="12"/>
  <c r="U97" i="12"/>
  <c r="U86" i="12"/>
  <c r="W27" i="12"/>
  <c r="AB97" i="12"/>
  <c r="S7" i="12"/>
  <c r="AS80" i="12"/>
  <c r="AF80" i="12" s="1"/>
  <c r="AB25" i="12"/>
  <c r="AA33" i="12"/>
  <c r="AB73" i="12"/>
  <c r="V92" i="12"/>
  <c r="AY92" i="12" s="1"/>
  <c r="AY74" i="12"/>
  <c r="AB22" i="12"/>
  <c r="AE22" i="12" a="1"/>
  <c r="AE22" i="12" s="1"/>
  <c r="AA22" i="12"/>
  <c r="Z22" i="12"/>
  <c r="AZ22" i="12" s="1"/>
  <c r="U22" i="12"/>
  <c r="Y22" i="12"/>
  <c r="W22" i="12"/>
  <c r="AU22" i="12"/>
  <c r="AS73" i="12"/>
  <c r="AF73" i="12" s="1"/>
  <c r="AE27" i="12" a="1"/>
  <c r="AE27" i="12" s="1"/>
  <c r="AD27" i="12" s="1"/>
  <c r="AC27" i="12" s="1"/>
  <c r="AS99" i="12"/>
  <c r="AF99" i="12" s="1"/>
  <c r="U20" i="12"/>
  <c r="R25" i="12"/>
  <c r="Z27" i="12"/>
  <c r="AZ27" i="12" s="1"/>
  <c r="BB27" i="12" s="1"/>
  <c r="Y27" i="12"/>
  <c r="S46" i="12"/>
  <c r="Q97" i="12"/>
  <c r="BA97" i="12" s="1"/>
  <c r="Z86" i="12"/>
  <c r="AZ86" i="12" s="1"/>
  <c r="AA80" i="12"/>
  <c r="AA95" i="12"/>
  <c r="Z41" i="12"/>
  <c r="AZ41" i="12" s="1"/>
  <c r="U41" i="12"/>
  <c r="Y56" i="12"/>
  <c r="AA129" i="12"/>
  <c r="W95" i="12"/>
  <c r="AS129" i="12"/>
  <c r="AF129" i="12" s="1"/>
  <c r="Z56" i="12"/>
  <c r="AZ56" i="12" s="1"/>
  <c r="Z129" i="12"/>
  <c r="AZ129" i="12" s="1"/>
  <c r="BB129" i="12" s="1"/>
  <c r="U95" i="12"/>
  <c r="BA10" i="12"/>
  <c r="U6" i="12"/>
  <c r="Q6" i="12"/>
  <c r="BA6" i="12" s="1"/>
  <c r="BB6" i="12" s="1"/>
  <c r="R6" i="12"/>
  <c r="AA6" i="12"/>
  <c r="AZ10" i="12"/>
  <c r="V95" i="12"/>
  <c r="AY95" i="12" s="1"/>
  <c r="R73" i="12"/>
  <c r="P46" i="12"/>
  <c r="AE24" i="12" a="1"/>
  <c r="AE24" i="12" s="1"/>
  <c r="R83" i="12"/>
  <c r="AU18" i="12"/>
  <c r="AV60" i="12" s="1"/>
  <c r="S8" i="12"/>
  <c r="AE100" i="12" a="1"/>
  <c r="AE100" i="12" s="1"/>
  <c r="P56" i="12"/>
  <c r="S129" i="12"/>
  <c r="Q83" i="12"/>
  <c r="BA83" i="12" s="1"/>
  <c r="BB83" i="12" s="1"/>
  <c r="AB8" i="12"/>
  <c r="AB56" i="12"/>
  <c r="Y129" i="12"/>
  <c r="AB95" i="12"/>
  <c r="AE56" i="12" a="1"/>
  <c r="AE56" i="12" s="1"/>
  <c r="V56" i="12"/>
  <c r="AY56" i="12" s="1"/>
  <c r="BB71" i="12"/>
  <c r="AI20" i="46" a="1"/>
  <c r="AI20" i="46" s="1"/>
  <c r="AJ20" i="46" s="1"/>
  <c r="AK20" i="46" s="1"/>
  <c r="AI3" i="46" a="1"/>
  <c r="AI3" i="46" s="1"/>
  <c r="AJ3" i="46" s="1"/>
  <c r="AK3" i="46" s="1"/>
  <c r="AD124" i="31"/>
  <c r="AC124" i="31" s="1"/>
  <c r="AI21" i="46" a="1"/>
  <c r="AI21" i="46" s="1"/>
  <c r="AJ21" i="46" s="1"/>
  <c r="AK21" i="46" s="1"/>
  <c r="AD75" i="35"/>
  <c r="AC75" i="35" s="1"/>
  <c r="AD117" i="32"/>
  <c r="AC117" i="32" s="1"/>
  <c r="AD82" i="30"/>
  <c r="AC82" i="30" s="1"/>
  <c r="AD90" i="41"/>
  <c r="AC90" i="41" s="1"/>
  <c r="AD72" i="48"/>
  <c r="AC72" i="48" s="1"/>
  <c r="AI32" i="46" a="1"/>
  <c r="AI32" i="46" s="1"/>
  <c r="AJ32" i="46" s="1"/>
  <c r="AL32" i="46" s="1"/>
  <c r="AD129" i="41"/>
  <c r="AC129" i="41" s="1"/>
  <c r="AD69" i="32"/>
  <c r="AC69" i="32" s="1"/>
  <c r="AD96" i="45"/>
  <c r="AC96" i="45" s="1"/>
  <c r="AI8" i="46" a="1"/>
  <c r="AI8" i="46" s="1"/>
  <c r="AJ8" i="46" s="1"/>
  <c r="AK8" i="46" s="1"/>
  <c r="AD120" i="48"/>
  <c r="AC120" i="48" s="1"/>
  <c r="AI29" i="46" a="1"/>
  <c r="AI29" i="46" s="1"/>
  <c r="AJ29" i="46" s="1"/>
  <c r="AL29" i="46" s="1"/>
  <c r="AD95" i="45"/>
  <c r="AC95" i="45" s="1"/>
  <c r="AD73" i="38"/>
  <c r="AC73" i="38" s="1"/>
  <c r="AD113" i="37"/>
  <c r="AC113" i="37" s="1"/>
  <c r="AA45" i="59"/>
  <c r="W65" i="59"/>
  <c r="Y65" i="59"/>
  <c r="P72" i="59"/>
  <c r="AB72" i="59"/>
  <c r="AS72" i="59"/>
  <c r="AF72" i="59" s="1"/>
  <c r="Q72" i="59"/>
  <c r="BA72" i="59" s="1"/>
  <c r="S72" i="59"/>
  <c r="R72" i="59"/>
  <c r="V72" i="59"/>
  <c r="AY72" i="59" s="1"/>
  <c r="BB72" i="59" s="1"/>
  <c r="Y72" i="59"/>
  <c r="Z72" i="59"/>
  <c r="AZ72" i="59" s="1"/>
  <c r="AA72" i="59"/>
  <c r="W72" i="59"/>
  <c r="U72" i="59"/>
  <c r="AE18" i="59" a="1"/>
  <c r="AE18" i="59" s="1"/>
  <c r="AD18" i="59" s="1"/>
  <c r="AC18" i="59" s="1"/>
  <c r="AE4" i="59" a="1"/>
  <c r="AE4" i="59" s="1"/>
  <c r="AD4" i="59" s="1"/>
  <c r="AC4" i="59" s="1"/>
  <c r="R18" i="59"/>
  <c r="U18" i="59"/>
  <c r="S19" i="59"/>
  <c r="R21" i="59"/>
  <c r="AU18" i="59"/>
  <c r="W4" i="59"/>
  <c r="R101" i="59"/>
  <c r="S101" i="59"/>
  <c r="AS101" i="59"/>
  <c r="AF101" i="59" s="1"/>
  <c r="Q101" i="59"/>
  <c r="BA101" i="59" s="1"/>
  <c r="AB101" i="59"/>
  <c r="U101" i="59"/>
  <c r="V101" i="59"/>
  <c r="AY101" i="59" s="1"/>
  <c r="BB101" i="59" s="1"/>
  <c r="P101" i="59"/>
  <c r="W101" i="59"/>
  <c r="W121" i="59"/>
  <c r="AB121" i="59"/>
  <c r="Y121" i="59"/>
  <c r="R121" i="59"/>
  <c r="AA121" i="59"/>
  <c r="Q121" i="59"/>
  <c r="BA121" i="59" s="1"/>
  <c r="AE21" i="59" a="1"/>
  <c r="AE21" i="59" s="1"/>
  <c r="AD21" i="59" s="1"/>
  <c r="AC21" i="59" s="1"/>
  <c r="AE115" i="59" a="1"/>
  <c r="AE115" i="59" s="1"/>
  <c r="AD115" i="59" s="1"/>
  <c r="AC115" i="59" s="1"/>
  <c r="BB2" i="59"/>
  <c r="Z18" i="59"/>
  <c r="AZ18" i="59" s="1"/>
  <c r="BB18" i="59" s="1"/>
  <c r="V19" i="59"/>
  <c r="AY19" i="59" s="1"/>
  <c r="Y18" i="59"/>
  <c r="Q21" i="59"/>
  <c r="BA21" i="59" s="1"/>
  <c r="AA18" i="59"/>
  <c r="BB40" i="59"/>
  <c r="S65" i="59"/>
  <c r="AA19" i="59"/>
  <c r="W19" i="59"/>
  <c r="Z21" i="59"/>
  <c r="AZ21" i="59" s="1"/>
  <c r="W18" i="59"/>
  <c r="S45" i="59"/>
  <c r="V65" i="59"/>
  <c r="AY65" i="59" s="1"/>
  <c r="AA65" i="59"/>
  <c r="W71" i="59"/>
  <c r="U71" i="59"/>
  <c r="AD111" i="59"/>
  <c r="AC111" i="59" s="1"/>
  <c r="V5" i="59"/>
  <c r="AY5" i="59" s="1"/>
  <c r="P5" i="59"/>
  <c r="AB21" i="59"/>
  <c r="P18" i="59"/>
  <c r="Y19" i="59"/>
  <c r="U45" i="59"/>
  <c r="Z65" i="59"/>
  <c r="AZ65" i="59" s="1"/>
  <c r="P65" i="59"/>
  <c r="Q65" i="59"/>
  <c r="BA65" i="59" s="1"/>
  <c r="BB65" i="59" s="1"/>
  <c r="Y75" i="59"/>
  <c r="Z75" i="59"/>
  <c r="AZ75" i="59" s="1"/>
  <c r="Z113" i="59"/>
  <c r="AZ113" i="59" s="1"/>
  <c r="AB113" i="59"/>
  <c r="Y113" i="59"/>
  <c r="W113" i="59"/>
  <c r="BB125" i="59"/>
  <c r="AU5" i="59"/>
  <c r="AV42" i="59" s="1"/>
  <c r="AA21" i="59"/>
  <c r="S21" i="59"/>
  <c r="AB19" i="59"/>
  <c r="Z45" i="59"/>
  <c r="AZ45" i="59" s="1"/>
  <c r="P63" i="59"/>
  <c r="Z115" i="59"/>
  <c r="AZ115" i="59" s="1"/>
  <c r="AB65" i="59"/>
  <c r="Q22" i="59"/>
  <c r="BA22" i="59" s="1"/>
  <c r="U22" i="59"/>
  <c r="AB22" i="59"/>
  <c r="AU22" i="59"/>
  <c r="W22" i="59"/>
  <c r="P22" i="59"/>
  <c r="AE92" i="59" a="1"/>
  <c r="AE92" i="59" s="1"/>
  <c r="AD92" i="59" s="1"/>
  <c r="AC92" i="59" s="1"/>
  <c r="AB92" i="59"/>
  <c r="U92" i="59"/>
  <c r="W92" i="59"/>
  <c r="AA92" i="59"/>
  <c r="Y92" i="59"/>
  <c r="Z92" i="59"/>
  <c r="AZ92" i="59" s="1"/>
  <c r="AE19" i="59" a="1"/>
  <c r="AE19" i="59" s="1"/>
  <c r="AD19" i="59" s="1"/>
  <c r="AC19" i="59" s="1"/>
  <c r="Z19" i="59"/>
  <c r="AZ19" i="59" s="1"/>
  <c r="U19" i="59"/>
  <c r="BB35" i="59"/>
  <c r="AU21" i="59"/>
  <c r="AV105" i="59" s="1"/>
  <c r="U65" i="59"/>
  <c r="P20" i="12"/>
  <c r="AU53" i="12"/>
  <c r="AE88" i="12" a="1"/>
  <c r="AE88" i="12" s="1"/>
  <c r="Y20" i="12"/>
  <c r="U84" i="12"/>
  <c r="V84" i="12"/>
  <c r="AY84" i="12" s="1"/>
  <c r="Z20" i="12"/>
  <c r="AZ20" i="12" s="1"/>
  <c r="W53" i="12"/>
  <c r="BA74" i="12"/>
  <c r="Q20" i="12"/>
  <c r="BA20" i="12" s="1"/>
  <c r="BB20" i="12" s="1"/>
  <c r="S20" i="12"/>
  <c r="AZ82" i="12"/>
  <c r="AU20" i="12"/>
  <c r="R20" i="12"/>
  <c r="AD66" i="12"/>
  <c r="Q88" i="12"/>
  <c r="BA88" i="12" s="1"/>
  <c r="S88" i="12"/>
  <c r="AE20" i="12" a="1"/>
  <c r="AE20" i="12" s="1"/>
  <c r="AB28" i="12"/>
  <c r="Q28" i="12"/>
  <c r="BA28" i="12" s="1"/>
  <c r="AS101" i="12"/>
  <c r="AF101" i="12" s="1"/>
  <c r="AS82" i="12"/>
  <c r="AF82" i="12" s="1"/>
  <c r="U88" i="12"/>
  <c r="AB88" i="12"/>
  <c r="BB80" i="12"/>
  <c r="W20" i="12"/>
  <c r="AU33" i="12"/>
  <c r="P33" i="12"/>
  <c r="V88" i="12"/>
  <c r="AY88" i="12" s="1"/>
  <c r="AA88" i="12"/>
  <c r="AS74" i="12"/>
  <c r="AF74" i="12" s="1"/>
  <c r="AA20" i="12"/>
  <c r="Z21" i="12"/>
  <c r="AZ21" i="12" s="1"/>
  <c r="Q21" i="12"/>
  <c r="BA21" i="12" s="1"/>
  <c r="BB21" i="12" s="1"/>
  <c r="V21" i="12"/>
  <c r="AY21" i="12" s="1"/>
  <c r="AU21" i="12"/>
  <c r="Y21" i="12"/>
  <c r="U21" i="12"/>
  <c r="AS88" i="12"/>
  <c r="AF88" i="12" s="1"/>
  <c r="AE82" i="12" a="1"/>
  <c r="AE82" i="12" s="1"/>
  <c r="W35" i="12"/>
  <c r="Z35" i="12"/>
  <c r="AZ35" i="12" s="1"/>
  <c r="AB35" i="12"/>
  <c r="AE88" i="28" a="1"/>
  <c r="AE88" i="28" s="1"/>
  <c r="AD88" i="28" s="1"/>
  <c r="AC88" i="28" s="1"/>
  <c r="V116" i="28"/>
  <c r="AY116" i="28" s="1"/>
  <c r="U111" i="28"/>
  <c r="Z19" i="28"/>
  <c r="AZ19" i="28" s="1"/>
  <c r="Q60" i="28"/>
  <c r="BA60" i="28" s="1"/>
  <c r="BB60" i="28" s="1"/>
  <c r="Y86" i="28"/>
  <c r="AA19" i="28"/>
  <c r="Y88" i="28"/>
  <c r="Z122" i="28"/>
  <c r="AZ122" i="28" s="1"/>
  <c r="P78" i="28"/>
  <c r="Y111" i="28"/>
  <c r="W53" i="28"/>
  <c r="AA49" i="28"/>
  <c r="AV84" i="28"/>
  <c r="S57" i="28"/>
  <c r="V57" i="28"/>
  <c r="AY57" i="28" s="1"/>
  <c r="BB57" i="28" s="1"/>
  <c r="U57" i="28"/>
  <c r="AA57" i="28"/>
  <c r="AE111" i="28" a="1"/>
  <c r="AE111" i="28" s="1"/>
  <c r="AD111" i="28" s="1"/>
  <c r="AC111" i="28" s="1"/>
  <c r="AA86" i="28"/>
  <c r="AB19" i="28"/>
  <c r="S60" i="28"/>
  <c r="Q86" i="28"/>
  <c r="BA86" i="28" s="1"/>
  <c r="Y19" i="28"/>
  <c r="U122" i="28"/>
  <c r="W78" i="28"/>
  <c r="R110" i="28"/>
  <c r="AB111" i="28"/>
  <c r="U53" i="28"/>
  <c r="Y49" i="28"/>
  <c r="U49" i="28"/>
  <c r="BB62" i="28"/>
  <c r="AB58" i="28"/>
  <c r="Y58" i="28"/>
  <c r="AE58" i="28" a="1"/>
  <c r="AE58" i="28" s="1"/>
  <c r="Z58" i="28"/>
  <c r="AZ58" i="28" s="1"/>
  <c r="AA58" i="28"/>
  <c r="AU58" i="28"/>
  <c r="AV4" i="28" s="1"/>
  <c r="U58" i="28"/>
  <c r="W58" i="28"/>
  <c r="AB42" i="28"/>
  <c r="W42" i="28"/>
  <c r="S111" i="28"/>
  <c r="V19" i="28"/>
  <c r="AY19" i="28" s="1"/>
  <c r="Z60" i="28"/>
  <c r="AZ60" i="28" s="1"/>
  <c r="U86" i="28"/>
  <c r="Z88" i="28"/>
  <c r="AZ88" i="28" s="1"/>
  <c r="AA122" i="28"/>
  <c r="Q78" i="28"/>
  <c r="BA78" i="28" s="1"/>
  <c r="BB78" i="28" s="1"/>
  <c r="AB110" i="28"/>
  <c r="W111" i="28"/>
  <c r="Q53" i="28"/>
  <c r="BA53" i="28" s="1"/>
  <c r="P49" i="28"/>
  <c r="Q49" i="28"/>
  <c r="BA49" i="28" s="1"/>
  <c r="BB49" i="28" s="1"/>
  <c r="BB102" i="28"/>
  <c r="W72" i="28"/>
  <c r="AB123" i="28"/>
  <c r="U123" i="28"/>
  <c r="AD129" i="28"/>
  <c r="AC129" i="28" s="1"/>
  <c r="AE86" i="28" a="1"/>
  <c r="AE86" i="28" s="1"/>
  <c r="AD86" i="28" s="1"/>
  <c r="AC86" i="28" s="1"/>
  <c r="W60" i="28"/>
  <c r="AA110" i="28"/>
  <c r="S86" i="28"/>
  <c r="V88" i="28"/>
  <c r="AY88" i="28" s="1"/>
  <c r="AE122" i="28" a="1"/>
  <c r="AE122" i="28" s="1"/>
  <c r="AD122" i="28" s="1"/>
  <c r="AC122" i="28" s="1"/>
  <c r="BB47" i="28"/>
  <c r="AB116" i="28"/>
  <c r="AA78" i="28"/>
  <c r="Q64" i="28"/>
  <c r="BA64" i="28" s="1"/>
  <c r="BB64" i="28" s="1"/>
  <c r="BB71" i="28"/>
  <c r="V53" i="28"/>
  <c r="AY53" i="28" s="1"/>
  <c r="BB53" i="28" s="1"/>
  <c r="W49" i="28"/>
  <c r="AU49" i="28"/>
  <c r="S72" i="28"/>
  <c r="AE72" i="28" a="1"/>
  <c r="AE72" i="28" s="1"/>
  <c r="AD72" i="28" s="1"/>
  <c r="AC72" i="28" s="1"/>
  <c r="AA116" i="28"/>
  <c r="V60" i="28"/>
  <c r="AY60" i="28" s="1"/>
  <c r="V64" i="28"/>
  <c r="AY64" i="28" s="1"/>
  <c r="V86" i="28"/>
  <c r="AY86" i="28" s="1"/>
  <c r="U88" i="28"/>
  <c r="W122" i="28"/>
  <c r="R116" i="28"/>
  <c r="AB78" i="28"/>
  <c r="Z111" i="28"/>
  <c r="AZ111" i="28" s="1"/>
  <c r="AA53" i="28"/>
  <c r="AB49" i="28"/>
  <c r="AE49" i="28" a="1"/>
  <c r="AE49" i="28" s="1"/>
  <c r="BB73" i="28"/>
  <c r="V72" i="28"/>
  <c r="AY72" i="28" s="1"/>
  <c r="R72" i="28"/>
  <c r="AA33" i="28"/>
  <c r="V33" i="28"/>
  <c r="AY33" i="28" s="1"/>
  <c r="P33" i="28"/>
  <c r="AB33" i="28"/>
  <c r="R33" i="28"/>
  <c r="W33" i="28"/>
  <c r="S33" i="28"/>
  <c r="AE33" i="28" a="1"/>
  <c r="AE33" i="28" s="1"/>
  <c r="Q33" i="28"/>
  <c r="BA33" i="28" s="1"/>
  <c r="BB33" i="28" s="1"/>
  <c r="AU12" i="28"/>
  <c r="AE12" i="28" a="1"/>
  <c r="AE12" i="28" s="1"/>
  <c r="AA12" i="28"/>
  <c r="P12" i="28"/>
  <c r="Z12" i="28"/>
  <c r="AZ12" i="28" s="1"/>
  <c r="V12" i="28"/>
  <c r="AY12" i="28" s="1"/>
  <c r="Y12" i="28"/>
  <c r="Q12" i="28"/>
  <c r="BA12" i="28" s="1"/>
  <c r="BB12" i="28" s="1"/>
  <c r="AE19" i="28" a="1"/>
  <c r="AE19" i="28" s="1"/>
  <c r="AD19" i="28" s="1"/>
  <c r="AC19" i="28" s="1"/>
  <c r="W116" i="28"/>
  <c r="AB86" i="28"/>
  <c r="Z86" i="28"/>
  <c r="AZ86" i="28" s="1"/>
  <c r="Q122" i="28"/>
  <c r="BA122" i="28" s="1"/>
  <c r="BB122" i="28" s="1"/>
  <c r="U78" i="28"/>
  <c r="Z78" i="28"/>
  <c r="AZ78" i="28" s="1"/>
  <c r="AA111" i="28"/>
  <c r="AU53" i="28"/>
  <c r="AV51" i="28" s="1"/>
  <c r="Z49" i="28"/>
  <c r="AZ49" i="28" s="1"/>
  <c r="S49" i="28"/>
  <c r="BB128" i="28"/>
  <c r="Q72" i="28"/>
  <c r="BA72" i="28" s="1"/>
  <c r="AB72" i="28"/>
  <c r="AD81" i="28"/>
  <c r="AC81" i="28" s="1"/>
  <c r="P86" i="28"/>
  <c r="AE78" i="28" a="1"/>
  <c r="AE78" i="28" s="1"/>
  <c r="AD78" i="28" s="1"/>
  <c r="AC78" i="28" s="1"/>
  <c r="V111" i="28"/>
  <c r="AY111" i="28" s="1"/>
  <c r="Y53" i="28"/>
  <c r="AA43" i="28"/>
  <c r="U43" i="28"/>
  <c r="Z43" i="28"/>
  <c r="AZ43" i="28" s="1"/>
  <c r="V35" i="28"/>
  <c r="AY35" i="28" s="1"/>
  <c r="AU35" i="28"/>
  <c r="AV92" i="28" s="1"/>
  <c r="P35" i="28"/>
  <c r="AD69" i="30"/>
  <c r="AC69" i="30" s="1"/>
  <c r="AE28" i="30" a="1"/>
  <c r="AE28" i="30" s="1"/>
  <c r="AD28" i="30" s="1"/>
  <c r="AC28" i="30" s="1"/>
  <c r="AS84" i="30"/>
  <c r="AF84" i="30" s="1"/>
  <c r="AS114" i="30"/>
  <c r="AF114" i="30" s="1"/>
  <c r="AS117" i="30"/>
  <c r="AF117" i="30" s="1"/>
  <c r="Z68" i="30"/>
  <c r="AZ68" i="30" s="1"/>
  <c r="Y68" i="30"/>
  <c r="S36" i="30"/>
  <c r="P127" i="30"/>
  <c r="AU43" i="30"/>
  <c r="AV64" i="30" s="1"/>
  <c r="W73" i="30"/>
  <c r="Q73" i="30"/>
  <c r="BA73" i="30" s="1"/>
  <c r="BB73" i="30" s="1"/>
  <c r="AA114" i="30"/>
  <c r="Y117" i="30"/>
  <c r="P117" i="30"/>
  <c r="AA46" i="30"/>
  <c r="Y7" i="30"/>
  <c r="S7" i="30"/>
  <c r="W28" i="30"/>
  <c r="AS76" i="30"/>
  <c r="AF76" i="30" s="1"/>
  <c r="AA76" i="30"/>
  <c r="Y76" i="30"/>
  <c r="BB28" i="30"/>
  <c r="P113" i="30"/>
  <c r="W113" i="30"/>
  <c r="Q113" i="30"/>
  <c r="BA113" i="30" s="1"/>
  <c r="AS113" i="30"/>
  <c r="AF113" i="30" s="1"/>
  <c r="R113" i="30"/>
  <c r="AD115" i="30"/>
  <c r="AC115" i="30" s="1"/>
  <c r="AE113" i="30" a="1"/>
  <c r="AE113" i="30" s="1"/>
  <c r="AD113" i="30" s="1"/>
  <c r="AC113" i="30" s="1"/>
  <c r="AS68" i="30"/>
  <c r="AF68" i="30" s="1"/>
  <c r="Q68" i="30"/>
  <c r="BA68" i="30" s="1"/>
  <c r="BB68" i="30" s="1"/>
  <c r="AE68" i="30" a="1"/>
  <c r="AE68" i="30" s="1"/>
  <c r="AA28" i="30"/>
  <c r="R36" i="30"/>
  <c r="V127" i="30"/>
  <c r="AY127" i="30" s="1"/>
  <c r="AB43" i="30"/>
  <c r="AA73" i="30"/>
  <c r="AB73" i="30"/>
  <c r="Y114" i="30"/>
  <c r="Q117" i="30"/>
  <c r="BA117" i="30" s="1"/>
  <c r="BB117" i="30" s="1"/>
  <c r="R46" i="30"/>
  <c r="Z7" i="30"/>
  <c r="AZ7" i="30" s="1"/>
  <c r="W6" i="30"/>
  <c r="Y6" i="30"/>
  <c r="AA6" i="30"/>
  <c r="P6" i="30"/>
  <c r="AE6" i="30" a="1"/>
  <c r="AE6" i="30" s="1"/>
  <c r="AB6" i="30"/>
  <c r="Z6" i="30"/>
  <c r="AZ6" i="30" s="1"/>
  <c r="AU6" i="30"/>
  <c r="AV67" i="30" s="1"/>
  <c r="V6" i="30"/>
  <c r="AY6" i="30" s="1"/>
  <c r="AU20" i="30"/>
  <c r="Z20" i="30"/>
  <c r="AZ20" i="30" s="1"/>
  <c r="AA20" i="30"/>
  <c r="V129" i="30"/>
  <c r="AY129" i="30" s="1"/>
  <c r="V68" i="30"/>
  <c r="AY68" i="30" s="1"/>
  <c r="R43" i="30"/>
  <c r="P73" i="30"/>
  <c r="Y73" i="30"/>
  <c r="AE114" i="30" a="1"/>
  <c r="AE114" i="30" s="1"/>
  <c r="AE117" i="30" a="1"/>
  <c r="AE117" i="30" s="1"/>
  <c r="AA7" i="30"/>
  <c r="U113" i="30"/>
  <c r="AA14" i="30"/>
  <c r="R14" i="30"/>
  <c r="W14" i="30"/>
  <c r="P14" i="30"/>
  <c r="AU14" i="30"/>
  <c r="AV11" i="30" s="1"/>
  <c r="S14" i="30"/>
  <c r="Y14" i="30"/>
  <c r="V111" i="30"/>
  <c r="AY111" i="30" s="1"/>
  <c r="AB111" i="30"/>
  <c r="R111" i="30"/>
  <c r="P111" i="30"/>
  <c r="W111" i="30"/>
  <c r="AA111" i="30"/>
  <c r="U111" i="30"/>
  <c r="Z111" i="30"/>
  <c r="AZ111" i="30" s="1"/>
  <c r="S111" i="30"/>
  <c r="Q111" i="30"/>
  <c r="BA111" i="30" s="1"/>
  <c r="AS111" i="30"/>
  <c r="AF111" i="30" s="1"/>
  <c r="Y111" i="30"/>
  <c r="AS86" i="30"/>
  <c r="AF86" i="30" s="1"/>
  <c r="AB68" i="30"/>
  <c r="S43" i="30"/>
  <c r="R73" i="30"/>
  <c r="Z114" i="30"/>
  <c r="AZ114" i="30" s="1"/>
  <c r="AB114" i="30"/>
  <c r="R117" i="30"/>
  <c r="W46" i="30"/>
  <c r="W7" i="30"/>
  <c r="AB113" i="30"/>
  <c r="S28" i="30"/>
  <c r="R28" i="30"/>
  <c r="Q28" i="30"/>
  <c r="BA28" i="30" s="1"/>
  <c r="AE43" i="30" a="1"/>
  <c r="AE43" i="30" s="1"/>
  <c r="AD43" i="30" s="1"/>
  <c r="AC43" i="30" s="1"/>
  <c r="AS73" i="30"/>
  <c r="AF73" i="30" s="1"/>
  <c r="AD73" i="30" s="1"/>
  <c r="AC73" i="30" s="1"/>
  <c r="R68" i="30"/>
  <c r="U28" i="30"/>
  <c r="U73" i="30"/>
  <c r="V114" i="30"/>
  <c r="AY114" i="30" s="1"/>
  <c r="S114" i="30"/>
  <c r="V117" i="30"/>
  <c r="AY117" i="30" s="1"/>
  <c r="U117" i="30"/>
  <c r="Q129" i="30"/>
  <c r="BA129" i="30" s="1"/>
  <c r="Y46" i="30"/>
  <c r="AE7" i="30" a="1"/>
  <c r="AE7" i="30" s="1"/>
  <c r="AB7" i="30"/>
  <c r="P28" i="30"/>
  <c r="Z113" i="30"/>
  <c r="AZ113" i="30" s="1"/>
  <c r="AB2" i="30"/>
  <c r="Z2" i="30"/>
  <c r="AZ2" i="30" s="1"/>
  <c r="AU2" i="30"/>
  <c r="AV104" i="30" s="1"/>
  <c r="U2" i="30"/>
  <c r="Y2" i="30"/>
  <c r="W2" i="30"/>
  <c r="AE2" i="30" a="1"/>
  <c r="AE2" i="30" s="1"/>
  <c r="S2" i="30"/>
  <c r="V43" i="30"/>
  <c r="AY43" i="30" s="1"/>
  <c r="BB43" i="30" s="1"/>
  <c r="Z43" i="30"/>
  <c r="AZ43" i="30" s="1"/>
  <c r="Q43" i="30"/>
  <c r="BA43" i="30" s="1"/>
  <c r="S113" i="30"/>
  <c r="BB8" i="30"/>
  <c r="Y43" i="30"/>
  <c r="Q114" i="30"/>
  <c r="BA114" i="30" s="1"/>
  <c r="BB114" i="30" s="1"/>
  <c r="W117" i="30"/>
  <c r="Q7" i="30"/>
  <c r="BA7" i="30" s="1"/>
  <c r="BB7" i="30" s="1"/>
  <c r="AU7" i="30"/>
  <c r="V113" i="30"/>
  <c r="AY113" i="30" s="1"/>
  <c r="BB15" i="30"/>
  <c r="AU28" i="30"/>
  <c r="AV78" i="30" s="1"/>
  <c r="W43" i="30"/>
  <c r="Y113" i="30"/>
  <c r="Y74" i="30"/>
  <c r="P74" i="30"/>
  <c r="AS74" i="30"/>
  <c r="AF74" i="30" s="1"/>
  <c r="W74" i="30"/>
  <c r="AA74" i="30"/>
  <c r="U74" i="30"/>
  <c r="Q74" i="30"/>
  <c r="BA74" i="30" s="1"/>
  <c r="AB74" i="30"/>
  <c r="R74" i="30"/>
  <c r="Z74" i="30"/>
  <c r="AZ74" i="30" s="1"/>
  <c r="S74" i="30"/>
  <c r="V74" i="30"/>
  <c r="AY74" i="30" s="1"/>
  <c r="V128" i="30"/>
  <c r="AY128" i="30" s="1"/>
  <c r="BB128" i="30" s="1"/>
  <c r="Q128" i="30"/>
  <c r="BA128" i="30" s="1"/>
  <c r="S128" i="30"/>
  <c r="AS128" i="30"/>
  <c r="AF128" i="30" s="1"/>
  <c r="R128" i="30"/>
  <c r="P128" i="30"/>
  <c r="AA128" i="30"/>
  <c r="Y128" i="30"/>
  <c r="AS104" i="31"/>
  <c r="AF104" i="31" s="1"/>
  <c r="V104" i="31"/>
  <c r="AY104" i="31" s="1"/>
  <c r="BB104" i="31" s="1"/>
  <c r="W104" i="31"/>
  <c r="R104" i="31"/>
  <c r="U104" i="31"/>
  <c r="Z104" i="31"/>
  <c r="AZ104" i="31" s="1"/>
  <c r="S104" i="31"/>
  <c r="Y104" i="31"/>
  <c r="AB104" i="31"/>
  <c r="Q104" i="31"/>
  <c r="BA104" i="31" s="1"/>
  <c r="P104" i="31"/>
  <c r="AD123" i="31"/>
  <c r="AC123" i="31" s="1"/>
  <c r="AU8" i="31"/>
  <c r="Y92" i="31"/>
  <c r="Y86" i="31"/>
  <c r="S86" i="31"/>
  <c r="Q11" i="31"/>
  <c r="BA11" i="31" s="1"/>
  <c r="BB11" i="31" s="1"/>
  <c r="U11" i="31"/>
  <c r="Y94" i="31"/>
  <c r="R81" i="31"/>
  <c r="S83" i="31"/>
  <c r="AB114" i="31"/>
  <c r="W82" i="31"/>
  <c r="AB49" i="31"/>
  <c r="AU49" i="31"/>
  <c r="Y49" i="31"/>
  <c r="U49" i="31"/>
  <c r="AS94" i="31"/>
  <c r="AF94" i="31" s="1"/>
  <c r="AD94" i="31" s="1"/>
  <c r="AC94" i="31" s="1"/>
  <c r="Y71" i="31"/>
  <c r="P8" i="31"/>
  <c r="U8" i="31"/>
  <c r="AA92" i="31"/>
  <c r="S8" i="31"/>
  <c r="Q86" i="31"/>
  <c r="BA86" i="31" s="1"/>
  <c r="AS86" i="31"/>
  <c r="AF86" i="31" s="1"/>
  <c r="Y11" i="31"/>
  <c r="AE11" i="31" a="1"/>
  <c r="AE11" i="31" s="1"/>
  <c r="AA8" i="31"/>
  <c r="U94" i="31"/>
  <c r="W94" i="31"/>
  <c r="R83" i="31"/>
  <c r="P49" i="31"/>
  <c r="AA49" i="31"/>
  <c r="Y8" i="31"/>
  <c r="W8" i="31"/>
  <c r="R8" i="31"/>
  <c r="P92" i="31"/>
  <c r="U86" i="31"/>
  <c r="P11" i="31"/>
  <c r="Z94" i="31"/>
  <c r="AZ94" i="31" s="1"/>
  <c r="Y83" i="31"/>
  <c r="W83" i="31"/>
  <c r="W114" i="31"/>
  <c r="AA48" i="31"/>
  <c r="P48" i="31"/>
  <c r="S105" i="31"/>
  <c r="Q105" i="31"/>
  <c r="BA105" i="31" s="1"/>
  <c r="AE114" i="31" a="1"/>
  <c r="AE114" i="31" s="1"/>
  <c r="AD114" i="31" s="1"/>
  <c r="AC114" i="31" s="1"/>
  <c r="AE83" i="31" a="1"/>
  <c r="AE83" i="31" s="1"/>
  <c r="AD83" i="31" s="1"/>
  <c r="AC83" i="31" s="1"/>
  <c r="Z8" i="31"/>
  <c r="AZ8" i="31" s="1"/>
  <c r="R86" i="31"/>
  <c r="Z11" i="31"/>
  <c r="AZ11" i="31" s="1"/>
  <c r="AB94" i="31"/>
  <c r="Q83" i="31"/>
  <c r="BA83" i="31" s="1"/>
  <c r="AB83" i="31"/>
  <c r="P82" i="31"/>
  <c r="Q49" i="31"/>
  <c r="BA49" i="31" s="1"/>
  <c r="BB49" i="31" s="1"/>
  <c r="BB63" i="31"/>
  <c r="AA106" i="31"/>
  <c r="S106" i="31"/>
  <c r="AS96" i="31"/>
  <c r="AF96" i="31" s="1"/>
  <c r="AE86" i="31" a="1"/>
  <c r="AE86" i="31" s="1"/>
  <c r="AD86" i="31" s="1"/>
  <c r="AC86" i="31" s="1"/>
  <c r="AA86" i="31"/>
  <c r="W11" i="31"/>
  <c r="P94" i="31"/>
  <c r="Q94" i="31"/>
  <c r="BA94" i="31" s="1"/>
  <c r="BB94" i="31" s="1"/>
  <c r="P83" i="31"/>
  <c r="AS83" i="31"/>
  <c r="AF83" i="31" s="1"/>
  <c r="S49" i="31"/>
  <c r="AA104" i="31"/>
  <c r="W49" i="31"/>
  <c r="AS92" i="31"/>
  <c r="AF92" i="31" s="1"/>
  <c r="AD106" i="31"/>
  <c r="AC106" i="31" s="1"/>
  <c r="V86" i="31"/>
  <c r="AY86" i="31" s="1"/>
  <c r="BB86" i="31" s="1"/>
  <c r="R94" i="31"/>
  <c r="V83" i="31"/>
  <c r="AY83" i="31" s="1"/>
  <c r="BB83" i="31" s="1"/>
  <c r="Z49" i="31"/>
  <c r="AZ49" i="31" s="1"/>
  <c r="R49" i="31"/>
  <c r="V56" i="31"/>
  <c r="AY56" i="31" s="1"/>
  <c r="BB56" i="31" s="1"/>
  <c r="U56" i="31"/>
  <c r="AS115" i="32"/>
  <c r="AF115" i="32" s="1"/>
  <c r="AD115" i="32" s="1"/>
  <c r="AC115" i="32" s="1"/>
  <c r="W108" i="32"/>
  <c r="AE115" i="32" a="1"/>
  <c r="AE115" i="32" s="1"/>
  <c r="AS67" i="32"/>
  <c r="AF67" i="32" s="1"/>
  <c r="AE60" i="32" a="1"/>
  <c r="AE60" i="32" s="1"/>
  <c r="AD60" i="32" s="1"/>
  <c r="AC60" i="32" s="1"/>
  <c r="AE10" i="32" a="1"/>
  <c r="AE10" i="32" s="1"/>
  <c r="AD10" i="32" s="1"/>
  <c r="AC10" i="32" s="1"/>
  <c r="AE47" i="32" a="1"/>
  <c r="AE47" i="32" s="1"/>
  <c r="AD47" i="32" s="1"/>
  <c r="AC47" i="32" s="1"/>
  <c r="Y124" i="32"/>
  <c r="U110" i="32"/>
  <c r="Q47" i="32"/>
  <c r="BA47" i="32" s="1"/>
  <c r="AU17" i="32"/>
  <c r="AV26" i="32" s="1"/>
  <c r="U115" i="32"/>
  <c r="Y47" i="32"/>
  <c r="V98" i="32"/>
  <c r="AY98" i="32" s="1"/>
  <c r="S67" i="32"/>
  <c r="BB71" i="32"/>
  <c r="Q104" i="32"/>
  <c r="BA104" i="32" s="1"/>
  <c r="BB104" i="32" s="1"/>
  <c r="BB52" i="32"/>
  <c r="AB52" i="32"/>
  <c r="Q76" i="32"/>
  <c r="BA76" i="32" s="1"/>
  <c r="AB76" i="32"/>
  <c r="S76" i="32"/>
  <c r="V76" i="32"/>
  <c r="AY76" i="32" s="1"/>
  <c r="Z76" i="32"/>
  <c r="AZ76" i="32" s="1"/>
  <c r="U76" i="32"/>
  <c r="AE7" i="32" a="1"/>
  <c r="AE7" i="32" s="1"/>
  <c r="V7" i="32"/>
  <c r="AY7" i="32" s="1"/>
  <c r="S7" i="32"/>
  <c r="AA68" i="32"/>
  <c r="W68" i="32"/>
  <c r="AB68" i="32"/>
  <c r="Z68" i="32"/>
  <c r="AZ68" i="32" s="1"/>
  <c r="AE68" i="32" a="1"/>
  <c r="AE68" i="32" s="1"/>
  <c r="AD68" i="32" s="1"/>
  <c r="AC68" i="32" s="1"/>
  <c r="U68" i="32"/>
  <c r="Y68" i="32"/>
  <c r="AS98" i="32"/>
  <c r="AF98" i="32" s="1"/>
  <c r="Z124" i="32"/>
  <c r="AZ124" i="32" s="1"/>
  <c r="R110" i="32"/>
  <c r="V110" i="32"/>
  <c r="AY110" i="32" s="1"/>
  <c r="AA47" i="32"/>
  <c r="Y17" i="32"/>
  <c r="AB108" i="32"/>
  <c r="Z115" i="32"/>
  <c r="AZ115" i="32" s="1"/>
  <c r="R98" i="32"/>
  <c r="Q67" i="32"/>
  <c r="BA67" i="32" s="1"/>
  <c r="BB67" i="32" s="1"/>
  <c r="P104" i="32"/>
  <c r="AU52" i="32"/>
  <c r="AV107" i="32" s="1"/>
  <c r="R7" i="32"/>
  <c r="V52" i="32"/>
  <c r="AY52" i="32" s="1"/>
  <c r="U70" i="32"/>
  <c r="Z70" i="32"/>
  <c r="AZ70" i="32" s="1"/>
  <c r="S70" i="32"/>
  <c r="Z108" i="32"/>
  <c r="AZ108" i="32" s="1"/>
  <c r="Z7" i="32"/>
  <c r="AZ7" i="32" s="1"/>
  <c r="AE52" i="32" a="1"/>
  <c r="AE52" i="32" s="1"/>
  <c r="Z52" i="32"/>
  <c r="AZ52" i="32" s="1"/>
  <c r="AA52" i="32"/>
  <c r="AS88" i="32"/>
  <c r="AF88" i="32" s="1"/>
  <c r="AD73" i="32"/>
  <c r="AC73" i="32" s="1"/>
  <c r="BB128" i="32"/>
  <c r="P10" i="32"/>
  <c r="AA110" i="32"/>
  <c r="BB62" i="32"/>
  <c r="W47" i="32"/>
  <c r="Q17" i="32"/>
  <c r="BA17" i="32" s="1"/>
  <c r="AB17" i="32"/>
  <c r="V108" i="32"/>
  <c r="AY108" i="32" s="1"/>
  <c r="BB108" i="32" s="1"/>
  <c r="V68" i="32"/>
  <c r="AY68" i="32" s="1"/>
  <c r="Q68" i="32"/>
  <c r="BA68" i="32" s="1"/>
  <c r="BB68" i="32" s="1"/>
  <c r="Z60" i="32"/>
  <c r="AZ60" i="32" s="1"/>
  <c r="Z110" i="32"/>
  <c r="AZ110" i="32" s="1"/>
  <c r="P52" i="32"/>
  <c r="W7" i="32"/>
  <c r="Y7" i="32"/>
  <c r="Q7" i="32"/>
  <c r="BA7" i="32" s="1"/>
  <c r="BB7" i="32" s="1"/>
  <c r="Z54" i="32"/>
  <c r="AZ54" i="32" s="1"/>
  <c r="S54" i="32"/>
  <c r="P54" i="32"/>
  <c r="R54" i="32"/>
  <c r="U54" i="32"/>
  <c r="AB54" i="32"/>
  <c r="AA54" i="32"/>
  <c r="AU54" i="32"/>
  <c r="AV63" i="32" s="1"/>
  <c r="Y54" i="32"/>
  <c r="V54" i="32"/>
  <c r="AY54" i="32" s="1"/>
  <c r="AE54" i="32" a="1"/>
  <c r="AE54" i="32" s="1"/>
  <c r="W54" i="32"/>
  <c r="Q54" i="32"/>
  <c r="BA54" i="32" s="1"/>
  <c r="BB54" i="32" s="1"/>
  <c r="R10" i="32"/>
  <c r="P68" i="32"/>
  <c r="U7" i="32"/>
  <c r="W14" i="32"/>
  <c r="V14" i="32"/>
  <c r="AY14" i="32" s="1"/>
  <c r="BB14" i="32" s="1"/>
  <c r="AB14" i="32"/>
  <c r="Z14" i="32"/>
  <c r="AZ14" i="32" s="1"/>
  <c r="S14" i="32"/>
  <c r="Y14" i="32"/>
  <c r="R14" i="32"/>
  <c r="AA14" i="32"/>
  <c r="Q14" i="32"/>
  <c r="BA14" i="32" s="1"/>
  <c r="AU14" i="32"/>
  <c r="AV120" i="32" s="1"/>
  <c r="P14" i="32"/>
  <c r="AS102" i="32"/>
  <c r="AF102" i="32" s="1"/>
  <c r="AE17" i="32" a="1"/>
  <c r="AE17" i="32" s="1"/>
  <c r="AD17" i="32" s="1"/>
  <c r="AC17" i="32" s="1"/>
  <c r="BB65" i="32"/>
  <c r="Q10" i="32"/>
  <c r="BA10" i="32" s="1"/>
  <c r="P110" i="32"/>
  <c r="R47" i="32"/>
  <c r="R17" i="32"/>
  <c r="AA115" i="32"/>
  <c r="U60" i="32"/>
  <c r="Y60" i="32"/>
  <c r="Y110" i="32"/>
  <c r="U52" i="32"/>
  <c r="AA7" i="32"/>
  <c r="Y115" i="32"/>
  <c r="R68" i="32"/>
  <c r="AE108" i="32" a="1"/>
  <c r="AE108" i="32" s="1"/>
  <c r="AD108" i="32" s="1"/>
  <c r="AC108" i="32" s="1"/>
  <c r="AE110" i="32" a="1"/>
  <c r="AE110" i="32" s="1"/>
  <c r="AD110" i="32" s="1"/>
  <c r="AC110" i="32" s="1"/>
  <c r="AV99" i="32"/>
  <c r="P47" i="32"/>
  <c r="AA60" i="32"/>
  <c r="U14" i="32"/>
  <c r="W52" i="32"/>
  <c r="AB7" i="32"/>
  <c r="Q31" i="32"/>
  <c r="BA31" i="32" s="1"/>
  <c r="P31" i="32"/>
  <c r="V66" i="33"/>
  <c r="AY66" i="33" s="1"/>
  <c r="BB66" i="33" s="1"/>
  <c r="S66" i="33"/>
  <c r="Q66" i="33"/>
  <c r="BA66" i="33" s="1"/>
  <c r="P66" i="33"/>
  <c r="AS66" i="33"/>
  <c r="AF66" i="33" s="1"/>
  <c r="Z66" i="33"/>
  <c r="AZ66" i="33" s="1"/>
  <c r="AD108" i="33"/>
  <c r="AC108" i="33" s="1"/>
  <c r="AS97" i="33"/>
  <c r="AF97" i="33" s="1"/>
  <c r="AB27" i="33"/>
  <c r="V124" i="33"/>
  <c r="AY124" i="33" s="1"/>
  <c r="AU11" i="33"/>
  <c r="Y11" i="33"/>
  <c r="Z11" i="33"/>
  <c r="AZ11" i="33" s="1"/>
  <c r="Q23" i="33"/>
  <c r="BA23" i="33" s="1"/>
  <c r="U124" i="33"/>
  <c r="U66" i="33"/>
  <c r="AS95" i="33"/>
  <c r="AF95" i="33" s="1"/>
  <c r="AD75" i="33"/>
  <c r="AC75" i="33" s="1"/>
  <c r="AA23" i="33"/>
  <c r="AA124" i="33"/>
  <c r="AA66" i="33"/>
  <c r="AB46" i="33"/>
  <c r="AA46" i="33"/>
  <c r="P46" i="33"/>
  <c r="Y46" i="33"/>
  <c r="U46" i="33"/>
  <c r="R46" i="33"/>
  <c r="AE46" i="33" a="1"/>
  <c r="AE46" i="33" s="1"/>
  <c r="AU46" i="33"/>
  <c r="AV103" i="33" s="1"/>
  <c r="Q46" i="33"/>
  <c r="BA46" i="33" s="1"/>
  <c r="BB46" i="33" s="1"/>
  <c r="V46" i="33"/>
  <c r="AY46" i="33" s="1"/>
  <c r="Z46" i="33"/>
  <c r="AZ46" i="33" s="1"/>
  <c r="R23" i="33"/>
  <c r="Y124" i="33"/>
  <c r="R124" i="33"/>
  <c r="Y66" i="33"/>
  <c r="BB107" i="33"/>
  <c r="W27" i="33"/>
  <c r="P124" i="33"/>
  <c r="S124" i="33"/>
  <c r="BB101" i="33"/>
  <c r="W66" i="33"/>
  <c r="AB66" i="33"/>
  <c r="R83" i="33"/>
  <c r="AS83" i="33"/>
  <c r="AF83" i="33" s="1"/>
  <c r="P83" i="33"/>
  <c r="Q83" i="33"/>
  <c r="BA83" i="33" s="1"/>
  <c r="AU50" i="33"/>
  <c r="AV33" i="33" s="1"/>
  <c r="Q50" i="33"/>
  <c r="BA50" i="33" s="1"/>
  <c r="AV73" i="33"/>
  <c r="Y27" i="33"/>
  <c r="Z124" i="33"/>
  <c r="AZ124" i="33" s="1"/>
  <c r="AB124" i="33"/>
  <c r="AB38" i="33"/>
  <c r="S38" i="33"/>
  <c r="AA38" i="33"/>
  <c r="P38" i="33"/>
  <c r="AS124" i="33"/>
  <c r="AF124" i="33" s="1"/>
  <c r="AD124" i="33" s="1"/>
  <c r="AC124" i="33" s="1"/>
  <c r="AE66" i="33" a="1"/>
  <c r="AE66" i="33" s="1"/>
  <c r="AD66" i="33" s="1"/>
  <c r="AC66" i="33" s="1"/>
  <c r="V75" i="33"/>
  <c r="AY75" i="33" s="1"/>
  <c r="AB75" i="33"/>
  <c r="Q75" i="33"/>
  <c r="BA75" i="33" s="1"/>
  <c r="BB75" i="33" s="1"/>
  <c r="W75" i="33"/>
  <c r="S75" i="33"/>
  <c r="Z75" i="33"/>
  <c r="AZ75" i="33" s="1"/>
  <c r="R75" i="33"/>
  <c r="U75" i="33"/>
  <c r="U111" i="33"/>
  <c r="AA111" i="33"/>
  <c r="W111" i="33"/>
  <c r="AE111" i="33" a="1"/>
  <c r="AE111" i="33" s="1"/>
  <c r="AD111" i="33" s="1"/>
  <c r="AC111" i="33" s="1"/>
  <c r="P111" i="33"/>
  <c r="AB111" i="33"/>
  <c r="AU22" i="33"/>
  <c r="AV44" i="33" s="1"/>
  <c r="P22" i="33"/>
  <c r="R22" i="33"/>
  <c r="AA22" i="33"/>
  <c r="Z22" i="33"/>
  <c r="AZ22" i="33" s="1"/>
  <c r="Q22" i="33"/>
  <c r="BA22" i="33" s="1"/>
  <c r="V22" i="33"/>
  <c r="AY22" i="33" s="1"/>
  <c r="S22" i="33"/>
  <c r="U22" i="33"/>
  <c r="P42" i="34"/>
  <c r="AB107" i="34"/>
  <c r="AA110" i="34"/>
  <c r="S110" i="34"/>
  <c r="P38" i="34"/>
  <c r="Q38" i="34"/>
  <c r="BA38" i="34" s="1"/>
  <c r="W38" i="34"/>
  <c r="S65" i="34"/>
  <c r="V65" i="34"/>
  <c r="AY65" i="34" s="1"/>
  <c r="V90" i="34"/>
  <c r="AY90" i="34" s="1"/>
  <c r="S90" i="34"/>
  <c r="AE107" i="34" a="1"/>
  <c r="AE107" i="34" s="1"/>
  <c r="AD107" i="34" s="1"/>
  <c r="AC107" i="34" s="1"/>
  <c r="AE94" i="34" a="1"/>
  <c r="AE94" i="34" s="1"/>
  <c r="AD94" i="34" s="1"/>
  <c r="AC94" i="34" s="1"/>
  <c r="BB110" i="34"/>
  <c r="AU42" i="34"/>
  <c r="AA42" i="34"/>
  <c r="AS107" i="34"/>
  <c r="AF107" i="34" s="1"/>
  <c r="Z94" i="34"/>
  <c r="AZ94" i="34" s="1"/>
  <c r="BB28" i="34"/>
  <c r="AE100" i="34" a="1"/>
  <c r="AE100" i="34" s="1"/>
  <c r="AD100" i="34" s="1"/>
  <c r="AC100" i="34" s="1"/>
  <c r="AB65" i="34"/>
  <c r="U65" i="34"/>
  <c r="Z38" i="34"/>
  <c r="AZ38" i="34" s="1"/>
  <c r="Y90" i="34"/>
  <c r="W110" i="34"/>
  <c r="Q110" i="34"/>
  <c r="BA110" i="34" s="1"/>
  <c r="Y38" i="34"/>
  <c r="AA90" i="34"/>
  <c r="Y110" i="34"/>
  <c r="U110" i="34"/>
  <c r="W89" i="34"/>
  <c r="Z89" i="34"/>
  <c r="AZ89" i="34" s="1"/>
  <c r="Q89" i="34"/>
  <c r="BA89" i="34" s="1"/>
  <c r="BB89" i="34" s="1"/>
  <c r="AE89" i="34" a="1"/>
  <c r="AE89" i="34" s="1"/>
  <c r="AD89" i="34" s="1"/>
  <c r="AC89" i="34" s="1"/>
  <c r="P89" i="34"/>
  <c r="R89" i="34"/>
  <c r="S89" i="34"/>
  <c r="AB89" i="34"/>
  <c r="U89" i="34"/>
  <c r="Y89" i="34"/>
  <c r="V89" i="34"/>
  <c r="AY89" i="34" s="1"/>
  <c r="AA89" i="34"/>
  <c r="U19" i="34"/>
  <c r="Y19" i="34"/>
  <c r="AU19" i="34"/>
  <c r="AV88" i="34" s="1"/>
  <c r="AB19" i="34"/>
  <c r="R19" i="34"/>
  <c r="W19" i="34"/>
  <c r="Z19" i="34"/>
  <c r="AZ19" i="34" s="1"/>
  <c r="AE19" i="34" a="1"/>
  <c r="AE19" i="34" s="1"/>
  <c r="AA19" i="34"/>
  <c r="U100" i="34"/>
  <c r="U42" i="34"/>
  <c r="S42" i="34"/>
  <c r="U107" i="34"/>
  <c r="P100" i="34"/>
  <c r="P65" i="34"/>
  <c r="AE38" i="34" a="1"/>
  <c r="AE38" i="34" s="1"/>
  <c r="P90" i="34"/>
  <c r="AB110" i="34"/>
  <c r="AE66" i="34" a="1"/>
  <c r="AE66" i="34" s="1"/>
  <c r="AD66" i="34" s="1"/>
  <c r="AC66" i="34" s="1"/>
  <c r="AB66" i="34"/>
  <c r="Y2" i="34"/>
  <c r="U2" i="34"/>
  <c r="AA2" i="34"/>
  <c r="W2" i="34"/>
  <c r="P2" i="34"/>
  <c r="Q2" i="34"/>
  <c r="BA2" i="34" s="1"/>
  <c r="BB2" i="34" s="1"/>
  <c r="AB2" i="34"/>
  <c r="S2" i="34"/>
  <c r="V2" i="34"/>
  <c r="AY2" i="34" s="1"/>
  <c r="AU2" i="34"/>
  <c r="AV85" i="34" s="1"/>
  <c r="R2" i="34"/>
  <c r="Z2" i="34"/>
  <c r="AZ2" i="34" s="1"/>
  <c r="W34" i="34"/>
  <c r="Y34" i="34"/>
  <c r="U34" i="34"/>
  <c r="AA34" i="34"/>
  <c r="Z34" i="34"/>
  <c r="AZ34" i="34" s="1"/>
  <c r="AB34" i="34"/>
  <c r="P85" i="34"/>
  <c r="Y100" i="34"/>
  <c r="W42" i="34"/>
  <c r="V42" i="34"/>
  <c r="AY42" i="34" s="1"/>
  <c r="Y107" i="34"/>
  <c r="Q100" i="34"/>
  <c r="BA100" i="34" s="1"/>
  <c r="BB100" i="34" s="1"/>
  <c r="Y65" i="34"/>
  <c r="Q65" i="34"/>
  <c r="BA65" i="34" s="1"/>
  <c r="BB90" i="34"/>
  <c r="R38" i="34"/>
  <c r="AS90" i="34"/>
  <c r="AF90" i="34" s="1"/>
  <c r="W65" i="34"/>
  <c r="AE76" i="34" a="1"/>
  <c r="AE76" i="34" s="1"/>
  <c r="AD76" i="34" s="1"/>
  <c r="AC76" i="34" s="1"/>
  <c r="Q42" i="34"/>
  <c r="BA42" i="34" s="1"/>
  <c r="Z42" i="34"/>
  <c r="AZ42" i="34" s="1"/>
  <c r="AA107" i="34"/>
  <c r="V107" i="34"/>
  <c r="AY107" i="34" s="1"/>
  <c r="W100" i="34"/>
  <c r="R65" i="34"/>
  <c r="BB65" i="34"/>
  <c r="AB38" i="34"/>
  <c r="R90" i="34"/>
  <c r="AD82" i="34"/>
  <c r="AC82" i="34" s="1"/>
  <c r="AS67" i="34"/>
  <c r="AF67" i="34" s="1"/>
  <c r="AV82" i="34"/>
  <c r="R42" i="34"/>
  <c r="R107" i="34"/>
  <c r="W107" i="34"/>
  <c r="R100" i="34"/>
  <c r="BB38" i="34"/>
  <c r="S38" i="34"/>
  <c r="U90" i="34"/>
  <c r="BB91" i="34"/>
  <c r="AE42" i="34" a="1"/>
  <c r="AE42" i="34" s="1"/>
  <c r="AD42" i="34" s="1"/>
  <c r="AC42" i="34" s="1"/>
  <c r="Q107" i="34"/>
  <c r="BA107" i="34" s="1"/>
  <c r="AU38" i="34"/>
  <c r="AV30" i="34" s="1"/>
  <c r="AA100" i="34"/>
  <c r="AB100" i="34"/>
  <c r="V38" i="34"/>
  <c r="AY38" i="34" s="1"/>
  <c r="Q90" i="34"/>
  <c r="BA90" i="34" s="1"/>
  <c r="AB90" i="34"/>
  <c r="AA65" i="34"/>
  <c r="Y98" i="35"/>
  <c r="Q98" i="35"/>
  <c r="BA98" i="35" s="1"/>
  <c r="W112" i="35"/>
  <c r="S112" i="35"/>
  <c r="AB126" i="35"/>
  <c r="U126" i="35"/>
  <c r="R96" i="35"/>
  <c r="AA98" i="35"/>
  <c r="BB123" i="35"/>
  <c r="Z99" i="35"/>
  <c r="AZ99" i="35" s="1"/>
  <c r="U99" i="35"/>
  <c r="AA62" i="35"/>
  <c r="S62" i="35"/>
  <c r="Y62" i="35"/>
  <c r="AB62" i="35"/>
  <c r="W62" i="35"/>
  <c r="V62" i="35"/>
  <c r="AY62" i="35" s="1"/>
  <c r="AU62" i="35"/>
  <c r="AV105" i="35" s="1"/>
  <c r="Z62" i="35"/>
  <c r="AZ62" i="35" s="1"/>
  <c r="Q62" i="35"/>
  <c r="BA62" i="35" s="1"/>
  <c r="BB62" i="35" s="1"/>
  <c r="AU22" i="35"/>
  <c r="S22" i="35"/>
  <c r="R22" i="35"/>
  <c r="AS115" i="35"/>
  <c r="AF115" i="35" s="1"/>
  <c r="Y115" i="35"/>
  <c r="P23" i="35"/>
  <c r="R23" i="35"/>
  <c r="U23" i="35"/>
  <c r="AA23" i="35"/>
  <c r="Y23" i="35"/>
  <c r="AU23" i="35"/>
  <c r="AV62" i="35" s="1"/>
  <c r="AB23" i="35"/>
  <c r="S23" i="35"/>
  <c r="V23" i="35"/>
  <c r="AY23" i="35" s="1"/>
  <c r="W23" i="35"/>
  <c r="Z23" i="35"/>
  <c r="AZ23" i="35" s="1"/>
  <c r="Q23" i="35"/>
  <c r="BA23" i="35" s="1"/>
  <c r="AE23" i="35" a="1"/>
  <c r="AE23" i="35" s="1"/>
  <c r="AD23" i="35" s="1"/>
  <c r="AC23" i="35" s="1"/>
  <c r="U112" i="35"/>
  <c r="AB112" i="35"/>
  <c r="Z112" i="35"/>
  <c r="AZ112" i="35" s="1"/>
  <c r="Q112" i="35"/>
  <c r="BA112" i="35" s="1"/>
  <c r="BB112" i="35" s="1"/>
  <c r="W126" i="35"/>
  <c r="V126" i="35"/>
  <c r="AY126" i="35" s="1"/>
  <c r="P96" i="35"/>
  <c r="AS99" i="35"/>
  <c r="AF99" i="35" s="1"/>
  <c r="W99" i="35"/>
  <c r="AS70" i="35"/>
  <c r="AF70" i="35" s="1"/>
  <c r="S70" i="35"/>
  <c r="P70" i="35"/>
  <c r="P112" i="35"/>
  <c r="AA112" i="35"/>
  <c r="Z98" i="35"/>
  <c r="AZ98" i="35" s="1"/>
  <c r="BB98" i="35" s="1"/>
  <c r="Q126" i="35"/>
  <c r="BA126" i="35" s="1"/>
  <c r="AA96" i="35"/>
  <c r="U96" i="35"/>
  <c r="R99" i="35"/>
  <c r="V112" i="35"/>
  <c r="AY112" i="35" s="1"/>
  <c r="S44" i="35"/>
  <c r="U115" i="35"/>
  <c r="Y126" i="35"/>
  <c r="AE96" i="35" a="1"/>
  <c r="AE96" i="35" s="1"/>
  <c r="AB96" i="35"/>
  <c r="AB99" i="35"/>
  <c r="AB115" i="35"/>
  <c r="V115" i="35"/>
  <c r="AY115" i="35" s="1"/>
  <c r="AS112" i="35"/>
  <c r="AF112" i="35" s="1"/>
  <c r="AD112" i="35" s="1"/>
  <c r="AC112" i="35" s="1"/>
  <c r="AE98" i="35" a="1"/>
  <c r="AE98" i="35" s="1"/>
  <c r="AD98" i="35" s="1"/>
  <c r="AC98" i="35" s="1"/>
  <c r="AD95" i="35"/>
  <c r="AC95" i="35" s="1"/>
  <c r="S96" i="35"/>
  <c r="R98" i="35"/>
  <c r="R44" i="35"/>
  <c r="AB44" i="35"/>
  <c r="AB88" i="35"/>
  <c r="R112" i="35"/>
  <c r="P115" i="35"/>
  <c r="AA126" i="35"/>
  <c r="V96" i="35"/>
  <c r="AY96" i="35" s="1"/>
  <c r="Q96" i="35"/>
  <c r="BA96" i="35" s="1"/>
  <c r="BB96" i="35" s="1"/>
  <c r="S99" i="35"/>
  <c r="AV55" i="35"/>
  <c r="AS126" i="35"/>
  <c r="AF126" i="35" s="1"/>
  <c r="AD126" i="35" s="1"/>
  <c r="AC126" i="35" s="1"/>
  <c r="AU44" i="35"/>
  <c r="AV57" i="35" s="1"/>
  <c r="V44" i="35"/>
  <c r="AY44" i="35" s="1"/>
  <c r="R88" i="35"/>
  <c r="Y44" i="35"/>
  <c r="W115" i="35"/>
  <c r="P126" i="35"/>
  <c r="W96" i="35"/>
  <c r="U25" i="35"/>
  <c r="Q99" i="35"/>
  <c r="BA99" i="35" s="1"/>
  <c r="AA115" i="35"/>
  <c r="S115" i="35"/>
  <c r="R115" i="35"/>
  <c r="AD123" i="35"/>
  <c r="AC123" i="35" s="1"/>
  <c r="AS96" i="35"/>
  <c r="AF96" i="35" s="1"/>
  <c r="AE88" i="35" a="1"/>
  <c r="AE88" i="35" s="1"/>
  <c r="AD88" i="35" s="1"/>
  <c r="AC88" i="35" s="1"/>
  <c r="AE99" i="35" a="1"/>
  <c r="AE99" i="35" s="1"/>
  <c r="AD99" i="35" s="1"/>
  <c r="AC99" i="35" s="1"/>
  <c r="Q44" i="35"/>
  <c r="BA44" i="35" s="1"/>
  <c r="BB44" i="35" s="1"/>
  <c r="AA44" i="35"/>
  <c r="Z115" i="35"/>
  <c r="AZ115" i="35" s="1"/>
  <c r="BB115" i="35" s="1"/>
  <c r="BB80" i="35"/>
  <c r="R126" i="35"/>
  <c r="V99" i="35"/>
  <c r="AY99" i="35" s="1"/>
  <c r="BB23" i="35"/>
  <c r="Q115" i="35"/>
  <c r="BA115" i="35" s="1"/>
  <c r="AE104" i="36" a="1"/>
  <c r="AE104" i="36" s="1"/>
  <c r="AA104" i="36"/>
  <c r="Z104" i="36"/>
  <c r="AZ104" i="36" s="1"/>
  <c r="AB104" i="36"/>
  <c r="Y104" i="36"/>
  <c r="W104" i="36"/>
  <c r="U104" i="36"/>
  <c r="AB7" i="36"/>
  <c r="U7" i="36"/>
  <c r="AA7" i="36"/>
  <c r="Y7" i="36"/>
  <c r="AE7" i="36" a="1"/>
  <c r="AE7" i="36" s="1"/>
  <c r="AU7" i="36"/>
  <c r="AV79" i="36" s="1"/>
  <c r="W7" i="36"/>
  <c r="P7" i="36"/>
  <c r="Z7" i="36"/>
  <c r="AZ7" i="36" s="1"/>
  <c r="AS104" i="36"/>
  <c r="AF104" i="36" s="1"/>
  <c r="AD104" i="36" s="1"/>
  <c r="AC104" i="36" s="1"/>
  <c r="AA105" i="36"/>
  <c r="AB123" i="36"/>
  <c r="R95" i="36"/>
  <c r="BB97" i="36"/>
  <c r="R15" i="36"/>
  <c r="W6" i="36"/>
  <c r="P105" i="36"/>
  <c r="Y65" i="36"/>
  <c r="V109" i="36"/>
  <c r="AY109" i="36" s="1"/>
  <c r="S109" i="36"/>
  <c r="W123" i="36"/>
  <c r="Y95" i="36"/>
  <c r="AV36" i="36"/>
  <c r="S73" i="36"/>
  <c r="BB89" i="36"/>
  <c r="P35" i="36"/>
  <c r="R98" i="36"/>
  <c r="P98" i="36"/>
  <c r="AB15" i="36"/>
  <c r="AU6" i="36"/>
  <c r="AA25" i="36"/>
  <c r="P24" i="36"/>
  <c r="W24" i="36"/>
  <c r="P104" i="36"/>
  <c r="AB117" i="36"/>
  <c r="Q117" i="36"/>
  <c r="BA117" i="36" s="1"/>
  <c r="BB117" i="36" s="1"/>
  <c r="Z117" i="36"/>
  <c r="AZ117" i="36" s="1"/>
  <c r="Y117" i="36"/>
  <c r="S117" i="36"/>
  <c r="R117" i="36"/>
  <c r="AE95" i="36" a="1"/>
  <c r="AE95" i="36" s="1"/>
  <c r="AD95" i="36" s="1"/>
  <c r="AC95" i="36" s="1"/>
  <c r="AE105" i="36" a="1"/>
  <c r="AE105" i="36" s="1"/>
  <c r="AS95" i="36"/>
  <c r="AF95" i="36" s="1"/>
  <c r="W95" i="36"/>
  <c r="BB98" i="36"/>
  <c r="W15" i="36"/>
  <c r="S104" i="36"/>
  <c r="R7" i="36"/>
  <c r="Q17" i="36"/>
  <c r="BA17" i="36" s="1"/>
  <c r="AU17" i="36"/>
  <c r="AV122" i="36" s="1"/>
  <c r="R17" i="36"/>
  <c r="P17" i="36"/>
  <c r="AE25" i="36" a="1"/>
  <c r="AE25" i="36" s="1"/>
  <c r="U25" i="36"/>
  <c r="AU25" i="36"/>
  <c r="U112" i="36"/>
  <c r="S112" i="36"/>
  <c r="AS112" i="36"/>
  <c r="AF112" i="36" s="1"/>
  <c r="P112" i="36"/>
  <c r="V112" i="36"/>
  <c r="AY112" i="36" s="1"/>
  <c r="BB112" i="36" s="1"/>
  <c r="AB112" i="36"/>
  <c r="Z112" i="36"/>
  <c r="AZ112" i="36" s="1"/>
  <c r="W112" i="36"/>
  <c r="R112" i="36"/>
  <c r="Q112" i="36"/>
  <c r="BA112" i="36" s="1"/>
  <c r="AE65" i="36" a="1"/>
  <c r="AE65" i="36" s="1"/>
  <c r="AD65" i="36" s="1"/>
  <c r="AC65" i="36" s="1"/>
  <c r="AS87" i="36"/>
  <c r="AF87" i="36" s="1"/>
  <c r="AE123" i="36" a="1"/>
  <c r="AE123" i="36" s="1"/>
  <c r="AD123" i="36" s="1"/>
  <c r="AC123" i="36" s="1"/>
  <c r="AB105" i="36"/>
  <c r="Z105" i="36"/>
  <c r="AZ105" i="36" s="1"/>
  <c r="P109" i="36"/>
  <c r="Q123" i="36"/>
  <c r="BA123" i="36" s="1"/>
  <c r="Y123" i="36"/>
  <c r="Q95" i="36"/>
  <c r="BA95" i="36" s="1"/>
  <c r="S95" i="36"/>
  <c r="Q73" i="36"/>
  <c r="BA73" i="36" s="1"/>
  <c r="BB73" i="36" s="1"/>
  <c r="Q35" i="36"/>
  <c r="BA35" i="36" s="1"/>
  <c r="BB35" i="36" s="1"/>
  <c r="S98" i="36"/>
  <c r="AA106" i="36"/>
  <c r="S15" i="36"/>
  <c r="Y6" i="36"/>
  <c r="Q25" i="36"/>
  <c r="BA25" i="36" s="1"/>
  <c r="BB25" i="36" s="1"/>
  <c r="Z17" i="36"/>
  <c r="AZ17" i="36" s="1"/>
  <c r="Q104" i="36"/>
  <c r="BA104" i="36" s="1"/>
  <c r="BB104" i="36" s="1"/>
  <c r="V24" i="36"/>
  <c r="AY24" i="36" s="1"/>
  <c r="U103" i="36"/>
  <c r="R103" i="36"/>
  <c r="V103" i="36"/>
  <c r="AY103" i="36" s="1"/>
  <c r="AS72" i="36"/>
  <c r="AF72" i="36" s="1"/>
  <c r="AS105" i="36"/>
  <c r="AF105" i="36" s="1"/>
  <c r="AD105" i="36" s="1"/>
  <c r="AC105" i="36" s="1"/>
  <c r="S105" i="36"/>
  <c r="Y105" i="36"/>
  <c r="AB109" i="36"/>
  <c r="AS123" i="36"/>
  <c r="AF123" i="36" s="1"/>
  <c r="V123" i="36"/>
  <c r="AY123" i="36" s="1"/>
  <c r="BB123" i="36" s="1"/>
  <c r="AA95" i="36"/>
  <c r="V95" i="36"/>
  <c r="AY95" i="36" s="1"/>
  <c r="BB95" i="36" s="1"/>
  <c r="V73" i="36"/>
  <c r="AY73" i="36" s="1"/>
  <c r="AB73" i="36"/>
  <c r="V98" i="36"/>
  <c r="AY98" i="36" s="1"/>
  <c r="R106" i="36"/>
  <c r="Z15" i="36"/>
  <c r="AZ15" i="36" s="1"/>
  <c r="U15" i="36"/>
  <c r="AB6" i="36"/>
  <c r="S25" i="36"/>
  <c r="P25" i="36"/>
  <c r="AB17" i="36"/>
  <c r="Y17" i="36"/>
  <c r="R24" i="36"/>
  <c r="Y119" i="36"/>
  <c r="U119" i="36"/>
  <c r="AB119" i="36"/>
  <c r="R16" i="36"/>
  <c r="Q16" i="36"/>
  <c r="BA16" i="36" s="1"/>
  <c r="AD101" i="36"/>
  <c r="AC101" i="36" s="1"/>
  <c r="Y112" i="36"/>
  <c r="U105" i="36"/>
  <c r="S6" i="36"/>
  <c r="Z109" i="36"/>
  <c r="AZ109" i="36" s="1"/>
  <c r="BB109" i="36" s="1"/>
  <c r="Z123" i="36"/>
  <c r="AZ123" i="36" s="1"/>
  <c r="P123" i="36"/>
  <c r="P95" i="36"/>
  <c r="R73" i="36"/>
  <c r="U73" i="36"/>
  <c r="W98" i="36"/>
  <c r="AA15" i="36"/>
  <c r="AU15" i="36"/>
  <c r="AV55" i="36" s="1"/>
  <c r="AA6" i="36"/>
  <c r="R104" i="36"/>
  <c r="V25" i="36"/>
  <c r="AY25" i="36" s="1"/>
  <c r="S17" i="36"/>
  <c r="S7" i="36"/>
  <c r="Y24" i="36"/>
  <c r="AS68" i="36"/>
  <c r="AF68" i="36" s="1"/>
  <c r="AA112" i="36"/>
  <c r="P6" i="36"/>
  <c r="AA123" i="36"/>
  <c r="U95" i="36"/>
  <c r="Z73" i="36"/>
  <c r="AZ73" i="36" s="1"/>
  <c r="P73" i="36"/>
  <c r="Q15" i="36"/>
  <c r="BA15" i="36" s="1"/>
  <c r="BB50" i="36"/>
  <c r="V6" i="36"/>
  <c r="AY6" i="36" s="1"/>
  <c r="U17" i="36"/>
  <c r="W25" i="36"/>
  <c r="V17" i="36"/>
  <c r="AY17" i="36" s="1"/>
  <c r="Q7" i="36"/>
  <c r="BA7" i="36" s="1"/>
  <c r="BB7" i="36" s="1"/>
  <c r="U24" i="36"/>
  <c r="W40" i="36"/>
  <c r="AE40" i="36" a="1"/>
  <c r="AE40" i="36" s="1"/>
  <c r="S40" i="36"/>
  <c r="R40" i="36"/>
  <c r="Q40" i="36"/>
  <c r="BA40" i="36" s="1"/>
  <c r="BB40" i="36" s="1"/>
  <c r="Z40" i="36"/>
  <c r="AZ40" i="36" s="1"/>
  <c r="AA40" i="36"/>
  <c r="AU40" i="36"/>
  <c r="AV57" i="36" s="1"/>
  <c r="U40" i="36"/>
  <c r="AB40" i="36"/>
  <c r="Y40" i="36"/>
  <c r="AB12" i="37"/>
  <c r="Q12" i="37"/>
  <c r="BA12" i="37" s="1"/>
  <c r="BB12" i="37" s="1"/>
  <c r="P9" i="37"/>
  <c r="Z124" i="37"/>
  <c r="AZ124" i="37" s="1"/>
  <c r="S12" i="37"/>
  <c r="AE12" i="37" a="1"/>
  <c r="AE12" i="37" s="1"/>
  <c r="W9" i="37"/>
  <c r="V9" i="37"/>
  <c r="AY9" i="37" s="1"/>
  <c r="BB109" i="37"/>
  <c r="S73" i="37"/>
  <c r="R73" i="37"/>
  <c r="Q73" i="37"/>
  <c r="BA73" i="37" s="1"/>
  <c r="AA73" i="37"/>
  <c r="AS73" i="37"/>
  <c r="AF73" i="37" s="1"/>
  <c r="Z73" i="37"/>
  <c r="AZ73" i="37" s="1"/>
  <c r="BB73" i="37" s="1"/>
  <c r="Q5" i="37"/>
  <c r="BA5" i="37" s="1"/>
  <c r="AU5" i="37"/>
  <c r="AV68" i="37" s="1"/>
  <c r="Z5" i="37"/>
  <c r="AZ5" i="37" s="1"/>
  <c r="P5" i="37"/>
  <c r="Y5" i="37"/>
  <c r="W5" i="37"/>
  <c r="R5" i="37"/>
  <c r="AB5" i="37"/>
  <c r="S5" i="37"/>
  <c r="AA124" i="37"/>
  <c r="Y12" i="37"/>
  <c r="R12" i="37"/>
  <c r="Z9" i="37"/>
  <c r="AZ9" i="37" s="1"/>
  <c r="AB9" i="37"/>
  <c r="R44" i="37"/>
  <c r="Z44" i="37"/>
  <c r="AZ44" i="37" s="1"/>
  <c r="AE44" i="37" a="1"/>
  <c r="AE44" i="37" s="1"/>
  <c r="U44" i="37"/>
  <c r="P44" i="37"/>
  <c r="S44" i="37"/>
  <c r="AU44" i="37"/>
  <c r="AV55" i="37" s="1"/>
  <c r="Y44" i="37"/>
  <c r="AB44" i="37"/>
  <c r="W44" i="37"/>
  <c r="V44" i="37"/>
  <c r="AY44" i="37" s="1"/>
  <c r="AA44" i="37"/>
  <c r="BB53" i="37"/>
  <c r="AB124" i="37"/>
  <c r="V124" i="37"/>
  <c r="AY124" i="37" s="1"/>
  <c r="U12" i="37"/>
  <c r="Y9" i="37"/>
  <c r="AU9" i="37"/>
  <c r="U4" i="37"/>
  <c r="Y4" i="37"/>
  <c r="V4" i="37"/>
  <c r="AY4" i="37" s="1"/>
  <c r="S4" i="37"/>
  <c r="AU4" i="37"/>
  <c r="AV114" i="37" s="1"/>
  <c r="Z4" i="37"/>
  <c r="AZ4" i="37" s="1"/>
  <c r="AB4" i="37"/>
  <c r="W4" i="37"/>
  <c r="R4" i="37"/>
  <c r="Q4" i="37"/>
  <c r="BA4" i="37" s="1"/>
  <c r="AA4" i="37"/>
  <c r="P4" i="37"/>
  <c r="S37" i="37"/>
  <c r="R37" i="37"/>
  <c r="AU37" i="37"/>
  <c r="AV74" i="37" s="1"/>
  <c r="Q37" i="37"/>
  <c r="BA37" i="37" s="1"/>
  <c r="P37" i="37"/>
  <c r="Y37" i="37"/>
  <c r="U37" i="37"/>
  <c r="U99" i="37"/>
  <c r="V99" i="37"/>
  <c r="AY99" i="37" s="1"/>
  <c r="BB99" i="37" s="1"/>
  <c r="Q99" i="37"/>
  <c r="BA99" i="37" s="1"/>
  <c r="AB99" i="37"/>
  <c r="R99" i="37"/>
  <c r="P99" i="37"/>
  <c r="AA99" i="37"/>
  <c r="AS99" i="37"/>
  <c r="AF99" i="37" s="1"/>
  <c r="Y99" i="37"/>
  <c r="AE17" i="37" a="1"/>
  <c r="AE17" i="37" s="1"/>
  <c r="Z17" i="37"/>
  <c r="AZ17" i="37" s="1"/>
  <c r="W17" i="37"/>
  <c r="AB17" i="37"/>
  <c r="U17" i="37"/>
  <c r="Y17" i="37"/>
  <c r="AU17" i="37"/>
  <c r="AV76" i="37" s="1"/>
  <c r="AA17" i="37"/>
  <c r="U120" i="37"/>
  <c r="P120" i="37"/>
  <c r="Z61" i="37"/>
  <c r="AZ61" i="37" s="1"/>
  <c r="Y61" i="37"/>
  <c r="W61" i="37"/>
  <c r="U61" i="37"/>
  <c r="V61" i="37"/>
  <c r="AY61" i="37" s="1"/>
  <c r="AE61" i="37" a="1"/>
  <c r="AE61" i="37" s="1"/>
  <c r="AA61" i="37"/>
  <c r="AB61" i="37"/>
  <c r="Q61" i="37"/>
  <c r="BA61" i="37" s="1"/>
  <c r="BB61" i="37" s="1"/>
  <c r="AU61" i="37"/>
  <c r="AV5" i="37" s="1"/>
  <c r="Y69" i="37"/>
  <c r="P69" i="37"/>
  <c r="Q69" i="37"/>
  <c r="BA69" i="37" s="1"/>
  <c r="AA69" i="37"/>
  <c r="Z69" i="37"/>
  <c r="AZ69" i="37" s="1"/>
  <c r="BB69" i="37" s="1"/>
  <c r="AB69" i="37"/>
  <c r="AE124" i="37" a="1"/>
  <c r="AE124" i="37" s="1"/>
  <c r="AD124" i="37" s="1"/>
  <c r="AC124" i="37" s="1"/>
  <c r="Z12" i="37"/>
  <c r="AZ12" i="37" s="1"/>
  <c r="U9" i="37"/>
  <c r="P96" i="37"/>
  <c r="U96" i="37"/>
  <c r="AE96" i="37" a="1"/>
  <c r="AE96" i="37" s="1"/>
  <c r="AD96" i="37" s="1"/>
  <c r="AC96" i="37" s="1"/>
  <c r="V96" i="37"/>
  <c r="AY96" i="37" s="1"/>
  <c r="W96" i="37"/>
  <c r="AB96" i="37"/>
  <c r="AA96" i="37"/>
  <c r="R96" i="37"/>
  <c r="AA80" i="37"/>
  <c r="Z80" i="37"/>
  <c r="AZ80" i="37" s="1"/>
  <c r="R80" i="37"/>
  <c r="Q80" i="37"/>
  <c r="BA80" i="37" s="1"/>
  <c r="BB80" i="37" s="1"/>
  <c r="S80" i="37"/>
  <c r="Y80" i="37"/>
  <c r="P80" i="37"/>
  <c r="AB80" i="37"/>
  <c r="AE80" i="37" a="1"/>
  <c r="AE80" i="37" s="1"/>
  <c r="AD80" i="37" s="1"/>
  <c r="AC80" i="37" s="1"/>
  <c r="W80" i="37"/>
  <c r="U80" i="37"/>
  <c r="V80" i="37"/>
  <c r="AY80" i="37" s="1"/>
  <c r="W12" i="37"/>
  <c r="AA115" i="37"/>
  <c r="AS115" i="37"/>
  <c r="AF115" i="37" s="1"/>
  <c r="R115" i="37"/>
  <c r="AB13" i="37"/>
  <c r="S13" i="37"/>
  <c r="AE13" i="37" a="1"/>
  <c r="AE13" i="37" s="1"/>
  <c r="V13" i="37"/>
  <c r="AY13" i="37" s="1"/>
  <c r="Z13" i="37"/>
  <c r="AZ13" i="37" s="1"/>
  <c r="W13" i="37"/>
  <c r="W88" i="37"/>
  <c r="V88" i="37"/>
  <c r="AY88" i="37" s="1"/>
  <c r="BB88" i="37" s="1"/>
  <c r="AB88" i="37"/>
  <c r="R88" i="37"/>
  <c r="S88" i="37"/>
  <c r="AA102" i="38"/>
  <c r="U102" i="38"/>
  <c r="Y102" i="38"/>
  <c r="Z111" i="38"/>
  <c r="AZ111" i="38" s="1"/>
  <c r="S5" i="38"/>
  <c r="AE35" i="38" a="1"/>
  <c r="AE35" i="38" s="1"/>
  <c r="AE74" i="38" a="1"/>
  <c r="AE74" i="38" s="1"/>
  <c r="AD74" i="38" s="1"/>
  <c r="AC74" i="38" s="1"/>
  <c r="AE78" i="38" a="1"/>
  <c r="AE78" i="38" s="1"/>
  <c r="AD78" i="38" s="1"/>
  <c r="AC78" i="38" s="1"/>
  <c r="AS121" i="38"/>
  <c r="AF121" i="38" s="1"/>
  <c r="Z102" i="38"/>
  <c r="AZ102" i="38" s="1"/>
  <c r="U96" i="38"/>
  <c r="Y96" i="38"/>
  <c r="Q111" i="38"/>
  <c r="BA111" i="38" s="1"/>
  <c r="V111" i="38"/>
  <c r="AY111" i="38" s="1"/>
  <c r="V97" i="38"/>
  <c r="AY97" i="38" s="1"/>
  <c r="P78" i="38"/>
  <c r="Y5" i="38"/>
  <c r="R5" i="38"/>
  <c r="Q35" i="38"/>
  <c r="BA35" i="38" s="1"/>
  <c r="BB35" i="38" s="1"/>
  <c r="R75" i="38"/>
  <c r="S54" i="38"/>
  <c r="S58" i="38"/>
  <c r="AB58" i="38"/>
  <c r="V58" i="38"/>
  <c r="AY58" i="38" s="1"/>
  <c r="BB58" i="38" s="1"/>
  <c r="R62" i="38"/>
  <c r="AU62" i="38"/>
  <c r="AV30" i="38" s="1"/>
  <c r="U62" i="38"/>
  <c r="P62" i="38"/>
  <c r="S62" i="38"/>
  <c r="Q62" i="38"/>
  <c r="BA62" i="38" s="1"/>
  <c r="U87" i="38"/>
  <c r="W87" i="38"/>
  <c r="V87" i="38"/>
  <c r="AY87" i="38" s="1"/>
  <c r="Z87" i="38"/>
  <c r="AZ87" i="38" s="1"/>
  <c r="Q87" i="38"/>
  <c r="BA87" i="38" s="1"/>
  <c r="BB87" i="38" s="1"/>
  <c r="AA87" i="38"/>
  <c r="R87" i="38"/>
  <c r="W6" i="38"/>
  <c r="AA6" i="38"/>
  <c r="AE6" i="38" a="1"/>
  <c r="AE6" i="38" s="1"/>
  <c r="Y6" i="38"/>
  <c r="AU6" i="38"/>
  <c r="AV7" i="38" s="1"/>
  <c r="Z6" i="38"/>
  <c r="AZ6" i="38" s="1"/>
  <c r="AB6" i="38"/>
  <c r="U6" i="38"/>
  <c r="AA23" i="38"/>
  <c r="W23" i="38"/>
  <c r="Y23" i="38"/>
  <c r="AE23" i="38" a="1"/>
  <c r="AE23" i="38" s="1"/>
  <c r="Z23" i="38"/>
  <c r="AZ23" i="38" s="1"/>
  <c r="R54" i="38"/>
  <c r="AA54" i="38"/>
  <c r="AE54" i="38" a="1"/>
  <c r="AE54" i="38" s="1"/>
  <c r="U54" i="38"/>
  <c r="P26" i="38"/>
  <c r="Q26" i="38"/>
  <c r="BA26" i="38" s="1"/>
  <c r="AU26" i="38"/>
  <c r="AV18" i="38" s="1"/>
  <c r="AE97" i="38" a="1"/>
  <c r="AE97" i="38" s="1"/>
  <c r="AD97" i="38" s="1"/>
  <c r="AC97" i="38" s="1"/>
  <c r="AS102" i="38"/>
  <c r="AF102" i="38" s="1"/>
  <c r="AE102" i="38" a="1"/>
  <c r="AE102" i="38" s="1"/>
  <c r="AE87" i="38" a="1"/>
  <c r="AE87" i="38" s="1"/>
  <c r="AS74" i="38"/>
  <c r="AF74" i="38" s="1"/>
  <c r="Z96" i="38"/>
  <c r="AZ96" i="38" s="1"/>
  <c r="AB111" i="38"/>
  <c r="AA111" i="38"/>
  <c r="S97" i="38"/>
  <c r="AE5" i="38" a="1"/>
  <c r="AE5" i="38" s="1"/>
  <c r="P5" i="38"/>
  <c r="BB128" i="38"/>
  <c r="BB75" i="38"/>
  <c r="S23" i="38"/>
  <c r="P54" i="38"/>
  <c r="Z75" i="38"/>
  <c r="AZ75" i="38" s="1"/>
  <c r="Y35" i="38"/>
  <c r="P6" i="38"/>
  <c r="AS127" i="38"/>
  <c r="AF127" i="38" s="1"/>
  <c r="W127" i="38"/>
  <c r="V127" i="38"/>
  <c r="AY127" i="38" s="1"/>
  <c r="BB127" i="38" s="1"/>
  <c r="Q127" i="38"/>
  <c r="BA127" i="38" s="1"/>
  <c r="P127" i="38"/>
  <c r="R127" i="38"/>
  <c r="Y127" i="38"/>
  <c r="U127" i="38"/>
  <c r="AB127" i="38"/>
  <c r="S127" i="38"/>
  <c r="Z127" i="38"/>
  <c r="AZ127" i="38" s="1"/>
  <c r="AA127" i="38"/>
  <c r="U83" i="38"/>
  <c r="V83" i="38"/>
  <c r="AY83" i="38" s="1"/>
  <c r="Z83" i="38"/>
  <c r="AZ83" i="38" s="1"/>
  <c r="AA83" i="38"/>
  <c r="W83" i="38"/>
  <c r="R83" i="38"/>
  <c r="Y83" i="38"/>
  <c r="Q83" i="38"/>
  <c r="BA83" i="38" s="1"/>
  <c r="BB83" i="38" s="1"/>
  <c r="S83" i="38"/>
  <c r="P83" i="38"/>
  <c r="AB83" i="38"/>
  <c r="AE83" i="38" a="1"/>
  <c r="AE83" i="38" s="1"/>
  <c r="S94" i="38"/>
  <c r="W94" i="38"/>
  <c r="Q94" i="38"/>
  <c r="BA94" i="38" s="1"/>
  <c r="V54" i="38"/>
  <c r="AY54" i="38" s="1"/>
  <c r="AD118" i="38"/>
  <c r="AC118" i="38" s="1"/>
  <c r="S102" i="38"/>
  <c r="AB87" i="38"/>
  <c r="Z74" i="38"/>
  <c r="AZ74" i="38" s="1"/>
  <c r="V26" i="38"/>
  <c r="AY26" i="38" s="1"/>
  <c r="BB26" i="38" s="1"/>
  <c r="Q96" i="38"/>
  <c r="BA96" i="38" s="1"/>
  <c r="Y111" i="38"/>
  <c r="R97" i="38"/>
  <c r="AU5" i="38"/>
  <c r="AV119" i="38" s="1"/>
  <c r="AA5" i="38"/>
  <c r="R23" i="38"/>
  <c r="W54" i="38"/>
  <c r="AB75" i="38"/>
  <c r="R6" i="38"/>
  <c r="Z122" i="38"/>
  <c r="AZ122" i="38" s="1"/>
  <c r="AA122" i="38"/>
  <c r="AB122" i="38"/>
  <c r="AS122" i="38"/>
  <c r="AF122" i="38" s="1"/>
  <c r="V122" i="38"/>
  <c r="AY122" i="38" s="1"/>
  <c r="R122" i="38"/>
  <c r="S15" i="38"/>
  <c r="R15" i="38"/>
  <c r="P15" i="38"/>
  <c r="AU15" i="38"/>
  <c r="AV97" i="38" s="1"/>
  <c r="Q15" i="38"/>
  <c r="BA15" i="38" s="1"/>
  <c r="AA103" i="38"/>
  <c r="Q103" i="38"/>
  <c r="BA103" i="38" s="1"/>
  <c r="BB103" i="38" s="1"/>
  <c r="U7" i="38"/>
  <c r="AA7" i="38"/>
  <c r="Z7" i="38"/>
  <c r="AZ7" i="38" s="1"/>
  <c r="AU7" i="38"/>
  <c r="AV41" i="38" s="1"/>
  <c r="AB7" i="38"/>
  <c r="AE7" i="38" a="1"/>
  <c r="AE7" i="38" s="1"/>
  <c r="Y7" i="38"/>
  <c r="S7" i="38"/>
  <c r="W7" i="38"/>
  <c r="U35" i="38"/>
  <c r="R35" i="38"/>
  <c r="S35" i="38"/>
  <c r="V35" i="38"/>
  <c r="AY35" i="38" s="1"/>
  <c r="U75" i="38"/>
  <c r="S75" i="38"/>
  <c r="V102" i="38"/>
  <c r="AY102" i="38" s="1"/>
  <c r="Z5" i="38"/>
  <c r="AZ5" i="38" s="1"/>
  <c r="AA75" i="38"/>
  <c r="W35" i="38"/>
  <c r="V6" i="38"/>
  <c r="AY6" i="38" s="1"/>
  <c r="Y66" i="38"/>
  <c r="S66" i="38"/>
  <c r="AE66" i="38" a="1"/>
  <c r="AE66" i="38" s="1"/>
  <c r="W66" i="38"/>
  <c r="V66" i="38"/>
  <c r="AY66" i="38" s="1"/>
  <c r="P66" i="38"/>
  <c r="AA66" i="38"/>
  <c r="R66" i="38"/>
  <c r="U66" i="38"/>
  <c r="AB66" i="38"/>
  <c r="Z66" i="38"/>
  <c r="AZ66" i="38" s="1"/>
  <c r="Q66" i="38"/>
  <c r="BA66" i="38" s="1"/>
  <c r="BB66" i="38" s="1"/>
  <c r="AD83" i="38"/>
  <c r="AC83" i="38" s="1"/>
  <c r="R102" i="38"/>
  <c r="W74" i="38"/>
  <c r="U26" i="38"/>
  <c r="S96" i="38"/>
  <c r="AS96" i="38"/>
  <c r="AF96" i="38" s="1"/>
  <c r="W111" i="38"/>
  <c r="AA97" i="38"/>
  <c r="W97" i="38"/>
  <c r="Q5" i="38"/>
  <c r="BA5" i="38" s="1"/>
  <c r="BB5" i="38" s="1"/>
  <c r="Q54" i="38"/>
  <c r="BA54" i="38" s="1"/>
  <c r="BB54" i="38" s="1"/>
  <c r="S26" i="38"/>
  <c r="Y54" i="38"/>
  <c r="W75" i="38"/>
  <c r="P35" i="38"/>
  <c r="S6" i="38"/>
  <c r="AA91" i="38"/>
  <c r="R91" i="38"/>
  <c r="U91" i="38"/>
  <c r="AS91" i="38"/>
  <c r="AF91" i="38" s="1"/>
  <c r="P91" i="38"/>
  <c r="Y91" i="38"/>
  <c r="Q91" i="38"/>
  <c r="BA91" i="38" s="1"/>
  <c r="Z91" i="38"/>
  <c r="AZ91" i="38" s="1"/>
  <c r="AB91" i="38"/>
  <c r="S91" i="38"/>
  <c r="V91" i="38"/>
  <c r="AY91" i="38" s="1"/>
  <c r="BB91" i="38" s="1"/>
  <c r="W91" i="38"/>
  <c r="U111" i="38"/>
  <c r="AA78" i="38"/>
  <c r="U78" i="38"/>
  <c r="W78" i="38"/>
  <c r="Z78" i="38"/>
  <c r="AZ78" i="38" s="1"/>
  <c r="V78" i="38"/>
  <c r="AY78" i="38" s="1"/>
  <c r="BB78" i="38" s="1"/>
  <c r="AB78" i="38"/>
  <c r="Y78" i="38"/>
  <c r="S31" i="38"/>
  <c r="Z31" i="38"/>
  <c r="AZ31" i="38" s="1"/>
  <c r="AU31" i="38"/>
  <c r="AV111" i="38" s="1"/>
  <c r="R31" i="38"/>
  <c r="Y31" i="38"/>
  <c r="AB31" i="38"/>
  <c r="P31" i="38"/>
  <c r="W31" i="38"/>
  <c r="V31" i="38"/>
  <c r="AY31" i="38" s="1"/>
  <c r="U31" i="38"/>
  <c r="AA31" i="38"/>
  <c r="Q31" i="38"/>
  <c r="BA31" i="38" s="1"/>
  <c r="AE111" i="38" a="1"/>
  <c r="AE111" i="38" s="1"/>
  <c r="AD111" i="38" s="1"/>
  <c r="AC111" i="38" s="1"/>
  <c r="AD103" i="38"/>
  <c r="AC103" i="38" s="1"/>
  <c r="AE75" i="38" a="1"/>
  <c r="AE75" i="38" s="1"/>
  <c r="AD75" i="38" s="1"/>
  <c r="AC75" i="38" s="1"/>
  <c r="AD67" i="38"/>
  <c r="AC67" i="38" s="1"/>
  <c r="AB102" i="38"/>
  <c r="AB26" i="38"/>
  <c r="V96" i="38"/>
  <c r="AY96" i="38" s="1"/>
  <c r="P96" i="38"/>
  <c r="S111" i="38"/>
  <c r="Z97" i="38"/>
  <c r="AZ97" i="38" s="1"/>
  <c r="W5" i="38"/>
  <c r="BB88" i="38"/>
  <c r="BB31" i="38"/>
  <c r="AU35" i="38"/>
  <c r="BB16" i="38"/>
  <c r="Z35" i="38"/>
  <c r="AZ35" i="38" s="1"/>
  <c r="AB23" i="38"/>
  <c r="Z54" i="38"/>
  <c r="AZ54" i="38" s="1"/>
  <c r="AB35" i="38"/>
  <c r="Y75" i="38"/>
  <c r="Z70" i="38"/>
  <c r="AZ70" i="38" s="1"/>
  <c r="AB70" i="38"/>
  <c r="W70" i="38"/>
  <c r="U70" i="38"/>
  <c r="AA70" i="38"/>
  <c r="AE70" i="38" a="1"/>
  <c r="AE70" i="38" s="1"/>
  <c r="AD70" i="38" s="1"/>
  <c r="AC70" i="38" s="1"/>
  <c r="Y70" i="38"/>
  <c r="Q30" i="38"/>
  <c r="BA30" i="38" s="1"/>
  <c r="P30" i="38"/>
  <c r="S30" i="38"/>
  <c r="R30" i="38"/>
  <c r="AU30" i="38"/>
  <c r="AV86" i="38" s="1"/>
  <c r="AA30" i="38"/>
  <c r="S87" i="38"/>
  <c r="AU23" i="38"/>
  <c r="AV67" i="38" s="1"/>
  <c r="AE96" i="38" a="1"/>
  <c r="AE96" i="38" s="1"/>
  <c r="AD96" i="38" s="1"/>
  <c r="AC96" i="38" s="1"/>
  <c r="AS66" i="38"/>
  <c r="AF66" i="38" s="1"/>
  <c r="AD66" i="38" s="1"/>
  <c r="AC66" i="38" s="1"/>
  <c r="AS87" i="38"/>
  <c r="AF87" i="38" s="1"/>
  <c r="AD87" i="38" s="1"/>
  <c r="AC87" i="38" s="1"/>
  <c r="P102" i="38"/>
  <c r="W102" i="38"/>
  <c r="AA26" i="38"/>
  <c r="AA96" i="38"/>
  <c r="AS78" i="38"/>
  <c r="AF78" i="38" s="1"/>
  <c r="V23" i="38"/>
  <c r="AY23" i="38" s="1"/>
  <c r="Q23" i="38"/>
  <c r="BA23" i="38" s="1"/>
  <c r="BB23" i="38" s="1"/>
  <c r="V75" i="38"/>
  <c r="AY75" i="38" s="1"/>
  <c r="Q75" i="38"/>
  <c r="BA75" i="38" s="1"/>
  <c r="S39" i="38"/>
  <c r="AA39" i="38"/>
  <c r="Z39" i="38"/>
  <c r="AZ39" i="38" s="1"/>
  <c r="Q39" i="38"/>
  <c r="BA39" i="38" s="1"/>
  <c r="BB39" i="38" s="1"/>
  <c r="Y39" i="38"/>
  <c r="U39" i="38"/>
  <c r="W39" i="38"/>
  <c r="AE39" i="38" a="1"/>
  <c r="AE39" i="38" s="1"/>
  <c r="AB39" i="38"/>
  <c r="V39" i="38"/>
  <c r="AY39" i="38" s="1"/>
  <c r="P39" i="38"/>
  <c r="R39" i="38"/>
  <c r="AU39" i="38"/>
  <c r="AV11" i="38" s="1"/>
  <c r="Z59" i="38"/>
  <c r="AZ59" i="38" s="1"/>
  <c r="W59" i="38"/>
  <c r="R59" i="38"/>
  <c r="P59" i="38"/>
  <c r="S59" i="38"/>
  <c r="AU59" i="38"/>
  <c r="AV85" i="38" s="1"/>
  <c r="AA59" i="38"/>
  <c r="Q59" i="38"/>
  <c r="BA59" i="38" s="1"/>
  <c r="AB59" i="38"/>
  <c r="V59" i="38"/>
  <c r="AY59" i="38" s="1"/>
  <c r="Z115" i="38"/>
  <c r="AZ115" i="38" s="1"/>
  <c r="P115" i="38"/>
  <c r="U115" i="38"/>
  <c r="Q115" i="38"/>
  <c r="BA115" i="38" s="1"/>
  <c r="BB115" i="38" s="1"/>
  <c r="AB115" i="38"/>
  <c r="V71" i="38"/>
  <c r="AY71" i="38" s="1"/>
  <c r="Q71" i="38"/>
  <c r="BA71" i="38" s="1"/>
  <c r="BB71" i="38" s="1"/>
  <c r="R71" i="38"/>
  <c r="AB71" i="38"/>
  <c r="AE71" i="38" a="1"/>
  <c r="AE71" i="38" s="1"/>
  <c r="AD71" i="38" s="1"/>
  <c r="AC71" i="38" s="1"/>
  <c r="U71" i="38"/>
  <c r="W71" i="38"/>
  <c r="AA71" i="38"/>
  <c r="Y71" i="38"/>
  <c r="P71" i="38"/>
  <c r="S71" i="38"/>
  <c r="Z71" i="38"/>
  <c r="AZ71" i="38" s="1"/>
  <c r="S46" i="38"/>
  <c r="R46" i="38"/>
  <c r="AU46" i="38"/>
  <c r="W46" i="38"/>
  <c r="P46" i="38"/>
  <c r="Q46" i="38"/>
  <c r="BA46" i="38" s="1"/>
  <c r="P113" i="39"/>
  <c r="W121" i="39"/>
  <c r="AB74" i="39"/>
  <c r="AU63" i="39"/>
  <c r="AV84" i="39" s="1"/>
  <c r="Y63" i="39"/>
  <c r="AB5" i="39"/>
  <c r="S37" i="39"/>
  <c r="R37" i="39"/>
  <c r="AA37" i="39"/>
  <c r="AU37" i="39"/>
  <c r="AV59" i="39" s="1"/>
  <c r="Q37" i="39"/>
  <c r="BA37" i="39" s="1"/>
  <c r="U37" i="39"/>
  <c r="P37" i="39"/>
  <c r="AS74" i="39"/>
  <c r="AF74" i="39" s="1"/>
  <c r="Y105" i="39"/>
  <c r="S113" i="39"/>
  <c r="R91" i="39"/>
  <c r="V118" i="39"/>
  <c r="AY118" i="39" s="1"/>
  <c r="R118" i="39"/>
  <c r="S74" i="39"/>
  <c r="V74" i="39"/>
  <c r="AY74" i="39" s="1"/>
  <c r="V12" i="39"/>
  <c r="AY12" i="39" s="1"/>
  <c r="BB72" i="39"/>
  <c r="Q91" i="39"/>
  <c r="BA91" i="39" s="1"/>
  <c r="BB91" i="39" s="1"/>
  <c r="AE63" i="39" a="1"/>
  <c r="AE63" i="39" s="1"/>
  <c r="AS118" i="39"/>
  <c r="AF118" i="39" s="1"/>
  <c r="Y5" i="39"/>
  <c r="W89" i="39"/>
  <c r="Z89" i="39"/>
  <c r="AZ89" i="39" s="1"/>
  <c r="P89" i="39"/>
  <c r="AS89" i="39"/>
  <c r="AF89" i="39" s="1"/>
  <c r="S89" i="39"/>
  <c r="Q89" i="39"/>
  <c r="BA89" i="39" s="1"/>
  <c r="Y89" i="39"/>
  <c r="R89" i="39"/>
  <c r="U89" i="39"/>
  <c r="V89" i="39"/>
  <c r="AY89" i="39" s="1"/>
  <c r="BB89" i="39" s="1"/>
  <c r="Z94" i="39"/>
  <c r="AZ94" i="39" s="1"/>
  <c r="P94" i="39"/>
  <c r="AE77" i="39" a="1"/>
  <c r="AE77" i="39" s="1"/>
  <c r="AD77" i="39" s="1"/>
  <c r="AC77" i="39" s="1"/>
  <c r="AB77" i="39"/>
  <c r="Z77" i="39"/>
  <c r="AZ77" i="39" s="1"/>
  <c r="Q77" i="39"/>
  <c r="BA77" i="39" s="1"/>
  <c r="BB77" i="39" s="1"/>
  <c r="AS113" i="39"/>
  <c r="AF113" i="39" s="1"/>
  <c r="AE105" i="39" a="1"/>
  <c r="AE105" i="39" s="1"/>
  <c r="AD105" i="39" s="1"/>
  <c r="AC105" i="39" s="1"/>
  <c r="U105" i="39"/>
  <c r="W91" i="39"/>
  <c r="Q113" i="39"/>
  <c r="BA113" i="39" s="1"/>
  <c r="BB113" i="39" s="1"/>
  <c r="P118" i="39"/>
  <c r="AE91" i="39" a="1"/>
  <c r="AE91" i="39" s="1"/>
  <c r="Q74" i="39"/>
  <c r="BA74" i="39" s="1"/>
  <c r="R74" i="39"/>
  <c r="P12" i="39"/>
  <c r="AA63" i="39"/>
  <c r="BB31" i="39"/>
  <c r="AU5" i="39"/>
  <c r="AV4" i="39" s="1"/>
  <c r="V34" i="39"/>
  <c r="AY34" i="39" s="1"/>
  <c r="BB34" i="39" s="1"/>
  <c r="Z34" i="39"/>
  <c r="AZ34" i="39" s="1"/>
  <c r="AU34" i="39"/>
  <c r="AV48" i="39" s="1"/>
  <c r="P34" i="39"/>
  <c r="S34" i="39"/>
  <c r="AA34" i="39"/>
  <c r="Q34" i="39"/>
  <c r="BA34" i="39" s="1"/>
  <c r="Y34" i="39"/>
  <c r="AB34" i="39"/>
  <c r="U34" i="39"/>
  <c r="W34" i="39"/>
  <c r="R34" i="39"/>
  <c r="Y50" i="39"/>
  <c r="Z50" i="39"/>
  <c r="AZ50" i="39" s="1"/>
  <c r="R50" i="39"/>
  <c r="U50" i="39"/>
  <c r="S50" i="39"/>
  <c r="AB50" i="39"/>
  <c r="V50" i="39"/>
  <c r="AY50" i="39" s="1"/>
  <c r="P50" i="39"/>
  <c r="AA50" i="39"/>
  <c r="AU50" i="39"/>
  <c r="AV106" i="39" s="1"/>
  <c r="Q50" i="39"/>
  <c r="BA50" i="39" s="1"/>
  <c r="W50" i="39"/>
  <c r="AA43" i="39"/>
  <c r="AU43" i="39"/>
  <c r="AV104" i="39" s="1"/>
  <c r="R43" i="39"/>
  <c r="AA113" i="39"/>
  <c r="Y91" i="39"/>
  <c r="W118" i="39"/>
  <c r="P74" i="39"/>
  <c r="U91" i="39"/>
  <c r="S91" i="39"/>
  <c r="R63" i="39"/>
  <c r="Q5" i="39"/>
  <c r="BA5" i="39" s="1"/>
  <c r="S5" i="39"/>
  <c r="Y29" i="39"/>
  <c r="Z29" i="39"/>
  <c r="AZ29" i="39" s="1"/>
  <c r="U29" i="39"/>
  <c r="W29" i="39"/>
  <c r="AU29" i="39"/>
  <c r="AV62" i="39" s="1"/>
  <c r="AB29" i="39"/>
  <c r="AA29" i="39"/>
  <c r="AE29" i="39" a="1"/>
  <c r="AE29" i="39" s="1"/>
  <c r="W32" i="39"/>
  <c r="AA32" i="39"/>
  <c r="AB32" i="39"/>
  <c r="U32" i="39"/>
  <c r="AE32" i="39" a="1"/>
  <c r="AE32" i="39" s="1"/>
  <c r="R32" i="39"/>
  <c r="Z32" i="39"/>
  <c r="AZ32" i="39" s="1"/>
  <c r="AE121" i="39" a="1"/>
  <c r="AE121" i="39" s="1"/>
  <c r="AD121" i="39" s="1"/>
  <c r="AC121" i="39" s="1"/>
  <c r="AA105" i="39"/>
  <c r="V121" i="39"/>
  <c r="AY121" i="39" s="1"/>
  <c r="Z118" i="39"/>
  <c r="AZ118" i="39" s="1"/>
  <c r="Z74" i="39"/>
  <c r="AZ74" i="39" s="1"/>
  <c r="Q12" i="39"/>
  <c r="BA12" i="39" s="1"/>
  <c r="BB12" i="39" s="1"/>
  <c r="V63" i="39"/>
  <c r="AY63" i="39" s="1"/>
  <c r="P63" i="39"/>
  <c r="U5" i="39"/>
  <c r="Y37" i="39"/>
  <c r="P19" i="39"/>
  <c r="R19" i="39"/>
  <c r="S19" i="39"/>
  <c r="AB19" i="39"/>
  <c r="P40" i="39"/>
  <c r="R40" i="39"/>
  <c r="AU40" i="39"/>
  <c r="AV81" i="39" s="1"/>
  <c r="W105" i="39"/>
  <c r="W113" i="39"/>
  <c r="AB121" i="39"/>
  <c r="AA118" i="39"/>
  <c r="AA74" i="39"/>
  <c r="Q63" i="39"/>
  <c r="BA63" i="39" s="1"/>
  <c r="BB63" i="39" s="1"/>
  <c r="Z63" i="39"/>
  <c r="AZ63" i="39" s="1"/>
  <c r="BB37" i="39"/>
  <c r="BB40" i="39"/>
  <c r="R5" i="39"/>
  <c r="Y16" i="39"/>
  <c r="Z16" i="39"/>
  <c r="AZ16" i="39" s="1"/>
  <c r="AE16" i="39" a="1"/>
  <c r="AE16" i="39" s="1"/>
  <c r="AU16" i="39"/>
  <c r="AV71" i="39" s="1"/>
  <c r="AA13" i="39"/>
  <c r="AE13" i="39" a="1"/>
  <c r="AE13" i="39" s="1"/>
  <c r="Y13" i="39"/>
  <c r="Z13" i="39"/>
  <c r="AZ13" i="39" s="1"/>
  <c r="S13" i="39"/>
  <c r="AU13" i="39"/>
  <c r="AV23" i="39" s="1"/>
  <c r="AB13" i="39"/>
  <c r="W13" i="39"/>
  <c r="AS91" i="39"/>
  <c r="AF91" i="39" s="1"/>
  <c r="Y118" i="39"/>
  <c r="AB118" i="39"/>
  <c r="W63" i="39"/>
  <c r="W37" i="39"/>
  <c r="V37" i="39"/>
  <c r="AY37" i="39" s="1"/>
  <c r="Z37" i="39"/>
  <c r="AZ37" i="39" s="1"/>
  <c r="Z5" i="39"/>
  <c r="AZ5" i="39" s="1"/>
  <c r="V5" i="39"/>
  <c r="AY5" i="39" s="1"/>
  <c r="BB5" i="39" s="1"/>
  <c r="AA126" i="39"/>
  <c r="U126" i="39"/>
  <c r="AE126" i="39" a="1"/>
  <c r="AE126" i="39" s="1"/>
  <c r="AD126" i="39" s="1"/>
  <c r="AC126" i="39" s="1"/>
  <c r="U97" i="40"/>
  <c r="W14" i="40"/>
  <c r="Y117" i="40"/>
  <c r="Y118" i="40"/>
  <c r="W117" i="40"/>
  <c r="BB80" i="40"/>
  <c r="AD103" i="40"/>
  <c r="AC103" i="40" s="1"/>
  <c r="Q102" i="40"/>
  <c r="BA102" i="40" s="1"/>
  <c r="BB102" i="40" s="1"/>
  <c r="P117" i="40"/>
  <c r="W97" i="40"/>
  <c r="AA14" i="40"/>
  <c r="P109" i="40"/>
  <c r="Q23" i="40"/>
  <c r="BA23" i="40" s="1"/>
  <c r="BB23" i="40" s="1"/>
  <c r="Z117" i="40"/>
  <c r="AZ117" i="40" s="1"/>
  <c r="Q101" i="40"/>
  <c r="BA101" i="40" s="1"/>
  <c r="BB101" i="40" s="1"/>
  <c r="V118" i="40"/>
  <c r="AY118" i="40" s="1"/>
  <c r="S117" i="40"/>
  <c r="V74" i="40"/>
  <c r="AY74" i="40" s="1"/>
  <c r="P81" i="40"/>
  <c r="W54" i="40"/>
  <c r="W86" i="40"/>
  <c r="P86" i="40"/>
  <c r="U110" i="40"/>
  <c r="Y110" i="40"/>
  <c r="AB15" i="40"/>
  <c r="AB76" i="40"/>
  <c r="Q76" i="40"/>
  <c r="BA76" i="40" s="1"/>
  <c r="Y76" i="40"/>
  <c r="Z76" i="40"/>
  <c r="AZ76" i="40" s="1"/>
  <c r="U76" i="40"/>
  <c r="AS76" i="40"/>
  <c r="AF76" i="40" s="1"/>
  <c r="W76" i="40"/>
  <c r="S76" i="40"/>
  <c r="AA76" i="40"/>
  <c r="P76" i="40"/>
  <c r="V76" i="40"/>
  <c r="AY76" i="40" s="1"/>
  <c r="R76" i="40"/>
  <c r="S79" i="40"/>
  <c r="Z79" i="40"/>
  <c r="AZ79" i="40" s="1"/>
  <c r="AB79" i="40"/>
  <c r="P79" i="40"/>
  <c r="Y79" i="40"/>
  <c r="U79" i="40"/>
  <c r="W79" i="40"/>
  <c r="V79" i="40"/>
  <c r="AY79" i="40" s="1"/>
  <c r="BB79" i="40" s="1"/>
  <c r="AA79" i="40"/>
  <c r="AS79" i="40"/>
  <c r="AF79" i="40" s="1"/>
  <c r="R79" i="40"/>
  <c r="Q79" i="40"/>
  <c r="BA79" i="40" s="1"/>
  <c r="AS86" i="40"/>
  <c r="AF86" i="40" s="1"/>
  <c r="AD86" i="40" s="1"/>
  <c r="AC86" i="40" s="1"/>
  <c r="Q117" i="40"/>
  <c r="BA117" i="40" s="1"/>
  <c r="BB117" i="40" s="1"/>
  <c r="R113" i="40"/>
  <c r="W109" i="40"/>
  <c r="V23" i="40"/>
  <c r="AY23" i="40" s="1"/>
  <c r="R101" i="40"/>
  <c r="Z118" i="40"/>
  <c r="AZ118" i="40" s="1"/>
  <c r="AB81" i="40"/>
  <c r="R81" i="40"/>
  <c r="Z54" i="40"/>
  <c r="AZ54" i="40" s="1"/>
  <c r="AA78" i="40"/>
  <c r="V124" i="40"/>
  <c r="AY124" i="40" s="1"/>
  <c r="Q86" i="40"/>
  <c r="BA86" i="40" s="1"/>
  <c r="W15" i="40"/>
  <c r="AU15" i="40"/>
  <c r="AV122" i="40" s="1"/>
  <c r="AE69" i="40" a="1"/>
  <c r="AE69" i="40" s="1"/>
  <c r="AD69" i="40" s="1"/>
  <c r="AC69" i="40" s="1"/>
  <c r="Y69" i="40"/>
  <c r="S94" i="40"/>
  <c r="AA94" i="40"/>
  <c r="Q94" i="40"/>
  <c r="BA94" i="40" s="1"/>
  <c r="AS94" i="40"/>
  <c r="AF94" i="40" s="1"/>
  <c r="S101" i="40"/>
  <c r="AE117" i="40" a="1"/>
  <c r="AE117" i="40" s="1"/>
  <c r="W118" i="40"/>
  <c r="U81" i="40"/>
  <c r="V81" i="40"/>
  <c r="AY81" i="40" s="1"/>
  <c r="U86" i="40"/>
  <c r="S86" i="40"/>
  <c r="R86" i="40"/>
  <c r="Z52" i="40"/>
  <c r="AZ52" i="40" s="1"/>
  <c r="AU52" i="40"/>
  <c r="AV38" i="40" s="1"/>
  <c r="W110" i="40"/>
  <c r="AS110" i="40"/>
  <c r="AF110" i="40" s="1"/>
  <c r="Q110" i="40"/>
  <c r="BA110" i="40" s="1"/>
  <c r="Z110" i="40"/>
  <c r="AZ110" i="40" s="1"/>
  <c r="BB110" i="40" s="1"/>
  <c r="R110" i="40"/>
  <c r="P110" i="40"/>
  <c r="Q31" i="40"/>
  <c r="BA31" i="40" s="1"/>
  <c r="S31" i="40"/>
  <c r="AS117" i="40"/>
  <c r="AF117" i="40" s="1"/>
  <c r="AD120" i="40"/>
  <c r="AC120" i="40" s="1"/>
  <c r="AS101" i="40"/>
  <c r="AF101" i="40" s="1"/>
  <c r="AD101" i="40" s="1"/>
  <c r="AC101" i="40" s="1"/>
  <c r="AE81" i="40" a="1"/>
  <c r="AE81" i="40" s="1"/>
  <c r="AD81" i="40" s="1"/>
  <c r="AC81" i="40" s="1"/>
  <c r="AE15" i="40" a="1"/>
  <c r="AE15" i="40" s="1"/>
  <c r="AD15" i="40" s="1"/>
  <c r="AC15" i="40" s="1"/>
  <c r="W31" i="40"/>
  <c r="AE52" i="40" a="1"/>
  <c r="AE52" i="40" s="1"/>
  <c r="Y113" i="40"/>
  <c r="R109" i="40"/>
  <c r="AA23" i="40"/>
  <c r="W23" i="40"/>
  <c r="P101" i="40"/>
  <c r="R118" i="40"/>
  <c r="AA31" i="40"/>
  <c r="S81" i="40"/>
  <c r="Z124" i="40"/>
  <c r="AZ124" i="40" s="1"/>
  <c r="BB124" i="40" s="1"/>
  <c r="U101" i="40"/>
  <c r="Z15" i="40"/>
  <c r="AZ15" i="40" s="1"/>
  <c r="BB15" i="40" s="1"/>
  <c r="Z86" i="40"/>
  <c r="AZ86" i="40" s="1"/>
  <c r="Y15" i="40"/>
  <c r="AE84" i="40" a="1"/>
  <c r="AE84" i="40" s="1"/>
  <c r="AD84" i="40" s="1"/>
  <c r="AC84" i="40" s="1"/>
  <c r="U84" i="40"/>
  <c r="Z84" i="40"/>
  <c r="AZ84" i="40" s="1"/>
  <c r="Q84" i="40"/>
  <c r="BA84" i="40" s="1"/>
  <c r="BB84" i="40" s="1"/>
  <c r="AU45" i="40"/>
  <c r="AV29" i="40" s="1"/>
  <c r="P45" i="40"/>
  <c r="U45" i="40"/>
  <c r="AB45" i="40"/>
  <c r="AA45" i="40"/>
  <c r="S45" i="40"/>
  <c r="Q45" i="40"/>
  <c r="BA45" i="40" s="1"/>
  <c r="AS118" i="40"/>
  <c r="AF118" i="40" s="1"/>
  <c r="AE14" i="40" a="1"/>
  <c r="AE14" i="40" s="1"/>
  <c r="AD14" i="40" s="1"/>
  <c r="AC14" i="40" s="1"/>
  <c r="Z57" i="40"/>
  <c r="AZ57" i="40" s="1"/>
  <c r="U52" i="40"/>
  <c r="W113" i="40"/>
  <c r="V109" i="40"/>
  <c r="AY109" i="40" s="1"/>
  <c r="BB109" i="40" s="1"/>
  <c r="R23" i="40"/>
  <c r="AU23" i="40"/>
  <c r="AV46" i="40" s="1"/>
  <c r="Z101" i="40"/>
  <c r="AZ101" i="40" s="1"/>
  <c r="S118" i="40"/>
  <c r="V101" i="40"/>
  <c r="AY101" i="40" s="1"/>
  <c r="U117" i="40"/>
  <c r="Z74" i="40"/>
  <c r="AZ74" i="40" s="1"/>
  <c r="Y81" i="40"/>
  <c r="AA124" i="40"/>
  <c r="BB86" i="40"/>
  <c r="P31" i="40"/>
  <c r="P15" i="40"/>
  <c r="AA37" i="40"/>
  <c r="S37" i="40"/>
  <c r="Z87" i="40"/>
  <c r="AZ87" i="40" s="1"/>
  <c r="P87" i="40"/>
  <c r="R87" i="40"/>
  <c r="AA87" i="40"/>
  <c r="Y87" i="40"/>
  <c r="Q87" i="40"/>
  <c r="BA87" i="40" s="1"/>
  <c r="BB87" i="40" s="1"/>
  <c r="S87" i="40"/>
  <c r="AE87" i="40" a="1"/>
  <c r="AE87" i="40" s="1"/>
  <c r="AD87" i="40" s="1"/>
  <c r="AC87" i="40" s="1"/>
  <c r="V87" i="40"/>
  <c r="AY87" i="40" s="1"/>
  <c r="W87" i="40"/>
  <c r="U87" i="40"/>
  <c r="AB87" i="40"/>
  <c r="V52" i="40"/>
  <c r="AY52" i="40" s="1"/>
  <c r="AB117" i="40"/>
  <c r="AB109" i="40"/>
  <c r="AB101" i="40"/>
  <c r="AB124" i="40"/>
  <c r="AA15" i="40"/>
  <c r="AU31" i="40"/>
  <c r="AV31" i="40" s="1"/>
  <c r="AA52" i="40"/>
  <c r="W21" i="40"/>
  <c r="AE21" i="40" a="1"/>
  <c r="AE21" i="40" s="1"/>
  <c r="Y21" i="40"/>
  <c r="Q21" i="40"/>
  <c r="BA21" i="40" s="1"/>
  <c r="BB21" i="40" s="1"/>
  <c r="AA21" i="40"/>
  <c r="AU21" i="40"/>
  <c r="AV117" i="40" s="1"/>
  <c r="Z53" i="40"/>
  <c r="AZ53" i="40" s="1"/>
  <c r="Y53" i="40"/>
  <c r="AB53" i="40"/>
  <c r="AE53" i="40" a="1"/>
  <c r="AE53" i="40" s="1"/>
  <c r="AS77" i="40"/>
  <c r="AF77" i="40" s="1"/>
  <c r="R77" i="40"/>
  <c r="Q77" i="40"/>
  <c r="BA77" i="40" s="1"/>
  <c r="S77" i="40"/>
  <c r="P77" i="40"/>
  <c r="AS81" i="41"/>
  <c r="AF81" i="41" s="1"/>
  <c r="AD127" i="41"/>
  <c r="AC127" i="41" s="1"/>
  <c r="R106" i="41"/>
  <c r="R35" i="41"/>
  <c r="Q35" i="41"/>
  <c r="BA35" i="41" s="1"/>
  <c r="BB51" i="41"/>
  <c r="S98" i="41"/>
  <c r="S125" i="41"/>
  <c r="Q125" i="41"/>
  <c r="BA125" i="41" s="1"/>
  <c r="BB125" i="41" s="1"/>
  <c r="R125" i="41"/>
  <c r="P125" i="41"/>
  <c r="V125" i="41"/>
  <c r="AY125" i="41" s="1"/>
  <c r="AE79" i="41" a="1"/>
  <c r="AE79" i="41" s="1"/>
  <c r="AD79" i="41" s="1"/>
  <c r="AC79" i="41" s="1"/>
  <c r="R79" i="41"/>
  <c r="W79" i="41"/>
  <c r="Q79" i="41"/>
  <c r="BA79" i="41" s="1"/>
  <c r="BB79" i="41" s="1"/>
  <c r="U79" i="41"/>
  <c r="Z79" i="41"/>
  <c r="AZ79" i="41" s="1"/>
  <c r="Y79" i="41"/>
  <c r="S55" i="41"/>
  <c r="AU55" i="41"/>
  <c r="AV104" i="41" s="1"/>
  <c r="R55" i="41"/>
  <c r="S118" i="41"/>
  <c r="AB118" i="41"/>
  <c r="R118" i="41"/>
  <c r="AA118" i="41"/>
  <c r="Z118" i="41"/>
  <c r="AZ118" i="41" s="1"/>
  <c r="W118" i="41"/>
  <c r="U118" i="41"/>
  <c r="Y118" i="41"/>
  <c r="Q118" i="41"/>
  <c r="BA118" i="41" s="1"/>
  <c r="P61" i="41"/>
  <c r="Q61" i="41"/>
  <c r="BA61" i="41" s="1"/>
  <c r="BB61" i="41" s="1"/>
  <c r="U61" i="41"/>
  <c r="AU61" i="41"/>
  <c r="AV105" i="41" s="1"/>
  <c r="V61" i="41"/>
  <c r="AY61" i="41" s="1"/>
  <c r="W61" i="41"/>
  <c r="AB61" i="41"/>
  <c r="S61" i="41"/>
  <c r="P24" i="41"/>
  <c r="Q24" i="41"/>
  <c r="BA24" i="41" s="1"/>
  <c r="AU24" i="41"/>
  <c r="R24" i="41"/>
  <c r="S24" i="41"/>
  <c r="Y37" i="41"/>
  <c r="AU37" i="41"/>
  <c r="W37" i="41"/>
  <c r="R37" i="41"/>
  <c r="AB37" i="41"/>
  <c r="U37" i="41"/>
  <c r="AA37" i="41"/>
  <c r="S37" i="41"/>
  <c r="Q37" i="41"/>
  <c r="BA37" i="41" s="1"/>
  <c r="P37" i="41"/>
  <c r="AS106" i="41"/>
  <c r="AF106" i="41" s="1"/>
  <c r="AA106" i="41"/>
  <c r="Q65" i="41"/>
  <c r="BA65" i="41" s="1"/>
  <c r="BB65" i="41" s="1"/>
  <c r="W35" i="41"/>
  <c r="AA35" i="41"/>
  <c r="AA61" i="41"/>
  <c r="R29" i="41"/>
  <c r="Q29" i="41"/>
  <c r="BA29" i="41" s="1"/>
  <c r="BB29" i="41" s="1"/>
  <c r="AE29" i="41" a="1"/>
  <c r="AE29" i="41" s="1"/>
  <c r="AU29" i="41"/>
  <c r="AV78" i="41" s="1"/>
  <c r="P29" i="41"/>
  <c r="AA29" i="41"/>
  <c r="Y29" i="41"/>
  <c r="Z29" i="41"/>
  <c r="AZ29" i="41" s="1"/>
  <c r="W29" i="41"/>
  <c r="U29" i="41"/>
  <c r="AB29" i="41"/>
  <c r="S29" i="41"/>
  <c r="AB35" i="41"/>
  <c r="BB87" i="41"/>
  <c r="Z61" i="41"/>
  <c r="AZ61" i="41" s="1"/>
  <c r="W98" i="41"/>
  <c r="W24" i="41"/>
  <c r="Q98" i="41"/>
  <c r="BA98" i="41" s="1"/>
  <c r="AB98" i="41"/>
  <c r="AE24" i="41" a="1"/>
  <c r="AE24" i="41" s="1"/>
  <c r="AD24" i="41" s="1"/>
  <c r="AC24" i="41" s="1"/>
  <c r="S65" i="41"/>
  <c r="Y35" i="41"/>
  <c r="V98" i="41"/>
  <c r="AY98" i="41" s="1"/>
  <c r="V24" i="41"/>
  <c r="AY24" i="41" s="1"/>
  <c r="BB24" i="41" s="1"/>
  <c r="Y61" i="41"/>
  <c r="U111" i="41"/>
  <c r="R111" i="41"/>
  <c r="AE111" i="41" a="1"/>
  <c r="AE111" i="41" s="1"/>
  <c r="AD111" i="41" s="1"/>
  <c r="AC111" i="41" s="1"/>
  <c r="P23" i="41"/>
  <c r="S23" i="41"/>
  <c r="Z23" i="41"/>
  <c r="AZ23" i="41" s="1"/>
  <c r="BB23" i="41" s="1"/>
  <c r="R23" i="41"/>
  <c r="AU23" i="41"/>
  <c r="Q23" i="41"/>
  <c r="BA23" i="41" s="1"/>
  <c r="S35" i="41"/>
  <c r="BB118" i="41"/>
  <c r="R98" i="41"/>
  <c r="Y24" i="41"/>
  <c r="R61" i="41"/>
  <c r="U24" i="41"/>
  <c r="AU16" i="41"/>
  <c r="AV4" i="41" s="1"/>
  <c r="Y16" i="41"/>
  <c r="U16" i="41"/>
  <c r="AB16" i="41"/>
  <c r="AE16" i="41" a="1"/>
  <c r="AE16" i="41" s="1"/>
  <c r="AA16" i="41"/>
  <c r="R71" i="41"/>
  <c r="P71" i="41"/>
  <c r="AS71" i="41"/>
  <c r="AF71" i="41" s="1"/>
  <c r="Q71" i="41"/>
  <c r="BA71" i="41" s="1"/>
  <c r="S71" i="41"/>
  <c r="AE35" i="41" a="1"/>
  <c r="AE35" i="41" s="1"/>
  <c r="AD35" i="41" s="1"/>
  <c r="AC35" i="41" s="1"/>
  <c r="AE98" i="41" a="1"/>
  <c r="AE98" i="41" s="1"/>
  <c r="AD98" i="41" s="1"/>
  <c r="AC98" i="41" s="1"/>
  <c r="V65" i="41"/>
  <c r="AY65" i="41" s="1"/>
  <c r="P35" i="41"/>
  <c r="AE81" i="41" a="1"/>
  <c r="AE81" i="41" s="1"/>
  <c r="P98" i="41"/>
  <c r="Z24" i="41"/>
  <c r="AZ24" i="41" s="1"/>
  <c r="S88" i="41"/>
  <c r="R88" i="41"/>
  <c r="Q88" i="41"/>
  <c r="BA88" i="41" s="1"/>
  <c r="P88" i="41"/>
  <c r="AS88" i="41"/>
  <c r="AF88" i="41" s="1"/>
  <c r="U63" i="41"/>
  <c r="Z63" i="41"/>
  <c r="AZ63" i="41" s="1"/>
  <c r="AU35" i="41"/>
  <c r="V37" i="41"/>
  <c r="AY37" i="41" s="1"/>
  <c r="U98" i="41"/>
  <c r="AA24" i="41"/>
  <c r="BB40" i="41"/>
  <c r="Z98" i="41"/>
  <c r="AZ98" i="41" s="1"/>
  <c r="U102" i="41"/>
  <c r="Q102" i="41"/>
  <c r="BA102" i="41" s="1"/>
  <c r="Z102" i="41"/>
  <c r="AZ102" i="41" s="1"/>
  <c r="S102" i="41"/>
  <c r="W102" i="41"/>
  <c r="R102" i="41"/>
  <c r="AS102" i="41"/>
  <c r="AF102" i="41" s="1"/>
  <c r="P102" i="41"/>
  <c r="AB102" i="41"/>
  <c r="Y102" i="41"/>
  <c r="V102" i="41"/>
  <c r="AY102" i="41" s="1"/>
  <c r="BB102" i="41" s="1"/>
  <c r="AB100" i="41"/>
  <c r="U100" i="41"/>
  <c r="R100" i="41"/>
  <c r="AS100" i="41"/>
  <c r="AF100" i="41" s="1"/>
  <c r="P100" i="41"/>
  <c r="AA100" i="41"/>
  <c r="Z100" i="41"/>
  <c r="AZ100" i="41" s="1"/>
  <c r="Q100" i="41"/>
  <c r="BA100" i="41" s="1"/>
  <c r="Y100" i="41"/>
  <c r="V100" i="41"/>
  <c r="AY100" i="41" s="1"/>
  <c r="W100" i="41"/>
  <c r="S100" i="41"/>
  <c r="S79" i="41"/>
  <c r="S40" i="41"/>
  <c r="U40" i="41"/>
  <c r="Q40" i="41"/>
  <c r="BA40" i="41" s="1"/>
  <c r="AU40" i="41"/>
  <c r="R40" i="41"/>
  <c r="P40" i="41"/>
  <c r="R110" i="41"/>
  <c r="AA110" i="41"/>
  <c r="W110" i="41"/>
  <c r="AE110" i="41" a="1"/>
  <c r="AE110" i="41" s="1"/>
  <c r="AD110" i="41" s="1"/>
  <c r="AC110" i="41" s="1"/>
  <c r="U110" i="41"/>
  <c r="S110" i="41"/>
  <c r="AB110" i="41"/>
  <c r="V110" i="41"/>
  <c r="AY110" i="41" s="1"/>
  <c r="Q110" i="41"/>
  <c r="BA110" i="41" s="1"/>
  <c r="BB110" i="41" s="1"/>
  <c r="Y110" i="41"/>
  <c r="P110" i="41"/>
  <c r="Z110" i="41"/>
  <c r="AZ110" i="41" s="1"/>
  <c r="W119" i="42"/>
  <c r="W56" i="42"/>
  <c r="P56" i="42"/>
  <c r="U95" i="42"/>
  <c r="Q65" i="42"/>
  <c r="BA65" i="42" s="1"/>
  <c r="Y95" i="42"/>
  <c r="Y23" i="42"/>
  <c r="AS72" i="42"/>
  <c r="AF72" i="42" s="1"/>
  <c r="Q20" i="42"/>
  <c r="BA20" i="42" s="1"/>
  <c r="BB20" i="42" s="1"/>
  <c r="Y119" i="42"/>
  <c r="Q56" i="42"/>
  <c r="BA56" i="42" s="1"/>
  <c r="BB56" i="42" s="1"/>
  <c r="AU56" i="42"/>
  <c r="Y24" i="42"/>
  <c r="AI7" i="42" a="1"/>
  <c r="AI7" i="42" s="1"/>
  <c r="AJ7" i="42" s="1"/>
  <c r="AK7" i="42" s="1"/>
  <c r="W95" i="42"/>
  <c r="R65" i="42"/>
  <c r="S65" i="42"/>
  <c r="R95" i="42"/>
  <c r="AU23" i="42"/>
  <c r="R93" i="42"/>
  <c r="S93" i="42"/>
  <c r="P93" i="42"/>
  <c r="S20" i="42"/>
  <c r="AA119" i="42"/>
  <c r="AA56" i="42"/>
  <c r="V125" i="42"/>
  <c r="AY125" i="42" s="1"/>
  <c r="AB95" i="42"/>
  <c r="W65" i="42"/>
  <c r="U65" i="42"/>
  <c r="R23" i="42"/>
  <c r="AA23" i="42"/>
  <c r="AB79" i="42"/>
  <c r="R56" i="42"/>
  <c r="V65" i="42"/>
  <c r="AY65" i="42" s="1"/>
  <c r="BB65" i="42" s="1"/>
  <c r="Z65" i="42"/>
  <c r="AZ65" i="42" s="1"/>
  <c r="Z23" i="42"/>
  <c r="AZ23" i="42" s="1"/>
  <c r="AB23" i="42"/>
  <c r="Q71" i="42"/>
  <c r="BA71" i="42" s="1"/>
  <c r="BB71" i="42" s="1"/>
  <c r="AE71" i="42" a="1"/>
  <c r="AE71" i="42" s="1"/>
  <c r="AD71" i="42" s="1"/>
  <c r="AC71" i="42" s="1"/>
  <c r="AA126" i="42"/>
  <c r="AB75" i="42"/>
  <c r="Q79" i="42"/>
  <c r="BA79" i="42" s="1"/>
  <c r="Z56" i="42"/>
  <c r="AZ56" i="42" s="1"/>
  <c r="P65" i="42"/>
  <c r="U23" i="42"/>
  <c r="P23" i="42"/>
  <c r="AE75" i="42" a="1"/>
  <c r="AE75" i="42" s="1"/>
  <c r="AD75" i="42" s="1"/>
  <c r="AC75" i="42" s="1"/>
  <c r="AE126" i="42" a="1"/>
  <c r="AE126" i="42" s="1"/>
  <c r="AD126" i="42" s="1"/>
  <c r="AC126" i="42" s="1"/>
  <c r="Z117" i="43"/>
  <c r="AZ117" i="43" s="1"/>
  <c r="V117" i="43"/>
  <c r="AY117" i="43" s="1"/>
  <c r="BB117" i="43" s="1"/>
  <c r="R117" i="43"/>
  <c r="Q117" i="43"/>
  <c r="BA117" i="43" s="1"/>
  <c r="AS117" i="43"/>
  <c r="AF117" i="43" s="1"/>
  <c r="P117" i="43"/>
  <c r="AB117" i="43"/>
  <c r="W117" i="43"/>
  <c r="AA117" i="43"/>
  <c r="Y117" i="43"/>
  <c r="S117" i="43"/>
  <c r="AA91" i="43"/>
  <c r="Z91" i="43"/>
  <c r="AZ91" i="43" s="1"/>
  <c r="BB108" i="43"/>
  <c r="V70" i="43"/>
  <c r="AY70" i="43" s="1"/>
  <c r="AU11" i="43"/>
  <c r="AV21" i="43" s="1"/>
  <c r="R11" i="43"/>
  <c r="Q70" i="43"/>
  <c r="BA70" i="43" s="1"/>
  <c r="BB42" i="43"/>
  <c r="Y91" i="43"/>
  <c r="R99" i="43"/>
  <c r="P99" i="43"/>
  <c r="S99" i="43"/>
  <c r="Y100" i="43"/>
  <c r="V100" i="43"/>
  <c r="AY100" i="43" s="1"/>
  <c r="BB100" i="43" s="1"/>
  <c r="AE117" i="43" a="1"/>
  <c r="AE117" i="43" s="1"/>
  <c r="AD117" i="43" s="1"/>
  <c r="AC117" i="43" s="1"/>
  <c r="BB125" i="43"/>
  <c r="AU26" i="43"/>
  <c r="Q91" i="43"/>
  <c r="BA91" i="43" s="1"/>
  <c r="BB91" i="43" s="1"/>
  <c r="W107" i="43"/>
  <c r="Z73" i="43"/>
  <c r="AZ73" i="43" s="1"/>
  <c r="BB76" i="43"/>
  <c r="AS70" i="43"/>
  <c r="AF70" i="43" s="1"/>
  <c r="AA70" i="43"/>
  <c r="U91" i="43"/>
  <c r="Z84" i="43"/>
  <c r="AZ84" i="43" s="1"/>
  <c r="AB84" i="43"/>
  <c r="Y84" i="43"/>
  <c r="S84" i="43"/>
  <c r="W84" i="43"/>
  <c r="V84" i="43"/>
  <c r="AY84" i="43" s="1"/>
  <c r="R84" i="43"/>
  <c r="AS84" i="43"/>
  <c r="AF84" i="43" s="1"/>
  <c r="P84" i="43"/>
  <c r="Q84" i="43"/>
  <c r="BA84" i="43" s="1"/>
  <c r="AA84" i="43"/>
  <c r="U84" i="43"/>
  <c r="Q79" i="43"/>
  <c r="BA79" i="43" s="1"/>
  <c r="BB79" i="43" s="1"/>
  <c r="U79" i="43"/>
  <c r="AB79" i="43"/>
  <c r="AA93" i="43"/>
  <c r="AE93" i="43" a="1"/>
  <c r="AE93" i="43" s="1"/>
  <c r="AD93" i="43" s="1"/>
  <c r="AC93" i="43" s="1"/>
  <c r="Z93" i="43"/>
  <c r="AZ93" i="43" s="1"/>
  <c r="U93" i="43"/>
  <c r="V91" i="43"/>
  <c r="AY91" i="43" s="1"/>
  <c r="AA26" i="43"/>
  <c r="U117" i="43"/>
  <c r="U69" i="43"/>
  <c r="S69" i="43"/>
  <c r="R69" i="43"/>
  <c r="P69" i="43"/>
  <c r="AS69" i="43"/>
  <c r="AF69" i="43" s="1"/>
  <c r="Q69" i="43"/>
  <c r="BA69" i="43" s="1"/>
  <c r="AV66" i="43"/>
  <c r="AS91" i="43"/>
  <c r="AF91" i="43" s="1"/>
  <c r="AS107" i="43"/>
  <c r="AF107" i="43" s="1"/>
  <c r="AD107" i="43" s="1"/>
  <c r="AC107" i="43" s="1"/>
  <c r="BB34" i="43"/>
  <c r="Q107" i="43"/>
  <c r="BA107" i="43" s="1"/>
  <c r="BB107" i="43" s="1"/>
  <c r="U110" i="43"/>
  <c r="S11" i="43"/>
  <c r="P128" i="43"/>
  <c r="AB11" i="43"/>
  <c r="Q11" i="43"/>
  <c r="BA11" i="43" s="1"/>
  <c r="BB11" i="43" s="1"/>
  <c r="AB107" i="43"/>
  <c r="Y70" i="43"/>
  <c r="R70" i="43"/>
  <c r="Z69" i="43"/>
  <c r="AZ69" i="43" s="1"/>
  <c r="Y46" i="43"/>
  <c r="P46" i="43"/>
  <c r="Q46" i="43"/>
  <c r="BA46" i="43" s="1"/>
  <c r="BB46" i="43" s="1"/>
  <c r="S46" i="43"/>
  <c r="AB46" i="43"/>
  <c r="AE46" i="43" a="1"/>
  <c r="AE46" i="43" s="1"/>
  <c r="U46" i="43"/>
  <c r="AU46" i="43"/>
  <c r="AV107" i="43" s="1"/>
  <c r="R46" i="43"/>
  <c r="W46" i="43"/>
  <c r="AA46" i="43"/>
  <c r="Z46" i="43"/>
  <c r="AZ46" i="43" s="1"/>
  <c r="V46" i="43"/>
  <c r="AY46" i="43" s="1"/>
  <c r="U54" i="43"/>
  <c r="P54" i="43"/>
  <c r="AU54" i="43"/>
  <c r="AV33" i="43" s="1"/>
  <c r="S45" i="43"/>
  <c r="AE45" i="43" a="1"/>
  <c r="AE45" i="43" s="1"/>
  <c r="AA45" i="43"/>
  <c r="Y110" i="43"/>
  <c r="R107" i="43"/>
  <c r="AB103" i="43"/>
  <c r="Q128" i="43"/>
  <c r="BA128" i="43" s="1"/>
  <c r="BB128" i="43" s="1"/>
  <c r="BB94" i="43"/>
  <c r="R26" i="43"/>
  <c r="W11" i="43"/>
  <c r="U107" i="43"/>
  <c r="AB70" i="43"/>
  <c r="W91" i="43"/>
  <c r="Y69" i="43"/>
  <c r="AB126" i="43"/>
  <c r="Y126" i="43"/>
  <c r="Q126" i="43"/>
  <c r="BA126" i="43" s="1"/>
  <c r="BB126" i="43" s="1"/>
  <c r="R92" i="43"/>
  <c r="Y92" i="43"/>
  <c r="V92" i="43"/>
  <c r="AY92" i="43" s="1"/>
  <c r="Q92" i="43"/>
  <c r="BA92" i="43" s="1"/>
  <c r="BB92" i="43" s="1"/>
  <c r="U92" i="43"/>
  <c r="AE92" i="43" a="1"/>
  <c r="AE92" i="43" s="1"/>
  <c r="AD92" i="43" s="1"/>
  <c r="AC92" i="43" s="1"/>
  <c r="W92" i="43"/>
  <c r="Y116" i="43"/>
  <c r="U116" i="43"/>
  <c r="Q116" i="43"/>
  <c r="BA116" i="43" s="1"/>
  <c r="P116" i="43"/>
  <c r="S116" i="43"/>
  <c r="R116" i="43"/>
  <c r="AB116" i="43"/>
  <c r="AS116" i="43"/>
  <c r="AF116" i="43" s="1"/>
  <c r="V116" i="43"/>
  <c r="AY116" i="43" s="1"/>
  <c r="BB116" i="43" s="1"/>
  <c r="Z116" i="43"/>
  <c r="AZ116" i="43" s="1"/>
  <c r="AA116" i="43"/>
  <c r="W116" i="43"/>
  <c r="AS75" i="43"/>
  <c r="AF75" i="43" s="1"/>
  <c r="V107" i="43"/>
  <c r="AY107" i="43" s="1"/>
  <c r="S70" i="43"/>
  <c r="AB91" i="43"/>
  <c r="AS85" i="43"/>
  <c r="AF85" i="43" s="1"/>
  <c r="Q85" i="43"/>
  <c r="BA85" i="43" s="1"/>
  <c r="S85" i="43"/>
  <c r="R15" i="43"/>
  <c r="Y15" i="43"/>
  <c r="Q15" i="43"/>
  <c r="BA15" i="43" s="1"/>
  <c r="BB15" i="43" s="1"/>
  <c r="AA15" i="43"/>
  <c r="AU15" i="43"/>
  <c r="AV97" i="43" s="1"/>
  <c r="P15" i="43"/>
  <c r="W15" i="43"/>
  <c r="Z15" i="43"/>
  <c r="AZ15" i="43" s="1"/>
  <c r="V15" i="43"/>
  <c r="AY15" i="43" s="1"/>
  <c r="U15" i="43"/>
  <c r="AE15" i="43" a="1"/>
  <c r="AE15" i="43" s="1"/>
  <c r="S15" i="43"/>
  <c r="AB15" i="43"/>
  <c r="Z124" i="43"/>
  <c r="AZ124" i="43" s="1"/>
  <c r="AB124" i="43"/>
  <c r="AA124" i="43"/>
  <c r="P124" i="43"/>
  <c r="U124" i="43"/>
  <c r="W124" i="43"/>
  <c r="AE124" i="43" a="1"/>
  <c r="AE124" i="43" s="1"/>
  <c r="AD124" i="43" s="1"/>
  <c r="AC124" i="43" s="1"/>
  <c r="Y124" i="43"/>
  <c r="S124" i="43"/>
  <c r="V124" i="43"/>
  <c r="AY124" i="43" s="1"/>
  <c r="R124" i="43"/>
  <c r="Q124" i="43"/>
  <c r="BA124" i="43" s="1"/>
  <c r="BB124" i="43" s="1"/>
  <c r="AE49" i="43" a="1"/>
  <c r="AE49" i="43" s="1"/>
  <c r="AA49" i="43"/>
  <c r="S49" i="43"/>
  <c r="AU49" i="43"/>
  <c r="AV24" i="43" s="1"/>
  <c r="U49" i="43"/>
  <c r="Y49" i="43"/>
  <c r="Z49" i="43"/>
  <c r="AZ49" i="43" s="1"/>
  <c r="AB49" i="43"/>
  <c r="W49" i="43"/>
  <c r="Y11" i="43"/>
  <c r="P91" i="43"/>
  <c r="V69" i="43"/>
  <c r="AY69" i="43" s="1"/>
  <c r="BB69" i="43" s="1"/>
  <c r="AE91" i="43" a="1"/>
  <c r="AE91" i="43" s="1"/>
  <c r="AA28" i="43"/>
  <c r="AE28" i="43" a="1"/>
  <c r="AE28" i="43" s="1"/>
  <c r="S44" i="43"/>
  <c r="Q44" i="43"/>
  <c r="BA44" i="43" s="1"/>
  <c r="BB44" i="43" s="1"/>
  <c r="V44" i="43"/>
  <c r="AY44" i="43" s="1"/>
  <c r="Z44" i="43"/>
  <c r="AZ44" i="43" s="1"/>
  <c r="Q45" i="44"/>
  <c r="BA45" i="44" s="1"/>
  <c r="P45" i="44"/>
  <c r="R45" i="44"/>
  <c r="AU45" i="44"/>
  <c r="W45" i="44"/>
  <c r="AA45" i="44"/>
  <c r="S45" i="44"/>
  <c r="AA128" i="44"/>
  <c r="W128" i="44"/>
  <c r="V115" i="44"/>
  <c r="AY115" i="44" s="1"/>
  <c r="Q81" i="44"/>
  <c r="BA81" i="44" s="1"/>
  <c r="Y29" i="44"/>
  <c r="BB6" i="44"/>
  <c r="BB114" i="44"/>
  <c r="BB28" i="44"/>
  <c r="Y18" i="44"/>
  <c r="AA18" i="44"/>
  <c r="P18" i="44"/>
  <c r="AB18" i="44"/>
  <c r="AE18" i="44" a="1"/>
  <c r="AE18" i="44" s="1"/>
  <c r="R18" i="44"/>
  <c r="U18" i="44"/>
  <c r="Z18" i="44"/>
  <c r="AZ18" i="44" s="1"/>
  <c r="AS83" i="44"/>
  <c r="AF83" i="44" s="1"/>
  <c r="AE111" i="44" a="1"/>
  <c r="AE111" i="44" s="1"/>
  <c r="AD111" i="44" s="1"/>
  <c r="AC111" i="44" s="1"/>
  <c r="BB110" i="44"/>
  <c r="P128" i="44"/>
  <c r="AB101" i="44"/>
  <c r="AA111" i="44"/>
  <c r="V7" i="44"/>
  <c r="AY7" i="44" s="1"/>
  <c r="P5" i="44"/>
  <c r="R81" i="44"/>
  <c r="W102" i="44"/>
  <c r="AU33" i="44"/>
  <c r="AV109" i="44" s="1"/>
  <c r="U111" i="44"/>
  <c r="R68" i="44"/>
  <c r="S53" i="44"/>
  <c r="Z6" i="44"/>
  <c r="AZ6" i="44" s="1"/>
  <c r="R115" i="44"/>
  <c r="Y122" i="44"/>
  <c r="W54" i="44"/>
  <c r="P75" i="44"/>
  <c r="S18" i="44"/>
  <c r="AB38" i="44"/>
  <c r="S114" i="44"/>
  <c r="P114" i="44"/>
  <c r="V18" i="44"/>
  <c r="AY18" i="44" s="1"/>
  <c r="Q5" i="44"/>
  <c r="BA5" i="44" s="1"/>
  <c r="BB5" i="44" s="1"/>
  <c r="AA5" i="44"/>
  <c r="AB29" i="44"/>
  <c r="AU29" i="44"/>
  <c r="R29" i="44"/>
  <c r="AS128" i="44"/>
  <c r="AF128" i="44" s="1"/>
  <c r="S101" i="44"/>
  <c r="W7" i="44"/>
  <c r="U7" i="44"/>
  <c r="R5" i="44"/>
  <c r="AB81" i="44"/>
  <c r="V45" i="44"/>
  <c r="AY45" i="44" s="1"/>
  <c r="AB102" i="44"/>
  <c r="U102" i="44"/>
  <c r="AB33" i="44"/>
  <c r="Z29" i="44"/>
  <c r="AZ29" i="44" s="1"/>
  <c r="P53" i="44"/>
  <c r="AA6" i="44"/>
  <c r="Q18" i="44"/>
  <c r="BA18" i="44" s="1"/>
  <c r="BB18" i="44" s="1"/>
  <c r="AA81" i="44"/>
  <c r="Y114" i="44"/>
  <c r="R114" i="44"/>
  <c r="AB5" i="44"/>
  <c r="AU5" i="44"/>
  <c r="AV106" i="44" s="1"/>
  <c r="BB97" i="44"/>
  <c r="Q128" i="44"/>
  <c r="BA128" i="44" s="1"/>
  <c r="R101" i="44"/>
  <c r="Y7" i="44"/>
  <c r="AE7" i="44" a="1"/>
  <c r="AE7" i="44" s="1"/>
  <c r="V5" i="44"/>
  <c r="AY5" i="44" s="1"/>
  <c r="Y81" i="44"/>
  <c r="Y45" i="44"/>
  <c r="P102" i="44"/>
  <c r="AE102" i="44" a="1"/>
  <c r="AE102" i="44" s="1"/>
  <c r="AD102" i="44" s="1"/>
  <c r="AC102" i="44" s="1"/>
  <c r="V33" i="44"/>
  <c r="AY33" i="44" s="1"/>
  <c r="BB33" i="44" s="1"/>
  <c r="P83" i="44"/>
  <c r="AB111" i="44"/>
  <c r="P68" i="44"/>
  <c r="AB68" i="44"/>
  <c r="S29" i="44"/>
  <c r="R53" i="44"/>
  <c r="W6" i="44"/>
  <c r="AB54" i="44"/>
  <c r="V54" i="44"/>
  <c r="AY54" i="44" s="1"/>
  <c r="Z75" i="44"/>
  <c r="AZ75" i="44" s="1"/>
  <c r="W18" i="44"/>
  <c r="U38" i="44"/>
  <c r="Z38" i="44"/>
  <c r="AZ38" i="44" s="1"/>
  <c r="Z114" i="44"/>
  <c r="AZ114" i="44" s="1"/>
  <c r="U114" i="44"/>
  <c r="Z125" i="44"/>
  <c r="AZ125" i="44" s="1"/>
  <c r="BB125" i="44" s="1"/>
  <c r="Y5" i="44"/>
  <c r="AD120" i="44"/>
  <c r="AC120" i="44" s="1"/>
  <c r="AE45" i="44" a="1"/>
  <c r="AE45" i="44" s="1"/>
  <c r="AD45" i="44" s="1"/>
  <c r="AC45" i="44" s="1"/>
  <c r="AE75" i="44" a="1"/>
  <c r="AE75" i="44" s="1"/>
  <c r="AD75" i="44" s="1"/>
  <c r="AC75" i="44" s="1"/>
  <c r="AB128" i="44"/>
  <c r="U128" i="44"/>
  <c r="Q101" i="44"/>
  <c r="BA101" i="44" s="1"/>
  <c r="BB101" i="44" s="1"/>
  <c r="AE101" i="44" a="1"/>
  <c r="AE101" i="44" s="1"/>
  <c r="AD101" i="44" s="1"/>
  <c r="AC101" i="44" s="1"/>
  <c r="AB7" i="44"/>
  <c r="AU7" i="44"/>
  <c r="AV129" i="44" s="1"/>
  <c r="Z81" i="44"/>
  <c r="AZ81" i="44" s="1"/>
  <c r="U81" i="44"/>
  <c r="AB45" i="44"/>
  <c r="V102" i="44"/>
  <c r="AY102" i="44" s="1"/>
  <c r="P33" i="44"/>
  <c r="S33" i="44"/>
  <c r="R83" i="44"/>
  <c r="Y111" i="44"/>
  <c r="Q68" i="44"/>
  <c r="BA68" i="44" s="1"/>
  <c r="BB68" i="44" s="1"/>
  <c r="Q29" i="44"/>
  <c r="BA29" i="44" s="1"/>
  <c r="Z53" i="44"/>
  <c r="AZ53" i="44" s="1"/>
  <c r="AB53" i="44"/>
  <c r="S6" i="44"/>
  <c r="R6" i="44"/>
  <c r="Q54" i="44"/>
  <c r="BA54" i="44" s="1"/>
  <c r="BB54" i="44" s="1"/>
  <c r="P54" i="44"/>
  <c r="R75" i="44"/>
  <c r="Q75" i="44"/>
  <c r="BA75" i="44" s="1"/>
  <c r="AU18" i="44"/>
  <c r="AV81" i="44" s="1"/>
  <c r="W38" i="44"/>
  <c r="P38" i="44"/>
  <c r="W114" i="44"/>
  <c r="BB78" i="44"/>
  <c r="Q125" i="44"/>
  <c r="BA125" i="44" s="1"/>
  <c r="AV128" i="44"/>
  <c r="BB47" i="44"/>
  <c r="Z5" i="44"/>
  <c r="AZ5" i="44" s="1"/>
  <c r="AB78" i="44"/>
  <c r="AS78" i="44"/>
  <c r="AF78" i="44" s="1"/>
  <c r="AA78" i="44"/>
  <c r="P78" i="44"/>
  <c r="Y78" i="44"/>
  <c r="V78" i="44"/>
  <c r="AY78" i="44" s="1"/>
  <c r="S78" i="44"/>
  <c r="R78" i="44"/>
  <c r="W78" i="44"/>
  <c r="Q110" i="44"/>
  <c r="BA110" i="44" s="1"/>
  <c r="P110" i="44"/>
  <c r="AV85" i="44"/>
  <c r="D85" i="44" s="1"/>
  <c r="AE81" i="44" a="1"/>
  <c r="AE81" i="44" s="1"/>
  <c r="AD81" i="44" s="1"/>
  <c r="AC81" i="44" s="1"/>
  <c r="AE128" i="44" a="1"/>
  <c r="AE128" i="44" s="1"/>
  <c r="AD128" i="44" s="1"/>
  <c r="AC128" i="44" s="1"/>
  <c r="AS68" i="44"/>
  <c r="AF68" i="44" s="1"/>
  <c r="AD68" i="44" s="1"/>
  <c r="AC68" i="44" s="1"/>
  <c r="BB62" i="44"/>
  <c r="BB89" i="44"/>
  <c r="Z128" i="44"/>
  <c r="AZ128" i="44" s="1"/>
  <c r="Y101" i="44"/>
  <c r="W101" i="44"/>
  <c r="Z7" i="44"/>
  <c r="AZ7" i="44" s="1"/>
  <c r="AA7" i="44"/>
  <c r="V81" i="44"/>
  <c r="AY81" i="44" s="1"/>
  <c r="U45" i="44"/>
  <c r="Z102" i="44"/>
  <c r="AZ102" i="44" s="1"/>
  <c r="W33" i="44"/>
  <c r="Y33" i="44"/>
  <c r="Q83" i="44"/>
  <c r="BA83" i="44" s="1"/>
  <c r="BB83" i="44" s="1"/>
  <c r="S68" i="44"/>
  <c r="U29" i="44"/>
  <c r="P81" i="44"/>
  <c r="AU53" i="44"/>
  <c r="AV2" i="44" s="1"/>
  <c r="U53" i="44"/>
  <c r="V53" i="44"/>
  <c r="AY53" i="44" s="1"/>
  <c r="V6" i="44"/>
  <c r="AY6" i="44" s="1"/>
  <c r="AB6" i="44"/>
  <c r="Z122" i="44"/>
  <c r="AZ122" i="44" s="1"/>
  <c r="BB87" i="44"/>
  <c r="U54" i="44"/>
  <c r="S75" i="44"/>
  <c r="R38" i="44"/>
  <c r="AA38" i="44"/>
  <c r="AB114" i="44"/>
  <c r="AA125" i="44"/>
  <c r="U5" i="44"/>
  <c r="W125" i="44"/>
  <c r="AS125" i="44"/>
  <c r="AF125" i="44" s="1"/>
  <c r="AA117" i="44"/>
  <c r="AE117" i="44" a="1"/>
  <c r="AE117" i="44" s="1"/>
  <c r="AD117" i="44" s="1"/>
  <c r="AC117" i="44" s="1"/>
  <c r="W117" i="44"/>
  <c r="AB117" i="44"/>
  <c r="Z117" i="44"/>
  <c r="AZ117" i="44" s="1"/>
  <c r="R117" i="44"/>
  <c r="U117" i="44"/>
  <c r="Y117" i="44"/>
  <c r="AS76" i="44"/>
  <c r="AF76" i="44" s="1"/>
  <c r="S76" i="44"/>
  <c r="P76" i="44"/>
  <c r="Q76" i="44"/>
  <c r="BA76" i="44" s="1"/>
  <c r="R62" i="44"/>
  <c r="Y62" i="44"/>
  <c r="S62" i="44"/>
  <c r="Q62" i="44"/>
  <c r="BA62" i="44" s="1"/>
  <c r="AS114" i="44"/>
  <c r="AF114" i="44" s="1"/>
  <c r="AD114" i="44" s="1"/>
  <c r="AC114" i="44" s="1"/>
  <c r="AS69" i="44"/>
  <c r="AF69" i="44" s="1"/>
  <c r="AE33" i="44" a="1"/>
  <c r="AE33" i="44" s="1"/>
  <c r="AD33" i="44" s="1"/>
  <c r="AC33" i="44" s="1"/>
  <c r="AE125" i="44" a="1"/>
  <c r="AE125" i="44" s="1"/>
  <c r="AD125" i="44" s="1"/>
  <c r="AC125" i="44" s="1"/>
  <c r="AS115" i="44"/>
  <c r="AF115" i="44" s="1"/>
  <c r="AV17" i="44"/>
  <c r="AV44" i="44"/>
  <c r="V128" i="44"/>
  <c r="AY128" i="44" s="1"/>
  <c r="V101" i="44"/>
  <c r="AY101" i="44" s="1"/>
  <c r="AA101" i="44"/>
  <c r="BB11" i="44"/>
  <c r="R7" i="44"/>
  <c r="W81" i="44"/>
  <c r="Q33" i="44"/>
  <c r="BA33" i="44" s="1"/>
  <c r="U33" i="44"/>
  <c r="AA29" i="44"/>
  <c r="AA53" i="44"/>
  <c r="S38" i="44"/>
  <c r="W5" i="44"/>
  <c r="P125" i="44"/>
  <c r="Y125" i="44"/>
  <c r="AB125" i="44"/>
  <c r="P37" i="44"/>
  <c r="Y37" i="44"/>
  <c r="W37" i="44"/>
  <c r="AS106" i="45"/>
  <c r="AF106" i="45" s="1"/>
  <c r="AA50" i="45"/>
  <c r="U71" i="45"/>
  <c r="S70" i="45"/>
  <c r="Q70" i="45"/>
  <c r="BA70" i="45" s="1"/>
  <c r="P70" i="45"/>
  <c r="R70" i="45"/>
  <c r="AS70" i="45"/>
  <c r="AF70" i="45" s="1"/>
  <c r="AS76" i="45"/>
  <c r="AF76" i="45" s="1"/>
  <c r="AE50" i="45" a="1"/>
  <c r="AE50" i="45" s="1"/>
  <c r="AD50" i="45" s="1"/>
  <c r="AC50" i="45" s="1"/>
  <c r="V50" i="45"/>
  <c r="AY50" i="45" s="1"/>
  <c r="Z71" i="45"/>
  <c r="AZ71" i="45" s="1"/>
  <c r="R71" i="45"/>
  <c r="BB6" i="45"/>
  <c r="W73" i="45"/>
  <c r="U73" i="45"/>
  <c r="S73" i="45"/>
  <c r="AA73" i="45"/>
  <c r="R73" i="45"/>
  <c r="P73" i="45"/>
  <c r="Q73" i="45"/>
  <c r="BA73" i="45" s="1"/>
  <c r="Z73" i="45"/>
  <c r="AZ73" i="45" s="1"/>
  <c r="Y73" i="45"/>
  <c r="AS73" i="45"/>
  <c r="AF73" i="45" s="1"/>
  <c r="V73" i="45"/>
  <c r="AY73" i="45" s="1"/>
  <c r="BB73" i="45" s="1"/>
  <c r="AB73" i="45"/>
  <c r="W64" i="45"/>
  <c r="U64" i="45"/>
  <c r="AB64" i="45"/>
  <c r="AE64" i="45" a="1"/>
  <c r="AE64" i="45" s="1"/>
  <c r="AA64" i="45"/>
  <c r="AU64" i="45"/>
  <c r="AV20" i="45" s="1"/>
  <c r="Z64" i="45"/>
  <c r="AZ64" i="45" s="1"/>
  <c r="Y64" i="45"/>
  <c r="Q64" i="45"/>
  <c r="BA64" i="45" s="1"/>
  <c r="BB64" i="45" s="1"/>
  <c r="S121" i="45"/>
  <c r="V121" i="45"/>
  <c r="AY121" i="45" s="1"/>
  <c r="Y121" i="45"/>
  <c r="AA121" i="45"/>
  <c r="AA71" i="45"/>
  <c r="AS71" i="45"/>
  <c r="AF71" i="45" s="1"/>
  <c r="W104" i="45"/>
  <c r="V104" i="45"/>
  <c r="AY104" i="45" s="1"/>
  <c r="BB104" i="45" s="1"/>
  <c r="S104" i="45"/>
  <c r="P25" i="45"/>
  <c r="AU25" i="45"/>
  <c r="AV49" i="45" s="1"/>
  <c r="S25" i="45"/>
  <c r="R25" i="45"/>
  <c r="W25" i="45"/>
  <c r="Q25" i="45"/>
  <c r="BA25" i="45" s="1"/>
  <c r="Z25" i="45"/>
  <c r="AZ25" i="45" s="1"/>
  <c r="BB25" i="45" s="1"/>
  <c r="BB3" i="45"/>
  <c r="Y50" i="45"/>
  <c r="Q71" i="45"/>
  <c r="BA71" i="45" s="1"/>
  <c r="P71" i="45"/>
  <c r="R94" i="45"/>
  <c r="Y94" i="45"/>
  <c r="Q94" i="45"/>
  <c r="BA94" i="45" s="1"/>
  <c r="BB94" i="45" s="1"/>
  <c r="P94" i="45"/>
  <c r="AA94" i="45"/>
  <c r="U94" i="45"/>
  <c r="AB94" i="45"/>
  <c r="Z126" i="45"/>
  <c r="AZ126" i="45" s="1"/>
  <c r="Q126" i="45"/>
  <c r="BA126" i="45" s="1"/>
  <c r="BB126" i="45" s="1"/>
  <c r="R126" i="45"/>
  <c r="P126" i="45"/>
  <c r="Y126" i="45"/>
  <c r="W126" i="45"/>
  <c r="S126" i="45"/>
  <c r="AE126" i="45" a="1"/>
  <c r="AE126" i="45" s="1"/>
  <c r="AD126" i="45" s="1"/>
  <c r="AC126" i="45" s="1"/>
  <c r="V126" i="45"/>
  <c r="AY126" i="45" s="1"/>
  <c r="U126" i="45"/>
  <c r="AA126" i="45"/>
  <c r="AB41" i="45"/>
  <c r="U41" i="45"/>
  <c r="S41" i="45"/>
  <c r="P81" i="45"/>
  <c r="Q81" i="45"/>
  <c r="BA81" i="45" s="1"/>
  <c r="BB81" i="45" s="1"/>
  <c r="Y81" i="45"/>
  <c r="Z81" i="45"/>
  <c r="AZ81" i="45" s="1"/>
  <c r="U81" i="45"/>
  <c r="W81" i="45"/>
  <c r="AB81" i="45"/>
  <c r="AA81" i="45"/>
  <c r="R81" i="45"/>
  <c r="V81" i="45"/>
  <c r="AY81" i="45" s="1"/>
  <c r="S81" i="45"/>
  <c r="AE81" i="45" a="1"/>
  <c r="AE81" i="45" s="1"/>
  <c r="BB66" i="45"/>
  <c r="W50" i="45"/>
  <c r="W71" i="45"/>
  <c r="AB71" i="45"/>
  <c r="W128" i="45"/>
  <c r="Y128" i="45"/>
  <c r="R128" i="45"/>
  <c r="AS81" i="45"/>
  <c r="AF81" i="45" s="1"/>
  <c r="AD81" i="45" s="1"/>
  <c r="AC81" i="45" s="1"/>
  <c r="Z50" i="45"/>
  <c r="AZ50" i="45" s="1"/>
  <c r="AB50" i="45"/>
  <c r="V71" i="45"/>
  <c r="AY71" i="45" s="1"/>
  <c r="BB121" i="45"/>
  <c r="U65" i="45"/>
  <c r="Y65" i="45"/>
  <c r="V65" i="45"/>
  <c r="AY65" i="45" s="1"/>
  <c r="Z65" i="45"/>
  <c r="AZ65" i="45" s="1"/>
  <c r="W65" i="45"/>
  <c r="AE65" i="45" a="1"/>
  <c r="AE65" i="45" s="1"/>
  <c r="AB65" i="45"/>
  <c r="P65" i="45"/>
  <c r="R65" i="45"/>
  <c r="S65" i="45"/>
  <c r="Q65" i="45"/>
  <c r="BA65" i="45" s="1"/>
  <c r="BB65" i="45" s="1"/>
  <c r="AA65" i="45"/>
  <c r="Z30" i="45"/>
  <c r="AZ30" i="45" s="1"/>
  <c r="R30" i="45"/>
  <c r="Y30" i="45"/>
  <c r="AU30" i="45"/>
  <c r="U30" i="45"/>
  <c r="V30" i="45"/>
  <c r="AY30" i="45" s="1"/>
  <c r="AE30" i="45" a="1"/>
  <c r="AE30" i="45" s="1"/>
  <c r="S30" i="45"/>
  <c r="P30" i="45"/>
  <c r="W30" i="45"/>
  <c r="AE71" i="45" a="1"/>
  <c r="AE71" i="45" s="1"/>
  <c r="AD71" i="45" s="1"/>
  <c r="AC71" i="45" s="1"/>
  <c r="AS110" i="45"/>
  <c r="AF110" i="45" s="1"/>
  <c r="Q49" i="45"/>
  <c r="BA49" i="45" s="1"/>
  <c r="BB49" i="45" s="1"/>
  <c r="Z49" i="45"/>
  <c r="AZ49" i="45" s="1"/>
  <c r="V49" i="45"/>
  <c r="AY49" i="45" s="1"/>
  <c r="W49" i="45"/>
  <c r="U24" i="45"/>
  <c r="S24" i="45"/>
  <c r="AB24" i="45"/>
  <c r="W24" i="45"/>
  <c r="Z24" i="45"/>
  <c r="AZ24" i="45" s="1"/>
  <c r="AA24" i="45"/>
  <c r="R24" i="45"/>
  <c r="P24" i="45"/>
  <c r="Q24" i="45"/>
  <c r="BA24" i="45" s="1"/>
  <c r="Y24" i="45"/>
  <c r="AU24" i="45"/>
  <c r="V24" i="45"/>
  <c r="AY24" i="45" s="1"/>
  <c r="BB24" i="45" s="1"/>
  <c r="W74" i="45"/>
  <c r="Y74" i="45"/>
  <c r="AE74" i="45" a="1"/>
  <c r="AE74" i="45" s="1"/>
  <c r="AD74" i="45" s="1"/>
  <c r="AC74" i="45" s="1"/>
  <c r="V74" i="45"/>
  <c r="AY74" i="45" s="1"/>
  <c r="AB74" i="45"/>
  <c r="U74" i="45"/>
  <c r="Q74" i="45"/>
  <c r="BA74" i="45" s="1"/>
  <c r="BB74" i="45" s="1"/>
  <c r="Z74" i="45"/>
  <c r="AZ74" i="45" s="1"/>
  <c r="S74" i="45"/>
  <c r="P74" i="45"/>
  <c r="R74" i="45"/>
  <c r="AA74" i="45"/>
  <c r="V2" i="45"/>
  <c r="AY2" i="45" s="1"/>
  <c r="BB2" i="45" s="1"/>
  <c r="U2" i="45"/>
  <c r="Z2" i="45"/>
  <c r="AZ2" i="45" s="1"/>
  <c r="P2" i="45"/>
  <c r="AI28" i="46" a="1"/>
  <c r="AI28" i="46" s="1"/>
  <c r="AJ28" i="46" s="1"/>
  <c r="AL28" i="46" s="1"/>
  <c r="AE91" i="47" a="1"/>
  <c r="AE91" i="47" s="1"/>
  <c r="AD91" i="47" s="1"/>
  <c r="AC91" i="47" s="1"/>
  <c r="AB91" i="47"/>
  <c r="P91" i="47"/>
  <c r="Y91" i="47"/>
  <c r="Z91" i="47"/>
  <c r="AZ91" i="47" s="1"/>
  <c r="AA91" i="47"/>
  <c r="U91" i="47"/>
  <c r="W91" i="47"/>
  <c r="S91" i="47"/>
  <c r="R70" i="47"/>
  <c r="Q94" i="47"/>
  <c r="BA94" i="47" s="1"/>
  <c r="BB94" i="47" s="1"/>
  <c r="Q105" i="47"/>
  <c r="BA105" i="47" s="1"/>
  <c r="U6" i="47"/>
  <c r="AB67" i="47"/>
  <c r="U8" i="47"/>
  <c r="AA69" i="47"/>
  <c r="AS69" i="47"/>
  <c r="AF69" i="47" s="1"/>
  <c r="W84" i="47"/>
  <c r="BB72" i="47"/>
  <c r="U30" i="47"/>
  <c r="AA30" i="47"/>
  <c r="W30" i="47"/>
  <c r="AU30" i="47"/>
  <c r="AV12" i="47" s="1"/>
  <c r="AE30" i="47" a="1"/>
  <c r="AE30" i="47" s="1"/>
  <c r="Z30" i="47"/>
  <c r="AZ30" i="47" s="1"/>
  <c r="Y30" i="47"/>
  <c r="AB30" i="47"/>
  <c r="AS94" i="47"/>
  <c r="AF94" i="47" s="1"/>
  <c r="AE6" i="47" a="1"/>
  <c r="AE6" i="47" s="1"/>
  <c r="AD6" i="47" s="1"/>
  <c r="AC6" i="47" s="1"/>
  <c r="AB105" i="47"/>
  <c r="Y70" i="47"/>
  <c r="V105" i="47"/>
  <c r="AY105" i="47" s="1"/>
  <c r="V94" i="47"/>
  <c r="AY94" i="47" s="1"/>
  <c r="AA105" i="47"/>
  <c r="Y6" i="47"/>
  <c r="S6" i="47"/>
  <c r="AS67" i="47"/>
  <c r="AF67" i="47" s="1"/>
  <c r="V8" i="47"/>
  <c r="AY8" i="47" s="1"/>
  <c r="BB8" i="47" s="1"/>
  <c r="Y69" i="47"/>
  <c r="S69" i="47"/>
  <c r="U54" i="47"/>
  <c r="P54" i="47"/>
  <c r="AD93" i="47"/>
  <c r="AC93" i="47" s="1"/>
  <c r="AE8" i="47" a="1"/>
  <c r="AE8" i="47" s="1"/>
  <c r="AD8" i="47" s="1"/>
  <c r="AC8" i="47" s="1"/>
  <c r="AD95" i="47"/>
  <c r="AC95" i="47" s="1"/>
  <c r="W70" i="47"/>
  <c r="Z67" i="47"/>
  <c r="AZ67" i="47" s="1"/>
  <c r="AA84" i="47"/>
  <c r="Z84" i="47"/>
  <c r="AZ84" i="47" s="1"/>
  <c r="Q6" i="47"/>
  <c r="BA6" i="47" s="1"/>
  <c r="S67" i="47"/>
  <c r="Y8" i="47"/>
  <c r="AA8" i="47"/>
  <c r="Q69" i="47"/>
  <c r="BA69" i="47" s="1"/>
  <c r="Q15" i="47"/>
  <c r="BA15" i="47" s="1"/>
  <c r="BB15" i="47" s="1"/>
  <c r="Z15" i="47"/>
  <c r="AZ15" i="47" s="1"/>
  <c r="P15" i="47"/>
  <c r="U15" i="47"/>
  <c r="Y15" i="47"/>
  <c r="AE15" i="47" a="1"/>
  <c r="AE15" i="47" s="1"/>
  <c r="W15" i="47"/>
  <c r="AU15" i="47"/>
  <c r="AV56" i="47" s="1"/>
  <c r="V15" i="47"/>
  <c r="AY15" i="47" s="1"/>
  <c r="R15" i="47"/>
  <c r="AB15" i="47"/>
  <c r="S15" i="47"/>
  <c r="AA15" i="47"/>
  <c r="AE67" i="47" a="1"/>
  <c r="AE67" i="47" s="1"/>
  <c r="AD67" i="47" s="1"/>
  <c r="AC67" i="47" s="1"/>
  <c r="AE69" i="47" a="1"/>
  <c r="AE69" i="47" s="1"/>
  <c r="AD69" i="47" s="1"/>
  <c r="AC69" i="47" s="1"/>
  <c r="P84" i="47"/>
  <c r="Z70" i="47"/>
  <c r="AZ70" i="47" s="1"/>
  <c r="AA6" i="47"/>
  <c r="V67" i="47"/>
  <c r="AY67" i="47" s="1"/>
  <c r="R8" i="47"/>
  <c r="Z8" i="47"/>
  <c r="AZ8" i="47" s="1"/>
  <c r="V69" i="47"/>
  <c r="AY69" i="47" s="1"/>
  <c r="AV98" i="47"/>
  <c r="Q38" i="47"/>
  <c r="BA38" i="47" s="1"/>
  <c r="AU38" i="47"/>
  <c r="AA38" i="47"/>
  <c r="Z46" i="47"/>
  <c r="AZ46" i="47" s="1"/>
  <c r="R46" i="47"/>
  <c r="W46" i="47"/>
  <c r="V46" i="47"/>
  <c r="AY46" i="47" s="1"/>
  <c r="AU46" i="47"/>
  <c r="S46" i="47"/>
  <c r="Y46" i="47"/>
  <c r="Q46" i="47"/>
  <c r="BA46" i="47" s="1"/>
  <c r="BB46" i="47" s="1"/>
  <c r="U46" i="47"/>
  <c r="AE46" i="47" a="1"/>
  <c r="AE46" i="47" s="1"/>
  <c r="AA46" i="47"/>
  <c r="P46" i="47"/>
  <c r="AB46" i="47"/>
  <c r="U47" i="47"/>
  <c r="AA47" i="47"/>
  <c r="Y47" i="47"/>
  <c r="Z47" i="47"/>
  <c r="AZ47" i="47" s="1"/>
  <c r="AA80" i="47"/>
  <c r="AE80" i="47" a="1"/>
  <c r="AE80" i="47" s="1"/>
  <c r="AD80" i="47" s="1"/>
  <c r="AC80" i="47" s="1"/>
  <c r="S80" i="47"/>
  <c r="Q80" i="47"/>
  <c r="BA80" i="47" s="1"/>
  <c r="BB80" i="47" s="1"/>
  <c r="AE84" i="47" a="1"/>
  <c r="AE84" i="47" s="1"/>
  <c r="AD84" i="47" s="1"/>
  <c r="AC84" i="47" s="1"/>
  <c r="AE105" i="47" a="1"/>
  <c r="AE105" i="47" s="1"/>
  <c r="AD105" i="47" s="1"/>
  <c r="AC105" i="47" s="1"/>
  <c r="P70" i="47"/>
  <c r="Y105" i="47"/>
  <c r="W67" i="47"/>
  <c r="Q84" i="47"/>
  <c r="BA84" i="47" s="1"/>
  <c r="R6" i="47"/>
  <c r="P67" i="47"/>
  <c r="Y67" i="47"/>
  <c r="AB8" i="47"/>
  <c r="AU8" i="47"/>
  <c r="AV73" i="47" s="1"/>
  <c r="A73" i="47" s="1"/>
  <c r="Z69" i="47"/>
  <c r="AZ69" i="47" s="1"/>
  <c r="R91" i="47"/>
  <c r="AB122" i="47"/>
  <c r="AA122" i="47"/>
  <c r="AE122" i="47" a="1"/>
  <c r="AE122" i="47" s="1"/>
  <c r="AD122" i="47" s="1"/>
  <c r="AC122" i="47" s="1"/>
  <c r="Q122" i="47"/>
  <c r="BA122" i="47" s="1"/>
  <c r="BB122" i="47" s="1"/>
  <c r="Z122" i="47"/>
  <c r="AZ122" i="47" s="1"/>
  <c r="W122" i="47"/>
  <c r="U122" i="47"/>
  <c r="Y122" i="47"/>
  <c r="Z82" i="47"/>
  <c r="AZ82" i="47" s="1"/>
  <c r="U82" i="47"/>
  <c r="AB82" i="47"/>
  <c r="R82" i="47"/>
  <c r="W82" i="47"/>
  <c r="AS82" i="47"/>
  <c r="AF82" i="47" s="1"/>
  <c r="S82" i="47"/>
  <c r="AA82" i="47"/>
  <c r="Y82" i="47"/>
  <c r="V82" i="47"/>
  <c r="AY82" i="47" s="1"/>
  <c r="BB82" i="47" s="1"/>
  <c r="P82" i="47"/>
  <c r="Q82" i="47"/>
  <c r="BA82" i="47" s="1"/>
  <c r="AS78" i="47"/>
  <c r="AF78" i="47" s="1"/>
  <c r="Q70" i="47"/>
  <c r="BA70" i="47" s="1"/>
  <c r="P94" i="47"/>
  <c r="AS70" i="47"/>
  <c r="AF70" i="47" s="1"/>
  <c r="U70" i="47"/>
  <c r="BB93" i="47"/>
  <c r="W69" i="47"/>
  <c r="W14" i="47"/>
  <c r="Z14" i="47"/>
  <c r="AZ14" i="47" s="1"/>
  <c r="U14" i="47"/>
  <c r="AU14" i="47"/>
  <c r="AV34" i="47" s="1"/>
  <c r="AB14" i="47"/>
  <c r="AA14" i="47"/>
  <c r="Y14" i="47"/>
  <c r="AE14" i="47" a="1"/>
  <c r="AE14" i="47" s="1"/>
  <c r="AE75" i="47" a="1"/>
  <c r="AE75" i="47" s="1"/>
  <c r="AD75" i="47" s="1"/>
  <c r="AC75" i="47" s="1"/>
  <c r="Q75" i="47"/>
  <c r="BA75" i="47" s="1"/>
  <c r="BB75" i="47" s="1"/>
  <c r="AB75" i="47"/>
  <c r="W115" i="47"/>
  <c r="Q115" i="47"/>
  <c r="BA115" i="47" s="1"/>
  <c r="P19" i="48"/>
  <c r="R19" i="48"/>
  <c r="AE19" i="48" a="1"/>
  <c r="AE19" i="48" s="1"/>
  <c r="AA19" i="48"/>
  <c r="V19" i="48"/>
  <c r="AY19" i="48" s="1"/>
  <c r="AU19" i="48"/>
  <c r="AV127" i="48" s="1"/>
  <c r="D127" i="48" s="1"/>
  <c r="U19" i="48"/>
  <c r="AE111" i="48" a="1"/>
  <c r="AE111" i="48" s="1"/>
  <c r="AD111" i="48" s="1"/>
  <c r="AC111" i="48" s="1"/>
  <c r="AE65" i="48" a="1"/>
  <c r="AE65" i="48" s="1"/>
  <c r="AD65" i="48" s="1"/>
  <c r="AC65" i="48" s="1"/>
  <c r="Y47" i="48"/>
  <c r="AB49" i="48"/>
  <c r="U81" i="48"/>
  <c r="AB102" i="48"/>
  <c r="Q19" i="48"/>
  <c r="BA19" i="48" s="1"/>
  <c r="BB19" i="48" s="1"/>
  <c r="R65" i="48"/>
  <c r="AB44" i="48"/>
  <c r="AB111" i="48"/>
  <c r="AA57" i="48"/>
  <c r="Z65" i="48"/>
  <c r="AZ65" i="48" s="1"/>
  <c r="P43" i="48"/>
  <c r="S43" i="48"/>
  <c r="R43" i="48"/>
  <c r="AU43" i="48"/>
  <c r="Q43" i="48"/>
  <c r="BA43" i="48" s="1"/>
  <c r="W19" i="48"/>
  <c r="W57" i="48"/>
  <c r="Q57" i="48"/>
  <c r="BA57" i="48" s="1"/>
  <c r="BB57" i="48" s="1"/>
  <c r="W36" i="48"/>
  <c r="Y19" i="48"/>
  <c r="AA81" i="48"/>
  <c r="Q65" i="48"/>
  <c r="BA65" i="48" s="1"/>
  <c r="R103" i="48"/>
  <c r="AA44" i="48"/>
  <c r="R57" i="48"/>
  <c r="AE57" i="48" a="1"/>
  <c r="AE57" i="48" s="1"/>
  <c r="Y12" i="48"/>
  <c r="Z12" i="48"/>
  <c r="AZ12" i="48" s="1"/>
  <c r="BB12" i="48" s="1"/>
  <c r="R12" i="48"/>
  <c r="AA12" i="48"/>
  <c r="Y3" i="48"/>
  <c r="W3" i="48"/>
  <c r="AA3" i="48"/>
  <c r="AU3" i="48"/>
  <c r="R3" i="48"/>
  <c r="AE3" i="48" a="1"/>
  <c r="AE3" i="48" s="1"/>
  <c r="U3" i="48"/>
  <c r="Z3" i="48"/>
  <c r="AZ3" i="48" s="1"/>
  <c r="AS123" i="48"/>
  <c r="AF123" i="48" s="1"/>
  <c r="S123" i="48"/>
  <c r="P123" i="48"/>
  <c r="R123" i="48"/>
  <c r="Q123" i="48"/>
  <c r="BA123" i="48" s="1"/>
  <c r="AS82" i="48"/>
  <c r="AF82" i="48" s="1"/>
  <c r="AA49" i="48"/>
  <c r="R36" i="48"/>
  <c r="S19" i="48"/>
  <c r="V81" i="48"/>
  <c r="AY81" i="48" s="1"/>
  <c r="BB81" i="48" s="1"/>
  <c r="U65" i="48"/>
  <c r="P81" i="48"/>
  <c r="AU57" i="48"/>
  <c r="AV125" i="48" s="1"/>
  <c r="AS103" i="48"/>
  <c r="AF103" i="48" s="1"/>
  <c r="P36" i="48"/>
  <c r="Z19" i="48"/>
  <c r="AZ19" i="48" s="1"/>
  <c r="AA65" i="48"/>
  <c r="P65" i="48"/>
  <c r="AS81" i="48"/>
  <c r="AF81" i="48" s="1"/>
  <c r="U57" i="48"/>
  <c r="P106" i="48"/>
  <c r="Y106" i="48"/>
  <c r="V106" i="48"/>
  <c r="AY106" i="48" s="1"/>
  <c r="BB106" i="48" s="1"/>
  <c r="AA106" i="48"/>
  <c r="Z106" i="48"/>
  <c r="AZ106" i="48" s="1"/>
  <c r="AB106" i="48"/>
  <c r="U106" i="48"/>
  <c r="R106" i="48"/>
  <c r="AS106" i="48"/>
  <c r="AF106" i="48" s="1"/>
  <c r="Q106" i="48"/>
  <c r="BA106" i="48" s="1"/>
  <c r="AS67" i="48"/>
  <c r="AF67" i="48" s="1"/>
  <c r="AE81" i="48" a="1"/>
  <c r="AE81" i="48" s="1"/>
  <c r="AD81" i="48" s="1"/>
  <c r="AC81" i="48" s="1"/>
  <c r="Y36" i="48"/>
  <c r="AB19" i="48"/>
  <c r="AB65" i="48"/>
  <c r="Q81" i="48"/>
  <c r="BA81" i="48" s="1"/>
  <c r="S57" i="48"/>
  <c r="Z2" i="48"/>
  <c r="AZ2" i="48" s="1"/>
  <c r="AA2" i="48"/>
  <c r="AB2" i="48"/>
  <c r="R2" i="48"/>
  <c r="AU42" i="48"/>
  <c r="S42" i="48"/>
  <c r="R42" i="48"/>
  <c r="Q10" i="48"/>
  <c r="BA10" i="48" s="1"/>
  <c r="AU10" i="48"/>
  <c r="BB27" i="48"/>
  <c r="W81" i="48"/>
  <c r="V65" i="48"/>
  <c r="AY65" i="48" s="1"/>
  <c r="Z77" i="48"/>
  <c r="AZ77" i="48" s="1"/>
  <c r="R81" i="48"/>
  <c r="Y57" i="48"/>
  <c r="P57" i="48"/>
  <c r="AU27" i="48"/>
  <c r="AV6" i="48" s="1"/>
  <c r="Q27" i="48"/>
  <c r="BA27" i="48" s="1"/>
  <c r="S27" i="48"/>
  <c r="R27" i="48"/>
  <c r="V27" i="48"/>
  <c r="AY27" i="48" s="1"/>
  <c r="R26" i="48"/>
  <c r="AU26" i="48"/>
  <c r="AV39" i="48" s="1"/>
  <c r="V26" i="48"/>
  <c r="AY26" i="48" s="1"/>
  <c r="BB26" i="48" s="1"/>
  <c r="Q26" i="48"/>
  <c r="BA26" i="48" s="1"/>
  <c r="AB26" i="48"/>
  <c r="W26" i="48"/>
  <c r="P26" i="48"/>
  <c r="Y26" i="48"/>
  <c r="S26" i="48"/>
  <c r="U26" i="48"/>
  <c r="AA26" i="48"/>
  <c r="BB23" i="50"/>
  <c r="S25" i="50"/>
  <c r="V2" i="50"/>
  <c r="AY2" i="50" s="1"/>
  <c r="R21" i="50"/>
  <c r="V58" i="50"/>
  <c r="AY58" i="50" s="1"/>
  <c r="BB58" i="50" s="1"/>
  <c r="Z20" i="50"/>
  <c r="AZ20" i="50" s="1"/>
  <c r="AU20" i="50"/>
  <c r="AU25" i="50"/>
  <c r="S34" i="50"/>
  <c r="W34" i="50"/>
  <c r="Q107" i="50"/>
  <c r="BA107" i="50" s="1"/>
  <c r="Y107" i="50"/>
  <c r="P107" i="50"/>
  <c r="S107" i="50"/>
  <c r="AS107" i="50"/>
  <c r="AF107" i="50" s="1"/>
  <c r="R107" i="50"/>
  <c r="Z98" i="50"/>
  <c r="AZ98" i="50" s="1"/>
  <c r="P98" i="50"/>
  <c r="U92" i="50"/>
  <c r="S92" i="50"/>
  <c r="Q92" i="50"/>
  <c r="BA92" i="50" s="1"/>
  <c r="V92" i="50"/>
  <c r="AY92" i="50" s="1"/>
  <c r="BB92" i="50" s="1"/>
  <c r="R92" i="50"/>
  <c r="P92" i="50"/>
  <c r="AS92" i="50"/>
  <c r="AF92" i="50" s="1"/>
  <c r="Z92" i="50"/>
  <c r="AZ92" i="50" s="1"/>
  <c r="AA92" i="50"/>
  <c r="Y92" i="50"/>
  <c r="Y77" i="50"/>
  <c r="Q77" i="50"/>
  <c r="BA77" i="50" s="1"/>
  <c r="AS77" i="50"/>
  <c r="AF77" i="50" s="1"/>
  <c r="S77" i="50"/>
  <c r="AB77" i="50"/>
  <c r="V77" i="50"/>
  <c r="AY77" i="50" s="1"/>
  <c r="BB77" i="50" s="1"/>
  <c r="P77" i="50"/>
  <c r="W77" i="50"/>
  <c r="Z77" i="50"/>
  <c r="AZ77" i="50" s="1"/>
  <c r="U77" i="50"/>
  <c r="AA77" i="50"/>
  <c r="R77" i="50"/>
  <c r="Z4" i="50"/>
  <c r="AZ4" i="50" s="1"/>
  <c r="AA4" i="50"/>
  <c r="AE4" i="50" a="1"/>
  <c r="AE4" i="50" s="1"/>
  <c r="AB4" i="50"/>
  <c r="Y4" i="50"/>
  <c r="W4" i="50"/>
  <c r="AU4" i="50"/>
  <c r="AV46" i="50" s="1"/>
  <c r="U4" i="50"/>
  <c r="U21" i="50"/>
  <c r="AA21" i="50"/>
  <c r="AU21" i="50"/>
  <c r="AV34" i="50" s="1"/>
  <c r="Z21" i="50"/>
  <c r="AZ21" i="50" s="1"/>
  <c r="Y21" i="50"/>
  <c r="AE21" i="50" a="1"/>
  <c r="AE21" i="50" s="1"/>
  <c r="W21" i="50"/>
  <c r="AB21" i="50"/>
  <c r="AE2" i="50" a="1"/>
  <c r="AE2" i="50" s="1"/>
  <c r="U2" i="50"/>
  <c r="AB2" i="50"/>
  <c r="AA2" i="50"/>
  <c r="AU2" i="50"/>
  <c r="AV73" i="50" s="1"/>
  <c r="Z2" i="50"/>
  <c r="AZ2" i="50" s="1"/>
  <c r="W2" i="50"/>
  <c r="Y2" i="50"/>
  <c r="Y25" i="50"/>
  <c r="BB8" i="50"/>
  <c r="V21" i="50"/>
  <c r="AY21" i="50" s="1"/>
  <c r="BB47" i="50"/>
  <c r="S4" i="50"/>
  <c r="Q58" i="50"/>
  <c r="BA58" i="50" s="1"/>
  <c r="P58" i="50"/>
  <c r="Y58" i="50"/>
  <c r="S58" i="50"/>
  <c r="AU58" i="50"/>
  <c r="R58" i="50"/>
  <c r="AE25" i="50" a="1"/>
  <c r="AE25" i="50" s="1"/>
  <c r="U114" i="50"/>
  <c r="Z114" i="50"/>
  <c r="AZ114" i="50" s="1"/>
  <c r="AE114" i="50" a="1"/>
  <c r="AE114" i="50" s="1"/>
  <c r="AD114" i="50" s="1"/>
  <c r="AC114" i="50" s="1"/>
  <c r="AA114" i="50"/>
  <c r="W114" i="50"/>
  <c r="AB114" i="50"/>
  <c r="Y114" i="50"/>
  <c r="AB52" i="50"/>
  <c r="AU52" i="50"/>
  <c r="AV42" i="50" s="1"/>
  <c r="AE52" i="50" a="1"/>
  <c r="AE52" i="50" s="1"/>
  <c r="Q52" i="50"/>
  <c r="BA52" i="50" s="1"/>
  <c r="BB52" i="50" s="1"/>
  <c r="AA52" i="50"/>
  <c r="S52" i="50"/>
  <c r="Y73" i="50"/>
  <c r="W73" i="50"/>
  <c r="P73" i="50"/>
  <c r="V73" i="50"/>
  <c r="AY73" i="50" s="1"/>
  <c r="Z73" i="50"/>
  <c r="AZ73" i="50" s="1"/>
  <c r="AA73" i="50"/>
  <c r="S73" i="50"/>
  <c r="AB73" i="50"/>
  <c r="Q73" i="50"/>
  <c r="BA73" i="50" s="1"/>
  <c r="BB73" i="50" s="1"/>
  <c r="U73" i="50"/>
  <c r="AE73" i="50" a="1"/>
  <c r="AE73" i="50" s="1"/>
  <c r="AD73" i="50" s="1"/>
  <c r="AC73" i="50" s="1"/>
  <c r="Q35" i="50"/>
  <c r="BA35" i="50" s="1"/>
  <c r="BB35" i="50" s="1"/>
  <c r="P35" i="50"/>
  <c r="AA35" i="50"/>
  <c r="AA25" i="50"/>
  <c r="Z25" i="50"/>
  <c r="AZ25" i="50" s="1"/>
  <c r="BB9" i="50"/>
  <c r="S2" i="50"/>
  <c r="AS91" i="50"/>
  <c r="AF91" i="50" s="1"/>
  <c r="V91" i="50"/>
  <c r="AY91" i="50" s="1"/>
  <c r="BB91" i="50" s="1"/>
  <c r="W91" i="50"/>
  <c r="AA91" i="50"/>
  <c r="U91" i="50"/>
  <c r="P2" i="50"/>
  <c r="R4" i="50"/>
  <c r="P11" i="50"/>
  <c r="AU11" i="50"/>
  <c r="R11" i="50"/>
  <c r="W11" i="50"/>
  <c r="S11" i="50"/>
  <c r="V11" i="50"/>
  <c r="AY11" i="50" s="1"/>
  <c r="BB11" i="50" s="1"/>
  <c r="U11" i="50"/>
  <c r="Q11" i="50"/>
  <c r="BA11" i="50" s="1"/>
  <c r="Q74" i="50"/>
  <c r="BA74" i="50" s="1"/>
  <c r="AB74" i="50"/>
  <c r="S65" i="51"/>
  <c r="Q65" i="51"/>
  <c r="BA65" i="51" s="1"/>
  <c r="BB65" i="51" s="1"/>
  <c r="Z65" i="51"/>
  <c r="AZ65" i="51" s="1"/>
  <c r="U96" i="51"/>
  <c r="Z33" i="51"/>
  <c r="AZ33" i="51" s="1"/>
  <c r="AS77" i="51"/>
  <c r="AF77" i="51" s="1"/>
  <c r="AS80" i="51"/>
  <c r="AF80" i="51" s="1"/>
  <c r="W96" i="51"/>
  <c r="R96" i="51"/>
  <c r="AE96" i="51" a="1"/>
  <c r="AE96" i="51" s="1"/>
  <c r="Y33" i="51"/>
  <c r="AB65" i="51"/>
  <c r="AV127" i="51"/>
  <c r="A127" i="51" s="1"/>
  <c r="P97" i="51"/>
  <c r="Y97" i="51"/>
  <c r="R97" i="51"/>
  <c r="AA97" i="51"/>
  <c r="U97" i="51"/>
  <c r="AB97" i="51"/>
  <c r="Z53" i="51"/>
  <c r="AZ53" i="51" s="1"/>
  <c r="AU53" i="51"/>
  <c r="AV102" i="51" s="1"/>
  <c r="V53" i="51"/>
  <c r="AY53" i="51" s="1"/>
  <c r="BB53" i="51" s="1"/>
  <c r="Q53" i="51"/>
  <c r="BA53" i="51" s="1"/>
  <c r="P53" i="51"/>
  <c r="AA53" i="51"/>
  <c r="AA33" i="51"/>
  <c r="AB33" i="51"/>
  <c r="P65" i="51"/>
  <c r="BB8" i="51"/>
  <c r="R33" i="51"/>
  <c r="P93" i="51"/>
  <c r="Q93" i="51"/>
  <c r="BA93" i="51" s="1"/>
  <c r="BB93" i="51" s="1"/>
  <c r="Y93" i="51"/>
  <c r="W93" i="51"/>
  <c r="Z93" i="51"/>
  <c r="AZ93" i="51" s="1"/>
  <c r="R93" i="51"/>
  <c r="AA93" i="51"/>
  <c r="U93" i="51"/>
  <c r="AE93" i="51" a="1"/>
  <c r="AE93" i="51" s="1"/>
  <c r="AB93" i="51"/>
  <c r="AE88" i="51" a="1"/>
  <c r="AE88" i="51" s="1"/>
  <c r="AD88" i="51" s="1"/>
  <c r="AC88" i="51" s="1"/>
  <c r="AS123" i="51"/>
  <c r="AF123" i="51" s="1"/>
  <c r="AV129" i="51"/>
  <c r="D129" i="51" s="1"/>
  <c r="V88" i="51"/>
  <c r="AY88" i="51" s="1"/>
  <c r="AU33" i="51"/>
  <c r="AA65" i="51"/>
  <c r="V65" i="51"/>
  <c r="AY65" i="51" s="1"/>
  <c r="V93" i="51"/>
  <c r="AY93" i="51" s="1"/>
  <c r="Q49" i="51"/>
  <c r="BA49" i="51" s="1"/>
  <c r="BB49" i="51" s="1"/>
  <c r="U49" i="51"/>
  <c r="AE49" i="51" a="1"/>
  <c r="AE49" i="51" s="1"/>
  <c r="Z49" i="51"/>
  <c r="AZ49" i="51" s="1"/>
  <c r="P49" i="51"/>
  <c r="AU49" i="51"/>
  <c r="R49" i="51"/>
  <c r="S49" i="51"/>
  <c r="Y49" i="51"/>
  <c r="AB49" i="51"/>
  <c r="W49" i="51"/>
  <c r="AA49" i="51"/>
  <c r="V49" i="51"/>
  <c r="AY49" i="51" s="1"/>
  <c r="AB122" i="51"/>
  <c r="P122" i="51"/>
  <c r="Y122" i="51"/>
  <c r="R122" i="51"/>
  <c r="S122" i="51"/>
  <c r="AA122" i="51"/>
  <c r="W122" i="51"/>
  <c r="Q122" i="51"/>
  <c r="BA122" i="51" s="1"/>
  <c r="BB122" i="51" s="1"/>
  <c r="V122" i="51"/>
  <c r="AY122" i="51" s="1"/>
  <c r="Z122" i="51"/>
  <c r="AZ122" i="51" s="1"/>
  <c r="U122" i="51"/>
  <c r="AE122" i="51" a="1"/>
  <c r="AE122" i="51" s="1"/>
  <c r="AS96" i="51"/>
  <c r="AF96" i="51" s="1"/>
  <c r="U88" i="51"/>
  <c r="AA96" i="51"/>
  <c r="U33" i="51"/>
  <c r="W65" i="51"/>
  <c r="S93" i="51"/>
  <c r="W33" i="51"/>
  <c r="V128" i="51"/>
  <c r="AY128" i="51" s="1"/>
  <c r="Y128" i="51"/>
  <c r="U128" i="51"/>
  <c r="Z128" i="51"/>
  <c r="AZ128" i="51" s="1"/>
  <c r="S128" i="51"/>
  <c r="AB128" i="51"/>
  <c r="AA128" i="51"/>
  <c r="R128" i="51"/>
  <c r="W128" i="51"/>
  <c r="AE128" i="51" a="1"/>
  <c r="AE128" i="51" s="1"/>
  <c r="AD128" i="51" s="1"/>
  <c r="AC128" i="51" s="1"/>
  <c r="P128" i="51"/>
  <c r="Q128" i="51"/>
  <c r="BA128" i="51" s="1"/>
  <c r="BB128" i="51" s="1"/>
  <c r="AU22" i="51"/>
  <c r="AV39" i="51" s="1"/>
  <c r="V22" i="51"/>
  <c r="AY22" i="51" s="1"/>
  <c r="P22" i="51"/>
  <c r="Z22" i="51"/>
  <c r="AZ22" i="51" s="1"/>
  <c r="R22" i="51"/>
  <c r="AB22" i="51"/>
  <c r="Q22" i="51"/>
  <c r="BA22" i="51" s="1"/>
  <c r="S22" i="51"/>
  <c r="AS129" i="51"/>
  <c r="AF129" i="51" s="1"/>
  <c r="S96" i="51"/>
  <c r="BB35" i="51"/>
  <c r="S33" i="51"/>
  <c r="R65" i="51"/>
  <c r="W81" i="51"/>
  <c r="R81" i="51"/>
  <c r="AB81" i="51"/>
  <c r="U81" i="51"/>
  <c r="P81" i="51"/>
  <c r="AE81" i="51" a="1"/>
  <c r="AE81" i="51" s="1"/>
  <c r="Z81" i="51"/>
  <c r="AZ81" i="51" s="1"/>
  <c r="AA81" i="51"/>
  <c r="Y81" i="51"/>
  <c r="AD122" i="51"/>
  <c r="AC122" i="51" s="1"/>
  <c r="U65" i="51"/>
  <c r="P33" i="51"/>
  <c r="AS93" i="51"/>
  <c r="AF93" i="51" s="1"/>
  <c r="AD93" i="51" s="1"/>
  <c r="AC93" i="51" s="1"/>
  <c r="AS125" i="51"/>
  <c r="AF125" i="51" s="1"/>
  <c r="AD81" i="51"/>
  <c r="AC81" i="51" s="1"/>
  <c r="Y96" i="51"/>
  <c r="V33" i="51"/>
  <c r="AY33" i="51" s="1"/>
  <c r="Y65" i="51"/>
  <c r="Z84" i="51"/>
  <c r="AZ84" i="51" s="1"/>
  <c r="BB84" i="51" s="1"/>
  <c r="S84" i="51"/>
  <c r="AB84" i="51"/>
  <c r="AA84" i="51"/>
  <c r="U84" i="51"/>
  <c r="S7" i="52"/>
  <c r="Y7" i="52"/>
  <c r="P7" i="52"/>
  <c r="BB112" i="52"/>
  <c r="U99" i="52"/>
  <c r="S63" i="52"/>
  <c r="Z46" i="52"/>
  <c r="AZ46" i="52" s="1"/>
  <c r="S46" i="52"/>
  <c r="Q99" i="52"/>
  <c r="BA99" i="52" s="1"/>
  <c r="BB99" i="52" s="1"/>
  <c r="R72" i="52"/>
  <c r="Z72" i="52"/>
  <c r="AZ72" i="52" s="1"/>
  <c r="Q92" i="52"/>
  <c r="BA92" i="52" s="1"/>
  <c r="U92" i="52"/>
  <c r="R92" i="52"/>
  <c r="P92" i="52"/>
  <c r="S92" i="52"/>
  <c r="Y46" i="52"/>
  <c r="AE13" i="52" a="1"/>
  <c r="AE13" i="52" s="1"/>
  <c r="AD13" i="52" s="1"/>
  <c r="AC13" i="52" s="1"/>
  <c r="AE63" i="52" a="1"/>
  <c r="AE63" i="52" s="1"/>
  <c r="AD63" i="52" s="1"/>
  <c r="AC63" i="52" s="1"/>
  <c r="BB16" i="52"/>
  <c r="AE7" i="52" a="1"/>
  <c r="AE7" i="52" s="1"/>
  <c r="U7" i="52"/>
  <c r="V99" i="52"/>
  <c r="AY99" i="52" s="1"/>
  <c r="AB63" i="52"/>
  <c r="Y13" i="52"/>
  <c r="Q46" i="52"/>
  <c r="BA46" i="52" s="1"/>
  <c r="AU46" i="52"/>
  <c r="AV47" i="52" s="1"/>
  <c r="AA106" i="52"/>
  <c r="Q106" i="52"/>
  <c r="BA106" i="52" s="1"/>
  <c r="Z106" i="52"/>
  <c r="AZ106" i="52" s="1"/>
  <c r="BB106" i="52" s="1"/>
  <c r="AS106" i="52"/>
  <c r="AF106" i="52" s="1"/>
  <c r="P106" i="52"/>
  <c r="S106" i="52"/>
  <c r="R106" i="52"/>
  <c r="P36" i="52"/>
  <c r="AA36" i="52"/>
  <c r="S36" i="52"/>
  <c r="W36" i="52"/>
  <c r="Y36" i="52"/>
  <c r="V36" i="52"/>
  <c r="AY36" i="52" s="1"/>
  <c r="AE36" i="52" a="1"/>
  <c r="AE36" i="52" s="1"/>
  <c r="U36" i="52"/>
  <c r="AU36" i="52"/>
  <c r="Q36" i="52"/>
  <c r="BA36" i="52" s="1"/>
  <c r="BB36" i="52" s="1"/>
  <c r="AB36" i="52"/>
  <c r="R36" i="52"/>
  <c r="Z36" i="52"/>
  <c r="AZ36" i="52" s="1"/>
  <c r="Q22" i="52"/>
  <c r="BA22" i="52" s="1"/>
  <c r="BB22" i="52" s="1"/>
  <c r="AA13" i="52"/>
  <c r="AS99" i="52"/>
  <c r="AF99" i="52" s="1"/>
  <c r="Q7" i="52"/>
  <c r="BA7" i="52" s="1"/>
  <c r="BB7" i="52" s="1"/>
  <c r="AB99" i="52"/>
  <c r="Y99" i="52"/>
  <c r="Z63" i="52"/>
  <c r="AZ63" i="52" s="1"/>
  <c r="Y63" i="52"/>
  <c r="Z13" i="52"/>
  <c r="AZ13" i="52" s="1"/>
  <c r="V46" i="52"/>
  <c r="AY46" i="52" s="1"/>
  <c r="AA11" i="52"/>
  <c r="P11" i="52"/>
  <c r="R11" i="52"/>
  <c r="AE46" i="52" a="1"/>
  <c r="AE46" i="52" s="1"/>
  <c r="AD46" i="52" s="1"/>
  <c r="AC46" i="52" s="1"/>
  <c r="U63" i="52"/>
  <c r="AA127" i="52"/>
  <c r="AA7" i="52"/>
  <c r="BB46" i="52"/>
  <c r="S99" i="52"/>
  <c r="AE99" i="52" a="1"/>
  <c r="AE99" i="52" s="1"/>
  <c r="V63" i="52"/>
  <c r="AY63" i="52" s="1"/>
  <c r="BB63" i="52" s="1"/>
  <c r="V13" i="52"/>
  <c r="AY13" i="52" s="1"/>
  <c r="BB94" i="52"/>
  <c r="R46" i="52"/>
  <c r="Z88" i="52"/>
  <c r="AZ88" i="52" s="1"/>
  <c r="AE88" i="52" a="1"/>
  <c r="AE88" i="52" s="1"/>
  <c r="S88" i="52"/>
  <c r="V88" i="52"/>
  <c r="AY88" i="52" s="1"/>
  <c r="Y88" i="52"/>
  <c r="U88" i="52"/>
  <c r="AA88" i="52"/>
  <c r="AB88" i="52"/>
  <c r="R88" i="52"/>
  <c r="P88" i="52"/>
  <c r="Q88" i="52"/>
  <c r="BA88" i="52" s="1"/>
  <c r="BB88" i="52" s="1"/>
  <c r="W88" i="52"/>
  <c r="R63" i="52"/>
  <c r="U13" i="52"/>
  <c r="Z7" i="52"/>
  <c r="AZ7" i="52" s="1"/>
  <c r="P99" i="52"/>
  <c r="AU63" i="52"/>
  <c r="AV120" i="52" s="1"/>
  <c r="W46" i="52"/>
  <c r="U43" i="52"/>
  <c r="Y43" i="52"/>
  <c r="Z43" i="52"/>
  <c r="AZ43" i="52" s="1"/>
  <c r="V43" i="52"/>
  <c r="AY43" i="52" s="1"/>
  <c r="S43" i="52"/>
  <c r="AB43" i="52"/>
  <c r="R43" i="52"/>
  <c r="Q43" i="52"/>
  <c r="BA43" i="52" s="1"/>
  <c r="P43" i="52"/>
  <c r="AU43" i="52"/>
  <c r="AV104" i="52" s="1"/>
  <c r="AA43" i="52"/>
  <c r="W43" i="52"/>
  <c r="Y106" i="52"/>
  <c r="AV59" i="52"/>
  <c r="AS100" i="52"/>
  <c r="AF100" i="52" s="1"/>
  <c r="AA99" i="52"/>
  <c r="Q63" i="52"/>
  <c r="BA63" i="52" s="1"/>
  <c r="R123" i="52"/>
  <c r="U123" i="52"/>
  <c r="AB123" i="52"/>
  <c r="W123" i="52"/>
  <c r="S123" i="52"/>
  <c r="Z123" i="52"/>
  <c r="AZ123" i="52" s="1"/>
  <c r="AS123" i="52"/>
  <c r="AF123" i="52" s="1"/>
  <c r="Y123" i="52"/>
  <c r="V123" i="52"/>
  <c r="AY123" i="52" s="1"/>
  <c r="P123" i="52"/>
  <c r="Q123" i="52"/>
  <c r="BA123" i="52" s="1"/>
  <c r="AA123" i="52"/>
  <c r="U68" i="53"/>
  <c r="AB68" i="53"/>
  <c r="W68" i="53"/>
  <c r="S68" i="53"/>
  <c r="AD110" i="53"/>
  <c r="AC110" i="53" s="1"/>
  <c r="S29" i="53"/>
  <c r="R68" i="53"/>
  <c r="Z93" i="53"/>
  <c r="AZ93" i="53" s="1"/>
  <c r="R93" i="53"/>
  <c r="R42" i="53"/>
  <c r="U42" i="53"/>
  <c r="Q42" i="53"/>
  <c r="BA42" i="53" s="1"/>
  <c r="BB42" i="53" s="1"/>
  <c r="AE42" i="53" a="1"/>
  <c r="AE42" i="53" s="1"/>
  <c r="AB42" i="53"/>
  <c r="AU42" i="53"/>
  <c r="AV115" i="53" s="1"/>
  <c r="A115" i="53" s="1"/>
  <c r="P42" i="53"/>
  <c r="AA42" i="53"/>
  <c r="V42" i="53"/>
  <c r="AY42" i="53" s="1"/>
  <c r="Y42" i="53"/>
  <c r="S42" i="53"/>
  <c r="W42" i="53"/>
  <c r="Z42" i="53"/>
  <c r="AZ42" i="53" s="1"/>
  <c r="P66" i="53"/>
  <c r="Q66" i="53"/>
  <c r="BA66" i="53" s="1"/>
  <c r="AB66" i="53"/>
  <c r="S11" i="53"/>
  <c r="AE11" i="53" a="1"/>
  <c r="AE11" i="53" s="1"/>
  <c r="AA11" i="53"/>
  <c r="Z11" i="53"/>
  <c r="AZ11" i="53" s="1"/>
  <c r="Q11" i="53"/>
  <c r="BA11" i="53" s="1"/>
  <c r="BB11" i="53" s="1"/>
  <c r="V11" i="53"/>
  <c r="AY11" i="53" s="1"/>
  <c r="Y11" i="53"/>
  <c r="AU11" i="53"/>
  <c r="AV30" i="53" s="1"/>
  <c r="AB11" i="53"/>
  <c r="W11" i="53"/>
  <c r="R11" i="53"/>
  <c r="P11" i="53"/>
  <c r="U11" i="53"/>
  <c r="AD90" i="53"/>
  <c r="AC90" i="53" s="1"/>
  <c r="AE29" i="53" a="1"/>
  <c r="AE29" i="53" s="1"/>
  <c r="R34" i="53"/>
  <c r="AB34" i="53"/>
  <c r="Z34" i="53"/>
  <c r="AZ34" i="53" s="1"/>
  <c r="P34" i="53"/>
  <c r="S34" i="53"/>
  <c r="Q34" i="53"/>
  <c r="BA34" i="53" s="1"/>
  <c r="AU34" i="53"/>
  <c r="AV95" i="53" s="1"/>
  <c r="Y34" i="53"/>
  <c r="AU28" i="53"/>
  <c r="U28" i="53"/>
  <c r="W28" i="53"/>
  <c r="AE28" i="53" a="1"/>
  <c r="AE28" i="53" s="1"/>
  <c r="AB28" i="53"/>
  <c r="U29" i="53"/>
  <c r="AB29" i="53"/>
  <c r="Z68" i="53"/>
  <c r="AZ68" i="53" s="1"/>
  <c r="BB34" i="53"/>
  <c r="U5" i="53"/>
  <c r="Z5" i="53"/>
  <c r="AZ5" i="53" s="1"/>
  <c r="P5" i="53"/>
  <c r="R5" i="53"/>
  <c r="AB106" i="53"/>
  <c r="AA106" i="53"/>
  <c r="R106" i="53"/>
  <c r="V106" i="53"/>
  <c r="AY106" i="53" s="1"/>
  <c r="AE106" i="53" a="1"/>
  <c r="AE106" i="53" s="1"/>
  <c r="AD106" i="53" s="1"/>
  <c r="AC106" i="53" s="1"/>
  <c r="U106" i="53"/>
  <c r="Q106" i="53"/>
  <c r="BA106" i="53" s="1"/>
  <c r="BB106" i="53" s="1"/>
  <c r="Y106" i="53"/>
  <c r="Z106" i="53"/>
  <c r="AZ106" i="53" s="1"/>
  <c r="W106" i="53"/>
  <c r="P106" i="53"/>
  <c r="S106" i="53"/>
  <c r="W29" i="53"/>
  <c r="Z29" i="53"/>
  <c r="AZ29" i="53" s="1"/>
  <c r="P68" i="53"/>
  <c r="AB98" i="53"/>
  <c r="Z98" i="53"/>
  <c r="AZ98" i="53" s="1"/>
  <c r="BB98" i="53" s="1"/>
  <c r="S98" i="53"/>
  <c r="AS98" i="53"/>
  <c r="AF98" i="53" s="1"/>
  <c r="Q68" i="53"/>
  <c r="BA68" i="53" s="1"/>
  <c r="AE118" i="53" a="1"/>
  <c r="AE118" i="53" s="1"/>
  <c r="AD118" i="53" s="1"/>
  <c r="AC118" i="53" s="1"/>
  <c r="Y68" i="53"/>
  <c r="P58" i="53"/>
  <c r="V58" i="53"/>
  <c r="AY58" i="53" s="1"/>
  <c r="U58" i="53"/>
  <c r="AU58" i="53"/>
  <c r="R58" i="53"/>
  <c r="AA58" i="53"/>
  <c r="Y58" i="53"/>
  <c r="W58" i="53"/>
  <c r="Z58" i="53"/>
  <c r="AZ58" i="53" s="1"/>
  <c r="S58" i="53"/>
  <c r="Q58" i="53"/>
  <c r="BA58" i="53" s="1"/>
  <c r="BB58" i="53" s="1"/>
  <c r="AE58" i="53" a="1"/>
  <c r="AE58" i="53" s="1"/>
  <c r="AB58" i="53"/>
  <c r="AE90" i="53" a="1"/>
  <c r="AE90" i="53" s="1"/>
  <c r="AB90" i="53"/>
  <c r="AA90" i="53"/>
  <c r="V90" i="53"/>
  <c r="AY90" i="53" s="1"/>
  <c r="U90" i="53"/>
  <c r="Q90" i="53"/>
  <c r="BA90" i="53" s="1"/>
  <c r="BB90" i="53" s="1"/>
  <c r="V68" i="53"/>
  <c r="AY68" i="53" s="1"/>
  <c r="BB5" i="53"/>
  <c r="BB51" i="53"/>
  <c r="S74" i="53"/>
  <c r="AB74" i="53"/>
  <c r="S26" i="53"/>
  <c r="W26" i="53"/>
  <c r="AA26" i="53"/>
  <c r="V26" i="53"/>
  <c r="AY26" i="53" s="1"/>
  <c r="Q26" i="53"/>
  <c r="BA26" i="53" s="1"/>
  <c r="BB26" i="53" s="1"/>
  <c r="R26" i="53"/>
  <c r="Y26" i="53"/>
  <c r="P26" i="53"/>
  <c r="AE26" i="53" a="1"/>
  <c r="AE26" i="53" s="1"/>
  <c r="U26" i="53"/>
  <c r="AB26" i="53"/>
  <c r="AU26" i="53"/>
  <c r="Z26" i="53"/>
  <c r="AZ26" i="53" s="1"/>
  <c r="AS82" i="53"/>
  <c r="AF82" i="53" s="1"/>
  <c r="P82" i="53"/>
  <c r="R82" i="53"/>
  <c r="S82" i="53"/>
  <c r="AA82" i="53"/>
  <c r="Y82" i="53"/>
  <c r="V82" i="53"/>
  <c r="AY82" i="53" s="1"/>
  <c r="BB82" i="53" s="1"/>
  <c r="W82" i="53"/>
  <c r="Z82" i="53"/>
  <c r="AZ82" i="53" s="1"/>
  <c r="AB82" i="53"/>
  <c r="Q82" i="53"/>
  <c r="BA82" i="53" s="1"/>
  <c r="U82" i="53"/>
  <c r="BB7" i="54"/>
  <c r="AS76" i="54"/>
  <c r="AF76" i="54" s="1"/>
  <c r="BB60" i="54"/>
  <c r="P52" i="54"/>
  <c r="Q52" i="54"/>
  <c r="BA52" i="54" s="1"/>
  <c r="BB52" i="54" s="1"/>
  <c r="S52" i="54"/>
  <c r="W52" i="54"/>
  <c r="R86" i="54"/>
  <c r="AE86" i="54" a="1"/>
  <c r="AE86" i="54" s="1"/>
  <c r="AB86" i="54"/>
  <c r="R62" i="54"/>
  <c r="Q62" i="54"/>
  <c r="BA62" i="54" s="1"/>
  <c r="P62" i="54"/>
  <c r="AA62" i="54"/>
  <c r="AU62" i="54"/>
  <c r="AV64" i="54" s="1"/>
  <c r="S62" i="54"/>
  <c r="W84" i="54"/>
  <c r="AA84" i="54"/>
  <c r="Z84" i="54"/>
  <c r="AZ84" i="54" s="1"/>
  <c r="U84" i="54"/>
  <c r="Z76" i="54"/>
  <c r="AZ76" i="54" s="1"/>
  <c r="Q76" i="54"/>
  <c r="BA76" i="54" s="1"/>
  <c r="P76" i="54"/>
  <c r="S76" i="54"/>
  <c r="Z38" i="54"/>
  <c r="AZ38" i="54" s="1"/>
  <c r="AU38" i="54"/>
  <c r="AV78" i="54" s="1"/>
  <c r="Y38" i="54"/>
  <c r="AE38" i="54" a="1"/>
  <c r="AE38" i="54" s="1"/>
  <c r="W38" i="54"/>
  <c r="AB38" i="54"/>
  <c r="V38" i="54"/>
  <c r="AY38" i="54" s="1"/>
  <c r="U38" i="54"/>
  <c r="AA38" i="54"/>
  <c r="AE70" i="54" a="1"/>
  <c r="AE70" i="54" s="1"/>
  <c r="S70" i="54"/>
  <c r="AE77" i="54" a="1"/>
  <c r="AE77" i="54" s="1"/>
  <c r="AD77" i="54" s="1"/>
  <c r="AC77" i="54" s="1"/>
  <c r="U76" i="54"/>
  <c r="Y70" i="54"/>
  <c r="Q84" i="54"/>
  <c r="BA84" i="54" s="1"/>
  <c r="BB84" i="54" s="1"/>
  <c r="Y30" i="54"/>
  <c r="AA30" i="54"/>
  <c r="S30" i="54"/>
  <c r="W30" i="54"/>
  <c r="Q30" i="54"/>
  <c r="BA30" i="54" s="1"/>
  <c r="V30" i="54"/>
  <c r="AY30" i="54" s="1"/>
  <c r="BB30" i="54" s="1"/>
  <c r="Z30" i="54"/>
  <c r="AZ30" i="54" s="1"/>
  <c r="U30" i="54"/>
  <c r="P30" i="54"/>
  <c r="R30" i="54"/>
  <c r="AU30" i="54"/>
  <c r="AB30" i="54"/>
  <c r="V76" i="54"/>
  <c r="AY76" i="54" s="1"/>
  <c r="AA108" i="54"/>
  <c r="W108" i="54"/>
  <c r="V108" i="54"/>
  <c r="AY108" i="54" s="1"/>
  <c r="BB108" i="54" s="1"/>
  <c r="AS68" i="54"/>
  <c r="AF68" i="54" s="1"/>
  <c r="AD86" i="54"/>
  <c r="AC86" i="54" s="1"/>
  <c r="Q38" i="54"/>
  <c r="BA38" i="54" s="1"/>
  <c r="BB38" i="54" s="1"/>
  <c r="Z70" i="54"/>
  <c r="AZ70" i="54" s="1"/>
  <c r="AB70" i="54"/>
  <c r="R84" i="54"/>
  <c r="V84" i="54"/>
  <c r="AY84" i="54" s="1"/>
  <c r="BB58" i="54"/>
  <c r="AS77" i="54"/>
  <c r="AF77" i="54" s="1"/>
  <c r="U70" i="54"/>
  <c r="Y84" i="54"/>
  <c r="Q22" i="54"/>
  <c r="BA22" i="54" s="1"/>
  <c r="BB22" i="54" s="1"/>
  <c r="Z22" i="54"/>
  <c r="AZ22" i="54" s="1"/>
  <c r="R22" i="54"/>
  <c r="P22" i="54"/>
  <c r="S22" i="54"/>
  <c r="AA22" i="54"/>
  <c r="Y22" i="54"/>
  <c r="AE22" i="54" a="1"/>
  <c r="AE22" i="54" s="1"/>
  <c r="V22" i="54"/>
  <c r="AY22" i="54" s="1"/>
  <c r="AU22" i="54"/>
  <c r="U22" i="54"/>
  <c r="W22" i="54"/>
  <c r="AB22" i="54"/>
  <c r="U4" i="54"/>
  <c r="Y4" i="54"/>
  <c r="Q4" i="54"/>
  <c r="BA4" i="54" s="1"/>
  <c r="BB4" i="54" s="1"/>
  <c r="S4" i="54"/>
  <c r="AE4" i="54" a="1"/>
  <c r="AE4" i="54" s="1"/>
  <c r="AB4" i="54"/>
  <c r="AU4" i="54"/>
  <c r="AV110" i="54" s="1"/>
  <c r="Z4" i="54"/>
  <c r="AZ4" i="54" s="1"/>
  <c r="R4" i="54"/>
  <c r="W4" i="54"/>
  <c r="AA4" i="54"/>
  <c r="V4" i="54"/>
  <c r="AY4" i="54" s="1"/>
  <c r="P4" i="54"/>
  <c r="V124" i="54"/>
  <c r="AY124" i="54" s="1"/>
  <c r="BB124" i="54" s="1"/>
  <c r="AA124" i="54"/>
  <c r="S124" i="54"/>
  <c r="R124" i="54"/>
  <c r="Y124" i="54"/>
  <c r="AD88" i="54"/>
  <c r="AC88" i="54" s="1"/>
  <c r="BB76" i="54"/>
  <c r="R70" i="54"/>
  <c r="P84" i="54"/>
  <c r="AU6" i="54"/>
  <c r="R6" i="54"/>
  <c r="W6" i="54"/>
  <c r="AA6" i="54"/>
  <c r="AE6" i="54" a="1"/>
  <c r="AE6" i="54" s="1"/>
  <c r="Q6" i="54"/>
  <c r="BA6" i="54" s="1"/>
  <c r="BB6" i="54" s="1"/>
  <c r="AB6" i="54"/>
  <c r="V6" i="54"/>
  <c r="AY6" i="54" s="1"/>
  <c r="Z6" i="54"/>
  <c r="AZ6" i="54" s="1"/>
  <c r="U6" i="54"/>
  <c r="P6" i="54"/>
  <c r="S6" i="54"/>
  <c r="Y6" i="54"/>
  <c r="U92" i="54"/>
  <c r="Q92" i="54"/>
  <c r="BA92" i="54" s="1"/>
  <c r="AA20" i="54"/>
  <c r="AU20" i="54"/>
  <c r="AV28" i="54" s="1"/>
  <c r="Z20" i="54"/>
  <c r="AZ20" i="54" s="1"/>
  <c r="AB20" i="54"/>
  <c r="W20" i="54"/>
  <c r="Y20" i="54"/>
  <c r="AE20" i="54" a="1"/>
  <c r="AE20" i="54" s="1"/>
  <c r="S20" i="54"/>
  <c r="R20" i="54"/>
  <c r="V20" i="54"/>
  <c r="AY20" i="54" s="1"/>
  <c r="Q20" i="54"/>
  <c r="BA20" i="54" s="1"/>
  <c r="BB20" i="54" s="1"/>
  <c r="U20" i="54"/>
  <c r="P20" i="54"/>
  <c r="AS84" i="54"/>
  <c r="AF84" i="54" s="1"/>
  <c r="AD84" i="54" s="1"/>
  <c r="AC84" i="54" s="1"/>
  <c r="AS70" i="54"/>
  <c r="AF70" i="54" s="1"/>
  <c r="R38" i="54"/>
  <c r="V70" i="54"/>
  <c r="AY70" i="54" s="1"/>
  <c r="P70" i="54"/>
  <c r="S101" i="54"/>
  <c r="AE101" i="54" a="1"/>
  <c r="AE101" i="54" s="1"/>
  <c r="AD101" i="54" s="1"/>
  <c r="AC101" i="54" s="1"/>
  <c r="Y101" i="54"/>
  <c r="P101" i="54"/>
  <c r="Q101" i="54"/>
  <c r="BA101" i="54" s="1"/>
  <c r="BB101" i="54" s="1"/>
  <c r="AA70" i="55"/>
  <c r="Q70" i="55"/>
  <c r="BA70" i="55" s="1"/>
  <c r="W70" i="55"/>
  <c r="Z60" i="55"/>
  <c r="AZ60" i="55" s="1"/>
  <c r="Y60" i="55"/>
  <c r="U60" i="55"/>
  <c r="AB60" i="55"/>
  <c r="AE60" i="55" a="1"/>
  <c r="AE60" i="55" s="1"/>
  <c r="AU60" i="55"/>
  <c r="AV6" i="55" s="1"/>
  <c r="P60" i="55"/>
  <c r="AA60" i="55"/>
  <c r="W60" i="55"/>
  <c r="Q60" i="55"/>
  <c r="BA60" i="55" s="1"/>
  <c r="BB60" i="55" s="1"/>
  <c r="W45" i="55"/>
  <c r="Y45" i="55"/>
  <c r="AB45" i="55"/>
  <c r="P45" i="55"/>
  <c r="R45" i="55"/>
  <c r="AA45" i="55"/>
  <c r="AU45" i="55"/>
  <c r="AV105" i="55" s="1"/>
  <c r="S45" i="55"/>
  <c r="Z45" i="55"/>
  <c r="AZ45" i="55" s="1"/>
  <c r="Q45" i="55"/>
  <c r="BA45" i="55" s="1"/>
  <c r="BB45" i="55" s="1"/>
  <c r="AE45" i="55" a="1"/>
  <c r="AE45" i="55" s="1"/>
  <c r="AB101" i="55"/>
  <c r="AS101" i="55"/>
  <c r="AF101" i="55" s="1"/>
  <c r="R101" i="55"/>
  <c r="Y101" i="55"/>
  <c r="V101" i="55"/>
  <c r="AY101" i="55" s="1"/>
  <c r="BB101" i="55" s="1"/>
  <c r="W101" i="55"/>
  <c r="Q101" i="55"/>
  <c r="BA101" i="55" s="1"/>
  <c r="AA101" i="55"/>
  <c r="Z101" i="55"/>
  <c r="AZ101" i="55" s="1"/>
  <c r="AB62" i="55"/>
  <c r="Z62" i="55"/>
  <c r="AZ62" i="55" s="1"/>
  <c r="Q62" i="55"/>
  <c r="BA62" i="55" s="1"/>
  <c r="BB62" i="55" s="1"/>
  <c r="P62" i="55"/>
  <c r="U62" i="55"/>
  <c r="Y62" i="55"/>
  <c r="AE62" i="55" a="1"/>
  <c r="AE62" i="55" s="1"/>
  <c r="R62" i="55"/>
  <c r="V62" i="55"/>
  <c r="AY62" i="55" s="1"/>
  <c r="S62" i="55"/>
  <c r="AA62" i="55"/>
  <c r="W62" i="55"/>
  <c r="U70" i="55"/>
  <c r="AB70" i="55"/>
  <c r="S70" i="55"/>
  <c r="P70" i="55"/>
  <c r="AB92" i="55"/>
  <c r="AE92" i="55" a="1"/>
  <c r="AE92" i="55" s="1"/>
  <c r="S92" i="55"/>
  <c r="W119" i="55"/>
  <c r="Y119" i="55"/>
  <c r="AB119" i="55"/>
  <c r="U119" i="55"/>
  <c r="V119" i="55"/>
  <c r="AY119" i="55" s="1"/>
  <c r="AS92" i="55"/>
  <c r="AF92" i="55" s="1"/>
  <c r="AS78" i="55"/>
  <c r="AF78" i="55" s="1"/>
  <c r="AE119" i="55" a="1"/>
  <c r="AE119" i="55" s="1"/>
  <c r="AD119" i="55" s="1"/>
  <c r="AC119" i="55" s="1"/>
  <c r="S101" i="55"/>
  <c r="AU62" i="55"/>
  <c r="Y41" i="55"/>
  <c r="Y52" i="55"/>
  <c r="AB52" i="55"/>
  <c r="S119" i="55"/>
  <c r="R70" i="55"/>
  <c r="V60" i="55"/>
  <c r="AY60" i="55" s="1"/>
  <c r="Q36" i="55"/>
  <c r="BA36" i="55" s="1"/>
  <c r="AU36" i="55"/>
  <c r="V36" i="55"/>
  <c r="AY36" i="55" s="1"/>
  <c r="S36" i="55"/>
  <c r="P36" i="55"/>
  <c r="S55" i="55"/>
  <c r="Q55" i="55"/>
  <c r="BA55" i="55" s="1"/>
  <c r="V55" i="55"/>
  <c r="AY55" i="55" s="1"/>
  <c r="P55" i="55"/>
  <c r="U55" i="55"/>
  <c r="R55" i="55"/>
  <c r="AA55" i="55"/>
  <c r="W55" i="55"/>
  <c r="Z55" i="55"/>
  <c r="AZ55" i="55" s="1"/>
  <c r="Y55" i="55"/>
  <c r="AU55" i="55"/>
  <c r="AB55" i="55"/>
  <c r="AA29" i="55"/>
  <c r="R29" i="55"/>
  <c r="Q117" i="55"/>
  <c r="BA117" i="55" s="1"/>
  <c r="AA117" i="55"/>
  <c r="P117" i="55"/>
  <c r="AB117" i="55"/>
  <c r="AE52" i="55" a="1"/>
  <c r="AE52" i="55" s="1"/>
  <c r="AD52" i="55" s="1"/>
  <c r="AC52" i="55" s="1"/>
  <c r="AE101" i="55" a="1"/>
  <c r="AE101" i="55" s="1"/>
  <c r="AD101" i="55" s="1"/>
  <c r="AC101" i="55" s="1"/>
  <c r="S87" i="55"/>
  <c r="P92" i="55"/>
  <c r="U41" i="55"/>
  <c r="P52" i="55"/>
  <c r="AS119" i="55"/>
  <c r="AF119" i="55" s="1"/>
  <c r="W92" i="55"/>
  <c r="S60" i="55"/>
  <c r="R84" i="55"/>
  <c r="S84" i="55"/>
  <c r="Z84" i="55"/>
  <c r="AZ84" i="55" s="1"/>
  <c r="P84" i="55"/>
  <c r="W84" i="55"/>
  <c r="AB84" i="55"/>
  <c r="Q84" i="55"/>
  <c r="BA84" i="55" s="1"/>
  <c r="AS84" i="55"/>
  <c r="AF84" i="55" s="1"/>
  <c r="Y84" i="55"/>
  <c r="U84" i="55"/>
  <c r="AA84" i="55"/>
  <c r="V84" i="55"/>
  <c r="AY84" i="55" s="1"/>
  <c r="AE70" i="55" a="1"/>
  <c r="AE70" i="55" s="1"/>
  <c r="AD70" i="55" s="1"/>
  <c r="AC70" i="55" s="1"/>
  <c r="U45" i="55"/>
  <c r="W41" i="55"/>
  <c r="S41" i="55"/>
  <c r="Z52" i="55"/>
  <c r="AZ52" i="55" s="1"/>
  <c r="Q119" i="55"/>
  <c r="BA119" i="55" s="1"/>
  <c r="R52" i="55"/>
  <c r="R60" i="55"/>
  <c r="Z15" i="55"/>
  <c r="AZ15" i="55" s="1"/>
  <c r="Y15" i="55"/>
  <c r="AA15" i="55"/>
  <c r="P15" i="55"/>
  <c r="R85" i="55"/>
  <c r="AA85" i="55"/>
  <c r="Z85" i="55"/>
  <c r="AZ85" i="55" s="1"/>
  <c r="AS85" i="55"/>
  <c r="AF85" i="55" s="1"/>
  <c r="Y85" i="55"/>
  <c r="U85" i="55"/>
  <c r="Q85" i="55"/>
  <c r="BA85" i="55" s="1"/>
  <c r="W85" i="55"/>
  <c r="V85" i="55"/>
  <c r="AY85" i="55" s="1"/>
  <c r="BB85" i="55" s="1"/>
  <c r="AB85" i="55"/>
  <c r="P85" i="55"/>
  <c r="S85" i="55"/>
  <c r="V45" i="55"/>
  <c r="AY45" i="55" s="1"/>
  <c r="Z92" i="55"/>
  <c r="AZ92" i="55" s="1"/>
  <c r="AB41" i="55"/>
  <c r="Q52" i="55"/>
  <c r="BA52" i="55" s="1"/>
  <c r="BB36" i="55"/>
  <c r="AV49" i="55"/>
  <c r="U92" i="55"/>
  <c r="V92" i="55"/>
  <c r="AY92" i="55" s="1"/>
  <c r="BB16" i="55"/>
  <c r="AD96" i="55"/>
  <c r="AC96" i="55" s="1"/>
  <c r="AE41" i="55" a="1"/>
  <c r="AE41" i="55" s="1"/>
  <c r="AD41" i="55" s="1"/>
  <c r="AC41" i="55" s="1"/>
  <c r="AS112" i="55"/>
  <c r="AF112" i="55" s="1"/>
  <c r="BB55" i="55"/>
  <c r="Z41" i="55"/>
  <c r="AZ41" i="55" s="1"/>
  <c r="S52" i="55"/>
  <c r="U52" i="55"/>
  <c r="P119" i="55"/>
  <c r="AS70" i="55"/>
  <c r="AF70" i="55" s="1"/>
  <c r="AU20" i="55"/>
  <c r="AV17" i="55" s="1"/>
  <c r="U20" i="55"/>
  <c r="Q28" i="55"/>
  <c r="BA28" i="55" s="1"/>
  <c r="BB28" i="55" s="1"/>
  <c r="Y28" i="55"/>
  <c r="W28" i="55"/>
  <c r="AB28" i="55"/>
  <c r="Z28" i="55"/>
  <c r="AZ28" i="55" s="1"/>
  <c r="AU28" i="55"/>
  <c r="R28" i="55"/>
  <c r="U28" i="55"/>
  <c r="AA28" i="55"/>
  <c r="AE28" i="55" a="1"/>
  <c r="AE28" i="55" s="1"/>
  <c r="AB127" i="55"/>
  <c r="R127" i="55"/>
  <c r="W127" i="55"/>
  <c r="U127" i="55"/>
  <c r="AA127" i="55"/>
  <c r="Z127" i="55"/>
  <c r="AZ127" i="55" s="1"/>
  <c r="P127" i="55"/>
  <c r="V127" i="55"/>
  <c r="AY127" i="55" s="1"/>
  <c r="S127" i="55"/>
  <c r="AE127" i="55" a="1"/>
  <c r="AE127" i="55" s="1"/>
  <c r="AD127" i="55" s="1"/>
  <c r="AC127" i="55" s="1"/>
  <c r="S93" i="55"/>
  <c r="V93" i="55"/>
  <c r="AY93" i="55" s="1"/>
  <c r="Z93" i="55"/>
  <c r="AZ93" i="55" s="1"/>
  <c r="P93" i="55"/>
  <c r="W93" i="55"/>
  <c r="AB93" i="55"/>
  <c r="Y93" i="55"/>
  <c r="AA93" i="55"/>
  <c r="AE93" i="55" a="1"/>
  <c r="AE93" i="55" s="1"/>
  <c r="AD93" i="55" s="1"/>
  <c r="AC93" i="55" s="1"/>
  <c r="Q93" i="55"/>
  <c r="BA93" i="55" s="1"/>
  <c r="BB93" i="55" s="1"/>
  <c r="R93" i="55"/>
  <c r="U93" i="55"/>
  <c r="AS91" i="55"/>
  <c r="AF91" i="55" s="1"/>
  <c r="U101" i="55"/>
  <c r="V52" i="55"/>
  <c r="AY52" i="55" s="1"/>
  <c r="BB40" i="55"/>
  <c r="Z119" i="55"/>
  <c r="AZ119" i="55" s="1"/>
  <c r="BB119" i="55" s="1"/>
  <c r="V70" i="55"/>
  <c r="AY70" i="55" s="1"/>
  <c r="BB70" i="55" s="1"/>
  <c r="AU44" i="55"/>
  <c r="AV28" i="55" s="1"/>
  <c r="AE44" i="55" a="1"/>
  <c r="AE44" i="55" s="1"/>
  <c r="AB44" i="55"/>
  <c r="AA44" i="55"/>
  <c r="Y44" i="55"/>
  <c r="W44" i="55"/>
  <c r="Z44" i="55"/>
  <c r="AZ44" i="55" s="1"/>
  <c r="U44" i="55"/>
  <c r="W12" i="55"/>
  <c r="AE12" i="55" a="1"/>
  <c r="AE12" i="55" s="1"/>
  <c r="AB12" i="55"/>
  <c r="AA12" i="55"/>
  <c r="Y12" i="55"/>
  <c r="AU12" i="55"/>
  <c r="AV68" i="55" s="1"/>
  <c r="U12" i="55"/>
  <c r="Z12" i="55"/>
  <c r="AZ12" i="55" s="1"/>
  <c r="AU21" i="55"/>
  <c r="S21" i="55"/>
  <c r="V21" i="55"/>
  <c r="AY21" i="55" s="1"/>
  <c r="BB21" i="55" s="1"/>
  <c r="V44" i="56"/>
  <c r="AY44" i="56" s="1"/>
  <c r="BB44" i="56" s="1"/>
  <c r="S44" i="56"/>
  <c r="Q44" i="56"/>
  <c r="BA44" i="56" s="1"/>
  <c r="W76" i="56"/>
  <c r="AA76" i="56"/>
  <c r="Q76" i="56"/>
  <c r="BA76" i="56" s="1"/>
  <c r="V76" i="56"/>
  <c r="AY76" i="56" s="1"/>
  <c r="BB76" i="56" s="1"/>
  <c r="Y76" i="56"/>
  <c r="AA44" i="56"/>
  <c r="Q20" i="56"/>
  <c r="BA20" i="56" s="1"/>
  <c r="BB20" i="56" s="1"/>
  <c r="W20" i="56"/>
  <c r="U20" i="56"/>
  <c r="AS98" i="56"/>
  <c r="AF98" i="56" s="1"/>
  <c r="W35" i="56"/>
  <c r="U76" i="56"/>
  <c r="R44" i="56"/>
  <c r="R76" i="56"/>
  <c r="Z52" i="56"/>
  <c r="AZ52" i="56" s="1"/>
  <c r="W52" i="56"/>
  <c r="AA52" i="56"/>
  <c r="AU52" i="56"/>
  <c r="AV83" i="56" s="1"/>
  <c r="AE52" i="56" a="1"/>
  <c r="AE52" i="56" s="1"/>
  <c r="Y52" i="56"/>
  <c r="U52" i="56"/>
  <c r="AB52" i="56"/>
  <c r="BB60" i="56"/>
  <c r="AS76" i="56"/>
  <c r="AF76" i="56" s="1"/>
  <c r="AB76" i="56"/>
  <c r="P76" i="56"/>
  <c r="AE68" i="56" a="1"/>
  <c r="AE68" i="56" s="1"/>
  <c r="AD68" i="56" s="1"/>
  <c r="AC68" i="56" s="1"/>
  <c r="P68" i="56"/>
  <c r="U68" i="56"/>
  <c r="AB68" i="56"/>
  <c r="S68" i="56"/>
  <c r="Q68" i="56"/>
  <c r="BA68" i="56" s="1"/>
  <c r="BB68" i="56" s="1"/>
  <c r="Y68" i="56"/>
  <c r="AA68" i="56"/>
  <c r="V68" i="56"/>
  <c r="AY68" i="56" s="1"/>
  <c r="R68" i="56"/>
  <c r="W68" i="56"/>
  <c r="Z68" i="56"/>
  <c r="AZ68" i="56" s="1"/>
  <c r="AU12" i="56"/>
  <c r="W12" i="56"/>
  <c r="Q60" i="56"/>
  <c r="BA60" i="56" s="1"/>
  <c r="AU60" i="56"/>
  <c r="AV111" i="56" s="1"/>
  <c r="S60" i="56"/>
  <c r="R60" i="56"/>
  <c r="P60" i="56"/>
  <c r="AU44" i="56"/>
  <c r="AB124" i="56"/>
  <c r="Z124" i="56"/>
  <c r="AZ124" i="56" s="1"/>
  <c r="BB124" i="56" s="1"/>
  <c r="AS77" i="57"/>
  <c r="AF77" i="57" s="1"/>
  <c r="AE88" i="57" a="1"/>
  <c r="AE88" i="57" s="1"/>
  <c r="AD88" i="57" s="1"/>
  <c r="AC88" i="57" s="1"/>
  <c r="AB37" i="57"/>
  <c r="Z88" i="57"/>
  <c r="AZ88" i="57" s="1"/>
  <c r="Z97" i="57"/>
  <c r="AZ97" i="57" s="1"/>
  <c r="R97" i="57"/>
  <c r="W97" i="57"/>
  <c r="U97" i="57"/>
  <c r="AA97" i="57"/>
  <c r="V97" i="57"/>
  <c r="AY97" i="57" s="1"/>
  <c r="Y97" i="57"/>
  <c r="Q97" i="57"/>
  <c r="BA97" i="57" s="1"/>
  <c r="BB97" i="57" s="1"/>
  <c r="AB97" i="57"/>
  <c r="P97" i="57"/>
  <c r="R26" i="57"/>
  <c r="W26" i="57"/>
  <c r="V26" i="57"/>
  <c r="AY26" i="57" s="1"/>
  <c r="AE26" i="57" a="1"/>
  <c r="AE26" i="57" s="1"/>
  <c r="U26" i="57"/>
  <c r="S19" i="57"/>
  <c r="AA19" i="57"/>
  <c r="W19" i="57"/>
  <c r="AB19" i="57"/>
  <c r="P19" i="57"/>
  <c r="Q19" i="57"/>
  <c r="BA19" i="57" s="1"/>
  <c r="V19" i="57"/>
  <c r="AY19" i="57" s="1"/>
  <c r="BB19" i="57" s="1"/>
  <c r="R19" i="57"/>
  <c r="AU19" i="57"/>
  <c r="AV30" i="57" s="1"/>
  <c r="U19" i="57"/>
  <c r="Y19" i="57"/>
  <c r="Z19" i="57"/>
  <c r="AZ19" i="57" s="1"/>
  <c r="AS118" i="57"/>
  <c r="AF118" i="57" s="1"/>
  <c r="R118" i="57"/>
  <c r="P118" i="57"/>
  <c r="V118" i="57"/>
  <c r="AY118" i="57" s="1"/>
  <c r="BB118" i="57" s="1"/>
  <c r="U118" i="57"/>
  <c r="R73" i="57"/>
  <c r="Q73" i="57"/>
  <c r="BA73" i="57" s="1"/>
  <c r="S73" i="57"/>
  <c r="P73" i="57"/>
  <c r="S88" i="57"/>
  <c r="P88" i="57"/>
  <c r="Q88" i="57"/>
  <c r="BA88" i="57" s="1"/>
  <c r="R88" i="57"/>
  <c r="AS88" i="57"/>
  <c r="AF88" i="57" s="1"/>
  <c r="AS111" i="57"/>
  <c r="AF111" i="57" s="1"/>
  <c r="AS76" i="57"/>
  <c r="AF76" i="57" s="1"/>
  <c r="AA118" i="57"/>
  <c r="W88" i="57"/>
  <c r="Z118" i="57"/>
  <c r="AZ118" i="57" s="1"/>
  <c r="AA26" i="57"/>
  <c r="W73" i="57"/>
  <c r="Q12" i="57"/>
  <c r="BA12" i="57" s="1"/>
  <c r="BB12" i="57" s="1"/>
  <c r="Z12" i="57"/>
  <c r="AZ12" i="57" s="1"/>
  <c r="AE118" i="57" a="1"/>
  <c r="AE118" i="57" s="1"/>
  <c r="AD118" i="57" s="1"/>
  <c r="AC118" i="57" s="1"/>
  <c r="AA95" i="57"/>
  <c r="AE97" i="57" a="1"/>
  <c r="AE97" i="57" s="1"/>
  <c r="AD97" i="57" s="1"/>
  <c r="AC97" i="57" s="1"/>
  <c r="Y88" i="57"/>
  <c r="Q26" i="57"/>
  <c r="BA26" i="57" s="1"/>
  <c r="BB26" i="57" s="1"/>
  <c r="AB73" i="57"/>
  <c r="P57" i="57"/>
  <c r="S57" i="57"/>
  <c r="R57" i="57"/>
  <c r="AU57" i="57"/>
  <c r="AV46" i="57" s="1"/>
  <c r="Q57" i="57"/>
  <c r="BA57" i="57" s="1"/>
  <c r="AS92" i="57"/>
  <c r="AF92" i="57" s="1"/>
  <c r="AE19" i="57" a="1"/>
  <c r="AE19" i="57" s="1"/>
  <c r="AD19" i="57" s="1"/>
  <c r="AC19" i="57" s="1"/>
  <c r="Y83" i="57"/>
  <c r="AA88" i="57"/>
  <c r="AB26" i="57"/>
  <c r="V88" i="57"/>
  <c r="AY88" i="57" s="1"/>
  <c r="BB88" i="57" s="1"/>
  <c r="AA4" i="57"/>
  <c r="U4" i="57"/>
  <c r="Q4" i="57"/>
  <c r="BA4" i="57" s="1"/>
  <c r="S4" i="57"/>
  <c r="Z4" i="57"/>
  <c r="AZ4" i="57" s="1"/>
  <c r="P4" i="57"/>
  <c r="V4" i="57"/>
  <c r="AY4" i="57" s="1"/>
  <c r="AB4" i="57"/>
  <c r="AU4" i="57"/>
  <c r="AV65" i="57" s="1"/>
  <c r="Y4" i="57"/>
  <c r="W4" i="57"/>
  <c r="R4" i="57"/>
  <c r="R28" i="57"/>
  <c r="V28" i="57"/>
  <c r="AY28" i="57" s="1"/>
  <c r="AE28" i="57" a="1"/>
  <c r="AE28" i="57" s="1"/>
  <c r="S28" i="57"/>
  <c r="Y28" i="57"/>
  <c r="Q28" i="57"/>
  <c r="BA28" i="57" s="1"/>
  <c r="BB28" i="57" s="1"/>
  <c r="AA28" i="57"/>
  <c r="P28" i="57"/>
  <c r="W28" i="57"/>
  <c r="P81" i="57"/>
  <c r="Z81" i="57"/>
  <c r="AZ81" i="57" s="1"/>
  <c r="W81" i="57"/>
  <c r="Y81" i="57"/>
  <c r="AB81" i="57"/>
  <c r="U81" i="57"/>
  <c r="S81" i="57"/>
  <c r="V81" i="57"/>
  <c r="AY81" i="57" s="1"/>
  <c r="AA81" i="57"/>
  <c r="AE81" i="57" a="1"/>
  <c r="AE81" i="57" s="1"/>
  <c r="AD81" i="57" s="1"/>
  <c r="AC81" i="57" s="1"/>
  <c r="R81" i="57"/>
  <c r="AS107" i="57"/>
  <c r="AF107" i="57" s="1"/>
  <c r="Q59" i="57"/>
  <c r="BA59" i="57" s="1"/>
  <c r="BB59" i="57" s="1"/>
  <c r="AB88" i="57"/>
  <c r="V73" i="57"/>
  <c r="AY73" i="57" s="1"/>
  <c r="BB73" i="57" s="1"/>
  <c r="V43" i="57"/>
  <c r="AY43" i="57" s="1"/>
  <c r="S43" i="57"/>
  <c r="AE43" i="57" a="1"/>
  <c r="AE43" i="57" s="1"/>
  <c r="AA43" i="57"/>
  <c r="R43" i="57"/>
  <c r="Q43" i="57"/>
  <c r="BA43" i="57" s="1"/>
  <c r="BB43" i="57" s="1"/>
  <c r="AB43" i="57"/>
  <c r="Y43" i="57"/>
  <c r="P43" i="57"/>
  <c r="Z43" i="57"/>
  <c r="AZ43" i="57" s="1"/>
  <c r="U43" i="57"/>
  <c r="W43" i="57"/>
  <c r="AU43" i="57"/>
  <c r="Y109" i="57"/>
  <c r="AB109" i="57"/>
  <c r="AE109" i="57" a="1"/>
  <c r="AE109" i="57" s="1"/>
  <c r="AA109" i="57"/>
  <c r="Z109" i="57"/>
  <c r="AZ109" i="57" s="1"/>
  <c r="W109" i="57"/>
  <c r="V109" i="57"/>
  <c r="AY109" i="57" s="1"/>
  <c r="P109" i="57"/>
  <c r="R109" i="57"/>
  <c r="S109" i="57"/>
  <c r="AA20" i="57"/>
  <c r="Q20" i="57"/>
  <c r="BA20" i="57" s="1"/>
  <c r="W20" i="57"/>
  <c r="Z20" i="57"/>
  <c r="AZ20" i="57" s="1"/>
  <c r="BB20" i="57" s="1"/>
  <c r="U20" i="57"/>
  <c r="P20" i="57"/>
  <c r="R20" i="57"/>
  <c r="AD109" i="57"/>
  <c r="AC109" i="57" s="1"/>
  <c r="AS125" i="57"/>
  <c r="AF125" i="57" s="1"/>
  <c r="AE73" i="57" a="1"/>
  <c r="AE73" i="57" s="1"/>
  <c r="AD73" i="57" s="1"/>
  <c r="AC73" i="57" s="1"/>
  <c r="Q118" i="57"/>
  <c r="BA118" i="57" s="1"/>
  <c r="S26" i="57"/>
  <c r="Y118" i="57"/>
  <c r="W80" i="57"/>
  <c r="U80" i="57"/>
  <c r="P80" i="57"/>
  <c r="AA80" i="57"/>
  <c r="Y80" i="57"/>
  <c r="Z80" i="57"/>
  <c r="AZ80" i="57" s="1"/>
  <c r="AB80" i="57"/>
  <c r="AE80" i="57" a="1"/>
  <c r="AE80" i="57" s="1"/>
  <c r="AD80" i="57" s="1"/>
  <c r="AC80" i="57" s="1"/>
  <c r="S35" i="57"/>
  <c r="P35" i="57"/>
  <c r="R35" i="57"/>
  <c r="U35" i="57"/>
  <c r="AU35" i="57"/>
  <c r="Q35" i="57"/>
  <c r="BA35" i="57" s="1"/>
  <c r="AA35" i="57"/>
  <c r="AE46" i="58" a="1"/>
  <c r="AE46" i="58" s="1"/>
  <c r="AD46" i="58" s="1"/>
  <c r="AC46" i="58" s="1"/>
  <c r="AE64" i="58" a="1"/>
  <c r="AE64" i="58" s="1"/>
  <c r="AD64" i="58" s="1"/>
  <c r="AC64" i="58" s="1"/>
  <c r="BB17" i="58"/>
  <c r="S64" i="58"/>
  <c r="AB59" i="58"/>
  <c r="Y89" i="58"/>
  <c r="Z89" i="58"/>
  <c r="AZ89" i="58" s="1"/>
  <c r="AB89" i="58"/>
  <c r="P89" i="58"/>
  <c r="AE89" i="58" a="1"/>
  <c r="AE89" i="58" s="1"/>
  <c r="AD89" i="58" s="1"/>
  <c r="AC89" i="58" s="1"/>
  <c r="W89" i="58"/>
  <c r="V89" i="58"/>
  <c r="AY89" i="58" s="1"/>
  <c r="U89" i="58"/>
  <c r="AA89" i="58"/>
  <c r="R89" i="58"/>
  <c r="Z58" i="58"/>
  <c r="AZ58" i="58" s="1"/>
  <c r="V58" i="58"/>
  <c r="AY58" i="58" s="1"/>
  <c r="BB58" i="58" s="1"/>
  <c r="AB58" i="58"/>
  <c r="AU58" i="58"/>
  <c r="AV24" i="58" s="1"/>
  <c r="R58" i="58"/>
  <c r="U58" i="58"/>
  <c r="Q58" i="58"/>
  <c r="BA58" i="58" s="1"/>
  <c r="AA58" i="58"/>
  <c r="S58" i="58"/>
  <c r="P58" i="58"/>
  <c r="W58" i="58"/>
  <c r="Y58" i="58"/>
  <c r="Z105" i="58"/>
  <c r="AZ105" i="58" s="1"/>
  <c r="Q105" i="58"/>
  <c r="BA105" i="58" s="1"/>
  <c r="BB105" i="58" s="1"/>
  <c r="P105" i="58"/>
  <c r="Y105" i="58"/>
  <c r="AE105" i="58" a="1"/>
  <c r="AE105" i="58" s="1"/>
  <c r="AD105" i="58" s="1"/>
  <c r="AC105" i="58" s="1"/>
  <c r="S105" i="58"/>
  <c r="AB73" i="58"/>
  <c r="Z73" i="58"/>
  <c r="AZ73" i="58" s="1"/>
  <c r="AE73" i="58" a="1"/>
  <c r="AE73" i="58" s="1"/>
  <c r="AA73" i="58"/>
  <c r="U73" i="58"/>
  <c r="Y73" i="58"/>
  <c r="W73" i="58"/>
  <c r="AS81" i="58"/>
  <c r="AF81" i="58" s="1"/>
  <c r="AB81" i="58"/>
  <c r="Z81" i="58"/>
  <c r="AZ81" i="58" s="1"/>
  <c r="W81" i="58"/>
  <c r="Y81" i="58"/>
  <c r="V81" i="58"/>
  <c r="AY81" i="58" s="1"/>
  <c r="S81" i="58"/>
  <c r="R81" i="58"/>
  <c r="U81" i="58"/>
  <c r="P81" i="58"/>
  <c r="AA81" i="58"/>
  <c r="Q81" i="58"/>
  <c r="BA81" i="58" s="1"/>
  <c r="AU43" i="58"/>
  <c r="AV72" i="58" s="1"/>
  <c r="Q43" i="58"/>
  <c r="BA43" i="58" s="1"/>
  <c r="U64" i="58"/>
  <c r="AS114" i="58"/>
  <c r="AF114" i="58" s="1"/>
  <c r="Q64" i="58"/>
  <c r="BA64" i="58" s="1"/>
  <c r="P64" i="58"/>
  <c r="Z59" i="58"/>
  <c r="AZ59" i="58" s="1"/>
  <c r="Z43" i="58"/>
  <c r="AZ43" i="58" s="1"/>
  <c r="BB43" i="58" s="1"/>
  <c r="BB60" i="58"/>
  <c r="U59" i="58"/>
  <c r="AA25" i="58"/>
  <c r="AB25" i="58"/>
  <c r="Q25" i="58"/>
  <c r="BA25" i="58" s="1"/>
  <c r="BB25" i="58" s="1"/>
  <c r="P25" i="58"/>
  <c r="Z25" i="58"/>
  <c r="AZ25" i="58" s="1"/>
  <c r="W25" i="58"/>
  <c r="Y25" i="58"/>
  <c r="S25" i="58"/>
  <c r="V25" i="58"/>
  <c r="AY25" i="58" s="1"/>
  <c r="AU25" i="58"/>
  <c r="AV27" i="58" s="1"/>
  <c r="AE25" i="58" a="1"/>
  <c r="AE25" i="58" s="1"/>
  <c r="U25" i="58"/>
  <c r="R25" i="58"/>
  <c r="P65" i="58"/>
  <c r="AA65" i="58"/>
  <c r="Z65" i="58"/>
  <c r="AZ65" i="58" s="1"/>
  <c r="BB65" i="58" s="1"/>
  <c r="P9" i="58"/>
  <c r="AA9" i="58"/>
  <c r="AB9" i="58"/>
  <c r="Y9" i="58"/>
  <c r="AU9" i="58"/>
  <c r="AV44" i="58" s="1"/>
  <c r="U9" i="58"/>
  <c r="W9" i="58"/>
  <c r="AE9" i="58" a="1"/>
  <c r="AE9" i="58" s="1"/>
  <c r="Z9" i="58"/>
  <c r="AZ9" i="58" s="1"/>
  <c r="R9" i="58"/>
  <c r="V11" i="58"/>
  <c r="AY11" i="58" s="1"/>
  <c r="BB11" i="58" s="1"/>
  <c r="S11" i="58"/>
  <c r="P11" i="58"/>
  <c r="R11" i="58"/>
  <c r="Z11" i="58"/>
  <c r="AZ11" i="58" s="1"/>
  <c r="Q11" i="58"/>
  <c r="BA11" i="58" s="1"/>
  <c r="AU11" i="58"/>
  <c r="AV62" i="58" s="1"/>
  <c r="AS121" i="58"/>
  <c r="AF121" i="58" s="1"/>
  <c r="AA64" i="58"/>
  <c r="AU64" i="58"/>
  <c r="AV98" i="58" s="1"/>
  <c r="BB81" i="58"/>
  <c r="AU59" i="58"/>
  <c r="AB43" i="58"/>
  <c r="AB11" i="58"/>
  <c r="W59" i="58"/>
  <c r="P42" i="58"/>
  <c r="W42" i="58"/>
  <c r="S42" i="58"/>
  <c r="R42" i="58"/>
  <c r="AU42" i="58"/>
  <c r="Q42" i="58"/>
  <c r="BA42" i="58" s="1"/>
  <c r="V42" i="58"/>
  <c r="AY42" i="58" s="1"/>
  <c r="BB42" i="58" s="1"/>
  <c r="Z74" i="58"/>
  <c r="AZ74" i="58" s="1"/>
  <c r="BB74" i="58" s="1"/>
  <c r="AA74" i="58"/>
  <c r="P74" i="58"/>
  <c r="Y74" i="58"/>
  <c r="AB74" i="58"/>
  <c r="S74" i="58"/>
  <c r="Q74" i="58"/>
  <c r="BA74" i="58" s="1"/>
  <c r="Y50" i="58"/>
  <c r="Z50" i="58"/>
  <c r="AZ50" i="58" s="1"/>
  <c r="W50" i="58"/>
  <c r="R50" i="58"/>
  <c r="Q50" i="58"/>
  <c r="BA50" i="58" s="1"/>
  <c r="BB50" i="58" s="1"/>
  <c r="P50" i="58"/>
  <c r="R43" i="58"/>
  <c r="AE81" i="58" a="1"/>
  <c r="AE81" i="58" s="1"/>
  <c r="AD81" i="58" s="1"/>
  <c r="AC81" i="58" s="1"/>
  <c r="AE11" i="58" a="1"/>
  <c r="AE11" i="58" s="1"/>
  <c r="AD11" i="58" s="1"/>
  <c r="AC11" i="58" s="1"/>
  <c r="R64" i="58"/>
  <c r="Q59" i="58"/>
  <c r="BA59" i="58" s="1"/>
  <c r="P43" i="58"/>
  <c r="R73" i="58"/>
  <c r="R57" i="58"/>
  <c r="AU57" i="58"/>
  <c r="AV104" i="58" s="1"/>
  <c r="AA57" i="58"/>
  <c r="V57" i="58"/>
  <c r="AY57" i="58" s="1"/>
  <c r="P57" i="58"/>
  <c r="Q57" i="58"/>
  <c r="BA57" i="58" s="1"/>
  <c r="BB57" i="58" s="1"/>
  <c r="S57" i="58"/>
  <c r="Y57" i="58"/>
  <c r="U57" i="58"/>
  <c r="W57" i="58"/>
  <c r="Z57" i="58"/>
  <c r="AZ57" i="58" s="1"/>
  <c r="AB57" i="58"/>
  <c r="AE57" i="58" a="1"/>
  <c r="AE57" i="58" s="1"/>
  <c r="Q129" i="58"/>
  <c r="BA129" i="58" s="1"/>
  <c r="P129" i="58"/>
  <c r="AS129" i="58"/>
  <c r="AF129" i="58" s="1"/>
  <c r="S129" i="58"/>
  <c r="R129" i="58"/>
  <c r="AD119" i="58"/>
  <c r="AC119" i="58" s="1"/>
  <c r="AE59" i="58" a="1"/>
  <c r="AE59" i="58" s="1"/>
  <c r="AD59" i="58" s="1"/>
  <c r="AC59" i="58" s="1"/>
  <c r="AB64" i="58"/>
  <c r="R59" i="58"/>
  <c r="S43" i="58"/>
  <c r="Y11" i="58"/>
  <c r="V73" i="58"/>
  <c r="AY73" i="58" s="1"/>
  <c r="U99" i="58"/>
  <c r="AE99" i="58" a="1"/>
  <c r="AE99" i="58" s="1"/>
  <c r="AD99" i="58" s="1"/>
  <c r="AC99" i="58" s="1"/>
  <c r="AB99" i="58"/>
  <c r="AA99" i="58"/>
  <c r="Y99" i="58"/>
  <c r="W99" i="58"/>
  <c r="Z99" i="58"/>
  <c r="AZ99" i="58" s="1"/>
  <c r="AE67" i="58" a="1"/>
  <c r="AE67" i="58" s="1"/>
  <c r="AD67" i="58" s="1"/>
  <c r="AC67" i="58" s="1"/>
  <c r="Z67" i="58"/>
  <c r="AZ67" i="58" s="1"/>
  <c r="Y67" i="58"/>
  <c r="W64" i="58"/>
  <c r="Q73" i="58"/>
  <c r="BA73" i="58" s="1"/>
  <c r="BB73" i="58" s="1"/>
  <c r="AS73" i="58"/>
  <c r="AF73" i="58" s="1"/>
  <c r="AD73" i="58" s="1"/>
  <c r="AC73" i="58" s="1"/>
  <c r="AD82" i="58"/>
  <c r="AC82" i="58" s="1"/>
  <c r="V59" i="58"/>
  <c r="AY59" i="58" s="1"/>
  <c r="BB59" i="58" s="1"/>
  <c r="AA59" i="58"/>
  <c r="U43" i="58"/>
  <c r="V43" i="58"/>
  <c r="AY43" i="58" s="1"/>
  <c r="BB76" i="58"/>
  <c r="AA35" i="58"/>
  <c r="AB35" i="58"/>
  <c r="W35" i="58"/>
  <c r="Z35" i="58"/>
  <c r="AZ35" i="58" s="1"/>
  <c r="Y35" i="58"/>
  <c r="AE35" i="58" a="1"/>
  <c r="AE35" i="58" s="1"/>
  <c r="AU35" i="58"/>
  <c r="AV101" i="58" s="1"/>
  <c r="U35" i="58"/>
  <c r="BB46" i="59"/>
  <c r="W27" i="59"/>
  <c r="Z63" i="59"/>
  <c r="AZ63" i="59" s="1"/>
  <c r="V63" i="59"/>
  <c r="AY63" i="59" s="1"/>
  <c r="AB108" i="59"/>
  <c r="AE108" i="59" a="1"/>
  <c r="AE108" i="59" s="1"/>
  <c r="Y108" i="59"/>
  <c r="AA108" i="59"/>
  <c r="Z108" i="59"/>
  <c r="AZ108" i="59" s="1"/>
  <c r="Q108" i="59"/>
  <c r="BA108" i="59" s="1"/>
  <c r="BB108" i="59" s="1"/>
  <c r="W108" i="59"/>
  <c r="U108" i="59"/>
  <c r="V108" i="59"/>
  <c r="AY108" i="59" s="1"/>
  <c r="S108" i="59"/>
  <c r="V82" i="59"/>
  <c r="AY82" i="59" s="1"/>
  <c r="BB82" i="59" s="1"/>
  <c r="AS82" i="59"/>
  <c r="AF82" i="59" s="1"/>
  <c r="U82" i="59"/>
  <c r="Y82" i="59"/>
  <c r="W82" i="59"/>
  <c r="Q82" i="59"/>
  <c r="BA82" i="59" s="1"/>
  <c r="Q27" i="59"/>
  <c r="BA27" i="59" s="1"/>
  <c r="BB27" i="59" s="1"/>
  <c r="R27" i="59"/>
  <c r="W63" i="59"/>
  <c r="AA63" i="59"/>
  <c r="Y97" i="59"/>
  <c r="P97" i="59"/>
  <c r="S97" i="59"/>
  <c r="Z95" i="59"/>
  <c r="AZ95" i="59" s="1"/>
  <c r="P95" i="59"/>
  <c r="AB95" i="59"/>
  <c r="W95" i="59"/>
  <c r="R95" i="59"/>
  <c r="AE95" i="59" a="1"/>
  <c r="AE95" i="59" s="1"/>
  <c r="AD95" i="59" s="1"/>
  <c r="AC95" i="59" s="1"/>
  <c r="Y95" i="59"/>
  <c r="AU43" i="59"/>
  <c r="Z43" i="59"/>
  <c r="AZ43" i="59" s="1"/>
  <c r="R43" i="59"/>
  <c r="Y43" i="59"/>
  <c r="V43" i="59"/>
  <c r="AY43" i="59" s="1"/>
  <c r="AA27" i="59"/>
  <c r="Z27" i="59"/>
  <c r="AZ27" i="59" s="1"/>
  <c r="AB27" i="59"/>
  <c r="U63" i="59"/>
  <c r="Y63" i="59"/>
  <c r="V115" i="59"/>
  <c r="AY115" i="59" s="1"/>
  <c r="BB115" i="59" s="1"/>
  <c r="W38" i="59"/>
  <c r="AU38" i="59"/>
  <c r="AV90" i="59" s="1"/>
  <c r="Y38" i="59"/>
  <c r="V38" i="59"/>
  <c r="AY38" i="59" s="1"/>
  <c r="AB38" i="59"/>
  <c r="P38" i="59"/>
  <c r="Z38" i="59"/>
  <c r="AZ38" i="59" s="1"/>
  <c r="S38" i="59"/>
  <c r="U38" i="59"/>
  <c r="Q38" i="59"/>
  <c r="BA38" i="59" s="1"/>
  <c r="AA38" i="59"/>
  <c r="R38" i="59"/>
  <c r="Q6" i="59"/>
  <c r="BA6" i="59" s="1"/>
  <c r="W6" i="59"/>
  <c r="P6" i="59"/>
  <c r="R6" i="59"/>
  <c r="S6" i="59"/>
  <c r="AU6" i="59"/>
  <c r="Y3" i="59"/>
  <c r="U3" i="59"/>
  <c r="V3" i="59"/>
  <c r="AY3" i="59" s="1"/>
  <c r="AU3" i="59"/>
  <c r="AV37" i="59" s="1"/>
  <c r="Z3" i="59"/>
  <c r="AZ3" i="59" s="1"/>
  <c r="S3" i="59"/>
  <c r="R3" i="59"/>
  <c r="W3" i="59"/>
  <c r="P3" i="59"/>
  <c r="AB3" i="59"/>
  <c r="AA3" i="59"/>
  <c r="Q3" i="59"/>
  <c r="BA3" i="59" s="1"/>
  <c r="P37" i="59"/>
  <c r="Y37" i="59"/>
  <c r="Z37" i="59"/>
  <c r="AZ37" i="59" s="1"/>
  <c r="U37" i="59"/>
  <c r="V37" i="59"/>
  <c r="AY37" i="59" s="1"/>
  <c r="W37" i="59"/>
  <c r="R37" i="59"/>
  <c r="AU37" i="59"/>
  <c r="AA37" i="59"/>
  <c r="S37" i="59"/>
  <c r="AB37" i="59"/>
  <c r="Q37" i="59"/>
  <c r="BA37" i="59" s="1"/>
  <c r="W61" i="59"/>
  <c r="AE61" i="59" a="1"/>
  <c r="AE61" i="59" s="1"/>
  <c r="U61" i="59"/>
  <c r="Y61" i="59"/>
  <c r="AU61" i="59"/>
  <c r="AV16" i="59" s="1"/>
  <c r="AA61" i="59"/>
  <c r="AB61" i="59"/>
  <c r="Z61" i="59"/>
  <c r="AZ61" i="59" s="1"/>
  <c r="AA115" i="59"/>
  <c r="AB46" i="59"/>
  <c r="AU46" i="59"/>
  <c r="AE46" i="59" a="1"/>
  <c r="AE46" i="59" s="1"/>
  <c r="AU30" i="59"/>
  <c r="AE30" i="59" a="1"/>
  <c r="AE30" i="59" s="1"/>
  <c r="AB30" i="59"/>
  <c r="R30" i="59"/>
  <c r="Q30" i="59"/>
  <c r="BA30" i="59" s="1"/>
  <c r="BB30" i="59" s="1"/>
  <c r="V30" i="59"/>
  <c r="AY30" i="59" s="1"/>
  <c r="U30" i="59"/>
  <c r="Z30" i="59"/>
  <c r="AZ30" i="59" s="1"/>
  <c r="S30" i="59"/>
  <c r="W30" i="59"/>
  <c r="P30" i="59"/>
  <c r="Y30" i="59"/>
  <c r="AA30" i="59"/>
  <c r="S63" i="59"/>
  <c r="R63" i="59"/>
  <c r="Q63" i="59"/>
  <c r="BA63" i="59" s="1"/>
  <c r="BB63" i="59" s="1"/>
  <c r="AD90" i="59"/>
  <c r="AC90" i="59" s="1"/>
  <c r="AU63" i="59"/>
  <c r="BB84" i="59"/>
  <c r="Z44" i="59"/>
  <c r="AZ44" i="59" s="1"/>
  <c r="S44" i="59"/>
  <c r="AA44" i="59"/>
  <c r="AE44" i="59" a="1"/>
  <c r="AE44" i="59" s="1"/>
  <c r="AB44" i="59"/>
  <c r="R44" i="59"/>
  <c r="U44" i="59"/>
  <c r="Y44" i="59"/>
  <c r="W116" i="59"/>
  <c r="U116" i="59"/>
  <c r="S116" i="59"/>
  <c r="R116" i="59"/>
  <c r="Y116" i="59"/>
  <c r="P116" i="59"/>
  <c r="Q116" i="59"/>
  <c r="BA116" i="59" s="1"/>
  <c r="AS116" i="59"/>
  <c r="AF116" i="59" s="1"/>
  <c r="V116" i="59"/>
  <c r="AY116" i="59" s="1"/>
  <c r="BB116" i="59" s="1"/>
  <c r="AB116" i="59"/>
  <c r="AA116" i="59"/>
  <c r="AU27" i="59"/>
  <c r="AV101" i="59" s="1"/>
  <c r="V27" i="59"/>
  <c r="AY27" i="59" s="1"/>
  <c r="AE27" i="59" a="1"/>
  <c r="AE27" i="59" s="1"/>
  <c r="S27" i="59"/>
  <c r="Q4" i="59"/>
  <c r="BA4" i="59" s="1"/>
  <c r="S4" i="59"/>
  <c r="R4" i="59"/>
  <c r="AU4" i="59"/>
  <c r="Z4" i="59"/>
  <c r="AZ4" i="59" s="1"/>
  <c r="P4" i="59"/>
  <c r="U4" i="59"/>
  <c r="V4" i="59"/>
  <c r="AY4" i="59" s="1"/>
  <c r="AA4" i="59"/>
  <c r="AB4" i="59"/>
  <c r="Y27" i="59"/>
  <c r="AE63" i="59" a="1"/>
  <c r="AE63" i="59" s="1"/>
  <c r="S12" i="59"/>
  <c r="AB12" i="59"/>
  <c r="Z12" i="59"/>
  <c r="AZ12" i="59" s="1"/>
  <c r="AA12" i="59"/>
  <c r="R12" i="59"/>
  <c r="AE12" i="59" a="1"/>
  <c r="AE12" i="59" s="1"/>
  <c r="P12" i="59"/>
  <c r="Q12" i="59"/>
  <c r="BA12" i="59" s="1"/>
  <c r="BB12" i="59" s="1"/>
  <c r="AU12" i="59"/>
  <c r="AV19" i="59" s="1"/>
  <c r="U12" i="59"/>
  <c r="V12" i="59"/>
  <c r="AY12" i="59" s="1"/>
  <c r="Y12" i="59"/>
  <c r="W12" i="59"/>
  <c r="R14" i="59"/>
  <c r="V14" i="59"/>
  <c r="AY14" i="59" s="1"/>
  <c r="AU14" i="59"/>
  <c r="AV8" i="59" s="1"/>
  <c r="Z14" i="59"/>
  <c r="AZ14" i="59" s="1"/>
  <c r="P14" i="59"/>
  <c r="U14" i="59"/>
  <c r="S14" i="59"/>
  <c r="Y14" i="59"/>
  <c r="AE14" i="59" a="1"/>
  <c r="AE14" i="59" s="1"/>
  <c r="W14" i="59"/>
  <c r="AA14" i="59"/>
  <c r="Q14" i="59"/>
  <c r="BA14" i="59" s="1"/>
  <c r="BB14" i="59" s="1"/>
  <c r="AB14" i="59"/>
  <c r="P115" i="59"/>
  <c r="Y115" i="59"/>
  <c r="W115" i="59"/>
  <c r="S115" i="59"/>
  <c r="Q115" i="59"/>
  <c r="BA115" i="59" s="1"/>
  <c r="AS115" i="59"/>
  <c r="AF115" i="59" s="1"/>
  <c r="R115" i="59"/>
  <c r="U115" i="59"/>
  <c r="R59" i="59"/>
  <c r="U59" i="59"/>
  <c r="Z59" i="59"/>
  <c r="AZ59" i="59" s="1"/>
  <c r="P59" i="59"/>
  <c r="S59" i="59"/>
  <c r="W59" i="59"/>
  <c r="AU59" i="59"/>
  <c r="AV29" i="59" s="1"/>
  <c r="V59" i="59"/>
  <c r="AY59" i="59" s="1"/>
  <c r="AA59" i="59"/>
  <c r="AE59" i="59" a="1"/>
  <c r="AE59" i="59" s="1"/>
  <c r="Q59" i="59"/>
  <c r="BA59" i="59" s="1"/>
  <c r="BB59" i="59" s="1"/>
  <c r="Y59" i="59"/>
  <c r="AB59" i="59"/>
  <c r="S5" i="59"/>
  <c r="Y5" i="59"/>
  <c r="U5" i="59"/>
  <c r="Q5" i="59"/>
  <c r="BA5" i="59" s="1"/>
  <c r="AB5" i="59"/>
  <c r="R5" i="59"/>
  <c r="W45" i="59"/>
  <c r="AE45" i="59" a="1"/>
  <c r="AE45" i="59" s="1"/>
  <c r="Q45" i="59"/>
  <c r="BA45" i="59" s="1"/>
  <c r="BB45" i="59" s="1"/>
  <c r="P45" i="59"/>
  <c r="AU45" i="59"/>
  <c r="AV73" i="59" s="1"/>
  <c r="Y45" i="59"/>
  <c r="V45" i="59"/>
  <c r="AY45" i="59" s="1"/>
  <c r="U87" i="59"/>
  <c r="V87" i="59"/>
  <c r="AY87" i="59" s="1"/>
  <c r="AA87" i="59"/>
  <c r="Y87" i="59"/>
  <c r="S87" i="59"/>
  <c r="R87" i="59"/>
  <c r="Z87" i="59"/>
  <c r="AZ87" i="59" s="1"/>
  <c r="AS87" i="59"/>
  <c r="AF87" i="59" s="1"/>
  <c r="AB87" i="59"/>
  <c r="P87" i="59"/>
  <c r="Q87" i="59"/>
  <c r="BA87" i="59" s="1"/>
  <c r="W87" i="59"/>
  <c r="Y112" i="59"/>
  <c r="AE112" i="59" a="1"/>
  <c r="AE112" i="59" s="1"/>
  <c r="S112" i="59"/>
  <c r="AA112" i="59"/>
  <c r="Q112" i="59"/>
  <c r="BA112" i="59" s="1"/>
  <c r="BB112" i="59" s="1"/>
  <c r="U112" i="59"/>
  <c r="R112" i="59"/>
  <c r="V112" i="59"/>
  <c r="AY112" i="59" s="1"/>
  <c r="W112" i="59"/>
  <c r="AB112" i="59"/>
  <c r="P112" i="59"/>
  <c r="Z112" i="59"/>
  <c r="AZ112" i="59" s="1"/>
  <c r="AU23" i="59"/>
  <c r="AV115" i="59" s="1"/>
  <c r="R23" i="59"/>
  <c r="Q23" i="59"/>
  <c r="BA23" i="59" s="1"/>
  <c r="U23" i="59"/>
  <c r="P23" i="59"/>
  <c r="AB23" i="59"/>
  <c r="AA23" i="59"/>
  <c r="Z23" i="59"/>
  <c r="AZ23" i="59" s="1"/>
  <c r="Y23" i="59"/>
  <c r="S23" i="59"/>
  <c r="W23" i="59"/>
  <c r="V23" i="59"/>
  <c r="AY23" i="59" s="1"/>
  <c r="AB96" i="59"/>
  <c r="Z96" i="59"/>
  <c r="AZ96" i="59" s="1"/>
  <c r="U96" i="59"/>
  <c r="V96" i="59"/>
  <c r="AY96" i="59" s="1"/>
  <c r="Q96" i="59"/>
  <c r="BA96" i="59" s="1"/>
  <c r="BB96" i="59" s="1"/>
  <c r="AA96" i="59"/>
  <c r="S96" i="59"/>
  <c r="R96" i="59"/>
  <c r="Y96" i="59"/>
  <c r="AE96" i="59" a="1"/>
  <c r="AE96" i="59" s="1"/>
  <c r="W96" i="59"/>
  <c r="P96" i="59"/>
  <c r="P49" i="59"/>
  <c r="W49" i="59"/>
  <c r="AE49" i="59" a="1"/>
  <c r="AE49" i="59" s="1"/>
  <c r="Y49" i="59"/>
  <c r="Q49" i="59"/>
  <c r="BA49" i="59" s="1"/>
  <c r="BB49" i="59" s="1"/>
  <c r="U49" i="59"/>
  <c r="AB49" i="59"/>
  <c r="AA49" i="59"/>
  <c r="R49" i="59"/>
  <c r="V49" i="59"/>
  <c r="AY49" i="59" s="1"/>
  <c r="AU49" i="59"/>
  <c r="S49" i="59"/>
  <c r="Z49" i="59"/>
  <c r="AZ49" i="59" s="1"/>
  <c r="Y42" i="59"/>
  <c r="W42" i="59"/>
  <c r="S42" i="59"/>
  <c r="V42" i="59"/>
  <c r="AY42" i="59" s="1"/>
  <c r="AB42" i="59"/>
  <c r="AU42" i="59"/>
  <c r="R42" i="59"/>
  <c r="U42" i="59"/>
  <c r="P42" i="59"/>
  <c r="AA42" i="59"/>
  <c r="Z42" i="59"/>
  <c r="AZ42" i="59" s="1"/>
  <c r="AE42" i="59" a="1"/>
  <c r="AE42" i="59" s="1"/>
  <c r="Q42" i="59"/>
  <c r="BA42" i="59" s="1"/>
  <c r="BB42" i="59" s="1"/>
  <c r="Y67" i="59"/>
  <c r="W67" i="59"/>
  <c r="AS67" i="59"/>
  <c r="AF67" i="59" s="1"/>
  <c r="Z67" i="59"/>
  <c r="AZ67" i="59" s="1"/>
  <c r="S67" i="59"/>
  <c r="V67" i="59"/>
  <c r="AY67" i="59" s="1"/>
  <c r="BB67" i="59" s="1"/>
  <c r="AB67" i="59"/>
  <c r="R67" i="59"/>
  <c r="U67" i="59"/>
  <c r="P67" i="59"/>
  <c r="Q67" i="59"/>
  <c r="BA67" i="59" s="1"/>
  <c r="AA67" i="59"/>
  <c r="V17" i="59"/>
  <c r="AY17" i="59" s="1"/>
  <c r="S17" i="59"/>
  <c r="P17" i="59"/>
  <c r="Z17" i="59"/>
  <c r="AZ17" i="59" s="1"/>
  <c r="AE17" i="59" a="1"/>
  <c r="AE17" i="59" s="1"/>
  <c r="R17" i="59"/>
  <c r="U17" i="59"/>
  <c r="AA17" i="59"/>
  <c r="W17" i="59"/>
  <c r="AB17" i="59"/>
  <c r="Y17" i="59"/>
  <c r="Q17" i="59"/>
  <c r="BA17" i="59" s="1"/>
  <c r="AU17" i="59"/>
  <c r="AS76" i="59"/>
  <c r="AF76" i="59" s="1"/>
  <c r="AS112" i="59"/>
  <c r="AF112" i="59" s="1"/>
  <c r="AD112" i="59" s="1"/>
  <c r="AC112" i="59" s="1"/>
  <c r="BB122" i="59"/>
  <c r="BB34" i="59"/>
  <c r="AU53" i="59"/>
  <c r="S53" i="59"/>
  <c r="Q53" i="59"/>
  <c r="BA53" i="59" s="1"/>
  <c r="AB53" i="59"/>
  <c r="W53" i="59"/>
  <c r="Z53" i="59"/>
  <c r="AZ53" i="59" s="1"/>
  <c r="U53" i="59"/>
  <c r="P53" i="59"/>
  <c r="AA53" i="59"/>
  <c r="V53" i="59"/>
  <c r="AY53" i="59" s="1"/>
  <c r="BB53" i="59" s="1"/>
  <c r="R53" i="59"/>
  <c r="Y53" i="59"/>
  <c r="AE11" i="59" a="1"/>
  <c r="AE11" i="59" s="1"/>
  <c r="Q11" i="59"/>
  <c r="BA11" i="59" s="1"/>
  <c r="BB11" i="59" s="1"/>
  <c r="V11" i="59"/>
  <c r="AY11" i="59" s="1"/>
  <c r="AU11" i="59"/>
  <c r="AV15" i="59" s="1"/>
  <c r="AA11" i="59"/>
  <c r="U11" i="59"/>
  <c r="P11" i="59"/>
  <c r="W11" i="59"/>
  <c r="AB11" i="59"/>
  <c r="S11" i="59"/>
  <c r="Y11" i="59"/>
  <c r="Z11" i="59"/>
  <c r="AZ11" i="59" s="1"/>
  <c r="R11" i="59"/>
  <c r="Y119" i="59"/>
  <c r="P119" i="59"/>
  <c r="V119" i="59"/>
  <c r="AY119" i="59" s="1"/>
  <c r="U119" i="59"/>
  <c r="AS119" i="59"/>
  <c r="AF119" i="59" s="1"/>
  <c r="S119" i="59"/>
  <c r="R119" i="59"/>
  <c r="AA119" i="59"/>
  <c r="Q119" i="59"/>
  <c r="BA119" i="59" s="1"/>
  <c r="W119" i="59"/>
  <c r="AB119" i="59"/>
  <c r="Z119" i="59"/>
  <c r="AZ119" i="59" s="1"/>
  <c r="Q18" i="59"/>
  <c r="BA18" i="59" s="1"/>
  <c r="AB18" i="59"/>
  <c r="AB104" i="59"/>
  <c r="AA104" i="59"/>
  <c r="R104" i="59"/>
  <c r="Y104" i="59"/>
  <c r="W104" i="59"/>
  <c r="P104" i="59"/>
  <c r="S104" i="59"/>
  <c r="AS104" i="59"/>
  <c r="AF104" i="59" s="1"/>
  <c r="Z104" i="59"/>
  <c r="AZ104" i="59" s="1"/>
  <c r="V104" i="59"/>
  <c r="AY104" i="59" s="1"/>
  <c r="U104" i="59"/>
  <c r="Q104" i="59"/>
  <c r="BA104" i="59" s="1"/>
  <c r="AS110" i="59"/>
  <c r="AF110" i="59" s="1"/>
  <c r="BB21" i="59"/>
  <c r="Y64" i="59"/>
  <c r="W64" i="59"/>
  <c r="S64" i="59"/>
  <c r="R64" i="59"/>
  <c r="V64" i="59"/>
  <c r="AY64" i="59" s="1"/>
  <c r="AU64" i="59"/>
  <c r="AV51" i="59" s="1"/>
  <c r="AA64" i="59"/>
  <c r="AB64" i="59"/>
  <c r="P64" i="59"/>
  <c r="Q64" i="59"/>
  <c r="BA64" i="59" s="1"/>
  <c r="BB64" i="59" s="1"/>
  <c r="Z64" i="59"/>
  <c r="AZ64" i="59" s="1"/>
  <c r="AE64" i="59" a="1"/>
  <c r="AE64" i="59" s="1"/>
  <c r="U64" i="59"/>
  <c r="Z127" i="59"/>
  <c r="AZ127" i="59" s="1"/>
  <c r="AB127" i="59"/>
  <c r="S127" i="59"/>
  <c r="R127" i="59"/>
  <c r="AA127" i="59"/>
  <c r="Q127" i="59"/>
  <c r="BA127" i="59" s="1"/>
  <c r="BB127" i="59" s="1"/>
  <c r="AE127" i="59" a="1"/>
  <c r="AE127" i="59" s="1"/>
  <c r="V127" i="59"/>
  <c r="AY127" i="59" s="1"/>
  <c r="U127" i="59"/>
  <c r="P127" i="59"/>
  <c r="W127" i="59"/>
  <c r="Y127" i="59"/>
  <c r="AU47" i="59"/>
  <c r="AB47" i="59"/>
  <c r="Z47" i="59"/>
  <c r="AZ47" i="59" s="1"/>
  <c r="W47" i="59"/>
  <c r="AA47" i="59"/>
  <c r="Y47" i="59"/>
  <c r="AE47" i="59" a="1"/>
  <c r="AE47" i="59" s="1"/>
  <c r="V47" i="59"/>
  <c r="AY47" i="59" s="1"/>
  <c r="Q47" i="59"/>
  <c r="BA47" i="59" s="1"/>
  <c r="BB47" i="59" s="1"/>
  <c r="U47" i="59"/>
  <c r="S47" i="59"/>
  <c r="P47" i="59"/>
  <c r="R47" i="59"/>
  <c r="U26" i="59"/>
  <c r="AA26" i="59"/>
  <c r="V26" i="59"/>
  <c r="AY26" i="59" s="1"/>
  <c r="Z26" i="59"/>
  <c r="AZ26" i="59" s="1"/>
  <c r="Q26" i="59"/>
  <c r="BA26" i="59" s="1"/>
  <c r="BB26" i="59" s="1"/>
  <c r="AU26" i="59"/>
  <c r="AV60" i="59" s="1"/>
  <c r="R26" i="59"/>
  <c r="P26" i="59"/>
  <c r="AB26" i="59"/>
  <c r="Y26" i="59"/>
  <c r="S26" i="59"/>
  <c r="W26" i="59"/>
  <c r="AE26" i="59" a="1"/>
  <c r="AE26" i="59" s="1"/>
  <c r="P33" i="59"/>
  <c r="V33" i="59"/>
  <c r="AY33" i="59" s="1"/>
  <c r="AU33" i="59"/>
  <c r="AV85" i="59" s="1"/>
  <c r="U33" i="59"/>
  <c r="AE33" i="59" a="1"/>
  <c r="AE33" i="59" s="1"/>
  <c r="R33" i="59"/>
  <c r="AA33" i="59"/>
  <c r="Q33" i="59"/>
  <c r="BA33" i="59" s="1"/>
  <c r="BB33" i="59" s="1"/>
  <c r="W33" i="59"/>
  <c r="AB33" i="59"/>
  <c r="Y33" i="59"/>
  <c r="Z33" i="59"/>
  <c r="AZ33" i="59" s="1"/>
  <c r="S33" i="59"/>
  <c r="AD93" i="59"/>
  <c r="AC93" i="59" s="1"/>
  <c r="BB89" i="59"/>
  <c r="BB19" i="59"/>
  <c r="BB17" i="59"/>
  <c r="S57" i="59"/>
  <c r="AB57" i="59"/>
  <c r="R57" i="59"/>
  <c r="Q57" i="59"/>
  <c r="BA57" i="59" s="1"/>
  <c r="U57" i="59"/>
  <c r="AU57" i="59"/>
  <c r="AA57" i="59"/>
  <c r="Z57" i="59"/>
  <c r="AZ57" i="59" s="1"/>
  <c r="W57" i="59"/>
  <c r="V57" i="59"/>
  <c r="AY57" i="59" s="1"/>
  <c r="P57" i="59"/>
  <c r="Y57" i="59"/>
  <c r="Z126" i="59"/>
  <c r="AZ126" i="59" s="1"/>
  <c r="P126" i="59"/>
  <c r="AA126" i="59"/>
  <c r="Y126" i="59"/>
  <c r="V126" i="59"/>
  <c r="AY126" i="59" s="1"/>
  <c r="U126" i="59"/>
  <c r="R126" i="59"/>
  <c r="Q126" i="59"/>
  <c r="BA126" i="59" s="1"/>
  <c r="BB126" i="59" s="1"/>
  <c r="W126" i="59"/>
  <c r="AE126" i="59" a="1"/>
  <c r="AE126" i="59" s="1"/>
  <c r="AD126" i="59" s="1"/>
  <c r="AC126" i="59" s="1"/>
  <c r="S126" i="59"/>
  <c r="AB126" i="59"/>
  <c r="AU54" i="59"/>
  <c r="AV75" i="59" s="1"/>
  <c r="U54" i="59"/>
  <c r="AB54" i="59"/>
  <c r="W54" i="59"/>
  <c r="AA54" i="59"/>
  <c r="S54" i="59"/>
  <c r="V54" i="59"/>
  <c r="AY54" i="59" s="1"/>
  <c r="R54" i="59"/>
  <c r="Y54" i="59"/>
  <c r="Q54" i="59"/>
  <c r="BA54" i="59" s="1"/>
  <c r="P54" i="59"/>
  <c r="Z54" i="59"/>
  <c r="AZ54" i="59" s="1"/>
  <c r="V50" i="59"/>
  <c r="AY50" i="59" s="1"/>
  <c r="U50" i="59"/>
  <c r="AU50" i="59"/>
  <c r="AB50" i="59"/>
  <c r="AA50" i="59"/>
  <c r="S50" i="59"/>
  <c r="Q50" i="59"/>
  <c r="BA50" i="59" s="1"/>
  <c r="W50" i="59"/>
  <c r="P50" i="59"/>
  <c r="Y50" i="59"/>
  <c r="R50" i="59"/>
  <c r="Z50" i="59"/>
  <c r="AZ50" i="59" s="1"/>
  <c r="P105" i="59"/>
  <c r="S105" i="59"/>
  <c r="Q105" i="59"/>
  <c r="BA105" i="59" s="1"/>
  <c r="Y105" i="59"/>
  <c r="AA105" i="59"/>
  <c r="R105" i="59"/>
  <c r="V105" i="59"/>
  <c r="AY105" i="59" s="1"/>
  <c r="AS105" i="59"/>
  <c r="AF105" i="59" s="1"/>
  <c r="U105" i="59"/>
  <c r="AB105" i="59"/>
  <c r="Z105" i="59"/>
  <c r="AZ105" i="59" s="1"/>
  <c r="W105" i="59"/>
  <c r="U106" i="59"/>
  <c r="AB106" i="59"/>
  <c r="Y106" i="59"/>
  <c r="W106" i="59"/>
  <c r="V106" i="59"/>
  <c r="AY106" i="59" s="1"/>
  <c r="AE106" i="59" a="1"/>
  <c r="AE106" i="59" s="1"/>
  <c r="AD106" i="59" s="1"/>
  <c r="AC106" i="59" s="1"/>
  <c r="AA106" i="59"/>
  <c r="Q106" i="59"/>
  <c r="BA106" i="59" s="1"/>
  <c r="BB106" i="59" s="1"/>
  <c r="P106" i="59"/>
  <c r="R106" i="59"/>
  <c r="S106" i="59"/>
  <c r="Z106" i="59"/>
  <c r="AZ106" i="59" s="1"/>
  <c r="AA41" i="59"/>
  <c r="Z41" i="59"/>
  <c r="AZ41" i="59" s="1"/>
  <c r="AU41" i="59"/>
  <c r="AV53" i="59" s="1"/>
  <c r="S41" i="59"/>
  <c r="U41" i="59"/>
  <c r="Q41" i="59"/>
  <c r="BA41" i="59" s="1"/>
  <c r="R41" i="59"/>
  <c r="V41" i="59"/>
  <c r="AY41" i="59" s="1"/>
  <c r="AB41" i="59"/>
  <c r="P41" i="59"/>
  <c r="Y41" i="59"/>
  <c r="W41" i="59"/>
  <c r="AD96" i="59"/>
  <c r="AC96" i="59" s="1"/>
  <c r="AD75" i="59"/>
  <c r="AC75" i="59" s="1"/>
  <c r="AE67" i="59" a="1"/>
  <c r="AE67" i="59" s="1"/>
  <c r="AD67" i="59" s="1"/>
  <c r="AC67" i="59" s="1"/>
  <c r="AD127" i="59"/>
  <c r="AC127" i="59" s="1"/>
  <c r="BB69" i="59"/>
  <c r="W124" i="59"/>
  <c r="AB124" i="59"/>
  <c r="AA124" i="59"/>
  <c r="U124" i="59"/>
  <c r="Q124" i="59"/>
  <c r="BA124" i="59" s="1"/>
  <c r="BB124" i="59" s="1"/>
  <c r="Z124" i="59"/>
  <c r="AZ124" i="59" s="1"/>
  <c r="P124" i="59"/>
  <c r="Y124" i="59"/>
  <c r="S124" i="59"/>
  <c r="R124" i="59"/>
  <c r="V124" i="59"/>
  <c r="AY124" i="59" s="1"/>
  <c r="AE124" i="59" a="1"/>
  <c r="AE124" i="59" s="1"/>
  <c r="AD124" i="59" s="1"/>
  <c r="AC124" i="59" s="1"/>
  <c r="Z74" i="59"/>
  <c r="AZ74" i="59" s="1"/>
  <c r="W74" i="59"/>
  <c r="P74" i="59"/>
  <c r="V74" i="59"/>
  <c r="AY74" i="59" s="1"/>
  <c r="AE74" i="59" a="1"/>
  <c r="AE74" i="59" s="1"/>
  <c r="U74" i="59"/>
  <c r="Y74" i="59"/>
  <c r="Q74" i="59"/>
  <c r="BA74" i="59" s="1"/>
  <c r="BB74" i="59" s="1"/>
  <c r="AB74" i="59"/>
  <c r="S74" i="59"/>
  <c r="R74" i="59"/>
  <c r="AA74" i="59"/>
  <c r="AA62" i="59"/>
  <c r="Y62" i="59"/>
  <c r="AU62" i="59"/>
  <c r="AV95" i="59" s="1"/>
  <c r="V62" i="59"/>
  <c r="AY62" i="59" s="1"/>
  <c r="P62" i="59"/>
  <c r="Q62" i="59"/>
  <c r="BA62" i="59" s="1"/>
  <c r="BB62" i="59" s="1"/>
  <c r="W62" i="59"/>
  <c r="R62" i="59"/>
  <c r="AE62" i="59" a="1"/>
  <c r="AE62" i="59" s="1"/>
  <c r="Z62" i="59"/>
  <c r="AZ62" i="59" s="1"/>
  <c r="AB62" i="59"/>
  <c r="U62" i="59"/>
  <c r="S62" i="59"/>
  <c r="U68" i="58"/>
  <c r="S68" i="58"/>
  <c r="R68" i="58"/>
  <c r="Z68" i="58"/>
  <c r="AZ68" i="58" s="1"/>
  <c r="AB68" i="58"/>
  <c r="W68" i="58"/>
  <c r="AA68" i="58"/>
  <c r="Q68" i="58"/>
  <c r="BA68" i="58" s="1"/>
  <c r="BB68" i="58" s="1"/>
  <c r="Y68" i="58"/>
  <c r="V68" i="58"/>
  <c r="AY68" i="58" s="1"/>
  <c r="P68" i="58"/>
  <c r="AE68" i="58" a="1"/>
  <c r="AE68" i="58" s="1"/>
  <c r="AD68" i="58" s="1"/>
  <c r="AC68" i="58" s="1"/>
  <c r="P8" i="58"/>
  <c r="Y8" i="58"/>
  <c r="S8" i="58"/>
  <c r="AU8" i="58"/>
  <c r="AV9" i="58" s="1"/>
  <c r="AB8" i="58"/>
  <c r="W8" i="58"/>
  <c r="AA8" i="58"/>
  <c r="V8" i="58"/>
  <c r="AY8" i="58" s="1"/>
  <c r="R8" i="58"/>
  <c r="Z8" i="58"/>
  <c r="AZ8" i="58" s="1"/>
  <c r="Q8" i="58"/>
  <c r="BA8" i="58" s="1"/>
  <c r="BB8" i="58" s="1"/>
  <c r="AE8" i="58" a="1"/>
  <c r="AE8" i="58" s="1"/>
  <c r="U8" i="58"/>
  <c r="AA109" i="58"/>
  <c r="AB109" i="58"/>
  <c r="U109" i="58"/>
  <c r="V109" i="58"/>
  <c r="AY109" i="58" s="1"/>
  <c r="BB109" i="58" s="1"/>
  <c r="Y109" i="58"/>
  <c r="AS109" i="58"/>
  <c r="AF109" i="58" s="1"/>
  <c r="Q109" i="58"/>
  <c r="BA109" i="58" s="1"/>
  <c r="Z109" i="58"/>
  <c r="AZ109" i="58" s="1"/>
  <c r="P109" i="58"/>
  <c r="W109" i="58"/>
  <c r="AU15" i="58"/>
  <c r="AV96" i="58" s="1"/>
  <c r="Z15" i="58"/>
  <c r="AZ15" i="58" s="1"/>
  <c r="BB15" i="58" s="1"/>
  <c r="W15" i="58"/>
  <c r="Y15" i="58"/>
  <c r="S15" i="58"/>
  <c r="V15" i="58"/>
  <c r="AY15" i="58" s="1"/>
  <c r="R15" i="58"/>
  <c r="U15" i="58"/>
  <c r="Q15" i="58"/>
  <c r="BA15" i="58" s="1"/>
  <c r="P15" i="58"/>
  <c r="AB15" i="58"/>
  <c r="AA15" i="58"/>
  <c r="R109" i="58"/>
  <c r="S46" i="58"/>
  <c r="R46" i="58"/>
  <c r="AU46" i="58"/>
  <c r="AB46" i="58"/>
  <c r="W46" i="58"/>
  <c r="P46" i="58"/>
  <c r="Q46" i="58"/>
  <c r="BA46" i="58" s="1"/>
  <c r="V46" i="58"/>
  <c r="AY46" i="58" s="1"/>
  <c r="BB46" i="58" s="1"/>
  <c r="U46" i="58"/>
  <c r="Z46" i="58"/>
  <c r="AZ46" i="58" s="1"/>
  <c r="AA46" i="58"/>
  <c r="R45" i="58"/>
  <c r="AU45" i="58"/>
  <c r="AA45" i="58"/>
  <c r="Y45" i="58"/>
  <c r="Z45" i="58"/>
  <c r="AZ45" i="58" s="1"/>
  <c r="W45" i="58"/>
  <c r="Q45" i="58"/>
  <c r="BA45" i="58" s="1"/>
  <c r="U45" i="58"/>
  <c r="AB45" i="58"/>
  <c r="P45" i="58"/>
  <c r="V45" i="58"/>
  <c r="AY45" i="58" s="1"/>
  <c r="S45" i="58"/>
  <c r="AB94" i="58"/>
  <c r="R94" i="58"/>
  <c r="W94" i="58"/>
  <c r="Q94" i="58"/>
  <c r="BA94" i="58" s="1"/>
  <c r="AS94" i="58"/>
  <c r="AF94" i="58" s="1"/>
  <c r="AA94" i="58"/>
  <c r="Y94" i="58"/>
  <c r="P94" i="58"/>
  <c r="U94" i="58"/>
  <c r="Z94" i="58"/>
  <c r="AZ94" i="58" s="1"/>
  <c r="V94" i="58"/>
  <c r="AY94" i="58" s="1"/>
  <c r="S94" i="58"/>
  <c r="Z40" i="58"/>
  <c r="AZ40" i="58" s="1"/>
  <c r="AE40" i="58" a="1"/>
  <c r="AE40" i="58" s="1"/>
  <c r="P40" i="58"/>
  <c r="V40" i="58"/>
  <c r="AY40" i="58" s="1"/>
  <c r="Y40" i="58"/>
  <c r="AB40" i="58"/>
  <c r="U40" i="58"/>
  <c r="R40" i="58"/>
  <c r="AU40" i="58"/>
  <c r="S40" i="58"/>
  <c r="W40" i="58"/>
  <c r="Q40" i="58"/>
  <c r="BA40" i="58" s="1"/>
  <c r="BB40" i="58" s="1"/>
  <c r="AA40" i="58"/>
  <c r="AA95" i="58"/>
  <c r="S95" i="58"/>
  <c r="R95" i="58"/>
  <c r="W95" i="58"/>
  <c r="Q95" i="58"/>
  <c r="BA95" i="58" s="1"/>
  <c r="P95" i="58"/>
  <c r="U95" i="58"/>
  <c r="Y95" i="58"/>
  <c r="V95" i="58"/>
  <c r="AY95" i="58" s="1"/>
  <c r="AB95" i="58"/>
  <c r="AS95" i="58"/>
  <c r="AF95" i="58" s="1"/>
  <c r="Z95" i="58"/>
  <c r="AZ95" i="58" s="1"/>
  <c r="AE15" i="58" a="1"/>
  <c r="AE15" i="58" s="1"/>
  <c r="AD15" i="58" s="1"/>
  <c r="AC15" i="58" s="1"/>
  <c r="S109" i="58"/>
  <c r="U44" i="58"/>
  <c r="S44" i="58"/>
  <c r="Y44" i="58"/>
  <c r="AB44" i="58"/>
  <c r="W44" i="58"/>
  <c r="R44" i="58"/>
  <c r="AA44" i="58"/>
  <c r="V44" i="58"/>
  <c r="AY44" i="58" s="1"/>
  <c r="Z44" i="58"/>
  <c r="AZ44" i="58" s="1"/>
  <c r="Q44" i="58"/>
  <c r="BA44" i="58" s="1"/>
  <c r="P44" i="58"/>
  <c r="AU44" i="58"/>
  <c r="AV20" i="58" s="1"/>
  <c r="AE38" i="58" a="1"/>
  <c r="AE38" i="58" s="1"/>
  <c r="AU38" i="58"/>
  <c r="V38" i="58"/>
  <c r="AY38" i="58" s="1"/>
  <c r="AB38" i="58"/>
  <c r="U38" i="58"/>
  <c r="AA38" i="58"/>
  <c r="Z38" i="58"/>
  <c r="AZ38" i="58" s="1"/>
  <c r="S38" i="58"/>
  <c r="W38" i="58"/>
  <c r="R38" i="58"/>
  <c r="Q38" i="58"/>
  <c r="BA38" i="58" s="1"/>
  <c r="BB38" i="58" s="1"/>
  <c r="P38" i="58"/>
  <c r="Y38" i="58"/>
  <c r="AS124" i="58"/>
  <c r="AF124" i="58" s="1"/>
  <c r="W124" i="58"/>
  <c r="U124" i="58"/>
  <c r="AB124" i="58"/>
  <c r="V124" i="58"/>
  <c r="AY124" i="58" s="1"/>
  <c r="R124" i="58"/>
  <c r="S124" i="58"/>
  <c r="AA124" i="58"/>
  <c r="Z124" i="58"/>
  <c r="AZ124" i="58" s="1"/>
  <c r="Y124" i="58"/>
  <c r="P124" i="58"/>
  <c r="Q124" i="58"/>
  <c r="BA124" i="58" s="1"/>
  <c r="V23" i="58"/>
  <c r="AY23" i="58" s="1"/>
  <c r="Y23" i="58"/>
  <c r="AU23" i="58"/>
  <c r="S23" i="58"/>
  <c r="AB23" i="58"/>
  <c r="AA23" i="58"/>
  <c r="Q23" i="58"/>
  <c r="BA23" i="58" s="1"/>
  <c r="BB23" i="58" s="1"/>
  <c r="P23" i="58"/>
  <c r="W23" i="58"/>
  <c r="AE23" i="58" a="1"/>
  <c r="AE23" i="58" s="1"/>
  <c r="Z23" i="58"/>
  <c r="AZ23" i="58" s="1"/>
  <c r="S16" i="58"/>
  <c r="V16" i="58"/>
  <c r="AY16" i="58" s="1"/>
  <c r="BB16" i="58" s="1"/>
  <c r="Z16" i="58"/>
  <c r="AZ16" i="58" s="1"/>
  <c r="U16" i="58"/>
  <c r="P16" i="58"/>
  <c r="R16" i="58"/>
  <c r="AB16" i="58"/>
  <c r="AA16" i="58"/>
  <c r="Y16" i="58"/>
  <c r="AU16" i="58"/>
  <c r="AV22" i="58" s="1"/>
  <c r="W16" i="58"/>
  <c r="Q16" i="58"/>
  <c r="BA16" i="58" s="1"/>
  <c r="AS85" i="58"/>
  <c r="AF85" i="58" s="1"/>
  <c r="Z93" i="58"/>
  <c r="AZ93" i="58" s="1"/>
  <c r="U93" i="58"/>
  <c r="AA93" i="58"/>
  <c r="Q93" i="58"/>
  <c r="BA93" i="58" s="1"/>
  <c r="S93" i="58"/>
  <c r="W93" i="58"/>
  <c r="AB93" i="58"/>
  <c r="Y93" i="58"/>
  <c r="AS93" i="58"/>
  <c r="AF93" i="58" s="1"/>
  <c r="V93" i="58"/>
  <c r="AY93" i="58" s="1"/>
  <c r="R93" i="58"/>
  <c r="P93" i="58"/>
  <c r="P102" i="58"/>
  <c r="R102" i="58"/>
  <c r="AB102" i="58"/>
  <c r="Q102" i="58"/>
  <c r="BA102" i="58" s="1"/>
  <c r="BB102" i="58" s="1"/>
  <c r="AA102" i="58"/>
  <c r="Y102" i="58"/>
  <c r="V102" i="58"/>
  <c r="AY102" i="58" s="1"/>
  <c r="Z102" i="58"/>
  <c r="AZ102" i="58" s="1"/>
  <c r="W102" i="58"/>
  <c r="U102" i="58"/>
  <c r="AE102" i="58" a="1"/>
  <c r="AE102" i="58" s="1"/>
  <c r="AD102" i="58" s="1"/>
  <c r="AC102" i="58" s="1"/>
  <c r="S102" i="58"/>
  <c r="BB95" i="58"/>
  <c r="W61" i="58"/>
  <c r="Z61" i="58"/>
  <c r="AZ61" i="58" s="1"/>
  <c r="AU61" i="58"/>
  <c r="U61" i="58"/>
  <c r="S61" i="58"/>
  <c r="AA61" i="58"/>
  <c r="P61" i="58"/>
  <c r="Q61" i="58"/>
  <c r="BA61" i="58" s="1"/>
  <c r="Y61" i="58"/>
  <c r="R61" i="58"/>
  <c r="AB61" i="58"/>
  <c r="V61" i="58"/>
  <c r="AY61" i="58" s="1"/>
  <c r="BB61" i="58" s="1"/>
  <c r="V31" i="58"/>
  <c r="AY31" i="58" s="1"/>
  <c r="W31" i="58"/>
  <c r="U31" i="58"/>
  <c r="AU31" i="58"/>
  <c r="Q31" i="58"/>
  <c r="BA31" i="58" s="1"/>
  <c r="AB31" i="58"/>
  <c r="P31" i="58"/>
  <c r="AA31" i="58"/>
  <c r="S31" i="58"/>
  <c r="Z31" i="58"/>
  <c r="AZ31" i="58" s="1"/>
  <c r="Y31" i="58"/>
  <c r="R31" i="58"/>
  <c r="R24" i="58"/>
  <c r="AA24" i="58"/>
  <c r="AB24" i="58"/>
  <c r="W24" i="58"/>
  <c r="Q24" i="58"/>
  <c r="BA24" i="58" s="1"/>
  <c r="BB24" i="58" s="1"/>
  <c r="Z24" i="58"/>
  <c r="AZ24" i="58" s="1"/>
  <c r="U24" i="58"/>
  <c r="AE24" i="58" a="1"/>
  <c r="AE24" i="58" s="1"/>
  <c r="S24" i="58"/>
  <c r="AU24" i="58"/>
  <c r="Y24" i="58"/>
  <c r="V24" i="58"/>
  <c r="AY24" i="58" s="1"/>
  <c r="P24" i="58"/>
  <c r="S48" i="58"/>
  <c r="R48" i="58"/>
  <c r="W48" i="58"/>
  <c r="AB48" i="58"/>
  <c r="P48" i="58"/>
  <c r="Y48" i="58"/>
  <c r="Q48" i="58"/>
  <c r="BA48" i="58" s="1"/>
  <c r="Z48" i="58"/>
  <c r="AZ48" i="58" s="1"/>
  <c r="AA48" i="58"/>
  <c r="V48" i="58"/>
  <c r="AY48" i="58" s="1"/>
  <c r="AU48" i="58"/>
  <c r="U48" i="58"/>
  <c r="AA39" i="58"/>
  <c r="S39" i="58"/>
  <c r="Q39" i="58"/>
  <c r="BA39" i="58" s="1"/>
  <c r="BB39" i="58" s="1"/>
  <c r="P39" i="58"/>
  <c r="W39" i="58"/>
  <c r="AB39" i="58"/>
  <c r="Z39" i="58"/>
  <c r="AZ39" i="58" s="1"/>
  <c r="AU39" i="58"/>
  <c r="Y39" i="58"/>
  <c r="AE39" i="58" a="1"/>
  <c r="AE39" i="58" s="1"/>
  <c r="V39" i="58"/>
  <c r="AY39" i="58" s="1"/>
  <c r="R39" i="58"/>
  <c r="U39" i="58"/>
  <c r="AU7" i="58"/>
  <c r="AA7" i="58"/>
  <c r="W7" i="58"/>
  <c r="Q7" i="58"/>
  <c r="BA7" i="58" s="1"/>
  <c r="BB7" i="58" s="1"/>
  <c r="AE7" i="58" a="1"/>
  <c r="AE7" i="58" s="1"/>
  <c r="V7" i="58"/>
  <c r="AY7" i="58" s="1"/>
  <c r="P7" i="58"/>
  <c r="S7" i="58"/>
  <c r="AB7" i="58"/>
  <c r="R7" i="58"/>
  <c r="Z7" i="58"/>
  <c r="AZ7" i="58" s="1"/>
  <c r="Y7" i="58"/>
  <c r="U7" i="58"/>
  <c r="Q87" i="58"/>
  <c r="BA87" i="58" s="1"/>
  <c r="BB87" i="58" s="1"/>
  <c r="AE87" i="58" a="1"/>
  <c r="AE87" i="58" s="1"/>
  <c r="AD87" i="58" s="1"/>
  <c r="AC87" i="58" s="1"/>
  <c r="V87" i="58"/>
  <c r="AY87" i="58" s="1"/>
  <c r="W87" i="58"/>
  <c r="R87" i="58"/>
  <c r="AA87" i="58"/>
  <c r="S87" i="58"/>
  <c r="AB87" i="58"/>
  <c r="U87" i="58"/>
  <c r="Z87" i="58"/>
  <c r="AZ87" i="58" s="1"/>
  <c r="P87" i="58"/>
  <c r="Y87" i="58"/>
  <c r="AE109" i="58" a="1"/>
  <c r="AE109" i="58" s="1"/>
  <c r="AD109" i="58" s="1"/>
  <c r="AC109" i="58" s="1"/>
  <c r="AE95" i="58" a="1"/>
  <c r="AE95" i="58" s="1"/>
  <c r="AD95" i="58" s="1"/>
  <c r="AC95" i="58" s="1"/>
  <c r="Q90" i="58"/>
  <c r="BA90" i="58" s="1"/>
  <c r="R90" i="58"/>
  <c r="Y90" i="58"/>
  <c r="P90" i="58"/>
  <c r="V90" i="58"/>
  <c r="AY90" i="58" s="1"/>
  <c r="BB90" i="58" s="1"/>
  <c r="AS90" i="58"/>
  <c r="AF90" i="58" s="1"/>
  <c r="S90" i="58"/>
  <c r="Z90" i="58"/>
  <c r="AZ90" i="58" s="1"/>
  <c r="AA90" i="58"/>
  <c r="AB90" i="58"/>
  <c r="W90" i="58"/>
  <c r="U90" i="58"/>
  <c r="R21" i="58"/>
  <c r="AA21" i="58"/>
  <c r="Q21" i="58"/>
  <c r="BA21" i="58" s="1"/>
  <c r="BB21" i="58" s="1"/>
  <c r="Y21" i="58"/>
  <c r="Z21" i="58"/>
  <c r="AZ21" i="58" s="1"/>
  <c r="V21" i="58"/>
  <c r="AY21" i="58" s="1"/>
  <c r="S21" i="58"/>
  <c r="AB21" i="58"/>
  <c r="W21" i="58"/>
  <c r="AE21" i="58" a="1"/>
  <c r="AE21" i="58" s="1"/>
  <c r="P21" i="58"/>
  <c r="AU21" i="58"/>
  <c r="U21" i="58"/>
  <c r="AU32" i="58"/>
  <c r="AV70" i="58" s="1"/>
  <c r="Z32" i="58"/>
  <c r="AZ32" i="58" s="1"/>
  <c r="AA32" i="58"/>
  <c r="P32" i="58"/>
  <c r="V32" i="58"/>
  <c r="AY32" i="58" s="1"/>
  <c r="BB32" i="58" s="1"/>
  <c r="Y32" i="58"/>
  <c r="U32" i="58"/>
  <c r="AB32" i="58"/>
  <c r="Q32" i="58"/>
  <c r="BA32" i="58" s="1"/>
  <c r="S32" i="58"/>
  <c r="W32" i="58"/>
  <c r="R32" i="58"/>
  <c r="W56" i="58"/>
  <c r="U56" i="58"/>
  <c r="S56" i="58"/>
  <c r="AB56" i="58"/>
  <c r="P56" i="58"/>
  <c r="AA56" i="58"/>
  <c r="AU56" i="58"/>
  <c r="Z56" i="58"/>
  <c r="AZ56" i="58" s="1"/>
  <c r="R56" i="58"/>
  <c r="Q56" i="58"/>
  <c r="BA56" i="58" s="1"/>
  <c r="BB56" i="58" s="1"/>
  <c r="Y56" i="58"/>
  <c r="V56" i="58"/>
  <c r="AY56" i="58" s="1"/>
  <c r="AE56" i="58" a="1"/>
  <c r="AE56" i="58" s="1"/>
  <c r="V5" i="57"/>
  <c r="AY5" i="57" s="1"/>
  <c r="BB5" i="57" s="1"/>
  <c r="R5" i="57"/>
  <c r="Z5" i="57"/>
  <c r="AZ5" i="57" s="1"/>
  <c r="Y5" i="57"/>
  <c r="Q5" i="57"/>
  <c r="BA5" i="57" s="1"/>
  <c r="AU5" i="57"/>
  <c r="W5" i="57"/>
  <c r="AB5" i="57"/>
  <c r="S5" i="57"/>
  <c r="AA5" i="57"/>
  <c r="P5" i="57"/>
  <c r="AB67" i="57"/>
  <c r="R67" i="57"/>
  <c r="U67" i="57"/>
  <c r="V67" i="57"/>
  <c r="AY67" i="57" s="1"/>
  <c r="S67" i="57"/>
  <c r="P67" i="57"/>
  <c r="Y67" i="57"/>
  <c r="AA67" i="57"/>
  <c r="Q67" i="57"/>
  <c r="BA67" i="57" s="1"/>
  <c r="Z67" i="57"/>
  <c r="AZ67" i="57" s="1"/>
  <c r="AB30" i="57"/>
  <c r="Y30" i="57"/>
  <c r="AU30" i="57"/>
  <c r="W30" i="57"/>
  <c r="AA30" i="57"/>
  <c r="R30" i="57"/>
  <c r="S30" i="57"/>
  <c r="Q30" i="57"/>
  <c r="BA30" i="57" s="1"/>
  <c r="BB30" i="57" s="1"/>
  <c r="P30" i="57"/>
  <c r="Z30" i="57"/>
  <c r="AZ30" i="57" s="1"/>
  <c r="V30" i="57"/>
  <c r="AY30" i="57" s="1"/>
  <c r="U30" i="57"/>
  <c r="AE30" i="57" a="1"/>
  <c r="AE30" i="57" s="1"/>
  <c r="AU54" i="57"/>
  <c r="AV98" i="57" s="1"/>
  <c r="W54" i="57"/>
  <c r="Z54" i="57"/>
  <c r="AZ54" i="57" s="1"/>
  <c r="AB54" i="57"/>
  <c r="P54" i="57"/>
  <c r="AA54" i="57"/>
  <c r="Y54" i="57"/>
  <c r="V54" i="57"/>
  <c r="AY54" i="57" s="1"/>
  <c r="R54" i="57"/>
  <c r="Q54" i="57"/>
  <c r="BA54" i="57" s="1"/>
  <c r="U54" i="57"/>
  <c r="S54" i="57"/>
  <c r="AS74" i="57"/>
  <c r="AF74" i="57" s="1"/>
  <c r="P99" i="57"/>
  <c r="AA99" i="57"/>
  <c r="AS99" i="57"/>
  <c r="AF99" i="57" s="1"/>
  <c r="Y99" i="57"/>
  <c r="AB99" i="57"/>
  <c r="Z99" i="57"/>
  <c r="AZ99" i="57" s="1"/>
  <c r="V99" i="57"/>
  <c r="AY99" i="57" s="1"/>
  <c r="S99" i="57"/>
  <c r="W99" i="57"/>
  <c r="U99" i="57"/>
  <c r="Q99" i="57"/>
  <c r="BA99" i="57" s="1"/>
  <c r="R99" i="57"/>
  <c r="R6" i="57"/>
  <c r="Z6" i="57"/>
  <c r="AZ6" i="57" s="1"/>
  <c r="V6" i="57"/>
  <c r="AY6" i="57" s="1"/>
  <c r="AU6" i="57"/>
  <c r="AV50" i="57" s="1"/>
  <c r="AB6" i="57"/>
  <c r="Y6" i="57"/>
  <c r="U6" i="57"/>
  <c r="Q6" i="57"/>
  <c r="BA6" i="57" s="1"/>
  <c r="W6" i="57"/>
  <c r="S6" i="57"/>
  <c r="AA6" i="57"/>
  <c r="P6" i="57"/>
  <c r="Z60" i="57"/>
  <c r="AZ60" i="57" s="1"/>
  <c r="Q60" i="57"/>
  <c r="BA60" i="57" s="1"/>
  <c r="BB60" i="57" s="1"/>
  <c r="U60" i="57"/>
  <c r="S60" i="57"/>
  <c r="R60" i="57"/>
  <c r="AB60" i="57"/>
  <c r="P60" i="57"/>
  <c r="Y60" i="57"/>
  <c r="AE60" i="57" a="1"/>
  <c r="AE60" i="57" s="1"/>
  <c r="V60" i="57"/>
  <c r="AY60" i="57" s="1"/>
  <c r="AA60" i="57"/>
  <c r="Z24" i="57"/>
  <c r="AZ24" i="57" s="1"/>
  <c r="V24" i="57"/>
  <c r="AY24" i="57" s="1"/>
  <c r="U24" i="57"/>
  <c r="R24" i="57"/>
  <c r="Y24" i="57"/>
  <c r="AB24" i="57"/>
  <c r="Q24" i="57"/>
  <c r="BA24" i="57" s="1"/>
  <c r="AA24" i="57"/>
  <c r="P24" i="57"/>
  <c r="W24" i="57"/>
  <c r="S24" i="57"/>
  <c r="AU24" i="57"/>
  <c r="AV103" i="57" s="1"/>
  <c r="Z47" i="57"/>
  <c r="AZ47" i="57" s="1"/>
  <c r="Y47" i="57"/>
  <c r="AA47" i="57"/>
  <c r="V47" i="57"/>
  <c r="AY47" i="57" s="1"/>
  <c r="AU47" i="57"/>
  <c r="AV78" i="57" s="1"/>
  <c r="AE47" i="57" a="1"/>
  <c r="AE47" i="57" s="1"/>
  <c r="U47" i="57"/>
  <c r="W47" i="57"/>
  <c r="AB47" i="57"/>
  <c r="P47" i="57"/>
  <c r="Q47" i="57"/>
  <c r="BA47" i="57" s="1"/>
  <c r="BB47" i="57" s="1"/>
  <c r="S47" i="57"/>
  <c r="R47" i="57"/>
  <c r="AE5" i="57" a="1"/>
  <c r="AE5" i="57" s="1"/>
  <c r="AD5" i="57" s="1"/>
  <c r="AC5" i="57" s="1"/>
  <c r="AE6" i="57" a="1"/>
  <c r="AE6" i="57" s="1"/>
  <c r="AD6" i="57" s="1"/>
  <c r="AC6" i="57" s="1"/>
  <c r="BB67" i="57"/>
  <c r="U5" i="57"/>
  <c r="W14" i="57"/>
  <c r="R14" i="57"/>
  <c r="U14" i="57"/>
  <c r="Z14" i="57"/>
  <c r="AZ14" i="57" s="1"/>
  <c r="P14" i="57"/>
  <c r="AU14" i="57"/>
  <c r="V14" i="57"/>
  <c r="AY14" i="57" s="1"/>
  <c r="AA14" i="57"/>
  <c r="S14" i="57"/>
  <c r="AB14" i="57"/>
  <c r="Y14" i="57"/>
  <c r="Q14" i="57"/>
  <c r="BA14" i="57" s="1"/>
  <c r="BB14" i="57" s="1"/>
  <c r="AE14" i="57" a="1"/>
  <c r="AE14" i="57" s="1"/>
  <c r="Y37" i="57"/>
  <c r="V37" i="57"/>
  <c r="AY37" i="57" s="1"/>
  <c r="S37" i="57"/>
  <c r="AA37" i="57"/>
  <c r="AU37" i="57"/>
  <c r="AV75" i="57" s="1"/>
  <c r="U37" i="57"/>
  <c r="Z37" i="57"/>
  <c r="AZ37" i="57" s="1"/>
  <c r="P37" i="57"/>
  <c r="W37" i="57"/>
  <c r="Q37" i="57"/>
  <c r="BA37" i="57" s="1"/>
  <c r="AA76" i="57"/>
  <c r="P76" i="57"/>
  <c r="Q76" i="57"/>
  <c r="BA76" i="57" s="1"/>
  <c r="BB76" i="57" s="1"/>
  <c r="AB76" i="57"/>
  <c r="AE76" i="57" a="1"/>
  <c r="AE76" i="57" s="1"/>
  <c r="R76" i="57"/>
  <c r="V76" i="57"/>
  <c r="AY76" i="57" s="1"/>
  <c r="Y76" i="57"/>
  <c r="W76" i="57"/>
  <c r="U76" i="57"/>
  <c r="S76" i="57"/>
  <c r="Z76" i="57"/>
  <c r="AZ76" i="57" s="1"/>
  <c r="V77" i="57"/>
  <c r="AY77" i="57" s="1"/>
  <c r="U77" i="57"/>
  <c r="AB77" i="57"/>
  <c r="AA77" i="57"/>
  <c r="Q77" i="57"/>
  <c r="BA77" i="57" s="1"/>
  <c r="BB77" i="57" s="1"/>
  <c r="W77" i="57"/>
  <c r="S77" i="57"/>
  <c r="R77" i="57"/>
  <c r="Y77" i="57"/>
  <c r="Z77" i="57"/>
  <c r="AZ77" i="57" s="1"/>
  <c r="P77" i="57"/>
  <c r="AE77" i="57" a="1"/>
  <c r="AE77" i="57" s="1"/>
  <c r="U92" i="57"/>
  <c r="Y92" i="57"/>
  <c r="AA92" i="57"/>
  <c r="W92" i="57"/>
  <c r="S92" i="57"/>
  <c r="AB92" i="57"/>
  <c r="Z92" i="57"/>
  <c r="AZ92" i="57" s="1"/>
  <c r="AE92" i="57" a="1"/>
  <c r="AE92" i="57" s="1"/>
  <c r="R92" i="57"/>
  <c r="V92" i="57"/>
  <c r="AY92" i="57" s="1"/>
  <c r="Q92" i="57"/>
  <c r="BA92" i="57" s="1"/>
  <c r="BB92" i="57" s="1"/>
  <c r="P92" i="57"/>
  <c r="AB38" i="57"/>
  <c r="U38" i="57"/>
  <c r="W38" i="57"/>
  <c r="S38" i="57"/>
  <c r="V38" i="57"/>
  <c r="AY38" i="57" s="1"/>
  <c r="Q38" i="57"/>
  <c r="BA38" i="57" s="1"/>
  <c r="Y38" i="57"/>
  <c r="AA38" i="57"/>
  <c r="Z38" i="57"/>
  <c r="AZ38" i="57" s="1"/>
  <c r="AU38" i="57"/>
  <c r="AV42" i="57" s="1"/>
  <c r="P38" i="57"/>
  <c r="R38" i="57"/>
  <c r="AS123" i="57"/>
  <c r="AF123" i="57" s="1"/>
  <c r="W45" i="57"/>
  <c r="AE45" i="57" a="1"/>
  <c r="AE45" i="57" s="1"/>
  <c r="Q45" i="57"/>
  <c r="BA45" i="57" s="1"/>
  <c r="BB45" i="57" s="1"/>
  <c r="S45" i="57"/>
  <c r="U45" i="57"/>
  <c r="Z45" i="57"/>
  <c r="AZ45" i="57" s="1"/>
  <c r="AU45" i="57"/>
  <c r="V45" i="57"/>
  <c r="AY45" i="57" s="1"/>
  <c r="AA45" i="57"/>
  <c r="R45" i="57"/>
  <c r="Y45" i="57"/>
  <c r="AB45" i="57"/>
  <c r="P45" i="57"/>
  <c r="V15" i="57"/>
  <c r="AY15" i="57" s="1"/>
  <c r="AE15" i="57" a="1"/>
  <c r="AE15" i="57" s="1"/>
  <c r="Z15" i="57"/>
  <c r="AZ15" i="57" s="1"/>
  <c r="S15" i="57"/>
  <c r="Y15" i="57"/>
  <c r="U15" i="57"/>
  <c r="AA15" i="57"/>
  <c r="AB15" i="57"/>
  <c r="R15" i="57"/>
  <c r="P15" i="57"/>
  <c r="W46" i="57"/>
  <c r="R46" i="57"/>
  <c r="P46" i="57"/>
  <c r="Z46" i="57"/>
  <c r="AZ46" i="57" s="1"/>
  <c r="AE46" i="57" a="1"/>
  <c r="AE46" i="57" s="1"/>
  <c r="Y46" i="57"/>
  <c r="AU46" i="57"/>
  <c r="U46" i="57"/>
  <c r="Q46" i="57"/>
  <c r="BA46" i="57" s="1"/>
  <c r="BB46" i="57" s="1"/>
  <c r="AA46" i="57"/>
  <c r="S46" i="57"/>
  <c r="V46" i="57"/>
  <c r="AY46" i="57" s="1"/>
  <c r="AB46" i="57"/>
  <c r="AA91" i="57"/>
  <c r="Z91" i="57"/>
  <c r="AZ91" i="57" s="1"/>
  <c r="AE91" i="57" a="1"/>
  <c r="AE91" i="57" s="1"/>
  <c r="U91" i="57"/>
  <c r="Q91" i="57"/>
  <c r="BA91" i="57" s="1"/>
  <c r="BB91" i="57" s="1"/>
  <c r="S91" i="57"/>
  <c r="R91" i="57"/>
  <c r="W91" i="57"/>
  <c r="V91" i="57"/>
  <c r="AY91" i="57" s="1"/>
  <c r="P91" i="57"/>
  <c r="AB91" i="57"/>
  <c r="Y91" i="57"/>
  <c r="BB6" i="57"/>
  <c r="AB22" i="57"/>
  <c r="Z22" i="57"/>
  <c r="AZ22" i="57" s="1"/>
  <c r="AU22" i="57"/>
  <c r="AA22" i="57"/>
  <c r="P22" i="57"/>
  <c r="S22" i="57"/>
  <c r="Y22" i="57"/>
  <c r="W22" i="57"/>
  <c r="V22" i="57"/>
  <c r="AY22" i="57" s="1"/>
  <c r="R22" i="57"/>
  <c r="U22" i="57"/>
  <c r="Q22" i="57"/>
  <c r="BA22" i="57" s="1"/>
  <c r="Q16" i="57"/>
  <c r="BA16" i="57" s="1"/>
  <c r="BB16" i="57" s="1"/>
  <c r="W16" i="57"/>
  <c r="Y16" i="57"/>
  <c r="AU16" i="57"/>
  <c r="AV88" i="57" s="1"/>
  <c r="AE16" i="57" a="1"/>
  <c r="AE16" i="57" s="1"/>
  <c r="AB16" i="57"/>
  <c r="R16" i="57"/>
  <c r="V16" i="57"/>
  <c r="AY16" i="57" s="1"/>
  <c r="U16" i="57"/>
  <c r="AA16" i="57"/>
  <c r="S16" i="57"/>
  <c r="P16" i="57"/>
  <c r="Z16" i="57"/>
  <c r="AZ16" i="57" s="1"/>
  <c r="U86" i="57"/>
  <c r="Q86" i="57"/>
  <c r="BA86" i="57" s="1"/>
  <c r="P86" i="57"/>
  <c r="AA86" i="57"/>
  <c r="Z86" i="57"/>
  <c r="AZ86" i="57" s="1"/>
  <c r="W86" i="57"/>
  <c r="AB86" i="57"/>
  <c r="R86" i="57"/>
  <c r="Y86" i="57"/>
  <c r="V86" i="57"/>
  <c r="AY86" i="57" s="1"/>
  <c r="BB86" i="57" s="1"/>
  <c r="S86" i="57"/>
  <c r="AS86" i="57"/>
  <c r="AF86" i="57" s="1"/>
  <c r="AS90" i="57"/>
  <c r="AF90" i="57" s="1"/>
  <c r="AE24" i="57" a="1"/>
  <c r="AE24" i="57" s="1"/>
  <c r="AD24" i="57" s="1"/>
  <c r="AC24" i="57" s="1"/>
  <c r="AU21" i="57"/>
  <c r="AV54" i="57" s="1"/>
  <c r="P21" i="57"/>
  <c r="W21" i="57"/>
  <c r="Q21" i="57"/>
  <c r="BA21" i="57" s="1"/>
  <c r="V21" i="57"/>
  <c r="AY21" i="57" s="1"/>
  <c r="S21" i="57"/>
  <c r="AB21" i="57"/>
  <c r="U21" i="57"/>
  <c r="R21" i="57"/>
  <c r="Y21" i="57"/>
  <c r="Z21" i="57"/>
  <c r="AZ21" i="57" s="1"/>
  <c r="AB51" i="57"/>
  <c r="AA51" i="57"/>
  <c r="P51" i="57"/>
  <c r="W51" i="57"/>
  <c r="Y51" i="57"/>
  <c r="V51" i="57"/>
  <c r="AY51" i="57" s="1"/>
  <c r="S51" i="57"/>
  <c r="R51" i="57"/>
  <c r="AU51" i="57"/>
  <c r="Q51" i="57"/>
  <c r="BA51" i="57" s="1"/>
  <c r="Z51" i="57"/>
  <c r="AZ51" i="57" s="1"/>
  <c r="U51" i="57"/>
  <c r="AU52" i="57"/>
  <c r="U52" i="57"/>
  <c r="Y52" i="57"/>
  <c r="R52" i="57"/>
  <c r="V52" i="57"/>
  <c r="AY52" i="57" s="1"/>
  <c r="AA52" i="57"/>
  <c r="W52" i="57"/>
  <c r="Z52" i="57"/>
  <c r="AZ52" i="57" s="1"/>
  <c r="P52" i="57"/>
  <c r="S52" i="57"/>
  <c r="Q52" i="57"/>
  <c r="BA52" i="57" s="1"/>
  <c r="AB52" i="57"/>
  <c r="Y8" i="57"/>
  <c r="Z8" i="57"/>
  <c r="AZ8" i="57" s="1"/>
  <c r="U8" i="57"/>
  <c r="AA8" i="57"/>
  <c r="S8" i="57"/>
  <c r="V8" i="57"/>
  <c r="AY8" i="57" s="1"/>
  <c r="Q8" i="57"/>
  <c r="BA8" i="57" s="1"/>
  <c r="AB8" i="57"/>
  <c r="R8" i="57"/>
  <c r="P8" i="57"/>
  <c r="AU8" i="57"/>
  <c r="AV12" i="57" s="1"/>
  <c r="W8" i="57"/>
  <c r="AS83" i="57"/>
  <c r="AF83" i="57" s="1"/>
  <c r="W83" i="57"/>
  <c r="V83" i="57"/>
  <c r="AY83" i="57" s="1"/>
  <c r="BB83" i="57" s="1"/>
  <c r="P83" i="57"/>
  <c r="AB83" i="57"/>
  <c r="R83" i="57"/>
  <c r="Z83" i="57"/>
  <c r="AZ83" i="57" s="1"/>
  <c r="Q83" i="57"/>
  <c r="BA83" i="57" s="1"/>
  <c r="AA83" i="57"/>
  <c r="U83" i="57"/>
  <c r="S83" i="57"/>
  <c r="AE54" i="57" a="1"/>
  <c r="AE54" i="57" s="1"/>
  <c r="AD54" i="57" s="1"/>
  <c r="AC54" i="57" s="1"/>
  <c r="AS91" i="57"/>
  <c r="AF91" i="57" s="1"/>
  <c r="AE66" i="57" a="1"/>
  <c r="AE66" i="57" s="1"/>
  <c r="AD66" i="57" s="1"/>
  <c r="AC66" i="57" s="1"/>
  <c r="W60" i="57"/>
  <c r="V13" i="57"/>
  <c r="AY13" i="57" s="1"/>
  <c r="Y13" i="57"/>
  <c r="Z13" i="57"/>
  <c r="AZ13" i="57" s="1"/>
  <c r="R13" i="57"/>
  <c r="P13" i="57"/>
  <c r="AA13" i="57"/>
  <c r="U13" i="57"/>
  <c r="AU13" i="57"/>
  <c r="W13" i="57"/>
  <c r="AE13" i="57" a="1"/>
  <c r="AE13" i="57" s="1"/>
  <c r="S13" i="57"/>
  <c r="AB13" i="57"/>
  <c r="V31" i="57"/>
  <c r="AY31" i="57" s="1"/>
  <c r="AB31" i="57"/>
  <c r="Z31" i="57"/>
  <c r="AZ31" i="57" s="1"/>
  <c r="AA31" i="57"/>
  <c r="Y31" i="57"/>
  <c r="W31" i="57"/>
  <c r="U31" i="57"/>
  <c r="R31" i="57"/>
  <c r="Q31" i="57"/>
  <c r="BA31" i="57" s="1"/>
  <c r="BB31" i="57" s="1"/>
  <c r="AU31" i="57"/>
  <c r="AV55" i="57" s="1"/>
  <c r="P31" i="57"/>
  <c r="S31" i="57"/>
  <c r="AE31" i="57" a="1"/>
  <c r="AE31" i="57" s="1"/>
  <c r="AU53" i="57"/>
  <c r="AV48" i="57" s="1"/>
  <c r="AB53" i="57"/>
  <c r="U53" i="57"/>
  <c r="S53" i="57"/>
  <c r="R53" i="57"/>
  <c r="Z53" i="57"/>
  <c r="AZ53" i="57" s="1"/>
  <c r="W53" i="57"/>
  <c r="P53" i="57"/>
  <c r="AA53" i="57"/>
  <c r="V53" i="57"/>
  <c r="AY53" i="57" s="1"/>
  <c r="Q53" i="57"/>
  <c r="BA53" i="57" s="1"/>
  <c r="Y53" i="57"/>
  <c r="BB39" i="57"/>
  <c r="AE77" i="56" a="1"/>
  <c r="AE77" i="56" s="1"/>
  <c r="AD77" i="56" s="1"/>
  <c r="AC77" i="56" s="1"/>
  <c r="BB108" i="56"/>
  <c r="AA113" i="56"/>
  <c r="R113" i="56"/>
  <c r="Q113" i="56"/>
  <c r="BA113" i="56" s="1"/>
  <c r="P113" i="56"/>
  <c r="AB113" i="56"/>
  <c r="W113" i="56"/>
  <c r="Z113" i="56"/>
  <c r="AZ113" i="56" s="1"/>
  <c r="V113" i="56"/>
  <c r="AY113" i="56" s="1"/>
  <c r="AS113" i="56"/>
  <c r="AF113" i="56" s="1"/>
  <c r="U113" i="56"/>
  <c r="Y113" i="56"/>
  <c r="S113" i="56"/>
  <c r="U27" i="56"/>
  <c r="Q27" i="56"/>
  <c r="BA27" i="56" s="1"/>
  <c r="R27" i="56"/>
  <c r="Z27" i="56"/>
  <c r="AZ27" i="56" s="1"/>
  <c r="P27" i="56"/>
  <c r="Y27" i="56"/>
  <c r="V27" i="56"/>
  <c r="AY27" i="56" s="1"/>
  <c r="BB27" i="56" s="1"/>
  <c r="W27" i="56"/>
  <c r="AA27" i="56"/>
  <c r="AU27" i="56"/>
  <c r="S27" i="56"/>
  <c r="AB27" i="56"/>
  <c r="AA109" i="56"/>
  <c r="R109" i="56"/>
  <c r="S109" i="56"/>
  <c r="U109" i="56"/>
  <c r="Y109" i="56"/>
  <c r="AS109" i="56"/>
  <c r="AF109" i="56" s="1"/>
  <c r="AB109" i="56"/>
  <c r="W109" i="56"/>
  <c r="Z109" i="56"/>
  <c r="AZ109" i="56" s="1"/>
  <c r="P109" i="56"/>
  <c r="V109" i="56"/>
  <c r="AY109" i="56" s="1"/>
  <c r="BB109" i="56" s="1"/>
  <c r="Q109" i="56"/>
  <c r="BA109" i="56" s="1"/>
  <c r="W6" i="56"/>
  <c r="R6" i="56"/>
  <c r="S6" i="56"/>
  <c r="AE6" i="56" a="1"/>
  <c r="AE6" i="56" s="1"/>
  <c r="AA6" i="56"/>
  <c r="P6" i="56"/>
  <c r="V6" i="56"/>
  <c r="AY6" i="56" s="1"/>
  <c r="Q6" i="56"/>
  <c r="BA6" i="56" s="1"/>
  <c r="BB6" i="56" s="1"/>
  <c r="AU6" i="56"/>
  <c r="AV75" i="56" s="1"/>
  <c r="AB6" i="56"/>
  <c r="U6" i="56"/>
  <c r="Y6" i="56"/>
  <c r="Z6" i="56"/>
  <c r="AZ6" i="56" s="1"/>
  <c r="Z54" i="56"/>
  <c r="AZ54" i="56" s="1"/>
  <c r="AE54" i="56" a="1"/>
  <c r="AE54" i="56" s="1"/>
  <c r="P54" i="56"/>
  <c r="V54" i="56"/>
  <c r="AY54" i="56" s="1"/>
  <c r="Q54" i="56"/>
  <c r="BA54" i="56" s="1"/>
  <c r="BB54" i="56" s="1"/>
  <c r="AU54" i="56"/>
  <c r="AA54" i="56"/>
  <c r="AB54" i="56"/>
  <c r="R54" i="56"/>
  <c r="Y54" i="56"/>
  <c r="U54" i="56"/>
  <c r="AB11" i="56"/>
  <c r="Z11" i="56"/>
  <c r="AZ11" i="56" s="1"/>
  <c r="AA11" i="56"/>
  <c r="P11" i="56"/>
  <c r="S11" i="56"/>
  <c r="R11" i="56"/>
  <c r="AU11" i="56"/>
  <c r="Q11" i="56"/>
  <c r="BA11" i="56" s="1"/>
  <c r="V11" i="56"/>
  <c r="AY11" i="56" s="1"/>
  <c r="U11" i="56"/>
  <c r="Y11" i="56"/>
  <c r="AE3" i="56" a="1"/>
  <c r="AE3" i="56" s="1"/>
  <c r="V3" i="56"/>
  <c r="AY3" i="56" s="1"/>
  <c r="U3" i="56"/>
  <c r="Q3" i="56"/>
  <c r="BA3" i="56" s="1"/>
  <c r="BB3" i="56" s="1"/>
  <c r="S3" i="56"/>
  <c r="AB3" i="56"/>
  <c r="Y3" i="56"/>
  <c r="AU3" i="56"/>
  <c r="W3" i="56"/>
  <c r="AA3" i="56"/>
  <c r="R3" i="56"/>
  <c r="P3" i="56"/>
  <c r="Z3" i="56"/>
  <c r="AZ3" i="56" s="1"/>
  <c r="AB61" i="56"/>
  <c r="AU61" i="56"/>
  <c r="AV77" i="56" s="1"/>
  <c r="R61" i="56"/>
  <c r="V61" i="56"/>
  <c r="AY61" i="56" s="1"/>
  <c r="P61" i="56"/>
  <c r="AA61" i="56"/>
  <c r="U61" i="56"/>
  <c r="W61" i="56"/>
  <c r="Q61" i="56"/>
  <c r="BA61" i="56" s="1"/>
  <c r="Y61" i="56"/>
  <c r="S61" i="56"/>
  <c r="Z61" i="56"/>
  <c r="AZ61" i="56" s="1"/>
  <c r="Z39" i="56"/>
  <c r="AZ39" i="56" s="1"/>
  <c r="U39" i="56"/>
  <c r="Q39" i="56"/>
  <c r="BA39" i="56" s="1"/>
  <c r="BB39" i="56" s="1"/>
  <c r="R39" i="56"/>
  <c r="AB39" i="56"/>
  <c r="P39" i="56"/>
  <c r="AA39" i="56"/>
  <c r="Y39" i="56"/>
  <c r="W39" i="56"/>
  <c r="AU39" i="56"/>
  <c r="V39" i="56"/>
  <c r="AY39" i="56" s="1"/>
  <c r="S39" i="56"/>
  <c r="AE39" i="56" a="1"/>
  <c r="AE39" i="56" s="1"/>
  <c r="Y72" i="56"/>
  <c r="AE72" i="56" a="1"/>
  <c r="AE72" i="56" s="1"/>
  <c r="R72" i="56"/>
  <c r="AB72" i="56"/>
  <c r="Q72" i="56"/>
  <c r="BA72" i="56" s="1"/>
  <c r="BB72" i="56" s="1"/>
  <c r="U72" i="56"/>
  <c r="S72" i="56"/>
  <c r="AA72" i="56"/>
  <c r="P72" i="56"/>
  <c r="Z72" i="56"/>
  <c r="AZ72" i="56" s="1"/>
  <c r="W72" i="56"/>
  <c r="V72" i="56"/>
  <c r="AY72" i="56" s="1"/>
  <c r="W13" i="56"/>
  <c r="U13" i="56"/>
  <c r="V13" i="56"/>
  <c r="AY13" i="56" s="1"/>
  <c r="BB13" i="56" s="1"/>
  <c r="AA13" i="56"/>
  <c r="S13" i="56"/>
  <c r="Q13" i="56"/>
  <c r="BA13" i="56" s="1"/>
  <c r="R13" i="56"/>
  <c r="Y13" i="56"/>
  <c r="P13" i="56"/>
  <c r="AU13" i="56"/>
  <c r="AB13" i="56"/>
  <c r="Z13" i="56"/>
  <c r="AZ13" i="56" s="1"/>
  <c r="AB125" i="56"/>
  <c r="W125" i="56"/>
  <c r="Y125" i="56"/>
  <c r="AS125" i="56"/>
  <c r="AF125" i="56" s="1"/>
  <c r="V125" i="56"/>
  <c r="AY125" i="56" s="1"/>
  <c r="Q125" i="56"/>
  <c r="BA125" i="56" s="1"/>
  <c r="P125" i="56"/>
  <c r="U125" i="56"/>
  <c r="Z125" i="56"/>
  <c r="AZ125" i="56" s="1"/>
  <c r="AA125" i="56"/>
  <c r="S125" i="56"/>
  <c r="R125" i="56"/>
  <c r="BB21" i="56"/>
  <c r="AU47" i="56"/>
  <c r="W47" i="56"/>
  <c r="Y47" i="56"/>
  <c r="U47" i="56"/>
  <c r="R47" i="56"/>
  <c r="AB47" i="56"/>
  <c r="V47" i="56"/>
  <c r="AY47" i="56" s="1"/>
  <c r="P47" i="56"/>
  <c r="AA47" i="56"/>
  <c r="Z47" i="56"/>
  <c r="AZ47" i="56" s="1"/>
  <c r="Q47" i="56"/>
  <c r="BA47" i="56" s="1"/>
  <c r="S47" i="56"/>
  <c r="AA77" i="56"/>
  <c r="AE82" i="56" a="1"/>
  <c r="AE82" i="56" s="1"/>
  <c r="AD82" i="56" s="1"/>
  <c r="AC82" i="56" s="1"/>
  <c r="W82" i="56"/>
  <c r="V82" i="56"/>
  <c r="AY82" i="56" s="1"/>
  <c r="R82" i="56"/>
  <c r="U82" i="56"/>
  <c r="S82" i="56"/>
  <c r="Z82" i="56"/>
  <c r="AZ82" i="56" s="1"/>
  <c r="Y82" i="56"/>
  <c r="P82" i="56"/>
  <c r="AB82" i="56"/>
  <c r="AA82" i="56"/>
  <c r="S94" i="56"/>
  <c r="Z94" i="56"/>
  <c r="AZ94" i="56" s="1"/>
  <c r="AS94" i="56"/>
  <c r="AF94" i="56" s="1"/>
  <c r="AA94" i="56"/>
  <c r="Y94" i="56"/>
  <c r="U94" i="56"/>
  <c r="W94" i="56"/>
  <c r="V94" i="56"/>
  <c r="AY94" i="56" s="1"/>
  <c r="R94" i="56"/>
  <c r="Q94" i="56"/>
  <c r="BA94" i="56" s="1"/>
  <c r="P94" i="56"/>
  <c r="AB94" i="56"/>
  <c r="AD72" i="56"/>
  <c r="AC72" i="56" s="1"/>
  <c r="Q29" i="56"/>
  <c r="BA29" i="56" s="1"/>
  <c r="S129" i="56"/>
  <c r="Q129" i="56"/>
  <c r="BA129" i="56" s="1"/>
  <c r="Z129" i="56"/>
  <c r="AZ129" i="56" s="1"/>
  <c r="Y129" i="56"/>
  <c r="P129" i="56"/>
  <c r="R129" i="56"/>
  <c r="V129" i="56"/>
  <c r="AY129" i="56" s="1"/>
  <c r="AS129" i="56"/>
  <c r="AF129" i="56" s="1"/>
  <c r="U129" i="56"/>
  <c r="W129" i="56"/>
  <c r="AA129" i="56"/>
  <c r="AB129" i="56"/>
  <c r="R69" i="56"/>
  <c r="Q69" i="56"/>
  <c r="BA69" i="56" s="1"/>
  <c r="BB69" i="56" s="1"/>
  <c r="AA69" i="56"/>
  <c r="P69" i="56"/>
  <c r="Z69" i="56"/>
  <c r="AZ69" i="56" s="1"/>
  <c r="S69" i="56"/>
  <c r="V69" i="56"/>
  <c r="AY69" i="56" s="1"/>
  <c r="AE69" i="56" a="1"/>
  <c r="AE69" i="56" s="1"/>
  <c r="AD69" i="56" s="1"/>
  <c r="AC69" i="56" s="1"/>
  <c r="Y69" i="56"/>
  <c r="AB69" i="56"/>
  <c r="U69" i="56"/>
  <c r="AE38" i="56" a="1"/>
  <c r="AE38" i="56" s="1"/>
  <c r="S38" i="56"/>
  <c r="AA38" i="56"/>
  <c r="P38" i="56"/>
  <c r="V38" i="56"/>
  <c r="AY38" i="56" s="1"/>
  <c r="W38" i="56"/>
  <c r="Y38" i="56"/>
  <c r="Z38" i="56"/>
  <c r="AZ38" i="56" s="1"/>
  <c r="U38" i="56"/>
  <c r="AU38" i="56"/>
  <c r="AB38" i="56"/>
  <c r="Q38" i="56"/>
  <c r="BA38" i="56" s="1"/>
  <c r="BB38" i="56" s="1"/>
  <c r="R38" i="56"/>
  <c r="W116" i="56"/>
  <c r="R116" i="56"/>
  <c r="W118" i="56"/>
  <c r="AB118" i="56"/>
  <c r="V118" i="56"/>
  <c r="AY118" i="56" s="1"/>
  <c r="Q118" i="56"/>
  <c r="BA118" i="56" s="1"/>
  <c r="BB118" i="56" s="1"/>
  <c r="P118" i="56"/>
  <c r="U118" i="56"/>
  <c r="S118" i="56"/>
  <c r="AA118" i="56"/>
  <c r="Z118" i="56"/>
  <c r="AZ118" i="56" s="1"/>
  <c r="R118" i="56"/>
  <c r="Y118" i="56"/>
  <c r="AE118" i="56" a="1"/>
  <c r="AE118" i="56" s="1"/>
  <c r="AD118" i="56" s="1"/>
  <c r="AC118" i="56" s="1"/>
  <c r="P29" i="56"/>
  <c r="V29" i="56"/>
  <c r="AY29" i="56" s="1"/>
  <c r="W29" i="56"/>
  <c r="Y29" i="56"/>
  <c r="AA29" i="56"/>
  <c r="AU29" i="56"/>
  <c r="S29" i="56"/>
  <c r="AB29" i="56"/>
  <c r="R29" i="56"/>
  <c r="Z29" i="56"/>
  <c r="AZ29" i="56" s="1"/>
  <c r="AE29" i="56" a="1"/>
  <c r="AE29" i="56" s="1"/>
  <c r="AD29" i="56" s="1"/>
  <c r="AC29" i="56" s="1"/>
  <c r="BB85" i="56"/>
  <c r="S35" i="56"/>
  <c r="AB35" i="56"/>
  <c r="R35" i="56"/>
  <c r="AA35" i="56"/>
  <c r="AE35" i="56" a="1"/>
  <c r="AE35" i="56" s="1"/>
  <c r="Q35" i="56"/>
  <c r="BA35" i="56" s="1"/>
  <c r="BB35" i="56" s="1"/>
  <c r="Z35" i="56"/>
  <c r="AZ35" i="56" s="1"/>
  <c r="P35" i="56"/>
  <c r="U35" i="56"/>
  <c r="AU35" i="56"/>
  <c r="V35" i="56"/>
  <c r="AY35" i="56" s="1"/>
  <c r="P85" i="56"/>
  <c r="U85" i="56"/>
  <c r="R85" i="56"/>
  <c r="S79" i="56"/>
  <c r="AA79" i="56"/>
  <c r="Y79" i="56"/>
  <c r="AB79" i="56"/>
  <c r="Z79" i="56"/>
  <c r="AZ79" i="56" s="1"/>
  <c r="V79" i="56"/>
  <c r="AY79" i="56" s="1"/>
  <c r="BB79" i="56" s="1"/>
  <c r="P79" i="56"/>
  <c r="U79" i="56"/>
  <c r="R79" i="56"/>
  <c r="Q79" i="56"/>
  <c r="BA79" i="56" s="1"/>
  <c r="W79" i="56"/>
  <c r="AS79" i="56"/>
  <c r="AF79" i="56" s="1"/>
  <c r="AS128" i="55"/>
  <c r="AF128" i="55" s="1"/>
  <c r="AE120" i="55" a="1"/>
  <c r="AE120" i="55" s="1"/>
  <c r="AD120" i="55" s="1"/>
  <c r="AC120" i="55" s="1"/>
  <c r="AS124" i="55"/>
  <c r="AF124" i="55" s="1"/>
  <c r="W124" i="55"/>
  <c r="AA126" i="55"/>
  <c r="Z126" i="55"/>
  <c r="AZ126" i="55" s="1"/>
  <c r="V126" i="55"/>
  <c r="AY126" i="55" s="1"/>
  <c r="Y126" i="55"/>
  <c r="Q126" i="55"/>
  <c r="BA126" i="55" s="1"/>
  <c r="BB126" i="55" s="1"/>
  <c r="AB126" i="55"/>
  <c r="R126" i="55"/>
  <c r="U126" i="55"/>
  <c r="W126" i="55"/>
  <c r="AE126" i="55" a="1"/>
  <c r="AE126" i="55" s="1"/>
  <c r="AD126" i="55" s="1"/>
  <c r="AC126" i="55" s="1"/>
  <c r="S126" i="55"/>
  <c r="P126" i="55"/>
  <c r="BB68" i="55"/>
  <c r="Z74" i="55"/>
  <c r="AZ74" i="55" s="1"/>
  <c r="AB74" i="55"/>
  <c r="Y74" i="55"/>
  <c r="V74" i="55"/>
  <c r="AY74" i="55" s="1"/>
  <c r="W74" i="55"/>
  <c r="Q74" i="55"/>
  <c r="BA74" i="55" s="1"/>
  <c r="BB74" i="55" s="1"/>
  <c r="S74" i="55"/>
  <c r="AE74" i="55" a="1"/>
  <c r="AE74" i="55" s="1"/>
  <c r="R74" i="55"/>
  <c r="AA74" i="55"/>
  <c r="U74" i="55"/>
  <c r="V5" i="55"/>
  <c r="AY5" i="55" s="1"/>
  <c r="AB5" i="55"/>
  <c r="R5" i="55"/>
  <c r="P5" i="55"/>
  <c r="AU5" i="55"/>
  <c r="Q5" i="55"/>
  <c r="BA5" i="55" s="1"/>
  <c r="W5" i="55"/>
  <c r="AA5" i="55"/>
  <c r="U5" i="55"/>
  <c r="Z5" i="55"/>
  <c r="AZ5" i="55" s="1"/>
  <c r="S5" i="55"/>
  <c r="R64" i="55"/>
  <c r="AB64" i="55"/>
  <c r="AE64" i="55" a="1"/>
  <c r="AE64" i="55" s="1"/>
  <c r="AA64" i="55"/>
  <c r="Q64" i="55"/>
  <c r="BA64" i="55" s="1"/>
  <c r="BB64" i="55" s="1"/>
  <c r="S64" i="55"/>
  <c r="AU64" i="55"/>
  <c r="U64" i="55"/>
  <c r="Z64" i="55"/>
  <c r="AZ64" i="55" s="1"/>
  <c r="W64" i="55"/>
  <c r="P64" i="55"/>
  <c r="Y64" i="55"/>
  <c r="V64" i="55"/>
  <c r="AY64" i="55" s="1"/>
  <c r="AD74" i="55"/>
  <c r="AC74" i="55" s="1"/>
  <c r="AS111" i="55"/>
  <c r="AF111" i="55" s="1"/>
  <c r="AE5" i="55" a="1"/>
  <c r="AE5" i="55" s="1"/>
  <c r="AD5" i="55" s="1"/>
  <c r="AC5" i="55" s="1"/>
  <c r="AB120" i="55"/>
  <c r="AB76" i="55"/>
  <c r="V76" i="55"/>
  <c r="AY76" i="55" s="1"/>
  <c r="R76" i="55"/>
  <c r="AE76" i="55" a="1"/>
  <c r="AE76" i="55" s="1"/>
  <c r="AD76" i="55" s="1"/>
  <c r="AC76" i="55" s="1"/>
  <c r="Q76" i="55"/>
  <c r="BA76" i="55" s="1"/>
  <c r="BB76" i="55" s="1"/>
  <c r="U76" i="55"/>
  <c r="P76" i="55"/>
  <c r="AA76" i="55"/>
  <c r="Y76" i="55"/>
  <c r="Z76" i="55"/>
  <c r="AZ76" i="55" s="1"/>
  <c r="W76" i="55"/>
  <c r="S76" i="55"/>
  <c r="R79" i="55"/>
  <c r="Y79" i="55"/>
  <c r="AB79" i="55"/>
  <c r="V79" i="55"/>
  <c r="AY79" i="55" s="1"/>
  <c r="U79" i="55"/>
  <c r="S79" i="55"/>
  <c r="AE79" i="55" a="1"/>
  <c r="AE79" i="55" s="1"/>
  <c r="AD79" i="55" s="1"/>
  <c r="AC79" i="55" s="1"/>
  <c r="Q79" i="55"/>
  <c r="BA79" i="55" s="1"/>
  <c r="BB79" i="55" s="1"/>
  <c r="P79" i="55"/>
  <c r="W79" i="55"/>
  <c r="AA79" i="55"/>
  <c r="Z79" i="55"/>
  <c r="AZ79" i="55" s="1"/>
  <c r="AU8" i="55"/>
  <c r="W8" i="55"/>
  <c r="U8" i="55"/>
  <c r="S8" i="55"/>
  <c r="R8" i="55"/>
  <c r="P8" i="55"/>
  <c r="AB8" i="55"/>
  <c r="Z8" i="55"/>
  <c r="AZ8" i="55" s="1"/>
  <c r="AA8" i="55"/>
  <c r="Q8" i="55"/>
  <c r="BA8" i="55" s="1"/>
  <c r="Y8" i="55"/>
  <c r="V8" i="55"/>
  <c r="AY8" i="55" s="1"/>
  <c r="BB8" i="55" s="1"/>
  <c r="Y73" i="55"/>
  <c r="W73" i="55"/>
  <c r="R73" i="55"/>
  <c r="V73" i="55"/>
  <c r="AY73" i="55" s="1"/>
  <c r="AB73" i="55"/>
  <c r="Z73" i="55"/>
  <c r="AZ73" i="55" s="1"/>
  <c r="S73" i="55"/>
  <c r="Q73" i="55"/>
  <c r="BA73" i="55" s="1"/>
  <c r="P73" i="55"/>
  <c r="U73" i="55"/>
  <c r="AA73" i="55"/>
  <c r="AS73" i="55"/>
  <c r="AF73" i="55" s="1"/>
  <c r="P74" i="55"/>
  <c r="BB52" i="55"/>
  <c r="Y78" i="55"/>
  <c r="W78" i="55"/>
  <c r="Z78" i="55"/>
  <c r="AZ78" i="55" s="1"/>
  <c r="S78" i="55"/>
  <c r="U78" i="55"/>
  <c r="R78" i="55"/>
  <c r="Q78" i="55"/>
  <c r="BA78" i="55" s="1"/>
  <c r="BB78" i="55" s="1"/>
  <c r="AA78" i="55"/>
  <c r="AB78" i="55"/>
  <c r="P78" i="55"/>
  <c r="V78" i="55"/>
  <c r="AY78" i="55" s="1"/>
  <c r="AE78" i="55" a="1"/>
  <c r="AE78" i="55" s="1"/>
  <c r="Y5" i="55"/>
  <c r="R41" i="55"/>
  <c r="AU41" i="55"/>
  <c r="AV106" i="55" s="1"/>
  <c r="V41" i="55"/>
  <c r="AY41" i="55" s="1"/>
  <c r="BB41" i="55" s="1"/>
  <c r="AA25" i="55"/>
  <c r="S25" i="55"/>
  <c r="Z25" i="55"/>
  <c r="AZ25" i="55" s="1"/>
  <c r="V25" i="55"/>
  <c r="AY25" i="55" s="1"/>
  <c r="Y25" i="55"/>
  <c r="U25" i="55"/>
  <c r="AB25" i="55"/>
  <c r="R25" i="55"/>
  <c r="AU25" i="55"/>
  <c r="Q25" i="55"/>
  <c r="BA25" i="55" s="1"/>
  <c r="W25" i="55"/>
  <c r="P25" i="55"/>
  <c r="AE25" i="55" a="1"/>
  <c r="AE25" i="55" s="1"/>
  <c r="AD25" i="55" s="1"/>
  <c r="AC25" i="55" s="1"/>
  <c r="AD75" i="55"/>
  <c r="AC75" i="55" s="1"/>
  <c r="U102" i="55"/>
  <c r="AS102" i="55"/>
  <c r="AF102" i="55" s="1"/>
  <c r="P102" i="55"/>
  <c r="AB102" i="55"/>
  <c r="V102" i="55"/>
  <c r="AY102" i="55" s="1"/>
  <c r="W102" i="55"/>
  <c r="Z102" i="55"/>
  <c r="AZ102" i="55" s="1"/>
  <c r="Q102" i="55"/>
  <c r="BA102" i="55" s="1"/>
  <c r="R102" i="55"/>
  <c r="S102" i="55"/>
  <c r="AA102" i="55"/>
  <c r="Y102" i="55"/>
  <c r="AE17" i="55" a="1"/>
  <c r="AE17" i="55" s="1"/>
  <c r="P17" i="55"/>
  <c r="Y17" i="55"/>
  <c r="Q17" i="55"/>
  <c r="BA17" i="55" s="1"/>
  <c r="BB17" i="55" s="1"/>
  <c r="V17" i="55"/>
  <c r="AY17" i="55" s="1"/>
  <c r="U17" i="55"/>
  <c r="Z17" i="55"/>
  <c r="AZ17" i="55" s="1"/>
  <c r="W17" i="55"/>
  <c r="AU17" i="55"/>
  <c r="R17" i="55"/>
  <c r="AB17" i="55"/>
  <c r="S17" i="55"/>
  <c r="AS113" i="55"/>
  <c r="AF113" i="55" s="1"/>
  <c r="Y69" i="55"/>
  <c r="AB69" i="55"/>
  <c r="P69" i="55"/>
  <c r="W69" i="55"/>
  <c r="Q69" i="55"/>
  <c r="BA69" i="55" s="1"/>
  <c r="S69" i="55"/>
  <c r="V69" i="55"/>
  <c r="AY69" i="55" s="1"/>
  <c r="R69" i="55"/>
  <c r="Z69" i="55"/>
  <c r="AZ69" i="55" s="1"/>
  <c r="AS69" i="55"/>
  <c r="AF69" i="55" s="1"/>
  <c r="U69" i="55"/>
  <c r="AA69" i="55"/>
  <c r="AU5" i="54"/>
  <c r="V5" i="54"/>
  <c r="AY5" i="54" s="1"/>
  <c r="AE5" i="54" a="1"/>
  <c r="AE5" i="54" s="1"/>
  <c r="U5" i="54"/>
  <c r="AB5" i="54"/>
  <c r="P5" i="54"/>
  <c r="Q5" i="54"/>
  <c r="BA5" i="54" s="1"/>
  <c r="BB5" i="54" s="1"/>
  <c r="Y5" i="54"/>
  <c r="S5" i="54"/>
  <c r="R5" i="54"/>
  <c r="AA5" i="54"/>
  <c r="W5" i="54"/>
  <c r="Z5" i="54"/>
  <c r="AZ5" i="54" s="1"/>
  <c r="AA63" i="54"/>
  <c r="Y63" i="54"/>
  <c r="AB63" i="54"/>
  <c r="Z63" i="54"/>
  <c r="AZ63" i="54" s="1"/>
  <c r="R63" i="54"/>
  <c r="AU63" i="54"/>
  <c r="AV47" i="54" s="1"/>
  <c r="Q63" i="54"/>
  <c r="BA63" i="54" s="1"/>
  <c r="P63" i="54"/>
  <c r="S63" i="54"/>
  <c r="V63" i="54"/>
  <c r="AY63" i="54" s="1"/>
  <c r="W63" i="54"/>
  <c r="W74" i="54"/>
  <c r="P74" i="54"/>
  <c r="Z74" i="54"/>
  <c r="AZ74" i="54" s="1"/>
  <c r="AB21" i="54"/>
  <c r="Y21" i="54"/>
  <c r="AU21" i="54"/>
  <c r="AE63" i="54" a="1"/>
  <c r="AE63" i="54" s="1"/>
  <c r="AD63" i="54" s="1"/>
  <c r="AC63" i="54" s="1"/>
  <c r="AS105" i="54"/>
  <c r="AF105" i="54" s="1"/>
  <c r="U63" i="54"/>
  <c r="U110" i="54"/>
  <c r="S21" i="54"/>
  <c r="R74" i="54"/>
  <c r="W45" i="54"/>
  <c r="AU45" i="54"/>
  <c r="AA45" i="54"/>
  <c r="U45" i="54"/>
  <c r="Q45" i="54"/>
  <c r="BA45" i="54" s="1"/>
  <c r="S45" i="54"/>
  <c r="P45" i="54"/>
  <c r="R45" i="54"/>
  <c r="Z45" i="54"/>
  <c r="AZ45" i="54" s="1"/>
  <c r="AB45" i="54"/>
  <c r="V45" i="54"/>
  <c r="AY45" i="54" s="1"/>
  <c r="Y45" i="54"/>
  <c r="U77" i="54"/>
  <c r="R77" i="54"/>
  <c r="P77" i="54"/>
  <c r="AB77" i="54"/>
  <c r="W77" i="54"/>
  <c r="V77" i="54"/>
  <c r="AY77" i="54" s="1"/>
  <c r="Y77" i="54"/>
  <c r="Q77" i="54"/>
  <c r="BA77" i="54" s="1"/>
  <c r="Z77" i="54"/>
  <c r="AZ77" i="54" s="1"/>
  <c r="S77" i="54"/>
  <c r="P21" i="54"/>
  <c r="W21" i="54"/>
  <c r="V74" i="54"/>
  <c r="AY74" i="54" s="1"/>
  <c r="BB74" i="54" s="1"/>
  <c r="P81" i="54"/>
  <c r="R81" i="54"/>
  <c r="Y81" i="54"/>
  <c r="V81" i="54"/>
  <c r="AY81" i="54" s="1"/>
  <c r="Q81" i="54"/>
  <c r="BA81" i="54" s="1"/>
  <c r="S81" i="54"/>
  <c r="AB81" i="54"/>
  <c r="Z81" i="54"/>
  <c r="AZ81" i="54" s="1"/>
  <c r="W81" i="54"/>
  <c r="U81" i="54"/>
  <c r="BB50" i="54"/>
  <c r="AA90" i="54"/>
  <c r="U90" i="54"/>
  <c r="P90" i="54"/>
  <c r="R90" i="54"/>
  <c r="AS90" i="54"/>
  <c r="AF90" i="54" s="1"/>
  <c r="W90" i="54"/>
  <c r="V90" i="54"/>
  <c r="AY90" i="54" s="1"/>
  <c r="BB90" i="54" s="1"/>
  <c r="Y90" i="54"/>
  <c r="AB90" i="54"/>
  <c r="Z90" i="54"/>
  <c r="AZ90" i="54" s="1"/>
  <c r="Q90" i="54"/>
  <c r="BA90" i="54" s="1"/>
  <c r="S90" i="54"/>
  <c r="Q117" i="54"/>
  <c r="BA117" i="54" s="1"/>
  <c r="BB117" i="54" s="1"/>
  <c r="AB117" i="54"/>
  <c r="Y117" i="54"/>
  <c r="W117" i="54"/>
  <c r="U117" i="54"/>
  <c r="S117" i="54"/>
  <c r="R117" i="54"/>
  <c r="Z117" i="54"/>
  <c r="AZ117" i="54" s="1"/>
  <c r="V117" i="54"/>
  <c r="AY117" i="54" s="1"/>
  <c r="AE117" i="54" a="1"/>
  <c r="AE117" i="54" s="1"/>
  <c r="AA117" i="54"/>
  <c r="P117" i="54"/>
  <c r="AS117" i="54"/>
  <c r="AF117" i="54" s="1"/>
  <c r="AS82" i="54"/>
  <c r="AF82" i="54" s="1"/>
  <c r="AS114" i="54"/>
  <c r="AF114" i="54" s="1"/>
  <c r="Q21" i="54"/>
  <c r="BA21" i="54" s="1"/>
  <c r="BB21" i="54" s="1"/>
  <c r="Z21" i="54"/>
  <c r="AZ21" i="54" s="1"/>
  <c r="AB74" i="54"/>
  <c r="P73" i="54"/>
  <c r="W73" i="54"/>
  <c r="Z73" i="54"/>
  <c r="AZ73" i="54" s="1"/>
  <c r="AA73" i="54"/>
  <c r="AE73" i="54" a="1"/>
  <c r="AE73" i="54" s="1"/>
  <c r="AD73" i="54" s="1"/>
  <c r="AC73" i="54" s="1"/>
  <c r="Y73" i="54"/>
  <c r="S73" i="54"/>
  <c r="AB73" i="54"/>
  <c r="Q73" i="54"/>
  <c r="BA73" i="54" s="1"/>
  <c r="BB73" i="54" s="1"/>
  <c r="R73" i="54"/>
  <c r="U73" i="54"/>
  <c r="V73" i="54"/>
  <c r="AY73" i="54" s="1"/>
  <c r="AB125" i="54"/>
  <c r="AA125" i="54"/>
  <c r="U125" i="54"/>
  <c r="Q125" i="54"/>
  <c r="BA125" i="54" s="1"/>
  <c r="S125" i="54"/>
  <c r="P125" i="54"/>
  <c r="V125" i="54"/>
  <c r="AY125" i="54" s="1"/>
  <c r="BB125" i="54" s="1"/>
  <c r="Y125" i="54"/>
  <c r="Z125" i="54"/>
  <c r="AZ125" i="54" s="1"/>
  <c r="R125" i="54"/>
  <c r="W125" i="54"/>
  <c r="AS125" i="54"/>
  <c r="AF125" i="54" s="1"/>
  <c r="U95" i="54"/>
  <c r="AS95" i="54"/>
  <c r="AF95" i="54" s="1"/>
  <c r="AA95" i="54"/>
  <c r="R95" i="54"/>
  <c r="Z95" i="54"/>
  <c r="AZ95" i="54" s="1"/>
  <c r="P95" i="54"/>
  <c r="Y95" i="54"/>
  <c r="Q95" i="54"/>
  <c r="BA95" i="54" s="1"/>
  <c r="W95" i="54"/>
  <c r="AB95" i="54"/>
  <c r="V95" i="54"/>
  <c r="AY95" i="54" s="1"/>
  <c r="BB95" i="54" s="1"/>
  <c r="S95" i="54"/>
  <c r="AU18" i="54"/>
  <c r="AV112" i="54" s="1"/>
  <c r="D112" i="54" s="1"/>
  <c r="V18" i="54"/>
  <c r="AY18" i="54" s="1"/>
  <c r="AE18" i="54" a="1"/>
  <c r="AE18" i="54" s="1"/>
  <c r="Z18" i="54"/>
  <c r="AZ18" i="54" s="1"/>
  <c r="W18" i="54"/>
  <c r="Y18" i="54"/>
  <c r="S18" i="54"/>
  <c r="Q18" i="54"/>
  <c r="BA18" i="54" s="1"/>
  <c r="BB18" i="54" s="1"/>
  <c r="AB18" i="54"/>
  <c r="AA18" i="54"/>
  <c r="U18" i="54"/>
  <c r="R18" i="54"/>
  <c r="P18" i="54"/>
  <c r="P85" i="54"/>
  <c r="U85" i="54"/>
  <c r="R85" i="54"/>
  <c r="AA85" i="54"/>
  <c r="W85" i="54"/>
  <c r="Z85" i="54"/>
  <c r="AZ85" i="54" s="1"/>
  <c r="Q85" i="54"/>
  <c r="BA85" i="54" s="1"/>
  <c r="BB85" i="54" s="1"/>
  <c r="S85" i="54"/>
  <c r="Y85" i="54"/>
  <c r="AE85" i="54" a="1"/>
  <c r="AE85" i="54" s="1"/>
  <c r="AD85" i="54" s="1"/>
  <c r="AC85" i="54" s="1"/>
  <c r="AB85" i="54"/>
  <c r="R110" i="54"/>
  <c r="W113" i="54"/>
  <c r="AE21" i="54" a="1"/>
  <c r="AE21" i="54" s="1"/>
  <c r="AA74" i="54"/>
  <c r="AS74" i="54"/>
  <c r="AF74" i="54" s="1"/>
  <c r="AE113" i="54" a="1"/>
  <c r="AE113" i="54" s="1"/>
  <c r="AD113" i="54" s="1"/>
  <c r="AC113" i="54" s="1"/>
  <c r="AE74" i="54" a="1"/>
  <c r="AE74" i="54" s="1"/>
  <c r="AD74" i="54" s="1"/>
  <c r="AC74" i="54" s="1"/>
  <c r="AA21" i="54"/>
  <c r="Y74" i="54"/>
  <c r="W55" i="54"/>
  <c r="U55" i="54"/>
  <c r="AE55" i="54" a="1"/>
  <c r="AE55" i="54" s="1"/>
  <c r="S55" i="54"/>
  <c r="Q55" i="54"/>
  <c r="BA55" i="54" s="1"/>
  <c r="BB55" i="54" s="1"/>
  <c r="Z55" i="54"/>
  <c r="AZ55" i="54" s="1"/>
  <c r="AA55" i="54"/>
  <c r="Y55" i="54"/>
  <c r="R55" i="54"/>
  <c r="AU55" i="54"/>
  <c r="AV125" i="54" s="1"/>
  <c r="V55" i="54"/>
  <c r="AY55" i="54" s="1"/>
  <c r="AB55" i="54"/>
  <c r="P55" i="54"/>
  <c r="V103" i="54"/>
  <c r="AY103" i="54" s="1"/>
  <c r="AE103" i="54" a="1"/>
  <c r="AE103" i="54" s="1"/>
  <c r="AD103" i="54" s="1"/>
  <c r="AC103" i="54" s="1"/>
  <c r="U103" i="54"/>
  <c r="S103" i="54"/>
  <c r="AB103" i="54"/>
  <c r="Y103" i="54"/>
  <c r="R103" i="54"/>
  <c r="W103" i="54"/>
  <c r="Z103" i="54"/>
  <c r="AZ103" i="54" s="1"/>
  <c r="AA103" i="54"/>
  <c r="P103" i="54"/>
  <c r="Q103" i="54"/>
  <c r="BA103" i="54" s="1"/>
  <c r="BB103" i="54" s="1"/>
  <c r="R26" i="54"/>
  <c r="P26" i="54"/>
  <c r="V26" i="54"/>
  <c r="AY26" i="54" s="1"/>
  <c r="W26" i="54"/>
  <c r="Y26" i="54"/>
  <c r="AU26" i="54"/>
  <c r="S26" i="54"/>
  <c r="Z26" i="54"/>
  <c r="AZ26" i="54" s="1"/>
  <c r="U26" i="54"/>
  <c r="Q26" i="54"/>
  <c r="BA26" i="54" s="1"/>
  <c r="AB26" i="54"/>
  <c r="AB93" i="54"/>
  <c r="AA93" i="54"/>
  <c r="P93" i="54"/>
  <c r="Q93" i="54"/>
  <c r="BA93" i="54" s="1"/>
  <c r="V93" i="54"/>
  <c r="AY93" i="54" s="1"/>
  <c r="BB93" i="54" s="1"/>
  <c r="AS93" i="54"/>
  <c r="AF93" i="54" s="1"/>
  <c r="R93" i="54"/>
  <c r="W93" i="54"/>
  <c r="U93" i="54"/>
  <c r="Y93" i="54"/>
  <c r="S93" i="54"/>
  <c r="AD80" i="53"/>
  <c r="AC80" i="53" s="1"/>
  <c r="R77" i="53"/>
  <c r="BB54" i="53"/>
  <c r="Y45" i="53"/>
  <c r="U45" i="53"/>
  <c r="W45" i="53"/>
  <c r="P45" i="53"/>
  <c r="Q45" i="53"/>
  <c r="BA45" i="53" s="1"/>
  <c r="BB45" i="53" s="1"/>
  <c r="AB45" i="53"/>
  <c r="AA45" i="53"/>
  <c r="AE45" i="53" a="1"/>
  <c r="AE45" i="53" s="1"/>
  <c r="Z45" i="53"/>
  <c r="AZ45" i="53" s="1"/>
  <c r="V45" i="53"/>
  <c r="AY45" i="53" s="1"/>
  <c r="S45" i="53"/>
  <c r="AU45" i="53"/>
  <c r="AV42" i="53" s="1"/>
  <c r="R45" i="53"/>
  <c r="Q14" i="53"/>
  <c r="BA14" i="53" s="1"/>
  <c r="BB14" i="53" s="1"/>
  <c r="R14" i="53"/>
  <c r="Z14" i="53"/>
  <c r="AZ14" i="53" s="1"/>
  <c r="AE14" i="53" a="1"/>
  <c r="AE14" i="53" s="1"/>
  <c r="AA14" i="53"/>
  <c r="V14" i="53"/>
  <c r="AY14" i="53" s="1"/>
  <c r="W14" i="53"/>
  <c r="U14" i="53"/>
  <c r="AU14" i="53"/>
  <c r="S14" i="53"/>
  <c r="AB14" i="53"/>
  <c r="P14" i="53"/>
  <c r="AS112" i="53"/>
  <c r="AF112" i="53" s="1"/>
  <c r="AB77" i="53"/>
  <c r="Q10" i="53"/>
  <c r="BA10" i="53" s="1"/>
  <c r="BB10" i="53" s="1"/>
  <c r="V10" i="53"/>
  <c r="AY10" i="53" s="1"/>
  <c r="S10" i="53"/>
  <c r="Y10" i="53"/>
  <c r="U10" i="53"/>
  <c r="AU10" i="53"/>
  <c r="AE10" i="53" a="1"/>
  <c r="AE10" i="53" s="1"/>
  <c r="W10" i="53"/>
  <c r="AB10" i="53"/>
  <c r="P10" i="53"/>
  <c r="R10" i="53"/>
  <c r="AA10" i="53"/>
  <c r="Z10" i="53"/>
  <c r="AZ10" i="53" s="1"/>
  <c r="Q29" i="53"/>
  <c r="BA29" i="53" s="1"/>
  <c r="BB29" i="53" s="1"/>
  <c r="AU29" i="53"/>
  <c r="R29" i="53"/>
  <c r="AA29" i="53"/>
  <c r="V29" i="53"/>
  <c r="AY29" i="53" s="1"/>
  <c r="P29" i="53"/>
  <c r="AB123" i="53"/>
  <c r="W123" i="53"/>
  <c r="AA123" i="53"/>
  <c r="Q123" i="53"/>
  <c r="BA123" i="53" s="1"/>
  <c r="BB123" i="53" s="1"/>
  <c r="Z123" i="53"/>
  <c r="AZ123" i="53" s="1"/>
  <c r="P123" i="53"/>
  <c r="R123" i="53"/>
  <c r="Y123" i="53"/>
  <c r="U123" i="53"/>
  <c r="V123" i="53"/>
  <c r="AY123" i="53" s="1"/>
  <c r="AE123" i="53" a="1"/>
  <c r="AE123" i="53" s="1"/>
  <c r="S123" i="53"/>
  <c r="V77" i="53"/>
  <c r="AY77" i="53" s="1"/>
  <c r="S76" i="53"/>
  <c r="Q76" i="53"/>
  <c r="BA76" i="53" s="1"/>
  <c r="BB76" i="53" s="1"/>
  <c r="AE76" i="53" a="1"/>
  <c r="AE76" i="53" s="1"/>
  <c r="AD76" i="53" s="1"/>
  <c r="AC76" i="53" s="1"/>
  <c r="V76" i="53"/>
  <c r="AY76" i="53" s="1"/>
  <c r="R76" i="53"/>
  <c r="R109" i="53"/>
  <c r="AA109" i="53"/>
  <c r="AB109" i="53"/>
  <c r="P109" i="53"/>
  <c r="Y109" i="53"/>
  <c r="U109" i="53"/>
  <c r="W109" i="53"/>
  <c r="Z109" i="53"/>
  <c r="AZ109" i="53" s="1"/>
  <c r="S109" i="53"/>
  <c r="Q109" i="53"/>
  <c r="BA109" i="53" s="1"/>
  <c r="BB109" i="53" s="1"/>
  <c r="V109" i="53"/>
  <c r="AY109" i="53" s="1"/>
  <c r="AE109" i="53" a="1"/>
  <c r="AE109" i="53" s="1"/>
  <c r="AD109" i="53" s="1"/>
  <c r="AC109" i="53" s="1"/>
  <c r="AE77" i="53" a="1"/>
  <c r="AE77" i="53" s="1"/>
  <c r="AD77" i="53" s="1"/>
  <c r="AC77" i="53" s="1"/>
  <c r="R30" i="53"/>
  <c r="P30" i="53"/>
  <c r="AA30" i="53"/>
  <c r="S30" i="53"/>
  <c r="Q30" i="53"/>
  <c r="BA30" i="53" s="1"/>
  <c r="BB30" i="53" s="1"/>
  <c r="AE30" i="53" a="1"/>
  <c r="AE30" i="53" s="1"/>
  <c r="Y30" i="53"/>
  <c r="AU30" i="53"/>
  <c r="AV124" i="53" s="1"/>
  <c r="U30" i="53"/>
  <c r="W30" i="53"/>
  <c r="AB30" i="53"/>
  <c r="V30" i="53"/>
  <c r="AY30" i="53" s="1"/>
  <c r="Z30" i="53"/>
  <c r="AZ30" i="53" s="1"/>
  <c r="AD81" i="53"/>
  <c r="AC81" i="53" s="1"/>
  <c r="S77" i="53"/>
  <c r="AU18" i="53"/>
  <c r="AV32" i="53" s="1"/>
  <c r="S18" i="53"/>
  <c r="R18" i="53"/>
  <c r="AA18" i="53"/>
  <c r="Y18" i="53"/>
  <c r="P18" i="53"/>
  <c r="W18" i="53"/>
  <c r="Q18" i="53"/>
  <c r="BA18" i="53" s="1"/>
  <c r="V18" i="53"/>
  <c r="AY18" i="53" s="1"/>
  <c r="U18" i="53"/>
  <c r="Z18" i="53"/>
  <c r="AZ18" i="53" s="1"/>
  <c r="AB18" i="53"/>
  <c r="Z100" i="53"/>
  <c r="AZ100" i="53" s="1"/>
  <c r="BB100" i="53" s="1"/>
  <c r="P100" i="53"/>
  <c r="Y100" i="53"/>
  <c r="AS100" i="53"/>
  <c r="AF100" i="53" s="1"/>
  <c r="R100" i="53"/>
  <c r="AA100" i="53"/>
  <c r="Q100" i="53"/>
  <c r="BA100" i="53" s="1"/>
  <c r="S100" i="53"/>
  <c r="AB100" i="53"/>
  <c r="Z116" i="53"/>
  <c r="AZ116" i="53" s="1"/>
  <c r="AS116" i="53"/>
  <c r="AF116" i="53" s="1"/>
  <c r="AB116" i="53"/>
  <c r="R116" i="53"/>
  <c r="P116" i="53"/>
  <c r="Y116" i="53"/>
  <c r="S116" i="53"/>
  <c r="W116" i="53"/>
  <c r="Q116" i="53"/>
  <c r="BA116" i="53" s="1"/>
  <c r="U116" i="53"/>
  <c r="AA116" i="53"/>
  <c r="V116" i="53"/>
  <c r="AY116" i="53" s="1"/>
  <c r="BB116" i="53" s="1"/>
  <c r="Q77" i="53"/>
  <c r="BA77" i="53" s="1"/>
  <c r="BB77" i="53" s="1"/>
  <c r="Z77" i="53"/>
  <c r="AZ77" i="53" s="1"/>
  <c r="P77" i="53"/>
  <c r="AS123" i="53"/>
  <c r="AF123" i="53" s="1"/>
  <c r="AA77" i="53"/>
  <c r="AU6" i="53"/>
  <c r="S6" i="53"/>
  <c r="AA6" i="53"/>
  <c r="AB6" i="53"/>
  <c r="Z6" i="53"/>
  <c r="AZ6" i="53" s="1"/>
  <c r="Y6" i="53"/>
  <c r="R6" i="53"/>
  <c r="V6" i="53"/>
  <c r="AY6" i="53" s="1"/>
  <c r="P6" i="53"/>
  <c r="W6" i="53"/>
  <c r="U6" i="53"/>
  <c r="Q6" i="53"/>
  <c r="BA6" i="53" s="1"/>
  <c r="BB60" i="53"/>
  <c r="U77" i="53"/>
  <c r="Z115" i="53"/>
  <c r="AZ115" i="53" s="1"/>
  <c r="S115" i="53"/>
  <c r="R115" i="53"/>
  <c r="AB115" i="53"/>
  <c r="W115" i="53"/>
  <c r="P115" i="53"/>
  <c r="Y115" i="53"/>
  <c r="AA115" i="53"/>
  <c r="Q115" i="53"/>
  <c r="BA115" i="53" s="1"/>
  <c r="V115" i="53"/>
  <c r="AY115" i="53" s="1"/>
  <c r="AS115" i="53"/>
  <c r="AF115" i="53" s="1"/>
  <c r="Y61" i="53"/>
  <c r="W61" i="53"/>
  <c r="U61" i="53"/>
  <c r="V61" i="53"/>
  <c r="AY61" i="53" s="1"/>
  <c r="AA61" i="53"/>
  <c r="R61" i="53"/>
  <c r="AE61" i="53" a="1"/>
  <c r="AE61" i="53" s="1"/>
  <c r="Q61" i="53"/>
  <c r="BA61" i="53" s="1"/>
  <c r="BB61" i="53" s="1"/>
  <c r="S61" i="53"/>
  <c r="P61" i="53"/>
  <c r="AU61" i="53"/>
  <c r="AB61" i="53"/>
  <c r="Z61" i="53"/>
  <c r="AZ61" i="53" s="1"/>
  <c r="AB124" i="53"/>
  <c r="R124" i="53"/>
  <c r="Z124" i="53"/>
  <c r="AZ124" i="53" s="1"/>
  <c r="P124" i="53"/>
  <c r="Y124" i="53"/>
  <c r="Q124" i="53"/>
  <c r="BA124" i="53" s="1"/>
  <c r="BB124" i="53" s="1"/>
  <c r="S124" i="53"/>
  <c r="AE124" i="53" a="1"/>
  <c r="AE124" i="53" s="1"/>
  <c r="AD124" i="53" s="1"/>
  <c r="AC124" i="53" s="1"/>
  <c r="W124" i="53"/>
  <c r="V124" i="53"/>
  <c r="AY124" i="53" s="1"/>
  <c r="U124" i="53"/>
  <c r="AA124" i="53"/>
  <c r="AB38" i="53"/>
  <c r="AU38" i="53"/>
  <c r="V38" i="53"/>
  <c r="AY38" i="53" s="1"/>
  <c r="Z38" i="53"/>
  <c r="AZ38" i="53" s="1"/>
  <c r="Q38" i="53"/>
  <c r="BA38" i="53" s="1"/>
  <c r="P38" i="53"/>
  <c r="AA38" i="53"/>
  <c r="S38" i="53"/>
  <c r="Y38" i="53"/>
  <c r="W38" i="53"/>
  <c r="R38" i="53"/>
  <c r="U38" i="53"/>
  <c r="AA20" i="52"/>
  <c r="U20" i="52"/>
  <c r="S20" i="52"/>
  <c r="Y20" i="52"/>
  <c r="AB20" i="52"/>
  <c r="R20" i="52"/>
  <c r="AE20" i="52" a="1"/>
  <c r="AE20" i="52" s="1"/>
  <c r="AU20" i="52"/>
  <c r="Z20" i="52"/>
  <c r="AZ20" i="52" s="1"/>
  <c r="W20" i="52"/>
  <c r="P20" i="52"/>
  <c r="V20" i="52"/>
  <c r="AY20" i="52" s="1"/>
  <c r="Q110" i="52"/>
  <c r="BA110" i="52" s="1"/>
  <c r="U110" i="52"/>
  <c r="V110" i="52"/>
  <c r="AY110" i="52" s="1"/>
  <c r="BB110" i="52" s="1"/>
  <c r="S110" i="52"/>
  <c r="R110" i="52"/>
  <c r="Z110" i="52"/>
  <c r="AZ110" i="52" s="1"/>
  <c r="AB110" i="52"/>
  <c r="P110" i="52"/>
  <c r="W110" i="52"/>
  <c r="AS110" i="52"/>
  <c r="AF110" i="52" s="1"/>
  <c r="Y110" i="52"/>
  <c r="AA110" i="52"/>
  <c r="AS103" i="52"/>
  <c r="AF103" i="52" s="1"/>
  <c r="V2" i="52"/>
  <c r="AY2" i="52" s="1"/>
  <c r="AA46" i="52"/>
  <c r="P46" i="52"/>
  <c r="P13" i="52"/>
  <c r="S13" i="52"/>
  <c r="AB13" i="52"/>
  <c r="R13" i="52"/>
  <c r="Q13" i="52"/>
  <c r="BA13" i="52" s="1"/>
  <c r="W127" i="52"/>
  <c r="P127" i="52"/>
  <c r="V127" i="52"/>
  <c r="AY127" i="52" s="1"/>
  <c r="U127" i="52"/>
  <c r="AS127" i="52"/>
  <c r="AF127" i="52" s="1"/>
  <c r="S127" i="52"/>
  <c r="Q127" i="52"/>
  <c r="BA127" i="52" s="1"/>
  <c r="AB127" i="52"/>
  <c r="R127" i="52"/>
  <c r="Y127" i="52"/>
  <c r="Z127" i="52"/>
  <c r="AZ127" i="52" s="1"/>
  <c r="U2" i="52"/>
  <c r="Q78" i="52"/>
  <c r="BA78" i="52" s="1"/>
  <c r="R78" i="52"/>
  <c r="W78" i="52"/>
  <c r="Y39" i="52"/>
  <c r="P39" i="52"/>
  <c r="AA39" i="52"/>
  <c r="AB39" i="52"/>
  <c r="V39" i="52"/>
  <c r="AY39" i="52" s="1"/>
  <c r="Q39" i="52"/>
  <c r="BA39" i="52" s="1"/>
  <c r="BB39" i="52" s="1"/>
  <c r="AA2" i="52"/>
  <c r="R61" i="52"/>
  <c r="U61" i="52"/>
  <c r="S61" i="52"/>
  <c r="V61" i="52"/>
  <c r="AY61" i="52" s="1"/>
  <c r="AB61" i="52"/>
  <c r="Y61" i="52"/>
  <c r="Z61" i="52"/>
  <c r="AZ61" i="52" s="1"/>
  <c r="P61" i="52"/>
  <c r="AU61" i="52"/>
  <c r="AV4" i="52" s="1"/>
  <c r="V69" i="52"/>
  <c r="AY69" i="52" s="1"/>
  <c r="U69" i="52"/>
  <c r="P69" i="52"/>
  <c r="Y95" i="52"/>
  <c r="S95" i="52"/>
  <c r="P95" i="52"/>
  <c r="V95" i="52"/>
  <c r="AY95" i="52" s="1"/>
  <c r="Q95" i="52"/>
  <c r="BA95" i="52" s="1"/>
  <c r="R95" i="52"/>
  <c r="AS95" i="52"/>
  <c r="AF95" i="52" s="1"/>
  <c r="U95" i="52"/>
  <c r="W95" i="52"/>
  <c r="AB95" i="52"/>
  <c r="Z95" i="52"/>
  <c r="AZ95" i="52" s="1"/>
  <c r="AD83" i="52"/>
  <c r="AC83" i="52" s="1"/>
  <c r="AE109" i="52" a="1"/>
  <c r="AE109" i="52" s="1"/>
  <c r="AD109" i="52" s="1"/>
  <c r="AC109" i="52" s="1"/>
  <c r="AV98" i="52"/>
  <c r="Z103" i="52"/>
  <c r="AZ103" i="52" s="1"/>
  <c r="Y2" i="52"/>
  <c r="BB128" i="52"/>
  <c r="S102" i="52"/>
  <c r="AA102" i="52"/>
  <c r="Z102" i="52"/>
  <c r="AZ102" i="52" s="1"/>
  <c r="P102" i="52"/>
  <c r="AB102" i="52"/>
  <c r="Y102" i="52"/>
  <c r="R102" i="52"/>
  <c r="Q102" i="52"/>
  <c r="BA102" i="52" s="1"/>
  <c r="BB102" i="52" s="1"/>
  <c r="W102" i="52"/>
  <c r="AE102" i="52" a="1"/>
  <c r="AE102" i="52" s="1"/>
  <c r="V102" i="52"/>
  <c r="AY102" i="52" s="1"/>
  <c r="U102" i="52"/>
  <c r="V55" i="52"/>
  <c r="AY55" i="52" s="1"/>
  <c r="R55" i="52"/>
  <c r="AU55" i="52"/>
  <c r="AV42" i="52" s="1"/>
  <c r="Q55" i="52"/>
  <c r="BA55" i="52" s="1"/>
  <c r="BB55" i="52" s="1"/>
  <c r="AA55" i="52"/>
  <c r="S55" i="52"/>
  <c r="P55" i="52"/>
  <c r="U55" i="52"/>
  <c r="AE55" i="52" a="1"/>
  <c r="AE55" i="52" s="1"/>
  <c r="AB55" i="52"/>
  <c r="Z55" i="52"/>
  <c r="AZ55" i="52" s="1"/>
  <c r="W55" i="52"/>
  <c r="Y55" i="52"/>
  <c r="AE103" i="52" a="1"/>
  <c r="AE103" i="52" s="1"/>
  <c r="P2" i="52"/>
  <c r="Y23" i="52"/>
  <c r="AE23" i="52" a="1"/>
  <c r="AE23" i="52" s="1"/>
  <c r="AB71" i="52"/>
  <c r="W71" i="52"/>
  <c r="R71" i="52"/>
  <c r="V71" i="52"/>
  <c r="AY71" i="52" s="1"/>
  <c r="Q71" i="52"/>
  <c r="BA71" i="52" s="1"/>
  <c r="BB71" i="52" s="1"/>
  <c r="U71" i="52"/>
  <c r="AE71" i="52" a="1"/>
  <c r="AE71" i="52" s="1"/>
  <c r="AD71" i="52" s="1"/>
  <c r="AC71" i="52" s="1"/>
  <c r="S71" i="52"/>
  <c r="Z71" i="52"/>
  <c r="AZ71" i="52" s="1"/>
  <c r="P71" i="52"/>
  <c r="AA71" i="52"/>
  <c r="Y71" i="52"/>
  <c r="AA109" i="52"/>
  <c r="V109" i="52"/>
  <c r="AY109" i="52" s="1"/>
  <c r="BB109" i="52" s="1"/>
  <c r="Z109" i="52"/>
  <c r="AZ109" i="52" s="1"/>
  <c r="AB109" i="52"/>
  <c r="S109" i="52"/>
  <c r="W109" i="52"/>
  <c r="R109" i="52"/>
  <c r="AS109" i="52"/>
  <c r="AF109" i="52" s="1"/>
  <c r="U109" i="52"/>
  <c r="P109" i="52"/>
  <c r="Y109" i="52"/>
  <c r="Q109" i="52"/>
  <c r="BA109" i="52" s="1"/>
  <c r="AE115" i="52" a="1"/>
  <c r="AE115" i="52" s="1"/>
  <c r="Y115" i="52"/>
  <c r="Q21" i="52"/>
  <c r="BA21" i="52" s="1"/>
  <c r="BB21" i="52" s="1"/>
  <c r="Z21" i="52"/>
  <c r="AZ21" i="52" s="1"/>
  <c r="Y21" i="52"/>
  <c r="AE21" i="52" a="1"/>
  <c r="AE21" i="52" s="1"/>
  <c r="AB21" i="52"/>
  <c r="W21" i="52"/>
  <c r="AA21" i="52"/>
  <c r="AA87" i="52"/>
  <c r="U87" i="52"/>
  <c r="Y87" i="52"/>
  <c r="AD102" i="52"/>
  <c r="AC102" i="52" s="1"/>
  <c r="AU2" i="52"/>
  <c r="AV88" i="52" s="1"/>
  <c r="Q2" i="52"/>
  <c r="BA2" i="52" s="1"/>
  <c r="BB2" i="52" s="1"/>
  <c r="AB2" i="52"/>
  <c r="W2" i="52"/>
  <c r="AE2" i="52" a="1"/>
  <c r="AE2" i="52" s="1"/>
  <c r="P103" i="52"/>
  <c r="AA103" i="52"/>
  <c r="V103" i="52"/>
  <c r="AY103" i="52" s="1"/>
  <c r="U103" i="52"/>
  <c r="AB103" i="52"/>
  <c r="R103" i="52"/>
  <c r="Y103" i="52"/>
  <c r="W103" i="52"/>
  <c r="AD115" i="52"/>
  <c r="AC115" i="52" s="1"/>
  <c r="AE110" i="52" a="1"/>
  <c r="AE110" i="52" s="1"/>
  <c r="AD110" i="52" s="1"/>
  <c r="AC110" i="52" s="1"/>
  <c r="Q20" i="52"/>
  <c r="BA20" i="52" s="1"/>
  <c r="BB20" i="52" s="1"/>
  <c r="Q103" i="52"/>
  <c r="BA103" i="52" s="1"/>
  <c r="BB103" i="52" s="1"/>
  <c r="R2" i="52"/>
  <c r="P91" i="52"/>
  <c r="AA91" i="52"/>
  <c r="U67" i="52"/>
  <c r="P67" i="52"/>
  <c r="R67" i="52"/>
  <c r="AE37" i="52" a="1"/>
  <c r="AE37" i="52" s="1"/>
  <c r="V37" i="52"/>
  <c r="AY37" i="52" s="1"/>
  <c r="Z37" i="52"/>
  <c r="AZ37" i="52" s="1"/>
  <c r="AB37" i="52"/>
  <c r="AU37" i="52"/>
  <c r="AA37" i="52"/>
  <c r="Y37" i="52"/>
  <c r="W37" i="52"/>
  <c r="U37" i="52"/>
  <c r="W5" i="52"/>
  <c r="Z5" i="52"/>
  <c r="AZ5" i="52" s="1"/>
  <c r="U5" i="52"/>
  <c r="AA5" i="52"/>
  <c r="S5" i="52"/>
  <c r="AE5" i="52" a="1"/>
  <c r="AE5" i="52" s="1"/>
  <c r="AB5" i="52"/>
  <c r="Q5" i="52"/>
  <c r="BA5" i="52" s="1"/>
  <c r="BB5" i="52" s="1"/>
  <c r="AU5" i="52"/>
  <c r="AV66" i="52" s="1"/>
  <c r="Y5" i="52"/>
  <c r="R47" i="52"/>
  <c r="AU47" i="52"/>
  <c r="AA47" i="52"/>
  <c r="Y47" i="52"/>
  <c r="Q47" i="52"/>
  <c r="BA47" i="52" s="1"/>
  <c r="U47" i="52"/>
  <c r="W47" i="52"/>
  <c r="P47" i="52"/>
  <c r="V47" i="52"/>
  <c r="AY47" i="52" s="1"/>
  <c r="Z47" i="52"/>
  <c r="AZ47" i="52" s="1"/>
  <c r="S47" i="52"/>
  <c r="AB47" i="52"/>
  <c r="R42" i="52"/>
  <c r="AU42" i="52"/>
  <c r="AV109" i="52" s="1"/>
  <c r="V42" i="52"/>
  <c r="AY42" i="52" s="1"/>
  <c r="BB42" i="52" s="1"/>
  <c r="AA100" i="52"/>
  <c r="Q100" i="52"/>
  <c r="BA100" i="52" s="1"/>
  <c r="BB100" i="52" s="1"/>
  <c r="S108" i="52"/>
  <c r="P108" i="52"/>
  <c r="Q108" i="52"/>
  <c r="BA108" i="52" s="1"/>
  <c r="AA108" i="52"/>
  <c r="Y108" i="52"/>
  <c r="V108" i="52"/>
  <c r="AY108" i="52" s="1"/>
  <c r="BB108" i="52" s="1"/>
  <c r="AB108" i="52"/>
  <c r="W108" i="52"/>
  <c r="Z108" i="52"/>
  <c r="AZ108" i="52" s="1"/>
  <c r="R108" i="52"/>
  <c r="AS108" i="52"/>
  <c r="AF108" i="52" s="1"/>
  <c r="U108" i="52"/>
  <c r="AS68" i="52"/>
  <c r="AF68" i="52" s="1"/>
  <c r="Y35" i="52"/>
  <c r="AA27" i="52"/>
  <c r="Q27" i="52"/>
  <c r="BA27" i="52" s="1"/>
  <c r="V27" i="52"/>
  <c r="AY27" i="52" s="1"/>
  <c r="Z27" i="52"/>
  <c r="AZ27" i="52" s="1"/>
  <c r="U27" i="52"/>
  <c r="P27" i="52"/>
  <c r="S27" i="52"/>
  <c r="AB27" i="52"/>
  <c r="AU27" i="52"/>
  <c r="AV113" i="52" s="1"/>
  <c r="R27" i="52"/>
  <c r="W27" i="52"/>
  <c r="Y68" i="52"/>
  <c r="W68" i="52"/>
  <c r="Q68" i="52"/>
  <c r="BA68" i="52" s="1"/>
  <c r="BB68" i="52" s="1"/>
  <c r="AB68" i="52"/>
  <c r="AE68" i="52" a="1"/>
  <c r="AE68" i="52" s="1"/>
  <c r="S68" i="52"/>
  <c r="R68" i="52"/>
  <c r="Z68" i="52"/>
  <c r="AZ68" i="52" s="1"/>
  <c r="U68" i="52"/>
  <c r="P68" i="52"/>
  <c r="AS82" i="52"/>
  <c r="AF82" i="52" s="1"/>
  <c r="BB116" i="52"/>
  <c r="U4" i="52"/>
  <c r="AU4" i="52"/>
  <c r="AV96" i="52" s="1"/>
  <c r="Q4" i="52"/>
  <c r="BA4" i="52" s="1"/>
  <c r="BB4" i="52" s="1"/>
  <c r="W4" i="52"/>
  <c r="P4" i="52"/>
  <c r="AE4" i="52" a="1"/>
  <c r="AE4" i="52" s="1"/>
  <c r="AA4" i="52"/>
  <c r="V4" i="52"/>
  <c r="AY4" i="52" s="1"/>
  <c r="Z4" i="52"/>
  <c r="AZ4" i="52" s="1"/>
  <c r="R4" i="52"/>
  <c r="S4" i="52"/>
  <c r="Y4" i="52"/>
  <c r="AB4" i="52"/>
  <c r="Q52" i="52"/>
  <c r="BA52" i="52" s="1"/>
  <c r="BB52" i="52" s="1"/>
  <c r="S52" i="52"/>
  <c r="Y52" i="52"/>
  <c r="W52" i="52"/>
  <c r="S76" i="52"/>
  <c r="Q76" i="52"/>
  <c r="BA76" i="52" s="1"/>
  <c r="AS76" i="52"/>
  <c r="AF76" i="52" s="1"/>
  <c r="W76" i="52"/>
  <c r="AA116" i="52"/>
  <c r="Z116" i="52"/>
  <c r="AZ116" i="52" s="1"/>
  <c r="AE116" i="52" a="1"/>
  <c r="AE116" i="52" s="1"/>
  <c r="AD116" i="52" s="1"/>
  <c r="AC116" i="52" s="1"/>
  <c r="V116" i="52"/>
  <c r="AY116" i="52" s="1"/>
  <c r="S116" i="52"/>
  <c r="P116" i="52"/>
  <c r="R116" i="52"/>
  <c r="Y116" i="52"/>
  <c r="U116" i="52"/>
  <c r="AB116" i="52"/>
  <c r="W116" i="52"/>
  <c r="Z15" i="52"/>
  <c r="AZ15" i="52" s="1"/>
  <c r="AB15" i="52"/>
  <c r="R15" i="52"/>
  <c r="AA15" i="52"/>
  <c r="Q15" i="52"/>
  <c r="BA15" i="52" s="1"/>
  <c r="P15" i="52"/>
  <c r="V15" i="52"/>
  <c r="AY15" i="52" s="1"/>
  <c r="Y15" i="52"/>
  <c r="U15" i="52"/>
  <c r="S15" i="52"/>
  <c r="AU15" i="52"/>
  <c r="AV106" i="52" s="1"/>
  <c r="U30" i="52"/>
  <c r="Z30" i="52"/>
  <c r="AZ30" i="52" s="1"/>
  <c r="W30" i="52"/>
  <c r="P30" i="52"/>
  <c r="V30" i="52"/>
  <c r="AY30" i="52" s="1"/>
  <c r="Y30" i="52"/>
  <c r="R30" i="52"/>
  <c r="AU30" i="52"/>
  <c r="AV123" i="52" s="1"/>
  <c r="Q30" i="52"/>
  <c r="BA30" i="52" s="1"/>
  <c r="AB30" i="52"/>
  <c r="S30" i="52"/>
  <c r="AA30" i="52"/>
  <c r="R35" i="52"/>
  <c r="W35" i="52"/>
  <c r="P35" i="52"/>
  <c r="AE108" i="52" a="1"/>
  <c r="AE108" i="52" s="1"/>
  <c r="AD108" i="52" s="1"/>
  <c r="AC108" i="52" s="1"/>
  <c r="BB49" i="52"/>
  <c r="AA35" i="52"/>
  <c r="Z89" i="52"/>
  <c r="AZ89" i="52" s="1"/>
  <c r="U89" i="52"/>
  <c r="AB89" i="52"/>
  <c r="S89" i="52"/>
  <c r="R89" i="52"/>
  <c r="Q89" i="52"/>
  <c r="BA89" i="52" s="1"/>
  <c r="BB89" i="52" s="1"/>
  <c r="W89" i="52"/>
  <c r="P89" i="52"/>
  <c r="AA89" i="52"/>
  <c r="AE89" i="52" a="1"/>
  <c r="AE89" i="52" s="1"/>
  <c r="Y89" i="52"/>
  <c r="V89" i="52"/>
  <c r="AY89" i="52" s="1"/>
  <c r="Z84" i="52"/>
  <c r="AZ84" i="52" s="1"/>
  <c r="P84" i="52"/>
  <c r="U84" i="52"/>
  <c r="W84" i="52"/>
  <c r="V84" i="52"/>
  <c r="AY84" i="52" s="1"/>
  <c r="R84" i="52"/>
  <c r="Y84" i="52"/>
  <c r="AE84" i="52" a="1"/>
  <c r="AE84" i="52" s="1"/>
  <c r="AD84" i="52" s="1"/>
  <c r="AC84" i="52" s="1"/>
  <c r="S84" i="52"/>
  <c r="AA84" i="52"/>
  <c r="AB84" i="52"/>
  <c r="Q84" i="52"/>
  <c r="BA84" i="52" s="1"/>
  <c r="BB84" i="52" s="1"/>
  <c r="AA68" i="52"/>
  <c r="S35" i="52"/>
  <c r="Z35" i="52"/>
  <c r="AZ35" i="52" s="1"/>
  <c r="U19" i="52"/>
  <c r="Q19" i="52"/>
  <c r="BA19" i="52" s="1"/>
  <c r="BB19" i="52" s="1"/>
  <c r="S19" i="52"/>
  <c r="Z19" i="52"/>
  <c r="AZ19" i="52" s="1"/>
  <c r="P19" i="52"/>
  <c r="R19" i="52"/>
  <c r="Y19" i="52"/>
  <c r="W19" i="52"/>
  <c r="AE19" i="52" a="1"/>
  <c r="AE19" i="52" s="1"/>
  <c r="V19" i="52"/>
  <c r="AY19" i="52" s="1"/>
  <c r="AB19" i="52"/>
  <c r="AU19" i="52"/>
  <c r="AV90" i="52" s="1"/>
  <c r="AA19" i="52"/>
  <c r="W12" i="52"/>
  <c r="Z12" i="52"/>
  <c r="AZ12" i="52" s="1"/>
  <c r="BB12" i="52" s="1"/>
  <c r="AB12" i="52"/>
  <c r="AU60" i="52"/>
  <c r="W60" i="52"/>
  <c r="S60" i="52"/>
  <c r="AS104" i="52"/>
  <c r="AF104" i="52" s="1"/>
  <c r="AS121" i="52"/>
  <c r="AF121" i="52" s="1"/>
  <c r="V68" i="52"/>
  <c r="AY68" i="52" s="1"/>
  <c r="AB35" i="52"/>
  <c r="AU35" i="52"/>
  <c r="AV115" i="52" s="1"/>
  <c r="P97" i="52"/>
  <c r="V97" i="52"/>
  <c r="AY97" i="52" s="1"/>
  <c r="S97" i="52"/>
  <c r="U97" i="52"/>
  <c r="AS97" i="52"/>
  <c r="AF97" i="52" s="1"/>
  <c r="Q97" i="52"/>
  <c r="BA97" i="52" s="1"/>
  <c r="Y97" i="52"/>
  <c r="AB97" i="52"/>
  <c r="R97" i="52"/>
  <c r="Z97" i="52"/>
  <c r="AZ97" i="52" s="1"/>
  <c r="W97" i="52"/>
  <c r="R50" i="52"/>
  <c r="V50" i="52"/>
  <c r="AY50" i="52" s="1"/>
  <c r="AU50" i="52"/>
  <c r="AV102" i="52" s="1"/>
  <c r="AB50" i="52"/>
  <c r="W50" i="52"/>
  <c r="Q50" i="52"/>
  <c r="BA50" i="52" s="1"/>
  <c r="BB50" i="52" s="1"/>
  <c r="P50" i="52"/>
  <c r="U50" i="52"/>
  <c r="Z50" i="52"/>
  <c r="AZ50" i="52" s="1"/>
  <c r="AE50" i="52" a="1"/>
  <c r="AE50" i="52" s="1"/>
  <c r="S50" i="52"/>
  <c r="AA50" i="52"/>
  <c r="Y50" i="52"/>
  <c r="U100" i="52"/>
  <c r="Z100" i="52"/>
  <c r="AZ100" i="52" s="1"/>
  <c r="P100" i="52"/>
  <c r="R100" i="52"/>
  <c r="S100" i="52"/>
  <c r="Y100" i="52"/>
  <c r="V100" i="52"/>
  <c r="AY100" i="52" s="1"/>
  <c r="W100" i="52"/>
  <c r="AE100" i="52" a="1"/>
  <c r="AE100" i="52" s="1"/>
  <c r="V35" i="52"/>
  <c r="AY35" i="52" s="1"/>
  <c r="R7" i="52"/>
  <c r="W7" i="52"/>
  <c r="V7" i="52"/>
  <c r="AY7" i="52" s="1"/>
  <c r="Y22" i="52"/>
  <c r="AU22" i="52"/>
  <c r="W22" i="52"/>
  <c r="AE22" i="52" a="1"/>
  <c r="AE22" i="52" s="1"/>
  <c r="U22" i="52"/>
  <c r="Z22" i="52"/>
  <c r="AZ22" i="52" s="1"/>
  <c r="AB22" i="52"/>
  <c r="P22" i="52"/>
  <c r="V22" i="52"/>
  <c r="AY22" i="52" s="1"/>
  <c r="R22" i="52"/>
  <c r="AE27" i="51" a="1"/>
  <c r="AE27" i="51" s="1"/>
  <c r="AA27" i="51"/>
  <c r="S27" i="51"/>
  <c r="AB27" i="51"/>
  <c r="Z3" i="51"/>
  <c r="AZ3" i="51" s="1"/>
  <c r="AA3" i="51"/>
  <c r="Y3" i="51"/>
  <c r="V3" i="51"/>
  <c r="AY3" i="51" s="1"/>
  <c r="R3" i="51"/>
  <c r="S3" i="51"/>
  <c r="U3" i="51"/>
  <c r="P3" i="51"/>
  <c r="AU3" i="51"/>
  <c r="AV59" i="51" s="1"/>
  <c r="Q3" i="51"/>
  <c r="BA3" i="51" s="1"/>
  <c r="W3" i="51"/>
  <c r="AB3" i="51"/>
  <c r="AD106" i="51"/>
  <c r="AC106" i="51" s="1"/>
  <c r="AE69" i="51" a="1"/>
  <c r="AE69" i="51" s="1"/>
  <c r="AD69" i="51" s="1"/>
  <c r="AC69" i="51" s="1"/>
  <c r="P27" i="51"/>
  <c r="AA64" i="51"/>
  <c r="U124" i="51"/>
  <c r="W124" i="51"/>
  <c r="AB124" i="51"/>
  <c r="AE124" i="51" a="1"/>
  <c r="AE124" i="51" s="1"/>
  <c r="Z124" i="51"/>
  <c r="AZ124" i="51" s="1"/>
  <c r="R124" i="51"/>
  <c r="AA124" i="51"/>
  <c r="Q124" i="51"/>
  <c r="BA124" i="51" s="1"/>
  <c r="BB124" i="51" s="1"/>
  <c r="V124" i="51"/>
  <c r="AY124" i="51" s="1"/>
  <c r="S124" i="51"/>
  <c r="P124" i="51"/>
  <c r="Y124" i="51"/>
  <c r="U115" i="51"/>
  <c r="AA115" i="51"/>
  <c r="P115" i="51"/>
  <c r="W115" i="51"/>
  <c r="AS115" i="51"/>
  <c r="AF115" i="51" s="1"/>
  <c r="Z115" i="51"/>
  <c r="AZ115" i="51" s="1"/>
  <c r="V115" i="51"/>
  <c r="AY115" i="51" s="1"/>
  <c r="S115" i="51"/>
  <c r="AB115" i="51"/>
  <c r="Q115" i="51"/>
  <c r="BA115" i="51" s="1"/>
  <c r="R115" i="51"/>
  <c r="Y115" i="51"/>
  <c r="U120" i="51"/>
  <c r="AB120" i="51"/>
  <c r="Z120" i="51"/>
  <c r="AZ120" i="51" s="1"/>
  <c r="BB120" i="51" s="1"/>
  <c r="R119" i="51"/>
  <c r="P119" i="51"/>
  <c r="Q119" i="51"/>
  <c r="BA119" i="51" s="1"/>
  <c r="V119" i="51"/>
  <c r="AY119" i="51" s="1"/>
  <c r="U119" i="51"/>
  <c r="AB119" i="51"/>
  <c r="AA119" i="51"/>
  <c r="S119" i="51"/>
  <c r="Y119" i="51"/>
  <c r="AS119" i="51"/>
  <c r="AF119" i="51" s="1"/>
  <c r="S64" i="51"/>
  <c r="V64" i="51"/>
  <c r="AY64" i="51" s="1"/>
  <c r="Q64" i="51"/>
  <c r="BA64" i="51" s="1"/>
  <c r="BB64" i="51" s="1"/>
  <c r="AE64" i="51" a="1"/>
  <c r="AE64" i="51" s="1"/>
  <c r="Z64" i="51"/>
  <c r="AZ64" i="51" s="1"/>
  <c r="Q121" i="51"/>
  <c r="BA121" i="51" s="1"/>
  <c r="Y121" i="51"/>
  <c r="V121" i="51"/>
  <c r="AY121" i="51" s="1"/>
  <c r="W121" i="51"/>
  <c r="U121" i="51"/>
  <c r="S121" i="51"/>
  <c r="R121" i="51"/>
  <c r="AS121" i="51"/>
  <c r="AF121" i="51" s="1"/>
  <c r="AB121" i="51"/>
  <c r="AA121" i="51"/>
  <c r="Z121" i="51"/>
  <c r="AZ121" i="51" s="1"/>
  <c r="P121" i="51"/>
  <c r="Z47" i="51"/>
  <c r="AZ47" i="51" s="1"/>
  <c r="P47" i="51"/>
  <c r="Q47" i="51"/>
  <c r="BA47" i="51" s="1"/>
  <c r="BB47" i="51" s="1"/>
  <c r="AU47" i="51"/>
  <c r="AB47" i="51"/>
  <c r="V47" i="51"/>
  <c r="AY47" i="51" s="1"/>
  <c r="W47" i="51"/>
  <c r="S47" i="51"/>
  <c r="Y47" i="51"/>
  <c r="R47" i="51"/>
  <c r="U47" i="51"/>
  <c r="AA47" i="51"/>
  <c r="AE47" i="51" a="1"/>
  <c r="AE47" i="51" s="1"/>
  <c r="S126" i="51"/>
  <c r="Y126" i="51"/>
  <c r="AA126" i="51"/>
  <c r="AB126" i="51"/>
  <c r="W126" i="51"/>
  <c r="U126" i="51"/>
  <c r="V126" i="51"/>
  <c r="AY126" i="51" s="1"/>
  <c r="R126" i="51"/>
  <c r="Q126" i="51"/>
  <c r="BA126" i="51" s="1"/>
  <c r="BB126" i="51" s="1"/>
  <c r="Z126" i="51"/>
  <c r="AZ126" i="51" s="1"/>
  <c r="P126" i="51"/>
  <c r="AE126" i="51" a="1"/>
  <c r="AE126" i="51" s="1"/>
  <c r="AD126" i="51" s="1"/>
  <c r="AC126" i="51" s="1"/>
  <c r="BB39" i="51"/>
  <c r="Z119" i="51"/>
  <c r="AZ119" i="51" s="1"/>
  <c r="BB119" i="51" s="1"/>
  <c r="R64" i="51"/>
  <c r="W67" i="51"/>
  <c r="S67" i="51"/>
  <c r="AS67" i="51"/>
  <c r="AF67" i="51" s="1"/>
  <c r="AB67" i="51"/>
  <c r="Z67" i="51"/>
  <c r="AZ67" i="51" s="1"/>
  <c r="Y67" i="51"/>
  <c r="P67" i="51"/>
  <c r="U67" i="51"/>
  <c r="R67" i="51"/>
  <c r="V67" i="51"/>
  <c r="AY67" i="51" s="1"/>
  <c r="W119" i="51"/>
  <c r="P64" i="51"/>
  <c r="Y77" i="51"/>
  <c r="AA77" i="51"/>
  <c r="AB77" i="51"/>
  <c r="Z77" i="51"/>
  <c r="AZ77" i="51" s="1"/>
  <c r="U77" i="51"/>
  <c r="S77" i="51"/>
  <c r="R77" i="51"/>
  <c r="Q77" i="51"/>
  <c r="BA77" i="51" s="1"/>
  <c r="BB77" i="51" s="1"/>
  <c r="P77" i="51"/>
  <c r="AE77" i="51" a="1"/>
  <c r="AE77" i="51" s="1"/>
  <c r="W77" i="51"/>
  <c r="Z72" i="51"/>
  <c r="AZ72" i="51" s="1"/>
  <c r="P72" i="51"/>
  <c r="AB72" i="51"/>
  <c r="U72" i="51"/>
  <c r="AA72" i="51"/>
  <c r="S72" i="51"/>
  <c r="AS72" i="51"/>
  <c r="AF72" i="51" s="1"/>
  <c r="W72" i="51"/>
  <c r="Y72" i="51"/>
  <c r="Q72" i="51"/>
  <c r="BA72" i="51" s="1"/>
  <c r="V72" i="51"/>
  <c r="AY72" i="51" s="1"/>
  <c r="R72" i="51"/>
  <c r="AU10" i="51"/>
  <c r="Q10" i="51"/>
  <c r="BA10" i="51" s="1"/>
  <c r="BB10" i="51" s="1"/>
  <c r="AE10" i="51" a="1"/>
  <c r="AE10" i="51" s="1"/>
  <c r="AB10" i="51"/>
  <c r="W10" i="51"/>
  <c r="Y10" i="51"/>
  <c r="R10" i="51"/>
  <c r="U10" i="51"/>
  <c r="AA10" i="51"/>
  <c r="S10" i="51"/>
  <c r="Z10" i="51"/>
  <c r="AZ10" i="51" s="1"/>
  <c r="P10" i="51"/>
  <c r="V10" i="51"/>
  <c r="AY10" i="51" s="1"/>
  <c r="Q48" i="51"/>
  <c r="BA48" i="51" s="1"/>
  <c r="BB48" i="51" s="1"/>
  <c r="W48" i="51"/>
  <c r="Z48" i="51"/>
  <c r="AZ48" i="51" s="1"/>
  <c r="AE48" i="51" a="1"/>
  <c r="AE48" i="51" s="1"/>
  <c r="R48" i="51"/>
  <c r="U48" i="51"/>
  <c r="S48" i="51"/>
  <c r="AU48" i="51"/>
  <c r="P48" i="51"/>
  <c r="Y48" i="51"/>
  <c r="V48" i="51"/>
  <c r="AY48" i="51" s="1"/>
  <c r="AB48" i="51"/>
  <c r="AA48" i="51"/>
  <c r="P96" i="51"/>
  <c r="AB96" i="51"/>
  <c r="Q96" i="51"/>
  <c r="BA96" i="51" s="1"/>
  <c r="BB96" i="51" s="1"/>
  <c r="V96" i="51"/>
  <c r="AY96" i="51" s="1"/>
  <c r="Q67" i="51"/>
  <c r="BA67" i="51" s="1"/>
  <c r="Y69" i="51"/>
  <c r="AU27" i="51"/>
  <c r="Y27" i="51"/>
  <c r="BB21" i="51"/>
  <c r="AB64" i="51"/>
  <c r="R70" i="51"/>
  <c r="W70" i="51"/>
  <c r="S70" i="51"/>
  <c r="P70" i="51"/>
  <c r="Q70" i="51"/>
  <c r="BA70" i="51" s="1"/>
  <c r="V70" i="51"/>
  <c r="AY70" i="51" s="1"/>
  <c r="AS70" i="51"/>
  <c r="AF70" i="51" s="1"/>
  <c r="Y70" i="51"/>
  <c r="Z70" i="51"/>
  <c r="AZ70" i="51" s="1"/>
  <c r="AA70" i="51"/>
  <c r="AB70" i="51"/>
  <c r="W75" i="51"/>
  <c r="AB75" i="51"/>
  <c r="V75" i="51"/>
  <c r="AY75" i="51" s="1"/>
  <c r="AA75" i="51"/>
  <c r="S75" i="51"/>
  <c r="R75" i="51"/>
  <c r="Q75" i="51"/>
  <c r="BA75" i="51" s="1"/>
  <c r="BB75" i="51" s="1"/>
  <c r="Z75" i="51"/>
  <c r="AZ75" i="51" s="1"/>
  <c r="Y75" i="51"/>
  <c r="P75" i="51"/>
  <c r="U75" i="51"/>
  <c r="AE75" i="51" a="1"/>
  <c r="AE75" i="51" s="1"/>
  <c r="AD75" i="51" s="1"/>
  <c r="AC75" i="51" s="1"/>
  <c r="AS113" i="51"/>
  <c r="AF113" i="51" s="1"/>
  <c r="AE67" i="51" a="1"/>
  <c r="AE67" i="51" s="1"/>
  <c r="AD67" i="51" s="1"/>
  <c r="AC67" i="51" s="1"/>
  <c r="V27" i="51"/>
  <c r="AY27" i="51" s="1"/>
  <c r="W27" i="51"/>
  <c r="W64" i="51"/>
  <c r="S51" i="51"/>
  <c r="Z51" i="51"/>
  <c r="AZ51" i="51" s="1"/>
  <c r="Q51" i="51"/>
  <c r="BA51" i="51" s="1"/>
  <c r="Y51" i="51"/>
  <c r="W51" i="51"/>
  <c r="R51" i="51"/>
  <c r="P51" i="51"/>
  <c r="AU51" i="51"/>
  <c r="V51" i="51"/>
  <c r="AY51" i="51" s="1"/>
  <c r="BB51" i="51" s="1"/>
  <c r="AA51" i="51"/>
  <c r="U51" i="51"/>
  <c r="Q32" i="51"/>
  <c r="BA32" i="51" s="1"/>
  <c r="BB32" i="51" s="1"/>
  <c r="P32" i="51"/>
  <c r="AB32" i="51"/>
  <c r="W32" i="51"/>
  <c r="AA32" i="51"/>
  <c r="R32" i="51"/>
  <c r="Z32" i="51"/>
  <c r="AZ32" i="51" s="1"/>
  <c r="AE32" i="51" a="1"/>
  <c r="AE32" i="51" s="1"/>
  <c r="Y32" i="51"/>
  <c r="V32" i="51"/>
  <c r="AY32" i="51" s="1"/>
  <c r="S32" i="51"/>
  <c r="U32" i="51"/>
  <c r="AU32" i="51"/>
  <c r="AV42" i="51" s="1"/>
  <c r="W71" i="51"/>
  <c r="U71" i="51"/>
  <c r="R71" i="51"/>
  <c r="Q71" i="51"/>
  <c r="BA71" i="51" s="1"/>
  <c r="Z71" i="51"/>
  <c r="AZ71" i="51" s="1"/>
  <c r="AS71" i="51"/>
  <c r="AF71" i="51" s="1"/>
  <c r="P71" i="51"/>
  <c r="V71" i="51"/>
  <c r="AY71" i="51" s="1"/>
  <c r="S71" i="51"/>
  <c r="Y71" i="51"/>
  <c r="AA71" i="51"/>
  <c r="V112" i="51"/>
  <c r="AY112" i="51" s="1"/>
  <c r="AE112" i="51" a="1"/>
  <c r="AE112" i="51" s="1"/>
  <c r="AD112" i="51" s="1"/>
  <c r="AC112" i="51" s="1"/>
  <c r="Q112" i="51"/>
  <c r="BA112" i="51" s="1"/>
  <c r="BB112" i="51" s="1"/>
  <c r="U112" i="51"/>
  <c r="R112" i="51"/>
  <c r="Z112" i="51"/>
  <c r="AZ112" i="51" s="1"/>
  <c r="AB112" i="51"/>
  <c r="AA112" i="51"/>
  <c r="W112" i="51"/>
  <c r="AD124" i="51"/>
  <c r="AC124" i="51" s="1"/>
  <c r="AS94" i="51"/>
  <c r="AF94" i="51" s="1"/>
  <c r="AS127" i="51"/>
  <c r="AF127" i="51" s="1"/>
  <c r="AD78" i="51"/>
  <c r="AC78" i="51" s="1"/>
  <c r="R27" i="51"/>
  <c r="Q27" i="51"/>
  <c r="BA27" i="51" s="1"/>
  <c r="BB27" i="51" s="1"/>
  <c r="AU64" i="51"/>
  <c r="BB67" i="51"/>
  <c r="U56" i="51"/>
  <c r="AA56" i="51"/>
  <c r="Y56" i="51"/>
  <c r="P56" i="51"/>
  <c r="Q56" i="51"/>
  <c r="BA56" i="51" s="1"/>
  <c r="W56" i="51"/>
  <c r="Z56" i="51"/>
  <c r="AZ56" i="51" s="1"/>
  <c r="AU56" i="51"/>
  <c r="S56" i="51"/>
  <c r="AB56" i="51"/>
  <c r="V56" i="51"/>
  <c r="AY56" i="51" s="1"/>
  <c r="R56" i="51"/>
  <c r="AE107" i="51" a="1"/>
  <c r="AE107" i="51" s="1"/>
  <c r="AD107" i="51" s="1"/>
  <c r="AC107" i="51" s="1"/>
  <c r="AA107" i="51"/>
  <c r="AB107" i="51"/>
  <c r="Q107" i="51"/>
  <c r="BA107" i="51" s="1"/>
  <c r="BB107" i="51" s="1"/>
  <c r="W107" i="51"/>
  <c r="Y107" i="51"/>
  <c r="V107" i="51"/>
  <c r="AY107" i="51" s="1"/>
  <c r="Z107" i="51"/>
  <c r="AZ107" i="51" s="1"/>
  <c r="U107" i="51"/>
  <c r="P107" i="51"/>
  <c r="V13" i="50"/>
  <c r="AY13" i="50" s="1"/>
  <c r="BB13" i="50" s="1"/>
  <c r="AU13" i="50"/>
  <c r="AV48" i="50" s="1"/>
  <c r="W13" i="50"/>
  <c r="AB13" i="50"/>
  <c r="U13" i="50"/>
  <c r="AA13" i="50"/>
  <c r="R13" i="50"/>
  <c r="Q13" i="50"/>
  <c r="BA13" i="50" s="1"/>
  <c r="P13" i="50"/>
  <c r="Y13" i="50"/>
  <c r="S13" i="50"/>
  <c r="Z13" i="50"/>
  <c r="AZ13" i="50" s="1"/>
  <c r="AE67" i="50" a="1"/>
  <c r="AE67" i="50" s="1"/>
  <c r="AD67" i="50" s="1"/>
  <c r="AC67" i="50" s="1"/>
  <c r="W67" i="50"/>
  <c r="V67" i="50"/>
  <c r="AY67" i="50" s="1"/>
  <c r="P67" i="50"/>
  <c r="AA67" i="50"/>
  <c r="Q67" i="50"/>
  <c r="BA67" i="50" s="1"/>
  <c r="BB67" i="50" s="1"/>
  <c r="Y67" i="50"/>
  <c r="U67" i="50"/>
  <c r="AB67" i="50"/>
  <c r="R67" i="50"/>
  <c r="Z67" i="50"/>
  <c r="AZ67" i="50" s="1"/>
  <c r="V62" i="50"/>
  <c r="AY62" i="50" s="1"/>
  <c r="AB62" i="50"/>
  <c r="Y62" i="50"/>
  <c r="R62" i="50"/>
  <c r="AA62" i="50"/>
  <c r="AU62" i="50"/>
  <c r="Q62" i="50"/>
  <c r="BA62" i="50" s="1"/>
  <c r="W62" i="50"/>
  <c r="Z62" i="50"/>
  <c r="AZ62" i="50" s="1"/>
  <c r="U62" i="50"/>
  <c r="S62" i="50"/>
  <c r="P62" i="50"/>
  <c r="AB87" i="50"/>
  <c r="Z87" i="50"/>
  <c r="AZ87" i="50" s="1"/>
  <c r="R87" i="50"/>
  <c r="W24" i="50"/>
  <c r="Z24" i="50"/>
  <c r="AZ24" i="50" s="1"/>
  <c r="S24" i="50"/>
  <c r="V24" i="50"/>
  <c r="AY24" i="50" s="1"/>
  <c r="AB24" i="50"/>
  <c r="AA24" i="50"/>
  <c r="AE24" i="50" a="1"/>
  <c r="AE24" i="50" s="1"/>
  <c r="P24" i="50"/>
  <c r="Q24" i="50"/>
  <c r="BA24" i="50" s="1"/>
  <c r="BB24" i="50" s="1"/>
  <c r="U24" i="50"/>
  <c r="AU24" i="50"/>
  <c r="R24" i="50"/>
  <c r="Y24" i="50"/>
  <c r="AA75" i="50"/>
  <c r="S75" i="50"/>
  <c r="V75" i="50"/>
  <c r="AY75" i="50" s="1"/>
  <c r="U75" i="50"/>
  <c r="W75" i="50"/>
  <c r="AB75" i="50"/>
  <c r="AS75" i="50"/>
  <c r="AF75" i="50" s="1"/>
  <c r="R75" i="50"/>
  <c r="Z75" i="50"/>
  <c r="AZ75" i="50" s="1"/>
  <c r="P75" i="50"/>
  <c r="Y75" i="50"/>
  <c r="Q75" i="50"/>
  <c r="BA75" i="50" s="1"/>
  <c r="U70" i="50"/>
  <c r="Y70" i="50"/>
  <c r="V70" i="50"/>
  <c r="AY70" i="50" s="1"/>
  <c r="AE70" i="50" a="1"/>
  <c r="AE70" i="50" s="1"/>
  <c r="AB70" i="50"/>
  <c r="R70" i="50"/>
  <c r="S70" i="50"/>
  <c r="W70" i="50"/>
  <c r="AA70" i="50"/>
  <c r="P70" i="50"/>
  <c r="Z70" i="50"/>
  <c r="AZ70" i="50" s="1"/>
  <c r="Q70" i="50"/>
  <c r="BA70" i="50" s="1"/>
  <c r="BB70" i="50" s="1"/>
  <c r="V95" i="50"/>
  <c r="AY95" i="50" s="1"/>
  <c r="Y95" i="50"/>
  <c r="Z95" i="50"/>
  <c r="AZ95" i="50" s="1"/>
  <c r="W95" i="50"/>
  <c r="AS95" i="50"/>
  <c r="AF95" i="50" s="1"/>
  <c r="U95" i="50"/>
  <c r="S95" i="50"/>
  <c r="R95" i="50"/>
  <c r="Q95" i="50"/>
  <c r="BA95" i="50" s="1"/>
  <c r="P95" i="50"/>
  <c r="AA95" i="50"/>
  <c r="AB64" i="50"/>
  <c r="W64" i="50"/>
  <c r="V64" i="50"/>
  <c r="AY64" i="50" s="1"/>
  <c r="BB64" i="50" s="1"/>
  <c r="P124" i="50"/>
  <c r="V124" i="50"/>
  <c r="AY124" i="50" s="1"/>
  <c r="Y124" i="50"/>
  <c r="AB124" i="50"/>
  <c r="R124" i="50"/>
  <c r="AA124" i="50"/>
  <c r="AS124" i="50"/>
  <c r="AF124" i="50" s="1"/>
  <c r="Q124" i="50"/>
  <c r="BA124" i="50" s="1"/>
  <c r="S124" i="50"/>
  <c r="Z124" i="50"/>
  <c r="AZ124" i="50" s="1"/>
  <c r="W124" i="50"/>
  <c r="V25" i="50"/>
  <c r="AY25" i="50" s="1"/>
  <c r="U25" i="50"/>
  <c r="AB25" i="50"/>
  <c r="Q25" i="50"/>
  <c r="BA25" i="50" s="1"/>
  <c r="BB25" i="50" s="1"/>
  <c r="P25" i="50"/>
  <c r="AB56" i="50"/>
  <c r="Y56" i="50"/>
  <c r="W56" i="50"/>
  <c r="U56" i="50"/>
  <c r="AU56" i="50"/>
  <c r="R56" i="50"/>
  <c r="AA56" i="50"/>
  <c r="S56" i="50"/>
  <c r="V56" i="50"/>
  <c r="AY56" i="50" s="1"/>
  <c r="AE56" i="50" a="1"/>
  <c r="AE56" i="50" s="1"/>
  <c r="P56" i="50"/>
  <c r="Q56" i="50"/>
  <c r="BA56" i="50" s="1"/>
  <c r="BB56" i="50" s="1"/>
  <c r="Z56" i="50"/>
  <c r="AZ56" i="50" s="1"/>
  <c r="Y16" i="50"/>
  <c r="AB16" i="50"/>
  <c r="AA16" i="50"/>
  <c r="AU16" i="50"/>
  <c r="R16" i="50"/>
  <c r="W16" i="50"/>
  <c r="Q16" i="50"/>
  <c r="BA16" i="50" s="1"/>
  <c r="V16" i="50"/>
  <c r="AY16" i="50" s="1"/>
  <c r="BB16" i="50" s="1"/>
  <c r="Z16" i="50"/>
  <c r="AZ16" i="50" s="1"/>
  <c r="U16" i="50"/>
  <c r="P16" i="50"/>
  <c r="S16" i="50"/>
  <c r="W29" i="50"/>
  <c r="U29" i="50"/>
  <c r="AB29" i="50"/>
  <c r="AU29" i="50"/>
  <c r="R29" i="50"/>
  <c r="S29" i="50"/>
  <c r="Y29" i="50"/>
  <c r="AA29" i="50"/>
  <c r="Q29" i="50"/>
  <c r="BA29" i="50" s="1"/>
  <c r="V29" i="50"/>
  <c r="AY29" i="50" s="1"/>
  <c r="Z29" i="50"/>
  <c r="AZ29" i="50" s="1"/>
  <c r="P29" i="50"/>
  <c r="AE86" i="50" a="1"/>
  <c r="AE86" i="50" s="1"/>
  <c r="AD86" i="50" s="1"/>
  <c r="AC86" i="50" s="1"/>
  <c r="S86" i="50"/>
  <c r="V86" i="50"/>
  <c r="AY86" i="50" s="1"/>
  <c r="R86" i="50"/>
  <c r="Y86" i="50"/>
  <c r="U86" i="50"/>
  <c r="AB86" i="50"/>
  <c r="Q86" i="50"/>
  <c r="BA86" i="50" s="1"/>
  <c r="BB86" i="50" s="1"/>
  <c r="P86" i="50"/>
  <c r="AA86" i="50"/>
  <c r="W86" i="50"/>
  <c r="Z86" i="50"/>
  <c r="AZ86" i="50" s="1"/>
  <c r="W40" i="50"/>
  <c r="U40" i="50"/>
  <c r="R40" i="50"/>
  <c r="V40" i="50"/>
  <c r="AY40" i="50" s="1"/>
  <c r="AU40" i="50"/>
  <c r="AE40" i="50" a="1"/>
  <c r="AE40" i="50" s="1"/>
  <c r="Q40" i="50"/>
  <c r="BA40" i="50" s="1"/>
  <c r="BB40" i="50" s="1"/>
  <c r="S40" i="50"/>
  <c r="Y40" i="50"/>
  <c r="Z40" i="50"/>
  <c r="AZ40" i="50" s="1"/>
  <c r="P40" i="50"/>
  <c r="AB40" i="50"/>
  <c r="AA40" i="50"/>
  <c r="P103" i="50"/>
  <c r="V103" i="50"/>
  <c r="AY103" i="50" s="1"/>
  <c r="W103" i="50"/>
  <c r="U103" i="50"/>
  <c r="R103" i="50"/>
  <c r="S103" i="50"/>
  <c r="AA103" i="50"/>
  <c r="Q103" i="50"/>
  <c r="BA103" i="50" s="1"/>
  <c r="BB103" i="50" s="1"/>
  <c r="Y103" i="50"/>
  <c r="Z103" i="50"/>
  <c r="AZ103" i="50" s="1"/>
  <c r="AE103" i="50" a="1"/>
  <c r="AE103" i="50" s="1"/>
  <c r="AD103" i="50" s="1"/>
  <c r="AC103" i="50" s="1"/>
  <c r="AB103" i="50"/>
  <c r="V17" i="50"/>
  <c r="AY17" i="50" s="1"/>
  <c r="W17" i="50"/>
  <c r="U17" i="50"/>
  <c r="Y17" i="50"/>
  <c r="S17" i="50"/>
  <c r="Z17" i="50"/>
  <c r="AZ17" i="50" s="1"/>
  <c r="AB17" i="50"/>
  <c r="P17" i="50"/>
  <c r="AA17" i="50"/>
  <c r="R17" i="50"/>
  <c r="Q17" i="50"/>
  <c r="BA17" i="50" s="1"/>
  <c r="AU17" i="50"/>
  <c r="AD70" i="50"/>
  <c r="AC70" i="50" s="1"/>
  <c r="AE13" i="50" a="1"/>
  <c r="AE13" i="50" s="1"/>
  <c r="AD13" i="50" s="1"/>
  <c r="AC13" i="50" s="1"/>
  <c r="Z97" i="50"/>
  <c r="AZ97" i="50" s="1"/>
  <c r="V97" i="50"/>
  <c r="AY97" i="50" s="1"/>
  <c r="AB97" i="50"/>
  <c r="AS97" i="50"/>
  <c r="AF97" i="50" s="1"/>
  <c r="U97" i="50"/>
  <c r="P97" i="50"/>
  <c r="Y97" i="50"/>
  <c r="W97" i="50"/>
  <c r="S97" i="50"/>
  <c r="R97" i="50"/>
  <c r="Q97" i="50"/>
  <c r="BA97" i="50" s="1"/>
  <c r="AA97" i="50"/>
  <c r="AU27" i="50"/>
  <c r="AV57" i="50" s="1"/>
  <c r="Y27" i="50"/>
  <c r="S27" i="50"/>
  <c r="Z27" i="50"/>
  <c r="AZ27" i="50" s="1"/>
  <c r="AA27" i="50"/>
  <c r="P27" i="50"/>
  <c r="W27" i="50"/>
  <c r="U27" i="50"/>
  <c r="V27" i="50"/>
  <c r="AY27" i="50" s="1"/>
  <c r="BB27" i="50" s="1"/>
  <c r="R27" i="50"/>
  <c r="Q27" i="50"/>
  <c r="BA27" i="50" s="1"/>
  <c r="AB27" i="50"/>
  <c r="AS110" i="49"/>
  <c r="AF110" i="49" s="1"/>
  <c r="AS127" i="49"/>
  <c r="AF127" i="49" s="1"/>
  <c r="AB23" i="49"/>
  <c r="U23" i="49"/>
  <c r="R23" i="49"/>
  <c r="S23" i="49"/>
  <c r="Z23" i="49"/>
  <c r="AZ23" i="49" s="1"/>
  <c r="AA23" i="49"/>
  <c r="P23" i="49"/>
  <c r="V23" i="49"/>
  <c r="AY23" i="49" s="1"/>
  <c r="Q23" i="49"/>
  <c r="BA23" i="49" s="1"/>
  <c r="AU23" i="49"/>
  <c r="Y23" i="49"/>
  <c r="W23" i="49"/>
  <c r="W95" i="49"/>
  <c r="AB95" i="49"/>
  <c r="Q95" i="49"/>
  <c r="BA95" i="49" s="1"/>
  <c r="BB95" i="49" s="1"/>
  <c r="S95" i="49"/>
  <c r="Q89" i="49"/>
  <c r="BA89" i="49" s="1"/>
  <c r="V89" i="49"/>
  <c r="AY89" i="49" s="1"/>
  <c r="Y89" i="49"/>
  <c r="W89" i="49"/>
  <c r="R89" i="49"/>
  <c r="P89" i="49"/>
  <c r="S89" i="49"/>
  <c r="U89" i="49"/>
  <c r="Z89" i="49"/>
  <c r="AZ89" i="49" s="1"/>
  <c r="AB89" i="49"/>
  <c r="AS89" i="49"/>
  <c r="AF89" i="49" s="1"/>
  <c r="AA89" i="49"/>
  <c r="AB9" i="49"/>
  <c r="AA9" i="49"/>
  <c r="S9" i="49"/>
  <c r="AA110" i="49"/>
  <c r="W110" i="49"/>
  <c r="Z110" i="49"/>
  <c r="AZ110" i="49" s="1"/>
  <c r="U110" i="49"/>
  <c r="P110" i="49"/>
  <c r="Q110" i="49"/>
  <c r="BA110" i="49" s="1"/>
  <c r="BB110" i="49" s="1"/>
  <c r="R110" i="49"/>
  <c r="V110" i="49"/>
  <c r="AY110" i="49" s="1"/>
  <c r="AE110" i="49" a="1"/>
  <c r="AE110" i="49" s="1"/>
  <c r="AB110" i="49"/>
  <c r="Y110" i="49"/>
  <c r="S2" i="49"/>
  <c r="Z2" i="49"/>
  <c r="AZ2" i="49" s="1"/>
  <c r="P2" i="49"/>
  <c r="U2" i="49"/>
  <c r="AA2" i="49"/>
  <c r="Y2" i="49"/>
  <c r="AB2" i="49"/>
  <c r="Q2" i="49"/>
  <c r="BA2" i="49" s="1"/>
  <c r="W2" i="49"/>
  <c r="AU2" i="49"/>
  <c r="R2" i="49"/>
  <c r="V2" i="49"/>
  <c r="AY2" i="49" s="1"/>
  <c r="AS129" i="49"/>
  <c r="AF129" i="49" s="1"/>
  <c r="S110" i="49"/>
  <c r="W17" i="49"/>
  <c r="P17" i="49"/>
  <c r="V17" i="49"/>
  <c r="AY17" i="49" s="1"/>
  <c r="AA17" i="49"/>
  <c r="AE17" i="49" a="1"/>
  <c r="AE17" i="49" s="1"/>
  <c r="Q17" i="49"/>
  <c r="BA17" i="49" s="1"/>
  <c r="BB17" i="49" s="1"/>
  <c r="R17" i="49"/>
  <c r="AU17" i="49"/>
  <c r="S17" i="49"/>
  <c r="AB17" i="49"/>
  <c r="Z17" i="49"/>
  <c r="AZ17" i="49" s="1"/>
  <c r="Y17" i="49"/>
  <c r="U17" i="49"/>
  <c r="Y118" i="49"/>
  <c r="AS118" i="49"/>
  <c r="AF118" i="49" s="1"/>
  <c r="W118" i="49"/>
  <c r="AA118" i="49"/>
  <c r="Z118" i="49"/>
  <c r="AZ118" i="49" s="1"/>
  <c r="U118" i="49"/>
  <c r="Q118" i="49"/>
  <c r="BA118" i="49" s="1"/>
  <c r="AB118" i="49"/>
  <c r="P118" i="49"/>
  <c r="S118" i="49"/>
  <c r="R118" i="49"/>
  <c r="V118" i="49"/>
  <c r="AY118" i="49" s="1"/>
  <c r="Y7" i="49"/>
  <c r="Q7" i="49"/>
  <c r="BA7" i="49" s="1"/>
  <c r="R7" i="49"/>
  <c r="P72" i="49"/>
  <c r="S72" i="49"/>
  <c r="R72" i="49"/>
  <c r="U72" i="49"/>
  <c r="Y72" i="49"/>
  <c r="W72" i="49"/>
  <c r="AB72" i="49"/>
  <c r="Q72" i="49"/>
  <c r="BA72" i="49" s="1"/>
  <c r="V72" i="49"/>
  <c r="AY72" i="49" s="1"/>
  <c r="AS72" i="49"/>
  <c r="AF72" i="49" s="1"/>
  <c r="AA72" i="49"/>
  <c r="Z72" i="49"/>
  <c r="AZ72" i="49" s="1"/>
  <c r="AA71" i="49"/>
  <c r="R71" i="49"/>
  <c r="Z71" i="49"/>
  <c r="AZ71" i="49" s="1"/>
  <c r="AB71" i="49"/>
  <c r="U71" i="49"/>
  <c r="Q71" i="49"/>
  <c r="BA71" i="49" s="1"/>
  <c r="W71" i="49"/>
  <c r="P71" i="49"/>
  <c r="Y71" i="49"/>
  <c r="S71" i="49"/>
  <c r="V71" i="49"/>
  <c r="AY71" i="49" s="1"/>
  <c r="BB71" i="49" s="1"/>
  <c r="AS71" i="49"/>
  <c r="AF71" i="49" s="1"/>
  <c r="AE31" i="49" a="1"/>
  <c r="AE31" i="49" s="1"/>
  <c r="Q31" i="49"/>
  <c r="BA31" i="49" s="1"/>
  <c r="BB31" i="49" s="1"/>
  <c r="W31" i="49"/>
  <c r="V31" i="49"/>
  <c r="AY31" i="49" s="1"/>
  <c r="S31" i="49"/>
  <c r="Y31" i="49"/>
  <c r="AU31" i="49"/>
  <c r="AA31" i="49"/>
  <c r="R31" i="49"/>
  <c r="U31" i="49"/>
  <c r="P31" i="49"/>
  <c r="Z31" i="49"/>
  <c r="AZ31" i="49" s="1"/>
  <c r="AB31" i="49"/>
  <c r="S16" i="49"/>
  <c r="Z16" i="49"/>
  <c r="AZ16" i="49" s="1"/>
  <c r="AB16" i="49"/>
  <c r="AA16" i="49"/>
  <c r="AU16" i="49"/>
  <c r="AE16" i="49" a="1"/>
  <c r="AE16" i="49" s="1"/>
  <c r="R16" i="49"/>
  <c r="Y16" i="49"/>
  <c r="W16" i="49"/>
  <c r="U126" i="49"/>
  <c r="Z126" i="49"/>
  <c r="AZ126" i="49" s="1"/>
  <c r="R126" i="49"/>
  <c r="W126" i="49"/>
  <c r="AB126" i="49"/>
  <c r="S126" i="49"/>
  <c r="Y126" i="49"/>
  <c r="V126" i="49"/>
  <c r="AY126" i="49" s="1"/>
  <c r="AA126" i="49"/>
  <c r="Q126" i="49"/>
  <c r="BA126" i="49" s="1"/>
  <c r="BB126" i="49" s="1"/>
  <c r="AE126" i="49" a="1"/>
  <c r="AE126" i="49" s="1"/>
  <c r="AD126" i="49" s="1"/>
  <c r="AC126" i="49" s="1"/>
  <c r="P126" i="49"/>
  <c r="W33" i="49"/>
  <c r="U33" i="49"/>
  <c r="R33" i="49"/>
  <c r="AB33" i="49"/>
  <c r="AE33" i="49" a="1"/>
  <c r="AE33" i="49" s="1"/>
  <c r="Q33" i="49"/>
  <c r="BA33" i="49" s="1"/>
  <c r="BB33" i="49" s="1"/>
  <c r="Z33" i="49"/>
  <c r="AZ33" i="49" s="1"/>
  <c r="P33" i="49"/>
  <c r="AU33" i="49"/>
  <c r="AA33" i="49"/>
  <c r="Y33" i="49"/>
  <c r="V33" i="49"/>
  <c r="AY33" i="49" s="1"/>
  <c r="S33" i="49"/>
  <c r="W15" i="49"/>
  <c r="U15" i="49"/>
  <c r="Q15" i="49"/>
  <c r="BA15" i="49" s="1"/>
  <c r="BB15" i="49" s="1"/>
  <c r="AE15" i="49" a="1"/>
  <c r="AE15" i="49" s="1"/>
  <c r="S15" i="49"/>
  <c r="V15" i="49"/>
  <c r="AY15" i="49" s="1"/>
  <c r="P15" i="49"/>
  <c r="AB15" i="49"/>
  <c r="AU15" i="49"/>
  <c r="AA15" i="49"/>
  <c r="R15" i="49"/>
  <c r="Z15" i="49"/>
  <c r="AZ15" i="49" s="1"/>
  <c r="Y15" i="49"/>
  <c r="AB63" i="49"/>
  <c r="P63" i="49"/>
  <c r="V63" i="49"/>
  <c r="AY63" i="49" s="1"/>
  <c r="U63" i="49"/>
  <c r="AA63" i="49"/>
  <c r="Q63" i="49"/>
  <c r="BA63" i="49" s="1"/>
  <c r="BB63" i="49" s="1"/>
  <c r="AU63" i="49"/>
  <c r="AE63" i="49" a="1"/>
  <c r="AE63" i="49" s="1"/>
  <c r="R63" i="49"/>
  <c r="W63" i="49"/>
  <c r="S63" i="49"/>
  <c r="Z63" i="49"/>
  <c r="AZ63" i="49" s="1"/>
  <c r="Y63" i="49"/>
  <c r="BB8" i="49"/>
  <c r="AS113" i="49"/>
  <c r="AF113" i="49" s="1"/>
  <c r="AA82" i="49"/>
  <c r="R82" i="49"/>
  <c r="Q82" i="49"/>
  <c r="BA82" i="49" s="1"/>
  <c r="Z82" i="49"/>
  <c r="AZ82" i="49" s="1"/>
  <c r="Y82" i="49"/>
  <c r="S82" i="49"/>
  <c r="V82" i="49"/>
  <c r="AY82" i="49" s="1"/>
  <c r="BB82" i="49" s="1"/>
  <c r="AS82" i="49"/>
  <c r="AF82" i="49" s="1"/>
  <c r="P82" i="49"/>
  <c r="W82" i="49"/>
  <c r="AB82" i="49"/>
  <c r="U82" i="49"/>
  <c r="AS105" i="49"/>
  <c r="AF105" i="49" s="1"/>
  <c r="W105" i="49"/>
  <c r="S105" i="49"/>
  <c r="Y105" i="49"/>
  <c r="AA105" i="49"/>
  <c r="U105" i="49"/>
  <c r="Z105" i="49"/>
  <c r="AZ105" i="49" s="1"/>
  <c r="AB105" i="49"/>
  <c r="R105" i="49"/>
  <c r="Q105" i="49"/>
  <c r="BA105" i="49" s="1"/>
  <c r="V105" i="49"/>
  <c r="AY105" i="49" s="1"/>
  <c r="BB105" i="49" s="1"/>
  <c r="P105" i="49"/>
  <c r="AB121" i="49"/>
  <c r="P121" i="49"/>
  <c r="R121" i="49"/>
  <c r="AA121" i="49"/>
  <c r="V121" i="49"/>
  <c r="AY121" i="49" s="1"/>
  <c r="BB121" i="49" s="1"/>
  <c r="Q121" i="49"/>
  <c r="BA121" i="49" s="1"/>
  <c r="U121" i="49"/>
  <c r="W121" i="49"/>
  <c r="Y121" i="49"/>
  <c r="AS121" i="49"/>
  <c r="AF121" i="49" s="1"/>
  <c r="Z121" i="49"/>
  <c r="AZ121" i="49" s="1"/>
  <c r="S121" i="49"/>
  <c r="AS97" i="49"/>
  <c r="AF97" i="49" s="1"/>
  <c r="AB39" i="49"/>
  <c r="AU39" i="49"/>
  <c r="AV62" i="49" s="1"/>
  <c r="Q39" i="49"/>
  <c r="BA39" i="49" s="1"/>
  <c r="Z5" i="48"/>
  <c r="AZ5" i="48" s="1"/>
  <c r="AE127" i="48" a="1"/>
  <c r="AE127" i="48" s="1"/>
  <c r="AD127" i="48" s="1"/>
  <c r="AC127" i="48" s="1"/>
  <c r="AS73" i="48"/>
  <c r="AF73" i="48" s="1"/>
  <c r="Q111" i="48"/>
  <c r="BA111" i="48" s="1"/>
  <c r="W111" i="48"/>
  <c r="W21" i="48"/>
  <c r="AB5" i="48"/>
  <c r="P16" i="48"/>
  <c r="AA112" i="48"/>
  <c r="V21" i="48"/>
  <c r="AY21" i="48" s="1"/>
  <c r="AA77" i="48"/>
  <c r="Y44" i="48"/>
  <c r="U116" i="48"/>
  <c r="Y116" i="48"/>
  <c r="AB112" i="48"/>
  <c r="U108" i="48"/>
  <c r="S77" i="48"/>
  <c r="R77" i="48"/>
  <c r="Q77" i="48"/>
  <c r="BA77" i="48" s="1"/>
  <c r="P77" i="48"/>
  <c r="AS77" i="48"/>
  <c r="AF77" i="48" s="1"/>
  <c r="AS70" i="48"/>
  <c r="AF70" i="48" s="1"/>
  <c r="Z111" i="48"/>
  <c r="AZ111" i="48" s="1"/>
  <c r="AU5" i="48"/>
  <c r="Z112" i="48"/>
  <c r="AZ112" i="48" s="1"/>
  <c r="AE21" i="48" a="1"/>
  <c r="AE21" i="48" s="1"/>
  <c r="AB117" i="48"/>
  <c r="Y5" i="48"/>
  <c r="W44" i="48"/>
  <c r="W29" i="48"/>
  <c r="S29" i="48"/>
  <c r="R29" i="48"/>
  <c r="Q29" i="48"/>
  <c r="BA29" i="48" s="1"/>
  <c r="Q5" i="48"/>
  <c r="BA5" i="48" s="1"/>
  <c r="BB5" i="48" s="1"/>
  <c r="AS102" i="48"/>
  <c r="AF102" i="48" s="1"/>
  <c r="AE32" i="48" a="1"/>
  <c r="AE32" i="48" s="1"/>
  <c r="AD32" i="48" s="1"/>
  <c r="AC32" i="48" s="1"/>
  <c r="BB95" i="48"/>
  <c r="AA5" i="48"/>
  <c r="Q21" i="48"/>
  <c r="BA21" i="48" s="1"/>
  <c r="BB21" i="48" s="1"/>
  <c r="AA47" i="48"/>
  <c r="BB122" i="48"/>
  <c r="AU44" i="48"/>
  <c r="AV38" i="48" s="1"/>
  <c r="R23" i="48"/>
  <c r="AU23" i="48"/>
  <c r="AV5" i="48" s="1"/>
  <c r="AE23" i="48" a="1"/>
  <c r="AE23" i="48" s="1"/>
  <c r="P23" i="48"/>
  <c r="Q23" i="48"/>
  <c r="BA23" i="48" s="1"/>
  <c r="BB23" i="48" s="1"/>
  <c r="AB23" i="48"/>
  <c r="Z23" i="48"/>
  <c r="AZ23" i="48" s="1"/>
  <c r="Z85" i="48"/>
  <c r="AZ85" i="48" s="1"/>
  <c r="W85" i="48"/>
  <c r="U85" i="48"/>
  <c r="AB85" i="48"/>
  <c r="Y85" i="48"/>
  <c r="AE85" i="48" a="1"/>
  <c r="AE85" i="48" s="1"/>
  <c r="AD85" i="48" s="1"/>
  <c r="AC85" i="48" s="1"/>
  <c r="AA85" i="48"/>
  <c r="W112" i="48"/>
  <c r="AE108" i="48" a="1"/>
  <c r="AE108" i="48" s="1"/>
  <c r="AD108" i="48" s="1"/>
  <c r="AC108" i="48" s="1"/>
  <c r="AE112" i="48" a="1"/>
  <c r="AE112" i="48" s="1"/>
  <c r="AD112" i="48" s="1"/>
  <c r="AC112" i="48" s="1"/>
  <c r="V5" i="48"/>
  <c r="AY5" i="48" s="1"/>
  <c r="AA21" i="48"/>
  <c r="R111" i="48"/>
  <c r="AB77" i="48"/>
  <c r="R21" i="48"/>
  <c r="Z44" i="48"/>
  <c r="AZ44" i="48" s="1"/>
  <c r="U44" i="48"/>
  <c r="AE47" i="48" a="1"/>
  <c r="AE47" i="48" s="1"/>
  <c r="AD47" i="48" s="1"/>
  <c r="AC47" i="48" s="1"/>
  <c r="AS117" i="48"/>
  <c r="AF117" i="48" s="1"/>
  <c r="AD117" i="48" s="1"/>
  <c r="AC117" i="48" s="1"/>
  <c r="U112" i="48"/>
  <c r="AA111" i="48"/>
  <c r="AS111" i="48"/>
  <c r="AF111" i="48" s="1"/>
  <c r="U77" i="48"/>
  <c r="W77" i="48"/>
  <c r="V44" i="48"/>
  <c r="AY44" i="48" s="1"/>
  <c r="BB44" i="48" s="1"/>
  <c r="Q44" i="48"/>
  <c r="BA44" i="48" s="1"/>
  <c r="W39" i="48"/>
  <c r="Y39" i="48"/>
  <c r="Z39" i="48"/>
  <c r="AZ39" i="48" s="1"/>
  <c r="Q45" i="48"/>
  <c r="BA45" i="48" s="1"/>
  <c r="P45" i="48"/>
  <c r="AU45" i="48"/>
  <c r="R45" i="48"/>
  <c r="S45" i="48"/>
  <c r="U53" i="48"/>
  <c r="Y53" i="48"/>
  <c r="S53" i="48"/>
  <c r="AE77" i="48" a="1"/>
  <c r="AE77" i="48" s="1"/>
  <c r="AD77" i="48" s="1"/>
  <c r="AC77" i="48" s="1"/>
  <c r="AE44" i="48" a="1"/>
  <c r="AE44" i="48" s="1"/>
  <c r="AD44" i="48" s="1"/>
  <c r="AC44" i="48" s="1"/>
  <c r="P111" i="48"/>
  <c r="AB55" i="48"/>
  <c r="Y77" i="48"/>
  <c r="V108" i="48"/>
  <c r="AY108" i="48" s="1"/>
  <c r="R44" i="48"/>
  <c r="S44" i="48"/>
  <c r="Z56" i="48"/>
  <c r="AZ56" i="48" s="1"/>
  <c r="AA56" i="48"/>
  <c r="P56" i="48"/>
  <c r="AB56" i="48"/>
  <c r="Y56" i="48"/>
  <c r="AU56" i="48"/>
  <c r="AV8" i="48" s="1"/>
  <c r="AE56" i="48" a="1"/>
  <c r="AE56" i="48" s="1"/>
  <c r="U56" i="48"/>
  <c r="W56" i="48"/>
  <c r="V56" i="48"/>
  <c r="AY56" i="48" s="1"/>
  <c r="Q56" i="48"/>
  <c r="BA56" i="48" s="1"/>
  <c r="BB56" i="48" s="1"/>
  <c r="BB117" i="47"/>
  <c r="Q48" i="47"/>
  <c r="BA48" i="47" s="1"/>
  <c r="BB48" i="47" s="1"/>
  <c r="Y48" i="47"/>
  <c r="U48" i="47"/>
  <c r="S48" i="47"/>
  <c r="AA48" i="47"/>
  <c r="AE48" i="47" a="1"/>
  <c r="AE48" i="47" s="1"/>
  <c r="P48" i="47"/>
  <c r="AU48" i="47"/>
  <c r="V48" i="47"/>
  <c r="AY48" i="47" s="1"/>
  <c r="Z48" i="47"/>
  <c r="AZ48" i="47" s="1"/>
  <c r="AB48" i="47"/>
  <c r="W48" i="47"/>
  <c r="R48" i="47"/>
  <c r="AD124" i="47"/>
  <c r="AC124" i="47" s="1"/>
  <c r="V32" i="47"/>
  <c r="AY32" i="47" s="1"/>
  <c r="AB32" i="47"/>
  <c r="R32" i="47"/>
  <c r="BB84" i="47"/>
  <c r="AA32" i="47"/>
  <c r="Q32" i="47"/>
  <c r="BA32" i="47" s="1"/>
  <c r="BB32" i="47" s="1"/>
  <c r="S124" i="47"/>
  <c r="Q124" i="47"/>
  <c r="BA124" i="47" s="1"/>
  <c r="BB124" i="47" s="1"/>
  <c r="AE124" i="47" a="1"/>
  <c r="AE124" i="47" s="1"/>
  <c r="Z124" i="47"/>
  <c r="AZ124" i="47" s="1"/>
  <c r="P124" i="47"/>
  <c r="Y124" i="47"/>
  <c r="W124" i="47"/>
  <c r="AB124" i="47"/>
  <c r="U124" i="47"/>
  <c r="R124" i="47"/>
  <c r="AA124" i="47"/>
  <c r="AU25" i="47"/>
  <c r="Z25" i="47"/>
  <c r="AZ25" i="47" s="1"/>
  <c r="AA25" i="47"/>
  <c r="Y25" i="47"/>
  <c r="W25" i="47"/>
  <c r="U25" i="47"/>
  <c r="V25" i="47"/>
  <c r="AY25" i="47" s="1"/>
  <c r="R25" i="47"/>
  <c r="Q25" i="47"/>
  <c r="BA25" i="47" s="1"/>
  <c r="S25" i="47"/>
  <c r="AB25" i="47"/>
  <c r="P25" i="47"/>
  <c r="S32" i="47"/>
  <c r="P32" i="47"/>
  <c r="AE32" i="47" a="1"/>
  <c r="AE32" i="47" s="1"/>
  <c r="S93" i="47"/>
  <c r="R93" i="47"/>
  <c r="V85" i="47"/>
  <c r="AY85" i="47" s="1"/>
  <c r="BB85" i="47" s="1"/>
  <c r="U85" i="47"/>
  <c r="R85" i="47"/>
  <c r="Q85" i="47"/>
  <c r="BA85" i="47" s="1"/>
  <c r="W85" i="47"/>
  <c r="AB85" i="47"/>
  <c r="P85" i="47"/>
  <c r="AS85" i="47"/>
  <c r="AF85" i="47" s="1"/>
  <c r="Y85" i="47"/>
  <c r="AA85" i="47"/>
  <c r="Z85" i="47"/>
  <c r="AZ85" i="47" s="1"/>
  <c r="S85" i="47"/>
  <c r="U9" i="47"/>
  <c r="S9" i="47"/>
  <c r="R9" i="47"/>
  <c r="AA9" i="47"/>
  <c r="Q9" i="47"/>
  <c r="BA9" i="47" s="1"/>
  <c r="V9" i="47"/>
  <c r="AY9" i="47" s="1"/>
  <c r="BB9" i="47" s="1"/>
  <c r="Z9" i="47"/>
  <c r="AZ9" i="47" s="1"/>
  <c r="AB9" i="47"/>
  <c r="AU9" i="47"/>
  <c r="AV46" i="47" s="1"/>
  <c r="P9" i="47"/>
  <c r="Y9" i="47"/>
  <c r="W9" i="47"/>
  <c r="BB118" i="47"/>
  <c r="S116" i="47"/>
  <c r="Z116" i="47"/>
  <c r="AZ116" i="47" s="1"/>
  <c r="W116" i="47"/>
  <c r="P116" i="47"/>
  <c r="U116" i="47"/>
  <c r="AA116" i="47"/>
  <c r="AB116" i="47"/>
  <c r="AS116" i="47"/>
  <c r="AF116" i="47" s="1"/>
  <c r="R116" i="47"/>
  <c r="Q116" i="47"/>
  <c r="BA116" i="47" s="1"/>
  <c r="V116" i="47"/>
  <c r="AY116" i="47" s="1"/>
  <c r="BB116" i="47" s="1"/>
  <c r="Y116" i="47"/>
  <c r="Y84" i="47"/>
  <c r="AB84" i="47"/>
  <c r="W92" i="47"/>
  <c r="Z92" i="47"/>
  <c r="AZ92" i="47" s="1"/>
  <c r="AA92" i="47"/>
  <c r="V92" i="47"/>
  <c r="AY92" i="47" s="1"/>
  <c r="AB92" i="47"/>
  <c r="P92" i="47"/>
  <c r="AE92" i="47" a="1"/>
  <c r="AE92" i="47" s="1"/>
  <c r="AD92" i="47" s="1"/>
  <c r="AC92" i="47" s="1"/>
  <c r="S92" i="47"/>
  <c r="Q92" i="47"/>
  <c r="BA92" i="47" s="1"/>
  <c r="BB92" i="47" s="1"/>
  <c r="U92" i="47"/>
  <c r="R92" i="47"/>
  <c r="Y92" i="47"/>
  <c r="Y117" i="47"/>
  <c r="P117" i="47"/>
  <c r="R117" i="47"/>
  <c r="U117" i="47"/>
  <c r="S78" i="47"/>
  <c r="R78" i="47"/>
  <c r="P78" i="47"/>
  <c r="Y78" i="47"/>
  <c r="Z78" i="47"/>
  <c r="AZ78" i="47" s="1"/>
  <c r="AA78" i="47"/>
  <c r="U78" i="47"/>
  <c r="AE78" i="47" a="1"/>
  <c r="AE78" i="47" s="1"/>
  <c r="W78" i="47"/>
  <c r="V78" i="47"/>
  <c r="AY78" i="47" s="1"/>
  <c r="AB78" i="47"/>
  <c r="Q78" i="47"/>
  <c r="BA78" i="47" s="1"/>
  <c r="BB78" i="47" s="1"/>
  <c r="S101" i="47"/>
  <c r="P101" i="47"/>
  <c r="R101" i="47"/>
  <c r="W101" i="47"/>
  <c r="Q101" i="47"/>
  <c r="BA101" i="47" s="1"/>
  <c r="Z101" i="47"/>
  <c r="AZ101" i="47" s="1"/>
  <c r="AA101" i="47"/>
  <c r="V101" i="47"/>
  <c r="AY101" i="47" s="1"/>
  <c r="AB101" i="47"/>
  <c r="U101" i="47"/>
  <c r="AS101" i="47"/>
  <c r="AF101" i="47" s="1"/>
  <c r="Y101" i="47"/>
  <c r="BB76" i="47"/>
  <c r="BB54" i="47"/>
  <c r="S28" i="47"/>
  <c r="AE28" i="47" a="1"/>
  <c r="AE28" i="47" s="1"/>
  <c r="V28" i="47"/>
  <c r="AY28" i="47" s="1"/>
  <c r="W28" i="47"/>
  <c r="AE44" i="47" a="1"/>
  <c r="AE44" i="47" s="1"/>
  <c r="Q44" i="47"/>
  <c r="BA44" i="47" s="1"/>
  <c r="BB44" i="47" s="1"/>
  <c r="Z44" i="47"/>
  <c r="AZ44" i="47" s="1"/>
  <c r="V44" i="47"/>
  <c r="AY44" i="47" s="1"/>
  <c r="AB44" i="47"/>
  <c r="AA44" i="47"/>
  <c r="P44" i="47"/>
  <c r="U44" i="47"/>
  <c r="W44" i="47"/>
  <c r="Y44" i="47"/>
  <c r="S44" i="47"/>
  <c r="R44" i="47"/>
  <c r="AU44" i="47"/>
  <c r="AV68" i="47" s="1"/>
  <c r="A68" i="47" s="1"/>
  <c r="Z120" i="46"/>
  <c r="AZ120" i="46" s="1"/>
  <c r="AE50" i="46" a="1"/>
  <c r="AE50" i="46" s="1"/>
  <c r="AA50" i="46"/>
  <c r="Q50" i="46"/>
  <c r="BA50" i="46" s="1"/>
  <c r="BB50" i="46" s="1"/>
  <c r="Z50" i="46"/>
  <c r="AZ50" i="46" s="1"/>
  <c r="Y50" i="46"/>
  <c r="P50" i="46"/>
  <c r="W50" i="46"/>
  <c r="AB50" i="46"/>
  <c r="S50" i="46"/>
  <c r="V50" i="46"/>
  <c r="AY50" i="46" s="1"/>
  <c r="U50" i="46"/>
  <c r="R50" i="46"/>
  <c r="AU50" i="46"/>
  <c r="AI16" i="46" a="1"/>
  <c r="AI16" i="46" s="1"/>
  <c r="AJ16" i="46" s="1"/>
  <c r="AL16" i="46" s="1"/>
  <c r="AI11" i="46" a="1"/>
  <c r="AI11" i="46" s="1"/>
  <c r="AJ11" i="46" s="1"/>
  <c r="AL11" i="46" s="1"/>
  <c r="AI15" i="46" a="1"/>
  <c r="AI15" i="46" s="1"/>
  <c r="AJ15" i="46" s="1"/>
  <c r="AL15" i="46" s="1"/>
  <c r="AI22" i="46" a="1"/>
  <c r="AI22" i="46" s="1"/>
  <c r="AJ22" i="46" s="1"/>
  <c r="AK22" i="46" s="1"/>
  <c r="AI25" i="46" a="1"/>
  <c r="AI25" i="46" s="1"/>
  <c r="AJ25" i="46" s="1"/>
  <c r="AK25" i="46" s="1"/>
  <c r="AI12" i="46" a="1"/>
  <c r="AI12" i="46" s="1"/>
  <c r="AJ12" i="46" s="1"/>
  <c r="AL12" i="46" s="1"/>
  <c r="AI18" i="46" a="1"/>
  <c r="AI18" i="46" s="1"/>
  <c r="AJ18" i="46" s="1"/>
  <c r="AK18" i="46" s="1"/>
  <c r="AI5" i="46" a="1"/>
  <c r="AI5" i="46" s="1"/>
  <c r="AJ5" i="46" s="1"/>
  <c r="AK5" i="46" s="1"/>
  <c r="AI14" i="46" a="1"/>
  <c r="AI14" i="46" s="1"/>
  <c r="AJ14" i="46" s="1"/>
  <c r="AL14" i="46" s="1"/>
  <c r="AI23" i="46" a="1"/>
  <c r="AI23" i="46" s="1"/>
  <c r="AJ23" i="46" s="1"/>
  <c r="AK23" i="46" s="1"/>
  <c r="AI30" i="46" a="1"/>
  <c r="AI30" i="46" s="1"/>
  <c r="AJ30" i="46" s="1"/>
  <c r="AL30" i="46" s="1"/>
  <c r="AI26" i="46" a="1"/>
  <c r="AI26" i="46" s="1"/>
  <c r="AJ26" i="46" s="1"/>
  <c r="AL26" i="46" s="1"/>
  <c r="AI33" i="46" a="1"/>
  <c r="AI33" i="46" s="1"/>
  <c r="AJ33" i="46" s="1"/>
  <c r="AL33" i="46" s="1"/>
  <c r="AI27" i="46" a="1"/>
  <c r="AI27" i="46" s="1"/>
  <c r="AJ27" i="46" s="1"/>
  <c r="AL27" i="46" s="1"/>
  <c r="AI10" i="46" a="1"/>
  <c r="AI10" i="46" s="1"/>
  <c r="AJ10" i="46" s="1"/>
  <c r="AL10" i="46" s="1"/>
  <c r="AI24" i="46" a="1"/>
  <c r="AI24" i="46" s="1"/>
  <c r="AJ24" i="46" s="1"/>
  <c r="AK24" i="46" s="1"/>
  <c r="AI17" i="46" a="1"/>
  <c r="AI17" i="46" s="1"/>
  <c r="AJ17" i="46" s="1"/>
  <c r="AL17" i="46" s="1"/>
  <c r="AI4" i="46" a="1"/>
  <c r="AI4" i="46" s="1"/>
  <c r="AJ4" i="46" s="1"/>
  <c r="AK4" i="46" s="1"/>
  <c r="Y4" i="46"/>
  <c r="AU4" i="46"/>
  <c r="AV19" i="46" s="1"/>
  <c r="W4" i="46"/>
  <c r="AE4" i="46" a="1"/>
  <c r="AE4" i="46" s="1"/>
  <c r="U4" i="46"/>
  <c r="AA4" i="46"/>
  <c r="Z4" i="46"/>
  <c r="AZ4" i="46" s="1"/>
  <c r="AA44" i="45"/>
  <c r="V44" i="45"/>
  <c r="AY44" i="45" s="1"/>
  <c r="AB44" i="45"/>
  <c r="Y44" i="45"/>
  <c r="U44" i="45"/>
  <c r="W44" i="45"/>
  <c r="S44" i="45"/>
  <c r="AU44" i="45"/>
  <c r="AV51" i="45" s="1"/>
  <c r="R44" i="45"/>
  <c r="Z44" i="45"/>
  <c r="AZ44" i="45" s="1"/>
  <c r="Q44" i="45"/>
  <c r="BA44" i="45" s="1"/>
  <c r="BB44" i="45" s="1"/>
  <c r="P44" i="45"/>
  <c r="AE44" i="45" a="1"/>
  <c r="AE44" i="45" s="1"/>
  <c r="AE85" i="45" a="1"/>
  <c r="AE85" i="45" s="1"/>
  <c r="AD85" i="45" s="1"/>
  <c r="AC85" i="45" s="1"/>
  <c r="Y85" i="45"/>
  <c r="Y10" i="45"/>
  <c r="W10" i="45"/>
  <c r="Q116" i="45"/>
  <c r="BA116" i="45" s="1"/>
  <c r="Z67" i="45"/>
  <c r="AZ67" i="45" s="1"/>
  <c r="P67" i="45"/>
  <c r="W67" i="45"/>
  <c r="AA67" i="45"/>
  <c r="V67" i="45"/>
  <c r="AY67" i="45" s="1"/>
  <c r="S67" i="45"/>
  <c r="U67" i="45"/>
  <c r="AS67" i="45"/>
  <c r="AF67" i="45" s="1"/>
  <c r="AB67" i="45"/>
  <c r="Q67" i="45"/>
  <c r="BA67" i="45" s="1"/>
  <c r="R67" i="45"/>
  <c r="Y67" i="45"/>
  <c r="AB59" i="45"/>
  <c r="AE59" i="45" a="1"/>
  <c r="AE59" i="45" s="1"/>
  <c r="V59" i="45"/>
  <c r="AY59" i="45" s="1"/>
  <c r="R59" i="45"/>
  <c r="AA59" i="45"/>
  <c r="AU59" i="45"/>
  <c r="P59" i="45"/>
  <c r="W59" i="45"/>
  <c r="U59" i="45"/>
  <c r="Y59" i="45"/>
  <c r="S59" i="45"/>
  <c r="Q59" i="45"/>
  <c r="BA59" i="45" s="1"/>
  <c r="BB59" i="45" s="1"/>
  <c r="Z59" i="45"/>
  <c r="AZ59" i="45" s="1"/>
  <c r="AE116" i="45" a="1"/>
  <c r="AE116" i="45" s="1"/>
  <c r="AD116" i="45" s="1"/>
  <c r="AC116" i="45" s="1"/>
  <c r="AE89" i="45" a="1"/>
  <c r="AE89" i="45" s="1"/>
  <c r="AD89" i="45" s="1"/>
  <c r="AC89" i="45" s="1"/>
  <c r="P85" i="45"/>
  <c r="AA85" i="45"/>
  <c r="R10" i="45"/>
  <c r="BB91" i="45"/>
  <c r="R116" i="45"/>
  <c r="W116" i="45"/>
  <c r="Q57" i="45"/>
  <c r="BA57" i="45" s="1"/>
  <c r="Y57" i="45"/>
  <c r="Z57" i="45"/>
  <c r="AZ57" i="45" s="1"/>
  <c r="W57" i="45"/>
  <c r="V57" i="45"/>
  <c r="AY57" i="45" s="1"/>
  <c r="BB57" i="45" s="1"/>
  <c r="S57" i="45"/>
  <c r="U57" i="45"/>
  <c r="AU57" i="45"/>
  <c r="AA57" i="45"/>
  <c r="AB57" i="45"/>
  <c r="R57" i="45"/>
  <c r="P57" i="45"/>
  <c r="Y42" i="45"/>
  <c r="W42" i="45"/>
  <c r="AA42" i="45"/>
  <c r="S42" i="45"/>
  <c r="Q42" i="45"/>
  <c r="BA42" i="45" s="1"/>
  <c r="BB42" i="45" s="1"/>
  <c r="Q28" i="45"/>
  <c r="BA28" i="45" s="1"/>
  <c r="BB28" i="45" s="1"/>
  <c r="Z28" i="45"/>
  <c r="AZ28" i="45" s="1"/>
  <c r="Y28" i="45"/>
  <c r="S28" i="45"/>
  <c r="AB28" i="45"/>
  <c r="AE28" i="45" a="1"/>
  <c r="AE28" i="45" s="1"/>
  <c r="R28" i="45"/>
  <c r="AU28" i="45"/>
  <c r="W28" i="45"/>
  <c r="AA28" i="45"/>
  <c r="P28" i="45"/>
  <c r="U28" i="45"/>
  <c r="V28" i="45"/>
  <c r="AY28" i="45" s="1"/>
  <c r="BB120" i="45"/>
  <c r="Q85" i="45"/>
  <c r="BA85" i="45" s="1"/>
  <c r="AB85" i="45"/>
  <c r="AE10" i="45" a="1"/>
  <c r="AE10" i="45" s="1"/>
  <c r="AB116" i="45"/>
  <c r="AA116" i="45"/>
  <c r="BB84" i="45"/>
  <c r="AU15" i="45"/>
  <c r="AE15" i="45" a="1"/>
  <c r="AE15" i="45" s="1"/>
  <c r="AB15" i="45"/>
  <c r="V15" i="45"/>
  <c r="AY15" i="45" s="1"/>
  <c r="AA15" i="45"/>
  <c r="R15" i="45"/>
  <c r="P15" i="45"/>
  <c r="Z15" i="45"/>
  <c r="AZ15" i="45" s="1"/>
  <c r="S15" i="45"/>
  <c r="Y15" i="45"/>
  <c r="W15" i="45"/>
  <c r="U15" i="45"/>
  <c r="Q15" i="45"/>
  <c r="BA15" i="45" s="1"/>
  <c r="BB15" i="45" s="1"/>
  <c r="U27" i="45"/>
  <c r="AB27" i="45"/>
  <c r="AE27" i="45" a="1"/>
  <c r="AE27" i="45" s="1"/>
  <c r="R27" i="45"/>
  <c r="V27" i="45"/>
  <c r="AY27" i="45" s="1"/>
  <c r="Q27" i="45"/>
  <c r="BA27" i="45" s="1"/>
  <c r="BB27" i="45" s="1"/>
  <c r="S27" i="45"/>
  <c r="AU27" i="45"/>
  <c r="Y27" i="45"/>
  <c r="AA27" i="45"/>
  <c r="Z27" i="45"/>
  <c r="AZ27" i="45" s="1"/>
  <c r="P27" i="45"/>
  <c r="W27" i="45"/>
  <c r="P75" i="45"/>
  <c r="S75" i="45"/>
  <c r="AE75" i="45" a="1"/>
  <c r="AE75" i="45" s="1"/>
  <c r="AD75" i="45" s="1"/>
  <c r="AC75" i="45" s="1"/>
  <c r="AA75" i="45"/>
  <c r="W75" i="45"/>
  <c r="U75" i="45"/>
  <c r="V123" i="45"/>
  <c r="AY123" i="45" s="1"/>
  <c r="R123" i="45"/>
  <c r="S123" i="45"/>
  <c r="AA123" i="45"/>
  <c r="U123" i="45"/>
  <c r="P123" i="45"/>
  <c r="W123" i="45"/>
  <c r="AB123" i="45"/>
  <c r="AE123" i="45" a="1"/>
  <c r="AE123" i="45" s="1"/>
  <c r="AD123" i="45" s="1"/>
  <c r="AC123" i="45" s="1"/>
  <c r="Q123" i="45"/>
  <c r="BA123" i="45" s="1"/>
  <c r="BB123" i="45" s="1"/>
  <c r="Z123" i="45"/>
  <c r="AZ123" i="45" s="1"/>
  <c r="Y123" i="45"/>
  <c r="P124" i="45"/>
  <c r="Y124" i="45"/>
  <c r="W124" i="45"/>
  <c r="Q124" i="45"/>
  <c r="BA124" i="45" s="1"/>
  <c r="BB124" i="45" s="1"/>
  <c r="U124" i="45"/>
  <c r="AB124" i="45"/>
  <c r="S124" i="45"/>
  <c r="R124" i="45"/>
  <c r="AA124" i="45"/>
  <c r="V124" i="45"/>
  <c r="AY124" i="45" s="1"/>
  <c r="Z124" i="45"/>
  <c r="AZ124" i="45" s="1"/>
  <c r="Z85" i="45"/>
  <c r="AZ85" i="45" s="1"/>
  <c r="W85" i="45"/>
  <c r="AU10" i="45"/>
  <c r="Z116" i="45"/>
  <c r="AZ116" i="45" s="1"/>
  <c r="P116" i="45"/>
  <c r="BB68" i="45"/>
  <c r="BB37" i="45"/>
  <c r="Z111" i="45"/>
  <c r="AZ111" i="45" s="1"/>
  <c r="W111" i="45"/>
  <c r="R111" i="45"/>
  <c r="V111" i="45"/>
  <c r="AY111" i="45" s="1"/>
  <c r="Y111" i="45"/>
  <c r="Q111" i="45"/>
  <c r="BA111" i="45" s="1"/>
  <c r="BB111" i="45" s="1"/>
  <c r="S111" i="45"/>
  <c r="AB111" i="45"/>
  <c r="AA111" i="45"/>
  <c r="U111" i="45"/>
  <c r="P111" i="45"/>
  <c r="AE111" i="45" a="1"/>
  <c r="AE111" i="45" s="1"/>
  <c r="AD111" i="45" s="1"/>
  <c r="AC111" i="45" s="1"/>
  <c r="V4" i="45"/>
  <c r="AY4" i="45" s="1"/>
  <c r="R4" i="45"/>
  <c r="AB4" i="45"/>
  <c r="AU4" i="45"/>
  <c r="P4" i="45"/>
  <c r="S4" i="45"/>
  <c r="W4" i="45"/>
  <c r="Q4" i="45"/>
  <c r="BA4" i="45" s="1"/>
  <c r="Z4" i="45"/>
  <c r="AZ4" i="45" s="1"/>
  <c r="AA4" i="45"/>
  <c r="U4" i="45"/>
  <c r="Y4" i="45"/>
  <c r="AU13" i="45"/>
  <c r="Z13" i="45"/>
  <c r="AZ13" i="45" s="1"/>
  <c r="Y13" i="45"/>
  <c r="AE13" i="45" a="1"/>
  <c r="AE13" i="45" s="1"/>
  <c r="AA13" i="45"/>
  <c r="V13" i="45"/>
  <c r="AY13" i="45" s="1"/>
  <c r="R13" i="45"/>
  <c r="Q13" i="45"/>
  <c r="BA13" i="45" s="1"/>
  <c r="BB13" i="45" s="1"/>
  <c r="W13" i="45"/>
  <c r="S13" i="45"/>
  <c r="AB13" i="45"/>
  <c r="U13" i="45"/>
  <c r="P13" i="45"/>
  <c r="Q89" i="45"/>
  <c r="BA89" i="45" s="1"/>
  <c r="W89" i="45"/>
  <c r="U89" i="45"/>
  <c r="AA89" i="45"/>
  <c r="AS89" i="45"/>
  <c r="AF89" i="45" s="1"/>
  <c r="R89" i="45"/>
  <c r="V89" i="45"/>
  <c r="AY89" i="45" s="1"/>
  <c r="BB89" i="45" s="1"/>
  <c r="Y89" i="45"/>
  <c r="S89" i="45"/>
  <c r="AB89" i="45"/>
  <c r="P89" i="45"/>
  <c r="R85" i="45"/>
  <c r="U85" i="45"/>
  <c r="Q10" i="45"/>
  <c r="BA10" i="45" s="1"/>
  <c r="BB10" i="45" s="1"/>
  <c r="AA10" i="45"/>
  <c r="Y116" i="45"/>
  <c r="U116" i="45"/>
  <c r="AB105" i="45"/>
  <c r="Z105" i="45"/>
  <c r="AZ105" i="45" s="1"/>
  <c r="R105" i="45"/>
  <c r="V105" i="45"/>
  <c r="AY105" i="45" s="1"/>
  <c r="BB105" i="45" s="1"/>
  <c r="W105" i="45"/>
  <c r="S105" i="45"/>
  <c r="AA105" i="45"/>
  <c r="P105" i="45"/>
  <c r="Q105" i="45"/>
  <c r="BA105" i="45" s="1"/>
  <c r="Y105" i="45"/>
  <c r="AS105" i="45"/>
  <c r="AF105" i="45" s="1"/>
  <c r="U105" i="45"/>
  <c r="AE43" i="45" a="1"/>
  <c r="AE43" i="45" s="1"/>
  <c r="R43" i="45"/>
  <c r="AU43" i="45"/>
  <c r="AV92" i="45" s="1"/>
  <c r="W43" i="45"/>
  <c r="U43" i="45"/>
  <c r="AB43" i="45"/>
  <c r="P43" i="45"/>
  <c r="S43" i="45"/>
  <c r="AA43" i="45"/>
  <c r="Z43" i="45"/>
  <c r="AZ43" i="45" s="1"/>
  <c r="Q43" i="45"/>
  <c r="BA43" i="45" s="1"/>
  <c r="BB43" i="45" s="1"/>
  <c r="V43" i="45"/>
  <c r="AY43" i="45" s="1"/>
  <c r="Y43" i="45"/>
  <c r="Q83" i="45"/>
  <c r="BA83" i="45" s="1"/>
  <c r="U83" i="45"/>
  <c r="W83" i="45"/>
  <c r="AS83" i="45"/>
  <c r="AF83" i="45" s="1"/>
  <c r="V83" i="45"/>
  <c r="AY83" i="45" s="1"/>
  <c r="AA83" i="45"/>
  <c r="AB83" i="45"/>
  <c r="S83" i="45"/>
  <c r="R83" i="45"/>
  <c r="Y83" i="45"/>
  <c r="Z83" i="45"/>
  <c r="AZ83" i="45" s="1"/>
  <c r="P83" i="45"/>
  <c r="S20" i="45"/>
  <c r="AA20" i="45"/>
  <c r="V20" i="45"/>
  <c r="AY20" i="45" s="1"/>
  <c r="BB20" i="45" s="1"/>
  <c r="Z20" i="45"/>
  <c r="AZ20" i="45" s="1"/>
  <c r="P20" i="45"/>
  <c r="R20" i="45"/>
  <c r="Y20" i="45"/>
  <c r="U20" i="45"/>
  <c r="AU20" i="45"/>
  <c r="W20" i="45"/>
  <c r="Q20" i="45"/>
  <c r="BA20" i="45" s="1"/>
  <c r="AB20" i="45"/>
  <c r="AD112" i="45"/>
  <c r="AC112" i="45" s="1"/>
  <c r="BB39" i="45"/>
  <c r="BB7" i="45"/>
  <c r="S85" i="45"/>
  <c r="V10" i="45"/>
  <c r="AY10" i="45" s="1"/>
  <c r="S10" i="45"/>
  <c r="BB71" i="45"/>
  <c r="V116" i="45"/>
  <c r="AY116" i="45" s="1"/>
  <c r="BB9" i="45"/>
  <c r="R23" i="45"/>
  <c r="U23" i="45"/>
  <c r="AA23" i="45"/>
  <c r="Z23" i="45"/>
  <c r="AZ23" i="45" s="1"/>
  <c r="AU23" i="45"/>
  <c r="W23" i="45"/>
  <c r="P23" i="45"/>
  <c r="S23" i="45"/>
  <c r="V23" i="45"/>
  <c r="AY23" i="45" s="1"/>
  <c r="AB23" i="45"/>
  <c r="Q23" i="45"/>
  <c r="BA23" i="45" s="1"/>
  <c r="Y23" i="45"/>
  <c r="AU31" i="45"/>
  <c r="AV74" i="45" s="1"/>
  <c r="V31" i="45"/>
  <c r="AY31" i="45" s="1"/>
  <c r="AE31" i="45" a="1"/>
  <c r="AE31" i="45" s="1"/>
  <c r="S31" i="45"/>
  <c r="AA31" i="45"/>
  <c r="Q31" i="45"/>
  <c r="BA31" i="45" s="1"/>
  <c r="BB31" i="45" s="1"/>
  <c r="R31" i="45"/>
  <c r="U31" i="45"/>
  <c r="P31" i="45"/>
  <c r="Z31" i="45"/>
  <c r="AZ31" i="45" s="1"/>
  <c r="Y31" i="45"/>
  <c r="W31" i="45"/>
  <c r="AB31" i="45"/>
  <c r="W36" i="45"/>
  <c r="Z36" i="45"/>
  <c r="AZ36" i="45" s="1"/>
  <c r="BB36" i="45" s="1"/>
  <c r="AA36" i="45"/>
  <c r="P36" i="45"/>
  <c r="R108" i="45"/>
  <c r="Q108" i="45"/>
  <c r="BA108" i="45" s="1"/>
  <c r="BB108" i="45" s="1"/>
  <c r="P108" i="45"/>
  <c r="V108" i="45"/>
  <c r="AY108" i="45" s="1"/>
  <c r="Z108" i="45"/>
  <c r="AZ108" i="45" s="1"/>
  <c r="AA108" i="45"/>
  <c r="Y108" i="45"/>
  <c r="S108" i="45"/>
  <c r="AE108" i="45" a="1"/>
  <c r="AE108" i="45" s="1"/>
  <c r="AD108" i="45" s="1"/>
  <c r="AC108" i="45" s="1"/>
  <c r="U108" i="45"/>
  <c r="W108" i="45"/>
  <c r="AB108" i="45"/>
  <c r="Z76" i="45"/>
  <c r="AZ76" i="45" s="1"/>
  <c r="U76" i="45"/>
  <c r="AB76" i="45"/>
  <c r="W76" i="45"/>
  <c r="AA76" i="45"/>
  <c r="Y76" i="45"/>
  <c r="P76" i="45"/>
  <c r="Q76" i="45"/>
  <c r="BA76" i="45" s="1"/>
  <c r="BB76" i="45" s="1"/>
  <c r="V76" i="45"/>
  <c r="AY76" i="45" s="1"/>
  <c r="S76" i="45"/>
  <c r="AE76" i="45" a="1"/>
  <c r="AE76" i="45" s="1"/>
  <c r="R76" i="45"/>
  <c r="W90" i="45"/>
  <c r="V90" i="45"/>
  <c r="AY90" i="45" s="1"/>
  <c r="S90" i="45"/>
  <c r="U90" i="45"/>
  <c r="Z90" i="45"/>
  <c r="AZ90" i="45" s="1"/>
  <c r="AB90" i="45"/>
  <c r="AE90" i="45" a="1"/>
  <c r="AE90" i="45" s="1"/>
  <c r="AD90" i="45" s="1"/>
  <c r="AC90" i="45" s="1"/>
  <c r="R90" i="45"/>
  <c r="P90" i="45"/>
  <c r="AA90" i="45"/>
  <c r="Q90" i="45"/>
  <c r="BA90" i="45" s="1"/>
  <c r="BB90" i="45" s="1"/>
  <c r="Y90" i="45"/>
  <c r="P10" i="45"/>
  <c r="U11" i="45"/>
  <c r="Y11" i="45"/>
  <c r="S11" i="45"/>
  <c r="AU11" i="45"/>
  <c r="R11" i="45"/>
  <c r="V11" i="45"/>
  <c r="AY11" i="45" s="1"/>
  <c r="W11" i="45"/>
  <c r="AB11" i="45"/>
  <c r="P11" i="45"/>
  <c r="AA11" i="45"/>
  <c r="Q11" i="45"/>
  <c r="BA11" i="45" s="1"/>
  <c r="BB11" i="45" s="1"/>
  <c r="Z11" i="45"/>
  <c r="AZ11" i="45" s="1"/>
  <c r="AE11" i="45" a="1"/>
  <c r="AE11" i="45" s="1"/>
  <c r="U51" i="45"/>
  <c r="AB51" i="45"/>
  <c r="Y51" i="45"/>
  <c r="Q51" i="45"/>
  <c r="BA51" i="45" s="1"/>
  <c r="AA51" i="45"/>
  <c r="Z51" i="45"/>
  <c r="AZ51" i="45" s="1"/>
  <c r="AU51" i="45"/>
  <c r="P51" i="45"/>
  <c r="S51" i="45"/>
  <c r="W51" i="45"/>
  <c r="V51" i="45"/>
  <c r="AY51" i="45" s="1"/>
  <c r="BB51" i="45" s="1"/>
  <c r="R51" i="45"/>
  <c r="AB91" i="45"/>
  <c r="Z91" i="45"/>
  <c r="AZ91" i="45" s="1"/>
  <c r="W91" i="45"/>
  <c r="AA91" i="45"/>
  <c r="AE91" i="45" a="1"/>
  <c r="AE91" i="45" s="1"/>
  <c r="AD91" i="45" s="1"/>
  <c r="AC91" i="45" s="1"/>
  <c r="U91" i="45"/>
  <c r="Y91" i="45"/>
  <c r="Z58" i="44"/>
  <c r="AZ58" i="44" s="1"/>
  <c r="BB112" i="44"/>
  <c r="R58" i="44"/>
  <c r="P96" i="44"/>
  <c r="P98" i="44"/>
  <c r="U98" i="44"/>
  <c r="AA91" i="44"/>
  <c r="P91" i="44"/>
  <c r="R91" i="44"/>
  <c r="AB91" i="44"/>
  <c r="W91" i="44"/>
  <c r="Y91" i="44"/>
  <c r="V91" i="44"/>
  <c r="AY91" i="44" s="1"/>
  <c r="Z91" i="44"/>
  <c r="AZ91" i="44" s="1"/>
  <c r="U91" i="44"/>
  <c r="AS91" i="44"/>
  <c r="AF91" i="44" s="1"/>
  <c r="Q91" i="44"/>
  <c r="BA91" i="44" s="1"/>
  <c r="S91" i="44"/>
  <c r="R49" i="44"/>
  <c r="S49" i="44"/>
  <c r="Z49" i="44"/>
  <c r="AZ49" i="44" s="1"/>
  <c r="P49" i="44"/>
  <c r="AU22" i="44"/>
  <c r="Z22" i="44"/>
  <c r="AZ22" i="44" s="1"/>
  <c r="AD121" i="44"/>
  <c r="AC121" i="44" s="1"/>
  <c r="AS85" i="44"/>
  <c r="AF85" i="44" s="1"/>
  <c r="AI16" i="44" a="1"/>
  <c r="AI16" i="44" s="1"/>
  <c r="AJ16" i="44" s="1"/>
  <c r="AL16" i="44" s="1"/>
  <c r="V118" i="44"/>
  <c r="AY118" i="44" s="1"/>
  <c r="R98" i="44"/>
  <c r="S58" i="44"/>
  <c r="Y67" i="44"/>
  <c r="AA67" i="44"/>
  <c r="AE67" i="44" a="1"/>
  <c r="AE67" i="44" s="1"/>
  <c r="AD67" i="44" s="1"/>
  <c r="AC67" i="44" s="1"/>
  <c r="Z67" i="44"/>
  <c r="AZ67" i="44" s="1"/>
  <c r="U67" i="44"/>
  <c r="AB67" i="44"/>
  <c r="W67" i="44"/>
  <c r="S107" i="44"/>
  <c r="U107" i="44"/>
  <c r="AB107" i="44"/>
  <c r="P107" i="44"/>
  <c r="Y107" i="44"/>
  <c r="R107" i="44"/>
  <c r="Q107" i="44"/>
  <c r="BA107" i="44" s="1"/>
  <c r="AS107" i="44"/>
  <c r="AF107" i="44" s="1"/>
  <c r="W107" i="44"/>
  <c r="BB64" i="44"/>
  <c r="Q118" i="44"/>
  <c r="BA118" i="44" s="1"/>
  <c r="BB118" i="44" s="1"/>
  <c r="AB96" i="44"/>
  <c r="AU58" i="44"/>
  <c r="Q98" i="44"/>
  <c r="BA98" i="44" s="1"/>
  <c r="BB98" i="44" s="1"/>
  <c r="Y58" i="44"/>
  <c r="AA96" i="44"/>
  <c r="AA58" i="44"/>
  <c r="S30" i="44"/>
  <c r="Q30" i="44"/>
  <c r="BA30" i="44" s="1"/>
  <c r="AU30" i="44"/>
  <c r="R30" i="44"/>
  <c r="P30" i="44"/>
  <c r="Y23" i="44"/>
  <c r="AB23" i="44"/>
  <c r="U23" i="44"/>
  <c r="Z23" i="44"/>
  <c r="AZ23" i="44" s="1"/>
  <c r="Q23" i="44"/>
  <c r="BA23" i="44" s="1"/>
  <c r="BB23" i="44" s="1"/>
  <c r="AU23" i="44"/>
  <c r="S23" i="44"/>
  <c r="W23" i="44"/>
  <c r="P23" i="44"/>
  <c r="AE23" i="44" a="1"/>
  <c r="AE23" i="44" s="1"/>
  <c r="AA23" i="44"/>
  <c r="R23" i="44"/>
  <c r="V23" i="44"/>
  <c r="AY23" i="44" s="1"/>
  <c r="AS105" i="44"/>
  <c r="AF105" i="44" s="1"/>
  <c r="AS86" i="44"/>
  <c r="AF86" i="44" s="1"/>
  <c r="AE96" i="44" a="1"/>
  <c r="AE96" i="44" s="1"/>
  <c r="AD96" i="44" s="1"/>
  <c r="AC96" i="44" s="1"/>
  <c r="BB92" i="44"/>
  <c r="BB49" i="44"/>
  <c r="W96" i="44"/>
  <c r="V58" i="44"/>
  <c r="AY58" i="44" s="1"/>
  <c r="S98" i="44"/>
  <c r="U58" i="44"/>
  <c r="R90" i="44"/>
  <c r="W90" i="44"/>
  <c r="Y90" i="44"/>
  <c r="U90" i="44"/>
  <c r="AB90" i="44"/>
  <c r="S90" i="44"/>
  <c r="AA90" i="44"/>
  <c r="P90" i="44"/>
  <c r="AS90" i="44"/>
  <c r="AF90" i="44" s="1"/>
  <c r="Z90" i="44"/>
  <c r="AZ90" i="44" s="1"/>
  <c r="V90" i="44"/>
  <c r="AY90" i="44" s="1"/>
  <c r="Q90" i="44"/>
  <c r="BA90" i="44" s="1"/>
  <c r="AA115" i="44"/>
  <c r="Q115" i="44"/>
  <c r="BA115" i="44" s="1"/>
  <c r="BB115" i="44" s="1"/>
  <c r="Z115" i="44"/>
  <c r="AZ115" i="44" s="1"/>
  <c r="AB115" i="44"/>
  <c r="W115" i="44"/>
  <c r="Y115" i="44"/>
  <c r="U115" i="44"/>
  <c r="S115" i="44"/>
  <c r="AE115" i="44" a="1"/>
  <c r="AE115" i="44" s="1"/>
  <c r="Q85" i="44"/>
  <c r="BA85" i="44" s="1"/>
  <c r="BB85" i="44" s="1"/>
  <c r="P85" i="44"/>
  <c r="Y85" i="44"/>
  <c r="V85" i="44"/>
  <c r="AY85" i="44" s="1"/>
  <c r="S85" i="44"/>
  <c r="U85" i="44"/>
  <c r="AE85" i="44" a="1"/>
  <c r="AE85" i="44" s="1"/>
  <c r="Z85" i="44"/>
  <c r="AZ85" i="44" s="1"/>
  <c r="W85" i="44"/>
  <c r="AB85" i="44"/>
  <c r="R85" i="44"/>
  <c r="AA85" i="44"/>
  <c r="P118" i="44"/>
  <c r="Z118" i="44"/>
  <c r="AZ118" i="44" s="1"/>
  <c r="W118" i="44"/>
  <c r="S118" i="44"/>
  <c r="U118" i="44"/>
  <c r="R118" i="44"/>
  <c r="AA118" i="44"/>
  <c r="AE118" i="44" a="1"/>
  <c r="AE118" i="44" s="1"/>
  <c r="AS118" i="44"/>
  <c r="AF118" i="44" s="1"/>
  <c r="BB45" i="44"/>
  <c r="AS96" i="44"/>
  <c r="AF96" i="44" s="1"/>
  <c r="BB29" i="44"/>
  <c r="AB98" i="44"/>
  <c r="Z63" i="44"/>
  <c r="AZ63" i="44" s="1"/>
  <c r="AU63" i="44"/>
  <c r="AV98" i="44" s="1"/>
  <c r="W63" i="44"/>
  <c r="Y63" i="44"/>
  <c r="P63" i="44"/>
  <c r="S63" i="44"/>
  <c r="V63" i="44"/>
  <c r="AY63" i="44" s="1"/>
  <c r="BB63" i="44" s="1"/>
  <c r="Q63" i="44"/>
  <c r="BA63" i="44" s="1"/>
  <c r="R63" i="44"/>
  <c r="U63" i="44"/>
  <c r="AA63" i="44"/>
  <c r="AB63" i="44"/>
  <c r="BB55" i="44"/>
  <c r="AS98" i="44"/>
  <c r="AF98" i="44" s="1"/>
  <c r="AD98" i="44" s="1"/>
  <c r="AC98" i="44" s="1"/>
  <c r="BB15" i="44"/>
  <c r="V96" i="44"/>
  <c r="AY96" i="44" s="1"/>
  <c r="Y98" i="44"/>
  <c r="W58" i="44"/>
  <c r="BB77" i="44"/>
  <c r="V20" i="44"/>
  <c r="AY20" i="44" s="1"/>
  <c r="AA20" i="44"/>
  <c r="P20" i="44"/>
  <c r="R20" i="44"/>
  <c r="Q20" i="44"/>
  <c r="BA20" i="44" s="1"/>
  <c r="BB20" i="44" s="1"/>
  <c r="S20" i="44"/>
  <c r="AD70" i="44"/>
  <c r="AC70" i="44" s="1"/>
  <c r="W98" i="44"/>
  <c r="V98" i="44"/>
  <c r="AY98" i="44" s="1"/>
  <c r="AB75" i="44"/>
  <c r="AS75" i="44"/>
  <c r="AF75" i="44" s="1"/>
  <c r="Y75" i="44"/>
  <c r="Z68" i="44"/>
  <c r="AZ68" i="44" s="1"/>
  <c r="Y68" i="44"/>
  <c r="U68" i="44"/>
  <c r="AA61" i="44"/>
  <c r="P61" i="44"/>
  <c r="AU61" i="44"/>
  <c r="Z61" i="44"/>
  <c r="AZ61" i="44" s="1"/>
  <c r="R61" i="44"/>
  <c r="U61" i="44"/>
  <c r="AB61" i="44"/>
  <c r="W61" i="44"/>
  <c r="S61" i="44"/>
  <c r="V61" i="44"/>
  <c r="AY61" i="44" s="1"/>
  <c r="Q61" i="44"/>
  <c r="BA61" i="44" s="1"/>
  <c r="Y61" i="44"/>
  <c r="Y54" i="44"/>
  <c r="AA54" i="44"/>
  <c r="Q72" i="43"/>
  <c r="BA72" i="43" s="1"/>
  <c r="AS72" i="43"/>
  <c r="AF72" i="43" s="1"/>
  <c r="V72" i="43"/>
  <c r="AY72" i="43" s="1"/>
  <c r="BB72" i="43" s="1"/>
  <c r="Y72" i="43"/>
  <c r="P72" i="43"/>
  <c r="AA72" i="43"/>
  <c r="S72" i="43"/>
  <c r="W72" i="43"/>
  <c r="U72" i="43"/>
  <c r="Z72" i="43"/>
  <c r="AZ72" i="43" s="1"/>
  <c r="R72" i="43"/>
  <c r="AB72" i="43"/>
  <c r="AE101" i="43" a="1"/>
  <c r="AE101" i="43" s="1"/>
  <c r="AD101" i="43" s="1"/>
  <c r="AC101" i="43" s="1"/>
  <c r="AS129" i="43"/>
  <c r="AF129" i="43" s="1"/>
  <c r="S73" i="43"/>
  <c r="Z76" i="43"/>
  <c r="AZ76" i="43" s="1"/>
  <c r="S129" i="43"/>
  <c r="Z26" i="43"/>
  <c r="AZ26" i="43" s="1"/>
  <c r="AE72" i="43" a="1"/>
  <c r="AE72" i="43" s="1"/>
  <c r="AD72" i="43" s="1"/>
  <c r="AC72" i="43" s="1"/>
  <c r="U101" i="43"/>
  <c r="W73" i="43"/>
  <c r="P76" i="43"/>
  <c r="Q129" i="43"/>
  <c r="BA129" i="43" s="1"/>
  <c r="BB129" i="43" s="1"/>
  <c r="BB5" i="43"/>
  <c r="Q102" i="43"/>
  <c r="BA102" i="43" s="1"/>
  <c r="Y102" i="43"/>
  <c r="W102" i="43"/>
  <c r="AS102" i="43"/>
  <c r="AF102" i="43" s="1"/>
  <c r="P102" i="43"/>
  <c r="R102" i="43"/>
  <c r="AB102" i="43"/>
  <c r="AA102" i="43"/>
  <c r="S102" i="43"/>
  <c r="V102" i="43"/>
  <c r="AY102" i="43" s="1"/>
  <c r="BB102" i="43" s="1"/>
  <c r="AE19" i="43" a="1"/>
  <c r="AE19" i="43" s="1"/>
  <c r="AD19" i="43" s="1"/>
  <c r="AC19" i="43" s="1"/>
  <c r="V101" i="43"/>
  <c r="AY101" i="43" s="1"/>
  <c r="U73" i="43"/>
  <c r="AB26" i="43"/>
  <c r="R76" i="43"/>
  <c r="R129" i="43"/>
  <c r="U8" i="43"/>
  <c r="AB8" i="43"/>
  <c r="Z96" i="43"/>
  <c r="AZ96" i="43" s="1"/>
  <c r="AE96" i="43" a="1"/>
  <c r="AE96" i="43" s="1"/>
  <c r="AD96" i="43" s="1"/>
  <c r="AC96" i="43" s="1"/>
  <c r="V96" i="43"/>
  <c r="AY96" i="43" s="1"/>
  <c r="U96" i="43"/>
  <c r="W96" i="43"/>
  <c r="Y96" i="43"/>
  <c r="AB96" i="43"/>
  <c r="AB89" i="43"/>
  <c r="Y89" i="43"/>
  <c r="AA89" i="43"/>
  <c r="W89" i="43"/>
  <c r="U89" i="43"/>
  <c r="P89" i="43"/>
  <c r="V89" i="43"/>
  <c r="AY89" i="43" s="1"/>
  <c r="S89" i="43"/>
  <c r="R89" i="43"/>
  <c r="Q89" i="43"/>
  <c r="BA89" i="43" s="1"/>
  <c r="Z89" i="43"/>
  <c r="AZ89" i="43" s="1"/>
  <c r="AS89" i="43"/>
  <c r="AF89" i="43" s="1"/>
  <c r="Q27" i="43"/>
  <c r="BA27" i="43" s="1"/>
  <c r="BB27" i="43" s="1"/>
  <c r="AU27" i="43"/>
  <c r="V27" i="43"/>
  <c r="AY27" i="43" s="1"/>
  <c r="P27" i="43"/>
  <c r="Z27" i="43"/>
  <c r="AZ27" i="43" s="1"/>
  <c r="S27" i="43"/>
  <c r="R27" i="43"/>
  <c r="AE27" i="43" a="1"/>
  <c r="AE27" i="43" s="1"/>
  <c r="AB27" i="43"/>
  <c r="AA27" i="43"/>
  <c r="W27" i="43"/>
  <c r="AD123" i="43"/>
  <c r="AC123" i="43" s="1"/>
  <c r="Y73" i="43"/>
  <c r="W26" i="43"/>
  <c r="U76" i="43"/>
  <c r="P129" i="43"/>
  <c r="AA11" i="43"/>
  <c r="V11" i="43"/>
  <c r="AY11" i="43" s="1"/>
  <c r="V110" i="43"/>
  <c r="AY110" i="43" s="1"/>
  <c r="Q110" i="43"/>
  <c r="BA110" i="43" s="1"/>
  <c r="BB110" i="43" s="1"/>
  <c r="AA110" i="43"/>
  <c r="W110" i="43"/>
  <c r="AE110" i="43" a="1"/>
  <c r="AE110" i="43" s="1"/>
  <c r="AD110" i="43" s="1"/>
  <c r="AC110" i="43" s="1"/>
  <c r="Z110" i="43"/>
  <c r="AZ110" i="43" s="1"/>
  <c r="S110" i="43"/>
  <c r="AB110" i="43"/>
  <c r="U128" i="43"/>
  <c r="AB128" i="43"/>
  <c r="R128" i="43"/>
  <c r="AA128" i="43"/>
  <c r="AE128" i="43" a="1"/>
  <c r="AE128" i="43" s="1"/>
  <c r="AD128" i="43" s="1"/>
  <c r="AC128" i="43" s="1"/>
  <c r="S128" i="43"/>
  <c r="Z128" i="43"/>
  <c r="AZ128" i="43" s="1"/>
  <c r="W128" i="43"/>
  <c r="Y128" i="43"/>
  <c r="AE10" i="43" a="1"/>
  <c r="AE10" i="43" s="1"/>
  <c r="Q10" i="43"/>
  <c r="BA10" i="43" s="1"/>
  <c r="BB10" i="43" s="1"/>
  <c r="V10" i="43"/>
  <c r="AY10" i="43" s="1"/>
  <c r="W10" i="43"/>
  <c r="R10" i="43"/>
  <c r="Z10" i="43"/>
  <c r="AZ10" i="43" s="1"/>
  <c r="U10" i="43"/>
  <c r="S10" i="43"/>
  <c r="P10" i="43"/>
  <c r="AU10" i="43"/>
  <c r="AB10" i="43"/>
  <c r="Y10" i="43"/>
  <c r="AA10" i="43"/>
  <c r="AE73" i="43" a="1"/>
  <c r="AE73" i="43" s="1"/>
  <c r="AD73" i="43" s="1"/>
  <c r="AC73" i="43" s="1"/>
  <c r="AS76" i="43"/>
  <c r="AF76" i="43" s="1"/>
  <c r="AS112" i="43"/>
  <c r="AF112" i="43" s="1"/>
  <c r="S26" i="43"/>
  <c r="Y76" i="43"/>
  <c r="V129" i="43"/>
  <c r="AY129" i="43" s="1"/>
  <c r="Y26" i="43"/>
  <c r="V120" i="43"/>
  <c r="AY120" i="43" s="1"/>
  <c r="BB120" i="43" s="1"/>
  <c r="AB120" i="43"/>
  <c r="AA120" i="43"/>
  <c r="AS120" i="43"/>
  <c r="AF120" i="43" s="1"/>
  <c r="W120" i="43"/>
  <c r="Z120" i="43"/>
  <c r="AZ120" i="43" s="1"/>
  <c r="Y50" i="43"/>
  <c r="W50" i="43"/>
  <c r="AU50" i="43"/>
  <c r="U50" i="43"/>
  <c r="AA50" i="43"/>
  <c r="AB50" i="43"/>
  <c r="V50" i="43"/>
  <c r="AY50" i="43" s="1"/>
  <c r="Z50" i="43"/>
  <c r="AZ50" i="43" s="1"/>
  <c r="S50" i="43"/>
  <c r="R50" i="43"/>
  <c r="P50" i="43"/>
  <c r="Q50" i="43"/>
  <c r="BA50" i="43" s="1"/>
  <c r="AB97" i="43"/>
  <c r="U97" i="43"/>
  <c r="S97" i="43"/>
  <c r="AE97" i="43" a="1"/>
  <c r="AE97" i="43" s="1"/>
  <c r="AD97" i="43" s="1"/>
  <c r="AC97" i="43" s="1"/>
  <c r="Z97" i="43"/>
  <c r="AZ97" i="43" s="1"/>
  <c r="P97" i="43"/>
  <c r="W97" i="43"/>
  <c r="R97" i="43"/>
  <c r="V97" i="43"/>
  <c r="AY97" i="43" s="1"/>
  <c r="AA97" i="43"/>
  <c r="Y97" i="43"/>
  <c r="Q97" i="43"/>
  <c r="BA97" i="43" s="1"/>
  <c r="BB97" i="43" s="1"/>
  <c r="R73" i="43"/>
  <c r="AS73" i="43"/>
  <c r="AF73" i="43" s="1"/>
  <c r="AB73" i="43"/>
  <c r="AA73" i="43"/>
  <c r="V112" i="43"/>
  <c r="AY112" i="43" s="1"/>
  <c r="Y112" i="43"/>
  <c r="AB112" i="43"/>
  <c r="R112" i="43"/>
  <c r="S112" i="43"/>
  <c r="U112" i="43"/>
  <c r="Q112" i="43"/>
  <c r="BA112" i="43" s="1"/>
  <c r="BB112" i="43" s="1"/>
  <c r="W112" i="43"/>
  <c r="P112" i="43"/>
  <c r="Z112" i="43"/>
  <c r="AZ112" i="43" s="1"/>
  <c r="AA112" i="43"/>
  <c r="AE112" i="43" a="1"/>
  <c r="AE112" i="43" s="1"/>
  <c r="V73" i="43"/>
  <c r="AY73" i="43" s="1"/>
  <c r="AB76" i="43"/>
  <c r="Q104" i="43"/>
  <c r="BA104" i="43" s="1"/>
  <c r="Y104" i="43"/>
  <c r="AS104" i="43"/>
  <c r="AF104" i="43" s="1"/>
  <c r="AA104" i="43"/>
  <c r="W104" i="43"/>
  <c r="P104" i="43"/>
  <c r="U104" i="43"/>
  <c r="S104" i="43"/>
  <c r="Z104" i="43"/>
  <c r="AZ104" i="43" s="1"/>
  <c r="R104" i="43"/>
  <c r="V104" i="43"/>
  <c r="AY104" i="43" s="1"/>
  <c r="AB104" i="43"/>
  <c r="W86" i="43"/>
  <c r="Q86" i="43"/>
  <c r="BA86" i="43" s="1"/>
  <c r="Y86" i="43"/>
  <c r="Z86" i="43"/>
  <c r="AZ86" i="43" s="1"/>
  <c r="R86" i="43"/>
  <c r="V86" i="43"/>
  <c r="AY86" i="43" s="1"/>
  <c r="BB86" i="43" s="1"/>
  <c r="P86" i="43"/>
  <c r="AS86" i="43"/>
  <c r="AF86" i="43" s="1"/>
  <c r="S86" i="43"/>
  <c r="AA86" i="43"/>
  <c r="AB86" i="43"/>
  <c r="U86" i="43"/>
  <c r="AU24" i="43"/>
  <c r="AV76" i="43" s="1"/>
  <c r="P24" i="43"/>
  <c r="AA24" i="43"/>
  <c r="U24" i="43"/>
  <c r="Q24" i="43"/>
  <c r="BA24" i="43" s="1"/>
  <c r="Y24" i="43"/>
  <c r="V24" i="43"/>
  <c r="AY24" i="43" s="1"/>
  <c r="BB24" i="43" s="1"/>
  <c r="AB24" i="43"/>
  <c r="R24" i="43"/>
  <c r="S24" i="43"/>
  <c r="U56" i="43"/>
  <c r="V56" i="43"/>
  <c r="AY56" i="43" s="1"/>
  <c r="BB56" i="43" s="1"/>
  <c r="AU56" i="43"/>
  <c r="AV32" i="43" s="1"/>
  <c r="Z56" i="43"/>
  <c r="AZ56" i="43" s="1"/>
  <c r="S56" i="43"/>
  <c r="Y56" i="43"/>
  <c r="AB56" i="43"/>
  <c r="AA56" i="43"/>
  <c r="W56" i="43"/>
  <c r="R56" i="43"/>
  <c r="Q56" i="43"/>
  <c r="BA56" i="43" s="1"/>
  <c r="P56" i="43"/>
  <c r="AB18" i="43"/>
  <c r="R18" i="43"/>
  <c r="Q18" i="43"/>
  <c r="BA18" i="43" s="1"/>
  <c r="AU18" i="43"/>
  <c r="AV50" i="43" s="1"/>
  <c r="Z18" i="43"/>
  <c r="AZ18" i="43" s="1"/>
  <c r="P18" i="43"/>
  <c r="AA18" i="43"/>
  <c r="Y18" i="43"/>
  <c r="W18" i="43"/>
  <c r="V18" i="43"/>
  <c r="AY18" i="43" s="1"/>
  <c r="S18" i="43"/>
  <c r="U18" i="43"/>
  <c r="Z35" i="43"/>
  <c r="AZ35" i="43" s="1"/>
  <c r="V35" i="43"/>
  <c r="AY35" i="43" s="1"/>
  <c r="P35" i="43"/>
  <c r="AA35" i="43"/>
  <c r="S35" i="43"/>
  <c r="Y35" i="43"/>
  <c r="U35" i="43"/>
  <c r="AB35" i="43"/>
  <c r="AU35" i="43"/>
  <c r="BB39" i="43"/>
  <c r="Q88" i="43"/>
  <c r="BA88" i="43" s="1"/>
  <c r="S88" i="43"/>
  <c r="Z88" i="43"/>
  <c r="AZ88" i="43" s="1"/>
  <c r="R88" i="43"/>
  <c r="P88" i="43"/>
  <c r="Y88" i="43"/>
  <c r="AB88" i="43"/>
  <c r="AS88" i="43"/>
  <c r="AF88" i="43" s="1"/>
  <c r="AA88" i="43"/>
  <c r="W88" i="43"/>
  <c r="V88" i="43"/>
  <c r="AY88" i="43" s="1"/>
  <c r="U88" i="43"/>
  <c r="AE26" i="43" a="1"/>
  <c r="AE26" i="43" s="1"/>
  <c r="U26" i="43"/>
  <c r="Q26" i="43"/>
  <c r="BA26" i="43" s="1"/>
  <c r="BB26" i="43" s="1"/>
  <c r="AB19" i="43"/>
  <c r="W19" i="43"/>
  <c r="R19" i="43"/>
  <c r="U19" i="43"/>
  <c r="AA19" i="43"/>
  <c r="V19" i="43"/>
  <c r="AY19" i="43" s="1"/>
  <c r="BB19" i="43" s="1"/>
  <c r="Q19" i="43"/>
  <c r="BA19" i="43" s="1"/>
  <c r="P19" i="43"/>
  <c r="AU19" i="43"/>
  <c r="AV115" i="43" s="1"/>
  <c r="S19" i="43"/>
  <c r="Y19" i="43"/>
  <c r="Z19" i="43"/>
  <c r="AZ19" i="43" s="1"/>
  <c r="V26" i="43"/>
  <c r="AY26" i="43" s="1"/>
  <c r="P73" i="43"/>
  <c r="S76" i="43"/>
  <c r="BB88" i="43"/>
  <c r="Y80" i="43"/>
  <c r="AB80" i="43"/>
  <c r="Q80" i="43"/>
  <c r="BA80" i="43" s="1"/>
  <c r="BB80" i="43" s="1"/>
  <c r="Z80" i="43"/>
  <c r="AZ80" i="43" s="1"/>
  <c r="W80" i="43"/>
  <c r="U80" i="43"/>
  <c r="AE80" i="43" a="1"/>
  <c r="AE80" i="43" s="1"/>
  <c r="AD80" i="43" s="1"/>
  <c r="AC80" i="43" s="1"/>
  <c r="P80" i="43"/>
  <c r="AA80" i="43"/>
  <c r="S80" i="43"/>
  <c r="R80" i="43"/>
  <c r="V80" i="43"/>
  <c r="AY80" i="43" s="1"/>
  <c r="AE113" i="43" a="1"/>
  <c r="AE113" i="43" s="1"/>
  <c r="AD113" i="43" s="1"/>
  <c r="AC113" i="43" s="1"/>
  <c r="Y113" i="43"/>
  <c r="W113" i="43"/>
  <c r="R113" i="43"/>
  <c r="U113" i="43"/>
  <c r="Z113" i="43"/>
  <c r="AZ113" i="43" s="1"/>
  <c r="AB113" i="43"/>
  <c r="AB86" i="42"/>
  <c r="U86" i="42"/>
  <c r="AE86" i="42" a="1"/>
  <c r="AE86" i="42" s="1"/>
  <c r="S86" i="42"/>
  <c r="W86" i="42"/>
  <c r="P86" i="42"/>
  <c r="Q86" i="42"/>
  <c r="BA86" i="42" s="1"/>
  <c r="R86" i="42"/>
  <c r="V86" i="42"/>
  <c r="AY86" i="42" s="1"/>
  <c r="AB49" i="42"/>
  <c r="Q49" i="42"/>
  <c r="BA49" i="42" s="1"/>
  <c r="Y49" i="42"/>
  <c r="P49" i="42"/>
  <c r="S49" i="42"/>
  <c r="U49" i="42"/>
  <c r="R49" i="42"/>
  <c r="V49" i="42"/>
  <c r="AY49" i="42" s="1"/>
  <c r="AU49" i="42"/>
  <c r="AA49" i="42"/>
  <c r="W49" i="42"/>
  <c r="Z49" i="42"/>
  <c r="AZ49" i="42" s="1"/>
  <c r="Y80" i="42"/>
  <c r="W80" i="42"/>
  <c r="V80" i="42"/>
  <c r="AY80" i="42" s="1"/>
  <c r="AA80" i="42"/>
  <c r="R80" i="42"/>
  <c r="U80" i="42"/>
  <c r="S80" i="42"/>
  <c r="Q80" i="42"/>
  <c r="BA80" i="42" s="1"/>
  <c r="AB80" i="42"/>
  <c r="AS80" i="42"/>
  <c r="AF80" i="42" s="1"/>
  <c r="P80" i="42"/>
  <c r="Z80" i="42"/>
  <c r="AZ80" i="42" s="1"/>
  <c r="Q31" i="42"/>
  <c r="BA31" i="42" s="1"/>
  <c r="Z31" i="42"/>
  <c r="AZ31" i="42" s="1"/>
  <c r="V31" i="42"/>
  <c r="AY31" i="42" s="1"/>
  <c r="BB31" i="42" s="1"/>
  <c r="AA31" i="42"/>
  <c r="W31" i="42"/>
  <c r="U31" i="42"/>
  <c r="P31" i="42"/>
  <c r="AU31" i="42"/>
  <c r="Y31" i="42"/>
  <c r="S31" i="42"/>
  <c r="R31" i="42"/>
  <c r="AS86" i="42"/>
  <c r="AF86" i="42" s="1"/>
  <c r="BB94" i="42"/>
  <c r="R16" i="42"/>
  <c r="BB12" i="42"/>
  <c r="W16" i="42"/>
  <c r="AB16" i="42"/>
  <c r="AI11" i="42" a="1"/>
  <c r="AI11" i="42" s="1"/>
  <c r="AJ11" i="42" s="1"/>
  <c r="AL11" i="42" s="1"/>
  <c r="BB49" i="42"/>
  <c r="Q32" i="42"/>
  <c r="BA32" i="42" s="1"/>
  <c r="V32" i="42"/>
  <c r="AY32" i="42" s="1"/>
  <c r="BB32" i="42" s="1"/>
  <c r="Y32" i="42"/>
  <c r="S32" i="42"/>
  <c r="AU32" i="42"/>
  <c r="AA32" i="42"/>
  <c r="U32" i="42"/>
  <c r="W32" i="42"/>
  <c r="AB32" i="42"/>
  <c r="P32" i="42"/>
  <c r="Z32" i="42"/>
  <c r="AZ32" i="42" s="1"/>
  <c r="R32" i="42"/>
  <c r="W89" i="42"/>
  <c r="AA89" i="42"/>
  <c r="AE89" i="42" a="1"/>
  <c r="AE89" i="42" s="1"/>
  <c r="AD89" i="42" s="1"/>
  <c r="AC89" i="42" s="1"/>
  <c r="Q89" i="42"/>
  <c r="BA89" i="42" s="1"/>
  <c r="BB89" i="42" s="1"/>
  <c r="S89" i="42"/>
  <c r="Z89" i="42"/>
  <c r="AZ89" i="42" s="1"/>
  <c r="U89" i="42"/>
  <c r="V89" i="42"/>
  <c r="AY89" i="42" s="1"/>
  <c r="P89" i="42"/>
  <c r="R89" i="42"/>
  <c r="Y89" i="42"/>
  <c r="AB89" i="42"/>
  <c r="U63" i="42"/>
  <c r="AU63" i="42"/>
  <c r="AA63" i="42"/>
  <c r="V63" i="42"/>
  <c r="AY63" i="42" s="1"/>
  <c r="W63" i="42"/>
  <c r="P63" i="42"/>
  <c r="R63" i="42"/>
  <c r="AB63" i="42"/>
  <c r="Z63" i="42"/>
  <c r="AZ63" i="42" s="1"/>
  <c r="S63" i="42"/>
  <c r="Q63" i="42"/>
  <c r="BA63" i="42" s="1"/>
  <c r="AB41" i="42"/>
  <c r="U41" i="42"/>
  <c r="W41" i="42"/>
  <c r="AU41" i="42"/>
  <c r="AV123" i="42" s="1"/>
  <c r="R41" i="42"/>
  <c r="S41" i="42"/>
  <c r="P41" i="42"/>
  <c r="V41" i="42"/>
  <c r="AY41" i="42" s="1"/>
  <c r="AA41" i="42"/>
  <c r="Y41" i="42"/>
  <c r="Z41" i="42"/>
  <c r="AZ41" i="42" s="1"/>
  <c r="AE41" i="42" a="1"/>
  <c r="AE41" i="42" s="1"/>
  <c r="Q41" i="42"/>
  <c r="BA41" i="42" s="1"/>
  <c r="BB41" i="42" s="1"/>
  <c r="Y7" i="42"/>
  <c r="AA7" i="42"/>
  <c r="W7" i="42"/>
  <c r="S7" i="42"/>
  <c r="R7" i="42"/>
  <c r="U7" i="42"/>
  <c r="AE7" i="42" a="1"/>
  <c r="AE7" i="42" s="1"/>
  <c r="Q7" i="42"/>
  <c r="BA7" i="42" s="1"/>
  <c r="BB7" i="42" s="1"/>
  <c r="AU7" i="42"/>
  <c r="P7" i="42"/>
  <c r="AB7" i="42"/>
  <c r="V7" i="42"/>
  <c r="AY7" i="42" s="1"/>
  <c r="Z7" i="42"/>
  <c r="AZ7" i="42" s="1"/>
  <c r="P16" i="42"/>
  <c r="AU16" i="42"/>
  <c r="BB108" i="42"/>
  <c r="BB48" i="42"/>
  <c r="S40" i="42"/>
  <c r="W40" i="42"/>
  <c r="AA40" i="42"/>
  <c r="P40" i="42"/>
  <c r="U40" i="42"/>
  <c r="AU40" i="42"/>
  <c r="AV124" i="42" s="1"/>
  <c r="V40" i="42"/>
  <c r="AY40" i="42" s="1"/>
  <c r="AE40" i="42" a="1"/>
  <c r="AE40" i="42" s="1"/>
  <c r="Q40" i="42"/>
  <c r="BA40" i="42" s="1"/>
  <c r="BB40" i="42" s="1"/>
  <c r="R40" i="42"/>
  <c r="Y40" i="42"/>
  <c r="Z40" i="42"/>
  <c r="AZ40" i="42" s="1"/>
  <c r="AB40" i="42"/>
  <c r="V47" i="42"/>
  <c r="AY47" i="42" s="1"/>
  <c r="Q47" i="42"/>
  <c r="BA47" i="42" s="1"/>
  <c r="P47" i="42"/>
  <c r="AU47" i="42"/>
  <c r="W47" i="42"/>
  <c r="AB47" i="42"/>
  <c r="R47" i="42"/>
  <c r="Z47" i="42"/>
  <c r="AZ47" i="42" s="1"/>
  <c r="AA47" i="42"/>
  <c r="S47" i="42"/>
  <c r="U47" i="42"/>
  <c r="Y47" i="42"/>
  <c r="S102" i="42"/>
  <c r="AE102" i="42" a="1"/>
  <c r="AE102" i="42" s="1"/>
  <c r="AD102" i="42" s="1"/>
  <c r="AC102" i="42" s="1"/>
  <c r="U102" i="42"/>
  <c r="Z102" i="42"/>
  <c r="AZ102" i="42" s="1"/>
  <c r="W102" i="42"/>
  <c r="AA102" i="42"/>
  <c r="AE49" i="42" a="1"/>
  <c r="AE49" i="42" s="1"/>
  <c r="AD49" i="42" s="1"/>
  <c r="AC49" i="42" s="1"/>
  <c r="V16" i="42"/>
  <c r="AY16" i="42" s="1"/>
  <c r="AA16" i="42"/>
  <c r="AB31" i="42"/>
  <c r="AS111" i="42"/>
  <c r="AF111" i="42" s="1"/>
  <c r="S111" i="42"/>
  <c r="Z111" i="42"/>
  <c r="AZ111" i="42" s="1"/>
  <c r="V111" i="42"/>
  <c r="AY111" i="42" s="1"/>
  <c r="R111" i="42"/>
  <c r="Y111" i="42"/>
  <c r="AB111" i="42"/>
  <c r="Q111" i="42"/>
  <c r="BA111" i="42" s="1"/>
  <c r="AE8" i="42" a="1"/>
  <c r="AE8" i="42" s="1"/>
  <c r="Y8" i="42"/>
  <c r="Q8" i="42"/>
  <c r="BA8" i="42" s="1"/>
  <c r="BB8" i="42" s="1"/>
  <c r="AU15" i="42"/>
  <c r="AA15" i="42"/>
  <c r="P15" i="42"/>
  <c r="AB15" i="42"/>
  <c r="U15" i="42"/>
  <c r="AA86" i="42"/>
  <c r="AI2" i="42" a="1"/>
  <c r="AI2" i="42" s="1"/>
  <c r="AJ2" i="42" s="1"/>
  <c r="AK2" i="42" s="1"/>
  <c r="S16" i="42"/>
  <c r="Q87" i="42"/>
  <c r="BA87" i="42" s="1"/>
  <c r="BB87" i="42" s="1"/>
  <c r="V87" i="42"/>
  <c r="AY87" i="42" s="1"/>
  <c r="R87" i="42"/>
  <c r="AA87" i="42"/>
  <c r="Y87" i="42"/>
  <c r="AB87" i="42"/>
  <c r="U87" i="42"/>
  <c r="AE87" i="42" a="1"/>
  <c r="AE87" i="42" s="1"/>
  <c r="AD87" i="42" s="1"/>
  <c r="AC87" i="42" s="1"/>
  <c r="Z87" i="42"/>
  <c r="AZ87" i="42" s="1"/>
  <c r="W87" i="42"/>
  <c r="S87" i="42"/>
  <c r="P87" i="42"/>
  <c r="AE103" i="42" a="1"/>
  <c r="AE103" i="42" s="1"/>
  <c r="AD103" i="42" s="1"/>
  <c r="AC103" i="42" s="1"/>
  <c r="P103" i="42"/>
  <c r="P33" i="42"/>
  <c r="W33" i="42"/>
  <c r="AA33" i="42"/>
  <c r="AU33" i="42"/>
  <c r="AV83" i="42" s="1"/>
  <c r="R33" i="42"/>
  <c r="Q33" i="42"/>
  <c r="BA33" i="42" s="1"/>
  <c r="Y33" i="42"/>
  <c r="Z33" i="42"/>
  <c r="AZ33" i="42" s="1"/>
  <c r="S33" i="42"/>
  <c r="AB33" i="42"/>
  <c r="V33" i="42"/>
  <c r="AY33" i="42" s="1"/>
  <c r="U33" i="42"/>
  <c r="AA117" i="42"/>
  <c r="AE117" i="42" a="1"/>
  <c r="AE117" i="42" s="1"/>
  <c r="AD117" i="42" s="1"/>
  <c r="AC117" i="42" s="1"/>
  <c r="P117" i="42"/>
  <c r="S117" i="42"/>
  <c r="W117" i="42"/>
  <c r="Y117" i="42"/>
  <c r="AB117" i="42"/>
  <c r="V117" i="42"/>
  <c r="AY117" i="42" s="1"/>
  <c r="R117" i="42"/>
  <c r="U117" i="42"/>
  <c r="Q117" i="42"/>
  <c r="BA117" i="42" s="1"/>
  <c r="BB117" i="42" s="1"/>
  <c r="Z117" i="42"/>
  <c r="AZ117" i="42" s="1"/>
  <c r="AB110" i="42"/>
  <c r="AS110" i="42"/>
  <c r="AF110" i="42" s="1"/>
  <c r="Z110" i="42"/>
  <c r="AZ110" i="42" s="1"/>
  <c r="BB110" i="42" s="1"/>
  <c r="R110" i="42"/>
  <c r="Q110" i="42"/>
  <c r="BA110" i="42" s="1"/>
  <c r="P110" i="42"/>
  <c r="U110" i="42"/>
  <c r="W110" i="42"/>
  <c r="AA110" i="42"/>
  <c r="S110" i="42"/>
  <c r="AV34" i="42"/>
  <c r="Y86" i="42"/>
  <c r="Z16" i="42"/>
  <c r="AZ16" i="42" s="1"/>
  <c r="BB86" i="42"/>
  <c r="BB57" i="42"/>
  <c r="Q95" i="42"/>
  <c r="BA95" i="42" s="1"/>
  <c r="AS95" i="42"/>
  <c r="AF95" i="42" s="1"/>
  <c r="V56" i="42"/>
  <c r="AY56" i="42" s="1"/>
  <c r="U56" i="42"/>
  <c r="AE56" i="42" a="1"/>
  <c r="AE56" i="42" s="1"/>
  <c r="AE23" i="42" a="1"/>
  <c r="AE23" i="42" s="1"/>
  <c r="Q23" i="42"/>
  <c r="BA23" i="42" s="1"/>
  <c r="BB23" i="42" s="1"/>
  <c r="S25" i="42"/>
  <c r="Q25" i="42"/>
  <c r="BA25" i="42" s="1"/>
  <c r="BB25" i="42" s="1"/>
  <c r="AU25" i="42"/>
  <c r="P25" i="42"/>
  <c r="AE25" i="42" a="1"/>
  <c r="AE25" i="42" s="1"/>
  <c r="AB25" i="42"/>
  <c r="Y25" i="42"/>
  <c r="V25" i="42"/>
  <c r="AY25" i="42" s="1"/>
  <c r="U25" i="42"/>
  <c r="R25" i="42"/>
  <c r="AA25" i="42"/>
  <c r="W25" i="42"/>
  <c r="V73" i="42"/>
  <c r="AY73" i="42" s="1"/>
  <c r="R73" i="42"/>
  <c r="Y73" i="42"/>
  <c r="U73" i="42"/>
  <c r="S73" i="42"/>
  <c r="W73" i="42"/>
  <c r="P73" i="42"/>
  <c r="Q73" i="42"/>
  <c r="BA73" i="42" s="1"/>
  <c r="BB73" i="42" s="1"/>
  <c r="Z73" i="42"/>
  <c r="AZ73" i="42" s="1"/>
  <c r="AA73" i="42"/>
  <c r="AE73" i="42" a="1"/>
  <c r="AE73" i="42" s="1"/>
  <c r="AD73" i="42" s="1"/>
  <c r="AC73" i="42" s="1"/>
  <c r="AB73" i="42"/>
  <c r="Z86" i="42"/>
  <c r="AZ86" i="42" s="1"/>
  <c r="Q16" i="42"/>
  <c r="BA16" i="42" s="1"/>
  <c r="P129" i="42"/>
  <c r="V129" i="42"/>
  <c r="AY129" i="42" s="1"/>
  <c r="BB129" i="42" s="1"/>
  <c r="W129" i="42"/>
  <c r="Z129" i="42"/>
  <c r="AZ129" i="42" s="1"/>
  <c r="S129" i="42"/>
  <c r="Q129" i="42"/>
  <c r="BA129" i="42" s="1"/>
  <c r="AS129" i="42"/>
  <c r="AF129" i="42" s="1"/>
  <c r="Y129" i="42"/>
  <c r="U129" i="42"/>
  <c r="AB129" i="42"/>
  <c r="R129" i="42"/>
  <c r="AA129" i="42"/>
  <c r="W126" i="42"/>
  <c r="Z126" i="42"/>
  <c r="AZ126" i="42" s="1"/>
  <c r="Q126" i="42"/>
  <c r="BA126" i="42" s="1"/>
  <c r="Y126" i="42"/>
  <c r="R126" i="42"/>
  <c r="P126" i="42"/>
  <c r="AS126" i="42"/>
  <c r="AF126" i="42" s="1"/>
  <c r="U126" i="42"/>
  <c r="V126" i="42"/>
  <c r="AY126" i="42" s="1"/>
  <c r="AB126" i="42"/>
  <c r="AA79" i="42"/>
  <c r="U79" i="42"/>
  <c r="W79" i="42"/>
  <c r="P79" i="42"/>
  <c r="AS79" i="42"/>
  <c r="AF79" i="42" s="1"/>
  <c r="V79" i="42"/>
  <c r="AY79" i="42" s="1"/>
  <c r="Y79" i="42"/>
  <c r="Z79" i="42"/>
  <c r="AZ79" i="42" s="1"/>
  <c r="R79" i="42"/>
  <c r="U125" i="42"/>
  <c r="AS125" i="42"/>
  <c r="AF125" i="42" s="1"/>
  <c r="R125" i="42"/>
  <c r="S125" i="42"/>
  <c r="Z125" i="42"/>
  <c r="AZ125" i="42" s="1"/>
  <c r="BB125" i="42" s="1"/>
  <c r="Q125" i="42"/>
  <c r="BA125" i="42" s="1"/>
  <c r="AB125" i="42"/>
  <c r="AA125" i="42"/>
  <c r="P125" i="42"/>
  <c r="Y125" i="42"/>
  <c r="Q24" i="42"/>
  <c r="BA24" i="42" s="1"/>
  <c r="BB24" i="42" s="1"/>
  <c r="AA24" i="42"/>
  <c r="V24" i="42"/>
  <c r="AY24" i="42" s="1"/>
  <c r="Z24" i="42"/>
  <c r="AZ24" i="42" s="1"/>
  <c r="S24" i="42"/>
  <c r="P24" i="42"/>
  <c r="AU24" i="42"/>
  <c r="AE24" i="42" a="1"/>
  <c r="AE24" i="42" s="1"/>
  <c r="U24" i="42"/>
  <c r="AB24" i="42"/>
  <c r="W24" i="42"/>
  <c r="Y70" i="41"/>
  <c r="AS70" i="41"/>
  <c r="AF70" i="41" s="1"/>
  <c r="AE84" i="41" a="1"/>
  <c r="AE84" i="41" s="1"/>
  <c r="AD84" i="41" s="1"/>
  <c r="AC84" i="41" s="1"/>
  <c r="AS67" i="41"/>
  <c r="AF67" i="41" s="1"/>
  <c r="U84" i="41"/>
  <c r="U121" i="41"/>
  <c r="AA70" i="41"/>
  <c r="AB70" i="41"/>
  <c r="R128" i="41"/>
  <c r="W65" i="41"/>
  <c r="AE65" i="41" a="1"/>
  <c r="AE65" i="41" s="1"/>
  <c r="U65" i="41"/>
  <c r="AB65" i="41"/>
  <c r="Z65" i="41"/>
  <c r="AZ65" i="41" s="1"/>
  <c r="AA65" i="41"/>
  <c r="Y65" i="41"/>
  <c r="W106" i="41"/>
  <c r="AE106" i="41" a="1"/>
  <c r="AE106" i="41" s="1"/>
  <c r="V106" i="41"/>
  <c r="AY106" i="41" s="1"/>
  <c r="AB106" i="41"/>
  <c r="P106" i="41"/>
  <c r="Y106" i="41"/>
  <c r="S106" i="41"/>
  <c r="Z106" i="41"/>
  <c r="AZ106" i="41" s="1"/>
  <c r="U106" i="41"/>
  <c r="AS128" i="41"/>
  <c r="AF128" i="41" s="1"/>
  <c r="AD128" i="41" s="1"/>
  <c r="AC128" i="41" s="1"/>
  <c r="BB9" i="41"/>
  <c r="AB67" i="41"/>
  <c r="BB20" i="41"/>
  <c r="V121" i="41"/>
  <c r="AY121" i="41" s="1"/>
  <c r="BB14" i="41"/>
  <c r="Q70" i="41"/>
  <c r="BA70" i="41" s="1"/>
  <c r="U70" i="41"/>
  <c r="AB128" i="41"/>
  <c r="P119" i="41"/>
  <c r="Q119" i="41"/>
  <c r="BA119" i="41" s="1"/>
  <c r="V119" i="41"/>
  <c r="AY119" i="41" s="1"/>
  <c r="BB119" i="41" s="1"/>
  <c r="Z119" i="41"/>
  <c r="AZ119" i="41" s="1"/>
  <c r="AA119" i="41"/>
  <c r="AB119" i="41"/>
  <c r="S119" i="41"/>
  <c r="Y119" i="41"/>
  <c r="R119" i="41"/>
  <c r="AS119" i="41"/>
  <c r="AF119" i="41" s="1"/>
  <c r="U119" i="41"/>
  <c r="W119" i="41"/>
  <c r="W86" i="41"/>
  <c r="V86" i="41"/>
  <c r="AY86" i="41" s="1"/>
  <c r="S86" i="41"/>
  <c r="AS86" i="41"/>
  <c r="AF86" i="41" s="1"/>
  <c r="R86" i="41"/>
  <c r="Z86" i="41"/>
  <c r="AZ86" i="41" s="1"/>
  <c r="U86" i="41"/>
  <c r="AA86" i="41"/>
  <c r="Q86" i="41"/>
  <c r="BA86" i="41" s="1"/>
  <c r="AB86" i="41"/>
  <c r="Y86" i="41"/>
  <c r="P86" i="41"/>
  <c r="AA36" i="41"/>
  <c r="U36" i="41"/>
  <c r="Y36" i="41"/>
  <c r="AB36" i="41"/>
  <c r="Z36" i="41"/>
  <c r="AZ36" i="41" s="1"/>
  <c r="P36" i="41"/>
  <c r="W36" i="41"/>
  <c r="V36" i="41"/>
  <c r="AY36" i="41" s="1"/>
  <c r="Q36" i="41"/>
  <c r="BA36" i="41" s="1"/>
  <c r="S36" i="41"/>
  <c r="AU36" i="41"/>
  <c r="R36" i="41"/>
  <c r="AB44" i="41"/>
  <c r="AA44" i="41"/>
  <c r="AU44" i="41"/>
  <c r="AV44" i="41" s="1"/>
  <c r="AE44" i="41" a="1"/>
  <c r="AE44" i="41" s="1"/>
  <c r="Z44" i="41"/>
  <c r="AZ44" i="41" s="1"/>
  <c r="S44" i="41"/>
  <c r="V44" i="41"/>
  <c r="AY44" i="41" s="1"/>
  <c r="Q44" i="41"/>
  <c r="BA44" i="41" s="1"/>
  <c r="BB44" i="41" s="1"/>
  <c r="Y44" i="41"/>
  <c r="R44" i="41"/>
  <c r="W44" i="41"/>
  <c r="P44" i="41"/>
  <c r="U44" i="41"/>
  <c r="Z3" i="41"/>
  <c r="AZ3" i="41" s="1"/>
  <c r="R3" i="41"/>
  <c r="U3" i="41"/>
  <c r="S3" i="41"/>
  <c r="V3" i="41"/>
  <c r="AY3" i="41" s="1"/>
  <c r="BB3" i="41" s="1"/>
  <c r="P3" i="41"/>
  <c r="Q3" i="41"/>
  <c r="BA3" i="41" s="1"/>
  <c r="Y3" i="41"/>
  <c r="AB3" i="41"/>
  <c r="AU3" i="41"/>
  <c r="W3" i="41"/>
  <c r="AA3" i="41"/>
  <c r="V75" i="41"/>
  <c r="AY75" i="41" s="1"/>
  <c r="S75" i="41"/>
  <c r="R75" i="41"/>
  <c r="W75" i="41"/>
  <c r="Y75" i="41"/>
  <c r="AB75" i="41"/>
  <c r="U75" i="41"/>
  <c r="AE75" i="41" a="1"/>
  <c r="AE75" i="41" s="1"/>
  <c r="AD75" i="41" s="1"/>
  <c r="AC75" i="41" s="1"/>
  <c r="AA75" i="41"/>
  <c r="Z75" i="41"/>
  <c r="AZ75" i="41" s="1"/>
  <c r="P75" i="41"/>
  <c r="Q75" i="41"/>
  <c r="BA75" i="41" s="1"/>
  <c r="BB75" i="41" s="1"/>
  <c r="AI13" i="41" a="1"/>
  <c r="AI13" i="41" s="1"/>
  <c r="AJ13" i="41" s="1"/>
  <c r="AK13" i="41" s="1"/>
  <c r="AB84" i="41"/>
  <c r="V70" i="41"/>
  <c r="AY70" i="41" s="1"/>
  <c r="P128" i="41"/>
  <c r="S128" i="41"/>
  <c r="Y7" i="41"/>
  <c r="P7" i="41"/>
  <c r="W7" i="41"/>
  <c r="AA7" i="41"/>
  <c r="V7" i="41"/>
  <c r="AY7" i="41" s="1"/>
  <c r="BB7" i="41" s="1"/>
  <c r="R7" i="41"/>
  <c r="AU7" i="41"/>
  <c r="AU4" i="41"/>
  <c r="AA4" i="41"/>
  <c r="U4" i="41"/>
  <c r="S4" i="41"/>
  <c r="W4" i="41"/>
  <c r="V4" i="41"/>
  <c r="AY4" i="41" s="1"/>
  <c r="BB4" i="41" s="1"/>
  <c r="P4" i="41"/>
  <c r="AB4" i="41"/>
  <c r="R4" i="41"/>
  <c r="Z4" i="41"/>
  <c r="AZ4" i="41" s="1"/>
  <c r="Q4" i="41"/>
  <c r="BA4" i="41" s="1"/>
  <c r="Y4" i="41"/>
  <c r="R67" i="41"/>
  <c r="Y67" i="41"/>
  <c r="Q67" i="41"/>
  <c r="BA67" i="41" s="1"/>
  <c r="P67" i="41"/>
  <c r="AA67" i="41"/>
  <c r="W67" i="41"/>
  <c r="Z67" i="41"/>
  <c r="AZ67" i="41" s="1"/>
  <c r="V67" i="41"/>
  <c r="AY67" i="41" s="1"/>
  <c r="AE4" i="41" a="1"/>
  <c r="AE4" i="41" s="1"/>
  <c r="AD4" i="41" s="1"/>
  <c r="AC4" i="41" s="1"/>
  <c r="BB38" i="41"/>
  <c r="V84" i="41"/>
  <c r="AY84" i="41" s="1"/>
  <c r="S70" i="41"/>
  <c r="Q84" i="41"/>
  <c r="BA84" i="41" s="1"/>
  <c r="V128" i="41"/>
  <c r="AY128" i="41" s="1"/>
  <c r="U128" i="41"/>
  <c r="U33" i="41"/>
  <c r="AE33" i="41" a="1"/>
  <c r="AE33" i="41" s="1"/>
  <c r="W33" i="41"/>
  <c r="Y33" i="41"/>
  <c r="AU33" i="41"/>
  <c r="AV19" i="41" s="1"/>
  <c r="Z33" i="41"/>
  <c r="AZ33" i="41" s="1"/>
  <c r="AA33" i="41"/>
  <c r="AB33" i="41"/>
  <c r="R92" i="41"/>
  <c r="S92" i="41"/>
  <c r="Y60" i="41"/>
  <c r="Q60" i="41"/>
  <c r="BA60" i="41" s="1"/>
  <c r="BB60" i="41" s="1"/>
  <c r="W60" i="41"/>
  <c r="S60" i="41"/>
  <c r="Z60" i="41"/>
  <c r="AZ60" i="41" s="1"/>
  <c r="AU60" i="41"/>
  <c r="AV83" i="41" s="1"/>
  <c r="AB60" i="41"/>
  <c r="R60" i="41"/>
  <c r="P60" i="41"/>
  <c r="AA60" i="41"/>
  <c r="AE60" i="41" a="1"/>
  <c r="AE60" i="41" s="1"/>
  <c r="V60" i="41"/>
  <c r="AY60" i="41" s="1"/>
  <c r="U60" i="41"/>
  <c r="AA121" i="41"/>
  <c r="AB121" i="41"/>
  <c r="S121" i="41"/>
  <c r="R121" i="41"/>
  <c r="W121" i="41"/>
  <c r="AS121" i="41"/>
  <c r="AF121" i="41" s="1"/>
  <c r="AE67" i="41" a="1"/>
  <c r="AE67" i="41" s="1"/>
  <c r="AD67" i="41" s="1"/>
  <c r="AC67" i="41" s="1"/>
  <c r="W84" i="41"/>
  <c r="Z121" i="41"/>
  <c r="AZ121" i="41" s="1"/>
  <c r="W70" i="41"/>
  <c r="P84" i="41"/>
  <c r="Z128" i="41"/>
  <c r="AZ128" i="41" s="1"/>
  <c r="Y128" i="41"/>
  <c r="Y124" i="41"/>
  <c r="AE124" i="41" a="1"/>
  <c r="AE124" i="41" s="1"/>
  <c r="AD124" i="41" s="1"/>
  <c r="AC124" i="41" s="1"/>
  <c r="Z124" i="41"/>
  <c r="AZ124" i="41" s="1"/>
  <c r="U124" i="41"/>
  <c r="V124" i="41"/>
  <c r="AY124" i="41" s="1"/>
  <c r="AB124" i="41"/>
  <c r="AA124" i="41"/>
  <c r="P124" i="41"/>
  <c r="R124" i="41"/>
  <c r="S124" i="41"/>
  <c r="Q124" i="41"/>
  <c r="BA124" i="41" s="1"/>
  <c r="BB124" i="41" s="1"/>
  <c r="W124" i="41"/>
  <c r="U59" i="41"/>
  <c r="AB59" i="41"/>
  <c r="Z59" i="41"/>
  <c r="AZ59" i="41" s="1"/>
  <c r="AE59" i="41" a="1"/>
  <c r="AE59" i="41" s="1"/>
  <c r="AA59" i="41"/>
  <c r="W59" i="41"/>
  <c r="Y59" i="41"/>
  <c r="AU59" i="41"/>
  <c r="BB68" i="41"/>
  <c r="BB122" i="41"/>
  <c r="Q121" i="41"/>
  <c r="BA121" i="41" s="1"/>
  <c r="P70" i="41"/>
  <c r="R84" i="41"/>
  <c r="W128" i="41"/>
  <c r="R68" i="41"/>
  <c r="S68" i="41"/>
  <c r="AA68" i="41"/>
  <c r="Y68" i="41"/>
  <c r="U68" i="41"/>
  <c r="Q68" i="41"/>
  <c r="BA68" i="41" s="1"/>
  <c r="AS68" i="41"/>
  <c r="AF68" i="41" s="1"/>
  <c r="V68" i="41"/>
  <c r="AY68" i="41" s="1"/>
  <c r="P68" i="41"/>
  <c r="U27" i="41"/>
  <c r="Z27" i="41"/>
  <c r="AZ27" i="41" s="1"/>
  <c r="AU27" i="41"/>
  <c r="W27" i="41"/>
  <c r="AE27" i="41" a="1"/>
  <c r="AE27" i="41" s="1"/>
  <c r="R27" i="41"/>
  <c r="AB27" i="41"/>
  <c r="AA27" i="41"/>
  <c r="Y27" i="41"/>
  <c r="V27" i="41"/>
  <c r="AY27" i="41" s="1"/>
  <c r="Y52" i="41"/>
  <c r="R52" i="41"/>
  <c r="P52" i="41"/>
  <c r="V52" i="41"/>
  <c r="AY52" i="41" s="1"/>
  <c r="W52" i="41"/>
  <c r="AB52" i="41"/>
  <c r="Q52" i="41"/>
  <c r="BA52" i="41" s="1"/>
  <c r="AU52" i="41"/>
  <c r="U52" i="41"/>
  <c r="Z52" i="41"/>
  <c r="AZ52" i="41" s="1"/>
  <c r="AA52" i="41"/>
  <c r="S52" i="41"/>
  <c r="AE70" i="41" a="1"/>
  <c r="AE70" i="41" s="1"/>
  <c r="AD70" i="41" s="1"/>
  <c r="AC70" i="41" s="1"/>
  <c r="Y84" i="41"/>
  <c r="Y121" i="41"/>
  <c r="Z70" i="41"/>
  <c r="AZ70" i="41" s="1"/>
  <c r="S84" i="41"/>
  <c r="Q128" i="41"/>
  <c r="BA128" i="41" s="1"/>
  <c r="BB128" i="41" s="1"/>
  <c r="S31" i="41"/>
  <c r="Z31" i="41"/>
  <c r="AZ31" i="41" s="1"/>
  <c r="Y31" i="41"/>
  <c r="R31" i="41"/>
  <c r="P31" i="41"/>
  <c r="AU31" i="41"/>
  <c r="AA31" i="41"/>
  <c r="Q31" i="41"/>
  <c r="BA31" i="41" s="1"/>
  <c r="BB31" i="41" s="1"/>
  <c r="AB31" i="41"/>
  <c r="AE31" i="41" a="1"/>
  <c r="AE31" i="41" s="1"/>
  <c r="W31" i="41"/>
  <c r="U31" i="41"/>
  <c r="V31" i="41"/>
  <c r="AY31" i="41" s="1"/>
  <c r="Q9" i="41"/>
  <c r="BA9" i="41" s="1"/>
  <c r="P9" i="41"/>
  <c r="R9" i="41"/>
  <c r="S9" i="41"/>
  <c r="AU9" i="41"/>
  <c r="Z113" i="41"/>
  <c r="AZ113" i="41" s="1"/>
  <c r="V113" i="41"/>
  <c r="AY113" i="41" s="1"/>
  <c r="U113" i="41"/>
  <c r="AB113" i="41"/>
  <c r="R113" i="41"/>
  <c r="AA113" i="41"/>
  <c r="S113" i="41"/>
  <c r="Y113" i="41"/>
  <c r="W113" i="41"/>
  <c r="Q113" i="41"/>
  <c r="BA113" i="41" s="1"/>
  <c r="BB113" i="41" s="1"/>
  <c r="AE113" i="41" a="1"/>
  <c r="AE113" i="41" s="1"/>
  <c r="AD113" i="41" s="1"/>
  <c r="AC113" i="41" s="1"/>
  <c r="P113" i="41"/>
  <c r="S76" i="41"/>
  <c r="W76" i="41"/>
  <c r="R76" i="41"/>
  <c r="P76" i="41"/>
  <c r="V76" i="41"/>
  <c r="AY76" i="41" s="1"/>
  <c r="Y76" i="41"/>
  <c r="U76" i="41"/>
  <c r="AB76" i="41"/>
  <c r="AE76" i="41" a="1"/>
  <c r="AE76" i="41" s="1"/>
  <c r="AD76" i="41" s="1"/>
  <c r="AC76" i="41" s="1"/>
  <c r="Z76" i="41"/>
  <c r="AZ76" i="41" s="1"/>
  <c r="Q76" i="41"/>
  <c r="BA76" i="41" s="1"/>
  <c r="BB76" i="41" s="1"/>
  <c r="AA76" i="41"/>
  <c r="AU20" i="41"/>
  <c r="P20" i="41"/>
  <c r="S20" i="41"/>
  <c r="Q20" i="41"/>
  <c r="BA20" i="41" s="1"/>
  <c r="Z20" i="41"/>
  <c r="AZ20" i="41" s="1"/>
  <c r="U20" i="41"/>
  <c r="R20" i="41"/>
  <c r="AA107" i="41"/>
  <c r="S107" i="41"/>
  <c r="Q107" i="41"/>
  <c r="BA107" i="41" s="1"/>
  <c r="BB107" i="41" s="1"/>
  <c r="W107" i="41"/>
  <c r="AB107" i="41"/>
  <c r="Z107" i="41"/>
  <c r="AZ107" i="41" s="1"/>
  <c r="U107" i="41"/>
  <c r="AE107" i="41" a="1"/>
  <c r="AE107" i="41" s="1"/>
  <c r="AD107" i="41" s="1"/>
  <c r="AC107" i="41" s="1"/>
  <c r="R107" i="41"/>
  <c r="Y107" i="41"/>
  <c r="V107" i="41"/>
  <c r="AY107" i="41" s="1"/>
  <c r="P107" i="41"/>
  <c r="BB43" i="41"/>
  <c r="AA38" i="40"/>
  <c r="R38" i="40"/>
  <c r="S38" i="40"/>
  <c r="Q38" i="40"/>
  <c r="BA38" i="40" s="1"/>
  <c r="Z38" i="40"/>
  <c r="AZ38" i="40" s="1"/>
  <c r="AU38" i="40"/>
  <c r="AV53" i="40" s="1"/>
  <c r="AE38" i="40" a="1"/>
  <c r="AE38" i="40" s="1"/>
  <c r="P38" i="40"/>
  <c r="Y38" i="40"/>
  <c r="W38" i="40"/>
  <c r="AB6" i="40"/>
  <c r="AU6" i="40"/>
  <c r="Y6" i="40"/>
  <c r="W6" i="40"/>
  <c r="Q6" i="40"/>
  <c r="BA6" i="40" s="1"/>
  <c r="Z6" i="40"/>
  <c r="AZ6" i="40" s="1"/>
  <c r="AE6" i="40" a="1"/>
  <c r="AE6" i="40" s="1"/>
  <c r="U6" i="40"/>
  <c r="AA6" i="40"/>
  <c r="AB9" i="40"/>
  <c r="Y9" i="40"/>
  <c r="AA9" i="40"/>
  <c r="R9" i="40"/>
  <c r="W9" i="40"/>
  <c r="AU9" i="40"/>
  <c r="Q9" i="40"/>
  <c r="BA9" i="40" s="1"/>
  <c r="BB9" i="40" s="1"/>
  <c r="S9" i="40"/>
  <c r="AE9" i="40" a="1"/>
  <c r="AE9" i="40" s="1"/>
  <c r="Z9" i="40"/>
  <c r="AZ9" i="40" s="1"/>
  <c r="U9" i="40"/>
  <c r="P9" i="40"/>
  <c r="V9" i="40"/>
  <c r="AY9" i="40" s="1"/>
  <c r="W119" i="40"/>
  <c r="V119" i="40"/>
  <c r="AY119" i="40" s="1"/>
  <c r="R119" i="40"/>
  <c r="Y119" i="40"/>
  <c r="AB119" i="40"/>
  <c r="P119" i="40"/>
  <c r="AA119" i="40"/>
  <c r="U119" i="40"/>
  <c r="AE119" i="40" a="1"/>
  <c r="AE119" i="40" s="1"/>
  <c r="AD119" i="40" s="1"/>
  <c r="AC119" i="40" s="1"/>
  <c r="S119" i="40"/>
  <c r="Z119" i="40"/>
  <c r="AZ119" i="40" s="1"/>
  <c r="BB105" i="40"/>
  <c r="P25" i="40"/>
  <c r="W25" i="40"/>
  <c r="AE25" i="40" a="1"/>
  <c r="AE25" i="40" s="1"/>
  <c r="AA25" i="40"/>
  <c r="Y25" i="40"/>
  <c r="AB25" i="40"/>
  <c r="Q25" i="40"/>
  <c r="BA25" i="40" s="1"/>
  <c r="BB25" i="40" s="1"/>
  <c r="R25" i="40"/>
  <c r="U25" i="40"/>
  <c r="V25" i="40"/>
  <c r="AY25" i="40" s="1"/>
  <c r="AU25" i="40"/>
  <c r="Z25" i="40"/>
  <c r="AZ25" i="40" s="1"/>
  <c r="S25" i="40"/>
  <c r="S62" i="40"/>
  <c r="Z62" i="40"/>
  <c r="AZ62" i="40" s="1"/>
  <c r="W49" i="40"/>
  <c r="Y49" i="40"/>
  <c r="U49" i="40"/>
  <c r="AU49" i="40"/>
  <c r="R49" i="40"/>
  <c r="S49" i="40"/>
  <c r="P49" i="40"/>
  <c r="Z49" i="40"/>
  <c r="AZ49" i="40" s="1"/>
  <c r="V49" i="40"/>
  <c r="AY49" i="40" s="1"/>
  <c r="Q49" i="40"/>
  <c r="BA49" i="40" s="1"/>
  <c r="AB49" i="40"/>
  <c r="AA49" i="40"/>
  <c r="Y124" i="40"/>
  <c r="W124" i="40"/>
  <c r="AS124" i="40"/>
  <c r="AF124" i="40" s="1"/>
  <c r="AA93" i="40"/>
  <c r="AB93" i="40"/>
  <c r="R93" i="40"/>
  <c r="Z93" i="40"/>
  <c r="AZ93" i="40" s="1"/>
  <c r="W93" i="40"/>
  <c r="S93" i="40"/>
  <c r="P93" i="40"/>
  <c r="U93" i="40"/>
  <c r="Q93" i="40"/>
  <c r="BA93" i="40" s="1"/>
  <c r="Y93" i="40"/>
  <c r="AS93" i="40"/>
  <c r="AF93" i="40" s="1"/>
  <c r="V93" i="40"/>
  <c r="AY93" i="40" s="1"/>
  <c r="BB93" i="40" s="1"/>
  <c r="P22" i="40"/>
  <c r="Y22" i="40"/>
  <c r="AU22" i="40"/>
  <c r="R22" i="40"/>
  <c r="AA22" i="40"/>
  <c r="AE22" i="40" a="1"/>
  <c r="AE22" i="40" s="1"/>
  <c r="S22" i="40"/>
  <c r="V22" i="40"/>
  <c r="AY22" i="40" s="1"/>
  <c r="Z22" i="40"/>
  <c r="AZ22" i="40" s="1"/>
  <c r="Q22" i="40"/>
  <c r="BA22" i="40" s="1"/>
  <c r="BB22" i="40" s="1"/>
  <c r="W22" i="40"/>
  <c r="AB22" i="40"/>
  <c r="U22" i="40"/>
  <c r="BB75" i="40"/>
  <c r="R129" i="40"/>
  <c r="S129" i="40"/>
  <c r="Q129" i="40"/>
  <c r="BA129" i="40" s="1"/>
  <c r="Z129" i="40"/>
  <c r="AZ129" i="40" s="1"/>
  <c r="V129" i="40"/>
  <c r="AY129" i="40" s="1"/>
  <c r="Y129" i="40"/>
  <c r="W129" i="40"/>
  <c r="AB129" i="40"/>
  <c r="P129" i="40"/>
  <c r="U129" i="40"/>
  <c r="AA129" i="40"/>
  <c r="AS129" i="40"/>
  <c r="AF129" i="40" s="1"/>
  <c r="Q119" i="40"/>
  <c r="BA119" i="40" s="1"/>
  <c r="BB119" i="40" s="1"/>
  <c r="Q74" i="40"/>
  <c r="BA74" i="40" s="1"/>
  <c r="R74" i="40"/>
  <c r="AB74" i="40"/>
  <c r="P74" i="40"/>
  <c r="W74" i="40"/>
  <c r="S74" i="40"/>
  <c r="AS74" i="40"/>
  <c r="AF74" i="40" s="1"/>
  <c r="AS127" i="40"/>
  <c r="AF127" i="40" s="1"/>
  <c r="V127" i="40"/>
  <c r="AY127" i="40" s="1"/>
  <c r="BB127" i="40" s="1"/>
  <c r="AA127" i="40"/>
  <c r="BB61" i="40"/>
  <c r="R6" i="40"/>
  <c r="P46" i="40"/>
  <c r="Z46" i="40"/>
  <c r="AZ46" i="40" s="1"/>
  <c r="AB46" i="40"/>
  <c r="Y46" i="40"/>
  <c r="R46" i="40"/>
  <c r="Q46" i="40"/>
  <c r="BA46" i="40" s="1"/>
  <c r="S46" i="40"/>
  <c r="W46" i="40"/>
  <c r="V46" i="40"/>
  <c r="AY46" i="40" s="1"/>
  <c r="U46" i="40"/>
  <c r="AA46" i="40"/>
  <c r="AU46" i="40"/>
  <c r="Q57" i="40"/>
  <c r="BA57" i="40" s="1"/>
  <c r="BB57" i="40" s="1"/>
  <c r="P57" i="40"/>
  <c r="U57" i="40"/>
  <c r="W57" i="40"/>
  <c r="AE57" i="40" a="1"/>
  <c r="AE57" i="40" s="1"/>
  <c r="Y57" i="40"/>
  <c r="V57" i="40"/>
  <c r="AY57" i="40" s="1"/>
  <c r="S57" i="40"/>
  <c r="AB57" i="40"/>
  <c r="R57" i="40"/>
  <c r="Q109" i="40"/>
  <c r="BA109" i="40" s="1"/>
  <c r="Y109" i="40"/>
  <c r="AS109" i="40"/>
  <c r="AF109" i="40" s="1"/>
  <c r="AA54" i="40"/>
  <c r="R54" i="40"/>
  <c r="AE54" i="40" a="1"/>
  <c r="AE54" i="40" s="1"/>
  <c r="S54" i="40"/>
  <c r="P54" i="40"/>
  <c r="V54" i="40"/>
  <c r="AY54" i="40" s="1"/>
  <c r="Q54" i="40"/>
  <c r="BA54" i="40" s="1"/>
  <c r="BB54" i="40" s="1"/>
  <c r="AB54" i="40"/>
  <c r="P23" i="40"/>
  <c r="AE23" i="40" a="1"/>
  <c r="AE23" i="40" s="1"/>
  <c r="Z65" i="40"/>
  <c r="AZ65" i="40" s="1"/>
  <c r="Y65" i="40"/>
  <c r="W65" i="40"/>
  <c r="U65" i="40"/>
  <c r="V65" i="40"/>
  <c r="AY65" i="40" s="1"/>
  <c r="BB65" i="40" s="1"/>
  <c r="Q65" i="40"/>
  <c r="BA65" i="40" s="1"/>
  <c r="R65" i="40"/>
  <c r="AA65" i="40"/>
  <c r="P65" i="40"/>
  <c r="AB65" i="40"/>
  <c r="S65" i="40"/>
  <c r="AB38" i="40"/>
  <c r="R70" i="40"/>
  <c r="AB70" i="40"/>
  <c r="AA70" i="40"/>
  <c r="P70" i="40"/>
  <c r="Q70" i="40"/>
  <c r="BA70" i="40" s="1"/>
  <c r="BB70" i="40" s="1"/>
  <c r="Y70" i="40"/>
  <c r="Z70" i="40"/>
  <c r="AZ70" i="40" s="1"/>
  <c r="W70" i="40"/>
  <c r="V70" i="40"/>
  <c r="AY70" i="40" s="1"/>
  <c r="U70" i="40"/>
  <c r="S70" i="40"/>
  <c r="AE70" i="40" a="1"/>
  <c r="AE70" i="40" s="1"/>
  <c r="AD70" i="40" s="1"/>
  <c r="AC70" i="40" s="1"/>
  <c r="AB92" i="40"/>
  <c r="R92" i="40"/>
  <c r="AA92" i="40"/>
  <c r="U92" i="40"/>
  <c r="W92" i="40"/>
  <c r="Q92" i="40"/>
  <c r="BA92" i="40" s="1"/>
  <c r="Z92" i="40"/>
  <c r="AZ92" i="40" s="1"/>
  <c r="V92" i="40"/>
  <c r="AY92" i="40" s="1"/>
  <c r="BB92" i="40" s="1"/>
  <c r="S92" i="40"/>
  <c r="AS92" i="40"/>
  <c r="AF92" i="40" s="1"/>
  <c r="Y92" i="40"/>
  <c r="P92" i="40"/>
  <c r="R14" i="40"/>
  <c r="AU14" i="40"/>
  <c r="S14" i="40"/>
  <c r="Q14" i="40"/>
  <c r="BA14" i="40" s="1"/>
  <c r="P14" i="40"/>
  <c r="Y14" i="40"/>
  <c r="V78" i="40"/>
  <c r="AY78" i="40" s="1"/>
  <c r="S78" i="40"/>
  <c r="R78" i="40"/>
  <c r="AB78" i="40"/>
  <c r="P78" i="40"/>
  <c r="Q78" i="40"/>
  <c r="BA78" i="40" s="1"/>
  <c r="U78" i="40"/>
  <c r="W78" i="40"/>
  <c r="Z78" i="40"/>
  <c r="AZ78" i="40" s="1"/>
  <c r="Y78" i="40"/>
  <c r="AS78" i="40"/>
  <c r="AF78" i="40" s="1"/>
  <c r="AB39" i="40"/>
  <c r="P39" i="40"/>
  <c r="V39" i="40"/>
  <c r="AY39" i="40" s="1"/>
  <c r="S39" i="40"/>
  <c r="R39" i="40"/>
  <c r="AU39" i="40"/>
  <c r="Y39" i="40"/>
  <c r="Z39" i="40"/>
  <c r="AZ39" i="40" s="1"/>
  <c r="AE39" i="40" a="1"/>
  <c r="AE39" i="40" s="1"/>
  <c r="U39" i="40"/>
  <c r="AA39" i="40"/>
  <c r="W39" i="40"/>
  <c r="Q39" i="40"/>
  <c r="BA39" i="40" s="1"/>
  <c r="BB39" i="40" s="1"/>
  <c r="AI7" i="40" a="1"/>
  <c r="AI7" i="40" s="1"/>
  <c r="AJ7" i="40" s="1"/>
  <c r="AK7" i="40" s="1"/>
  <c r="V38" i="40"/>
  <c r="AY38" i="40" s="1"/>
  <c r="BB62" i="40"/>
  <c r="BB38" i="40"/>
  <c r="Y71" i="40"/>
  <c r="R71" i="40"/>
  <c r="V71" i="40"/>
  <c r="AY71" i="40" s="1"/>
  <c r="Q71" i="40"/>
  <c r="BA71" i="40" s="1"/>
  <c r="BB71" i="40" s="1"/>
  <c r="W71" i="40"/>
  <c r="Z71" i="40"/>
  <c r="AZ71" i="40" s="1"/>
  <c r="AE71" i="40" a="1"/>
  <c r="AE71" i="40" s="1"/>
  <c r="AD71" i="40" s="1"/>
  <c r="AC71" i="40" s="1"/>
  <c r="S71" i="40"/>
  <c r="AB71" i="40"/>
  <c r="AA71" i="40"/>
  <c r="AB88" i="40"/>
  <c r="AA88" i="40"/>
  <c r="AE88" i="40" a="1"/>
  <c r="AE88" i="40" s="1"/>
  <c r="AD88" i="40" s="1"/>
  <c r="AC88" i="40" s="1"/>
  <c r="U38" i="40"/>
  <c r="BB116" i="40"/>
  <c r="BB6" i="40"/>
  <c r="R30" i="40"/>
  <c r="S30" i="40"/>
  <c r="AB30" i="40"/>
  <c r="Q30" i="40"/>
  <c r="BA30" i="40" s="1"/>
  <c r="AU30" i="40"/>
  <c r="W30" i="40"/>
  <c r="P30" i="40"/>
  <c r="AA30" i="40"/>
  <c r="U30" i="40"/>
  <c r="Z30" i="40"/>
  <c r="AZ30" i="40" s="1"/>
  <c r="Y30" i="40"/>
  <c r="V30" i="40"/>
  <c r="AY30" i="40" s="1"/>
  <c r="AB116" i="40"/>
  <c r="Y116" i="40"/>
  <c r="W116" i="40"/>
  <c r="AE116" i="40" a="1"/>
  <c r="AE116" i="40" s="1"/>
  <c r="AD116" i="40" s="1"/>
  <c r="AC116" i="40" s="1"/>
  <c r="S116" i="40"/>
  <c r="AB85" i="40"/>
  <c r="Z85" i="40"/>
  <c r="AZ85" i="40" s="1"/>
  <c r="S85" i="40"/>
  <c r="U85" i="40"/>
  <c r="Q85" i="40"/>
  <c r="BA85" i="40" s="1"/>
  <c r="BB85" i="40" s="1"/>
  <c r="R85" i="40"/>
  <c r="AE85" i="40" a="1"/>
  <c r="AE85" i="40" s="1"/>
  <c r="AD85" i="40" s="1"/>
  <c r="AC85" i="40" s="1"/>
  <c r="R47" i="40"/>
  <c r="Q47" i="40"/>
  <c r="BA47" i="40" s="1"/>
  <c r="W47" i="40"/>
  <c r="P47" i="40"/>
  <c r="AA47" i="40"/>
  <c r="Z47" i="40"/>
  <c r="AZ47" i="40" s="1"/>
  <c r="S47" i="40"/>
  <c r="AU47" i="40"/>
  <c r="AB47" i="40"/>
  <c r="U47" i="40"/>
  <c r="Y47" i="40"/>
  <c r="V47" i="40"/>
  <c r="AY47" i="40" s="1"/>
  <c r="BB47" i="40" s="1"/>
  <c r="P7" i="39"/>
  <c r="Z127" i="39"/>
  <c r="AZ127" i="39" s="1"/>
  <c r="U68" i="39"/>
  <c r="Q28" i="39"/>
  <c r="BA28" i="39" s="1"/>
  <c r="BB28" i="39" s="1"/>
  <c r="P28" i="39"/>
  <c r="AB28" i="39"/>
  <c r="R28" i="39"/>
  <c r="AA28" i="39"/>
  <c r="Z28" i="39"/>
  <c r="AZ28" i="39" s="1"/>
  <c r="U28" i="39"/>
  <c r="Y28" i="39"/>
  <c r="W28" i="39"/>
  <c r="AE28" i="39" a="1"/>
  <c r="AE28" i="39" s="1"/>
  <c r="AU28" i="39"/>
  <c r="S28" i="39"/>
  <c r="V28" i="39"/>
  <c r="AY28" i="39" s="1"/>
  <c r="R84" i="39"/>
  <c r="Q84" i="39"/>
  <c r="BA84" i="39" s="1"/>
  <c r="Z84" i="39"/>
  <c r="AZ84" i="39" s="1"/>
  <c r="P84" i="39"/>
  <c r="AB84" i="39"/>
  <c r="U84" i="39"/>
  <c r="W84" i="39"/>
  <c r="Y84" i="39"/>
  <c r="V84" i="39"/>
  <c r="AY84" i="39" s="1"/>
  <c r="BB84" i="39" s="1"/>
  <c r="AS84" i="39"/>
  <c r="AF84" i="39" s="1"/>
  <c r="S84" i="39"/>
  <c r="AA84" i="39"/>
  <c r="BB2" i="39"/>
  <c r="AS96" i="39"/>
  <c r="AF96" i="39" s="1"/>
  <c r="Y7" i="39"/>
  <c r="R127" i="39"/>
  <c r="V68" i="39"/>
  <c r="AY68" i="39" s="1"/>
  <c r="W12" i="39"/>
  <c r="AE12" i="39" a="1"/>
  <c r="AE12" i="39" s="1"/>
  <c r="AB12" i="39"/>
  <c r="U12" i="39"/>
  <c r="AA12" i="39"/>
  <c r="Y12" i="39"/>
  <c r="AU12" i="39"/>
  <c r="Z12" i="39"/>
  <c r="AZ12" i="39" s="1"/>
  <c r="R92" i="39"/>
  <c r="AB92" i="39"/>
  <c r="S92" i="39"/>
  <c r="Q92" i="39"/>
  <c r="BA92" i="39" s="1"/>
  <c r="BB92" i="39" s="1"/>
  <c r="P92" i="39"/>
  <c r="U92" i="39"/>
  <c r="W92" i="39"/>
  <c r="V92" i="39"/>
  <c r="AY92" i="39" s="1"/>
  <c r="AE92" i="39" a="1"/>
  <c r="AE92" i="39" s="1"/>
  <c r="AD92" i="39" s="1"/>
  <c r="AC92" i="39" s="1"/>
  <c r="Y92" i="39"/>
  <c r="Z92" i="39"/>
  <c r="AZ92" i="39" s="1"/>
  <c r="AA92" i="39"/>
  <c r="U7" i="39"/>
  <c r="AB127" i="39"/>
  <c r="P68" i="39"/>
  <c r="R105" i="39"/>
  <c r="Q105" i="39"/>
  <c r="BA105" i="39" s="1"/>
  <c r="P105" i="39"/>
  <c r="S105" i="39"/>
  <c r="Z105" i="39"/>
  <c r="AZ105" i="39" s="1"/>
  <c r="AS105" i="39"/>
  <c r="AF105" i="39" s="1"/>
  <c r="AB105" i="39"/>
  <c r="P91" i="39"/>
  <c r="V91" i="39"/>
  <c r="AY91" i="39" s="1"/>
  <c r="AA91" i="39"/>
  <c r="U71" i="39"/>
  <c r="Y71" i="39"/>
  <c r="Z71" i="39"/>
  <c r="AZ71" i="39" s="1"/>
  <c r="W71" i="39"/>
  <c r="AB71" i="39"/>
  <c r="R71" i="39"/>
  <c r="V71" i="39"/>
  <c r="AY71" i="39" s="1"/>
  <c r="BB71" i="39" s="1"/>
  <c r="AS71" i="39"/>
  <c r="AF71" i="39" s="1"/>
  <c r="P71" i="39"/>
  <c r="AA71" i="39"/>
  <c r="Q71" i="39"/>
  <c r="BA71" i="39" s="1"/>
  <c r="S71" i="39"/>
  <c r="AA85" i="39"/>
  <c r="Z85" i="39"/>
  <c r="AZ85" i="39" s="1"/>
  <c r="P85" i="39"/>
  <c r="Y85" i="39"/>
  <c r="Q85" i="39"/>
  <c r="BA85" i="39" s="1"/>
  <c r="W85" i="39"/>
  <c r="U85" i="39"/>
  <c r="V85" i="39"/>
  <c r="AY85" i="39" s="1"/>
  <c r="BB85" i="39" s="1"/>
  <c r="AS85" i="39"/>
  <c r="AF85" i="39" s="1"/>
  <c r="R85" i="39"/>
  <c r="S85" i="39"/>
  <c r="AB85" i="39"/>
  <c r="AS80" i="39"/>
  <c r="AF80" i="39" s="1"/>
  <c r="AE68" i="39" a="1"/>
  <c r="AE68" i="39" s="1"/>
  <c r="AD68" i="39" s="1"/>
  <c r="AC68" i="39" s="1"/>
  <c r="AE85" i="39" a="1"/>
  <c r="AE85" i="39" s="1"/>
  <c r="AD85" i="39" s="1"/>
  <c r="AC85" i="39" s="1"/>
  <c r="AB7" i="39"/>
  <c r="P127" i="39"/>
  <c r="Q68" i="39"/>
  <c r="BA68" i="39" s="1"/>
  <c r="BB122" i="39"/>
  <c r="W61" i="39"/>
  <c r="AB61" i="39"/>
  <c r="Y61" i="39"/>
  <c r="AA61" i="39"/>
  <c r="V61" i="39"/>
  <c r="AY61" i="39" s="1"/>
  <c r="R61" i="39"/>
  <c r="AU61" i="39"/>
  <c r="AV68" i="39" s="1"/>
  <c r="P61" i="39"/>
  <c r="S61" i="39"/>
  <c r="Z61" i="39"/>
  <c r="AZ61" i="39" s="1"/>
  <c r="Q61" i="39"/>
  <c r="BA61" i="39" s="1"/>
  <c r="BB61" i="39" s="1"/>
  <c r="AE61" i="39" a="1"/>
  <c r="AE61" i="39" s="1"/>
  <c r="U61" i="39"/>
  <c r="Y20" i="39"/>
  <c r="Z20" i="39"/>
  <c r="AZ20" i="39" s="1"/>
  <c r="P20" i="39"/>
  <c r="R20" i="39"/>
  <c r="S20" i="39"/>
  <c r="U20" i="39"/>
  <c r="AB20" i="39"/>
  <c r="AU20" i="39"/>
  <c r="AV45" i="39" s="1"/>
  <c r="Q20" i="39"/>
  <c r="BA20" i="39" s="1"/>
  <c r="AA20" i="39"/>
  <c r="W20" i="39"/>
  <c r="V20" i="39"/>
  <c r="AY20" i="39" s="1"/>
  <c r="AU4" i="39"/>
  <c r="R4" i="39"/>
  <c r="S4" i="39"/>
  <c r="AB4" i="39"/>
  <c r="P4" i="39"/>
  <c r="Q4" i="39"/>
  <c r="BA4" i="39" s="1"/>
  <c r="R6" i="39"/>
  <c r="AA6" i="39"/>
  <c r="V7" i="39"/>
  <c r="AY7" i="39" s="1"/>
  <c r="BB105" i="39"/>
  <c r="BB8" i="39"/>
  <c r="S127" i="39"/>
  <c r="BB55" i="39"/>
  <c r="Y44" i="39"/>
  <c r="AA44" i="39"/>
  <c r="U44" i="39"/>
  <c r="AU44" i="39"/>
  <c r="Z44" i="39"/>
  <c r="AZ44" i="39" s="1"/>
  <c r="P44" i="39"/>
  <c r="V44" i="39"/>
  <c r="AY44" i="39" s="1"/>
  <c r="W44" i="39"/>
  <c r="AE44" i="39" a="1"/>
  <c r="AE44" i="39" s="1"/>
  <c r="Q44" i="39"/>
  <c r="BA44" i="39" s="1"/>
  <c r="BB44" i="39" s="1"/>
  <c r="S44" i="39"/>
  <c r="R44" i="39"/>
  <c r="AB44" i="39"/>
  <c r="AB123" i="39"/>
  <c r="AA123" i="39"/>
  <c r="Z123" i="39"/>
  <c r="AZ123" i="39" s="1"/>
  <c r="W123" i="39"/>
  <c r="Y123" i="39"/>
  <c r="V123" i="39"/>
  <c r="AY123" i="39" s="1"/>
  <c r="U123" i="39"/>
  <c r="R123" i="39"/>
  <c r="P123" i="39"/>
  <c r="Q123" i="39"/>
  <c r="BA123" i="39" s="1"/>
  <c r="BB123" i="39" s="1"/>
  <c r="S123" i="39"/>
  <c r="AE123" i="39" a="1"/>
  <c r="AE123" i="39" s="1"/>
  <c r="AD123" i="39" s="1"/>
  <c r="AC123" i="39" s="1"/>
  <c r="W7" i="39"/>
  <c r="U127" i="39"/>
  <c r="U51" i="39"/>
  <c r="Q51" i="39"/>
  <c r="BA51" i="39" s="1"/>
  <c r="P51" i="39"/>
  <c r="Z51" i="39"/>
  <c r="AZ51" i="39" s="1"/>
  <c r="W51" i="39"/>
  <c r="V51" i="39"/>
  <c r="AY51" i="39" s="1"/>
  <c r="AE7" i="39" a="1"/>
  <c r="AE7" i="39" s="1"/>
  <c r="AD7" i="39" s="1"/>
  <c r="AC7" i="39" s="1"/>
  <c r="AS127" i="39"/>
  <c r="AF127" i="39" s="1"/>
  <c r="AE127" i="39" a="1"/>
  <c r="AE127" i="39" s="1"/>
  <c r="V127" i="39"/>
  <c r="AY127" i="39" s="1"/>
  <c r="Q127" i="39"/>
  <c r="BA127" i="39" s="1"/>
  <c r="BB127" i="39" s="1"/>
  <c r="BB21" i="39"/>
  <c r="V114" i="39"/>
  <c r="AY114" i="39" s="1"/>
  <c r="AA114" i="39"/>
  <c r="S114" i="39"/>
  <c r="W114" i="39"/>
  <c r="R114" i="39"/>
  <c r="Z114" i="39"/>
  <c r="AZ114" i="39" s="1"/>
  <c r="P114" i="39"/>
  <c r="Y114" i="39"/>
  <c r="AS114" i="39"/>
  <c r="AF114" i="39" s="1"/>
  <c r="Q114" i="39"/>
  <c r="BA114" i="39" s="1"/>
  <c r="U114" i="39"/>
  <c r="AB114" i="39"/>
  <c r="AA122" i="39"/>
  <c r="AE122" i="39" a="1"/>
  <c r="AE122" i="39" s="1"/>
  <c r="AD122" i="39" s="1"/>
  <c r="AC122" i="39" s="1"/>
  <c r="AB122" i="39"/>
  <c r="P122" i="39"/>
  <c r="Y122" i="39"/>
  <c r="W122" i="39"/>
  <c r="S122" i="39"/>
  <c r="U122" i="39"/>
  <c r="V82" i="39"/>
  <c r="AY82" i="39" s="1"/>
  <c r="R82" i="39"/>
  <c r="P82" i="39"/>
  <c r="Z82" i="39"/>
  <c r="AZ82" i="39" s="1"/>
  <c r="U82" i="39"/>
  <c r="AS82" i="39"/>
  <c r="AF82" i="39" s="1"/>
  <c r="W82" i="39"/>
  <c r="AB82" i="39"/>
  <c r="S82" i="39"/>
  <c r="Y82" i="39"/>
  <c r="AA82" i="39"/>
  <c r="Q82" i="39"/>
  <c r="BA82" i="39" s="1"/>
  <c r="U23" i="39"/>
  <c r="S23" i="39"/>
  <c r="W23" i="39"/>
  <c r="AB23" i="39"/>
  <c r="AA23" i="39"/>
  <c r="Y23" i="39"/>
  <c r="Z23" i="39"/>
  <c r="AZ23" i="39" s="1"/>
  <c r="P23" i="39"/>
  <c r="Q23" i="39"/>
  <c r="BA23" i="39" s="1"/>
  <c r="V23" i="39"/>
  <c r="AY23" i="39" s="1"/>
  <c r="R23" i="39"/>
  <c r="AU23" i="39"/>
  <c r="AV51" i="39" s="1"/>
  <c r="Z80" i="38"/>
  <c r="AZ80" i="38" s="1"/>
  <c r="AS80" i="38"/>
  <c r="AF80" i="38" s="1"/>
  <c r="R80" i="38"/>
  <c r="U80" i="38"/>
  <c r="AB80" i="38"/>
  <c r="AA80" i="38"/>
  <c r="W80" i="38"/>
  <c r="P80" i="38"/>
  <c r="Y80" i="38"/>
  <c r="V80" i="38"/>
  <c r="AY80" i="38" s="1"/>
  <c r="BB80" i="38" s="1"/>
  <c r="Q80" i="38"/>
  <c r="BA80" i="38" s="1"/>
  <c r="S80" i="38"/>
  <c r="U93" i="38"/>
  <c r="U129" i="38"/>
  <c r="Z57" i="38"/>
  <c r="AZ57" i="38" s="1"/>
  <c r="Q57" i="38"/>
  <c r="BA57" i="38" s="1"/>
  <c r="BB57" i="38" s="1"/>
  <c r="AA57" i="38"/>
  <c r="S57" i="38"/>
  <c r="R57" i="38"/>
  <c r="U57" i="38"/>
  <c r="P69" i="38"/>
  <c r="V69" i="38"/>
  <c r="AY69" i="38" s="1"/>
  <c r="U69" i="38"/>
  <c r="W69" i="38"/>
  <c r="S69" i="38"/>
  <c r="Y69" i="38"/>
  <c r="R69" i="38"/>
  <c r="AB69" i="38"/>
  <c r="AE69" i="38" a="1"/>
  <c r="AE69" i="38" s="1"/>
  <c r="AD69" i="38" s="1"/>
  <c r="AC69" i="38" s="1"/>
  <c r="AA69" i="38"/>
  <c r="Z69" i="38"/>
  <c r="AZ69" i="38" s="1"/>
  <c r="Q69" i="38"/>
  <c r="BA69" i="38" s="1"/>
  <c r="BB69" i="38" s="1"/>
  <c r="AB9" i="38"/>
  <c r="R9" i="38"/>
  <c r="U9" i="38"/>
  <c r="W9" i="38"/>
  <c r="Q9" i="38"/>
  <c r="BA9" i="38" s="1"/>
  <c r="BB9" i="38" s="1"/>
  <c r="AS120" i="38"/>
  <c r="AF120" i="38" s="1"/>
  <c r="Z93" i="38"/>
  <c r="AZ93" i="38" s="1"/>
  <c r="W129" i="38"/>
  <c r="BB111" i="38"/>
  <c r="AB21" i="38"/>
  <c r="P21" i="38"/>
  <c r="R21" i="38"/>
  <c r="Z21" i="38"/>
  <c r="AZ21" i="38" s="1"/>
  <c r="Q21" i="38"/>
  <c r="BA21" i="38" s="1"/>
  <c r="BB21" i="38" s="1"/>
  <c r="W21" i="38"/>
  <c r="V21" i="38"/>
  <c r="AY21" i="38" s="1"/>
  <c r="S21" i="38"/>
  <c r="Y21" i="38"/>
  <c r="AE21" i="38" a="1"/>
  <c r="AE21" i="38" s="1"/>
  <c r="AA21" i="38"/>
  <c r="AU21" i="38"/>
  <c r="U21" i="38"/>
  <c r="Y117" i="38"/>
  <c r="S117" i="38"/>
  <c r="Q117" i="38"/>
  <c r="BA117" i="38" s="1"/>
  <c r="BB117" i="38" s="1"/>
  <c r="AE117" i="38" a="1"/>
  <c r="AE117" i="38" s="1"/>
  <c r="AD117" i="38" s="1"/>
  <c r="AC117" i="38" s="1"/>
  <c r="U117" i="38"/>
  <c r="AA117" i="38"/>
  <c r="P25" i="38"/>
  <c r="V25" i="38"/>
  <c r="AY25" i="38" s="1"/>
  <c r="AU25" i="38"/>
  <c r="Z25" i="38"/>
  <c r="AZ25" i="38" s="1"/>
  <c r="W25" i="38"/>
  <c r="R25" i="38"/>
  <c r="S25" i="38"/>
  <c r="AE25" i="38" a="1"/>
  <c r="AE25" i="38" s="1"/>
  <c r="U25" i="38"/>
  <c r="Y25" i="38"/>
  <c r="AA25" i="38"/>
  <c r="Q25" i="38"/>
  <c r="BA25" i="38" s="1"/>
  <c r="BB25" i="38" s="1"/>
  <c r="AB25" i="38"/>
  <c r="AB129" i="38"/>
  <c r="Z129" i="38"/>
  <c r="AZ129" i="38" s="1"/>
  <c r="Y53" i="38"/>
  <c r="P53" i="38"/>
  <c r="Z53" i="38"/>
  <c r="AZ53" i="38" s="1"/>
  <c r="R53" i="38"/>
  <c r="S53" i="38"/>
  <c r="V53" i="38"/>
  <c r="AY53" i="38" s="1"/>
  <c r="AA53" i="38"/>
  <c r="W53" i="38"/>
  <c r="Q53" i="38"/>
  <c r="BA53" i="38" s="1"/>
  <c r="BB53" i="38" s="1"/>
  <c r="AE53" i="38" a="1"/>
  <c r="AE53" i="38" s="1"/>
  <c r="U53" i="38"/>
  <c r="AB53" i="38"/>
  <c r="AU53" i="38"/>
  <c r="AB88" i="38"/>
  <c r="AE88" i="38" a="1"/>
  <c r="AE88" i="38" s="1"/>
  <c r="AD88" i="38" s="1"/>
  <c r="AC88" i="38" s="1"/>
  <c r="AU8" i="38"/>
  <c r="Q8" i="38"/>
  <c r="BA8" i="38" s="1"/>
  <c r="BB8" i="38" s="1"/>
  <c r="P8" i="38"/>
  <c r="U8" i="38"/>
  <c r="V8" i="38"/>
  <c r="AY8" i="38" s="1"/>
  <c r="Z8" i="38"/>
  <c r="AZ8" i="38" s="1"/>
  <c r="AB8" i="38"/>
  <c r="S8" i="38"/>
  <c r="R8" i="38"/>
  <c r="Y8" i="38"/>
  <c r="W8" i="38"/>
  <c r="AA8" i="38"/>
  <c r="AE8" i="38" a="1"/>
  <c r="AE8" i="38" s="1"/>
  <c r="V89" i="38"/>
  <c r="AY89" i="38" s="1"/>
  <c r="AB89" i="38"/>
  <c r="W89" i="38"/>
  <c r="AA89" i="38"/>
  <c r="R89" i="38"/>
  <c r="U89" i="38"/>
  <c r="P89" i="38"/>
  <c r="AS89" i="38"/>
  <c r="AF89" i="38" s="1"/>
  <c r="Q129" i="38"/>
  <c r="BA129" i="38" s="1"/>
  <c r="Y129" i="38"/>
  <c r="S89" i="38"/>
  <c r="AU9" i="38"/>
  <c r="Z125" i="38"/>
  <c r="AZ125" i="38" s="1"/>
  <c r="AB125" i="38"/>
  <c r="Q125" i="38"/>
  <c r="BA125" i="38" s="1"/>
  <c r="W125" i="38"/>
  <c r="U125" i="38"/>
  <c r="AS125" i="38"/>
  <c r="AF125" i="38" s="1"/>
  <c r="V125" i="38"/>
  <c r="AY125" i="38" s="1"/>
  <c r="BB125" i="38" s="1"/>
  <c r="AA125" i="38"/>
  <c r="P125" i="38"/>
  <c r="R125" i="38"/>
  <c r="S125" i="38"/>
  <c r="Y125" i="38"/>
  <c r="AB48" i="38"/>
  <c r="P48" i="38"/>
  <c r="W48" i="38"/>
  <c r="Y48" i="38"/>
  <c r="Z48" i="38"/>
  <c r="AZ48" i="38" s="1"/>
  <c r="V48" i="38"/>
  <c r="AY48" i="38" s="1"/>
  <c r="S48" i="38"/>
  <c r="R48" i="38"/>
  <c r="AA48" i="38"/>
  <c r="AU48" i="38"/>
  <c r="U48" i="38"/>
  <c r="Q48" i="38"/>
  <c r="BA48" i="38" s="1"/>
  <c r="Y121" i="38"/>
  <c r="AB121" i="38"/>
  <c r="AA121" i="38"/>
  <c r="W121" i="38"/>
  <c r="AE121" i="38" a="1"/>
  <c r="AE121" i="38" s="1"/>
  <c r="S121" i="38"/>
  <c r="Z121" i="38"/>
  <c r="AZ121" i="38" s="1"/>
  <c r="Q121" i="38"/>
  <c r="BA121" i="38" s="1"/>
  <c r="BB121" i="38" s="1"/>
  <c r="U121" i="38"/>
  <c r="V121" i="38"/>
  <c r="AY121" i="38" s="1"/>
  <c r="P121" i="38"/>
  <c r="R121" i="38"/>
  <c r="S65" i="38"/>
  <c r="P65" i="38"/>
  <c r="W65" i="38"/>
  <c r="V65" i="38"/>
  <c r="AY65" i="38" s="1"/>
  <c r="Q65" i="38"/>
  <c r="BA65" i="38" s="1"/>
  <c r="Z65" i="38"/>
  <c r="AZ65" i="38" s="1"/>
  <c r="R65" i="38"/>
  <c r="U65" i="38"/>
  <c r="AB65" i="38"/>
  <c r="Y65" i="38"/>
  <c r="AA65" i="38"/>
  <c r="BB62" i="38"/>
  <c r="V129" i="38"/>
  <c r="AY129" i="38" s="1"/>
  <c r="AS129" i="38"/>
  <c r="AF129" i="38" s="1"/>
  <c r="Q89" i="38"/>
  <c r="BA89" i="38" s="1"/>
  <c r="BB89" i="38" s="1"/>
  <c r="P9" i="38"/>
  <c r="Y9" i="38"/>
  <c r="AA61" i="38"/>
  <c r="V61" i="38"/>
  <c r="AY61" i="38" s="1"/>
  <c r="Q61" i="38"/>
  <c r="BA61" i="38" s="1"/>
  <c r="P61" i="38"/>
  <c r="Z61" i="38"/>
  <c r="AZ61" i="38" s="1"/>
  <c r="Y61" i="38"/>
  <c r="S61" i="38"/>
  <c r="R61" i="38"/>
  <c r="AU61" i="38"/>
  <c r="AB61" i="38"/>
  <c r="W61" i="38"/>
  <c r="U61" i="38"/>
  <c r="Q97" i="38"/>
  <c r="BA97" i="38" s="1"/>
  <c r="U97" i="38"/>
  <c r="AB97" i="38"/>
  <c r="AB24" i="38"/>
  <c r="AU24" i="38"/>
  <c r="R24" i="38"/>
  <c r="W24" i="38"/>
  <c r="Z24" i="38"/>
  <c r="AZ24" i="38" s="1"/>
  <c r="Y24" i="38"/>
  <c r="P24" i="38"/>
  <c r="S24" i="38"/>
  <c r="U24" i="38"/>
  <c r="V24" i="38"/>
  <c r="AY24" i="38" s="1"/>
  <c r="AE24" i="38" a="1"/>
  <c r="AE24" i="38" s="1"/>
  <c r="AA24" i="38"/>
  <c r="Q24" i="38"/>
  <c r="BA24" i="38" s="1"/>
  <c r="BB24" i="38" s="1"/>
  <c r="U41" i="38"/>
  <c r="AB41" i="38"/>
  <c r="V41" i="38"/>
  <c r="AY41" i="38" s="1"/>
  <c r="AA41" i="38"/>
  <c r="AU41" i="38"/>
  <c r="AV44" i="38" s="1"/>
  <c r="S41" i="38"/>
  <c r="P41" i="38"/>
  <c r="R41" i="38"/>
  <c r="Z41" i="38"/>
  <c r="AZ41" i="38" s="1"/>
  <c r="AE41" i="38" a="1"/>
  <c r="AE41" i="38" s="1"/>
  <c r="W41" i="38"/>
  <c r="Q41" i="38"/>
  <c r="BA41" i="38" s="1"/>
  <c r="BB41" i="38" s="1"/>
  <c r="Y41" i="38"/>
  <c r="AE93" i="38" a="1"/>
  <c r="AE93" i="38" s="1"/>
  <c r="AD93" i="38" s="1"/>
  <c r="AC93" i="38" s="1"/>
  <c r="BB10" i="38"/>
  <c r="S93" i="38"/>
  <c r="R129" i="38"/>
  <c r="P129" i="38"/>
  <c r="AE89" i="38" a="1"/>
  <c r="AE89" i="38" s="1"/>
  <c r="S9" i="38"/>
  <c r="AU56" i="38"/>
  <c r="R56" i="38"/>
  <c r="AB56" i="38"/>
  <c r="V56" i="38"/>
  <c r="AY56" i="38" s="1"/>
  <c r="Z56" i="38"/>
  <c r="AZ56" i="38" s="1"/>
  <c r="Y56" i="38"/>
  <c r="Q56" i="38"/>
  <c r="BA56" i="38" s="1"/>
  <c r="BB56" i="38" s="1"/>
  <c r="S56" i="38"/>
  <c r="AA56" i="38"/>
  <c r="P56" i="38"/>
  <c r="AE56" i="38" a="1"/>
  <c r="AE56" i="38" s="1"/>
  <c r="W56" i="38"/>
  <c r="U56" i="38"/>
  <c r="AE129" i="38" a="1"/>
  <c r="AE129" i="38" s="1"/>
  <c r="AD129" i="38" s="1"/>
  <c r="AC129" i="38" s="1"/>
  <c r="AE80" i="38" a="1"/>
  <c r="AE80" i="38" s="1"/>
  <c r="AD80" i="38" s="1"/>
  <c r="AC80" i="38" s="1"/>
  <c r="Z89" i="38"/>
  <c r="AZ89" i="38" s="1"/>
  <c r="AE9" i="38" a="1"/>
  <c r="AE9" i="38" s="1"/>
  <c r="P37" i="38"/>
  <c r="Q37" i="38"/>
  <c r="BA37" i="38" s="1"/>
  <c r="BB37" i="38" s="1"/>
  <c r="Z37" i="38"/>
  <c r="AZ37" i="38" s="1"/>
  <c r="V37" i="38"/>
  <c r="AY37" i="38" s="1"/>
  <c r="AA37" i="38"/>
  <c r="AE37" i="38" a="1"/>
  <c r="AE37" i="38" s="1"/>
  <c r="AU37" i="38"/>
  <c r="AB37" i="38"/>
  <c r="Y37" i="38"/>
  <c r="W37" i="38"/>
  <c r="U37" i="38"/>
  <c r="R37" i="38"/>
  <c r="S37" i="38"/>
  <c r="R17" i="38"/>
  <c r="Z17" i="38"/>
  <c r="AZ17" i="38" s="1"/>
  <c r="AA17" i="38"/>
  <c r="S17" i="38"/>
  <c r="V17" i="38"/>
  <c r="AY17" i="38" s="1"/>
  <c r="S32" i="38"/>
  <c r="W32" i="38"/>
  <c r="AU32" i="38"/>
  <c r="AA32" i="38"/>
  <c r="V32" i="38"/>
  <c r="AY32" i="38" s="1"/>
  <c r="AB32" i="38"/>
  <c r="Y32" i="38"/>
  <c r="Z32" i="38"/>
  <c r="AZ32" i="38" s="1"/>
  <c r="R32" i="38"/>
  <c r="U32" i="38"/>
  <c r="P32" i="38"/>
  <c r="Q32" i="38"/>
  <c r="BA32" i="38" s="1"/>
  <c r="Q104" i="38"/>
  <c r="BA104" i="38" s="1"/>
  <c r="BB104" i="38" s="1"/>
  <c r="Z104" i="38"/>
  <c r="AZ104" i="38" s="1"/>
  <c r="V104" i="38"/>
  <c r="AY104" i="38" s="1"/>
  <c r="R104" i="38"/>
  <c r="AE104" i="38" a="1"/>
  <c r="AE104" i="38" s="1"/>
  <c r="AD104" i="38" s="1"/>
  <c r="AC104" i="38" s="1"/>
  <c r="P104" i="38"/>
  <c r="S104" i="38"/>
  <c r="AB104" i="38"/>
  <c r="Y104" i="38"/>
  <c r="AA104" i="38"/>
  <c r="W104" i="38"/>
  <c r="U104" i="38"/>
  <c r="R81" i="38"/>
  <c r="P81" i="38"/>
  <c r="Q81" i="38"/>
  <c r="BA81" i="38" s="1"/>
  <c r="AS81" i="38"/>
  <c r="AF81" i="38" s="1"/>
  <c r="S81" i="38"/>
  <c r="AA63" i="37"/>
  <c r="V63" i="37"/>
  <c r="AY63" i="37" s="1"/>
  <c r="Q63" i="37"/>
  <c r="BA63" i="37" s="1"/>
  <c r="BB63" i="37" s="1"/>
  <c r="P63" i="37"/>
  <c r="AU63" i="37"/>
  <c r="U63" i="37"/>
  <c r="W63" i="37"/>
  <c r="Y63" i="37"/>
  <c r="Z63" i="37"/>
  <c r="AZ63" i="37" s="1"/>
  <c r="AE63" i="37" a="1"/>
  <c r="AE63" i="37" s="1"/>
  <c r="BB7" i="37"/>
  <c r="Q127" i="37"/>
  <c r="BA127" i="37" s="1"/>
  <c r="BB127" i="37" s="1"/>
  <c r="AA97" i="37"/>
  <c r="S97" i="37"/>
  <c r="AB41" i="37"/>
  <c r="P122" i="37"/>
  <c r="W122" i="37"/>
  <c r="S35" i="37"/>
  <c r="AU35" i="37"/>
  <c r="R35" i="37"/>
  <c r="P35" i="37"/>
  <c r="Q35" i="37"/>
  <c r="BA35" i="37" s="1"/>
  <c r="AB97" i="37"/>
  <c r="AD78" i="37"/>
  <c r="AC78" i="37" s="1"/>
  <c r="BB38" i="37"/>
  <c r="U127" i="37"/>
  <c r="V97" i="37"/>
  <c r="AY97" i="37" s="1"/>
  <c r="BB10" i="37"/>
  <c r="Z41" i="37"/>
  <c r="AZ41" i="37" s="1"/>
  <c r="BB41" i="37" s="1"/>
  <c r="U41" i="37"/>
  <c r="R122" i="37"/>
  <c r="Y122" i="37"/>
  <c r="V34" i="37"/>
  <c r="AY34" i="37" s="1"/>
  <c r="BB34" i="37" s="1"/>
  <c r="AA34" i="37"/>
  <c r="S34" i="37"/>
  <c r="AB34" i="37"/>
  <c r="Y34" i="37"/>
  <c r="AU34" i="37"/>
  <c r="AV12" i="37" s="1"/>
  <c r="R34" i="37"/>
  <c r="P34" i="37"/>
  <c r="Q34" i="37"/>
  <c r="BA34" i="37" s="1"/>
  <c r="Z34" i="37"/>
  <c r="AZ34" i="37" s="1"/>
  <c r="U34" i="37"/>
  <c r="W34" i="37"/>
  <c r="AS98" i="37"/>
  <c r="AF98" i="37" s="1"/>
  <c r="AB98" i="37"/>
  <c r="U98" i="37"/>
  <c r="W98" i="37"/>
  <c r="R98" i="37"/>
  <c r="Z98" i="37"/>
  <c r="AZ98" i="37" s="1"/>
  <c r="Y98" i="37"/>
  <c r="S98" i="37"/>
  <c r="Q98" i="37"/>
  <c r="BA98" i="37" s="1"/>
  <c r="V98" i="37"/>
  <c r="AY98" i="37" s="1"/>
  <c r="BB98" i="37" s="1"/>
  <c r="P98" i="37"/>
  <c r="AA98" i="37"/>
  <c r="P82" i="37"/>
  <c r="W82" i="37"/>
  <c r="S82" i="37"/>
  <c r="AS82" i="37"/>
  <c r="AF82" i="37" s="1"/>
  <c r="Y82" i="37"/>
  <c r="R82" i="37"/>
  <c r="AA82" i="37"/>
  <c r="Z82" i="37"/>
  <c r="AZ82" i="37" s="1"/>
  <c r="U82" i="37"/>
  <c r="V82" i="37"/>
  <c r="AY82" i="37" s="1"/>
  <c r="BB82" i="37" s="1"/>
  <c r="Q82" i="37"/>
  <c r="BA82" i="37" s="1"/>
  <c r="AB82" i="37"/>
  <c r="W127" i="37"/>
  <c r="V127" i="37"/>
  <c r="AY127" i="37" s="1"/>
  <c r="Z97" i="37"/>
  <c r="AZ97" i="37" s="1"/>
  <c r="AB122" i="37"/>
  <c r="P59" i="37"/>
  <c r="V59" i="37"/>
  <c r="AY59" i="37" s="1"/>
  <c r="S59" i="37"/>
  <c r="R59" i="37"/>
  <c r="AA59" i="37"/>
  <c r="Q59" i="37"/>
  <c r="BA59" i="37" s="1"/>
  <c r="BB59" i="37" s="1"/>
  <c r="U59" i="37"/>
  <c r="AU59" i="37"/>
  <c r="AE59" i="37" a="1"/>
  <c r="AE59" i="37" s="1"/>
  <c r="AB127" i="37"/>
  <c r="U97" i="37"/>
  <c r="S63" i="37"/>
  <c r="Z127" i="37"/>
  <c r="AZ127" i="37" s="1"/>
  <c r="P127" i="37"/>
  <c r="W97" i="37"/>
  <c r="AA41" i="37"/>
  <c r="S122" i="37"/>
  <c r="BB52" i="37"/>
  <c r="Z106" i="37"/>
  <c r="AZ106" i="37" s="1"/>
  <c r="R106" i="37"/>
  <c r="S106" i="37"/>
  <c r="Q106" i="37"/>
  <c r="BA106" i="37" s="1"/>
  <c r="BB106" i="37" s="1"/>
  <c r="P106" i="37"/>
  <c r="Y106" i="37"/>
  <c r="AB106" i="37"/>
  <c r="AA106" i="37"/>
  <c r="V106" i="37"/>
  <c r="AY106" i="37" s="1"/>
  <c r="U58" i="37"/>
  <c r="AE58" i="37" a="1"/>
  <c r="AE58" i="37" s="1"/>
  <c r="Y58" i="37"/>
  <c r="R58" i="37"/>
  <c r="Q58" i="37"/>
  <c r="BA58" i="37" s="1"/>
  <c r="BB58" i="37" s="1"/>
  <c r="P58" i="37"/>
  <c r="AE82" i="37" a="1"/>
  <c r="AE82" i="37" s="1"/>
  <c r="AD82" i="37" s="1"/>
  <c r="AC82" i="37" s="1"/>
  <c r="AD94" i="37"/>
  <c r="AC94" i="37" s="1"/>
  <c r="AS122" i="37"/>
  <c r="AF122" i="37" s="1"/>
  <c r="AD122" i="37" s="1"/>
  <c r="AC122" i="37" s="1"/>
  <c r="R63" i="37"/>
  <c r="Y127" i="37"/>
  <c r="S127" i="37"/>
  <c r="Q97" i="37"/>
  <c r="BA97" i="37" s="1"/>
  <c r="BB97" i="37" s="1"/>
  <c r="W41" i="37"/>
  <c r="Z122" i="37"/>
  <c r="AZ122" i="37" s="1"/>
  <c r="W119" i="37"/>
  <c r="S119" i="37"/>
  <c r="V119" i="37"/>
  <c r="AY119" i="37" s="1"/>
  <c r="R119" i="37"/>
  <c r="Q119" i="37"/>
  <c r="BA119" i="37" s="1"/>
  <c r="AS119" i="37"/>
  <c r="AF119" i="37" s="1"/>
  <c r="Y119" i="37"/>
  <c r="Z119" i="37"/>
  <c r="AZ119" i="37" s="1"/>
  <c r="U119" i="37"/>
  <c r="AB119" i="37"/>
  <c r="P119" i="37"/>
  <c r="S19" i="37"/>
  <c r="AB19" i="37"/>
  <c r="Z19" i="37"/>
  <c r="AZ19" i="37" s="1"/>
  <c r="P19" i="37"/>
  <c r="U19" i="37"/>
  <c r="W19" i="37"/>
  <c r="V19" i="37"/>
  <c r="AY19" i="37" s="1"/>
  <c r="R19" i="37"/>
  <c r="AA90" i="37"/>
  <c r="R90" i="37"/>
  <c r="S90" i="37"/>
  <c r="Z90" i="37"/>
  <c r="AZ90" i="37" s="1"/>
  <c r="V90" i="37"/>
  <c r="AY90" i="37" s="1"/>
  <c r="Q90" i="37"/>
  <c r="BA90" i="37" s="1"/>
  <c r="BB90" i="37" s="1"/>
  <c r="AE90" i="37" a="1"/>
  <c r="AE90" i="37" s="1"/>
  <c r="AD90" i="37" s="1"/>
  <c r="AC90" i="37" s="1"/>
  <c r="Y90" i="37"/>
  <c r="W90" i="37"/>
  <c r="AB90" i="37"/>
  <c r="P90" i="37"/>
  <c r="U90" i="37"/>
  <c r="Z102" i="37"/>
  <c r="AZ102" i="37" s="1"/>
  <c r="R102" i="37"/>
  <c r="Y102" i="37"/>
  <c r="P102" i="37"/>
  <c r="U102" i="37"/>
  <c r="AA102" i="37"/>
  <c r="AB102" i="37"/>
  <c r="AS102" i="37"/>
  <c r="AF102" i="37" s="1"/>
  <c r="S102" i="37"/>
  <c r="Q102" i="37"/>
  <c r="BA102" i="37" s="1"/>
  <c r="V102" i="37"/>
  <c r="AY102" i="37" s="1"/>
  <c r="W102" i="37"/>
  <c r="AS127" i="37"/>
  <c r="AF127" i="37" s="1"/>
  <c r="AD127" i="37" s="1"/>
  <c r="AC127" i="37" s="1"/>
  <c r="AS126" i="37"/>
  <c r="AF126" i="37" s="1"/>
  <c r="AE41" i="37" a="1"/>
  <c r="AE41" i="37" s="1"/>
  <c r="AD41" i="37" s="1"/>
  <c r="AC41" i="37" s="1"/>
  <c r="AE102" i="37" a="1"/>
  <c r="AE102" i="37" s="1"/>
  <c r="AD102" i="37" s="1"/>
  <c r="AC102" i="37" s="1"/>
  <c r="AB63" i="37"/>
  <c r="AA127" i="37"/>
  <c r="Y97" i="37"/>
  <c r="Q125" i="37"/>
  <c r="BA125" i="37" s="1"/>
  <c r="BB125" i="37" s="1"/>
  <c r="V125" i="37"/>
  <c r="AY125" i="37" s="1"/>
  <c r="Z125" i="37"/>
  <c r="AZ125" i="37" s="1"/>
  <c r="S125" i="37"/>
  <c r="Y125" i="37"/>
  <c r="W125" i="37"/>
  <c r="AA125" i="37"/>
  <c r="AB125" i="37"/>
  <c r="P125" i="37"/>
  <c r="U125" i="37"/>
  <c r="AE125" i="37" a="1"/>
  <c r="AE125" i="37" s="1"/>
  <c r="AD125" i="37" s="1"/>
  <c r="AC125" i="37" s="1"/>
  <c r="R125" i="37"/>
  <c r="V66" i="37"/>
  <c r="AY66" i="37" s="1"/>
  <c r="Z66" i="37"/>
  <c r="AZ66" i="37" s="1"/>
  <c r="AS66" i="37"/>
  <c r="AF66" i="37" s="1"/>
  <c r="P66" i="37"/>
  <c r="R66" i="37"/>
  <c r="AA66" i="37"/>
  <c r="Y66" i="37"/>
  <c r="W66" i="37"/>
  <c r="S66" i="37"/>
  <c r="Q66" i="37"/>
  <c r="BA66" i="37" s="1"/>
  <c r="AB66" i="37"/>
  <c r="W13" i="36"/>
  <c r="S13" i="36"/>
  <c r="AA13" i="36"/>
  <c r="U13" i="36"/>
  <c r="Q13" i="36"/>
  <c r="BA13" i="36" s="1"/>
  <c r="Z13" i="36"/>
  <c r="AZ13" i="36" s="1"/>
  <c r="BB13" i="36" s="1"/>
  <c r="Y13" i="36"/>
  <c r="V13" i="36"/>
  <c r="AY13" i="36" s="1"/>
  <c r="AD117" i="36"/>
  <c r="AC117" i="36" s="1"/>
  <c r="AU13" i="36"/>
  <c r="AV5" i="36" s="1"/>
  <c r="S85" i="36"/>
  <c r="AE52" i="36" a="1"/>
  <c r="AE52" i="36" s="1"/>
  <c r="U52" i="36"/>
  <c r="P106" i="36"/>
  <c r="V57" i="36"/>
  <c r="AY57" i="36" s="1"/>
  <c r="U57" i="36"/>
  <c r="AB57" i="36"/>
  <c r="R57" i="36"/>
  <c r="Q57" i="36"/>
  <c r="BA57" i="36" s="1"/>
  <c r="BB57" i="36" s="1"/>
  <c r="W57" i="36"/>
  <c r="AE57" i="36" a="1"/>
  <c r="AE57" i="36" s="1"/>
  <c r="AA57" i="36"/>
  <c r="Z57" i="36"/>
  <c r="AZ57" i="36" s="1"/>
  <c r="S57" i="36"/>
  <c r="Z52" i="36"/>
  <c r="AZ52" i="36" s="1"/>
  <c r="R62" i="36"/>
  <c r="Z62" i="36"/>
  <c r="AZ62" i="36" s="1"/>
  <c r="AU62" i="36"/>
  <c r="S62" i="36"/>
  <c r="AB62" i="36"/>
  <c r="V62" i="36"/>
  <c r="AY62" i="36" s="1"/>
  <c r="Q62" i="36"/>
  <c r="BA62" i="36" s="1"/>
  <c r="AA62" i="36"/>
  <c r="Y62" i="36"/>
  <c r="P62" i="36"/>
  <c r="U62" i="36"/>
  <c r="W62" i="36"/>
  <c r="AE106" i="36" a="1"/>
  <c r="AE106" i="36" s="1"/>
  <c r="AD106" i="36" s="1"/>
  <c r="AC106" i="36" s="1"/>
  <c r="AE13" i="36" a="1"/>
  <c r="AE13" i="36" s="1"/>
  <c r="AD13" i="36" s="1"/>
  <c r="AC13" i="36" s="1"/>
  <c r="Q85" i="36"/>
  <c r="BA85" i="36" s="1"/>
  <c r="BB85" i="36" s="1"/>
  <c r="AE85" i="36" a="1"/>
  <c r="AE85" i="36" s="1"/>
  <c r="AD85" i="36" s="1"/>
  <c r="AC85" i="36" s="1"/>
  <c r="Q52" i="36"/>
  <c r="BA52" i="36" s="1"/>
  <c r="BB52" i="36" s="1"/>
  <c r="V106" i="36"/>
  <c r="AY106" i="36" s="1"/>
  <c r="AA35" i="36"/>
  <c r="Z35" i="36"/>
  <c r="AZ35" i="36" s="1"/>
  <c r="AE35" i="36" a="1"/>
  <c r="AE35" i="36" s="1"/>
  <c r="Y35" i="36"/>
  <c r="U35" i="36"/>
  <c r="W35" i="36"/>
  <c r="AU35" i="36"/>
  <c r="AB35" i="36"/>
  <c r="AB68" i="36"/>
  <c r="R68" i="36"/>
  <c r="Y68" i="36"/>
  <c r="AE68" i="36" a="1"/>
  <c r="AE68" i="36" s="1"/>
  <c r="P68" i="36"/>
  <c r="Q68" i="36"/>
  <c r="BA68" i="36" s="1"/>
  <c r="BB68" i="36" s="1"/>
  <c r="V68" i="36"/>
  <c r="AY68" i="36" s="1"/>
  <c r="AA68" i="36"/>
  <c r="U68" i="36"/>
  <c r="Z68" i="36"/>
  <c r="AZ68" i="36" s="1"/>
  <c r="S68" i="36"/>
  <c r="W68" i="36"/>
  <c r="AS86" i="36"/>
  <c r="AF86" i="36" s="1"/>
  <c r="AE62" i="36" a="1"/>
  <c r="AE62" i="36" s="1"/>
  <c r="AD62" i="36" s="1"/>
  <c r="AC62" i="36" s="1"/>
  <c r="U85" i="36"/>
  <c r="Z85" i="36"/>
  <c r="AZ85" i="36" s="1"/>
  <c r="Y52" i="36"/>
  <c r="Y106" i="36"/>
  <c r="AB106" i="36"/>
  <c r="BB19" i="36"/>
  <c r="U128" i="36"/>
  <c r="Z128" i="36"/>
  <c r="AZ128" i="36" s="1"/>
  <c r="BB128" i="36" s="1"/>
  <c r="U4" i="36"/>
  <c r="S4" i="36"/>
  <c r="AA4" i="36"/>
  <c r="Q4" i="36"/>
  <c r="BA4" i="36" s="1"/>
  <c r="BB4" i="36" s="1"/>
  <c r="AE4" i="36" a="1"/>
  <c r="AE4" i="36" s="1"/>
  <c r="Z4" i="36"/>
  <c r="AZ4" i="36" s="1"/>
  <c r="W4" i="36"/>
  <c r="V4" i="36"/>
  <c r="AY4" i="36" s="1"/>
  <c r="Y4" i="36"/>
  <c r="P4" i="36"/>
  <c r="R13" i="36"/>
  <c r="AA85" i="36"/>
  <c r="W52" i="36"/>
  <c r="AA52" i="36"/>
  <c r="U106" i="36"/>
  <c r="S106" i="36"/>
  <c r="Z65" i="36"/>
  <c r="AZ65" i="36" s="1"/>
  <c r="V65" i="36"/>
  <c r="AY65" i="36" s="1"/>
  <c r="R65" i="36"/>
  <c r="P65" i="36"/>
  <c r="S65" i="36"/>
  <c r="Q65" i="36"/>
  <c r="BA65" i="36" s="1"/>
  <c r="AB65" i="36"/>
  <c r="P82" i="36"/>
  <c r="U82" i="36"/>
  <c r="V82" i="36"/>
  <c r="AY82" i="36" s="1"/>
  <c r="S82" i="36"/>
  <c r="AB82" i="36"/>
  <c r="AA82" i="36"/>
  <c r="Q82" i="36"/>
  <c r="BA82" i="36" s="1"/>
  <c r="BB82" i="36" s="1"/>
  <c r="Y82" i="36"/>
  <c r="W82" i="36"/>
  <c r="R82" i="36"/>
  <c r="Z82" i="36"/>
  <c r="AZ82" i="36" s="1"/>
  <c r="AE82" i="36" a="1"/>
  <c r="AE82" i="36" s="1"/>
  <c r="AD82" i="36" s="1"/>
  <c r="AC82" i="36" s="1"/>
  <c r="Q84" i="36"/>
  <c r="BA84" i="36" s="1"/>
  <c r="BB84" i="36" s="1"/>
  <c r="S84" i="36"/>
  <c r="AB84" i="36"/>
  <c r="R84" i="36"/>
  <c r="AE84" i="36" a="1"/>
  <c r="AE84" i="36" s="1"/>
  <c r="AD84" i="36" s="1"/>
  <c r="AC84" i="36" s="1"/>
  <c r="V84" i="36"/>
  <c r="AY84" i="36" s="1"/>
  <c r="Z84" i="36"/>
  <c r="AZ84" i="36" s="1"/>
  <c r="U84" i="36"/>
  <c r="Y84" i="36"/>
  <c r="AA84" i="36"/>
  <c r="P84" i="36"/>
  <c r="W84" i="36"/>
  <c r="AB13" i="36"/>
  <c r="W85" i="36"/>
  <c r="AB52" i="36"/>
  <c r="R52" i="36"/>
  <c r="Q106" i="36"/>
  <c r="BA106" i="36" s="1"/>
  <c r="AS106" i="36"/>
  <c r="AF106" i="36" s="1"/>
  <c r="AU49" i="36"/>
  <c r="AV89" i="36" s="1"/>
  <c r="R49" i="36"/>
  <c r="Q49" i="36"/>
  <c r="BA49" i="36" s="1"/>
  <c r="S64" i="36"/>
  <c r="AA64" i="36"/>
  <c r="R64" i="36"/>
  <c r="Q64" i="36"/>
  <c r="BA64" i="36" s="1"/>
  <c r="Y64" i="36"/>
  <c r="AB64" i="36"/>
  <c r="AU64" i="36"/>
  <c r="W64" i="36"/>
  <c r="Z64" i="36"/>
  <c r="AZ64" i="36" s="1"/>
  <c r="V64" i="36"/>
  <c r="AY64" i="36" s="1"/>
  <c r="U64" i="36"/>
  <c r="P64" i="36"/>
  <c r="AU2" i="36"/>
  <c r="AV77" i="36" s="1"/>
  <c r="Z2" i="36"/>
  <c r="AZ2" i="36" s="1"/>
  <c r="P2" i="36"/>
  <c r="Y2" i="36"/>
  <c r="S2" i="36"/>
  <c r="W2" i="36"/>
  <c r="AA2" i="36"/>
  <c r="V2" i="36"/>
  <c r="AY2" i="36" s="1"/>
  <c r="AE2" i="36" a="1"/>
  <c r="AE2" i="36" s="1"/>
  <c r="AB2" i="36"/>
  <c r="U2" i="36"/>
  <c r="R2" i="36"/>
  <c r="Q2" i="36"/>
  <c r="BA2" i="36" s="1"/>
  <c r="BB2" i="36" s="1"/>
  <c r="AS118" i="36"/>
  <c r="AF118" i="36" s="1"/>
  <c r="AS66" i="36"/>
  <c r="AF66" i="36" s="1"/>
  <c r="P13" i="36"/>
  <c r="S52" i="36"/>
  <c r="AU52" i="36"/>
  <c r="AV106" i="36" s="1"/>
  <c r="W106" i="36"/>
  <c r="BB9" i="36"/>
  <c r="Y110" i="36"/>
  <c r="U110" i="36"/>
  <c r="AB110" i="36"/>
  <c r="AS110" i="36"/>
  <c r="AF110" i="36" s="1"/>
  <c r="V110" i="36"/>
  <c r="AY110" i="36" s="1"/>
  <c r="BB110" i="36" s="1"/>
  <c r="S110" i="36"/>
  <c r="Q110" i="36"/>
  <c r="BA110" i="36" s="1"/>
  <c r="Z110" i="36"/>
  <c r="AZ110" i="36" s="1"/>
  <c r="W110" i="36"/>
  <c r="P110" i="36"/>
  <c r="R110" i="36"/>
  <c r="AA110" i="36"/>
  <c r="AU37" i="36"/>
  <c r="AV23" i="36" s="1"/>
  <c r="AE37" i="36" a="1"/>
  <c r="AE37" i="36" s="1"/>
  <c r="W37" i="36"/>
  <c r="AB37" i="36"/>
  <c r="Z37" i="36"/>
  <c r="AZ37" i="36" s="1"/>
  <c r="V37" i="36"/>
  <c r="AY37" i="36" s="1"/>
  <c r="U37" i="36"/>
  <c r="AA37" i="36"/>
  <c r="Y37" i="36"/>
  <c r="P37" i="36"/>
  <c r="S37" i="36"/>
  <c r="Q37" i="36"/>
  <c r="BA37" i="36" s="1"/>
  <c r="BB37" i="36" s="1"/>
  <c r="R37" i="36"/>
  <c r="AB19" i="36"/>
  <c r="P19" i="36"/>
  <c r="Z108" i="36"/>
  <c r="AZ108" i="36" s="1"/>
  <c r="BB108" i="36" s="1"/>
  <c r="Q108" i="36"/>
  <c r="BA108" i="36" s="1"/>
  <c r="AE14" i="35" a="1"/>
  <c r="AE14" i="35" s="1"/>
  <c r="R14" i="35"/>
  <c r="AA128" i="35"/>
  <c r="AB72" i="35"/>
  <c r="Y90" i="35"/>
  <c r="R90" i="35"/>
  <c r="Q127" i="35"/>
  <c r="BA127" i="35" s="1"/>
  <c r="BB127" i="35" s="1"/>
  <c r="V104" i="35"/>
  <c r="AY104" i="35" s="1"/>
  <c r="Q67" i="35"/>
  <c r="BA67" i="35" s="1"/>
  <c r="BB106" i="35"/>
  <c r="R113" i="35"/>
  <c r="AE113" i="35" a="1"/>
  <c r="AE113" i="35" s="1"/>
  <c r="V25" i="35"/>
  <c r="AY25" i="35" s="1"/>
  <c r="BB18" i="35"/>
  <c r="S63" i="35"/>
  <c r="V129" i="35"/>
  <c r="AY129" i="35" s="1"/>
  <c r="AS120" i="35"/>
  <c r="AF120" i="35" s="1"/>
  <c r="AB120" i="35"/>
  <c r="S120" i="35"/>
  <c r="R120" i="35"/>
  <c r="W120" i="35"/>
  <c r="Q120" i="35"/>
  <c r="BA120" i="35" s="1"/>
  <c r="AA120" i="35"/>
  <c r="Y120" i="35"/>
  <c r="U77" i="35"/>
  <c r="AE77" i="35" a="1"/>
  <c r="AE77" i="35" s="1"/>
  <c r="V77" i="35"/>
  <c r="AY77" i="35" s="1"/>
  <c r="Y77" i="35"/>
  <c r="AB77" i="35"/>
  <c r="W77" i="35"/>
  <c r="R77" i="35"/>
  <c r="AA77" i="35"/>
  <c r="Z77" i="35"/>
  <c r="AZ77" i="35" s="1"/>
  <c r="P77" i="35"/>
  <c r="P88" i="35"/>
  <c r="V88" i="35"/>
  <c r="AY88" i="35" s="1"/>
  <c r="AS88" i="35"/>
  <c r="AF88" i="35" s="1"/>
  <c r="Y88" i="35"/>
  <c r="AA88" i="35"/>
  <c r="U88" i="35"/>
  <c r="W88" i="35"/>
  <c r="Z88" i="35"/>
  <c r="AZ88" i="35" s="1"/>
  <c r="AS127" i="35"/>
  <c r="AF127" i="35" s="1"/>
  <c r="Z128" i="35"/>
  <c r="AZ128" i="35" s="1"/>
  <c r="R128" i="35"/>
  <c r="W128" i="35"/>
  <c r="P72" i="35"/>
  <c r="AA90" i="35"/>
  <c r="Z127" i="35"/>
  <c r="AZ127" i="35" s="1"/>
  <c r="V127" i="35"/>
  <c r="AY127" i="35" s="1"/>
  <c r="AA104" i="35"/>
  <c r="AA113" i="35"/>
  <c r="P113" i="35"/>
  <c r="W25" i="35"/>
  <c r="BB2" i="35"/>
  <c r="R19" i="35"/>
  <c r="Y19" i="35"/>
  <c r="V19" i="35"/>
  <c r="AY19" i="35" s="1"/>
  <c r="BB19" i="35" s="1"/>
  <c r="W19" i="35"/>
  <c r="U19" i="35"/>
  <c r="P19" i="35"/>
  <c r="AA19" i="35"/>
  <c r="AU19" i="35"/>
  <c r="S19" i="35"/>
  <c r="AB19" i="35"/>
  <c r="Q19" i="35"/>
  <c r="BA19" i="35" s="1"/>
  <c r="S41" i="35"/>
  <c r="P41" i="35"/>
  <c r="AA41" i="35"/>
  <c r="Q41" i="35"/>
  <c r="BA41" i="35" s="1"/>
  <c r="Y41" i="35"/>
  <c r="Z41" i="35"/>
  <c r="AZ41" i="35" s="1"/>
  <c r="AU41" i="35"/>
  <c r="W41" i="35"/>
  <c r="V41" i="35"/>
  <c r="AY41" i="35" s="1"/>
  <c r="BB41" i="35" s="1"/>
  <c r="AB41" i="35"/>
  <c r="R41" i="35"/>
  <c r="U41" i="35"/>
  <c r="AS113" i="35"/>
  <c r="AF113" i="35" s="1"/>
  <c r="AS124" i="35"/>
  <c r="AF124" i="35" s="1"/>
  <c r="AD77" i="35"/>
  <c r="AC77" i="35" s="1"/>
  <c r="W14" i="35"/>
  <c r="S128" i="35"/>
  <c r="Q72" i="35"/>
  <c r="BA72" i="35" s="1"/>
  <c r="AE90" i="35" a="1"/>
  <c r="AE90" i="35" s="1"/>
  <c r="R127" i="35"/>
  <c r="P127" i="35"/>
  <c r="W104" i="35"/>
  <c r="S67" i="35"/>
  <c r="U113" i="35"/>
  <c r="Y25" i="35"/>
  <c r="R129" i="35"/>
  <c r="AE26" i="35" a="1"/>
  <c r="AE26" i="35" s="1"/>
  <c r="W26" i="35"/>
  <c r="AS129" i="35"/>
  <c r="AF129" i="35" s="1"/>
  <c r="AS97" i="35"/>
  <c r="AF97" i="35" s="1"/>
  <c r="AA72" i="35"/>
  <c r="S72" i="35"/>
  <c r="Q90" i="35"/>
  <c r="BA90" i="35" s="1"/>
  <c r="BB90" i="35" s="1"/>
  <c r="Y127" i="35"/>
  <c r="AE127" i="35" a="1"/>
  <c r="AE127" i="35" s="1"/>
  <c r="Y104" i="35"/>
  <c r="W67" i="35"/>
  <c r="Y113" i="35"/>
  <c r="AB25" i="35"/>
  <c r="BB35" i="35"/>
  <c r="BB50" i="35"/>
  <c r="BB46" i="35"/>
  <c r="Y78" i="35"/>
  <c r="W78" i="35"/>
  <c r="U78" i="35"/>
  <c r="R78" i="35"/>
  <c r="AA78" i="35"/>
  <c r="Z78" i="35"/>
  <c r="AZ78" i="35" s="1"/>
  <c r="P78" i="35"/>
  <c r="Q78" i="35"/>
  <c r="BA78" i="35" s="1"/>
  <c r="BB78" i="35" s="1"/>
  <c r="AE78" i="35" a="1"/>
  <c r="AE78" i="35" s="1"/>
  <c r="AD78" i="35" s="1"/>
  <c r="AC78" i="35" s="1"/>
  <c r="AB78" i="35"/>
  <c r="V78" i="35"/>
  <c r="AY78" i="35" s="1"/>
  <c r="S78" i="35"/>
  <c r="AE43" i="35" a="1"/>
  <c r="AE43" i="35" s="1"/>
  <c r="AB43" i="35"/>
  <c r="U43" i="35"/>
  <c r="R43" i="35"/>
  <c r="V43" i="35"/>
  <c r="AY43" i="35" s="1"/>
  <c r="S43" i="35"/>
  <c r="Q43" i="35"/>
  <c r="BA43" i="35" s="1"/>
  <c r="BB43" i="35" s="1"/>
  <c r="AA43" i="35"/>
  <c r="P43" i="35"/>
  <c r="Y43" i="35"/>
  <c r="W43" i="35"/>
  <c r="S14" i="35"/>
  <c r="Z14" i="35"/>
  <c r="AZ14" i="35" s="1"/>
  <c r="P14" i="35"/>
  <c r="S8" i="35"/>
  <c r="AA8" i="35"/>
  <c r="Q8" i="35"/>
  <c r="BA8" i="35" s="1"/>
  <c r="AB8" i="35"/>
  <c r="R8" i="35"/>
  <c r="Z8" i="35"/>
  <c r="AZ8" i="35" s="1"/>
  <c r="BB8" i="35" s="1"/>
  <c r="Y8" i="35"/>
  <c r="U8" i="35"/>
  <c r="AU8" i="35"/>
  <c r="AV18" i="35" s="1"/>
  <c r="P8" i="35"/>
  <c r="AE41" i="35" a="1"/>
  <c r="AE41" i="35" s="1"/>
  <c r="AD41" i="35" s="1"/>
  <c r="AC41" i="35" s="1"/>
  <c r="AS93" i="35"/>
  <c r="AF93" i="35" s="1"/>
  <c r="AS90" i="35"/>
  <c r="AF90" i="35" s="1"/>
  <c r="AD90" i="35" s="1"/>
  <c r="AC90" i="35" s="1"/>
  <c r="AE8" i="35" a="1"/>
  <c r="AE8" i="35" s="1"/>
  <c r="AD8" i="35" s="1"/>
  <c r="AC8" i="35" s="1"/>
  <c r="AE67" i="35" a="1"/>
  <c r="AE67" i="35" s="1"/>
  <c r="AD67" i="35" s="1"/>
  <c r="AC67" i="35" s="1"/>
  <c r="V128" i="35"/>
  <c r="AY128" i="35" s="1"/>
  <c r="W72" i="35"/>
  <c r="Z72" i="35"/>
  <c r="AZ72" i="35" s="1"/>
  <c r="Z90" i="35"/>
  <c r="AZ90" i="35" s="1"/>
  <c r="S90" i="35"/>
  <c r="AB127" i="35"/>
  <c r="Z104" i="35"/>
  <c r="AZ104" i="35" s="1"/>
  <c r="R67" i="35"/>
  <c r="V113" i="35"/>
  <c r="AY113" i="35" s="1"/>
  <c r="Z25" i="35"/>
  <c r="AZ25" i="35" s="1"/>
  <c r="V63" i="35"/>
  <c r="AY63" i="35" s="1"/>
  <c r="BB99" i="35"/>
  <c r="AE49" i="35" a="1"/>
  <c r="AE49" i="35" s="1"/>
  <c r="Z49" i="35"/>
  <c r="AZ49" i="35" s="1"/>
  <c r="Q49" i="35"/>
  <c r="BA49" i="35" s="1"/>
  <c r="BB49" i="35" s="1"/>
  <c r="Y49" i="35"/>
  <c r="AU49" i="35"/>
  <c r="AV32" i="35" s="1"/>
  <c r="AA49" i="35"/>
  <c r="P49" i="35"/>
  <c r="S49" i="35"/>
  <c r="AB49" i="35"/>
  <c r="W49" i="35"/>
  <c r="V49" i="35"/>
  <c r="AY49" i="35" s="1"/>
  <c r="U49" i="35"/>
  <c r="R49" i="35"/>
  <c r="R79" i="35"/>
  <c r="S79" i="35"/>
  <c r="Z79" i="35"/>
  <c r="AZ79" i="35" s="1"/>
  <c r="P79" i="35"/>
  <c r="U79" i="35"/>
  <c r="W79" i="35"/>
  <c r="Y79" i="35"/>
  <c r="AE79" i="35" a="1"/>
  <c r="AE79" i="35" s="1"/>
  <c r="AD79" i="35" s="1"/>
  <c r="AC79" i="35" s="1"/>
  <c r="AB79" i="35"/>
  <c r="V79" i="35"/>
  <c r="AY79" i="35" s="1"/>
  <c r="Q79" i="35"/>
  <c r="BA79" i="35" s="1"/>
  <c r="BB79" i="35" s="1"/>
  <c r="AA79" i="35"/>
  <c r="Z124" i="35"/>
  <c r="AZ124" i="35" s="1"/>
  <c r="P124" i="35"/>
  <c r="Y124" i="35"/>
  <c r="W124" i="35"/>
  <c r="Q124" i="35"/>
  <c r="BA124" i="35" s="1"/>
  <c r="BB124" i="35" s="1"/>
  <c r="AE124" i="35" a="1"/>
  <c r="AE124" i="35" s="1"/>
  <c r="V124" i="35"/>
  <c r="AY124" i="35" s="1"/>
  <c r="S124" i="35"/>
  <c r="U124" i="35"/>
  <c r="AB124" i="35"/>
  <c r="R124" i="35"/>
  <c r="AA124" i="35"/>
  <c r="W93" i="35"/>
  <c r="V93" i="35"/>
  <c r="AY93" i="35" s="1"/>
  <c r="Z93" i="35"/>
  <c r="AZ93" i="35" s="1"/>
  <c r="P93" i="35"/>
  <c r="AA93" i="35"/>
  <c r="Y93" i="35"/>
  <c r="S93" i="35"/>
  <c r="Q93" i="35"/>
  <c r="BA93" i="35" s="1"/>
  <c r="BB93" i="35" s="1"/>
  <c r="R93" i="35"/>
  <c r="AB93" i="35"/>
  <c r="AE93" i="35" a="1"/>
  <c r="AE93" i="35" s="1"/>
  <c r="U93" i="35"/>
  <c r="AE104" i="35" a="1"/>
  <c r="AE104" i="35" s="1"/>
  <c r="AD104" i="35" s="1"/>
  <c r="AC104" i="35" s="1"/>
  <c r="AE25" i="35" a="1"/>
  <c r="AE25" i="35" s="1"/>
  <c r="AD25" i="35" s="1"/>
  <c r="AC25" i="35" s="1"/>
  <c r="Y14" i="35"/>
  <c r="U14" i="35"/>
  <c r="Q128" i="35"/>
  <c r="BA128" i="35" s="1"/>
  <c r="BB128" i="35" s="1"/>
  <c r="W90" i="35"/>
  <c r="W44" i="35"/>
  <c r="Z44" i="35"/>
  <c r="AZ44" i="35" s="1"/>
  <c r="W86" i="35"/>
  <c r="U86" i="35"/>
  <c r="AB86" i="35"/>
  <c r="R86" i="35"/>
  <c r="AA86" i="35"/>
  <c r="S86" i="35"/>
  <c r="Q86" i="35"/>
  <c r="BA86" i="35" s="1"/>
  <c r="Y86" i="35"/>
  <c r="P86" i="35"/>
  <c r="Z86" i="35"/>
  <c r="AZ86" i="35" s="1"/>
  <c r="AS86" i="35"/>
  <c r="AF86" i="35" s="1"/>
  <c r="V86" i="35"/>
  <c r="AY86" i="35" s="1"/>
  <c r="W36" i="35"/>
  <c r="V36" i="35"/>
  <c r="AY36" i="35" s="1"/>
  <c r="AA36" i="35"/>
  <c r="U36" i="35"/>
  <c r="R36" i="35"/>
  <c r="Q36" i="35"/>
  <c r="BA36" i="35" s="1"/>
  <c r="AU36" i="35"/>
  <c r="Z36" i="35"/>
  <c r="AZ36" i="35" s="1"/>
  <c r="P36" i="35"/>
  <c r="Y36" i="35"/>
  <c r="S36" i="35"/>
  <c r="AB36" i="35"/>
  <c r="Q28" i="34"/>
  <c r="BA28" i="34" s="1"/>
  <c r="AU28" i="34"/>
  <c r="AV129" i="34" s="1"/>
  <c r="BB69" i="34"/>
  <c r="U60" i="34"/>
  <c r="V60" i="34"/>
  <c r="AY60" i="34" s="1"/>
  <c r="BB60" i="34" s="1"/>
  <c r="Y68" i="34"/>
  <c r="Z68" i="34"/>
  <c r="AZ68" i="34" s="1"/>
  <c r="AE68" i="34" a="1"/>
  <c r="AE68" i="34" s="1"/>
  <c r="V68" i="34"/>
  <c r="AY68" i="34" s="1"/>
  <c r="AB68" i="34"/>
  <c r="P68" i="34"/>
  <c r="S68" i="34"/>
  <c r="R68" i="34"/>
  <c r="AA68" i="34"/>
  <c r="W68" i="34"/>
  <c r="Y78" i="34"/>
  <c r="P78" i="34"/>
  <c r="AA78" i="34"/>
  <c r="W78" i="34"/>
  <c r="Z78" i="34"/>
  <c r="AZ78" i="34" s="1"/>
  <c r="S78" i="34"/>
  <c r="R78" i="34"/>
  <c r="AS78" i="34"/>
  <c r="AF78" i="34" s="1"/>
  <c r="AB78" i="34"/>
  <c r="Q78" i="34"/>
  <c r="BA78" i="34" s="1"/>
  <c r="U78" i="34"/>
  <c r="V78" i="34"/>
  <c r="AY78" i="34" s="1"/>
  <c r="AD102" i="34"/>
  <c r="AC102" i="34" s="1"/>
  <c r="R28" i="34"/>
  <c r="AA28" i="34"/>
  <c r="Q60" i="34"/>
  <c r="BA60" i="34" s="1"/>
  <c r="Y60" i="34"/>
  <c r="BB93" i="34"/>
  <c r="AE60" i="34" a="1"/>
  <c r="AE60" i="34" s="1"/>
  <c r="AD60" i="34" s="1"/>
  <c r="AC60" i="34" s="1"/>
  <c r="U28" i="34"/>
  <c r="AB60" i="34"/>
  <c r="W60" i="34"/>
  <c r="AA94" i="34"/>
  <c r="Q94" i="34"/>
  <c r="BA94" i="34" s="1"/>
  <c r="AS94" i="34"/>
  <c r="AF94" i="34" s="1"/>
  <c r="Y94" i="34"/>
  <c r="S94" i="34"/>
  <c r="P94" i="34"/>
  <c r="AB94" i="34"/>
  <c r="V94" i="34"/>
  <c r="AY94" i="34" s="1"/>
  <c r="W94" i="34"/>
  <c r="R94" i="34"/>
  <c r="AB28" i="34"/>
  <c r="AA60" i="34"/>
  <c r="S5" i="34"/>
  <c r="U5" i="34"/>
  <c r="AB5" i="34"/>
  <c r="P5" i="34"/>
  <c r="R5" i="34"/>
  <c r="AA5" i="34"/>
  <c r="Q5" i="34"/>
  <c r="BA5" i="34" s="1"/>
  <c r="BB5" i="34" s="1"/>
  <c r="V5" i="34"/>
  <c r="AY5" i="34" s="1"/>
  <c r="AE5" i="34" a="1"/>
  <c r="AE5" i="34" s="1"/>
  <c r="Y5" i="34"/>
  <c r="AU5" i="34"/>
  <c r="W5" i="34"/>
  <c r="Z5" i="34"/>
  <c r="AZ5" i="34" s="1"/>
  <c r="AU44" i="34"/>
  <c r="W44" i="34"/>
  <c r="Y44" i="34"/>
  <c r="V44" i="34"/>
  <c r="AY44" i="34" s="1"/>
  <c r="BB44" i="34" s="1"/>
  <c r="P44" i="34"/>
  <c r="U44" i="34"/>
  <c r="AB44" i="34"/>
  <c r="R44" i="34"/>
  <c r="AA44" i="34"/>
  <c r="Q44" i="34"/>
  <c r="BA44" i="34" s="1"/>
  <c r="AE6" i="34" a="1"/>
  <c r="AE6" i="34" s="1"/>
  <c r="U6" i="34"/>
  <c r="AB6" i="34"/>
  <c r="S6" i="34"/>
  <c r="AA6" i="34"/>
  <c r="Z6" i="34"/>
  <c r="AZ6" i="34" s="1"/>
  <c r="V6" i="34"/>
  <c r="AY6" i="34" s="1"/>
  <c r="P6" i="34"/>
  <c r="R6" i="34"/>
  <c r="Y6" i="34"/>
  <c r="AU6" i="34"/>
  <c r="W6" i="34"/>
  <c r="Q6" i="34"/>
  <c r="BA6" i="34" s="1"/>
  <c r="BB6" i="34" s="1"/>
  <c r="AB85" i="34"/>
  <c r="W85" i="34"/>
  <c r="R85" i="34"/>
  <c r="AA85" i="34"/>
  <c r="Q85" i="34"/>
  <c r="BA85" i="34" s="1"/>
  <c r="BB85" i="34" s="1"/>
  <c r="Y85" i="34"/>
  <c r="Z85" i="34"/>
  <c r="AZ85" i="34" s="1"/>
  <c r="V85" i="34"/>
  <c r="AY85" i="34" s="1"/>
  <c r="AE85" i="34" a="1"/>
  <c r="AE85" i="34" s="1"/>
  <c r="AD85" i="34" s="1"/>
  <c r="AC85" i="34" s="1"/>
  <c r="S85" i="34"/>
  <c r="AS117" i="34"/>
  <c r="AF117" i="34" s="1"/>
  <c r="AS73" i="34"/>
  <c r="AF73" i="34" s="1"/>
  <c r="W28" i="34"/>
  <c r="AU60" i="34"/>
  <c r="AB121" i="34"/>
  <c r="AA121" i="34"/>
  <c r="Q121" i="34"/>
  <c r="BA121" i="34" s="1"/>
  <c r="BB121" i="34" s="1"/>
  <c r="W121" i="34"/>
  <c r="AE121" i="34" a="1"/>
  <c r="AE121" i="34" s="1"/>
  <c r="AD121" i="34" s="1"/>
  <c r="AC121" i="34" s="1"/>
  <c r="Y121" i="34"/>
  <c r="V121" i="34"/>
  <c r="AY121" i="34" s="1"/>
  <c r="P121" i="34"/>
  <c r="Z121" i="34"/>
  <c r="AZ121" i="34" s="1"/>
  <c r="R121" i="34"/>
  <c r="S121" i="34"/>
  <c r="U121" i="34"/>
  <c r="Y53" i="34"/>
  <c r="AB53" i="34"/>
  <c r="AU53" i="34"/>
  <c r="Z53" i="34"/>
  <c r="AZ53" i="34" s="1"/>
  <c r="R53" i="34"/>
  <c r="U53" i="34"/>
  <c r="S53" i="34"/>
  <c r="V53" i="34"/>
  <c r="AY53" i="34" s="1"/>
  <c r="AE53" i="34" a="1"/>
  <c r="AE53" i="34" s="1"/>
  <c r="Q53" i="34"/>
  <c r="BA53" i="34" s="1"/>
  <c r="BB53" i="34" s="1"/>
  <c r="AA53" i="34"/>
  <c r="P53" i="34"/>
  <c r="BB46" i="34"/>
  <c r="BB27" i="34"/>
  <c r="S28" i="34"/>
  <c r="P60" i="34"/>
  <c r="BB78" i="34"/>
  <c r="AE25" i="34" a="1"/>
  <c r="AE25" i="34" s="1"/>
  <c r="AB25" i="34"/>
  <c r="U25" i="34"/>
  <c r="AA25" i="34"/>
  <c r="P25" i="34"/>
  <c r="Y25" i="34"/>
  <c r="V25" i="34"/>
  <c r="AY25" i="34" s="1"/>
  <c r="S25" i="34"/>
  <c r="Q25" i="34"/>
  <c r="BA25" i="34" s="1"/>
  <c r="BB25" i="34" s="1"/>
  <c r="W25" i="34"/>
  <c r="AU25" i="34"/>
  <c r="AV126" i="34" s="1"/>
  <c r="R116" i="34"/>
  <c r="AA116" i="34"/>
  <c r="Q116" i="34"/>
  <c r="BA116" i="34" s="1"/>
  <c r="BB116" i="34" s="1"/>
  <c r="Z116" i="34"/>
  <c r="AZ116" i="34" s="1"/>
  <c r="V116" i="34"/>
  <c r="AY116" i="34" s="1"/>
  <c r="P116" i="34"/>
  <c r="AB116" i="34"/>
  <c r="W116" i="34"/>
  <c r="S116" i="34"/>
  <c r="Y116" i="34"/>
  <c r="U116" i="34"/>
  <c r="AE116" i="34" a="1"/>
  <c r="AE116" i="34" s="1"/>
  <c r="AD116" i="34" s="1"/>
  <c r="AC116" i="34" s="1"/>
  <c r="AD68" i="34"/>
  <c r="AC68" i="34" s="1"/>
  <c r="AE78" i="34" a="1"/>
  <c r="AE78" i="34" s="1"/>
  <c r="AD78" i="34" s="1"/>
  <c r="AC78" i="34" s="1"/>
  <c r="AE28" i="34" a="1"/>
  <c r="AE28" i="34" s="1"/>
  <c r="AD28" i="34" s="1"/>
  <c r="AC28" i="34" s="1"/>
  <c r="BB94" i="34"/>
  <c r="P28" i="34"/>
  <c r="BB105" i="34"/>
  <c r="S79" i="34"/>
  <c r="Z79" i="34"/>
  <c r="AZ79" i="34" s="1"/>
  <c r="P79" i="34"/>
  <c r="V79" i="34"/>
  <c r="AY79" i="34" s="1"/>
  <c r="BB79" i="34" s="1"/>
  <c r="U79" i="34"/>
  <c r="AB79" i="34"/>
  <c r="Q79" i="34"/>
  <c r="BA79" i="34" s="1"/>
  <c r="Y79" i="34"/>
  <c r="W79" i="34"/>
  <c r="R79" i="34"/>
  <c r="AS79" i="34"/>
  <c r="AF79" i="34" s="1"/>
  <c r="AA79" i="34"/>
  <c r="Q13" i="34"/>
  <c r="BA13" i="34" s="1"/>
  <c r="R13" i="34"/>
  <c r="U13" i="34"/>
  <c r="AA13" i="34"/>
  <c r="P13" i="34"/>
  <c r="Y13" i="34"/>
  <c r="V13" i="34"/>
  <c r="AY13" i="34" s="1"/>
  <c r="BB13" i="34" s="1"/>
  <c r="AU13" i="34"/>
  <c r="AV4" i="34" s="1"/>
  <c r="S13" i="34"/>
  <c r="Z13" i="34"/>
  <c r="AZ13" i="34" s="1"/>
  <c r="AB13" i="34"/>
  <c r="W13" i="34"/>
  <c r="P55" i="33"/>
  <c r="Y55" i="33"/>
  <c r="AA55" i="33"/>
  <c r="R55" i="33"/>
  <c r="AU55" i="33"/>
  <c r="AV5" i="33" s="1"/>
  <c r="U55" i="33"/>
  <c r="Q55" i="33"/>
  <c r="BA55" i="33" s="1"/>
  <c r="Z55" i="33"/>
  <c r="AZ55" i="33" s="1"/>
  <c r="AB55" i="33"/>
  <c r="AB114" i="33"/>
  <c r="V67" i="33"/>
  <c r="AY67" i="33" s="1"/>
  <c r="Y70" i="33"/>
  <c r="Y94" i="33"/>
  <c r="AU5" i="33"/>
  <c r="AV24" i="33" s="1"/>
  <c r="Q5" i="33"/>
  <c r="BA5" i="33" s="1"/>
  <c r="U5" i="33"/>
  <c r="Z5" i="33"/>
  <c r="AZ5" i="33" s="1"/>
  <c r="R5" i="33"/>
  <c r="Y5" i="33"/>
  <c r="P5" i="33"/>
  <c r="W5" i="33"/>
  <c r="AA5" i="33"/>
  <c r="V5" i="33"/>
  <c r="AY5" i="33" s="1"/>
  <c r="BB5" i="33" s="1"/>
  <c r="S5" i="33"/>
  <c r="AB5" i="33"/>
  <c r="S69" i="33"/>
  <c r="AB69" i="33"/>
  <c r="AA69" i="33"/>
  <c r="P69" i="33"/>
  <c r="V69" i="33"/>
  <c r="AY69" i="33" s="1"/>
  <c r="BB69" i="33" s="1"/>
  <c r="W69" i="33"/>
  <c r="Z69" i="33"/>
  <c r="AZ69" i="33" s="1"/>
  <c r="Y69" i="33"/>
  <c r="R69" i="33"/>
  <c r="AS69" i="33"/>
  <c r="AF69" i="33" s="1"/>
  <c r="U69" i="33"/>
  <c r="V125" i="33"/>
  <c r="AY125" i="33" s="1"/>
  <c r="Z125" i="33"/>
  <c r="AZ125" i="33" s="1"/>
  <c r="U125" i="33"/>
  <c r="W125" i="33"/>
  <c r="S125" i="33"/>
  <c r="AA125" i="33"/>
  <c r="Q125" i="33"/>
  <c r="BA125" i="33" s="1"/>
  <c r="BB125" i="33" s="1"/>
  <c r="P125" i="33"/>
  <c r="Y125" i="33"/>
  <c r="AB125" i="33"/>
  <c r="R125" i="33"/>
  <c r="AE125" i="33" a="1"/>
  <c r="AE125" i="33" s="1"/>
  <c r="AD125" i="33" s="1"/>
  <c r="AC125" i="33" s="1"/>
  <c r="AE55" i="33" a="1"/>
  <c r="AE55" i="33" s="1"/>
  <c r="AD55" i="33" s="1"/>
  <c r="AC55" i="33" s="1"/>
  <c r="W114" i="33"/>
  <c r="AA67" i="33"/>
  <c r="Y67" i="33"/>
  <c r="V70" i="33"/>
  <c r="AY70" i="33" s="1"/>
  <c r="AA70" i="33"/>
  <c r="U23" i="33"/>
  <c r="S23" i="33"/>
  <c r="AU23" i="33"/>
  <c r="AB23" i="33"/>
  <c r="Y23" i="33"/>
  <c r="Z23" i="33"/>
  <c r="AZ23" i="33" s="1"/>
  <c r="W23" i="33"/>
  <c r="V23" i="33"/>
  <c r="AY23" i="33" s="1"/>
  <c r="P23" i="33"/>
  <c r="S47" i="33"/>
  <c r="AU47" i="33"/>
  <c r="R47" i="33"/>
  <c r="Y47" i="33"/>
  <c r="AB47" i="33"/>
  <c r="U47" i="33"/>
  <c r="P47" i="33"/>
  <c r="AA47" i="33"/>
  <c r="W47" i="33"/>
  <c r="Q47" i="33"/>
  <c r="BA47" i="33" s="1"/>
  <c r="BB47" i="33" s="1"/>
  <c r="AE47" i="33" a="1"/>
  <c r="AE47" i="33" s="1"/>
  <c r="Z47" i="33"/>
  <c r="AZ47" i="33" s="1"/>
  <c r="V47" i="33"/>
  <c r="AY47" i="33" s="1"/>
  <c r="U27" i="33"/>
  <c r="P27" i="33"/>
  <c r="AE27" i="33" a="1"/>
  <c r="AE27" i="33" s="1"/>
  <c r="S27" i="33"/>
  <c r="V27" i="33"/>
  <c r="AY27" i="33" s="1"/>
  <c r="Z27" i="33"/>
  <c r="AZ27" i="33" s="1"/>
  <c r="AA27" i="33"/>
  <c r="Q27" i="33"/>
  <c r="BA27" i="33" s="1"/>
  <c r="BB27" i="33" s="1"/>
  <c r="S94" i="33"/>
  <c r="W94" i="33"/>
  <c r="P94" i="33"/>
  <c r="R94" i="33"/>
  <c r="AD128" i="33"/>
  <c r="AC128" i="33" s="1"/>
  <c r="AE88" i="33" a="1"/>
  <c r="AE88" i="33" s="1"/>
  <c r="AD88" i="33" s="1"/>
  <c r="AC88" i="33" s="1"/>
  <c r="Z114" i="33"/>
  <c r="AZ114" i="33" s="1"/>
  <c r="BB114" i="33" s="1"/>
  <c r="P67" i="33"/>
  <c r="W67" i="33"/>
  <c r="AA94" i="33"/>
  <c r="R21" i="33"/>
  <c r="Y21" i="33"/>
  <c r="S21" i="33"/>
  <c r="AA21" i="33"/>
  <c r="W21" i="33"/>
  <c r="Q21" i="33"/>
  <c r="BA21" i="33" s="1"/>
  <c r="U21" i="33"/>
  <c r="V21" i="33"/>
  <c r="AY21" i="33" s="1"/>
  <c r="BB21" i="33" s="1"/>
  <c r="AB21" i="33"/>
  <c r="AU21" i="33"/>
  <c r="AV21" i="33" s="1"/>
  <c r="Z21" i="33"/>
  <c r="AZ21" i="33" s="1"/>
  <c r="P21" i="33"/>
  <c r="AA121" i="33"/>
  <c r="R121" i="33"/>
  <c r="V121" i="33"/>
  <c r="AY121" i="33" s="1"/>
  <c r="BB121" i="33" s="1"/>
  <c r="Q121" i="33"/>
  <c r="BA121" i="33" s="1"/>
  <c r="AB121" i="33"/>
  <c r="S121" i="33"/>
  <c r="Y121" i="33"/>
  <c r="Q90" i="33"/>
  <c r="BA90" i="33" s="1"/>
  <c r="BB90" i="33" s="1"/>
  <c r="AB90" i="33"/>
  <c r="Y90" i="33"/>
  <c r="S90" i="33"/>
  <c r="V90" i="33"/>
  <c r="AY90" i="33" s="1"/>
  <c r="U90" i="33"/>
  <c r="P90" i="33"/>
  <c r="W90" i="33"/>
  <c r="AE90" i="33" a="1"/>
  <c r="AE90" i="33" s="1"/>
  <c r="AD90" i="33" s="1"/>
  <c r="AC90" i="33" s="1"/>
  <c r="AA90" i="33"/>
  <c r="Z90" i="33"/>
  <c r="AZ90" i="33" s="1"/>
  <c r="R90" i="33"/>
  <c r="AE67" i="33" a="1"/>
  <c r="AE67" i="33" s="1"/>
  <c r="AD67" i="33" s="1"/>
  <c r="AC67" i="33" s="1"/>
  <c r="U114" i="33"/>
  <c r="W70" i="33"/>
  <c r="V55" i="33"/>
  <c r="AY55" i="33" s="1"/>
  <c r="BB55" i="33" s="1"/>
  <c r="BB43" i="33"/>
  <c r="P81" i="33"/>
  <c r="Z94" i="33"/>
  <c r="AZ94" i="33" s="1"/>
  <c r="R42" i="33"/>
  <c r="S42" i="33"/>
  <c r="Q42" i="33"/>
  <c r="BA42" i="33" s="1"/>
  <c r="BB42" i="33" s="1"/>
  <c r="W79" i="33"/>
  <c r="Q79" i="33"/>
  <c r="BA79" i="33" s="1"/>
  <c r="BB79" i="33" s="1"/>
  <c r="U79" i="33"/>
  <c r="AA79" i="33"/>
  <c r="S79" i="33"/>
  <c r="P79" i="33"/>
  <c r="Z79" i="33"/>
  <c r="AZ79" i="33" s="1"/>
  <c r="AE79" i="33" a="1"/>
  <c r="AE79" i="33" s="1"/>
  <c r="AD79" i="33" s="1"/>
  <c r="AC79" i="33" s="1"/>
  <c r="R79" i="33"/>
  <c r="Y79" i="33"/>
  <c r="V79" i="33"/>
  <c r="AY79" i="33" s="1"/>
  <c r="AB79" i="33"/>
  <c r="AU37" i="33"/>
  <c r="AV50" i="33" s="1"/>
  <c r="S37" i="33"/>
  <c r="R37" i="33"/>
  <c r="P37" i="33"/>
  <c r="Q37" i="33"/>
  <c r="BA37" i="33" s="1"/>
  <c r="Z67" i="33"/>
  <c r="AZ67" i="33" s="1"/>
  <c r="AS67" i="33"/>
  <c r="AF67" i="33" s="1"/>
  <c r="AD107" i="33"/>
  <c r="AC107" i="33" s="1"/>
  <c r="Q67" i="33"/>
  <c r="BA67" i="33" s="1"/>
  <c r="Z88" i="33"/>
  <c r="AZ88" i="33" s="1"/>
  <c r="W55" i="33"/>
  <c r="AE81" i="33" a="1"/>
  <c r="AE81" i="33" s="1"/>
  <c r="V94" i="33"/>
  <c r="AY94" i="33" s="1"/>
  <c r="V98" i="33"/>
  <c r="AY98" i="33" s="1"/>
  <c r="BB98" i="33" s="1"/>
  <c r="U98" i="33"/>
  <c r="Y126" i="33"/>
  <c r="U126" i="33"/>
  <c r="AB126" i="33"/>
  <c r="W126" i="33"/>
  <c r="Z126" i="33"/>
  <c r="AZ126" i="33" s="1"/>
  <c r="AE126" i="33" a="1"/>
  <c r="AE126" i="33" s="1"/>
  <c r="AD126" i="33" s="1"/>
  <c r="AC126" i="33" s="1"/>
  <c r="AA126" i="33"/>
  <c r="AV76" i="33"/>
  <c r="S67" i="33"/>
  <c r="Z70" i="33"/>
  <c r="AZ70" i="33" s="1"/>
  <c r="S55" i="33"/>
  <c r="Y81" i="33"/>
  <c r="AE94" i="33" a="1"/>
  <c r="AE94" i="33" s="1"/>
  <c r="P31" i="33"/>
  <c r="Z31" i="33"/>
  <c r="AZ31" i="33" s="1"/>
  <c r="S31" i="33"/>
  <c r="U31" i="33"/>
  <c r="Y31" i="33"/>
  <c r="R31" i="33"/>
  <c r="Q31" i="33"/>
  <c r="BA31" i="33" s="1"/>
  <c r="BB31" i="33" s="1"/>
  <c r="W31" i="33"/>
  <c r="AA31" i="33"/>
  <c r="AE31" i="33" a="1"/>
  <c r="AE31" i="33" s="1"/>
  <c r="S18" i="33"/>
  <c r="R18" i="33"/>
  <c r="W18" i="33"/>
  <c r="Y18" i="33"/>
  <c r="Z18" i="33"/>
  <c r="AZ18" i="33" s="1"/>
  <c r="U18" i="33"/>
  <c r="V18" i="33"/>
  <c r="AY18" i="33" s="1"/>
  <c r="BB18" i="33" s="1"/>
  <c r="AU18" i="33"/>
  <c r="AV2" i="33" s="1"/>
  <c r="Q18" i="33"/>
  <c r="BA18" i="33" s="1"/>
  <c r="AA18" i="33"/>
  <c r="P18" i="33"/>
  <c r="AB18" i="33"/>
  <c r="BB82" i="33"/>
  <c r="AD81" i="33"/>
  <c r="AC81" i="33" s="1"/>
  <c r="AS114" i="33"/>
  <c r="AF114" i="33" s="1"/>
  <c r="Q114" i="33"/>
  <c r="BA114" i="33" s="1"/>
  <c r="S114" i="33"/>
  <c r="Y114" i="33"/>
  <c r="R114" i="33"/>
  <c r="P114" i="33"/>
  <c r="AD122" i="33"/>
  <c r="AC122" i="33" s="1"/>
  <c r="AS94" i="33"/>
  <c r="AF94" i="33" s="1"/>
  <c r="AD94" i="33" s="1"/>
  <c r="AC94" i="33" s="1"/>
  <c r="AE70" i="33" a="1"/>
  <c r="AE70" i="33" s="1"/>
  <c r="AD70" i="33" s="1"/>
  <c r="AC70" i="33" s="1"/>
  <c r="R67" i="33"/>
  <c r="U94" i="33"/>
  <c r="P63" i="33"/>
  <c r="U63" i="33"/>
  <c r="Z63" i="33"/>
  <c r="AZ63" i="33" s="1"/>
  <c r="Q63" i="33"/>
  <c r="BA63" i="33" s="1"/>
  <c r="BB63" i="33" s="1"/>
  <c r="Y63" i="33"/>
  <c r="S63" i="33"/>
  <c r="V63" i="33"/>
  <c r="AY63" i="33" s="1"/>
  <c r="W63" i="33"/>
  <c r="AA63" i="33"/>
  <c r="AE63" i="33" a="1"/>
  <c r="AE63" i="33" s="1"/>
  <c r="R63" i="33"/>
  <c r="AB63" i="33"/>
  <c r="AU63" i="33"/>
  <c r="Z59" i="33"/>
  <c r="AZ59" i="33" s="1"/>
  <c r="S59" i="33"/>
  <c r="W59" i="33"/>
  <c r="P59" i="33"/>
  <c r="Q59" i="33"/>
  <c r="BA59" i="33" s="1"/>
  <c r="BB59" i="33" s="1"/>
  <c r="V59" i="33"/>
  <c r="AY59" i="33" s="1"/>
  <c r="AE59" i="33" a="1"/>
  <c r="AE59" i="33" s="1"/>
  <c r="AA59" i="33"/>
  <c r="Z106" i="33"/>
  <c r="AZ106" i="33" s="1"/>
  <c r="U106" i="33"/>
  <c r="Q106" i="33"/>
  <c r="BA106" i="33" s="1"/>
  <c r="BB106" i="33" s="1"/>
  <c r="AA106" i="33"/>
  <c r="P106" i="33"/>
  <c r="AB106" i="33"/>
  <c r="S106" i="33"/>
  <c r="V106" i="33"/>
  <c r="AY106" i="33" s="1"/>
  <c r="W106" i="33"/>
  <c r="R106" i="33"/>
  <c r="Q102" i="33"/>
  <c r="BA102" i="33" s="1"/>
  <c r="V102" i="33"/>
  <c r="AY102" i="33" s="1"/>
  <c r="P102" i="33"/>
  <c r="U102" i="33"/>
  <c r="R102" i="33"/>
  <c r="Y102" i="33"/>
  <c r="Z102" i="33"/>
  <c r="AZ102" i="33" s="1"/>
  <c r="AA102" i="33"/>
  <c r="AB102" i="33"/>
  <c r="W102" i="33"/>
  <c r="AS102" i="33"/>
  <c r="AF102" i="33" s="1"/>
  <c r="S102" i="33"/>
  <c r="AD105" i="32"/>
  <c r="AC105" i="32" s="1"/>
  <c r="AB127" i="32"/>
  <c r="AS127" i="32"/>
  <c r="AF127" i="32" s="1"/>
  <c r="S116" i="32"/>
  <c r="R116" i="32"/>
  <c r="R123" i="32"/>
  <c r="W102" i="32"/>
  <c r="R102" i="32"/>
  <c r="AA102" i="32"/>
  <c r="P102" i="32"/>
  <c r="Q102" i="32"/>
  <c r="BA102" i="32" s="1"/>
  <c r="BB102" i="32" s="1"/>
  <c r="AE102" i="32" a="1"/>
  <c r="AE102" i="32" s="1"/>
  <c r="S102" i="32"/>
  <c r="AB102" i="32"/>
  <c r="V102" i="32"/>
  <c r="AY102" i="32" s="1"/>
  <c r="U102" i="32"/>
  <c r="Y102" i="32"/>
  <c r="Z102" i="32"/>
  <c r="AZ102" i="32" s="1"/>
  <c r="AS85" i="32"/>
  <c r="AF85" i="32" s="1"/>
  <c r="Q127" i="32"/>
  <c r="BA127" i="32" s="1"/>
  <c r="Q116" i="32"/>
  <c r="BA116" i="32" s="1"/>
  <c r="BB116" i="32" s="1"/>
  <c r="Y126" i="32"/>
  <c r="BB31" i="32"/>
  <c r="R127" i="32"/>
  <c r="W116" i="32"/>
  <c r="AA123" i="32"/>
  <c r="W126" i="32"/>
  <c r="AD70" i="32"/>
  <c r="AC70" i="32" s="1"/>
  <c r="Z25" i="32"/>
  <c r="AZ25" i="32" s="1"/>
  <c r="S127" i="32"/>
  <c r="AE116" i="32" a="1"/>
  <c r="AE116" i="32" s="1"/>
  <c r="W123" i="32"/>
  <c r="AA118" i="32"/>
  <c r="V118" i="32"/>
  <c r="AY118" i="32" s="1"/>
  <c r="W118" i="32"/>
  <c r="U118" i="32"/>
  <c r="AE118" i="32" a="1"/>
  <c r="AE118" i="32" s="1"/>
  <c r="AD118" i="32" s="1"/>
  <c r="AC118" i="32" s="1"/>
  <c r="U64" i="32"/>
  <c r="AB64" i="32"/>
  <c r="Q64" i="32"/>
  <c r="BA64" i="32" s="1"/>
  <c r="AA64" i="32"/>
  <c r="AU64" i="32"/>
  <c r="AV104" i="32" s="1"/>
  <c r="P64" i="32"/>
  <c r="R64" i="32"/>
  <c r="Z64" i="32"/>
  <c r="AZ64" i="32" s="1"/>
  <c r="W64" i="32"/>
  <c r="V64" i="32"/>
  <c r="AY64" i="32" s="1"/>
  <c r="Y64" i="32"/>
  <c r="S64" i="32"/>
  <c r="P127" i="32"/>
  <c r="Z116" i="32"/>
  <c r="AZ116" i="32" s="1"/>
  <c r="P123" i="32"/>
  <c r="V15" i="32"/>
  <c r="AY15" i="32" s="1"/>
  <c r="BB15" i="32" s="1"/>
  <c r="Z15" i="32"/>
  <c r="AZ15" i="32" s="1"/>
  <c r="U15" i="32"/>
  <c r="S15" i="32"/>
  <c r="AB15" i="32"/>
  <c r="R15" i="32"/>
  <c r="W15" i="32"/>
  <c r="Q15" i="32"/>
  <c r="BA15" i="32" s="1"/>
  <c r="P15" i="32"/>
  <c r="AA15" i="32"/>
  <c r="W16" i="32"/>
  <c r="AA16" i="32"/>
  <c r="Q16" i="32"/>
  <c r="BA16" i="32" s="1"/>
  <c r="Z16" i="32"/>
  <c r="AZ16" i="32" s="1"/>
  <c r="P16" i="32"/>
  <c r="U16" i="32"/>
  <c r="Y16" i="32"/>
  <c r="V16" i="32"/>
  <c r="AY16" i="32" s="1"/>
  <c r="AU16" i="32"/>
  <c r="R16" i="32"/>
  <c r="AB16" i="32"/>
  <c r="S16" i="32"/>
  <c r="Z71" i="32"/>
  <c r="AZ71" i="32" s="1"/>
  <c r="Y71" i="32"/>
  <c r="AA71" i="32"/>
  <c r="AB71" i="32"/>
  <c r="U71" i="32"/>
  <c r="P71" i="32"/>
  <c r="W71" i="32"/>
  <c r="AE71" i="32" a="1"/>
  <c r="AE71" i="32" s="1"/>
  <c r="AD71" i="32" s="1"/>
  <c r="AC71" i="32" s="1"/>
  <c r="BB113" i="32"/>
  <c r="S87" i="32"/>
  <c r="P87" i="32"/>
  <c r="W87" i="32"/>
  <c r="Y87" i="32"/>
  <c r="AE87" i="32" a="1"/>
  <c r="AE87" i="32" s="1"/>
  <c r="R87" i="32"/>
  <c r="Q87" i="32"/>
  <c r="BA87" i="32" s="1"/>
  <c r="BB87" i="32" s="1"/>
  <c r="AB87" i="32"/>
  <c r="AA87" i="32"/>
  <c r="Z87" i="32"/>
  <c r="AZ87" i="32" s="1"/>
  <c r="V87" i="32"/>
  <c r="AY87" i="32" s="1"/>
  <c r="U87" i="32"/>
  <c r="Z39" i="32"/>
  <c r="AZ39" i="32" s="1"/>
  <c r="Y39" i="32"/>
  <c r="W39" i="32"/>
  <c r="AE39" i="32" a="1"/>
  <c r="AE39" i="32" s="1"/>
  <c r="U39" i="32"/>
  <c r="V39" i="32"/>
  <c r="AY39" i="32" s="1"/>
  <c r="S39" i="32"/>
  <c r="Q39" i="32"/>
  <c r="BA39" i="32" s="1"/>
  <c r="BB39" i="32" s="1"/>
  <c r="R39" i="32"/>
  <c r="AB39" i="32"/>
  <c r="AU39" i="32"/>
  <c r="P39" i="32"/>
  <c r="AA39" i="32"/>
  <c r="U8" i="32"/>
  <c r="Z8" i="32"/>
  <c r="AZ8" i="32" s="1"/>
  <c r="AU8" i="32"/>
  <c r="W8" i="32"/>
  <c r="R8" i="32"/>
  <c r="Y8" i="32"/>
  <c r="V8" i="32"/>
  <c r="AY8" i="32" s="1"/>
  <c r="AB8" i="32"/>
  <c r="Q8" i="32"/>
  <c r="BA8" i="32" s="1"/>
  <c r="BB8" i="32" s="1"/>
  <c r="AA8" i="32"/>
  <c r="P8" i="32"/>
  <c r="AE8" i="32" a="1"/>
  <c r="AE8" i="32" s="1"/>
  <c r="S8" i="32"/>
  <c r="V127" i="32"/>
  <c r="AY127" i="32" s="1"/>
  <c r="AA127" i="32"/>
  <c r="AB116" i="32"/>
  <c r="AA116" i="32"/>
  <c r="Z123" i="32"/>
  <c r="AZ123" i="32" s="1"/>
  <c r="W86" i="32"/>
  <c r="AE86" i="32" a="1"/>
  <c r="AE86" i="32" s="1"/>
  <c r="AD86" i="32" s="1"/>
  <c r="AC86" i="32" s="1"/>
  <c r="Y86" i="32"/>
  <c r="V86" i="32"/>
  <c r="AY86" i="32" s="1"/>
  <c r="AA86" i="32"/>
  <c r="Q86" i="32"/>
  <c r="BA86" i="32" s="1"/>
  <c r="BB86" i="32" s="1"/>
  <c r="U86" i="32"/>
  <c r="P86" i="32"/>
  <c r="S86" i="32"/>
  <c r="R86" i="32"/>
  <c r="AB86" i="32"/>
  <c r="Z85" i="32"/>
  <c r="AZ85" i="32" s="1"/>
  <c r="U85" i="32"/>
  <c r="AE85" i="32" a="1"/>
  <c r="AE85" i="32" s="1"/>
  <c r="P85" i="32"/>
  <c r="S85" i="32"/>
  <c r="Y85" i="32"/>
  <c r="Q85" i="32"/>
  <c r="BA85" i="32" s="1"/>
  <c r="BB85" i="32" s="1"/>
  <c r="W85" i="32"/>
  <c r="R85" i="32"/>
  <c r="V85" i="32"/>
  <c r="AY85" i="32" s="1"/>
  <c r="AB85" i="32"/>
  <c r="AA85" i="32"/>
  <c r="AS116" i="32"/>
  <c r="AF116" i="32" s="1"/>
  <c r="AD116" i="32" s="1"/>
  <c r="AC116" i="32" s="1"/>
  <c r="AE127" i="32" a="1"/>
  <c r="AE127" i="32" s="1"/>
  <c r="AD127" i="32" s="1"/>
  <c r="AC127" i="32" s="1"/>
  <c r="AS87" i="32"/>
  <c r="AF87" i="32" s="1"/>
  <c r="AD87" i="32" s="1"/>
  <c r="AC87" i="32" s="1"/>
  <c r="AE123" i="32" a="1"/>
  <c r="AE123" i="32" s="1"/>
  <c r="AD123" i="32" s="1"/>
  <c r="AC123" i="32" s="1"/>
  <c r="BB43" i="32"/>
  <c r="U127" i="32"/>
  <c r="Z127" i="32"/>
  <c r="AZ127" i="32" s="1"/>
  <c r="V116" i="32"/>
  <c r="AY116" i="32" s="1"/>
  <c r="V23" i="32"/>
  <c r="AY23" i="32" s="1"/>
  <c r="P23" i="32"/>
  <c r="Q23" i="32"/>
  <c r="BA23" i="32" s="1"/>
  <c r="BB23" i="32" s="1"/>
  <c r="AE23" i="32" a="1"/>
  <c r="AE23" i="32" s="1"/>
  <c r="Y23" i="32"/>
  <c r="R23" i="32"/>
  <c r="W23" i="32"/>
  <c r="AU23" i="32"/>
  <c r="AV44" i="32" s="1"/>
  <c r="U23" i="32"/>
  <c r="S23" i="32"/>
  <c r="AA23" i="32"/>
  <c r="Z23" i="32"/>
  <c r="AZ23" i="32" s="1"/>
  <c r="Q32" i="32"/>
  <c r="BA32" i="32" s="1"/>
  <c r="U32" i="32"/>
  <c r="AA32" i="32"/>
  <c r="AB32" i="32"/>
  <c r="Z32" i="32"/>
  <c r="AZ32" i="32" s="1"/>
  <c r="R32" i="32"/>
  <c r="V32" i="32"/>
  <c r="AY32" i="32" s="1"/>
  <c r="Y32" i="32"/>
  <c r="S32" i="32"/>
  <c r="W32" i="32"/>
  <c r="P32" i="32"/>
  <c r="AU32" i="32"/>
  <c r="AE57" i="32" a="1"/>
  <c r="AE57" i="32" s="1"/>
  <c r="AA57" i="32"/>
  <c r="AU57" i="32"/>
  <c r="AV19" i="32" s="1"/>
  <c r="R57" i="32"/>
  <c r="S57" i="32"/>
  <c r="U57" i="32"/>
  <c r="P57" i="32"/>
  <c r="Y57" i="32"/>
  <c r="Q57" i="32"/>
  <c r="BA57" i="32" s="1"/>
  <c r="BB57" i="32" s="1"/>
  <c r="AS79" i="32"/>
  <c r="AF79" i="32" s="1"/>
  <c r="R79" i="32"/>
  <c r="Q79" i="32"/>
  <c r="BA79" i="32" s="1"/>
  <c r="AA79" i="32"/>
  <c r="Z79" i="32"/>
  <c r="AZ79" i="32" s="1"/>
  <c r="S79" i="32"/>
  <c r="W79" i="32"/>
  <c r="P79" i="32"/>
  <c r="Y79" i="32"/>
  <c r="V79" i="32"/>
  <c r="AY79" i="32" s="1"/>
  <c r="AB79" i="32"/>
  <c r="U79" i="32"/>
  <c r="AS81" i="31"/>
  <c r="AF81" i="31" s="1"/>
  <c r="P81" i="31"/>
  <c r="AS82" i="31"/>
  <c r="AF82" i="31" s="1"/>
  <c r="S82" i="31"/>
  <c r="V41" i="31"/>
  <c r="AY41" i="31" s="1"/>
  <c r="BB41" i="31" s="1"/>
  <c r="Y41" i="31"/>
  <c r="AA41" i="31"/>
  <c r="AU41" i="31"/>
  <c r="AV5" i="31" s="1"/>
  <c r="Q41" i="31"/>
  <c r="BA41" i="31" s="1"/>
  <c r="P41" i="31"/>
  <c r="AB41" i="31"/>
  <c r="U41" i="31"/>
  <c r="S41" i="31"/>
  <c r="R41" i="31"/>
  <c r="W41" i="31"/>
  <c r="Z41" i="31"/>
  <c r="AZ41" i="31" s="1"/>
  <c r="V17" i="31"/>
  <c r="AY17" i="31" s="1"/>
  <c r="Y17" i="31"/>
  <c r="AU17" i="31"/>
  <c r="W17" i="31"/>
  <c r="Z17" i="31"/>
  <c r="AZ17" i="31" s="1"/>
  <c r="Q17" i="31"/>
  <c r="BA17" i="31" s="1"/>
  <c r="BB17" i="31" s="1"/>
  <c r="AB17" i="31"/>
  <c r="R19" i="31"/>
  <c r="S19" i="31"/>
  <c r="Q19" i="31"/>
  <c r="BA19" i="31" s="1"/>
  <c r="U19" i="31"/>
  <c r="P19" i="31"/>
  <c r="Y19" i="31"/>
  <c r="AU19" i="31"/>
  <c r="AV26" i="31" s="1"/>
  <c r="W19" i="31"/>
  <c r="R67" i="31"/>
  <c r="Z67" i="31"/>
  <c r="AZ67" i="31" s="1"/>
  <c r="AA67" i="31"/>
  <c r="S67" i="31"/>
  <c r="P67" i="31"/>
  <c r="Q67" i="31"/>
  <c r="BA67" i="31" s="1"/>
  <c r="AS67" i="31"/>
  <c r="AF67" i="31" s="1"/>
  <c r="U107" i="31"/>
  <c r="V107" i="31"/>
  <c r="AY107" i="31" s="1"/>
  <c r="AA107" i="31"/>
  <c r="S107" i="31"/>
  <c r="Q107" i="31"/>
  <c r="BA107" i="31" s="1"/>
  <c r="BB107" i="31" s="1"/>
  <c r="R107" i="31"/>
  <c r="P107" i="31"/>
  <c r="AE107" i="31" a="1"/>
  <c r="AE107" i="31" s="1"/>
  <c r="AD107" i="31" s="1"/>
  <c r="AC107" i="31" s="1"/>
  <c r="AB107" i="31"/>
  <c r="Z107" i="31"/>
  <c r="AZ107" i="31" s="1"/>
  <c r="Y107" i="31"/>
  <c r="W107" i="31"/>
  <c r="Q81" i="31"/>
  <c r="BA81" i="31" s="1"/>
  <c r="BB81" i="31" s="1"/>
  <c r="Z82" i="31"/>
  <c r="AZ82" i="31" s="1"/>
  <c r="W75" i="31"/>
  <c r="Q75" i="31"/>
  <c r="BA75" i="31" s="1"/>
  <c r="BB75" i="31" s="1"/>
  <c r="P75" i="31"/>
  <c r="Y75" i="31"/>
  <c r="AA75" i="31"/>
  <c r="AB75" i="31"/>
  <c r="U75" i="31"/>
  <c r="S75" i="31"/>
  <c r="Z75" i="31"/>
  <c r="AZ75" i="31" s="1"/>
  <c r="R75" i="31"/>
  <c r="V75" i="31"/>
  <c r="AY75" i="31" s="1"/>
  <c r="AS115" i="31"/>
  <c r="AF115" i="31" s="1"/>
  <c r="Q115" i="31"/>
  <c r="BA115" i="31" s="1"/>
  <c r="S115" i="31"/>
  <c r="Y115" i="31"/>
  <c r="W115" i="31"/>
  <c r="R115" i="31"/>
  <c r="V115" i="31"/>
  <c r="AY115" i="31" s="1"/>
  <c r="BB115" i="31" s="1"/>
  <c r="U115" i="31"/>
  <c r="P115" i="31"/>
  <c r="AB115" i="31"/>
  <c r="Z115" i="31"/>
  <c r="AZ115" i="31" s="1"/>
  <c r="AA115" i="31"/>
  <c r="AD74" i="31"/>
  <c r="AC74" i="31" s="1"/>
  <c r="U82" i="31"/>
  <c r="R42" i="31"/>
  <c r="Z42" i="31"/>
  <c r="AZ42" i="31" s="1"/>
  <c r="R82" i="31"/>
  <c r="AA98" i="31"/>
  <c r="AB98" i="31"/>
  <c r="Y98" i="31"/>
  <c r="S98" i="31"/>
  <c r="V98" i="31"/>
  <c r="AY98" i="31" s="1"/>
  <c r="W98" i="31"/>
  <c r="R98" i="31"/>
  <c r="P98" i="31"/>
  <c r="Q98" i="31"/>
  <c r="BA98" i="31" s="1"/>
  <c r="U98" i="31"/>
  <c r="Z98" i="31"/>
  <c r="AZ98" i="31" s="1"/>
  <c r="AS98" i="31"/>
  <c r="AF98" i="31" s="1"/>
  <c r="AS114" i="31"/>
  <c r="AF114" i="31" s="1"/>
  <c r="P114" i="31"/>
  <c r="Q114" i="31"/>
  <c r="BA114" i="31" s="1"/>
  <c r="S114" i="31"/>
  <c r="U114" i="31"/>
  <c r="R114" i="31"/>
  <c r="AA114" i="31"/>
  <c r="V114" i="31"/>
  <c r="AY114" i="31" s="1"/>
  <c r="BB114" i="31" s="1"/>
  <c r="AU11" i="31"/>
  <c r="S11" i="31"/>
  <c r="V11" i="31"/>
  <c r="AY11" i="31" s="1"/>
  <c r="P35" i="31"/>
  <c r="Q35" i="31"/>
  <c r="BA35" i="31" s="1"/>
  <c r="AB35" i="31"/>
  <c r="U35" i="31"/>
  <c r="Z35" i="31"/>
  <c r="AZ35" i="31" s="1"/>
  <c r="R35" i="31"/>
  <c r="W35" i="31"/>
  <c r="AU35" i="31"/>
  <c r="AV83" i="31" s="1"/>
  <c r="S35" i="31"/>
  <c r="Y35" i="31"/>
  <c r="V35" i="31"/>
  <c r="AY35" i="31" s="1"/>
  <c r="AA35" i="31"/>
  <c r="BB43" i="31"/>
  <c r="Q82" i="31"/>
  <c r="BA82" i="31" s="1"/>
  <c r="Y90" i="31"/>
  <c r="U90" i="31"/>
  <c r="W90" i="31"/>
  <c r="S90" i="31"/>
  <c r="AA90" i="31"/>
  <c r="AE90" i="31" a="1"/>
  <c r="AE90" i="31" s="1"/>
  <c r="AD90" i="31" s="1"/>
  <c r="AC90" i="31" s="1"/>
  <c r="Q90" i="31"/>
  <c r="BA90" i="31" s="1"/>
  <c r="BB90" i="31" s="1"/>
  <c r="V90" i="31"/>
  <c r="AY90" i="31" s="1"/>
  <c r="P90" i="31"/>
  <c r="R90" i="31"/>
  <c r="AB90" i="31"/>
  <c r="Z90" i="31"/>
  <c r="AZ90" i="31" s="1"/>
  <c r="AU2" i="31"/>
  <c r="AV8" i="31" s="1"/>
  <c r="AA2" i="31"/>
  <c r="U2" i="31"/>
  <c r="P2" i="31"/>
  <c r="S2" i="31"/>
  <c r="Q2" i="31"/>
  <c r="BA2" i="31" s="1"/>
  <c r="Y2" i="31"/>
  <c r="R2" i="31"/>
  <c r="W2" i="31"/>
  <c r="Z2" i="31"/>
  <c r="AZ2" i="31" s="1"/>
  <c r="AB2" i="31"/>
  <c r="V2" i="31"/>
  <c r="AY2" i="31" s="1"/>
  <c r="BB2" i="31" s="1"/>
  <c r="AE2" i="31" a="1"/>
  <c r="AE2" i="31" s="1"/>
  <c r="BB67" i="31"/>
  <c r="BB89" i="31"/>
  <c r="V82" i="31"/>
  <c r="AY82" i="31" s="1"/>
  <c r="AB82" i="31"/>
  <c r="V33" i="31"/>
  <c r="AY33" i="31" s="1"/>
  <c r="W33" i="31"/>
  <c r="AU33" i="31"/>
  <c r="AV11" i="31" s="1"/>
  <c r="S33" i="31"/>
  <c r="AB33" i="31"/>
  <c r="U33" i="31"/>
  <c r="R33" i="31"/>
  <c r="Q33" i="31"/>
  <c r="BA33" i="31" s="1"/>
  <c r="BB33" i="31" s="1"/>
  <c r="Y33" i="31"/>
  <c r="P33" i="31"/>
  <c r="AE33" i="31" a="1"/>
  <c r="AE33" i="31" s="1"/>
  <c r="AA33" i="31"/>
  <c r="Z33" i="31"/>
  <c r="AZ33" i="31" s="1"/>
  <c r="S74" i="31"/>
  <c r="AB74" i="31"/>
  <c r="AA91" i="31"/>
  <c r="P91" i="31"/>
  <c r="S91" i="31"/>
  <c r="Z91" i="31"/>
  <c r="AZ91" i="31" s="1"/>
  <c r="W91" i="31"/>
  <c r="U91" i="31"/>
  <c r="V91" i="31"/>
  <c r="AY91" i="31" s="1"/>
  <c r="R91" i="31"/>
  <c r="AE91" i="31" a="1"/>
  <c r="AE91" i="31" s="1"/>
  <c r="AD91" i="31" s="1"/>
  <c r="AC91" i="31" s="1"/>
  <c r="AB91" i="31"/>
  <c r="Y91" i="31"/>
  <c r="Q91" i="31"/>
  <c r="BA91" i="31" s="1"/>
  <c r="BB91" i="31" s="1"/>
  <c r="Z81" i="31"/>
  <c r="AZ81" i="31" s="1"/>
  <c r="W81" i="31"/>
  <c r="Y81" i="31"/>
  <c r="AE81" i="31" a="1"/>
  <c r="AE81" i="31" s="1"/>
  <c r="U81" i="31"/>
  <c r="AA81" i="31"/>
  <c r="AB81" i="31"/>
  <c r="AE82" i="31" a="1"/>
  <c r="AE82" i="31" s="1"/>
  <c r="AD82" i="31" s="1"/>
  <c r="AC82" i="31" s="1"/>
  <c r="V81" i="31"/>
  <c r="AY81" i="31" s="1"/>
  <c r="Y82" i="31"/>
  <c r="AS121" i="31"/>
  <c r="AF121" i="31" s="1"/>
  <c r="R121" i="31"/>
  <c r="Q121" i="31"/>
  <c r="BA121" i="31" s="1"/>
  <c r="P121" i="31"/>
  <c r="S121" i="31"/>
  <c r="AA121" i="31"/>
  <c r="BB16" i="30"/>
  <c r="Q100" i="30"/>
  <c r="BA100" i="30" s="1"/>
  <c r="BB100" i="30" s="1"/>
  <c r="Y129" i="30"/>
  <c r="AU42" i="30"/>
  <c r="Y42" i="30"/>
  <c r="P42" i="30"/>
  <c r="AB42" i="30"/>
  <c r="S42" i="30"/>
  <c r="Z42" i="30"/>
  <c r="AZ42" i="30" s="1"/>
  <c r="W42" i="30"/>
  <c r="Q42" i="30"/>
  <c r="BA42" i="30" s="1"/>
  <c r="V42" i="30"/>
  <c r="AY42" i="30" s="1"/>
  <c r="AA42" i="30"/>
  <c r="U42" i="30"/>
  <c r="R42" i="30"/>
  <c r="BB14" i="30"/>
  <c r="S38" i="30"/>
  <c r="Z38" i="30"/>
  <c r="AZ38" i="30" s="1"/>
  <c r="U8" i="30"/>
  <c r="AU8" i="30"/>
  <c r="AV7" i="30" s="1"/>
  <c r="W8" i="30"/>
  <c r="Y8" i="30"/>
  <c r="AA8" i="30"/>
  <c r="P8" i="30"/>
  <c r="V8" i="30"/>
  <c r="AY8" i="30" s="1"/>
  <c r="AE8" i="30" a="1"/>
  <c r="AE8" i="30" s="1"/>
  <c r="S8" i="30"/>
  <c r="Z8" i="30"/>
  <c r="AZ8" i="30" s="1"/>
  <c r="AB8" i="30"/>
  <c r="AE129" i="30" a="1"/>
  <c r="AE129" i="30" s="1"/>
  <c r="AD129" i="30" s="1"/>
  <c r="AC129" i="30" s="1"/>
  <c r="AB129" i="30"/>
  <c r="AA129" i="30"/>
  <c r="Q109" i="30"/>
  <c r="BA109" i="30" s="1"/>
  <c r="AS109" i="30"/>
  <c r="AF109" i="30" s="1"/>
  <c r="AB109" i="30"/>
  <c r="Z109" i="30"/>
  <c r="AZ109" i="30" s="1"/>
  <c r="AA109" i="30"/>
  <c r="P109" i="30"/>
  <c r="W109" i="30"/>
  <c r="Y109" i="30"/>
  <c r="S109" i="30"/>
  <c r="R109" i="30"/>
  <c r="V109" i="30"/>
  <c r="AY109" i="30" s="1"/>
  <c r="U109" i="30"/>
  <c r="Z46" i="30"/>
  <c r="AZ46" i="30" s="1"/>
  <c r="U46" i="30"/>
  <c r="AB46" i="30"/>
  <c r="P46" i="30"/>
  <c r="V46" i="30"/>
  <c r="AY46" i="30" s="1"/>
  <c r="S46" i="30"/>
  <c r="W108" i="30"/>
  <c r="V108" i="30"/>
  <c r="AY108" i="30" s="1"/>
  <c r="U108" i="30"/>
  <c r="S108" i="30"/>
  <c r="R108" i="30"/>
  <c r="Z108" i="30"/>
  <c r="AZ108" i="30" s="1"/>
  <c r="P108" i="30"/>
  <c r="Y108" i="30"/>
  <c r="Q108" i="30"/>
  <c r="BA108" i="30" s="1"/>
  <c r="AA108" i="30"/>
  <c r="AB108" i="30"/>
  <c r="AS108" i="30"/>
  <c r="AF108" i="30" s="1"/>
  <c r="AS100" i="30"/>
  <c r="AF100" i="30" s="1"/>
  <c r="Z129" i="30"/>
  <c r="AZ129" i="30" s="1"/>
  <c r="BB129" i="30" s="1"/>
  <c r="S100" i="30"/>
  <c r="P100" i="30"/>
  <c r="R129" i="30"/>
  <c r="P19" i="30"/>
  <c r="U19" i="30"/>
  <c r="W19" i="30"/>
  <c r="S19" i="30"/>
  <c r="Q80" i="30"/>
  <c r="BA80" i="30" s="1"/>
  <c r="S80" i="30"/>
  <c r="Z80" i="30"/>
  <c r="AZ80" i="30" s="1"/>
  <c r="AB80" i="30"/>
  <c r="W80" i="30"/>
  <c r="AS80" i="30"/>
  <c r="AF80" i="30" s="1"/>
  <c r="V80" i="30"/>
  <c r="AY80" i="30" s="1"/>
  <c r="U80" i="30"/>
  <c r="Y98" i="30"/>
  <c r="AE98" i="30" a="1"/>
  <c r="AE98" i="30" s="1"/>
  <c r="AD98" i="30" s="1"/>
  <c r="AC98" i="30" s="1"/>
  <c r="AD121" i="30"/>
  <c r="AC121" i="30" s="1"/>
  <c r="AD119" i="30"/>
  <c r="AC119" i="30" s="1"/>
  <c r="S129" i="30"/>
  <c r="W129" i="30"/>
  <c r="BB38" i="30"/>
  <c r="W41" i="30"/>
  <c r="U41" i="30"/>
  <c r="Q116" i="30"/>
  <c r="BA116" i="30" s="1"/>
  <c r="BB116" i="30" s="1"/>
  <c r="V116" i="30"/>
  <c r="AY116" i="30" s="1"/>
  <c r="Z116" i="30"/>
  <c r="AZ116" i="30" s="1"/>
  <c r="S116" i="30"/>
  <c r="R116" i="30"/>
  <c r="U116" i="30"/>
  <c r="Y116" i="30"/>
  <c r="AB116" i="30"/>
  <c r="W116" i="30"/>
  <c r="AA116" i="30"/>
  <c r="AE116" i="30" a="1"/>
  <c r="AE116" i="30" s="1"/>
  <c r="AD116" i="30" s="1"/>
  <c r="AC116" i="30" s="1"/>
  <c r="P116" i="30"/>
  <c r="U92" i="30"/>
  <c r="V92" i="30"/>
  <c r="AY92" i="30" s="1"/>
  <c r="R92" i="30"/>
  <c r="S92" i="30"/>
  <c r="AS92" i="30"/>
  <c r="AF92" i="30" s="1"/>
  <c r="P92" i="30"/>
  <c r="W92" i="30"/>
  <c r="AB92" i="30"/>
  <c r="Z92" i="30"/>
  <c r="AZ92" i="30" s="1"/>
  <c r="Q92" i="30"/>
  <c r="BA92" i="30" s="1"/>
  <c r="AA92" i="30"/>
  <c r="Y92" i="30"/>
  <c r="U32" i="30"/>
  <c r="AU32" i="30"/>
  <c r="AV90" i="30" s="1"/>
  <c r="Y32" i="30"/>
  <c r="AB32" i="30"/>
  <c r="Z32" i="30"/>
  <c r="AZ32" i="30" s="1"/>
  <c r="S32" i="30"/>
  <c r="R32" i="30"/>
  <c r="AA32" i="30"/>
  <c r="W32" i="30"/>
  <c r="V32" i="30"/>
  <c r="AY32" i="30" s="1"/>
  <c r="BB32" i="30" s="1"/>
  <c r="P32" i="30"/>
  <c r="Q32" i="30"/>
  <c r="BA32" i="30" s="1"/>
  <c r="U129" i="30"/>
  <c r="AS129" i="30"/>
  <c r="AF129" i="30" s="1"/>
  <c r="Q33" i="30"/>
  <c r="BA33" i="30" s="1"/>
  <c r="U33" i="30"/>
  <c r="V33" i="30"/>
  <c r="AY33" i="30" s="1"/>
  <c r="BB33" i="30" s="1"/>
  <c r="AA33" i="30"/>
  <c r="R33" i="30"/>
  <c r="W33" i="30"/>
  <c r="Y33" i="30"/>
  <c r="S33" i="30"/>
  <c r="AB33" i="30"/>
  <c r="Z33" i="30"/>
  <c r="AZ33" i="30" s="1"/>
  <c r="P33" i="30"/>
  <c r="AU33" i="30"/>
  <c r="R49" i="30"/>
  <c r="Q49" i="30"/>
  <c r="BA49" i="30" s="1"/>
  <c r="P49" i="30"/>
  <c r="AU49" i="30"/>
  <c r="U49" i="30"/>
  <c r="S49" i="30"/>
  <c r="Z49" i="30"/>
  <c r="AZ49" i="30" s="1"/>
  <c r="Z64" i="30"/>
  <c r="AZ64" i="30" s="1"/>
  <c r="BB64" i="30" s="1"/>
  <c r="S64" i="30"/>
  <c r="Y64" i="30"/>
  <c r="Q64" i="30"/>
  <c r="BA64" i="30" s="1"/>
  <c r="R23" i="30"/>
  <c r="Q23" i="30"/>
  <c r="BA23" i="30" s="1"/>
  <c r="BB23" i="30" s="1"/>
  <c r="P23" i="30"/>
  <c r="U23" i="30"/>
  <c r="AA23" i="30"/>
  <c r="Y23" i="30"/>
  <c r="W23" i="30"/>
  <c r="Z23" i="30"/>
  <c r="AZ23" i="30" s="1"/>
  <c r="AB23" i="30"/>
  <c r="AE23" i="30" a="1"/>
  <c r="AE23" i="30" s="1"/>
  <c r="V23" i="30"/>
  <c r="AY23" i="30" s="1"/>
  <c r="V83" i="30"/>
  <c r="AY83" i="30" s="1"/>
  <c r="U83" i="30"/>
  <c r="S83" i="30"/>
  <c r="AE83" i="30" a="1"/>
  <c r="AE83" i="30" s="1"/>
  <c r="AD83" i="30" s="1"/>
  <c r="AC83" i="30" s="1"/>
  <c r="AA83" i="30"/>
  <c r="R83" i="30"/>
  <c r="W83" i="30"/>
  <c r="Q83" i="30"/>
  <c r="BA83" i="30" s="1"/>
  <c r="BB83" i="30" s="1"/>
  <c r="Y83" i="30"/>
  <c r="AB83" i="30"/>
  <c r="Z83" i="30"/>
  <c r="AZ83" i="30" s="1"/>
  <c r="P83" i="30"/>
  <c r="AU31" i="30"/>
  <c r="P31" i="30"/>
  <c r="AB31" i="30"/>
  <c r="AE32" i="30" a="1"/>
  <c r="AE32" i="30" s="1"/>
  <c r="AD32" i="30" s="1"/>
  <c r="AC32" i="30" s="1"/>
  <c r="BB49" i="30"/>
  <c r="BB106" i="30"/>
  <c r="AB34" i="30"/>
  <c r="AA34" i="30"/>
  <c r="Z34" i="30"/>
  <c r="AZ34" i="30" s="1"/>
  <c r="W34" i="30"/>
  <c r="R34" i="30"/>
  <c r="S34" i="30"/>
  <c r="U34" i="30"/>
  <c r="AU34" i="30"/>
  <c r="Y34" i="30"/>
  <c r="AE34" i="30" a="1"/>
  <c r="AE34" i="30" s="1"/>
  <c r="Q34" i="30"/>
  <c r="BA34" i="30" s="1"/>
  <c r="BB34" i="30" s="1"/>
  <c r="V34" i="30"/>
  <c r="AY34" i="30" s="1"/>
  <c r="P34" i="30"/>
  <c r="U9" i="30"/>
  <c r="Z9" i="30"/>
  <c r="AZ9" i="30" s="1"/>
  <c r="Y9" i="30"/>
  <c r="S9" i="30"/>
  <c r="AA9" i="30"/>
  <c r="S76" i="28"/>
  <c r="AA44" i="28"/>
  <c r="BB41" i="28"/>
  <c r="Z72" i="28"/>
  <c r="AZ72" i="28" s="1"/>
  <c r="AA72" i="28"/>
  <c r="P72" i="28"/>
  <c r="Y72" i="28"/>
  <c r="S78" i="28"/>
  <c r="R78" i="28"/>
  <c r="U64" i="28"/>
  <c r="AE64" i="28" a="1"/>
  <c r="AE64" i="28" s="1"/>
  <c r="AA64" i="28"/>
  <c r="W64" i="28"/>
  <c r="AB64" i="28"/>
  <c r="Z64" i="28"/>
  <c r="AZ64" i="28" s="1"/>
  <c r="S64" i="28"/>
  <c r="AU64" i="28"/>
  <c r="Y64" i="28"/>
  <c r="P76" i="28"/>
  <c r="R44" i="28"/>
  <c r="AE44" i="28" a="1"/>
  <c r="AE44" i="28" s="1"/>
  <c r="R127" i="28"/>
  <c r="Y127" i="28"/>
  <c r="S127" i="28"/>
  <c r="P127" i="28"/>
  <c r="W127" i="28"/>
  <c r="Z14" i="28"/>
  <c r="AZ14" i="28" s="1"/>
  <c r="Q14" i="28"/>
  <c r="BA14" i="28" s="1"/>
  <c r="BB14" i="28" s="1"/>
  <c r="R14" i="28"/>
  <c r="AB14" i="28"/>
  <c r="AE14" i="28" a="1"/>
  <c r="AE14" i="28" s="1"/>
  <c r="S14" i="28"/>
  <c r="W14" i="28"/>
  <c r="U14" i="28"/>
  <c r="Y14" i="28"/>
  <c r="V14" i="28"/>
  <c r="AY14" i="28" s="1"/>
  <c r="AU14" i="28"/>
  <c r="P14" i="28"/>
  <c r="AA14" i="28"/>
  <c r="W76" i="28"/>
  <c r="Q44" i="28"/>
  <c r="BA44" i="28" s="1"/>
  <c r="BB44" i="28" s="1"/>
  <c r="P44" i="28"/>
  <c r="AA90" i="28"/>
  <c r="Z90" i="28"/>
  <c r="AZ90" i="28" s="1"/>
  <c r="P90" i="28"/>
  <c r="AE90" i="28" a="1"/>
  <c r="AE90" i="28" s="1"/>
  <c r="AD90" i="28" s="1"/>
  <c r="AC90" i="28" s="1"/>
  <c r="R90" i="28"/>
  <c r="Q90" i="28"/>
  <c r="BA90" i="28" s="1"/>
  <c r="BB90" i="28" s="1"/>
  <c r="Y90" i="28"/>
  <c r="Z11" i="28"/>
  <c r="AZ11" i="28" s="1"/>
  <c r="V11" i="28"/>
  <c r="AY11" i="28" s="1"/>
  <c r="AU11" i="28"/>
  <c r="U11" i="28"/>
  <c r="AA11" i="28"/>
  <c r="AE11" i="28" a="1"/>
  <c r="AE11" i="28" s="1"/>
  <c r="AB11" i="28"/>
  <c r="R11" i="28"/>
  <c r="Q11" i="28"/>
  <c r="BA11" i="28" s="1"/>
  <c r="BB11" i="28" s="1"/>
  <c r="W11" i="28"/>
  <c r="Y11" i="28"/>
  <c r="S11" i="28"/>
  <c r="P11" i="28"/>
  <c r="Y74" i="28"/>
  <c r="Z76" i="28"/>
  <c r="AZ76" i="28" s="1"/>
  <c r="Z44" i="28"/>
  <c r="AZ44" i="28" s="1"/>
  <c r="Y44" i="28"/>
  <c r="V115" i="28"/>
  <c r="AY115" i="28" s="1"/>
  <c r="BB114" i="28"/>
  <c r="Z22" i="28"/>
  <c r="AZ22" i="28" s="1"/>
  <c r="U22" i="28"/>
  <c r="S74" i="28"/>
  <c r="Y76" i="28"/>
  <c r="S44" i="28"/>
  <c r="U44" i="28"/>
  <c r="P115" i="28"/>
  <c r="S25" i="28"/>
  <c r="W25" i="28"/>
  <c r="R25" i="28"/>
  <c r="AA25" i="28"/>
  <c r="AB76" i="28"/>
  <c r="AU44" i="28"/>
  <c r="BB72" i="28"/>
  <c r="AA95" i="28"/>
  <c r="V95" i="28"/>
  <c r="AY95" i="28" s="1"/>
  <c r="R95" i="28"/>
  <c r="AB95" i="28"/>
  <c r="P95" i="28"/>
  <c r="Z95" i="28"/>
  <c r="AZ95" i="28" s="1"/>
  <c r="W95" i="28"/>
  <c r="AE95" i="28" a="1"/>
  <c r="AE95" i="28" s="1"/>
  <c r="AD95" i="28" s="1"/>
  <c r="AC95" i="28" s="1"/>
  <c r="Y95" i="28"/>
  <c r="Q95" i="28"/>
  <c r="BA95" i="28" s="1"/>
  <c r="BB95" i="28" s="1"/>
  <c r="U95" i="28"/>
  <c r="S95" i="28"/>
  <c r="V44" i="28"/>
  <c r="AY44" i="28" s="1"/>
  <c r="BB22" i="28"/>
  <c r="Q117" i="28"/>
  <c r="BA117" i="28" s="1"/>
  <c r="P117" i="28"/>
  <c r="S117" i="28"/>
  <c r="U117" i="28"/>
  <c r="R117" i="28"/>
  <c r="AA117" i="28"/>
  <c r="P67" i="28"/>
  <c r="R67" i="28"/>
  <c r="Q67" i="28"/>
  <c r="BA67" i="28" s="1"/>
  <c r="AB67" i="28"/>
  <c r="AA67" i="28"/>
  <c r="V67" i="28"/>
  <c r="AY67" i="28" s="1"/>
  <c r="BB67" i="28" s="1"/>
  <c r="AU3" i="28"/>
  <c r="Q3" i="28"/>
  <c r="BA3" i="28" s="1"/>
  <c r="V3" i="28"/>
  <c r="AY3" i="28" s="1"/>
  <c r="BB3" i="28" s="1"/>
  <c r="S3" i="28"/>
  <c r="AA3" i="28"/>
  <c r="R3" i="28"/>
  <c r="BB39" i="47"/>
  <c r="BB107" i="42"/>
  <c r="BB56" i="28"/>
  <c r="BB59" i="42"/>
  <c r="BB55" i="47"/>
  <c r="BB117" i="45"/>
  <c r="BB12" i="46"/>
  <c r="BB76" i="46"/>
  <c r="BB70" i="43"/>
  <c r="BB55" i="43"/>
  <c r="BB93" i="44"/>
  <c r="BB66" i="47"/>
  <c r="BB101" i="45"/>
  <c r="BB37" i="43"/>
  <c r="BB15" i="42"/>
  <c r="BB124" i="42"/>
  <c r="BB85" i="43"/>
  <c r="BB114" i="55"/>
  <c r="BB100" i="47"/>
  <c r="BB113" i="44"/>
  <c r="BB87" i="53"/>
  <c r="BB65" i="44"/>
  <c r="BB24" i="59"/>
  <c r="BB73" i="47"/>
  <c r="BB50" i="45"/>
  <c r="BB85" i="45"/>
  <c r="BB116" i="45"/>
  <c r="BB99" i="43"/>
  <c r="BB103" i="47"/>
  <c r="BB83" i="47"/>
  <c r="BB25" i="39"/>
  <c r="BB111" i="48"/>
  <c r="BB112" i="48"/>
  <c r="BB92" i="48"/>
  <c r="BB87" i="45"/>
  <c r="BB96" i="46"/>
  <c r="BB94" i="44"/>
  <c r="BB95" i="44"/>
  <c r="BB95" i="42"/>
  <c r="BB123" i="44"/>
  <c r="BB107" i="44"/>
  <c r="BB51" i="55"/>
  <c r="BB3" i="31"/>
  <c r="BB9" i="49"/>
  <c r="BB37" i="48"/>
  <c r="BB25" i="28"/>
  <c r="BB78" i="52"/>
  <c r="BB60" i="50"/>
  <c r="BB39" i="49"/>
  <c r="BB40" i="53"/>
  <c r="BB35" i="53"/>
  <c r="BB65" i="48"/>
  <c r="BB38" i="47"/>
  <c r="BB87" i="37"/>
  <c r="BB17" i="30"/>
  <c r="BB78" i="12"/>
  <c r="BB18" i="55"/>
  <c r="BB66" i="49"/>
  <c r="BB63" i="48"/>
  <c r="BB114" i="38"/>
  <c r="BB12" i="34"/>
  <c r="BB76" i="52"/>
  <c r="BB16" i="54"/>
  <c r="BB60" i="52"/>
  <c r="BB39" i="33"/>
  <c r="BB70" i="47"/>
  <c r="BB104" i="42"/>
  <c r="BB24" i="39"/>
  <c r="BB104" i="37"/>
  <c r="BB59" i="56"/>
  <c r="BB49" i="50"/>
  <c r="BB44" i="44"/>
  <c r="BB5" i="59"/>
  <c r="BB56" i="59"/>
  <c r="BB81" i="47"/>
  <c r="BB59" i="44"/>
  <c r="BB52" i="35"/>
  <c r="BB40" i="31"/>
  <c r="BB31" i="35"/>
  <c r="BB65" i="31"/>
  <c r="BB3" i="55"/>
  <c r="BB77" i="45"/>
  <c r="BB90" i="41"/>
  <c r="BB107" i="34"/>
  <c r="BB13" i="44"/>
  <c r="BB11" i="42"/>
  <c r="BB38" i="43"/>
  <c r="BB9" i="37"/>
  <c r="BB37" i="33"/>
  <c r="BB48" i="34"/>
  <c r="BB45" i="52"/>
  <c r="BB25" i="53"/>
  <c r="BB44" i="36"/>
  <c r="BB64" i="48"/>
  <c r="BB9" i="59"/>
  <c r="BB61" i="47"/>
  <c r="BB2" i="33"/>
  <c r="BB74" i="52"/>
  <c r="BB74" i="56"/>
  <c r="BB58" i="52"/>
  <c r="BB68" i="59"/>
  <c r="BB105" i="41"/>
  <c r="BB74" i="39"/>
  <c r="BB63" i="38"/>
  <c r="BB53" i="35"/>
  <c r="BB54" i="12"/>
  <c r="BB64" i="58"/>
  <c r="BB67" i="47"/>
  <c r="BB128" i="47"/>
  <c r="BB10" i="36"/>
  <c r="BB15" i="36"/>
  <c r="BB37" i="35"/>
  <c r="BB49" i="56"/>
  <c r="BB71" i="47"/>
  <c r="BB56" i="47"/>
  <c r="BB41" i="47"/>
  <c r="BB70" i="45"/>
  <c r="BB56" i="45"/>
  <c r="BB62" i="46"/>
  <c r="BB11" i="46"/>
  <c r="BB73" i="43"/>
  <c r="BB121" i="43"/>
  <c r="BB109" i="42"/>
  <c r="BB128" i="44"/>
  <c r="BB7" i="49"/>
  <c r="BB40" i="28"/>
  <c r="BB30" i="48"/>
  <c r="BB11" i="48"/>
  <c r="BB68" i="47"/>
  <c r="BB74" i="46"/>
  <c r="BB48" i="46"/>
  <c r="BB30" i="44"/>
  <c r="BB58" i="44"/>
  <c r="BB14" i="42"/>
  <c r="BB126" i="35"/>
  <c r="BB40" i="32"/>
  <c r="BB42" i="44"/>
  <c r="BB69" i="47"/>
  <c r="BB123" i="42"/>
  <c r="BB98" i="45"/>
  <c r="BB114" i="45"/>
  <c r="BB111" i="36"/>
  <c r="BB54" i="35"/>
  <c r="BB28" i="42"/>
  <c r="BB75" i="12"/>
  <c r="BB34" i="28"/>
  <c r="BB64" i="46"/>
  <c r="BB43" i="48"/>
  <c r="BB77" i="46"/>
  <c r="BB14" i="44"/>
  <c r="BB8" i="43"/>
  <c r="BB11" i="30"/>
  <c r="BB13" i="42"/>
  <c r="BB3" i="36"/>
  <c r="BB19" i="45"/>
  <c r="BB60" i="44"/>
  <c r="BB118" i="31"/>
  <c r="BB81" i="44"/>
  <c r="BB46" i="42"/>
  <c r="BB27" i="42"/>
  <c r="BB85" i="41"/>
  <c r="BB77" i="48"/>
  <c r="BB7" i="43"/>
  <c r="BB78" i="46"/>
  <c r="BB44" i="40"/>
  <c r="BB15" i="48"/>
  <c r="BB10" i="48"/>
  <c r="BB20" i="47"/>
  <c r="BB69" i="45"/>
  <c r="BB32" i="46"/>
  <c r="BB75" i="44"/>
  <c r="BB21" i="43"/>
  <c r="BB77" i="42"/>
  <c r="BB17" i="42"/>
  <c r="BB111" i="44"/>
  <c r="BB5" i="37"/>
  <c r="BB64" i="42"/>
  <c r="BB45" i="48"/>
  <c r="BB18" i="45"/>
  <c r="BB40" i="43"/>
  <c r="BB3" i="43"/>
  <c r="BB88" i="33"/>
  <c r="BB105" i="47"/>
  <c r="BB48" i="28"/>
  <c r="BB54" i="28"/>
  <c r="BB79" i="12"/>
  <c r="BB121" i="35"/>
  <c r="BB40" i="33"/>
  <c r="BB100" i="31"/>
  <c r="BB61" i="32"/>
  <c r="BB69" i="39"/>
  <c r="BB4" i="39"/>
  <c r="BB47" i="38"/>
  <c r="BB108" i="38"/>
  <c r="BB129" i="36"/>
  <c r="BB92" i="36"/>
  <c r="BB74" i="36"/>
  <c r="BB107" i="36"/>
  <c r="BB80" i="36"/>
  <c r="BB14" i="36"/>
  <c r="BB56" i="35"/>
  <c r="BB69" i="35"/>
  <c r="BB105" i="35"/>
  <c r="BB60" i="32"/>
  <c r="BB83" i="28"/>
  <c r="BB98" i="28"/>
  <c r="BB63" i="34"/>
  <c r="BB57" i="37"/>
  <c r="BB21" i="41"/>
  <c r="BB29" i="40"/>
  <c r="BB118" i="39"/>
  <c r="BB81" i="36"/>
  <c r="BB4" i="35"/>
  <c r="BB26" i="34"/>
  <c r="BB58" i="34"/>
  <c r="BB62" i="34"/>
  <c r="BB49" i="34"/>
  <c r="BB6" i="33"/>
  <c r="BB44" i="32"/>
  <c r="BB116" i="31"/>
  <c r="BB57" i="33"/>
  <c r="BB120" i="28"/>
  <c r="BB19" i="31"/>
  <c r="BB50" i="37"/>
  <c r="BB87" i="31"/>
  <c r="BB19" i="28"/>
  <c r="BB45" i="12"/>
  <c r="BB68" i="35"/>
  <c r="BB66" i="28"/>
  <c r="BB55" i="28"/>
  <c r="BB61" i="36"/>
  <c r="BB119" i="31"/>
  <c r="BB37" i="41"/>
  <c r="BB35" i="37"/>
  <c r="BB93" i="32"/>
  <c r="BB34" i="35"/>
  <c r="BB68" i="39"/>
  <c r="BB13" i="38"/>
  <c r="BB106" i="36"/>
  <c r="BB52" i="33"/>
  <c r="BB121" i="31"/>
  <c r="BB25" i="31"/>
  <c r="BB27" i="30"/>
  <c r="BB95" i="30"/>
  <c r="BB62" i="12"/>
  <c r="BB74" i="12"/>
  <c r="BB21" i="28"/>
  <c r="BB30" i="12"/>
  <c r="BB5" i="41"/>
  <c r="BB84" i="41"/>
  <c r="BB103" i="41"/>
  <c r="BB63" i="40"/>
  <c r="BB74" i="40"/>
  <c r="BB39" i="39"/>
  <c r="BB98" i="39"/>
  <c r="BB107" i="38"/>
  <c r="BB79" i="38"/>
  <c r="BB83" i="35"/>
  <c r="BB42" i="34"/>
  <c r="BB83" i="33"/>
  <c r="BB38" i="33"/>
  <c r="BB103" i="31"/>
  <c r="BB70" i="31"/>
  <c r="BB77" i="30"/>
  <c r="BB70" i="41"/>
  <c r="BB115" i="39"/>
  <c r="BB117" i="28"/>
  <c r="BB10" i="34"/>
  <c r="BB120" i="35"/>
  <c r="BB31" i="30"/>
  <c r="BB126" i="38"/>
  <c r="BB81" i="38"/>
  <c r="BB29" i="38"/>
  <c r="BB45" i="38"/>
  <c r="BB96" i="36"/>
  <c r="BB104" i="35"/>
  <c r="BB25" i="35"/>
  <c r="BB86" i="33"/>
  <c r="BB97" i="32"/>
  <c r="BB46" i="32"/>
  <c r="BB84" i="31"/>
  <c r="BB39" i="31"/>
  <c r="BB61" i="30"/>
  <c r="BB32" i="12"/>
  <c r="BB9" i="39"/>
  <c r="BB48" i="36"/>
  <c r="BB62" i="30"/>
  <c r="BB88" i="41"/>
  <c r="BB117" i="41"/>
  <c r="BB123" i="40"/>
  <c r="BB14" i="40"/>
  <c r="BB106" i="40"/>
  <c r="BB43" i="40"/>
  <c r="BB107" i="40"/>
  <c r="BB125" i="40"/>
  <c r="BB81" i="40"/>
  <c r="BB108" i="40"/>
  <c r="BB113" i="38"/>
  <c r="BB129" i="38"/>
  <c r="BB39" i="37"/>
  <c r="BB113" i="36"/>
  <c r="BB70" i="35"/>
  <c r="BB103" i="35"/>
  <c r="BB24" i="35"/>
  <c r="BB113" i="34"/>
  <c r="BB125" i="34"/>
  <c r="BB49" i="32"/>
  <c r="BB47" i="32"/>
  <c r="BB95" i="32"/>
  <c r="BB4" i="31"/>
  <c r="BB47" i="30"/>
  <c r="BB86" i="28"/>
  <c r="BB69" i="28"/>
  <c r="BB91" i="40"/>
  <c r="BB96" i="12"/>
  <c r="BB110" i="12"/>
  <c r="BB36" i="37"/>
  <c r="BB8" i="31"/>
  <c r="BB72" i="41"/>
  <c r="BB94" i="40"/>
  <c r="BB58" i="40"/>
  <c r="BB11" i="40"/>
  <c r="BB42" i="38"/>
  <c r="BB49" i="36"/>
  <c r="BB72" i="35"/>
  <c r="BB39" i="35"/>
  <c r="BB9" i="35"/>
  <c r="BB77" i="34"/>
  <c r="BB43" i="34"/>
  <c r="BB85" i="33"/>
  <c r="BB96" i="32"/>
  <c r="BB53" i="31"/>
  <c r="BB73" i="31"/>
  <c r="BB51" i="31"/>
  <c r="BB101" i="28"/>
  <c r="BB42" i="36"/>
  <c r="BB52" i="31"/>
  <c r="BB51" i="28"/>
  <c r="BB11" i="38"/>
  <c r="BB102" i="35"/>
  <c r="BB103" i="33"/>
  <c r="BB54" i="41"/>
  <c r="BB60" i="40"/>
  <c r="BB6" i="41"/>
  <c r="BB10" i="40"/>
  <c r="BB6" i="39"/>
  <c r="BB57" i="39"/>
  <c r="BB90" i="38"/>
  <c r="BB3" i="37"/>
  <c r="BB32" i="34"/>
  <c r="BB53" i="33"/>
  <c r="BB63" i="30"/>
  <c r="BB65" i="30"/>
  <c r="P55" i="12"/>
  <c r="W89" i="12"/>
  <c r="BB93" i="12"/>
  <c r="BB118" i="12"/>
  <c r="U68" i="12"/>
  <c r="BB68" i="12"/>
  <c r="P40" i="12"/>
  <c r="BB92" i="12"/>
  <c r="AY2" i="12"/>
  <c r="AU2" i="12"/>
  <c r="AZ2" i="12"/>
  <c r="AE2" i="12" a="1"/>
  <c r="AE2" i="12" s="1"/>
  <c r="BA2" i="12"/>
  <c r="BB2" i="12" s="1"/>
  <c r="BB100" i="12"/>
  <c r="BB67" i="12"/>
  <c r="BB123" i="12"/>
  <c r="AE47" i="12" a="1"/>
  <c r="AE47" i="12" s="1"/>
  <c r="AD47" i="12" s="1"/>
  <c r="AC47" i="12" s="1"/>
  <c r="AE13" i="12" a="1"/>
  <c r="AE13" i="12" s="1"/>
  <c r="AD13" i="12" s="1"/>
  <c r="AC13" i="12" s="1"/>
  <c r="BB104" i="12"/>
  <c r="BB115" i="12"/>
  <c r="BB87" i="12"/>
  <c r="BB8" i="12"/>
  <c r="BB88" i="12"/>
  <c r="BB114" i="12"/>
  <c r="AZ114" i="12"/>
  <c r="AE114" i="12" a="1"/>
  <c r="AE114" i="12" s="1"/>
  <c r="AZ106" i="12"/>
  <c r="AS106" i="12"/>
  <c r="AF106" i="12" s="1"/>
  <c r="BA106" i="12"/>
  <c r="AY106" i="12"/>
  <c r="U69" i="12"/>
  <c r="BB18" i="12"/>
  <c r="BB122" i="12"/>
  <c r="Z23" i="12"/>
  <c r="AZ23" i="12" s="1"/>
  <c r="P23" i="12"/>
  <c r="AU23" i="12"/>
  <c r="S23" i="12"/>
  <c r="AE23" i="12" a="1"/>
  <c r="AE23" i="12" s="1"/>
  <c r="W23" i="12"/>
  <c r="V23" i="12"/>
  <c r="AY23" i="12" s="1"/>
  <c r="R23" i="12"/>
  <c r="U23" i="12"/>
  <c r="Q23" i="12"/>
  <c r="BA23" i="12" s="1"/>
  <c r="BB23" i="12" s="1"/>
  <c r="Y23" i="12"/>
  <c r="V107" i="12"/>
  <c r="AY107" i="12" s="1"/>
  <c r="P107" i="12"/>
  <c r="Z107" i="12"/>
  <c r="AZ107" i="12" s="1"/>
  <c r="AB107" i="12"/>
  <c r="W86" i="12"/>
  <c r="Q116" i="12"/>
  <c r="BA116" i="12" s="1"/>
  <c r="BB116" i="12" s="1"/>
  <c r="BB24" i="12"/>
  <c r="S77" i="12"/>
  <c r="BB119" i="12"/>
  <c r="BB56" i="12"/>
  <c r="AS120" i="57"/>
  <c r="AF120" i="57" s="1"/>
  <c r="Y120" i="57"/>
  <c r="S120" i="57"/>
  <c r="AB120" i="57"/>
  <c r="Q120" i="57"/>
  <c r="BA120" i="57" s="1"/>
  <c r="R120" i="57"/>
  <c r="Z120" i="57"/>
  <c r="AZ120" i="57" s="1"/>
  <c r="AA120" i="57"/>
  <c r="V120" i="57"/>
  <c r="AY120" i="57" s="1"/>
  <c r="W120" i="57"/>
  <c r="P120" i="57"/>
  <c r="U120" i="57"/>
  <c r="R71" i="56"/>
  <c r="Y71" i="56"/>
  <c r="U71" i="56"/>
  <c r="S71" i="56"/>
  <c r="AB71" i="56"/>
  <c r="Z71" i="56"/>
  <c r="AZ71" i="56" s="1"/>
  <c r="Q71" i="56"/>
  <c r="BA71" i="56" s="1"/>
  <c r="BB71" i="56" s="1"/>
  <c r="P71" i="56"/>
  <c r="AA71" i="56"/>
  <c r="W71" i="56"/>
  <c r="V71" i="56"/>
  <c r="AY71" i="56" s="1"/>
  <c r="AE71" i="56" a="1"/>
  <c r="AE71" i="56" s="1"/>
  <c r="P9" i="53"/>
  <c r="AU9" i="53"/>
  <c r="AV22" i="53" s="1"/>
  <c r="Y9" i="53"/>
  <c r="Z9" i="53"/>
  <c r="AZ9" i="53" s="1"/>
  <c r="S9" i="53"/>
  <c r="U9" i="53"/>
  <c r="AB9" i="53"/>
  <c r="R9" i="53"/>
  <c r="AA9" i="53"/>
  <c r="Q9" i="53"/>
  <c r="BA9" i="53" s="1"/>
  <c r="V9" i="53"/>
  <c r="AY9" i="53" s="1"/>
  <c r="BB9" i="53" s="1"/>
  <c r="W9" i="53"/>
  <c r="S17" i="51"/>
  <c r="AU17" i="51"/>
  <c r="AV120" i="51" s="1"/>
  <c r="AB17" i="51"/>
  <c r="R17" i="51"/>
  <c r="Y17" i="51"/>
  <c r="V17" i="51"/>
  <c r="AY17" i="51" s="1"/>
  <c r="W17" i="51"/>
  <c r="AA17" i="51"/>
  <c r="U17" i="51"/>
  <c r="Q17" i="51"/>
  <c r="BA17" i="51" s="1"/>
  <c r="BB17" i="51" s="1"/>
  <c r="AE17" i="51" a="1"/>
  <c r="AE17" i="51" s="1"/>
  <c r="Z17" i="51"/>
  <c r="AZ17" i="51" s="1"/>
  <c r="P109" i="50"/>
  <c r="V109" i="50"/>
  <c r="AY109" i="50" s="1"/>
  <c r="U109" i="50"/>
  <c r="Q109" i="50"/>
  <c r="BA109" i="50" s="1"/>
  <c r="AB109" i="50"/>
  <c r="AS109" i="50"/>
  <c r="AF109" i="50" s="1"/>
  <c r="AA109" i="50"/>
  <c r="W109" i="50"/>
  <c r="S109" i="50"/>
  <c r="Y109" i="50"/>
  <c r="Z109" i="50"/>
  <c r="AZ109" i="50" s="1"/>
  <c r="R109" i="50"/>
  <c r="S22" i="49"/>
  <c r="Z22" i="49"/>
  <c r="AZ22" i="49" s="1"/>
  <c r="P22" i="49"/>
  <c r="V22" i="49"/>
  <c r="AY22" i="49" s="1"/>
  <c r="AU22" i="49"/>
  <c r="AV81" i="49" s="1"/>
  <c r="U22" i="49"/>
  <c r="Y22" i="49"/>
  <c r="AA22" i="49"/>
  <c r="W22" i="49"/>
  <c r="Q22" i="49"/>
  <c r="BA22" i="49" s="1"/>
  <c r="AB22" i="49"/>
  <c r="R22" i="49"/>
  <c r="S104" i="58"/>
  <c r="R104" i="58"/>
  <c r="Q104" i="58"/>
  <c r="BA104" i="58" s="1"/>
  <c r="BB104" i="58" s="1"/>
  <c r="AB104" i="58"/>
  <c r="AE104" i="58" a="1"/>
  <c r="AE104" i="58" s="1"/>
  <c r="Z104" i="58"/>
  <c r="AZ104" i="58" s="1"/>
  <c r="P104" i="58"/>
  <c r="W104" i="58"/>
  <c r="V104" i="58"/>
  <c r="AY104" i="58" s="1"/>
  <c r="U104" i="58"/>
  <c r="AA104" i="58"/>
  <c r="Y104" i="58"/>
  <c r="AB63" i="56"/>
  <c r="P63" i="56"/>
  <c r="AU63" i="56"/>
  <c r="AV52" i="56" s="1"/>
  <c r="U63" i="56"/>
  <c r="S63" i="56"/>
  <c r="AA63" i="56"/>
  <c r="R63" i="56"/>
  <c r="Q63" i="56"/>
  <c r="BA63" i="56" s="1"/>
  <c r="Z63" i="56"/>
  <c r="AZ63" i="56" s="1"/>
  <c r="Y63" i="56"/>
  <c r="V63" i="56"/>
  <c r="AY63" i="56" s="1"/>
  <c r="BB63" i="56" s="1"/>
  <c r="W63" i="56"/>
  <c r="P87" i="55"/>
  <c r="AB87" i="55"/>
  <c r="AS87" i="55"/>
  <c r="AF87" i="55" s="1"/>
  <c r="V87" i="55"/>
  <c r="AY87" i="55" s="1"/>
  <c r="Y87" i="55"/>
  <c r="Z87" i="55"/>
  <c r="AZ87" i="55" s="1"/>
  <c r="R87" i="55"/>
  <c r="W87" i="55"/>
  <c r="U87" i="55"/>
  <c r="Q87" i="55"/>
  <c r="BA87" i="55" s="1"/>
  <c r="R19" i="55"/>
  <c r="W19" i="55"/>
  <c r="Z19" i="55"/>
  <c r="AZ19" i="55" s="1"/>
  <c r="V19" i="55"/>
  <c r="AY19" i="55" s="1"/>
  <c r="BB19" i="55" s="1"/>
  <c r="S19" i="55"/>
  <c r="AU19" i="55"/>
  <c r="AB19" i="55"/>
  <c r="Q19" i="55"/>
  <c r="BA19" i="55" s="1"/>
  <c r="U19" i="55"/>
  <c r="AA19" i="55"/>
  <c r="Y19" i="55"/>
  <c r="P19" i="55"/>
  <c r="AA12" i="53"/>
  <c r="Q12" i="53"/>
  <c r="BA12" i="53" s="1"/>
  <c r="BB12" i="53" s="1"/>
  <c r="U12" i="53"/>
  <c r="Z12" i="53"/>
  <c r="AZ12" i="53" s="1"/>
  <c r="P12" i="53"/>
  <c r="V12" i="53"/>
  <c r="AY12" i="53" s="1"/>
  <c r="AU12" i="53"/>
  <c r="AV101" i="53" s="1"/>
  <c r="AE12" i="53" a="1"/>
  <c r="AE12" i="53" s="1"/>
  <c r="W12" i="53"/>
  <c r="R12" i="53"/>
  <c r="Y12" i="53"/>
  <c r="AB12" i="53"/>
  <c r="S12" i="53"/>
  <c r="AB44" i="52"/>
  <c r="W44" i="52"/>
  <c r="R44" i="52"/>
  <c r="V44" i="52"/>
  <c r="AY44" i="52" s="1"/>
  <c r="AA44" i="52"/>
  <c r="U44" i="52"/>
  <c r="Q44" i="52"/>
  <c r="BA44" i="52" s="1"/>
  <c r="Z44" i="52"/>
  <c r="AZ44" i="52" s="1"/>
  <c r="P44" i="52"/>
  <c r="AU44" i="52"/>
  <c r="S44" i="52"/>
  <c r="Y44" i="52"/>
  <c r="AA89" i="51"/>
  <c r="V89" i="51"/>
  <c r="AY89" i="51" s="1"/>
  <c r="Z89" i="51"/>
  <c r="AZ89" i="51" s="1"/>
  <c r="BB89" i="51" s="1"/>
  <c r="Y89" i="51"/>
  <c r="W89" i="51"/>
  <c r="U89" i="51"/>
  <c r="S89" i="51"/>
  <c r="AS89" i="51"/>
  <c r="AF89" i="51" s="1"/>
  <c r="R89" i="51"/>
  <c r="P89" i="51"/>
  <c r="Q89" i="51"/>
  <c r="BA89" i="51" s="1"/>
  <c r="AB89" i="51"/>
  <c r="AB38" i="49"/>
  <c r="AU38" i="49"/>
  <c r="R38" i="49"/>
  <c r="Y38" i="49"/>
  <c r="Q38" i="49"/>
  <c r="BA38" i="49" s="1"/>
  <c r="W38" i="49"/>
  <c r="AA38" i="49"/>
  <c r="Z38" i="49"/>
  <c r="AZ38" i="49" s="1"/>
  <c r="S38" i="49"/>
  <c r="P38" i="49"/>
  <c r="V38" i="49"/>
  <c r="AY38" i="49" s="1"/>
  <c r="U38" i="49"/>
  <c r="Z52" i="47"/>
  <c r="AZ52" i="47" s="1"/>
  <c r="BB52" i="47" s="1"/>
  <c r="W52" i="47"/>
  <c r="AU52" i="47"/>
  <c r="W102" i="46"/>
  <c r="Z102" i="46"/>
  <c r="AZ102" i="46" s="1"/>
  <c r="P102" i="46"/>
  <c r="Y102" i="46"/>
  <c r="AE102" i="46" a="1"/>
  <c r="AE102" i="46" s="1"/>
  <c r="V102" i="46"/>
  <c r="AY102" i="46" s="1"/>
  <c r="S102" i="46"/>
  <c r="U102" i="46"/>
  <c r="R102" i="46"/>
  <c r="Q102" i="46"/>
  <c r="BA102" i="46" s="1"/>
  <c r="BB102" i="46" s="1"/>
  <c r="AA102" i="46"/>
  <c r="AB102" i="46"/>
  <c r="V125" i="45"/>
  <c r="AY125" i="45" s="1"/>
  <c r="Z125" i="45"/>
  <c r="AZ125" i="45" s="1"/>
  <c r="AE125" i="45" a="1"/>
  <c r="AE125" i="45" s="1"/>
  <c r="S125" i="45"/>
  <c r="W125" i="45"/>
  <c r="Q125" i="45"/>
  <c r="BA125" i="45" s="1"/>
  <c r="BB125" i="45" s="1"/>
  <c r="U125" i="45"/>
  <c r="Y125" i="45"/>
  <c r="R125" i="45"/>
  <c r="P125" i="45"/>
  <c r="AA125" i="45"/>
  <c r="AB125" i="45"/>
  <c r="V42" i="41"/>
  <c r="AY42" i="41" s="1"/>
  <c r="Y42" i="41"/>
  <c r="AB42" i="41"/>
  <c r="U42" i="41"/>
  <c r="W42" i="41"/>
  <c r="S42" i="41"/>
  <c r="AA42" i="41"/>
  <c r="P42" i="41"/>
  <c r="AE42" i="41" a="1"/>
  <c r="AE42" i="41" s="1"/>
  <c r="Q42" i="41"/>
  <c r="BA42" i="41" s="1"/>
  <c r="BB42" i="41" s="1"/>
  <c r="Z42" i="41"/>
  <c r="AZ42" i="41" s="1"/>
  <c r="R42" i="41"/>
  <c r="AU42" i="41"/>
  <c r="P74" i="38"/>
  <c r="Y74" i="38"/>
  <c r="R74" i="38"/>
  <c r="V74" i="38"/>
  <c r="AY74" i="38" s="1"/>
  <c r="BB74" i="38" s="1"/>
  <c r="U74" i="38"/>
  <c r="AA74" i="38"/>
  <c r="S74" i="38"/>
  <c r="AB74" i="38"/>
  <c r="AA97" i="49"/>
  <c r="Y97" i="49"/>
  <c r="Z97" i="49"/>
  <c r="AZ97" i="49" s="1"/>
  <c r="W97" i="49"/>
  <c r="AE97" i="49" a="1"/>
  <c r="AE97" i="49" s="1"/>
  <c r="Q97" i="49"/>
  <c r="BA97" i="49" s="1"/>
  <c r="BB97" i="49" s="1"/>
  <c r="AB97" i="49"/>
  <c r="V97" i="49"/>
  <c r="AY97" i="49" s="1"/>
  <c r="P97" i="49"/>
  <c r="U97" i="49"/>
  <c r="S97" i="49"/>
  <c r="W105" i="47"/>
  <c r="S105" i="47"/>
  <c r="U105" i="47"/>
  <c r="R105" i="47"/>
  <c r="U69" i="44"/>
  <c r="AB69" i="44"/>
  <c r="P69" i="44"/>
  <c r="R69" i="44"/>
  <c r="Y69" i="44"/>
  <c r="S69" i="44"/>
  <c r="AE69" i="44" a="1"/>
  <c r="AE69" i="44" s="1"/>
  <c r="V69" i="44"/>
  <c r="AY69" i="44" s="1"/>
  <c r="AA69" i="44"/>
  <c r="Z69" i="44"/>
  <c r="AZ69" i="44" s="1"/>
  <c r="W69" i="44"/>
  <c r="Q20" i="43"/>
  <c r="BA20" i="43" s="1"/>
  <c r="P20" i="43"/>
  <c r="S20" i="43"/>
  <c r="AB20" i="43"/>
  <c r="V20" i="43"/>
  <c r="AY20" i="43" s="1"/>
  <c r="W20" i="43"/>
  <c r="Y20" i="43"/>
  <c r="AA20" i="43"/>
  <c r="U20" i="43"/>
  <c r="Z20" i="43"/>
  <c r="AZ20" i="43" s="1"/>
  <c r="R51" i="59"/>
  <c r="S51" i="59"/>
  <c r="AA51" i="59"/>
  <c r="AU51" i="59"/>
  <c r="AB51" i="59"/>
  <c r="Y51" i="59"/>
  <c r="P51" i="59"/>
  <c r="W51" i="59"/>
  <c r="U51" i="59"/>
  <c r="Z51" i="59"/>
  <c r="AZ51" i="59" s="1"/>
  <c r="Q51" i="59"/>
  <c r="BA51" i="59" s="1"/>
  <c r="V51" i="59"/>
  <c r="AY51" i="59" s="1"/>
  <c r="Y58" i="49"/>
  <c r="P58" i="49"/>
  <c r="AE58" i="49" a="1"/>
  <c r="AE58" i="49" s="1"/>
  <c r="R58" i="49"/>
  <c r="U58" i="49"/>
  <c r="AA58" i="49"/>
  <c r="V58" i="49"/>
  <c r="AY58" i="49" s="1"/>
  <c r="Q58" i="49"/>
  <c r="BA58" i="49" s="1"/>
  <c r="BB58" i="49" s="1"/>
  <c r="W58" i="49"/>
  <c r="S58" i="49"/>
  <c r="AU58" i="49"/>
  <c r="Z58" i="49"/>
  <c r="AZ58" i="49" s="1"/>
  <c r="AB58" i="49"/>
  <c r="AB46" i="45"/>
  <c r="AA46" i="45"/>
  <c r="AU46" i="45"/>
  <c r="AV109" i="45" s="1"/>
  <c r="AE46" i="45" a="1"/>
  <c r="AE46" i="45" s="1"/>
  <c r="P46" i="45"/>
  <c r="Z46" i="45"/>
  <c r="AZ46" i="45" s="1"/>
  <c r="W46" i="45"/>
  <c r="S46" i="45"/>
  <c r="U46" i="45"/>
  <c r="V46" i="45"/>
  <c r="AY46" i="45" s="1"/>
  <c r="Y46" i="45"/>
  <c r="R46" i="45"/>
  <c r="Q46" i="45"/>
  <c r="BA46" i="45" s="1"/>
  <c r="BB46" i="45" s="1"/>
  <c r="U99" i="45"/>
  <c r="R99" i="45"/>
  <c r="Z99" i="45"/>
  <c r="AZ99" i="45" s="1"/>
  <c r="AS99" i="45"/>
  <c r="AF99" i="45" s="1"/>
  <c r="P99" i="45"/>
  <c r="AA99" i="45"/>
  <c r="AB99" i="45"/>
  <c r="S99" i="45"/>
  <c r="W99" i="45"/>
  <c r="Q99" i="45"/>
  <c r="BA99" i="45" s="1"/>
  <c r="V99" i="45"/>
  <c r="AY99" i="45" s="1"/>
  <c r="Y99" i="45"/>
  <c r="Q109" i="43"/>
  <c r="BA109" i="43" s="1"/>
  <c r="BB109" i="43" s="1"/>
  <c r="S109" i="43"/>
  <c r="Z109" i="43"/>
  <c r="AZ109" i="43" s="1"/>
  <c r="AB109" i="43"/>
  <c r="Y109" i="43"/>
  <c r="W109" i="43"/>
  <c r="V109" i="43"/>
  <c r="AY109" i="43" s="1"/>
  <c r="U109" i="43"/>
  <c r="R109" i="43"/>
  <c r="P109" i="43"/>
  <c r="AA109" i="43"/>
  <c r="AE109" i="43" a="1"/>
  <c r="AE109" i="43" s="1"/>
  <c r="Z115" i="58"/>
  <c r="AZ115" i="58" s="1"/>
  <c r="AE115" i="58" a="1"/>
  <c r="AE115" i="58" s="1"/>
  <c r="AD115" i="58" s="1"/>
  <c r="AC115" i="58" s="1"/>
  <c r="P115" i="58"/>
  <c r="Y115" i="58"/>
  <c r="W115" i="58"/>
  <c r="AA115" i="58"/>
  <c r="S115" i="58"/>
  <c r="V115" i="58"/>
  <c r="AY115" i="58" s="1"/>
  <c r="AB115" i="58"/>
  <c r="U115" i="58"/>
  <c r="R115" i="58"/>
  <c r="Q115" i="58"/>
  <c r="BA115" i="58" s="1"/>
  <c r="BB115" i="58" s="1"/>
  <c r="Y106" i="55"/>
  <c r="V106" i="55"/>
  <c r="AY106" i="55" s="1"/>
  <c r="AB106" i="55"/>
  <c r="U106" i="55"/>
  <c r="R106" i="55"/>
  <c r="S106" i="55"/>
  <c r="Z106" i="55"/>
  <c r="AZ106" i="55" s="1"/>
  <c r="Q106" i="55"/>
  <c r="BA106" i="55" s="1"/>
  <c r="BB106" i="55" s="1"/>
  <c r="P106" i="55"/>
  <c r="W106" i="55"/>
  <c r="AA106" i="55"/>
  <c r="AE106" i="55" a="1"/>
  <c r="AE106" i="55" s="1"/>
  <c r="AD106" i="55" s="1"/>
  <c r="AC106" i="55" s="1"/>
  <c r="Q83" i="50"/>
  <c r="BA83" i="50" s="1"/>
  <c r="BB83" i="50" s="1"/>
  <c r="Z83" i="50"/>
  <c r="AZ83" i="50" s="1"/>
  <c r="S83" i="50"/>
  <c r="P83" i="50"/>
  <c r="V83" i="50"/>
  <c r="AY83" i="50" s="1"/>
  <c r="AE83" i="50" a="1"/>
  <c r="AE83" i="50" s="1"/>
  <c r="W83" i="50"/>
  <c r="AB83" i="50"/>
  <c r="U83" i="50"/>
  <c r="R83" i="50"/>
  <c r="Y83" i="50"/>
  <c r="AA83" i="50"/>
  <c r="Z108" i="48"/>
  <c r="AZ108" i="48" s="1"/>
  <c r="BB108" i="48" s="1"/>
  <c r="S108" i="48"/>
  <c r="AB108" i="48"/>
  <c r="R108" i="48"/>
  <c r="Q108" i="48"/>
  <c r="BA108" i="48" s="1"/>
  <c r="P108" i="48"/>
  <c r="AS108" i="48"/>
  <c r="AF108" i="48" s="1"/>
  <c r="AA108" i="48"/>
  <c r="Q102" i="44"/>
  <c r="BA102" i="44" s="1"/>
  <c r="BB102" i="44" s="1"/>
  <c r="W99" i="41"/>
  <c r="P99" i="41"/>
  <c r="Y99" i="41"/>
  <c r="V99" i="41"/>
  <c r="AY99" i="41" s="1"/>
  <c r="AB99" i="41"/>
  <c r="R99" i="41"/>
  <c r="AA99" i="41"/>
  <c r="Z99" i="41"/>
  <c r="AZ99" i="41" s="1"/>
  <c r="Q99" i="41"/>
  <c r="BA99" i="41" s="1"/>
  <c r="U99" i="41"/>
  <c r="AS99" i="41"/>
  <c r="AF99" i="41" s="1"/>
  <c r="S99" i="41"/>
  <c r="AA102" i="40"/>
  <c r="S102" i="40"/>
  <c r="W102" i="40"/>
  <c r="AE102" i="40" a="1"/>
  <c r="AE102" i="40" s="1"/>
  <c r="Y102" i="40"/>
  <c r="V102" i="40"/>
  <c r="AY102" i="40" s="1"/>
  <c r="Z102" i="40"/>
  <c r="AZ102" i="40" s="1"/>
  <c r="R102" i="40"/>
  <c r="AA99" i="59"/>
  <c r="S99" i="59"/>
  <c r="AB99" i="59"/>
  <c r="U99" i="59"/>
  <c r="Q99" i="59"/>
  <c r="BA99" i="59" s="1"/>
  <c r="W99" i="59"/>
  <c r="Y99" i="59"/>
  <c r="Z99" i="59"/>
  <c r="AZ99" i="59" s="1"/>
  <c r="BB99" i="59" s="1"/>
  <c r="V99" i="59"/>
  <c r="AY99" i="59" s="1"/>
  <c r="P99" i="59"/>
  <c r="R99" i="59"/>
  <c r="AS99" i="59"/>
  <c r="AF99" i="59" s="1"/>
  <c r="Z69" i="57"/>
  <c r="AZ69" i="57" s="1"/>
  <c r="P69" i="57"/>
  <c r="Y69" i="57"/>
  <c r="W69" i="57"/>
  <c r="V69" i="57"/>
  <c r="AY69" i="57" s="1"/>
  <c r="U69" i="57"/>
  <c r="R69" i="57"/>
  <c r="S69" i="57"/>
  <c r="AB69" i="57"/>
  <c r="R111" i="56"/>
  <c r="AB111" i="56"/>
  <c r="Y111" i="56"/>
  <c r="P111" i="56"/>
  <c r="AA111" i="56"/>
  <c r="W111" i="56"/>
  <c r="V111" i="56"/>
  <c r="AY111" i="56" s="1"/>
  <c r="AS111" i="56"/>
  <c r="AF111" i="56" s="1"/>
  <c r="U111" i="56"/>
  <c r="Z111" i="56"/>
  <c r="AZ111" i="56" s="1"/>
  <c r="S111" i="56"/>
  <c r="Q111" i="56"/>
  <c r="BA111" i="56" s="1"/>
  <c r="R72" i="53"/>
  <c r="U72" i="53"/>
  <c r="P72" i="53"/>
  <c r="Q72" i="53"/>
  <c r="BA72" i="53" s="1"/>
  <c r="Z72" i="53"/>
  <c r="AZ72" i="53" s="1"/>
  <c r="W72" i="53"/>
  <c r="AB72" i="53"/>
  <c r="AA72" i="53"/>
  <c r="Y72" i="53"/>
  <c r="V72" i="53"/>
  <c r="AY72" i="53" s="1"/>
  <c r="S72" i="53"/>
  <c r="AA35" i="49"/>
  <c r="S35" i="49"/>
  <c r="Y35" i="49"/>
  <c r="W35" i="49"/>
  <c r="V35" i="49"/>
  <c r="AY35" i="49" s="1"/>
  <c r="U35" i="49"/>
  <c r="R35" i="49"/>
  <c r="P35" i="49"/>
  <c r="AB35" i="49"/>
  <c r="Q35" i="49"/>
  <c r="BA35" i="49" s="1"/>
  <c r="AU35" i="49"/>
  <c r="Z35" i="49"/>
  <c r="AZ35" i="49" s="1"/>
  <c r="Y81" i="43"/>
  <c r="AE81" i="43" a="1"/>
  <c r="AE81" i="43" s="1"/>
  <c r="V81" i="43"/>
  <c r="AY81" i="43" s="1"/>
  <c r="W81" i="43"/>
  <c r="U81" i="43"/>
  <c r="AB114" i="42"/>
  <c r="P114" i="42"/>
  <c r="Y114" i="42"/>
  <c r="AE114" i="42" a="1"/>
  <c r="AE114" i="42" s="1"/>
  <c r="R114" i="42"/>
  <c r="S114" i="42"/>
  <c r="AA114" i="42"/>
  <c r="V114" i="42"/>
  <c r="AY114" i="42" s="1"/>
  <c r="Q114" i="42"/>
  <c r="BA114" i="42" s="1"/>
  <c r="BB114" i="42" s="1"/>
  <c r="Z114" i="42"/>
  <c r="AZ114" i="42" s="1"/>
  <c r="W114" i="42"/>
  <c r="U114" i="42"/>
  <c r="AS95" i="40"/>
  <c r="AF95" i="40" s="1"/>
  <c r="AA95" i="40"/>
  <c r="P95" i="40"/>
  <c r="W95" i="40"/>
  <c r="V95" i="40"/>
  <c r="AY95" i="40" s="1"/>
  <c r="Q95" i="40"/>
  <c r="BA95" i="40" s="1"/>
  <c r="R95" i="40"/>
  <c r="AB95" i="40"/>
  <c r="Z95" i="40"/>
  <c r="AZ95" i="40" s="1"/>
  <c r="Y95" i="40"/>
  <c r="R26" i="45"/>
  <c r="V26" i="45"/>
  <c r="AY26" i="45" s="1"/>
  <c r="AA26" i="45"/>
  <c r="AU26" i="45"/>
  <c r="AV79" i="45" s="1"/>
  <c r="Q26" i="45"/>
  <c r="BA26" i="45" s="1"/>
  <c r="BB26" i="45" s="1"/>
  <c r="S26" i="45"/>
  <c r="Z26" i="45"/>
  <c r="AZ26" i="45" s="1"/>
  <c r="P26" i="45"/>
  <c r="U26" i="45"/>
  <c r="Y26" i="45"/>
  <c r="W26" i="45"/>
  <c r="AB26" i="45"/>
  <c r="AE26" i="45" a="1"/>
  <c r="AE26" i="45" s="1"/>
  <c r="W66" i="44"/>
  <c r="U66" i="44"/>
  <c r="P66" i="44"/>
  <c r="S66" i="44"/>
  <c r="Y66" i="44"/>
  <c r="V66" i="44"/>
  <c r="AY66" i="44" s="1"/>
  <c r="AA66" i="44"/>
  <c r="AB66" i="44"/>
  <c r="R66" i="44"/>
  <c r="Q66" i="44"/>
  <c r="BA66" i="44" s="1"/>
  <c r="BB66" i="44" s="1"/>
  <c r="Z66" i="44"/>
  <c r="AZ66" i="44" s="1"/>
  <c r="AE66" i="44" a="1"/>
  <c r="AE66" i="44" s="1"/>
  <c r="Q104" i="44"/>
  <c r="BA104" i="44" s="1"/>
  <c r="BB104" i="44" s="1"/>
  <c r="S104" i="44"/>
  <c r="V104" i="44"/>
  <c r="AY104" i="44" s="1"/>
  <c r="V75" i="43"/>
  <c r="AY75" i="43" s="1"/>
  <c r="AE75" i="43" a="1"/>
  <c r="AE75" i="43" s="1"/>
  <c r="Y75" i="43"/>
  <c r="Q75" i="43"/>
  <c r="BA75" i="43" s="1"/>
  <c r="BB75" i="43" s="1"/>
  <c r="S75" i="43"/>
  <c r="P75" i="43"/>
  <c r="AB75" i="43"/>
  <c r="AA75" i="43"/>
  <c r="Z75" i="43"/>
  <c r="AZ75" i="43" s="1"/>
  <c r="W75" i="43"/>
  <c r="R75" i="43"/>
  <c r="U75" i="43"/>
  <c r="AU58" i="36"/>
  <c r="Q58" i="36"/>
  <c r="BA58" i="36" s="1"/>
  <c r="P58" i="36"/>
  <c r="Y58" i="36"/>
  <c r="Z58" i="36"/>
  <c r="AZ58" i="36" s="1"/>
  <c r="V58" i="36"/>
  <c r="AY58" i="36" s="1"/>
  <c r="S58" i="36"/>
  <c r="AB58" i="36"/>
  <c r="U58" i="36"/>
  <c r="R58" i="36"/>
  <c r="W58" i="36"/>
  <c r="AA58" i="36"/>
  <c r="AE96" i="33" a="1"/>
  <c r="AE96" i="33" s="1"/>
  <c r="AA96" i="33"/>
  <c r="W108" i="28"/>
  <c r="Y108" i="28"/>
  <c r="AA108" i="28"/>
  <c r="AE108" i="28" a="1"/>
  <c r="AE108" i="28" s="1"/>
  <c r="S108" i="28"/>
  <c r="Q108" i="28"/>
  <c r="BA108" i="28" s="1"/>
  <c r="BB108" i="28" s="1"/>
  <c r="AA85" i="38"/>
  <c r="AE85" i="38" a="1"/>
  <c r="AE85" i="38" s="1"/>
  <c r="Z85" i="38"/>
  <c r="AZ85" i="38" s="1"/>
  <c r="R85" i="38"/>
  <c r="Q85" i="38"/>
  <c r="BA85" i="38" s="1"/>
  <c r="BB85" i="38" s="1"/>
  <c r="S85" i="38"/>
  <c r="W85" i="38"/>
  <c r="P85" i="38"/>
  <c r="Y85" i="38"/>
  <c r="U85" i="38"/>
  <c r="V85" i="38"/>
  <c r="AY85" i="38" s="1"/>
  <c r="AB85" i="38"/>
  <c r="W77" i="37"/>
  <c r="R77" i="37"/>
  <c r="U77" i="37"/>
  <c r="Y77" i="37"/>
  <c r="AA77" i="37"/>
  <c r="P77" i="37"/>
  <c r="AE77" i="37" a="1"/>
  <c r="AE77" i="37" s="1"/>
  <c r="AD77" i="37" s="1"/>
  <c r="AC77" i="37" s="1"/>
  <c r="AB77" i="37"/>
  <c r="V77" i="37"/>
  <c r="AY77" i="37" s="1"/>
  <c r="Q77" i="37"/>
  <c r="BA77" i="37" s="1"/>
  <c r="BB77" i="37" s="1"/>
  <c r="S77" i="37"/>
  <c r="Z77" i="37"/>
  <c r="AZ77" i="37" s="1"/>
  <c r="Y121" i="37"/>
  <c r="U121" i="37"/>
  <c r="AS121" i="37"/>
  <c r="AF121" i="37" s="1"/>
  <c r="S121" i="37"/>
  <c r="AB121" i="37"/>
  <c r="R121" i="37"/>
  <c r="Z121" i="37"/>
  <c r="AZ121" i="37" s="1"/>
  <c r="W121" i="37"/>
  <c r="P121" i="37"/>
  <c r="V121" i="37"/>
  <c r="AY121" i="37" s="1"/>
  <c r="Q121" i="37"/>
  <c r="BA121" i="37" s="1"/>
  <c r="AA121" i="37"/>
  <c r="AA90" i="36"/>
  <c r="AS90" i="36"/>
  <c r="AF90" i="36" s="1"/>
  <c r="Z90" i="36"/>
  <c r="AZ90" i="36" s="1"/>
  <c r="W90" i="36"/>
  <c r="P90" i="36"/>
  <c r="S90" i="36"/>
  <c r="Y90" i="36"/>
  <c r="Q90" i="36"/>
  <c r="BA90" i="36" s="1"/>
  <c r="V90" i="36"/>
  <c r="AY90" i="36" s="1"/>
  <c r="BB90" i="36" s="1"/>
  <c r="U90" i="36"/>
  <c r="AB90" i="36"/>
  <c r="R90" i="36"/>
  <c r="Z59" i="34"/>
  <c r="AZ59" i="34" s="1"/>
  <c r="R59" i="34"/>
  <c r="Y59" i="34"/>
  <c r="Q59" i="34"/>
  <c r="BA59" i="34" s="1"/>
  <c r="V59" i="34"/>
  <c r="AY59" i="34" s="1"/>
  <c r="AB59" i="34"/>
  <c r="AA59" i="34"/>
  <c r="P59" i="34"/>
  <c r="U59" i="34"/>
  <c r="S59" i="34"/>
  <c r="W59" i="34"/>
  <c r="AU59" i="34"/>
  <c r="AV64" i="34" s="1"/>
  <c r="R97" i="30"/>
  <c r="AA97" i="30"/>
  <c r="Q97" i="30"/>
  <c r="BA97" i="30" s="1"/>
  <c r="S97" i="30"/>
  <c r="V97" i="30"/>
  <c r="AY97" i="30" s="1"/>
  <c r="P97" i="30"/>
  <c r="W97" i="30"/>
  <c r="AS97" i="30"/>
  <c r="AF97" i="30" s="1"/>
  <c r="Y97" i="30"/>
  <c r="AB97" i="30"/>
  <c r="Z97" i="30"/>
  <c r="AZ97" i="30" s="1"/>
  <c r="U97" i="30"/>
  <c r="AB116" i="37"/>
  <c r="AA116" i="37"/>
  <c r="V116" i="37"/>
  <c r="AY116" i="37" s="1"/>
  <c r="Q116" i="37"/>
  <c r="BA116" i="37" s="1"/>
  <c r="R116" i="37"/>
  <c r="S116" i="37"/>
  <c r="AS116" i="37"/>
  <c r="AF116" i="37" s="1"/>
  <c r="Z116" i="37"/>
  <c r="AZ116" i="37" s="1"/>
  <c r="Y116" i="37"/>
  <c r="W116" i="37"/>
  <c r="P116" i="37"/>
  <c r="U116" i="37"/>
  <c r="AS91" i="36"/>
  <c r="AF91" i="36" s="1"/>
  <c r="S91" i="36"/>
  <c r="Z91" i="36"/>
  <c r="AZ91" i="36" s="1"/>
  <c r="P91" i="36"/>
  <c r="W91" i="36"/>
  <c r="Q91" i="36"/>
  <c r="BA91" i="36" s="1"/>
  <c r="AA91" i="36"/>
  <c r="Y91" i="36"/>
  <c r="R91" i="36"/>
  <c r="U91" i="36"/>
  <c r="V91" i="36"/>
  <c r="AY91" i="36" s="1"/>
  <c r="BB91" i="36" s="1"/>
  <c r="AB91" i="36"/>
  <c r="P115" i="34"/>
  <c r="Q115" i="34"/>
  <c r="BA115" i="34" s="1"/>
  <c r="BB115" i="34" s="1"/>
  <c r="Y115" i="34"/>
  <c r="U115" i="34"/>
  <c r="Z115" i="34"/>
  <c r="AZ115" i="34" s="1"/>
  <c r="S115" i="34"/>
  <c r="AB115" i="34"/>
  <c r="R115" i="34"/>
  <c r="AA115" i="34"/>
  <c r="V115" i="34"/>
  <c r="AY115" i="34" s="1"/>
  <c r="W115" i="34"/>
  <c r="AE115" i="34" a="1"/>
  <c r="AE115" i="34" s="1"/>
  <c r="P76" i="33"/>
  <c r="V76" i="33"/>
  <c r="AY76" i="33" s="1"/>
  <c r="R83" i="32"/>
  <c r="Y83" i="32"/>
  <c r="W83" i="32"/>
  <c r="Z83" i="32"/>
  <c r="AZ83" i="32" s="1"/>
  <c r="Q83" i="32"/>
  <c r="BA83" i="32" s="1"/>
  <c r="BB83" i="32" s="1"/>
  <c r="U83" i="32"/>
  <c r="AE83" i="32" a="1"/>
  <c r="AE83" i="32" s="1"/>
  <c r="AD83" i="32" s="1"/>
  <c r="AC83" i="32" s="1"/>
  <c r="S83" i="32"/>
  <c r="AA83" i="32"/>
  <c r="AB83" i="32"/>
  <c r="V83" i="32"/>
  <c r="AY83" i="32" s="1"/>
  <c r="P83" i="32"/>
  <c r="AA77" i="30"/>
  <c r="AS77" i="30"/>
  <c r="AF77" i="30" s="1"/>
  <c r="P77" i="30"/>
  <c r="Y77" i="30"/>
  <c r="S77" i="30"/>
  <c r="AB77" i="30"/>
  <c r="U96" i="39"/>
  <c r="R96" i="39"/>
  <c r="Q96" i="39"/>
  <c r="BA96" i="39" s="1"/>
  <c r="BB96" i="39" s="1"/>
  <c r="AA96" i="39"/>
  <c r="W96" i="39"/>
  <c r="Z96" i="39"/>
  <c r="AZ96" i="39" s="1"/>
  <c r="V96" i="39"/>
  <c r="AY96" i="39" s="1"/>
  <c r="P96" i="39"/>
  <c r="Y96" i="39"/>
  <c r="AB96" i="39"/>
  <c r="S96" i="39"/>
  <c r="AE96" i="39" a="1"/>
  <c r="AE96" i="39" s="1"/>
  <c r="R110" i="37"/>
  <c r="Q110" i="37"/>
  <c r="BA110" i="37" s="1"/>
  <c r="BB110" i="37" s="1"/>
  <c r="Z110" i="37"/>
  <c r="AZ110" i="37" s="1"/>
  <c r="AB110" i="37"/>
  <c r="U110" i="37"/>
  <c r="P110" i="37"/>
  <c r="Y110" i="37"/>
  <c r="AE110" i="37" a="1"/>
  <c r="AE110" i="37" s="1"/>
  <c r="AD110" i="37" s="1"/>
  <c r="AC110" i="37" s="1"/>
  <c r="W110" i="37"/>
  <c r="V110" i="37"/>
  <c r="AY110" i="37" s="1"/>
  <c r="S110" i="37"/>
  <c r="AA110" i="37"/>
  <c r="S78" i="36"/>
  <c r="AS78" i="36"/>
  <c r="AF78" i="36" s="1"/>
  <c r="Q78" i="36"/>
  <c r="BA78" i="36" s="1"/>
  <c r="R78" i="36"/>
  <c r="AB78" i="36"/>
  <c r="U78" i="36"/>
  <c r="Z78" i="36"/>
  <c r="AZ78" i="36" s="1"/>
  <c r="P78" i="36"/>
  <c r="V78" i="36"/>
  <c r="AY78" i="36" s="1"/>
  <c r="AA78" i="36"/>
  <c r="Y78" i="36"/>
  <c r="W78" i="36"/>
  <c r="U72" i="35"/>
  <c r="AS72" i="35"/>
  <c r="AF72" i="35" s="1"/>
  <c r="AA97" i="31"/>
  <c r="W97" i="31"/>
  <c r="P97" i="31"/>
  <c r="Z97" i="31"/>
  <c r="AZ97" i="31" s="1"/>
  <c r="Y97" i="31"/>
  <c r="AE97" i="31" a="1"/>
  <c r="AE97" i="31" s="1"/>
  <c r="S78" i="30"/>
  <c r="V78" i="30"/>
  <c r="AY78" i="30" s="1"/>
  <c r="AS78" i="30"/>
  <c r="AF78" i="30" s="1"/>
  <c r="W78" i="30"/>
  <c r="P78" i="30"/>
  <c r="Q78" i="30"/>
  <c r="BA78" i="30" s="1"/>
  <c r="AB78" i="30"/>
  <c r="U78" i="30"/>
  <c r="Z78" i="30"/>
  <c r="AZ78" i="30" s="1"/>
  <c r="AA93" i="12"/>
  <c r="P93" i="12"/>
  <c r="AS93" i="12"/>
  <c r="AF93" i="12" s="1"/>
  <c r="Y93" i="12"/>
  <c r="U93" i="12"/>
  <c r="S93" i="12"/>
  <c r="Y86" i="36"/>
  <c r="Q86" i="36"/>
  <c r="BA86" i="36" s="1"/>
  <c r="BB86" i="36" s="1"/>
  <c r="Z86" i="36"/>
  <c r="AZ86" i="36" s="1"/>
  <c r="V86" i="36"/>
  <c r="AY86" i="36" s="1"/>
  <c r="P86" i="36"/>
  <c r="W86" i="36"/>
  <c r="AB86" i="36"/>
  <c r="AE86" i="36" a="1"/>
  <c r="AE86" i="36" s="1"/>
  <c r="R86" i="36"/>
  <c r="U86" i="36"/>
  <c r="S86" i="36"/>
  <c r="AA86" i="36"/>
  <c r="Q107" i="30"/>
  <c r="BA107" i="30" s="1"/>
  <c r="U107" i="30"/>
  <c r="AS107" i="30"/>
  <c r="AF107" i="30" s="1"/>
  <c r="R107" i="30"/>
  <c r="S107" i="30"/>
  <c r="V107" i="30"/>
  <c r="AY107" i="30" s="1"/>
  <c r="BB107" i="30" s="1"/>
  <c r="AB107" i="30"/>
  <c r="Z107" i="30"/>
  <c r="AZ107" i="30" s="1"/>
  <c r="P107" i="30"/>
  <c r="W107" i="30"/>
  <c r="AA107" i="30"/>
  <c r="Y107" i="30"/>
  <c r="S72" i="36"/>
  <c r="Q72" i="36"/>
  <c r="BA72" i="36" s="1"/>
  <c r="BB72" i="36" s="1"/>
  <c r="Z72" i="36"/>
  <c r="AZ72" i="36" s="1"/>
  <c r="P72" i="36"/>
  <c r="W72" i="36"/>
  <c r="V72" i="36"/>
  <c r="AY72" i="36" s="1"/>
  <c r="Y72" i="36"/>
  <c r="U72" i="36"/>
  <c r="AB72" i="36"/>
  <c r="R72" i="36"/>
  <c r="AA72" i="36"/>
  <c r="AE72" i="36" a="1"/>
  <c r="AE72" i="36" s="1"/>
  <c r="S74" i="35"/>
  <c r="U74" i="35"/>
  <c r="Z74" i="35"/>
  <c r="AZ74" i="35" s="1"/>
  <c r="P74" i="35"/>
  <c r="AE74" i="35" a="1"/>
  <c r="AE74" i="35" s="1"/>
  <c r="V74" i="35"/>
  <c r="AY74" i="35" s="1"/>
  <c r="Q74" i="35"/>
  <c r="BA74" i="35" s="1"/>
  <c r="BB74" i="35" s="1"/>
  <c r="AB74" i="35"/>
  <c r="AA74" i="35"/>
  <c r="R74" i="35"/>
  <c r="Y74" i="35"/>
  <c r="W74" i="35"/>
  <c r="S119" i="35"/>
  <c r="AB119" i="35"/>
  <c r="R119" i="35"/>
  <c r="V119" i="35"/>
  <c r="AY119" i="35" s="1"/>
  <c r="AA119" i="35"/>
  <c r="Z119" i="35"/>
  <c r="AZ119" i="35" s="1"/>
  <c r="Q119" i="35"/>
  <c r="BA119" i="35" s="1"/>
  <c r="Y119" i="35"/>
  <c r="P119" i="35"/>
  <c r="W119" i="35"/>
  <c r="U119" i="35"/>
  <c r="AS119" i="35"/>
  <c r="AF119" i="35" s="1"/>
  <c r="Q111" i="34"/>
  <c r="BA111" i="34" s="1"/>
  <c r="AS111" i="34"/>
  <c r="AF111" i="34" s="1"/>
  <c r="S111" i="34"/>
  <c r="V111" i="34"/>
  <c r="AY111" i="34" s="1"/>
  <c r="W111" i="34"/>
  <c r="R111" i="34"/>
  <c r="Z111" i="34"/>
  <c r="AZ111" i="34" s="1"/>
  <c r="P111" i="34"/>
  <c r="AB111" i="34"/>
  <c r="Y111" i="34"/>
  <c r="AA111" i="34"/>
  <c r="U111" i="34"/>
  <c r="AS94" i="32"/>
  <c r="AF94" i="32" s="1"/>
  <c r="Q94" i="32"/>
  <c r="BA94" i="32" s="1"/>
  <c r="R94" i="32"/>
  <c r="Z94" i="32"/>
  <c r="AZ94" i="32" s="1"/>
  <c r="P94" i="32"/>
  <c r="AB94" i="32"/>
  <c r="Y94" i="32"/>
  <c r="S94" i="32"/>
  <c r="V94" i="32"/>
  <c r="AY94" i="32" s="1"/>
  <c r="W94" i="32"/>
  <c r="AA94" i="32"/>
  <c r="U94" i="32"/>
  <c r="V101" i="30"/>
  <c r="AY101" i="30" s="1"/>
  <c r="U101" i="30"/>
  <c r="R101" i="30"/>
  <c r="Y101" i="30"/>
  <c r="S101" i="30"/>
  <c r="P101" i="30"/>
  <c r="AB101" i="30"/>
  <c r="AE101" i="30" a="1"/>
  <c r="AE101" i="30" s="1"/>
  <c r="Q101" i="30"/>
  <c r="BA101" i="30" s="1"/>
  <c r="BB101" i="30" s="1"/>
  <c r="Z101" i="30"/>
  <c r="AZ101" i="30" s="1"/>
  <c r="W101" i="30"/>
  <c r="AA101" i="30"/>
  <c r="AS80" i="55"/>
  <c r="AF80" i="55" s="1"/>
  <c r="AS114" i="52"/>
  <c r="AF114" i="52" s="1"/>
  <c r="AS106" i="57"/>
  <c r="AF106" i="57" s="1"/>
  <c r="AD119" i="36"/>
  <c r="AC119" i="36" s="1"/>
  <c r="AD103" i="36"/>
  <c r="AC103" i="36" s="1"/>
  <c r="AS114" i="48"/>
  <c r="AF114" i="48" s="1"/>
  <c r="Q117" i="48"/>
  <c r="BA117" i="48" s="1"/>
  <c r="BB117" i="48" s="1"/>
  <c r="AI19" i="46" a="1"/>
  <c r="AI19" i="46" s="1"/>
  <c r="AJ19" i="46" s="1"/>
  <c r="AK19" i="46" s="1"/>
  <c r="AU34" i="55"/>
  <c r="AA34" i="55"/>
  <c r="Q34" i="55"/>
  <c r="BA34" i="55" s="1"/>
  <c r="Z34" i="55"/>
  <c r="AZ34" i="55" s="1"/>
  <c r="U34" i="55"/>
  <c r="P34" i="55"/>
  <c r="S34" i="55"/>
  <c r="Y34" i="55"/>
  <c r="V34" i="55"/>
  <c r="AY34" i="55" s="1"/>
  <c r="AB34" i="55"/>
  <c r="W34" i="55"/>
  <c r="R34" i="55"/>
  <c r="W129" i="53"/>
  <c r="R129" i="53"/>
  <c r="AA129" i="53"/>
  <c r="AE129" i="53" a="1"/>
  <c r="AE129" i="53" s="1"/>
  <c r="AD129" i="53" s="1"/>
  <c r="AC129" i="53" s="1"/>
  <c r="Q129" i="53"/>
  <c r="BA129" i="53" s="1"/>
  <c r="BB129" i="53" s="1"/>
  <c r="Z129" i="53"/>
  <c r="AZ129" i="53" s="1"/>
  <c r="V129" i="53"/>
  <c r="AY129" i="53" s="1"/>
  <c r="P129" i="53"/>
  <c r="U129" i="53"/>
  <c r="Y129" i="53"/>
  <c r="S129" i="53"/>
  <c r="AB129" i="53"/>
  <c r="Y113" i="51"/>
  <c r="AB113" i="51"/>
  <c r="V113" i="51"/>
  <c r="AY113" i="51" s="1"/>
  <c r="W113" i="51"/>
  <c r="S113" i="51"/>
  <c r="U113" i="51"/>
  <c r="AA113" i="51"/>
  <c r="Q113" i="51"/>
  <c r="BA113" i="51" s="1"/>
  <c r="BB113" i="51" s="1"/>
  <c r="Z113" i="51"/>
  <c r="AZ113" i="51" s="1"/>
  <c r="P113" i="51"/>
  <c r="AE113" i="51" a="1"/>
  <c r="AE113" i="51" s="1"/>
  <c r="R113" i="51"/>
  <c r="Z101" i="50"/>
  <c r="AZ101" i="50" s="1"/>
  <c r="V101" i="50"/>
  <c r="AY101" i="50" s="1"/>
  <c r="S101" i="50"/>
  <c r="P101" i="50"/>
  <c r="U101" i="50"/>
  <c r="AB101" i="50"/>
  <c r="R101" i="50"/>
  <c r="AA101" i="50"/>
  <c r="Y101" i="50"/>
  <c r="W101" i="50"/>
  <c r="Q101" i="50"/>
  <c r="BA101" i="50" s="1"/>
  <c r="BB101" i="50" s="1"/>
  <c r="AE101" i="50" a="1"/>
  <c r="AE101" i="50" s="1"/>
  <c r="AD101" i="50" s="1"/>
  <c r="AC101" i="50" s="1"/>
  <c r="AB94" i="47"/>
  <c r="Y94" i="47"/>
  <c r="R94" i="47"/>
  <c r="U94" i="47"/>
  <c r="AE94" i="47" a="1"/>
  <c r="AE94" i="47" s="1"/>
  <c r="AA94" i="47"/>
  <c r="Z94" i="47"/>
  <c r="AZ94" i="47" s="1"/>
  <c r="W94" i="47"/>
  <c r="AA105" i="43"/>
  <c r="Q105" i="43"/>
  <c r="BA105" i="43" s="1"/>
  <c r="U105" i="43"/>
  <c r="R105" i="43"/>
  <c r="AS105" i="43"/>
  <c r="AF105" i="43" s="1"/>
  <c r="S105" i="43"/>
  <c r="V105" i="43"/>
  <c r="AY105" i="43" s="1"/>
  <c r="P105" i="43"/>
  <c r="Y105" i="43"/>
  <c r="W105" i="43"/>
  <c r="Z105" i="43"/>
  <c r="AZ105" i="43" s="1"/>
  <c r="AB105" i="43"/>
  <c r="Z88" i="42"/>
  <c r="AZ88" i="42" s="1"/>
  <c r="U88" i="42"/>
  <c r="AE88" i="42" a="1"/>
  <c r="AE88" i="42" s="1"/>
  <c r="R88" i="42"/>
  <c r="V88" i="42"/>
  <c r="AY88" i="42" s="1"/>
  <c r="AA88" i="42"/>
  <c r="Y88" i="42"/>
  <c r="P88" i="42"/>
  <c r="W88" i="42"/>
  <c r="AB88" i="42"/>
  <c r="AA105" i="40"/>
  <c r="Z105" i="40"/>
  <c r="AZ105" i="40" s="1"/>
  <c r="P105" i="40"/>
  <c r="AB105" i="40"/>
  <c r="AE105" i="40" a="1"/>
  <c r="AE105" i="40" s="1"/>
  <c r="AD105" i="40" s="1"/>
  <c r="AC105" i="40" s="1"/>
  <c r="R105" i="40"/>
  <c r="W105" i="40"/>
  <c r="Y105" i="40"/>
  <c r="U105" i="40"/>
  <c r="AB91" i="58"/>
  <c r="R91" i="58"/>
  <c r="Y91" i="58"/>
  <c r="V91" i="58"/>
  <c r="AY91" i="58" s="1"/>
  <c r="AS91" i="58"/>
  <c r="AF91" i="58" s="1"/>
  <c r="Z91" i="58"/>
  <c r="AZ91" i="58" s="1"/>
  <c r="BB91" i="58" s="1"/>
  <c r="S91" i="58"/>
  <c r="P91" i="58"/>
  <c r="Q91" i="58"/>
  <c r="BA91" i="58" s="1"/>
  <c r="W91" i="58"/>
  <c r="U91" i="58"/>
  <c r="AA91" i="58"/>
  <c r="U34" i="57"/>
  <c r="Q34" i="57"/>
  <c r="BA34" i="57" s="1"/>
  <c r="AB34" i="57"/>
  <c r="Z34" i="57"/>
  <c r="AZ34" i="57" s="1"/>
  <c r="W34" i="57"/>
  <c r="S34" i="57"/>
  <c r="P34" i="57"/>
  <c r="R34" i="57"/>
  <c r="Y34" i="57"/>
  <c r="V34" i="57"/>
  <c r="AY34" i="57" s="1"/>
  <c r="AU34" i="57"/>
  <c r="AV97" i="57" s="1"/>
  <c r="AA34" i="57"/>
  <c r="AA27" i="57"/>
  <c r="S27" i="57"/>
  <c r="P27" i="57"/>
  <c r="Z27" i="57"/>
  <c r="AZ27" i="57" s="1"/>
  <c r="Y27" i="57"/>
  <c r="V27" i="57"/>
  <c r="AY27" i="57" s="1"/>
  <c r="R27" i="57"/>
  <c r="AE27" i="57" a="1"/>
  <c r="AE27" i="57" s="1"/>
  <c r="AU27" i="57"/>
  <c r="AV6" i="57" s="1"/>
  <c r="AB27" i="57"/>
  <c r="U27" i="57"/>
  <c r="Q27" i="57"/>
  <c r="BA27" i="57" s="1"/>
  <c r="BB27" i="57" s="1"/>
  <c r="W27" i="57"/>
  <c r="P72" i="55"/>
  <c r="W72" i="55"/>
  <c r="V72" i="55"/>
  <c r="AY72" i="55" s="1"/>
  <c r="R72" i="55"/>
  <c r="U72" i="55"/>
  <c r="AB72" i="55"/>
  <c r="AA72" i="55"/>
  <c r="AS72" i="55"/>
  <c r="AF72" i="55" s="1"/>
  <c r="Q72" i="55"/>
  <c r="BA72" i="55" s="1"/>
  <c r="Z72" i="55"/>
  <c r="AZ72" i="55" s="1"/>
  <c r="Y72" i="55"/>
  <c r="S14" i="55"/>
  <c r="W14" i="55"/>
  <c r="AB14" i="55"/>
  <c r="U14" i="55"/>
  <c r="Y14" i="55"/>
  <c r="P14" i="55"/>
  <c r="Z14" i="55"/>
  <c r="AZ14" i="55" s="1"/>
  <c r="Q14" i="55"/>
  <c r="BA14" i="55" s="1"/>
  <c r="BB14" i="55" s="1"/>
  <c r="R14" i="55"/>
  <c r="V14" i="55"/>
  <c r="AY14" i="55" s="1"/>
  <c r="AA14" i="55"/>
  <c r="AE14" i="55" a="1"/>
  <c r="AE14" i="55" s="1"/>
  <c r="AU14" i="55"/>
  <c r="U37" i="54"/>
  <c r="W37" i="54"/>
  <c r="V37" i="54"/>
  <c r="AY37" i="54" s="1"/>
  <c r="S37" i="54"/>
  <c r="R37" i="54"/>
  <c r="AB37" i="54"/>
  <c r="Q37" i="54"/>
  <c r="BA37" i="54" s="1"/>
  <c r="BB37" i="54" s="1"/>
  <c r="AU37" i="54"/>
  <c r="AV19" i="54" s="1"/>
  <c r="Z37" i="54"/>
  <c r="AZ37" i="54" s="1"/>
  <c r="AA37" i="54"/>
  <c r="P37" i="54"/>
  <c r="AE37" i="54" a="1"/>
  <c r="AE37" i="54" s="1"/>
  <c r="Y37" i="54"/>
  <c r="Y86" i="51"/>
  <c r="AB86" i="51"/>
  <c r="AA86" i="51"/>
  <c r="Z86" i="51"/>
  <c r="AZ86" i="51" s="1"/>
  <c r="Q86" i="51"/>
  <c r="BA86" i="51" s="1"/>
  <c r="P86" i="51"/>
  <c r="R86" i="51"/>
  <c r="W86" i="51"/>
  <c r="V86" i="51"/>
  <c r="AY86" i="51" s="1"/>
  <c r="U86" i="51"/>
  <c r="AS86" i="51"/>
  <c r="AF86" i="51" s="1"/>
  <c r="S86" i="51"/>
  <c r="S99" i="50"/>
  <c r="AE99" i="50" a="1"/>
  <c r="AE99" i="50" s="1"/>
  <c r="AD99" i="50" s="1"/>
  <c r="AC99" i="50" s="1"/>
  <c r="AB99" i="50"/>
  <c r="V99" i="50"/>
  <c r="AY99" i="50" s="1"/>
  <c r="Z99" i="50"/>
  <c r="AZ99" i="50" s="1"/>
  <c r="W99" i="50"/>
  <c r="P99" i="50"/>
  <c r="U99" i="50"/>
  <c r="R99" i="50"/>
  <c r="AA99" i="50"/>
  <c r="Q99" i="50"/>
  <c r="BA99" i="50" s="1"/>
  <c r="BB99" i="50" s="1"/>
  <c r="Y99" i="50"/>
  <c r="R3" i="50"/>
  <c r="Y3" i="50"/>
  <c r="AA3" i="50"/>
  <c r="AU3" i="50"/>
  <c r="Q3" i="50"/>
  <c r="BA3" i="50" s="1"/>
  <c r="BB3" i="50" s="1"/>
  <c r="W3" i="50"/>
  <c r="V3" i="50"/>
  <c r="AY3" i="50" s="1"/>
  <c r="U3" i="50"/>
  <c r="Z3" i="50"/>
  <c r="AZ3" i="50" s="1"/>
  <c r="P3" i="50"/>
  <c r="S3" i="50"/>
  <c r="AE3" i="50" a="1"/>
  <c r="AE3" i="50" s="1"/>
  <c r="AB3" i="50"/>
  <c r="S25" i="49"/>
  <c r="Y25" i="49"/>
  <c r="U25" i="49"/>
  <c r="W25" i="49"/>
  <c r="AB25" i="49"/>
  <c r="AU25" i="49"/>
  <c r="Q25" i="49"/>
  <c r="BA25" i="49" s="1"/>
  <c r="R25" i="49"/>
  <c r="AA25" i="49"/>
  <c r="P25" i="49"/>
  <c r="V25" i="49"/>
  <c r="AY25" i="49" s="1"/>
  <c r="Z25" i="49"/>
  <c r="AZ25" i="49" s="1"/>
  <c r="P50" i="45"/>
  <c r="AU50" i="45"/>
  <c r="AV115" i="45" s="1"/>
  <c r="D115" i="45" s="1"/>
  <c r="S50" i="45"/>
  <c r="R50" i="45"/>
  <c r="Q50" i="45"/>
  <c r="BA50" i="45" s="1"/>
  <c r="Z106" i="44"/>
  <c r="AZ106" i="44" s="1"/>
  <c r="AS106" i="44"/>
  <c r="AF106" i="44" s="1"/>
  <c r="S106" i="44"/>
  <c r="R106" i="44"/>
  <c r="AB106" i="44"/>
  <c r="AA106" i="44"/>
  <c r="V106" i="44"/>
  <c r="AY106" i="44" s="1"/>
  <c r="P106" i="44"/>
  <c r="W106" i="44"/>
  <c r="U106" i="44"/>
  <c r="Q106" i="44"/>
  <c r="BA106" i="44" s="1"/>
  <c r="Z122" i="40"/>
  <c r="AZ122" i="40" s="1"/>
  <c r="AS122" i="40"/>
  <c r="AF122" i="40" s="1"/>
  <c r="R122" i="40"/>
  <c r="P122" i="40"/>
  <c r="Q122" i="40"/>
  <c r="BA122" i="40" s="1"/>
  <c r="U122" i="40"/>
  <c r="AB122" i="40"/>
  <c r="S122" i="40"/>
  <c r="W122" i="40"/>
  <c r="Y122" i="40"/>
  <c r="AA122" i="40"/>
  <c r="V122" i="40"/>
  <c r="AY122" i="40" s="1"/>
  <c r="BB122" i="40" s="1"/>
  <c r="Q93" i="39"/>
  <c r="BA93" i="39" s="1"/>
  <c r="BB93" i="39" s="1"/>
  <c r="U93" i="39"/>
  <c r="P93" i="39"/>
  <c r="V93" i="39"/>
  <c r="AY93" i="39" s="1"/>
  <c r="Z93" i="39"/>
  <c r="AZ93" i="39" s="1"/>
  <c r="AA93" i="39"/>
  <c r="Y93" i="39"/>
  <c r="AE93" i="39" a="1"/>
  <c r="AE93" i="39" s="1"/>
  <c r="AB93" i="39"/>
  <c r="W93" i="39"/>
  <c r="R93" i="39"/>
  <c r="S93" i="39"/>
  <c r="S73" i="47"/>
  <c r="R73" i="47"/>
  <c r="AS73" i="47"/>
  <c r="AF73" i="47" s="1"/>
  <c r="AB73" i="47"/>
  <c r="Q73" i="47"/>
  <c r="BA73" i="47" s="1"/>
  <c r="P73" i="47"/>
  <c r="Z112" i="47"/>
  <c r="AZ112" i="47" s="1"/>
  <c r="P112" i="47"/>
  <c r="S112" i="47"/>
  <c r="W112" i="47"/>
  <c r="Q112" i="47"/>
  <c r="BA112" i="47" s="1"/>
  <c r="BB112" i="47" s="1"/>
  <c r="AE112" i="47" a="1"/>
  <c r="AE112" i="47" s="1"/>
  <c r="Y112" i="47"/>
  <c r="V112" i="47"/>
  <c r="AY112" i="47" s="1"/>
  <c r="AA112" i="47"/>
  <c r="AB112" i="47"/>
  <c r="U112" i="47"/>
  <c r="R112" i="47"/>
  <c r="W80" i="39"/>
  <c r="Y80" i="39"/>
  <c r="U80" i="39"/>
  <c r="P80" i="39"/>
  <c r="Z80" i="39"/>
  <c r="AZ80" i="39" s="1"/>
  <c r="R80" i="39"/>
  <c r="Q80" i="39"/>
  <c r="BA80" i="39" s="1"/>
  <c r="BB80" i="39" s="1"/>
  <c r="AA80" i="39"/>
  <c r="V80" i="39"/>
  <c r="AY80" i="39" s="1"/>
  <c r="AE80" i="39" a="1"/>
  <c r="AE80" i="39" s="1"/>
  <c r="AB80" i="39"/>
  <c r="S80" i="39"/>
  <c r="P97" i="42"/>
  <c r="Q97" i="42"/>
  <c r="BA97" i="42" s="1"/>
  <c r="S97" i="42"/>
  <c r="R97" i="42"/>
  <c r="AA97" i="42"/>
  <c r="AS97" i="42"/>
  <c r="AF97" i="42" s="1"/>
  <c r="AB97" i="42"/>
  <c r="W97" i="42"/>
  <c r="U97" i="42"/>
  <c r="V97" i="42"/>
  <c r="AY97" i="42" s="1"/>
  <c r="Z97" i="42"/>
  <c r="AZ97" i="42" s="1"/>
  <c r="Y97" i="42"/>
  <c r="Q98" i="56"/>
  <c r="BA98" i="56" s="1"/>
  <c r="BB98" i="56" s="1"/>
  <c r="AA98" i="56"/>
  <c r="Z98" i="56"/>
  <c r="AZ98" i="56" s="1"/>
  <c r="U98" i="56"/>
  <c r="V98" i="56"/>
  <c r="AY98" i="56" s="1"/>
  <c r="AE98" i="56" a="1"/>
  <c r="AE98" i="56" s="1"/>
  <c r="Y98" i="56"/>
  <c r="S98" i="56"/>
  <c r="W98" i="56"/>
  <c r="P98" i="56"/>
  <c r="R98" i="56"/>
  <c r="AB98" i="56"/>
  <c r="Y22" i="47"/>
  <c r="AU22" i="47"/>
  <c r="AV80" i="47" s="1"/>
  <c r="V22" i="47"/>
  <c r="AY22" i="47" s="1"/>
  <c r="Z22" i="47"/>
  <c r="AZ22" i="47" s="1"/>
  <c r="U22" i="47"/>
  <c r="P22" i="47"/>
  <c r="R22" i="47"/>
  <c r="Q22" i="47"/>
  <c r="BA22" i="47" s="1"/>
  <c r="AA22" i="47"/>
  <c r="S22" i="47"/>
  <c r="W22" i="47"/>
  <c r="AB22" i="47"/>
  <c r="AA106" i="45"/>
  <c r="AB106" i="45"/>
  <c r="Q106" i="45"/>
  <c r="BA106" i="45" s="1"/>
  <c r="BB106" i="45" s="1"/>
  <c r="Z106" i="45"/>
  <c r="AZ106" i="45" s="1"/>
  <c r="AE106" i="45" a="1"/>
  <c r="AE106" i="45" s="1"/>
  <c r="V106" i="45"/>
  <c r="AY106" i="45" s="1"/>
  <c r="P106" i="45"/>
  <c r="Y106" i="45"/>
  <c r="W106" i="45"/>
  <c r="U106" i="45"/>
  <c r="S106" i="45"/>
  <c r="R106" i="45"/>
  <c r="U105" i="42"/>
  <c r="AE105" i="42" a="1"/>
  <c r="AE105" i="42" s="1"/>
  <c r="AD105" i="42" s="1"/>
  <c r="AC105" i="42" s="1"/>
  <c r="AB105" i="42"/>
  <c r="AA105" i="42"/>
  <c r="W105" i="42"/>
  <c r="Z105" i="42"/>
  <c r="AZ105" i="42" s="1"/>
  <c r="S105" i="42"/>
  <c r="Q105" i="42"/>
  <c r="BA105" i="42" s="1"/>
  <c r="BB105" i="42" s="1"/>
  <c r="V105" i="42"/>
  <c r="AY105" i="42" s="1"/>
  <c r="Y105" i="42"/>
  <c r="R105" i="42"/>
  <c r="P105" i="42"/>
  <c r="Y72" i="40"/>
  <c r="P72" i="40"/>
  <c r="V72" i="40"/>
  <c r="AY72" i="40" s="1"/>
  <c r="S72" i="40"/>
  <c r="W72" i="40"/>
  <c r="R72" i="40"/>
  <c r="AA72" i="40"/>
  <c r="Q72" i="40"/>
  <c r="BA72" i="40" s="1"/>
  <c r="BB72" i="40" s="1"/>
  <c r="Z72" i="40"/>
  <c r="AZ72" i="40" s="1"/>
  <c r="U72" i="40"/>
  <c r="AB72" i="40"/>
  <c r="AE72" i="40" a="1"/>
  <c r="AE72" i="40" s="1"/>
  <c r="AD72" i="40" s="1"/>
  <c r="AC72" i="40" s="1"/>
  <c r="AB128" i="55"/>
  <c r="S128" i="55"/>
  <c r="R128" i="55"/>
  <c r="V128" i="55"/>
  <c r="AY128" i="55" s="1"/>
  <c r="U128" i="55"/>
  <c r="AA128" i="55"/>
  <c r="Y128" i="55"/>
  <c r="Q128" i="55"/>
  <c r="BA128" i="55" s="1"/>
  <c r="BB128" i="55" s="1"/>
  <c r="Z128" i="55"/>
  <c r="AZ128" i="55" s="1"/>
  <c r="W128" i="55"/>
  <c r="P128" i="55"/>
  <c r="AE128" i="55" a="1"/>
  <c r="AE128" i="55" s="1"/>
  <c r="Y97" i="53"/>
  <c r="S97" i="53"/>
  <c r="AA97" i="53"/>
  <c r="AB97" i="53"/>
  <c r="P97" i="53"/>
  <c r="Q97" i="53"/>
  <c r="BA97" i="53" s="1"/>
  <c r="BB97" i="53" s="1"/>
  <c r="Z97" i="53"/>
  <c r="AZ97" i="53" s="1"/>
  <c r="W97" i="53"/>
  <c r="AE97" i="53" a="1"/>
  <c r="AE97" i="53" s="1"/>
  <c r="V97" i="53"/>
  <c r="AY97" i="53" s="1"/>
  <c r="U97" i="53"/>
  <c r="R97" i="53"/>
  <c r="Z73" i="51"/>
  <c r="AZ73" i="51" s="1"/>
  <c r="AA73" i="51"/>
  <c r="P73" i="51"/>
  <c r="W73" i="51"/>
  <c r="V73" i="51"/>
  <c r="AY73" i="51" s="1"/>
  <c r="BB73" i="51" s="1"/>
  <c r="Y73" i="51"/>
  <c r="R73" i="51"/>
  <c r="U73" i="51"/>
  <c r="Q73" i="51"/>
  <c r="BA73" i="51" s="1"/>
  <c r="S73" i="51"/>
  <c r="AB73" i="51"/>
  <c r="AS73" i="51"/>
  <c r="AF73" i="51" s="1"/>
  <c r="Q68" i="47"/>
  <c r="BA68" i="47" s="1"/>
  <c r="AS68" i="47"/>
  <c r="AF68" i="47" s="1"/>
  <c r="P68" i="47"/>
  <c r="S68" i="47"/>
  <c r="R68" i="47"/>
  <c r="AE85" i="42" a="1"/>
  <c r="AE85" i="42" s="1"/>
  <c r="AD85" i="42" s="1"/>
  <c r="AC85" i="42" s="1"/>
  <c r="W85" i="42"/>
  <c r="Q85" i="42"/>
  <c r="BA85" i="42" s="1"/>
  <c r="BB85" i="42" s="1"/>
  <c r="U85" i="42"/>
  <c r="Z85" i="42"/>
  <c r="AZ85" i="42" s="1"/>
  <c r="AA85" i="42"/>
  <c r="P85" i="42"/>
  <c r="S85" i="42"/>
  <c r="Z123" i="58"/>
  <c r="AZ123" i="58" s="1"/>
  <c r="P123" i="58"/>
  <c r="AS123" i="58"/>
  <c r="AF123" i="58" s="1"/>
  <c r="Y123" i="58"/>
  <c r="V123" i="58"/>
  <c r="AY123" i="58" s="1"/>
  <c r="S123" i="58"/>
  <c r="W123" i="58"/>
  <c r="U123" i="58"/>
  <c r="AB123" i="58"/>
  <c r="R123" i="58"/>
  <c r="AA123" i="58"/>
  <c r="Q123" i="58"/>
  <c r="BA123" i="58" s="1"/>
  <c r="Z66" i="57"/>
  <c r="AZ66" i="57" s="1"/>
  <c r="P66" i="57"/>
  <c r="W66" i="57"/>
  <c r="V66" i="57"/>
  <c r="AY66" i="57" s="1"/>
  <c r="AB66" i="57"/>
  <c r="Y66" i="57"/>
  <c r="AA66" i="57"/>
  <c r="S66" i="57"/>
  <c r="R66" i="57"/>
  <c r="Q66" i="57"/>
  <c r="BA66" i="57" s="1"/>
  <c r="AA9" i="56"/>
  <c r="AE9" i="56" a="1"/>
  <c r="AE9" i="56" s="1"/>
  <c r="Q9" i="56"/>
  <c r="BA9" i="56" s="1"/>
  <c r="BB9" i="56" s="1"/>
  <c r="Z9" i="56"/>
  <c r="AZ9" i="56" s="1"/>
  <c r="V9" i="56"/>
  <c r="AY9" i="56" s="1"/>
  <c r="P9" i="56"/>
  <c r="U9" i="56"/>
  <c r="AU9" i="56"/>
  <c r="AV33" i="56" s="1"/>
  <c r="AB9" i="56"/>
  <c r="R9" i="56"/>
  <c r="W9" i="56"/>
  <c r="Y9" i="56"/>
  <c r="S9" i="56"/>
  <c r="AA53" i="55"/>
  <c r="Z53" i="55"/>
  <c r="AZ53" i="55" s="1"/>
  <c r="Y53" i="55"/>
  <c r="V53" i="55"/>
  <c r="AY53" i="55" s="1"/>
  <c r="BB53" i="55" s="1"/>
  <c r="Q53" i="55"/>
  <c r="BA53" i="55" s="1"/>
  <c r="U53" i="55"/>
  <c r="W53" i="55"/>
  <c r="R53" i="55"/>
  <c r="AU53" i="55"/>
  <c r="AV46" i="55" s="1"/>
  <c r="P53" i="55"/>
  <c r="S53" i="55"/>
  <c r="AB53" i="55"/>
  <c r="AU40" i="54"/>
  <c r="AV63" i="54" s="1"/>
  <c r="Q40" i="54"/>
  <c r="BA40" i="54" s="1"/>
  <c r="BB40" i="54" s="1"/>
  <c r="W40" i="54"/>
  <c r="AA40" i="54"/>
  <c r="P40" i="54"/>
  <c r="V40" i="54"/>
  <c r="AY40" i="54" s="1"/>
  <c r="AE40" i="54" a="1"/>
  <c r="AE40" i="54" s="1"/>
  <c r="U40" i="54"/>
  <c r="S40" i="54"/>
  <c r="Y40" i="54"/>
  <c r="R40" i="54"/>
  <c r="Z40" i="54"/>
  <c r="AZ40" i="54" s="1"/>
  <c r="AB40" i="54"/>
  <c r="Z105" i="51"/>
  <c r="AZ105" i="51" s="1"/>
  <c r="AS105" i="51"/>
  <c r="AF105" i="51" s="1"/>
  <c r="W105" i="51"/>
  <c r="AB105" i="51"/>
  <c r="Q105" i="51"/>
  <c r="BA105" i="51" s="1"/>
  <c r="R105" i="51"/>
  <c r="Y105" i="51"/>
  <c r="P105" i="51"/>
  <c r="U105" i="51"/>
  <c r="V105" i="51"/>
  <c r="AY105" i="51" s="1"/>
  <c r="S105" i="51"/>
  <c r="AA105" i="51"/>
  <c r="W34" i="51"/>
  <c r="V34" i="51"/>
  <c r="AY34" i="51" s="1"/>
  <c r="U34" i="51"/>
  <c r="AU34" i="51"/>
  <c r="Z34" i="51"/>
  <c r="AZ34" i="51" s="1"/>
  <c r="AB34" i="51"/>
  <c r="R34" i="51"/>
  <c r="AA34" i="51"/>
  <c r="Q34" i="51"/>
  <c r="BA34" i="51" s="1"/>
  <c r="S34" i="51"/>
  <c r="Y34" i="51"/>
  <c r="P34" i="51"/>
  <c r="AA48" i="45"/>
  <c r="AU48" i="45"/>
  <c r="AV105" i="45" s="1"/>
  <c r="Z48" i="45"/>
  <c r="AZ48" i="45" s="1"/>
  <c r="P48" i="45"/>
  <c r="AB48" i="45"/>
  <c r="W48" i="45"/>
  <c r="AE48" i="45" a="1"/>
  <c r="AE48" i="45" s="1"/>
  <c r="S48" i="45"/>
  <c r="V48" i="45"/>
  <c r="AY48" i="45" s="1"/>
  <c r="R48" i="45"/>
  <c r="Y48" i="45"/>
  <c r="Q48" i="45"/>
  <c r="BA48" i="45" s="1"/>
  <c r="BB48" i="45" s="1"/>
  <c r="U48" i="45"/>
  <c r="AS86" i="59"/>
  <c r="AF86" i="59" s="1"/>
  <c r="V86" i="59"/>
  <c r="AY86" i="59" s="1"/>
  <c r="Q86" i="59"/>
  <c r="BA86" i="59" s="1"/>
  <c r="AA86" i="59"/>
  <c r="W86" i="59"/>
  <c r="U86" i="59"/>
  <c r="Z86" i="59"/>
  <c r="AZ86" i="59" s="1"/>
  <c r="P86" i="59"/>
  <c r="S86" i="59"/>
  <c r="R86" i="59"/>
  <c r="Y86" i="59"/>
  <c r="AB86" i="59"/>
  <c r="AE126" i="37" a="1"/>
  <c r="AE126" i="37" s="1"/>
  <c r="S126" i="37"/>
  <c r="Z126" i="37"/>
  <c r="AZ126" i="37" s="1"/>
  <c r="AA126" i="37"/>
  <c r="Y126" i="37"/>
  <c r="R126" i="37"/>
  <c r="W126" i="37"/>
  <c r="Q126" i="37"/>
  <c r="BA126" i="37" s="1"/>
  <c r="BB126" i="37" s="1"/>
  <c r="P126" i="37"/>
  <c r="V126" i="37"/>
  <c r="AY126" i="37" s="1"/>
  <c r="AB126" i="37"/>
  <c r="U126" i="37"/>
  <c r="AB80" i="33"/>
  <c r="P80" i="33"/>
  <c r="R80" i="33"/>
  <c r="S80" i="33"/>
  <c r="Q80" i="33"/>
  <c r="BA80" i="33" s="1"/>
  <c r="BB80" i="33" s="1"/>
  <c r="S117" i="33"/>
  <c r="W117" i="33"/>
  <c r="V117" i="33"/>
  <c r="AY117" i="33" s="1"/>
  <c r="AB117" i="33"/>
  <c r="AA117" i="33"/>
  <c r="R117" i="33"/>
  <c r="Q117" i="33"/>
  <c r="BA117" i="33" s="1"/>
  <c r="Z117" i="33"/>
  <c r="AZ117" i="33" s="1"/>
  <c r="AS117" i="33"/>
  <c r="AF117" i="33" s="1"/>
  <c r="P117" i="33"/>
  <c r="Y117" i="33"/>
  <c r="U117" i="33"/>
  <c r="AB67" i="32"/>
  <c r="AE67" i="32" a="1"/>
  <c r="AE67" i="32" s="1"/>
  <c r="Z67" i="32"/>
  <c r="AZ67" i="32" s="1"/>
  <c r="U67" i="32"/>
  <c r="AA67" i="32"/>
  <c r="Y67" i="32"/>
  <c r="W67" i="32"/>
  <c r="AB124" i="32"/>
  <c r="P124" i="32"/>
  <c r="U124" i="32"/>
  <c r="AA124" i="32"/>
  <c r="S124" i="32"/>
  <c r="W124" i="32"/>
  <c r="V124" i="32"/>
  <c r="AY124" i="32" s="1"/>
  <c r="BB124" i="32" s="1"/>
  <c r="AE93" i="31" a="1"/>
  <c r="AE93" i="31" s="1"/>
  <c r="R93" i="31"/>
  <c r="Q93" i="31"/>
  <c r="BA93" i="31" s="1"/>
  <c r="BB93" i="31" s="1"/>
  <c r="AS75" i="30"/>
  <c r="AF75" i="30" s="1"/>
  <c r="U75" i="30"/>
  <c r="Q75" i="30"/>
  <c r="BA75" i="30" s="1"/>
  <c r="S75" i="30"/>
  <c r="Y75" i="30"/>
  <c r="R75" i="30"/>
  <c r="P75" i="30"/>
  <c r="V75" i="30"/>
  <c r="AY75" i="30" s="1"/>
  <c r="BB75" i="30" s="1"/>
  <c r="AA75" i="30"/>
  <c r="S84" i="28"/>
  <c r="Y84" i="28"/>
  <c r="AB84" i="28"/>
  <c r="R84" i="28"/>
  <c r="W84" i="28"/>
  <c r="U84" i="28"/>
  <c r="Q84" i="28"/>
  <c r="BA84" i="28" s="1"/>
  <c r="Z84" i="28"/>
  <c r="AZ84" i="28" s="1"/>
  <c r="P84" i="28"/>
  <c r="V84" i="28"/>
  <c r="AY84" i="28" s="1"/>
  <c r="AA84" i="28"/>
  <c r="P45" i="37"/>
  <c r="U45" i="37"/>
  <c r="Y45" i="37"/>
  <c r="S45" i="37"/>
  <c r="V45" i="37"/>
  <c r="AY45" i="37" s="1"/>
  <c r="R45" i="37"/>
  <c r="Q45" i="37"/>
  <c r="BA45" i="37" s="1"/>
  <c r="BB45" i="37" s="1"/>
  <c r="AE45" i="37" a="1"/>
  <c r="AE45" i="37" s="1"/>
  <c r="Z45" i="37"/>
  <c r="AZ45" i="37" s="1"/>
  <c r="AA45" i="37"/>
  <c r="AU45" i="37"/>
  <c r="AV75" i="37" s="1"/>
  <c r="W45" i="37"/>
  <c r="AB45" i="37"/>
  <c r="AS97" i="36"/>
  <c r="AF97" i="36" s="1"/>
  <c r="Q97" i="36"/>
  <c r="BA97" i="36" s="1"/>
  <c r="S97" i="36"/>
  <c r="R97" i="36"/>
  <c r="P97" i="36"/>
  <c r="V122" i="35"/>
  <c r="AY122" i="35" s="1"/>
  <c r="Q122" i="35"/>
  <c r="BA122" i="35" s="1"/>
  <c r="BB122" i="35" s="1"/>
  <c r="AE122" i="35" a="1"/>
  <c r="AE122" i="35" s="1"/>
  <c r="AA122" i="35"/>
  <c r="R122" i="35"/>
  <c r="AB122" i="35"/>
  <c r="Y122" i="35"/>
  <c r="W122" i="35"/>
  <c r="P122" i="35"/>
  <c r="S122" i="35"/>
  <c r="Z122" i="35"/>
  <c r="AZ122" i="35" s="1"/>
  <c r="U122" i="35"/>
  <c r="AE89" i="32" a="1"/>
  <c r="AE89" i="32" s="1"/>
  <c r="R89" i="32"/>
  <c r="V89" i="32"/>
  <c r="AY89" i="32" s="1"/>
  <c r="U89" i="32"/>
  <c r="Q89" i="32"/>
  <c r="BA89" i="32" s="1"/>
  <c r="BB89" i="32" s="1"/>
  <c r="Y89" i="32"/>
  <c r="P89" i="32"/>
  <c r="W89" i="32"/>
  <c r="Z89" i="32"/>
  <c r="AZ89" i="32" s="1"/>
  <c r="AA89" i="32"/>
  <c r="S89" i="32"/>
  <c r="AB89" i="32"/>
  <c r="U115" i="28"/>
  <c r="W115" i="28"/>
  <c r="R115" i="28"/>
  <c r="Y115" i="28"/>
  <c r="AA115" i="28"/>
  <c r="S115" i="28"/>
  <c r="AB115" i="28"/>
  <c r="Z115" i="28"/>
  <c r="AZ115" i="28" s="1"/>
  <c r="BB115" i="28" s="1"/>
  <c r="AB124" i="34"/>
  <c r="S124" i="34"/>
  <c r="R124" i="34"/>
  <c r="AS124" i="34"/>
  <c r="AF124" i="34" s="1"/>
  <c r="U124" i="34"/>
  <c r="AA124" i="34"/>
  <c r="Q124" i="34"/>
  <c r="BA124" i="34" s="1"/>
  <c r="Z124" i="34"/>
  <c r="AZ124" i="34" s="1"/>
  <c r="P124" i="34"/>
  <c r="Y124" i="34"/>
  <c r="W124" i="34"/>
  <c r="V124" i="34"/>
  <c r="AY124" i="34" s="1"/>
  <c r="U95" i="35"/>
  <c r="V95" i="35"/>
  <c r="AY95" i="35" s="1"/>
  <c r="R95" i="35"/>
  <c r="S95" i="35"/>
  <c r="AA95" i="35"/>
  <c r="W95" i="35"/>
  <c r="Z128" i="31"/>
  <c r="AZ128" i="31" s="1"/>
  <c r="Y128" i="31"/>
  <c r="AE128" i="31" a="1"/>
  <c r="AE128" i="31" s="1"/>
  <c r="AD128" i="31" s="1"/>
  <c r="AC128" i="31" s="1"/>
  <c r="U128" i="31"/>
  <c r="S128" i="31"/>
  <c r="P128" i="31"/>
  <c r="AB128" i="31"/>
  <c r="R128" i="31"/>
  <c r="AA128" i="31"/>
  <c r="Q128" i="31"/>
  <c r="BA128" i="31" s="1"/>
  <c r="BB128" i="31" s="1"/>
  <c r="W128" i="31"/>
  <c r="Z110" i="28"/>
  <c r="AZ110" i="28" s="1"/>
  <c r="V110" i="28"/>
  <c r="AY110" i="28" s="1"/>
  <c r="P110" i="28"/>
  <c r="W110" i="28"/>
  <c r="Q110" i="28"/>
  <c r="BA110" i="28" s="1"/>
  <c r="BB110" i="28" s="1"/>
  <c r="Y110" i="28"/>
  <c r="AE110" i="28" a="1"/>
  <c r="AE110" i="28" s="1"/>
  <c r="S110" i="28"/>
  <c r="AE29" i="33" a="1"/>
  <c r="AE29" i="33" s="1"/>
  <c r="Z29" i="33"/>
  <c r="AZ29" i="33" s="1"/>
  <c r="Q29" i="33"/>
  <c r="BA29" i="33" s="1"/>
  <c r="BB29" i="33" s="1"/>
  <c r="P29" i="33"/>
  <c r="Y29" i="33"/>
  <c r="Y126" i="28"/>
  <c r="AA126" i="28"/>
  <c r="R126" i="28"/>
  <c r="Q126" i="28"/>
  <c r="BA126" i="28" s="1"/>
  <c r="BB126" i="28" s="1"/>
  <c r="S126" i="28"/>
  <c r="P3" i="35"/>
  <c r="R3" i="35"/>
  <c r="W3" i="35"/>
  <c r="AU3" i="35"/>
  <c r="S3" i="35"/>
  <c r="Y3" i="35"/>
  <c r="Z3" i="35"/>
  <c r="AZ3" i="35" s="1"/>
  <c r="V3" i="35"/>
  <c r="AY3" i="35" s="1"/>
  <c r="AB3" i="35"/>
  <c r="Q3" i="35"/>
  <c r="BA3" i="35" s="1"/>
  <c r="AA3" i="35"/>
  <c r="U3" i="35"/>
  <c r="Y97" i="35"/>
  <c r="V97" i="35"/>
  <c r="AY97" i="35" s="1"/>
  <c r="R97" i="35"/>
  <c r="W97" i="35"/>
  <c r="AB97" i="35"/>
  <c r="Z97" i="35"/>
  <c r="AZ97" i="35" s="1"/>
  <c r="AA97" i="35"/>
  <c r="P97" i="35"/>
  <c r="AE97" i="35" a="1"/>
  <c r="AE97" i="35" s="1"/>
  <c r="U97" i="35"/>
  <c r="S97" i="35"/>
  <c r="Q97" i="35"/>
  <c r="BA97" i="35" s="1"/>
  <c r="BB97" i="35" s="1"/>
  <c r="P115" i="32"/>
  <c r="R115" i="32"/>
  <c r="Q115" i="32"/>
  <c r="BA115" i="32" s="1"/>
  <c r="BB115" i="32" s="1"/>
  <c r="V115" i="32"/>
  <c r="AY115" i="32" s="1"/>
  <c r="S115" i="32"/>
  <c r="Z74" i="28"/>
  <c r="AZ74" i="28" s="1"/>
  <c r="AB74" i="28"/>
  <c r="Q74" i="28"/>
  <c r="BA74" i="28" s="1"/>
  <c r="BB74" i="28" s="1"/>
  <c r="P74" i="28"/>
  <c r="R74" i="28"/>
  <c r="U74" i="28"/>
  <c r="AE74" i="28" a="1"/>
  <c r="AE74" i="28" s="1"/>
  <c r="AD74" i="28" s="1"/>
  <c r="AC74" i="28" s="1"/>
  <c r="AA74" i="28"/>
  <c r="V74" i="28"/>
  <c r="AY74" i="28" s="1"/>
  <c r="R79" i="37"/>
  <c r="S79" i="37"/>
  <c r="AE79" i="37" a="1"/>
  <c r="AE79" i="37" s="1"/>
  <c r="AD79" i="37" s="1"/>
  <c r="AC79" i="37" s="1"/>
  <c r="Z79" i="37"/>
  <c r="AZ79" i="37" s="1"/>
  <c r="AB79" i="37"/>
  <c r="Y79" i="37"/>
  <c r="U79" i="37"/>
  <c r="W79" i="37"/>
  <c r="Q79" i="37"/>
  <c r="BA79" i="37" s="1"/>
  <c r="BB79" i="37" s="1"/>
  <c r="V79" i="37"/>
  <c r="AY79" i="37" s="1"/>
  <c r="AA79" i="37"/>
  <c r="P79" i="37"/>
  <c r="S100" i="33"/>
  <c r="Q100" i="33"/>
  <c r="BA100" i="33" s="1"/>
  <c r="AS100" i="33"/>
  <c r="AF100" i="33" s="1"/>
  <c r="V100" i="33"/>
  <c r="AY100" i="33" s="1"/>
  <c r="BB100" i="33" s="1"/>
  <c r="R100" i="33"/>
  <c r="P100" i="33"/>
  <c r="U88" i="30"/>
  <c r="R88" i="30"/>
  <c r="Y88" i="30"/>
  <c r="V88" i="30"/>
  <c r="AY88" i="30" s="1"/>
  <c r="S88" i="30"/>
  <c r="P88" i="30"/>
  <c r="W88" i="30"/>
  <c r="Q88" i="30"/>
  <c r="BA88" i="30" s="1"/>
  <c r="BB88" i="30" s="1"/>
  <c r="Z88" i="30"/>
  <c r="AZ88" i="30" s="1"/>
  <c r="AE88" i="30" a="1"/>
  <c r="AE88" i="30" s="1"/>
  <c r="AA88" i="30"/>
  <c r="AB88" i="30"/>
  <c r="AB75" i="28"/>
  <c r="R75" i="28"/>
  <c r="V75" i="28"/>
  <c r="AY75" i="28" s="1"/>
  <c r="Q75" i="28"/>
  <c r="BA75" i="28" s="1"/>
  <c r="BB75" i="28" s="1"/>
  <c r="AE75" i="28" a="1"/>
  <c r="AE75" i="28" s="1"/>
  <c r="AD75" i="28" s="1"/>
  <c r="AC75" i="28" s="1"/>
  <c r="U75" i="28"/>
  <c r="W75" i="28"/>
  <c r="AA75" i="28"/>
  <c r="Y75" i="28"/>
  <c r="P75" i="28"/>
  <c r="S75" i="28"/>
  <c r="Z75" i="28"/>
  <c r="AZ75" i="28" s="1"/>
  <c r="S95" i="12"/>
  <c r="P95" i="12"/>
  <c r="R95" i="12"/>
  <c r="AS95" i="12"/>
  <c r="AF95" i="12" s="1"/>
  <c r="Q95" i="12"/>
  <c r="BA95" i="12" s="1"/>
  <c r="AY10" i="12"/>
  <c r="AA67" i="37"/>
  <c r="S67" i="37"/>
  <c r="Q67" i="37"/>
  <c r="BA67" i="37" s="1"/>
  <c r="R67" i="37"/>
  <c r="W67" i="37"/>
  <c r="U67" i="37"/>
  <c r="Y67" i="37"/>
  <c r="P67" i="37"/>
  <c r="V67" i="37"/>
  <c r="AY67" i="37" s="1"/>
  <c r="AS67" i="37"/>
  <c r="AF67" i="37" s="1"/>
  <c r="Z67" i="37"/>
  <c r="AZ67" i="37" s="1"/>
  <c r="AB67" i="37"/>
  <c r="V21" i="30"/>
  <c r="AY21" i="30" s="1"/>
  <c r="W21" i="30"/>
  <c r="AB21" i="30"/>
  <c r="Q21" i="30"/>
  <c r="BA21" i="30" s="1"/>
  <c r="BB21" i="30" s="1"/>
  <c r="AE21" i="30" a="1"/>
  <c r="AE21" i="30" s="1"/>
  <c r="AU21" i="30"/>
  <c r="Q121" i="28"/>
  <c r="BA121" i="28" s="1"/>
  <c r="W121" i="28"/>
  <c r="V121" i="28"/>
  <c r="AY121" i="28" s="1"/>
  <c r="R121" i="28"/>
  <c r="S121" i="28"/>
  <c r="P121" i="28"/>
  <c r="AA121" i="28"/>
  <c r="U121" i="28"/>
  <c r="Y121" i="28"/>
  <c r="Z121" i="28"/>
  <c r="AZ121" i="28" s="1"/>
  <c r="AD125" i="45"/>
  <c r="AC125" i="45" s="1"/>
  <c r="AD114" i="42"/>
  <c r="AC114" i="42" s="1"/>
  <c r="AD76" i="33"/>
  <c r="AC76" i="33" s="1"/>
  <c r="AE18" i="31" a="1"/>
  <c r="AE18" i="31" s="1"/>
  <c r="AD18" i="31" s="1"/>
  <c r="AC18" i="31" s="1"/>
  <c r="Y117" i="48"/>
  <c r="S117" i="48"/>
  <c r="Z95" i="57"/>
  <c r="AZ95" i="57" s="1"/>
  <c r="U95" i="57"/>
  <c r="W95" i="57"/>
  <c r="P95" i="57"/>
  <c r="Q95" i="57"/>
  <c r="BA95" i="57" s="1"/>
  <c r="BB95" i="57" s="1"/>
  <c r="V95" i="57"/>
  <c r="AY95" i="57" s="1"/>
  <c r="S95" i="57"/>
  <c r="AE95" i="57" a="1"/>
  <c r="AE95" i="57" s="1"/>
  <c r="AB95" i="57"/>
  <c r="R95" i="57"/>
  <c r="AE124" i="55" a="1"/>
  <c r="AE124" i="55" s="1"/>
  <c r="V124" i="55"/>
  <c r="AY124" i="55" s="1"/>
  <c r="AB124" i="55"/>
  <c r="U124" i="55"/>
  <c r="R124" i="55"/>
  <c r="AA124" i="55"/>
  <c r="Q124" i="55"/>
  <c r="BA124" i="55" s="1"/>
  <c r="BB124" i="55" s="1"/>
  <c r="Z124" i="55"/>
  <c r="AZ124" i="55" s="1"/>
  <c r="P124" i="55"/>
  <c r="R26" i="52"/>
  <c r="AA26" i="52"/>
  <c r="Q26" i="52"/>
  <c r="BA26" i="52" s="1"/>
  <c r="V26" i="52"/>
  <c r="AY26" i="52" s="1"/>
  <c r="Z26" i="52"/>
  <c r="AZ26" i="52" s="1"/>
  <c r="U26" i="52"/>
  <c r="P26" i="52"/>
  <c r="AU26" i="52"/>
  <c r="AV94" i="52" s="1"/>
  <c r="W26" i="52"/>
  <c r="S26" i="52"/>
  <c r="AB26" i="52"/>
  <c r="V110" i="51"/>
  <c r="AY110" i="51" s="1"/>
  <c r="AA110" i="51"/>
  <c r="Y110" i="51"/>
  <c r="S110" i="51"/>
  <c r="Q110" i="51"/>
  <c r="BA110" i="51" s="1"/>
  <c r="BB110" i="51" s="1"/>
  <c r="W110" i="51"/>
  <c r="P110" i="51"/>
  <c r="U110" i="51"/>
  <c r="AB110" i="51"/>
  <c r="AE110" i="51" a="1"/>
  <c r="AE110" i="51" s="1"/>
  <c r="AD110" i="51" s="1"/>
  <c r="AC110" i="51" s="1"/>
  <c r="R110" i="51"/>
  <c r="Z110" i="51"/>
  <c r="AZ110" i="51" s="1"/>
  <c r="Y42" i="50"/>
  <c r="V42" i="50"/>
  <c r="AY42" i="50" s="1"/>
  <c r="BB42" i="50" s="1"/>
  <c r="P42" i="50"/>
  <c r="W42" i="50"/>
  <c r="R42" i="50"/>
  <c r="U42" i="50"/>
  <c r="AB42" i="50"/>
  <c r="AA42" i="50"/>
  <c r="AU42" i="50"/>
  <c r="AV84" i="50" s="1"/>
  <c r="Q42" i="50"/>
  <c r="BA42" i="50" s="1"/>
  <c r="S42" i="50"/>
  <c r="Z42" i="50"/>
  <c r="AZ42" i="50" s="1"/>
  <c r="U36" i="48"/>
  <c r="Z36" i="48"/>
  <c r="AZ36" i="48" s="1"/>
  <c r="AE36" i="48" a="1"/>
  <c r="AE36" i="48" s="1"/>
  <c r="Q36" i="48"/>
  <c r="BA36" i="48" s="1"/>
  <c r="BB36" i="48" s="1"/>
  <c r="AA36" i="48"/>
  <c r="AU36" i="48"/>
  <c r="AB36" i="48"/>
  <c r="Y93" i="46"/>
  <c r="Z93" i="46"/>
  <c r="AZ93" i="46" s="1"/>
  <c r="S93" i="46"/>
  <c r="Q93" i="46"/>
  <c r="BA93" i="46" s="1"/>
  <c r="P93" i="46"/>
  <c r="V93" i="46"/>
  <c r="AY93" i="46" s="1"/>
  <c r="AB93" i="46"/>
  <c r="AA93" i="46"/>
  <c r="W93" i="46"/>
  <c r="Y110" i="45"/>
  <c r="V110" i="45"/>
  <c r="AY110" i="45" s="1"/>
  <c r="W110" i="45"/>
  <c r="AA110" i="45"/>
  <c r="U110" i="45"/>
  <c r="S110" i="45"/>
  <c r="R110" i="45"/>
  <c r="Q110" i="45"/>
  <c r="BA110" i="45" s="1"/>
  <c r="BB110" i="45" s="1"/>
  <c r="Z110" i="45"/>
  <c r="AZ110" i="45" s="1"/>
  <c r="AE110" i="45" a="1"/>
  <c r="AE110" i="45" s="1"/>
  <c r="P110" i="45"/>
  <c r="AB110" i="45"/>
  <c r="S82" i="44"/>
  <c r="AA82" i="44"/>
  <c r="Q82" i="44"/>
  <c r="BA82" i="44" s="1"/>
  <c r="BB82" i="44" s="1"/>
  <c r="AB82" i="44"/>
  <c r="AE82" i="44" a="1"/>
  <c r="AE82" i="44" s="1"/>
  <c r="AD82" i="44" s="1"/>
  <c r="AC82" i="44" s="1"/>
  <c r="W82" i="44"/>
  <c r="P82" i="44"/>
  <c r="V82" i="44"/>
  <c r="AY82" i="44" s="1"/>
  <c r="R82" i="44"/>
  <c r="U82" i="44"/>
  <c r="AS79" i="58"/>
  <c r="AF79" i="58" s="1"/>
  <c r="Z79" i="58"/>
  <c r="AZ79" i="58" s="1"/>
  <c r="P79" i="58"/>
  <c r="Y79" i="58"/>
  <c r="R79" i="58"/>
  <c r="Q79" i="58"/>
  <c r="BA79" i="58" s="1"/>
  <c r="W79" i="58"/>
  <c r="AB79" i="58"/>
  <c r="U79" i="58"/>
  <c r="S79" i="58"/>
  <c r="V79" i="58"/>
  <c r="AY79" i="58" s="1"/>
  <c r="AA79" i="58"/>
  <c r="P112" i="57"/>
  <c r="V112" i="57"/>
  <c r="AY112" i="57" s="1"/>
  <c r="R112" i="57"/>
  <c r="AA112" i="57"/>
  <c r="Q112" i="57"/>
  <c r="BA112" i="57" s="1"/>
  <c r="BB112" i="57" s="1"/>
  <c r="W112" i="57"/>
  <c r="AB112" i="57"/>
  <c r="AE112" i="57" a="1"/>
  <c r="AE112" i="57" s="1"/>
  <c r="AD112" i="57" s="1"/>
  <c r="AC112" i="57" s="1"/>
  <c r="U112" i="57"/>
  <c r="S112" i="57"/>
  <c r="Z112" i="57"/>
  <c r="AZ112" i="57" s="1"/>
  <c r="Y112" i="57"/>
  <c r="V58" i="55"/>
  <c r="AY58" i="55" s="1"/>
  <c r="W58" i="55"/>
  <c r="AE58" i="55" a="1"/>
  <c r="AE58" i="55" s="1"/>
  <c r="AU58" i="55"/>
  <c r="Z58" i="55"/>
  <c r="AZ58" i="55" s="1"/>
  <c r="S58" i="55"/>
  <c r="Y58" i="55"/>
  <c r="Q58" i="55"/>
  <c r="BA58" i="55" s="1"/>
  <c r="BB58" i="55" s="1"/>
  <c r="U58" i="55"/>
  <c r="AB58" i="55"/>
  <c r="R58" i="55"/>
  <c r="P58" i="55"/>
  <c r="AA58" i="55"/>
  <c r="Y13" i="55"/>
  <c r="U13" i="55"/>
  <c r="AA13" i="55"/>
  <c r="S13" i="55"/>
  <c r="Q13" i="55"/>
  <c r="BA13" i="55" s="1"/>
  <c r="BB13" i="55" s="1"/>
  <c r="AB13" i="55"/>
  <c r="R13" i="55"/>
  <c r="Z13" i="55"/>
  <c r="AZ13" i="55" s="1"/>
  <c r="P13" i="55"/>
  <c r="AE13" i="55" a="1"/>
  <c r="AE13" i="55" s="1"/>
  <c r="AU13" i="55"/>
  <c r="AV96" i="55" s="1"/>
  <c r="V13" i="55"/>
  <c r="AY13" i="55" s="1"/>
  <c r="W13" i="55"/>
  <c r="Q15" i="54"/>
  <c r="BA15" i="54" s="1"/>
  <c r="P15" i="54"/>
  <c r="Z15" i="54"/>
  <c r="AZ15" i="54" s="1"/>
  <c r="Y15" i="54"/>
  <c r="W15" i="54"/>
  <c r="AU15" i="54"/>
  <c r="U15" i="54"/>
  <c r="V15" i="54"/>
  <c r="AY15" i="54" s="1"/>
  <c r="S15" i="54"/>
  <c r="R15" i="54"/>
  <c r="AA15" i="54"/>
  <c r="AB15" i="54"/>
  <c r="U29" i="52"/>
  <c r="V29" i="52"/>
  <c r="AY29" i="52" s="1"/>
  <c r="Z29" i="52"/>
  <c r="AZ29" i="52" s="1"/>
  <c r="P29" i="52"/>
  <c r="S29" i="52"/>
  <c r="R29" i="52"/>
  <c r="Y29" i="52"/>
  <c r="AA29" i="52"/>
  <c r="Q29" i="52"/>
  <c r="BA29" i="52" s="1"/>
  <c r="W29" i="52"/>
  <c r="AU29" i="52"/>
  <c r="AB29" i="52"/>
  <c r="U40" i="51"/>
  <c r="P40" i="51"/>
  <c r="Y40" i="51"/>
  <c r="V40" i="51"/>
  <c r="AY40" i="51" s="1"/>
  <c r="R40" i="51"/>
  <c r="AB40" i="51"/>
  <c r="AU40" i="51"/>
  <c r="AA40" i="51"/>
  <c r="Q40" i="51"/>
  <c r="BA40" i="51" s="1"/>
  <c r="W40" i="51"/>
  <c r="S40" i="51"/>
  <c r="Z40" i="51"/>
  <c r="AZ40" i="51" s="1"/>
  <c r="AB84" i="50"/>
  <c r="AE84" i="50" a="1"/>
  <c r="AE84" i="50" s="1"/>
  <c r="W84" i="50"/>
  <c r="S84" i="50"/>
  <c r="V84" i="50"/>
  <c r="AY84" i="50" s="1"/>
  <c r="R84" i="50"/>
  <c r="Z84" i="50"/>
  <c r="AZ84" i="50" s="1"/>
  <c r="P84" i="50"/>
  <c r="AA84" i="50"/>
  <c r="Q84" i="50"/>
  <c r="BA84" i="50" s="1"/>
  <c r="BB84" i="50" s="1"/>
  <c r="Y84" i="50"/>
  <c r="U84" i="50"/>
  <c r="U128" i="49"/>
  <c r="Y128" i="49"/>
  <c r="S128" i="49"/>
  <c r="AB128" i="49"/>
  <c r="R128" i="49"/>
  <c r="AA128" i="49"/>
  <c r="W128" i="49"/>
  <c r="Q128" i="49"/>
  <c r="BA128" i="49" s="1"/>
  <c r="BB128" i="49" s="1"/>
  <c r="AE128" i="49" a="1"/>
  <c r="AE128" i="49" s="1"/>
  <c r="AD128" i="49" s="1"/>
  <c r="AC128" i="49" s="1"/>
  <c r="Z128" i="49"/>
  <c r="AZ128" i="49" s="1"/>
  <c r="V128" i="49"/>
  <c r="AY128" i="49" s="1"/>
  <c r="P128" i="49"/>
  <c r="Y58" i="47"/>
  <c r="AE58" i="47" a="1"/>
  <c r="AE58" i="47" s="1"/>
  <c r="U6" i="44"/>
  <c r="Y6" i="44"/>
  <c r="P6" i="44"/>
  <c r="V81" i="42"/>
  <c r="AY81" i="42" s="1"/>
  <c r="AS81" i="42"/>
  <c r="AF81" i="42" s="1"/>
  <c r="AB81" i="42"/>
  <c r="AA81" i="42"/>
  <c r="R81" i="42"/>
  <c r="P81" i="42"/>
  <c r="S81" i="42"/>
  <c r="Z81" i="42"/>
  <c r="AZ81" i="42" s="1"/>
  <c r="Q81" i="42"/>
  <c r="BA81" i="42" s="1"/>
  <c r="W81" i="42"/>
  <c r="U81" i="42"/>
  <c r="Y81" i="42"/>
  <c r="AA82" i="38"/>
  <c r="W82" i="38"/>
  <c r="R82" i="38"/>
  <c r="AE82" i="38" a="1"/>
  <c r="AE82" i="38" s="1"/>
  <c r="U82" i="38"/>
  <c r="AB82" i="38"/>
  <c r="P82" i="38"/>
  <c r="Z82" i="38"/>
  <c r="AZ82" i="38" s="1"/>
  <c r="V82" i="38"/>
  <c r="AY82" i="38" s="1"/>
  <c r="S82" i="38"/>
  <c r="Q82" i="38"/>
  <c r="BA82" i="38" s="1"/>
  <c r="BB82" i="38" s="1"/>
  <c r="Y82" i="38"/>
  <c r="S83" i="59"/>
  <c r="AB83" i="59"/>
  <c r="U83" i="59"/>
  <c r="V83" i="59"/>
  <c r="AY83" i="59" s="1"/>
  <c r="Q83" i="59"/>
  <c r="BA83" i="59" s="1"/>
  <c r="Z83" i="59"/>
  <c r="AZ83" i="59" s="1"/>
  <c r="AS83" i="59"/>
  <c r="AF83" i="59" s="1"/>
  <c r="AA83" i="59"/>
  <c r="P83" i="59"/>
  <c r="Y83" i="59"/>
  <c r="W83" i="59"/>
  <c r="R83" i="59"/>
  <c r="Z99" i="40"/>
  <c r="AZ99" i="40" s="1"/>
  <c r="Q99" i="40"/>
  <c r="BA99" i="40" s="1"/>
  <c r="BB99" i="40" s="1"/>
  <c r="P99" i="40"/>
  <c r="Y99" i="40"/>
  <c r="S99" i="40"/>
  <c r="V99" i="40"/>
  <c r="AY99" i="40" s="1"/>
  <c r="W99" i="40"/>
  <c r="AB99" i="40"/>
  <c r="AE99" i="40" a="1"/>
  <c r="AE99" i="40" s="1"/>
  <c r="AD99" i="40" s="1"/>
  <c r="AC99" i="40" s="1"/>
  <c r="U99" i="40"/>
  <c r="R99" i="40"/>
  <c r="AA99" i="40"/>
  <c r="Q129" i="47"/>
  <c r="BA129" i="47" s="1"/>
  <c r="BB129" i="47" s="1"/>
  <c r="AE129" i="47" a="1"/>
  <c r="AE129" i="47" s="1"/>
  <c r="Y129" i="47"/>
  <c r="W129" i="47"/>
  <c r="V129" i="47"/>
  <c r="AY129" i="47" s="1"/>
  <c r="Z129" i="47"/>
  <c r="AZ129" i="47" s="1"/>
  <c r="U129" i="47"/>
  <c r="S129" i="47"/>
  <c r="AB129" i="47"/>
  <c r="R129" i="47"/>
  <c r="AA129" i="47"/>
  <c r="AB77" i="44"/>
  <c r="Y77" i="44"/>
  <c r="P71" i="43"/>
  <c r="AB71" i="43"/>
  <c r="AS71" i="43"/>
  <c r="AF71" i="43" s="1"/>
  <c r="W71" i="43"/>
  <c r="Q71" i="43"/>
  <c r="BA71" i="43" s="1"/>
  <c r="V71" i="43"/>
  <c r="AY71" i="43" s="1"/>
  <c r="Y71" i="43"/>
  <c r="U71" i="43"/>
  <c r="S71" i="43"/>
  <c r="R71" i="43"/>
  <c r="Z71" i="43"/>
  <c r="AZ71" i="43" s="1"/>
  <c r="AA71" i="43"/>
  <c r="V87" i="51"/>
  <c r="AY87" i="51" s="1"/>
  <c r="P87" i="51"/>
  <c r="W87" i="51"/>
  <c r="U87" i="51"/>
  <c r="S87" i="51"/>
  <c r="Z87" i="51"/>
  <c r="AZ87" i="51" s="1"/>
  <c r="R87" i="51"/>
  <c r="AB87" i="51"/>
  <c r="AS87" i="51"/>
  <c r="AF87" i="51" s="1"/>
  <c r="Y87" i="51"/>
  <c r="Q87" i="51"/>
  <c r="BA87" i="51" s="1"/>
  <c r="AA87" i="51"/>
  <c r="V117" i="49"/>
  <c r="AY117" i="49" s="1"/>
  <c r="R117" i="49"/>
  <c r="AA117" i="49"/>
  <c r="Q117" i="49"/>
  <c r="BA117" i="49" s="1"/>
  <c r="U117" i="49"/>
  <c r="Z117" i="49"/>
  <c r="AZ117" i="49" s="1"/>
  <c r="S117" i="49"/>
  <c r="P117" i="49"/>
  <c r="AS117" i="49"/>
  <c r="AF117" i="49" s="1"/>
  <c r="Y117" i="49"/>
  <c r="W117" i="49"/>
  <c r="AB117" i="49"/>
  <c r="R52" i="43"/>
  <c r="Z52" i="43"/>
  <c r="AZ52" i="43" s="1"/>
  <c r="AU52" i="43"/>
  <c r="W52" i="43"/>
  <c r="V52" i="43"/>
  <c r="AY52" i="43" s="1"/>
  <c r="Y52" i="43"/>
  <c r="U52" i="43"/>
  <c r="S52" i="43"/>
  <c r="AA52" i="43"/>
  <c r="AB52" i="43"/>
  <c r="Q52" i="43"/>
  <c r="BA52" i="43" s="1"/>
  <c r="P52" i="43"/>
  <c r="AE125" i="43" a="1"/>
  <c r="AE125" i="43" s="1"/>
  <c r="AD125" i="43" s="1"/>
  <c r="AC125" i="43" s="1"/>
  <c r="AA125" i="43"/>
  <c r="Z125" i="43"/>
  <c r="AZ125" i="43" s="1"/>
  <c r="V125" i="43"/>
  <c r="AY125" i="43" s="1"/>
  <c r="U84" i="53"/>
  <c r="AA84" i="53"/>
  <c r="Y84" i="53"/>
  <c r="Q84" i="53"/>
  <c r="BA84" i="53" s="1"/>
  <c r="S84" i="53"/>
  <c r="Z84" i="53"/>
  <c r="AZ84" i="53" s="1"/>
  <c r="P84" i="53"/>
  <c r="W84" i="53"/>
  <c r="V84" i="53"/>
  <c r="AY84" i="53" s="1"/>
  <c r="R84" i="53"/>
  <c r="AS84" i="53"/>
  <c r="AF84" i="53" s="1"/>
  <c r="AB84" i="53"/>
  <c r="Z6" i="43"/>
  <c r="AZ6" i="43" s="1"/>
  <c r="S6" i="43"/>
  <c r="V6" i="43"/>
  <c r="AY6" i="43" s="1"/>
  <c r="AB6" i="43"/>
  <c r="U6" i="43"/>
  <c r="Q6" i="43"/>
  <c r="BA6" i="43" s="1"/>
  <c r="W6" i="43"/>
  <c r="P6" i="43"/>
  <c r="R6" i="43"/>
  <c r="Y6" i="43"/>
  <c r="AA6" i="43"/>
  <c r="AU6" i="43"/>
  <c r="AV83" i="43" s="1"/>
  <c r="V113" i="42"/>
  <c r="AY113" i="42" s="1"/>
  <c r="P113" i="42"/>
  <c r="R113" i="42"/>
  <c r="AA113" i="42"/>
  <c r="W113" i="42"/>
  <c r="AS113" i="42"/>
  <c r="AF113" i="42" s="1"/>
  <c r="Z113" i="42"/>
  <c r="AZ113" i="42" s="1"/>
  <c r="S113" i="42"/>
  <c r="AB113" i="42"/>
  <c r="Y113" i="42"/>
  <c r="Q113" i="42"/>
  <c r="BA113" i="42" s="1"/>
  <c r="U113" i="42"/>
  <c r="V114" i="41"/>
  <c r="AY114" i="41" s="1"/>
  <c r="AA114" i="41"/>
  <c r="Q114" i="41"/>
  <c r="BA114" i="41" s="1"/>
  <c r="AB114" i="41"/>
  <c r="R114" i="41"/>
  <c r="Z114" i="41"/>
  <c r="AZ114" i="41" s="1"/>
  <c r="P114" i="41"/>
  <c r="AS114" i="41"/>
  <c r="AF114" i="41" s="1"/>
  <c r="U114" i="41"/>
  <c r="Y114" i="41"/>
  <c r="S114" i="41"/>
  <c r="W114" i="41"/>
  <c r="P118" i="40"/>
  <c r="Q118" i="40"/>
  <c r="BA118" i="40" s="1"/>
  <c r="BB118" i="40" s="1"/>
  <c r="AA118" i="40"/>
  <c r="AE118" i="40" a="1"/>
  <c r="AE118" i="40" s="1"/>
  <c r="AB118" i="58"/>
  <c r="Z118" i="58"/>
  <c r="AZ118" i="58" s="1"/>
  <c r="P118" i="58"/>
  <c r="Q118" i="58"/>
  <c r="BA118" i="58" s="1"/>
  <c r="BB118" i="58" s="1"/>
  <c r="Y118" i="58"/>
  <c r="AA118" i="58"/>
  <c r="W118" i="58"/>
  <c r="AE118" i="58" a="1"/>
  <c r="AE118" i="58" s="1"/>
  <c r="AD118" i="58" s="1"/>
  <c r="AC118" i="58" s="1"/>
  <c r="V118" i="58"/>
  <c r="AY118" i="58" s="1"/>
  <c r="U118" i="58"/>
  <c r="R118" i="58"/>
  <c r="S118" i="58"/>
  <c r="V62" i="57"/>
  <c r="AY62" i="57" s="1"/>
  <c r="U62" i="57"/>
  <c r="AB62" i="57"/>
  <c r="Z62" i="57"/>
  <c r="AZ62" i="57" s="1"/>
  <c r="AA62" i="57"/>
  <c r="P62" i="57"/>
  <c r="AU62" i="57"/>
  <c r="AV99" i="57" s="1"/>
  <c r="S62" i="57"/>
  <c r="Y62" i="57"/>
  <c r="W62" i="57"/>
  <c r="AE62" i="57" a="1"/>
  <c r="AE62" i="57" s="1"/>
  <c r="R62" i="57"/>
  <c r="Q62" i="57"/>
  <c r="BA62" i="57" s="1"/>
  <c r="BB62" i="57" s="1"/>
  <c r="Z95" i="56"/>
  <c r="AZ95" i="56" s="1"/>
  <c r="Y95" i="56"/>
  <c r="W95" i="56"/>
  <c r="U95" i="56"/>
  <c r="V95" i="56"/>
  <c r="AY95" i="56" s="1"/>
  <c r="AB95" i="56"/>
  <c r="R95" i="56"/>
  <c r="AS95" i="56"/>
  <c r="AF95" i="56" s="1"/>
  <c r="AA95" i="56"/>
  <c r="Q95" i="56"/>
  <c r="BA95" i="56" s="1"/>
  <c r="S95" i="56"/>
  <c r="P95" i="56"/>
  <c r="Z8" i="56"/>
  <c r="AZ8" i="56" s="1"/>
  <c r="AB8" i="56"/>
  <c r="Q8" i="56"/>
  <c r="BA8" i="56" s="1"/>
  <c r="BB8" i="56" s="1"/>
  <c r="P8" i="56"/>
  <c r="AU8" i="56"/>
  <c r="AV35" i="56" s="1"/>
  <c r="U8" i="56"/>
  <c r="V8" i="56"/>
  <c r="AY8" i="56" s="1"/>
  <c r="AE8" i="56" a="1"/>
  <c r="AE8" i="56" s="1"/>
  <c r="S8" i="56"/>
  <c r="R8" i="56"/>
  <c r="AA8" i="56"/>
  <c r="W8" i="56"/>
  <c r="Y8" i="56"/>
  <c r="AE49" i="55" a="1"/>
  <c r="AE49" i="55" s="1"/>
  <c r="S49" i="55"/>
  <c r="W49" i="55"/>
  <c r="AB49" i="55"/>
  <c r="Q49" i="55"/>
  <c r="BA49" i="55" s="1"/>
  <c r="BB49" i="55" s="1"/>
  <c r="R49" i="55"/>
  <c r="AA49" i="55"/>
  <c r="P49" i="55"/>
  <c r="U49" i="55"/>
  <c r="AU49" i="55"/>
  <c r="V49" i="55"/>
  <c r="AY49" i="55" s="1"/>
  <c r="Y49" i="55"/>
  <c r="Z49" i="55"/>
  <c r="AZ49" i="55" s="1"/>
  <c r="AB118" i="54"/>
  <c r="Z118" i="54"/>
  <c r="AZ118" i="54" s="1"/>
  <c r="AA118" i="54"/>
  <c r="P118" i="54"/>
  <c r="U118" i="54"/>
  <c r="Y118" i="54"/>
  <c r="S118" i="54"/>
  <c r="W118" i="54"/>
  <c r="R118" i="54"/>
  <c r="AE118" i="54" a="1"/>
  <c r="AE118" i="54" s="1"/>
  <c r="AD118" i="54" s="1"/>
  <c r="AC118" i="54" s="1"/>
  <c r="V118" i="54"/>
  <c r="AY118" i="54" s="1"/>
  <c r="Q118" i="54"/>
  <c r="BA118" i="54" s="1"/>
  <c r="BB118" i="54" s="1"/>
  <c r="R27" i="54"/>
  <c r="V27" i="54"/>
  <c r="AY27" i="54" s="1"/>
  <c r="Z27" i="54"/>
  <c r="AZ27" i="54" s="1"/>
  <c r="AA27" i="54"/>
  <c r="P27" i="54"/>
  <c r="W27" i="54"/>
  <c r="Y27" i="54"/>
  <c r="U27" i="54"/>
  <c r="AU27" i="54"/>
  <c r="AV121" i="54" s="1"/>
  <c r="Q27" i="54"/>
  <c r="BA27" i="54" s="1"/>
  <c r="S27" i="54"/>
  <c r="AB27" i="54"/>
  <c r="U116" i="51"/>
  <c r="AS116" i="51"/>
  <c r="AF116" i="51" s="1"/>
  <c r="R116" i="51"/>
  <c r="Z116" i="51"/>
  <c r="AZ116" i="51" s="1"/>
  <c r="Y116" i="51"/>
  <c r="P116" i="51"/>
  <c r="W116" i="51"/>
  <c r="Q116" i="51"/>
  <c r="BA116" i="51" s="1"/>
  <c r="V116" i="51"/>
  <c r="AY116" i="51" s="1"/>
  <c r="AA116" i="51"/>
  <c r="S116" i="51"/>
  <c r="AB116" i="51"/>
  <c r="AU6" i="51"/>
  <c r="AV66" i="51" s="1"/>
  <c r="V6" i="51"/>
  <c r="AY6" i="51" s="1"/>
  <c r="W6" i="51"/>
  <c r="U6" i="51"/>
  <c r="S6" i="51"/>
  <c r="AB6" i="51"/>
  <c r="Q6" i="51"/>
  <c r="BA6" i="51" s="1"/>
  <c r="R6" i="51"/>
  <c r="P6" i="51"/>
  <c r="AA6" i="51"/>
  <c r="Z6" i="51"/>
  <c r="AZ6" i="51" s="1"/>
  <c r="Y6" i="51"/>
  <c r="AA54" i="50"/>
  <c r="S54" i="50"/>
  <c r="Q54" i="50"/>
  <c r="BA54" i="50" s="1"/>
  <c r="BB54" i="50" s="1"/>
  <c r="Z54" i="50"/>
  <c r="AZ54" i="50" s="1"/>
  <c r="P54" i="50"/>
  <c r="Y54" i="50"/>
  <c r="V54" i="50"/>
  <c r="AY54" i="50" s="1"/>
  <c r="W54" i="50"/>
  <c r="AE54" i="50" a="1"/>
  <c r="AE54" i="50" s="1"/>
  <c r="U54" i="50"/>
  <c r="R54" i="50"/>
  <c r="AU54" i="50"/>
  <c r="Y32" i="47"/>
  <c r="W32" i="47"/>
  <c r="Z32" i="47"/>
  <c r="AZ32" i="47" s="1"/>
  <c r="Q103" i="43"/>
  <c r="BA103" i="43" s="1"/>
  <c r="P103" i="43"/>
  <c r="Y103" i="43"/>
  <c r="AS103" i="43"/>
  <c r="AF103" i="43" s="1"/>
  <c r="Z103" i="43"/>
  <c r="AZ103" i="43" s="1"/>
  <c r="W103" i="43"/>
  <c r="AA103" i="43"/>
  <c r="U103" i="43"/>
  <c r="S103" i="43"/>
  <c r="V103" i="43"/>
  <c r="AY103" i="43" s="1"/>
  <c r="R103" i="43"/>
  <c r="W121" i="42"/>
  <c r="Y121" i="42"/>
  <c r="AE121" i="42" a="1"/>
  <c r="AE121" i="42" s="1"/>
  <c r="S121" i="42"/>
  <c r="U121" i="42"/>
  <c r="R121" i="42"/>
  <c r="AB121" i="42"/>
  <c r="Z121" i="42"/>
  <c r="AZ121" i="42" s="1"/>
  <c r="P121" i="42"/>
  <c r="V121" i="42"/>
  <c r="AY121" i="42" s="1"/>
  <c r="Y47" i="39"/>
  <c r="W47" i="39"/>
  <c r="R117" i="59"/>
  <c r="S117" i="59"/>
  <c r="Q117" i="59"/>
  <c r="BA117" i="59" s="1"/>
  <c r="AS117" i="59"/>
  <c r="AF117" i="59" s="1"/>
  <c r="AA117" i="59"/>
  <c r="Y117" i="59"/>
  <c r="W117" i="59"/>
  <c r="Z117" i="59"/>
  <c r="AZ117" i="59" s="1"/>
  <c r="U117" i="59"/>
  <c r="P117" i="59"/>
  <c r="AB117" i="59"/>
  <c r="V117" i="59"/>
  <c r="AY117" i="59" s="1"/>
  <c r="AE66" i="36" a="1"/>
  <c r="AE66" i="36" s="1"/>
  <c r="Z66" i="36"/>
  <c r="AZ66" i="36" s="1"/>
  <c r="P66" i="36"/>
  <c r="Q66" i="36"/>
  <c r="BA66" i="36" s="1"/>
  <c r="BB66" i="36" s="1"/>
  <c r="Y66" i="36"/>
  <c r="U66" i="36"/>
  <c r="W66" i="36"/>
  <c r="V66" i="36"/>
  <c r="AY66" i="36" s="1"/>
  <c r="S66" i="36"/>
  <c r="AA66" i="36"/>
  <c r="R66" i="36"/>
  <c r="AB66" i="36"/>
  <c r="U73" i="34"/>
  <c r="P73" i="34"/>
  <c r="W73" i="34"/>
  <c r="AE73" i="34" a="1"/>
  <c r="AE73" i="34" s="1"/>
  <c r="Y73" i="34"/>
  <c r="V73" i="34"/>
  <c r="AY73" i="34" s="1"/>
  <c r="S73" i="34"/>
  <c r="AB73" i="34"/>
  <c r="R73" i="34"/>
  <c r="AA73" i="34"/>
  <c r="Z73" i="34"/>
  <c r="AZ73" i="34" s="1"/>
  <c r="U129" i="35"/>
  <c r="AB129" i="35"/>
  <c r="AA129" i="35"/>
  <c r="Z129" i="35"/>
  <c r="AZ129" i="35" s="1"/>
  <c r="W129" i="35"/>
  <c r="Y129" i="35"/>
  <c r="AE129" i="35" a="1"/>
  <c r="AE129" i="35" s="1"/>
  <c r="R120" i="34"/>
  <c r="W120" i="34"/>
  <c r="Y120" i="34"/>
  <c r="AE120" i="34" a="1"/>
  <c r="AE120" i="34" s="1"/>
  <c r="AD120" i="34" s="1"/>
  <c r="AC120" i="34" s="1"/>
  <c r="AA120" i="34"/>
  <c r="Z120" i="34"/>
  <c r="AZ120" i="34" s="1"/>
  <c r="V120" i="34"/>
  <c r="AY120" i="34" s="1"/>
  <c r="Q120" i="34"/>
  <c r="BA120" i="34" s="1"/>
  <c r="BB120" i="34" s="1"/>
  <c r="U120" i="34"/>
  <c r="P120" i="34"/>
  <c r="S120" i="34"/>
  <c r="AB120" i="34"/>
  <c r="S118" i="33"/>
  <c r="Y118" i="33"/>
  <c r="W118" i="33"/>
  <c r="R118" i="33"/>
  <c r="V118" i="33"/>
  <c r="AY118" i="33" s="1"/>
  <c r="U118" i="33"/>
  <c r="AA118" i="33"/>
  <c r="Q118" i="33"/>
  <c r="BA118" i="33" s="1"/>
  <c r="Z118" i="33"/>
  <c r="AZ118" i="33" s="1"/>
  <c r="AS118" i="33"/>
  <c r="AF118" i="33" s="1"/>
  <c r="AB118" i="33"/>
  <c r="P118" i="33"/>
  <c r="R93" i="38"/>
  <c r="W93" i="38"/>
  <c r="AA93" i="38"/>
  <c r="V93" i="38"/>
  <c r="AY93" i="38" s="1"/>
  <c r="AB93" i="38"/>
  <c r="Q93" i="38"/>
  <c r="BA93" i="38" s="1"/>
  <c r="Y93" i="38"/>
  <c r="U30" i="37"/>
  <c r="Y30" i="37"/>
  <c r="R30" i="37"/>
  <c r="S30" i="37"/>
  <c r="Q30" i="37"/>
  <c r="BA30" i="37" s="1"/>
  <c r="BB30" i="37" s="1"/>
  <c r="W30" i="37"/>
  <c r="P30" i="37"/>
  <c r="Z30" i="37"/>
  <c r="AZ30" i="37" s="1"/>
  <c r="V30" i="37"/>
  <c r="AY30" i="37" s="1"/>
  <c r="AU30" i="37"/>
  <c r="AE30" i="37" a="1"/>
  <c r="AE30" i="37" s="1"/>
  <c r="AB30" i="37"/>
  <c r="AA30" i="37"/>
  <c r="Z85" i="37"/>
  <c r="AZ85" i="37" s="1"/>
  <c r="P85" i="37"/>
  <c r="AS85" i="37"/>
  <c r="AF85" i="37" s="1"/>
  <c r="AA85" i="37"/>
  <c r="U85" i="37"/>
  <c r="V85" i="37"/>
  <c r="AY85" i="37" s="1"/>
  <c r="W85" i="37"/>
  <c r="R85" i="37"/>
  <c r="S85" i="37"/>
  <c r="Q85" i="37"/>
  <c r="BA85" i="37" s="1"/>
  <c r="Y85" i="37"/>
  <c r="AB85" i="37"/>
  <c r="W70" i="36"/>
  <c r="AB70" i="36"/>
  <c r="Q70" i="36"/>
  <c r="BA70" i="36" s="1"/>
  <c r="BB70" i="36" s="1"/>
  <c r="R70" i="36"/>
  <c r="AE70" i="36" a="1"/>
  <c r="AE70" i="36" s="1"/>
  <c r="Z70" i="36"/>
  <c r="AZ70" i="36" s="1"/>
  <c r="P70" i="36"/>
  <c r="AA70" i="36"/>
  <c r="V70" i="36"/>
  <c r="AY70" i="36" s="1"/>
  <c r="Y70" i="36"/>
  <c r="U70" i="36"/>
  <c r="S70" i="36"/>
  <c r="AB67" i="34"/>
  <c r="Z67" i="34"/>
  <c r="AZ67" i="34" s="1"/>
  <c r="AA67" i="34"/>
  <c r="Y67" i="34"/>
  <c r="P67" i="34"/>
  <c r="U67" i="34"/>
  <c r="W67" i="34"/>
  <c r="S67" i="34"/>
  <c r="R67" i="34"/>
  <c r="AE67" i="34" a="1"/>
  <c r="AE67" i="34" s="1"/>
  <c r="Q67" i="34"/>
  <c r="BA67" i="34" s="1"/>
  <c r="BB67" i="34" s="1"/>
  <c r="AA88" i="34"/>
  <c r="Z88" i="34"/>
  <c r="AZ88" i="34" s="1"/>
  <c r="V88" i="34"/>
  <c r="AY88" i="34" s="1"/>
  <c r="Y88" i="34"/>
  <c r="S88" i="34"/>
  <c r="W88" i="34"/>
  <c r="Q88" i="34"/>
  <c r="BA88" i="34" s="1"/>
  <c r="BB88" i="34" s="1"/>
  <c r="U88" i="34"/>
  <c r="AE88" i="34" a="1"/>
  <c r="AE88" i="34" s="1"/>
  <c r="AD88" i="34" s="1"/>
  <c r="AC88" i="34" s="1"/>
  <c r="AB88" i="34"/>
  <c r="R88" i="34"/>
  <c r="P88" i="34"/>
  <c r="U24" i="30"/>
  <c r="Q24" i="30"/>
  <c r="BA24" i="30" s="1"/>
  <c r="BB24" i="30" s="1"/>
  <c r="V24" i="30"/>
  <c r="AY24" i="30" s="1"/>
  <c r="Z104" i="30"/>
  <c r="AZ104" i="30" s="1"/>
  <c r="V104" i="30"/>
  <c r="AY104" i="30" s="1"/>
  <c r="P104" i="30"/>
  <c r="S104" i="30"/>
  <c r="AE104" i="30" a="1"/>
  <c r="AE104" i="30" s="1"/>
  <c r="Y104" i="30"/>
  <c r="R104" i="30"/>
  <c r="W104" i="30"/>
  <c r="U104" i="30"/>
  <c r="Q104" i="30"/>
  <c r="BA104" i="30" s="1"/>
  <c r="BB104" i="30" s="1"/>
  <c r="AB104" i="30"/>
  <c r="AA104" i="30"/>
  <c r="AA121" i="12"/>
  <c r="V121" i="12"/>
  <c r="AY121" i="12" s="1"/>
  <c r="AE121" i="12" a="1"/>
  <c r="AE121" i="12" s="1"/>
  <c r="Y121" i="12"/>
  <c r="P121" i="12"/>
  <c r="W121" i="12"/>
  <c r="Q121" i="12"/>
  <c r="BA121" i="12" s="1"/>
  <c r="BB121" i="12" s="1"/>
  <c r="AB121" i="12"/>
  <c r="U121" i="12"/>
  <c r="Z121" i="12"/>
  <c r="AZ121" i="12" s="1"/>
  <c r="S71" i="37"/>
  <c r="AS71" i="37"/>
  <c r="AF71" i="37" s="1"/>
  <c r="AA71" i="37"/>
  <c r="AB71" i="37"/>
  <c r="Q71" i="37"/>
  <c r="BA71" i="37" s="1"/>
  <c r="W71" i="37"/>
  <c r="Z71" i="37"/>
  <c r="AZ71" i="37" s="1"/>
  <c r="R71" i="37"/>
  <c r="U71" i="37"/>
  <c r="V71" i="37"/>
  <c r="AY71" i="37" s="1"/>
  <c r="P71" i="37"/>
  <c r="Y71" i="37"/>
  <c r="AE23" i="36" a="1"/>
  <c r="AE23" i="36" s="1"/>
  <c r="Y23" i="36"/>
  <c r="AA23" i="36"/>
  <c r="S23" i="36"/>
  <c r="Q23" i="36"/>
  <c r="BA23" i="36" s="1"/>
  <c r="BB23" i="36" s="1"/>
  <c r="R23" i="36"/>
  <c r="V23" i="36"/>
  <c r="AY23" i="36" s="1"/>
  <c r="P23" i="36"/>
  <c r="Z23" i="36"/>
  <c r="AZ23" i="36" s="1"/>
  <c r="W23" i="36"/>
  <c r="U23" i="36"/>
  <c r="AU23" i="36"/>
  <c r="AB23" i="36"/>
  <c r="AS122" i="36"/>
  <c r="AF122" i="36" s="1"/>
  <c r="Z122" i="36"/>
  <c r="AZ122" i="36" s="1"/>
  <c r="S122" i="36"/>
  <c r="Q122" i="36"/>
  <c r="BA122" i="36" s="1"/>
  <c r="AA122" i="36"/>
  <c r="W122" i="36"/>
  <c r="R122" i="36"/>
  <c r="AB122" i="36"/>
  <c r="Y122" i="36"/>
  <c r="P122" i="36"/>
  <c r="U122" i="36"/>
  <c r="V122" i="36"/>
  <c r="AY122" i="36" s="1"/>
  <c r="AA122" i="34"/>
  <c r="Q122" i="34"/>
  <c r="BA122" i="34" s="1"/>
  <c r="Z122" i="34"/>
  <c r="AZ122" i="34" s="1"/>
  <c r="U122" i="34"/>
  <c r="P122" i="34"/>
  <c r="AS122" i="34"/>
  <c r="AF122" i="34" s="1"/>
  <c r="V122" i="34"/>
  <c r="AY122" i="34" s="1"/>
  <c r="S122" i="34"/>
  <c r="Y122" i="34"/>
  <c r="AB122" i="34"/>
  <c r="W122" i="34"/>
  <c r="R122" i="34"/>
  <c r="S97" i="33"/>
  <c r="W97" i="33"/>
  <c r="Z97" i="33"/>
  <c r="AZ97" i="33" s="1"/>
  <c r="V97" i="33"/>
  <c r="AY97" i="33" s="1"/>
  <c r="AB97" i="33"/>
  <c r="P97" i="33"/>
  <c r="R97" i="33"/>
  <c r="AE97" i="33" a="1"/>
  <c r="AE97" i="33" s="1"/>
  <c r="U97" i="33"/>
  <c r="AA97" i="33"/>
  <c r="Y97" i="33"/>
  <c r="Q97" i="33"/>
  <c r="BA97" i="33" s="1"/>
  <c r="BB97" i="33" s="1"/>
  <c r="AS90" i="32"/>
  <c r="AF90" i="32" s="1"/>
  <c r="W90" i="32"/>
  <c r="AB90" i="32"/>
  <c r="Y90" i="32"/>
  <c r="S90" i="32"/>
  <c r="R90" i="32"/>
  <c r="P90" i="32"/>
  <c r="AA90" i="32"/>
  <c r="Z90" i="32"/>
  <c r="AZ90" i="32" s="1"/>
  <c r="Q90" i="32"/>
  <c r="BA90" i="32" s="1"/>
  <c r="V90" i="32"/>
  <c r="AY90" i="32" s="1"/>
  <c r="U90" i="32"/>
  <c r="Y91" i="30"/>
  <c r="AA91" i="30"/>
  <c r="AB91" i="30"/>
  <c r="W91" i="30"/>
  <c r="Q91" i="30"/>
  <c r="BA91" i="30" s="1"/>
  <c r="V91" i="30"/>
  <c r="AY91" i="30" s="1"/>
  <c r="Z91" i="30"/>
  <c r="AZ91" i="30" s="1"/>
  <c r="U91" i="30"/>
  <c r="S91" i="30"/>
  <c r="R91" i="30"/>
  <c r="AS91" i="30"/>
  <c r="AF91" i="30" s="1"/>
  <c r="P91" i="30"/>
  <c r="U117" i="37"/>
  <c r="W117" i="37"/>
  <c r="AS117" i="37"/>
  <c r="AF117" i="37" s="1"/>
  <c r="P117" i="37"/>
  <c r="Z117" i="37"/>
  <c r="AZ117" i="37" s="1"/>
  <c r="AB117" i="37"/>
  <c r="Y117" i="37"/>
  <c r="AA117" i="37"/>
  <c r="R117" i="37"/>
  <c r="V117" i="37"/>
  <c r="AY117" i="37" s="1"/>
  <c r="Q117" i="37"/>
  <c r="BA117" i="37" s="1"/>
  <c r="S117" i="37"/>
  <c r="S14" i="34"/>
  <c r="Y14" i="34"/>
  <c r="R14" i="34"/>
  <c r="W14" i="34"/>
  <c r="AU14" i="34"/>
  <c r="V14" i="34"/>
  <c r="AY14" i="34" s="1"/>
  <c r="U14" i="34"/>
  <c r="AB14" i="34"/>
  <c r="Q14" i="34"/>
  <c r="BA14" i="34" s="1"/>
  <c r="AA14" i="34"/>
  <c r="P14" i="34"/>
  <c r="Z14" i="34"/>
  <c r="AZ14" i="34" s="1"/>
  <c r="Q85" i="33"/>
  <c r="BA85" i="33" s="1"/>
  <c r="P85" i="33"/>
  <c r="W85" i="33"/>
  <c r="AS85" i="33"/>
  <c r="AF85" i="33" s="1"/>
  <c r="S85" i="33"/>
  <c r="R85" i="33"/>
  <c r="AA84" i="30"/>
  <c r="R84" i="30"/>
  <c r="AE84" i="30" a="1"/>
  <c r="AE84" i="30" s="1"/>
  <c r="Y84" i="30"/>
  <c r="V84" i="30"/>
  <c r="AY84" i="30" s="1"/>
  <c r="Q84" i="30"/>
  <c r="BA84" i="30" s="1"/>
  <c r="BB84" i="30" s="1"/>
  <c r="S84" i="30"/>
  <c r="P84" i="30"/>
  <c r="Z84" i="30"/>
  <c r="AZ84" i="30" s="1"/>
  <c r="AB84" i="30"/>
  <c r="W84" i="30"/>
  <c r="U84" i="30"/>
  <c r="P122" i="30"/>
  <c r="U122" i="30"/>
  <c r="AS122" i="30"/>
  <c r="AF122" i="30" s="1"/>
  <c r="AB122" i="30"/>
  <c r="Z122" i="30"/>
  <c r="AZ122" i="30" s="1"/>
  <c r="R122" i="30"/>
  <c r="S122" i="30"/>
  <c r="AA122" i="30"/>
  <c r="Q122" i="30"/>
  <c r="BA122" i="30" s="1"/>
  <c r="W122" i="30"/>
  <c r="V122" i="30"/>
  <c r="AY122" i="30" s="1"/>
  <c r="Y122" i="30"/>
  <c r="S123" i="12"/>
  <c r="Q6" i="28"/>
  <c r="BA6" i="28" s="1"/>
  <c r="AU6" i="28"/>
  <c r="W6" i="28"/>
  <c r="U6" i="28"/>
  <c r="AA6" i="28"/>
  <c r="R6" i="28"/>
  <c r="Y6" i="28"/>
  <c r="P6" i="28"/>
  <c r="S6" i="28"/>
  <c r="AB6" i="28"/>
  <c r="Z6" i="28"/>
  <c r="AZ6" i="28" s="1"/>
  <c r="V6" i="28"/>
  <c r="AY6" i="28" s="1"/>
  <c r="AA124" i="12"/>
  <c r="Y124" i="12"/>
  <c r="W124" i="12"/>
  <c r="V124" i="12"/>
  <c r="AY124" i="12" s="1"/>
  <c r="S124" i="12"/>
  <c r="AS124" i="12"/>
  <c r="AF124" i="12" s="1"/>
  <c r="Q124" i="12"/>
  <c r="BA124" i="12" s="1"/>
  <c r="Z124" i="12"/>
  <c r="AZ124" i="12" s="1"/>
  <c r="R124" i="12"/>
  <c r="Q89" i="37"/>
  <c r="BA89" i="37" s="1"/>
  <c r="P89" i="37"/>
  <c r="AS89" i="37"/>
  <c r="AF89" i="37" s="1"/>
  <c r="U89" i="37"/>
  <c r="AB89" i="37"/>
  <c r="V89" i="37"/>
  <c r="AY89" i="37" s="1"/>
  <c r="S89" i="37"/>
  <c r="AA89" i="37"/>
  <c r="Z89" i="37"/>
  <c r="AZ89" i="37" s="1"/>
  <c r="Y89" i="37"/>
  <c r="R89" i="37"/>
  <c r="W89" i="37"/>
  <c r="R26" i="36"/>
  <c r="V26" i="36"/>
  <c r="AY26" i="36" s="1"/>
  <c r="Z26" i="36"/>
  <c r="AZ26" i="36" s="1"/>
  <c r="P26" i="36"/>
  <c r="S26" i="36"/>
  <c r="U26" i="36"/>
  <c r="W26" i="36"/>
  <c r="Y26" i="36"/>
  <c r="AA26" i="36"/>
  <c r="AU26" i="36"/>
  <c r="Q26" i="36"/>
  <c r="BA26" i="36" s="1"/>
  <c r="AB26" i="36"/>
  <c r="Z87" i="36"/>
  <c r="AZ87" i="36" s="1"/>
  <c r="P87" i="36"/>
  <c r="Y87" i="36"/>
  <c r="AE87" i="36" a="1"/>
  <c r="AE87" i="36" s="1"/>
  <c r="V87" i="36"/>
  <c r="AY87" i="36" s="1"/>
  <c r="S87" i="36"/>
  <c r="Q87" i="36"/>
  <c r="BA87" i="36" s="1"/>
  <c r="BB87" i="36" s="1"/>
  <c r="AB87" i="36"/>
  <c r="R87" i="36"/>
  <c r="AA87" i="36"/>
  <c r="W87" i="36"/>
  <c r="U87" i="36"/>
  <c r="P108" i="32"/>
  <c r="U108" i="32"/>
  <c r="S108" i="32"/>
  <c r="R108" i="32"/>
  <c r="AA108" i="32"/>
  <c r="AS108" i="32"/>
  <c r="AF108" i="32" s="1"/>
  <c r="Q108" i="32"/>
  <c r="BA108" i="32" s="1"/>
  <c r="Z66" i="30"/>
  <c r="AZ66" i="30" s="1"/>
  <c r="AA66" i="30"/>
  <c r="Q66" i="30"/>
  <c r="BA66" i="30" s="1"/>
  <c r="BB66" i="30" s="1"/>
  <c r="Y67" i="35"/>
  <c r="AA67" i="35"/>
  <c r="AS67" i="35"/>
  <c r="AF67" i="35" s="1"/>
  <c r="V67" i="35"/>
  <c r="AY67" i="35" s="1"/>
  <c r="Z67" i="35"/>
  <c r="AZ67" i="35" s="1"/>
  <c r="P118" i="34"/>
  <c r="AB118" i="34"/>
  <c r="Y118" i="34"/>
  <c r="S118" i="34"/>
  <c r="W118" i="34"/>
  <c r="R118" i="34"/>
  <c r="AE118" i="34" a="1"/>
  <c r="AE118" i="34" s="1"/>
  <c r="AD118" i="34" s="1"/>
  <c r="AC118" i="34" s="1"/>
  <c r="V118" i="34"/>
  <c r="AY118" i="34" s="1"/>
  <c r="U118" i="34"/>
  <c r="AA118" i="34"/>
  <c r="Z118" i="34"/>
  <c r="AZ118" i="34" s="1"/>
  <c r="Q118" i="34"/>
  <c r="BA118" i="34" s="1"/>
  <c r="BB118" i="34" s="1"/>
  <c r="U123" i="32"/>
  <c r="Q123" i="32"/>
  <c r="BA123" i="32" s="1"/>
  <c r="AS123" i="32"/>
  <c r="AF123" i="32" s="1"/>
  <c r="V123" i="32"/>
  <c r="AY123" i="32" s="1"/>
  <c r="BB123" i="32" s="1"/>
  <c r="AE118" i="12" a="1"/>
  <c r="AE118" i="12" s="1"/>
  <c r="Y118" i="12"/>
  <c r="S118" i="12"/>
  <c r="Z118" i="12"/>
  <c r="AZ118" i="12" s="1"/>
  <c r="AB118" i="12"/>
  <c r="V118" i="12"/>
  <c r="AY118" i="12" s="1"/>
  <c r="AA118" i="12"/>
  <c r="P118" i="12"/>
  <c r="W118" i="12"/>
  <c r="AD71" i="56"/>
  <c r="AC71" i="56" s="1"/>
  <c r="AD97" i="53"/>
  <c r="AC97" i="53" s="1"/>
  <c r="AD85" i="38"/>
  <c r="AC85" i="38" s="1"/>
  <c r="AD112" i="47"/>
  <c r="AC112" i="47" s="1"/>
  <c r="AD93" i="39"/>
  <c r="AC93" i="39" s="1"/>
  <c r="AB24" i="48"/>
  <c r="W117" i="48"/>
  <c r="AV22" i="48"/>
  <c r="R120" i="55"/>
  <c r="AS120" i="55"/>
  <c r="AF120" i="55" s="1"/>
  <c r="U120" i="55"/>
  <c r="AA120" i="55"/>
  <c r="Q120" i="55"/>
  <c r="BA120" i="55" s="1"/>
  <c r="Z120" i="55"/>
  <c r="AZ120" i="55" s="1"/>
  <c r="P120" i="55"/>
  <c r="W120" i="55"/>
  <c r="S120" i="55"/>
  <c r="V120" i="55"/>
  <c r="AY120" i="55" s="1"/>
  <c r="S32" i="50"/>
  <c r="W32" i="50"/>
  <c r="AA32" i="50"/>
  <c r="R32" i="50"/>
  <c r="Q32" i="50"/>
  <c r="BA32" i="50" s="1"/>
  <c r="Z32" i="50"/>
  <c r="AZ32" i="50" s="1"/>
  <c r="P32" i="50"/>
  <c r="Y32" i="50"/>
  <c r="U32" i="50"/>
  <c r="V32" i="50"/>
  <c r="AY32" i="50" s="1"/>
  <c r="AU32" i="50"/>
  <c r="AB32" i="50"/>
  <c r="R102" i="47"/>
  <c r="Y102" i="47"/>
  <c r="AS102" i="47"/>
  <c r="AF102" i="47" s="1"/>
  <c r="Z102" i="47"/>
  <c r="AZ102" i="47" s="1"/>
  <c r="W102" i="47"/>
  <c r="V102" i="47"/>
  <c r="AY102" i="47" s="1"/>
  <c r="AA102" i="47"/>
  <c r="U102" i="47"/>
  <c r="Q102" i="47"/>
  <c r="BA102" i="47" s="1"/>
  <c r="P102" i="47"/>
  <c r="S102" i="47"/>
  <c r="AB102" i="47"/>
  <c r="Z68" i="43"/>
  <c r="AZ68" i="43" s="1"/>
  <c r="BB68" i="43" s="1"/>
  <c r="Y68" i="43"/>
  <c r="AS68" i="43"/>
  <c r="AF68" i="43" s="1"/>
  <c r="S68" i="43"/>
  <c r="R68" i="43"/>
  <c r="W68" i="43"/>
  <c r="U68" i="43"/>
  <c r="Q68" i="43"/>
  <c r="BA68" i="43" s="1"/>
  <c r="R121" i="43"/>
  <c r="Q121" i="43"/>
  <c r="BA121" i="43" s="1"/>
  <c r="P121" i="43"/>
  <c r="AS121" i="43"/>
  <c r="AF121" i="43" s="1"/>
  <c r="AB121" i="43"/>
  <c r="Y121" i="43"/>
  <c r="S121" i="43"/>
  <c r="P109" i="42"/>
  <c r="Q109" i="42"/>
  <c r="BA109" i="42" s="1"/>
  <c r="R109" i="42"/>
  <c r="AS109" i="42"/>
  <c r="AF109" i="42" s="1"/>
  <c r="AS113" i="40"/>
  <c r="AF113" i="40" s="1"/>
  <c r="Z113" i="40"/>
  <c r="AZ113" i="40" s="1"/>
  <c r="S113" i="40"/>
  <c r="U113" i="40"/>
  <c r="V113" i="40"/>
  <c r="AY113" i="40" s="1"/>
  <c r="AS78" i="58"/>
  <c r="AF78" i="58" s="1"/>
  <c r="Y78" i="58"/>
  <c r="AB78" i="58"/>
  <c r="R78" i="58"/>
  <c r="W78" i="58"/>
  <c r="AA78" i="58"/>
  <c r="Q78" i="58"/>
  <c r="BA78" i="58" s="1"/>
  <c r="Z78" i="58"/>
  <c r="AZ78" i="58" s="1"/>
  <c r="P78" i="58"/>
  <c r="S78" i="58"/>
  <c r="V78" i="58"/>
  <c r="AY78" i="58" s="1"/>
  <c r="U78" i="58"/>
  <c r="V34" i="56"/>
  <c r="AY34" i="56" s="1"/>
  <c r="S34" i="56"/>
  <c r="Y34" i="56"/>
  <c r="U34" i="56"/>
  <c r="AU34" i="56"/>
  <c r="W34" i="56"/>
  <c r="AA34" i="56"/>
  <c r="R34" i="56"/>
  <c r="AE34" i="56" a="1"/>
  <c r="AE34" i="56" s="1"/>
  <c r="AB34" i="56"/>
  <c r="P34" i="56"/>
  <c r="Z34" i="56"/>
  <c r="AZ34" i="56" s="1"/>
  <c r="Q34" i="56"/>
  <c r="BA34" i="56" s="1"/>
  <c r="BB34" i="56" s="1"/>
  <c r="U125" i="55"/>
  <c r="S125" i="55"/>
  <c r="R125" i="55"/>
  <c r="AE125" i="55" a="1"/>
  <c r="AE125" i="55" s="1"/>
  <c r="AD125" i="55" s="1"/>
  <c r="AC125" i="55" s="1"/>
  <c r="AA125" i="55"/>
  <c r="Q125" i="55"/>
  <c r="BA125" i="55" s="1"/>
  <c r="BB125" i="55" s="1"/>
  <c r="AB125" i="55"/>
  <c r="Z125" i="55"/>
  <c r="AZ125" i="55" s="1"/>
  <c r="W125" i="55"/>
  <c r="P125" i="55"/>
  <c r="V125" i="55"/>
  <c r="AY125" i="55" s="1"/>
  <c r="Y125" i="55"/>
  <c r="AB63" i="55"/>
  <c r="Y63" i="55"/>
  <c r="Q63" i="55"/>
  <c r="BA63" i="55" s="1"/>
  <c r="BB63" i="55" s="1"/>
  <c r="S63" i="55"/>
  <c r="W63" i="55"/>
  <c r="AA63" i="55"/>
  <c r="Z63" i="55"/>
  <c r="AZ63" i="55" s="1"/>
  <c r="AU63" i="55"/>
  <c r="AV94" i="55" s="1"/>
  <c r="P63" i="55"/>
  <c r="AE63" i="55" a="1"/>
  <c r="AE63" i="55" s="1"/>
  <c r="U63" i="55"/>
  <c r="V63" i="55"/>
  <c r="AY63" i="55" s="1"/>
  <c r="R63" i="55"/>
  <c r="AS118" i="53"/>
  <c r="AF118" i="53" s="1"/>
  <c r="W118" i="53"/>
  <c r="U118" i="53"/>
  <c r="AB118" i="53"/>
  <c r="V118" i="53"/>
  <c r="AY118" i="53" s="1"/>
  <c r="R118" i="53"/>
  <c r="S118" i="53"/>
  <c r="AA118" i="53"/>
  <c r="Q118" i="53"/>
  <c r="BA118" i="53" s="1"/>
  <c r="Z118" i="53"/>
  <c r="AZ118" i="53" s="1"/>
  <c r="P118" i="53"/>
  <c r="AS107" i="52"/>
  <c r="AF107" i="52" s="1"/>
  <c r="Y107" i="52"/>
  <c r="AA107" i="52"/>
  <c r="W107" i="52"/>
  <c r="V107" i="52"/>
  <c r="AY107" i="52" s="1"/>
  <c r="R107" i="52"/>
  <c r="U107" i="52"/>
  <c r="AB107" i="52"/>
  <c r="Q107" i="52"/>
  <c r="BA107" i="52" s="1"/>
  <c r="Z107" i="52"/>
  <c r="AZ107" i="52" s="1"/>
  <c r="P107" i="52"/>
  <c r="S107" i="52"/>
  <c r="AU18" i="51"/>
  <c r="AV13" i="51" s="1"/>
  <c r="AB18" i="51"/>
  <c r="AA18" i="51"/>
  <c r="W18" i="51"/>
  <c r="Z18" i="51"/>
  <c r="AZ18" i="51" s="1"/>
  <c r="V18" i="51"/>
  <c r="AY18" i="51" s="1"/>
  <c r="P18" i="51"/>
  <c r="R18" i="51"/>
  <c r="Y18" i="51"/>
  <c r="S18" i="51"/>
  <c r="U18" i="51"/>
  <c r="Q18" i="51"/>
  <c r="BA18" i="51" s="1"/>
  <c r="AB74" i="49"/>
  <c r="W74" i="49"/>
  <c r="S74" i="49"/>
  <c r="P74" i="49"/>
  <c r="R74" i="49"/>
  <c r="Z74" i="49"/>
  <c r="AZ74" i="49" s="1"/>
  <c r="AA74" i="49"/>
  <c r="V74" i="49"/>
  <c r="AY74" i="49" s="1"/>
  <c r="U74" i="49"/>
  <c r="AE74" i="49" a="1"/>
  <c r="AE74" i="49" s="1"/>
  <c r="Q74" i="49"/>
  <c r="BA74" i="49" s="1"/>
  <c r="BB74" i="49" s="1"/>
  <c r="Y74" i="49"/>
  <c r="W77" i="43"/>
  <c r="R77" i="43"/>
  <c r="AE77" i="43" a="1"/>
  <c r="AE77" i="43" s="1"/>
  <c r="AD77" i="43" s="1"/>
  <c r="AC77" i="43" s="1"/>
  <c r="V77" i="43"/>
  <c r="AY77" i="43" s="1"/>
  <c r="P77" i="43"/>
  <c r="U77" i="43"/>
  <c r="Z77" i="43"/>
  <c r="AZ77" i="43" s="1"/>
  <c r="S77" i="43"/>
  <c r="AA77" i="43"/>
  <c r="AB77" i="43"/>
  <c r="Q77" i="43"/>
  <c r="BA77" i="43" s="1"/>
  <c r="BB77" i="43" s="1"/>
  <c r="Y77" i="43"/>
  <c r="AS100" i="39"/>
  <c r="AF100" i="39" s="1"/>
  <c r="S100" i="39"/>
  <c r="AA100" i="39"/>
  <c r="U100" i="39"/>
  <c r="V100" i="39"/>
  <c r="AY100" i="39" s="1"/>
  <c r="BB100" i="39" s="1"/>
  <c r="P100" i="39"/>
  <c r="R100" i="39"/>
  <c r="W100" i="39"/>
  <c r="Q100" i="39"/>
  <c r="BA100" i="39" s="1"/>
  <c r="V102" i="59"/>
  <c r="AY102" i="59" s="1"/>
  <c r="U102" i="59"/>
  <c r="S102" i="59"/>
  <c r="AB102" i="59"/>
  <c r="P102" i="59"/>
  <c r="Y102" i="59"/>
  <c r="Q102" i="59"/>
  <c r="BA102" i="59" s="1"/>
  <c r="R102" i="59"/>
  <c r="AS102" i="59"/>
  <c r="AF102" i="59" s="1"/>
  <c r="AA102" i="59"/>
  <c r="W102" i="59"/>
  <c r="Z102" i="59"/>
  <c r="AZ102" i="59" s="1"/>
  <c r="AA102" i="54"/>
  <c r="P102" i="54"/>
  <c r="S102" i="54"/>
  <c r="Y102" i="54"/>
  <c r="AE102" i="54" a="1"/>
  <c r="AE102" i="54" s="1"/>
  <c r="AD102" i="54" s="1"/>
  <c r="AC102" i="54" s="1"/>
  <c r="Z102" i="54"/>
  <c r="AZ102" i="54" s="1"/>
  <c r="W102" i="54"/>
  <c r="V102" i="54"/>
  <c r="AY102" i="54" s="1"/>
  <c r="R102" i="54"/>
  <c r="AB102" i="54"/>
  <c r="Q102" i="54"/>
  <c r="BA102" i="54" s="1"/>
  <c r="BB102" i="54" s="1"/>
  <c r="V88" i="47"/>
  <c r="AY88" i="47" s="1"/>
  <c r="BB88" i="47" s="1"/>
  <c r="U88" i="47"/>
  <c r="S88" i="47"/>
  <c r="V120" i="47"/>
  <c r="AY120" i="47" s="1"/>
  <c r="P120" i="47"/>
  <c r="Y120" i="47"/>
  <c r="U120" i="47"/>
  <c r="AS120" i="47"/>
  <c r="AF120" i="47" s="1"/>
  <c r="S120" i="47"/>
  <c r="AB120" i="47"/>
  <c r="R120" i="47"/>
  <c r="W120" i="47"/>
  <c r="Z120" i="47"/>
  <c r="AZ120" i="47" s="1"/>
  <c r="Q120" i="47"/>
  <c r="BA120" i="47" s="1"/>
  <c r="Y106" i="38"/>
  <c r="V106" i="38"/>
  <c r="AY106" i="38" s="1"/>
  <c r="W106" i="38"/>
  <c r="U106" i="38"/>
  <c r="Q106" i="38"/>
  <c r="BA106" i="38" s="1"/>
  <c r="AB106" i="38"/>
  <c r="Z106" i="38"/>
  <c r="AZ106" i="38" s="1"/>
  <c r="S106" i="38"/>
  <c r="AA106" i="38"/>
  <c r="AS106" i="38"/>
  <c r="AF106" i="38" s="1"/>
  <c r="R106" i="38"/>
  <c r="P106" i="38"/>
  <c r="Z58" i="57"/>
  <c r="AZ58" i="57" s="1"/>
  <c r="AA58" i="57"/>
  <c r="P58" i="57"/>
  <c r="AU58" i="57"/>
  <c r="Y58" i="57"/>
  <c r="W58" i="57"/>
  <c r="AE58" i="57" a="1"/>
  <c r="AE58" i="57" s="1"/>
  <c r="R58" i="57"/>
  <c r="Q58" i="57"/>
  <c r="BA58" i="57" s="1"/>
  <c r="BB58" i="57" s="1"/>
  <c r="V58" i="57"/>
  <c r="AY58" i="57" s="1"/>
  <c r="U58" i="57"/>
  <c r="AB58" i="57"/>
  <c r="S58" i="57"/>
  <c r="R21" i="47"/>
  <c r="Z21" i="47"/>
  <c r="AZ21" i="47" s="1"/>
  <c r="Y21" i="47"/>
  <c r="AB21" i="47"/>
  <c r="AU21" i="47"/>
  <c r="AV54" i="47" s="1"/>
  <c r="S21" i="47"/>
  <c r="V21" i="47"/>
  <c r="AY21" i="47" s="1"/>
  <c r="Q21" i="47"/>
  <c r="BA21" i="47" s="1"/>
  <c r="P21" i="47"/>
  <c r="W21" i="47"/>
  <c r="AA21" i="47"/>
  <c r="U21" i="47"/>
  <c r="P104" i="42"/>
  <c r="AE104" i="42" a="1"/>
  <c r="AE104" i="42" s="1"/>
  <c r="R77" i="49"/>
  <c r="U77" i="49"/>
  <c r="S77" i="49"/>
  <c r="Y77" i="49"/>
  <c r="Z77" i="49"/>
  <c r="AZ77" i="49" s="1"/>
  <c r="Q77" i="49"/>
  <c r="BA77" i="49" s="1"/>
  <c r="BB77" i="49" s="1"/>
  <c r="AE77" i="49" a="1"/>
  <c r="AE77" i="49" s="1"/>
  <c r="AD77" i="49" s="1"/>
  <c r="AC77" i="49" s="1"/>
  <c r="P77" i="49"/>
  <c r="W77" i="49"/>
  <c r="AB77" i="49"/>
  <c r="AA77" i="49"/>
  <c r="V77" i="49"/>
  <c r="AY77" i="49" s="1"/>
  <c r="U53" i="47"/>
  <c r="S53" i="47"/>
  <c r="Q53" i="47"/>
  <c r="BA53" i="47" s="1"/>
  <c r="Y53" i="47"/>
  <c r="V53" i="47"/>
  <c r="AY53" i="47" s="1"/>
  <c r="AB53" i="47"/>
  <c r="AU53" i="47"/>
  <c r="AV59" i="47" s="1"/>
  <c r="P53" i="47"/>
  <c r="R53" i="47"/>
  <c r="Z53" i="47"/>
  <c r="AZ53" i="47" s="1"/>
  <c r="W53" i="47"/>
  <c r="U20" i="42"/>
  <c r="AB20" i="42"/>
  <c r="AE20" i="42" a="1"/>
  <c r="AE20" i="42" s="1"/>
  <c r="P20" i="42"/>
  <c r="W20" i="42"/>
  <c r="R20" i="42"/>
  <c r="AA20" i="42"/>
  <c r="AU20" i="42"/>
  <c r="Y20" i="42"/>
  <c r="Z20" i="42"/>
  <c r="AZ20" i="42" s="1"/>
  <c r="R119" i="42"/>
  <c r="AE119" i="42" a="1"/>
  <c r="AE119" i="42" s="1"/>
  <c r="AD119" i="42" s="1"/>
  <c r="AC119" i="42" s="1"/>
  <c r="Q119" i="42"/>
  <c r="BA119" i="42" s="1"/>
  <c r="BB119" i="42" s="1"/>
  <c r="V119" i="42"/>
  <c r="AY119" i="42" s="1"/>
  <c r="P119" i="42"/>
  <c r="S119" i="42"/>
  <c r="AA125" i="40"/>
  <c r="AS125" i="40"/>
  <c r="AF125" i="40" s="1"/>
  <c r="W129" i="57"/>
  <c r="AA129" i="57"/>
  <c r="AE129" i="57" a="1"/>
  <c r="AE129" i="57" s="1"/>
  <c r="AD129" i="57" s="1"/>
  <c r="AC129" i="57" s="1"/>
  <c r="Q129" i="57"/>
  <c r="BA129" i="57" s="1"/>
  <c r="BB129" i="57" s="1"/>
  <c r="Z129" i="57"/>
  <c r="AZ129" i="57" s="1"/>
  <c r="V129" i="57"/>
  <c r="AY129" i="57" s="1"/>
  <c r="P129" i="57"/>
  <c r="U129" i="57"/>
  <c r="Y129" i="57"/>
  <c r="S129" i="57"/>
  <c r="AB129" i="57"/>
  <c r="R129" i="57"/>
  <c r="U71" i="55"/>
  <c r="AB71" i="55"/>
  <c r="AA71" i="55"/>
  <c r="S71" i="55"/>
  <c r="Q71" i="55"/>
  <c r="BA71" i="55" s="1"/>
  <c r="P71" i="55"/>
  <c r="AS71" i="55"/>
  <c r="AF71" i="55" s="1"/>
  <c r="Z71" i="55"/>
  <c r="AZ71" i="55" s="1"/>
  <c r="Y71" i="55"/>
  <c r="W71" i="55"/>
  <c r="V71" i="55"/>
  <c r="AY71" i="55" s="1"/>
  <c r="R71" i="55"/>
  <c r="Y125" i="51"/>
  <c r="R125" i="51"/>
  <c r="W125" i="51"/>
  <c r="AE125" i="51" a="1"/>
  <c r="AE125" i="51" s="1"/>
  <c r="AA125" i="51"/>
  <c r="V125" i="51"/>
  <c r="AY125" i="51" s="1"/>
  <c r="Q125" i="51"/>
  <c r="BA125" i="51" s="1"/>
  <c r="BB125" i="51" s="1"/>
  <c r="U125" i="51"/>
  <c r="Z125" i="51"/>
  <c r="AZ125" i="51" s="1"/>
  <c r="AB125" i="51"/>
  <c r="P125" i="51"/>
  <c r="S125" i="51"/>
  <c r="P31" i="47"/>
  <c r="AU31" i="47"/>
  <c r="AV60" i="47" s="1"/>
  <c r="AE31" i="47" a="1"/>
  <c r="AE31" i="47" s="1"/>
  <c r="U31" i="47"/>
  <c r="Z31" i="47"/>
  <c r="AZ31" i="47" s="1"/>
  <c r="AB31" i="47"/>
  <c r="W31" i="47"/>
  <c r="R31" i="47"/>
  <c r="Y31" i="47"/>
  <c r="S31" i="47"/>
  <c r="V31" i="47"/>
  <c r="AY31" i="47" s="1"/>
  <c r="AA31" i="47"/>
  <c r="Q31" i="47"/>
  <c r="BA31" i="47" s="1"/>
  <c r="BB31" i="47" s="1"/>
  <c r="R76" i="47"/>
  <c r="AE76" i="47" a="1"/>
  <c r="AE76" i="47" s="1"/>
  <c r="AD76" i="47" s="1"/>
  <c r="AC76" i="47" s="1"/>
  <c r="AB76" i="47"/>
  <c r="U76" i="47"/>
  <c r="AA76" i="47"/>
  <c r="Y76" i="47"/>
  <c r="Z76" i="47"/>
  <c r="AZ76" i="47" s="1"/>
  <c r="W76" i="47"/>
  <c r="AA122" i="45"/>
  <c r="Z122" i="45"/>
  <c r="AZ122" i="45" s="1"/>
  <c r="AE122" i="45" a="1"/>
  <c r="AE122" i="45" s="1"/>
  <c r="Y122" i="45"/>
  <c r="U122" i="45"/>
  <c r="AB122" i="45"/>
  <c r="W122" i="45"/>
  <c r="AB113" i="54"/>
  <c r="AS113" i="54"/>
  <c r="AF113" i="54" s="1"/>
  <c r="R113" i="54"/>
  <c r="Z113" i="54"/>
  <c r="AZ113" i="54" s="1"/>
  <c r="Y113" i="54"/>
  <c r="AA113" i="54"/>
  <c r="P113" i="54"/>
  <c r="S113" i="54"/>
  <c r="V113" i="54"/>
  <c r="AY113" i="54" s="1"/>
  <c r="U113" i="54"/>
  <c r="R10" i="52"/>
  <c r="U10" i="52"/>
  <c r="Q10" i="52"/>
  <c r="BA10" i="52" s="1"/>
  <c r="AB10" i="52"/>
  <c r="S10" i="52"/>
  <c r="Y10" i="52"/>
  <c r="P10" i="52"/>
  <c r="AA10" i="52"/>
  <c r="W10" i="52"/>
  <c r="Z10" i="52"/>
  <c r="AZ10" i="52" s="1"/>
  <c r="V10" i="52"/>
  <c r="AY10" i="52" s="1"/>
  <c r="AU10" i="52"/>
  <c r="AV7" i="52" s="1"/>
  <c r="Z51" i="50"/>
  <c r="AZ51" i="50" s="1"/>
  <c r="AB51" i="50"/>
  <c r="P51" i="50"/>
  <c r="V51" i="50"/>
  <c r="AY51" i="50" s="1"/>
  <c r="Y51" i="50"/>
  <c r="R51" i="50"/>
  <c r="W51" i="50"/>
  <c r="U51" i="50"/>
  <c r="AU51" i="50"/>
  <c r="AA51" i="50"/>
  <c r="S51" i="50"/>
  <c r="Q51" i="50"/>
  <c r="BA51" i="50" s="1"/>
  <c r="BB51" i="50" s="1"/>
  <c r="AE51" i="50" a="1"/>
  <c r="AE51" i="50" s="1"/>
  <c r="Y86" i="45"/>
  <c r="V86" i="45"/>
  <c r="AY86" i="45" s="1"/>
  <c r="AS86" i="45"/>
  <c r="AF86" i="45" s="1"/>
  <c r="Q86" i="45"/>
  <c r="BA86" i="45" s="1"/>
  <c r="P86" i="45"/>
  <c r="S86" i="45"/>
  <c r="Z86" i="45"/>
  <c r="AZ86" i="45" s="1"/>
  <c r="AA86" i="45"/>
  <c r="W86" i="45"/>
  <c r="AB86" i="45"/>
  <c r="U86" i="45"/>
  <c r="R86" i="45"/>
  <c r="W63" i="47"/>
  <c r="Y63" i="47"/>
  <c r="R88" i="33"/>
  <c r="AS88" i="33"/>
  <c r="AF88" i="33" s="1"/>
  <c r="W88" i="33"/>
  <c r="Y88" i="33"/>
  <c r="P88" i="33"/>
  <c r="AA88" i="33"/>
  <c r="U88" i="33"/>
  <c r="Q88" i="33"/>
  <c r="BA88" i="33" s="1"/>
  <c r="S88" i="33"/>
  <c r="AB88" i="33"/>
  <c r="Q80" i="32"/>
  <c r="BA80" i="32" s="1"/>
  <c r="Z80" i="32"/>
  <c r="AZ80" i="32" s="1"/>
  <c r="U80" i="32"/>
  <c r="P80" i="32"/>
  <c r="AS80" i="32"/>
  <c r="AF80" i="32" s="1"/>
  <c r="S80" i="32"/>
  <c r="W80" i="32"/>
  <c r="R80" i="32"/>
  <c r="V80" i="32"/>
  <c r="AY80" i="32" s="1"/>
  <c r="AA80" i="32"/>
  <c r="Y80" i="32"/>
  <c r="AB80" i="32"/>
  <c r="AU53" i="31"/>
  <c r="AB53" i="31"/>
  <c r="R53" i="31"/>
  <c r="Q53" i="31"/>
  <c r="BA53" i="31" s="1"/>
  <c r="P53" i="31"/>
  <c r="S53" i="31"/>
  <c r="W53" i="31"/>
  <c r="U53" i="31"/>
  <c r="AA101" i="31"/>
  <c r="Q101" i="31"/>
  <c r="BA101" i="31" s="1"/>
  <c r="P101" i="31"/>
  <c r="Z101" i="31"/>
  <c r="AZ101" i="31" s="1"/>
  <c r="BB101" i="31" s="1"/>
  <c r="Y101" i="31"/>
  <c r="S101" i="31"/>
  <c r="R101" i="31"/>
  <c r="AA118" i="30"/>
  <c r="Q118" i="30"/>
  <c r="BA118" i="30" s="1"/>
  <c r="BB118" i="30" s="1"/>
  <c r="Z118" i="30"/>
  <c r="AZ118" i="30" s="1"/>
  <c r="W118" i="30"/>
  <c r="P118" i="30"/>
  <c r="S118" i="30"/>
  <c r="U118" i="30"/>
  <c r="AB118" i="30"/>
  <c r="R118" i="30"/>
  <c r="V118" i="30"/>
  <c r="AY118" i="30" s="1"/>
  <c r="AE118" i="30" a="1"/>
  <c r="AE118" i="30" s="1"/>
  <c r="AD118" i="30" s="1"/>
  <c r="AC118" i="30" s="1"/>
  <c r="Y118" i="30"/>
  <c r="S38" i="28"/>
  <c r="P38" i="28"/>
  <c r="W38" i="28"/>
  <c r="V38" i="28"/>
  <c r="AY38" i="28" s="1"/>
  <c r="BB38" i="28" s="1"/>
  <c r="Q38" i="28"/>
  <c r="BA38" i="28" s="1"/>
  <c r="Y38" i="28"/>
  <c r="AA38" i="28"/>
  <c r="R105" i="36"/>
  <c r="Q105" i="36"/>
  <c r="BA105" i="36" s="1"/>
  <c r="BB105" i="36" s="1"/>
  <c r="U103" i="35"/>
  <c r="AA103" i="35"/>
  <c r="W124" i="33"/>
  <c r="S103" i="32"/>
  <c r="Q103" i="32"/>
  <c r="BA103" i="32" s="1"/>
  <c r="BB103" i="32" s="1"/>
  <c r="W103" i="32"/>
  <c r="U103" i="32"/>
  <c r="AE103" i="32" a="1"/>
  <c r="AE103" i="32" s="1"/>
  <c r="V103" i="32"/>
  <c r="AY103" i="32" s="1"/>
  <c r="AB103" i="32"/>
  <c r="Z103" i="32"/>
  <c r="AZ103" i="32" s="1"/>
  <c r="AA103" i="32"/>
  <c r="P103" i="32"/>
  <c r="Y103" i="32"/>
  <c r="R103" i="32"/>
  <c r="V110" i="31"/>
  <c r="AY110" i="31" s="1"/>
  <c r="AA110" i="31"/>
  <c r="Q110" i="31"/>
  <c r="BA110" i="31" s="1"/>
  <c r="BB110" i="31" s="1"/>
  <c r="Y110" i="31"/>
  <c r="AE110" i="31" a="1"/>
  <c r="AE110" i="31" s="1"/>
  <c r="AD110" i="31" s="1"/>
  <c r="AC110" i="31" s="1"/>
  <c r="W110" i="31"/>
  <c r="U110" i="31"/>
  <c r="AB110" i="31"/>
  <c r="R110" i="31"/>
  <c r="U127" i="30"/>
  <c r="Z127" i="30"/>
  <c r="AZ127" i="30" s="1"/>
  <c r="BB127" i="30" s="1"/>
  <c r="AB127" i="30"/>
  <c r="R127" i="30"/>
  <c r="AA127" i="30"/>
  <c r="Q127" i="30"/>
  <c r="BA127" i="30" s="1"/>
  <c r="S127" i="30"/>
  <c r="W127" i="30"/>
  <c r="AS127" i="30"/>
  <c r="AF127" i="30" s="1"/>
  <c r="Y127" i="30"/>
  <c r="Q101" i="38"/>
  <c r="BA101" i="38" s="1"/>
  <c r="BB101" i="38" s="1"/>
  <c r="W101" i="38"/>
  <c r="P101" i="38"/>
  <c r="S101" i="38"/>
  <c r="AE101" i="38" a="1"/>
  <c r="AE101" i="38" s="1"/>
  <c r="AD101" i="38" s="1"/>
  <c r="AC101" i="38" s="1"/>
  <c r="Z101" i="38"/>
  <c r="AZ101" i="38" s="1"/>
  <c r="V101" i="38"/>
  <c r="AY101" i="38" s="1"/>
  <c r="AA101" i="38"/>
  <c r="Y101" i="38"/>
  <c r="AB101" i="38"/>
  <c r="U101" i="38"/>
  <c r="R101" i="38"/>
  <c r="Y84" i="35"/>
  <c r="U84" i="35"/>
  <c r="Z84" i="35"/>
  <c r="AZ84" i="35" s="1"/>
  <c r="AS84" i="35"/>
  <c r="AF84" i="35" s="1"/>
  <c r="S84" i="35"/>
  <c r="W84" i="35"/>
  <c r="AB84" i="35"/>
  <c r="R84" i="35"/>
  <c r="Q84" i="35"/>
  <c r="BA84" i="35" s="1"/>
  <c r="V84" i="35"/>
  <c r="AY84" i="35" s="1"/>
  <c r="AA84" i="35"/>
  <c r="P84" i="35"/>
  <c r="AB74" i="34"/>
  <c r="R74" i="34"/>
  <c r="W74" i="34"/>
  <c r="AA74" i="34"/>
  <c r="S74" i="34"/>
  <c r="Q74" i="34"/>
  <c r="BA74" i="34" s="1"/>
  <c r="P74" i="34"/>
  <c r="Y74" i="34"/>
  <c r="Z74" i="34"/>
  <c r="AZ74" i="34" s="1"/>
  <c r="V74" i="34"/>
  <c r="AY74" i="34" s="1"/>
  <c r="U74" i="34"/>
  <c r="AS74" i="34"/>
  <c r="AF74" i="34" s="1"/>
  <c r="R15" i="34"/>
  <c r="Y15" i="34"/>
  <c r="S15" i="34"/>
  <c r="Z15" i="34"/>
  <c r="AZ15" i="34" s="1"/>
  <c r="AB15" i="34"/>
  <c r="Q15" i="34"/>
  <c r="BA15" i="34" s="1"/>
  <c r="P15" i="34"/>
  <c r="AU15" i="34"/>
  <c r="AV54" i="34" s="1"/>
  <c r="U15" i="34"/>
  <c r="V15" i="34"/>
  <c r="AY15" i="34" s="1"/>
  <c r="AA15" i="34"/>
  <c r="W15" i="34"/>
  <c r="AB95" i="31"/>
  <c r="Z95" i="31"/>
  <c r="AZ95" i="31" s="1"/>
  <c r="Y95" i="31"/>
  <c r="AE95" i="31" a="1"/>
  <c r="AE95" i="31" s="1"/>
  <c r="AD95" i="31" s="1"/>
  <c r="AC95" i="31" s="1"/>
  <c r="AA95" i="31"/>
  <c r="W95" i="31"/>
  <c r="U95" i="31"/>
  <c r="P95" i="31"/>
  <c r="R95" i="31"/>
  <c r="Q95" i="31"/>
  <c r="BA95" i="31" s="1"/>
  <c r="BB95" i="31" s="1"/>
  <c r="Z118" i="36"/>
  <c r="AZ118" i="36" s="1"/>
  <c r="S118" i="36"/>
  <c r="P118" i="36"/>
  <c r="R118" i="36"/>
  <c r="Y118" i="36"/>
  <c r="Q118" i="36"/>
  <c r="BA118" i="36" s="1"/>
  <c r="BB118" i="36" s="1"/>
  <c r="W118" i="36"/>
  <c r="AA118" i="36"/>
  <c r="AE118" i="36" a="1"/>
  <c r="AE118" i="36" s="1"/>
  <c r="V118" i="36"/>
  <c r="AY118" i="36" s="1"/>
  <c r="AB118" i="36"/>
  <c r="U118" i="36"/>
  <c r="AE109" i="35" a="1"/>
  <c r="AE109" i="35" s="1"/>
  <c r="AD109" i="35" s="1"/>
  <c r="AC109" i="35" s="1"/>
  <c r="V109" i="35"/>
  <c r="AY109" i="35" s="1"/>
  <c r="Y109" i="35"/>
  <c r="U109" i="35"/>
  <c r="W109" i="35"/>
  <c r="AA109" i="35"/>
  <c r="AB109" i="35"/>
  <c r="P109" i="35"/>
  <c r="S109" i="35"/>
  <c r="Q109" i="35"/>
  <c r="BA109" i="35" s="1"/>
  <c r="BB109" i="35" s="1"/>
  <c r="R109" i="35"/>
  <c r="Z109" i="35"/>
  <c r="AZ109" i="35" s="1"/>
  <c r="AA45" i="33"/>
  <c r="Y45" i="33"/>
  <c r="W45" i="33"/>
  <c r="Q45" i="33"/>
  <c r="BA45" i="33" s="1"/>
  <c r="BB45" i="33" s="1"/>
  <c r="AU45" i="33"/>
  <c r="Z45" i="33"/>
  <c r="AZ45" i="33" s="1"/>
  <c r="AE45" i="33" a="1"/>
  <c r="AE45" i="33" s="1"/>
  <c r="U45" i="33"/>
  <c r="AB45" i="33"/>
  <c r="V45" i="33"/>
  <c r="AY45" i="33" s="1"/>
  <c r="P45" i="33"/>
  <c r="S45" i="33"/>
  <c r="R45" i="33"/>
  <c r="U124" i="30"/>
  <c r="AS124" i="30"/>
  <c r="AF124" i="30" s="1"/>
  <c r="AB124" i="30"/>
  <c r="Y124" i="30"/>
  <c r="R124" i="30"/>
  <c r="AA124" i="30"/>
  <c r="Z124" i="30"/>
  <c r="AZ124" i="30" s="1"/>
  <c r="BB124" i="30" s="1"/>
  <c r="Q124" i="30"/>
  <c r="BA124" i="30" s="1"/>
  <c r="S124" i="30"/>
  <c r="W124" i="30"/>
  <c r="P118" i="35"/>
  <c r="AS118" i="35"/>
  <c r="AF118" i="35" s="1"/>
  <c r="S118" i="35"/>
  <c r="Q118" i="35"/>
  <c r="BA118" i="35" s="1"/>
  <c r="V118" i="35"/>
  <c r="AY118" i="35" s="1"/>
  <c r="W118" i="35"/>
  <c r="R118" i="35"/>
  <c r="AB118" i="35"/>
  <c r="U118" i="35"/>
  <c r="Z118" i="35"/>
  <c r="AZ118" i="35" s="1"/>
  <c r="Y118" i="35"/>
  <c r="AA118" i="35"/>
  <c r="W54" i="33"/>
  <c r="R54" i="33"/>
  <c r="Z54" i="33"/>
  <c r="AZ54" i="33" s="1"/>
  <c r="S54" i="33"/>
  <c r="AA54" i="33"/>
  <c r="V54" i="33"/>
  <c r="AY54" i="33" s="1"/>
  <c r="P54" i="33"/>
  <c r="U54" i="33"/>
  <c r="Y54" i="33"/>
  <c r="AU54" i="33"/>
  <c r="AV125" i="33" s="1"/>
  <c r="AB54" i="33"/>
  <c r="Q54" i="33"/>
  <c r="BA54" i="33" s="1"/>
  <c r="Z121" i="32"/>
  <c r="AZ121" i="32" s="1"/>
  <c r="S121" i="32"/>
  <c r="W121" i="32"/>
  <c r="AA121" i="32"/>
  <c r="Q121" i="32"/>
  <c r="BA121" i="32" s="1"/>
  <c r="BB121" i="32" s="1"/>
  <c r="U121" i="32"/>
  <c r="P121" i="32"/>
  <c r="AE121" i="32" a="1"/>
  <c r="AE121" i="32" s="1"/>
  <c r="AD121" i="32" s="1"/>
  <c r="AC121" i="32" s="1"/>
  <c r="Y121" i="32"/>
  <c r="V121" i="32"/>
  <c r="AY121" i="32" s="1"/>
  <c r="W110" i="35"/>
  <c r="V110" i="35"/>
  <c r="AY110" i="35" s="1"/>
  <c r="Q110" i="35"/>
  <c r="BA110" i="35" s="1"/>
  <c r="BB110" i="35" s="1"/>
  <c r="Z110" i="35"/>
  <c r="AZ110" i="35" s="1"/>
  <c r="AE110" i="35" a="1"/>
  <c r="AE110" i="35" s="1"/>
  <c r="AD110" i="35" s="1"/>
  <c r="AC110" i="35" s="1"/>
  <c r="P110" i="35"/>
  <c r="R110" i="35"/>
  <c r="Y110" i="35"/>
  <c r="U110" i="35"/>
  <c r="S110" i="35"/>
  <c r="AB110" i="35"/>
  <c r="AA110" i="35"/>
  <c r="S117" i="34"/>
  <c r="Y117" i="34"/>
  <c r="U117" i="34"/>
  <c r="W117" i="34"/>
  <c r="AE117" i="34" a="1"/>
  <c r="AE117" i="34" s="1"/>
  <c r="V117" i="34"/>
  <c r="AY117" i="34" s="1"/>
  <c r="AA117" i="34"/>
  <c r="AB117" i="34"/>
  <c r="Q117" i="34"/>
  <c r="BA117" i="34" s="1"/>
  <c r="BB117" i="34" s="1"/>
  <c r="R117" i="34"/>
  <c r="Z117" i="34"/>
  <c r="AZ117" i="34" s="1"/>
  <c r="P117" i="34"/>
  <c r="Z108" i="33"/>
  <c r="AZ108" i="33" s="1"/>
  <c r="Y108" i="33"/>
  <c r="V108" i="33"/>
  <c r="AY108" i="33" s="1"/>
  <c r="AB108" i="33"/>
  <c r="S108" i="33"/>
  <c r="R108" i="33"/>
  <c r="AA108" i="33"/>
  <c r="Q108" i="33"/>
  <c r="BA108" i="33" s="1"/>
  <c r="BB108" i="33" s="1"/>
  <c r="P108" i="33"/>
  <c r="AA23" i="28"/>
  <c r="Q23" i="28"/>
  <c r="BA23" i="28" s="1"/>
  <c r="S23" i="28"/>
  <c r="AB23" i="28"/>
  <c r="Y23" i="28"/>
  <c r="P23" i="28"/>
  <c r="Z23" i="28"/>
  <c r="AZ23" i="28" s="1"/>
  <c r="BB23" i="28" s="1"/>
  <c r="AB82" i="28"/>
  <c r="Z82" i="28"/>
  <c r="AZ82" i="28" s="1"/>
  <c r="Y82" i="28"/>
  <c r="U82" i="28"/>
  <c r="V82" i="28"/>
  <c r="AY82" i="28" s="1"/>
  <c r="P82" i="28"/>
  <c r="S82" i="28"/>
  <c r="AA82" i="28"/>
  <c r="W82" i="28"/>
  <c r="R82" i="28"/>
  <c r="Q82" i="28"/>
  <c r="BA82" i="28" s="1"/>
  <c r="Q125" i="12"/>
  <c r="BA125" i="12" s="1"/>
  <c r="AA125" i="12"/>
  <c r="W125" i="12"/>
  <c r="Y125" i="12"/>
  <c r="AB125" i="12"/>
  <c r="P125" i="12"/>
  <c r="R125" i="12"/>
  <c r="V125" i="12"/>
  <c r="AY125" i="12" s="1"/>
  <c r="AS125" i="12"/>
  <c r="AF125" i="12" s="1"/>
  <c r="U125" i="12"/>
  <c r="Z125" i="12"/>
  <c r="AZ125" i="12" s="1"/>
  <c r="Y74" i="37"/>
  <c r="R74" i="37"/>
  <c r="AB74" i="37"/>
  <c r="Z74" i="37"/>
  <c r="AZ74" i="37" s="1"/>
  <c r="U74" i="37"/>
  <c r="P74" i="37"/>
  <c r="S74" i="37"/>
  <c r="AE74" i="37" a="1"/>
  <c r="AE74" i="37" s="1"/>
  <c r="AD74" i="37" s="1"/>
  <c r="AC74" i="37" s="1"/>
  <c r="V74" i="37"/>
  <c r="AY74" i="37" s="1"/>
  <c r="W74" i="37"/>
  <c r="Q74" i="37"/>
  <c r="BA74" i="37" s="1"/>
  <c r="BB74" i="37" s="1"/>
  <c r="AA74" i="37"/>
  <c r="V109" i="33"/>
  <c r="AY109" i="33" s="1"/>
  <c r="S109" i="33"/>
  <c r="AA109" i="33"/>
  <c r="R109" i="33"/>
  <c r="Q109" i="33"/>
  <c r="BA109" i="33" s="1"/>
  <c r="BB109" i="33" s="1"/>
  <c r="AB109" i="33"/>
  <c r="Z109" i="33"/>
  <c r="AZ109" i="33" s="1"/>
  <c r="Y109" i="33"/>
  <c r="P109" i="33"/>
  <c r="U109" i="33"/>
  <c r="AE109" i="33" a="1"/>
  <c r="AE109" i="33" s="1"/>
  <c r="AD109" i="33" s="1"/>
  <c r="AC109" i="33" s="1"/>
  <c r="W109" i="33"/>
  <c r="Q51" i="30"/>
  <c r="BA51" i="30" s="1"/>
  <c r="BB51" i="30" s="1"/>
  <c r="Z51" i="30"/>
  <c r="AZ51" i="30" s="1"/>
  <c r="P51" i="30"/>
  <c r="AU51" i="30"/>
  <c r="Y51" i="30"/>
  <c r="S51" i="30"/>
  <c r="AE51" i="30" a="1"/>
  <c r="AE51" i="30" s="1"/>
  <c r="AB51" i="30"/>
  <c r="V51" i="30"/>
  <c r="AY51" i="30" s="1"/>
  <c r="R51" i="30"/>
  <c r="U51" i="30"/>
  <c r="AA51" i="30"/>
  <c r="W51" i="30"/>
  <c r="Z73" i="12"/>
  <c r="AZ73" i="12" s="1"/>
  <c r="AA73" i="12"/>
  <c r="AS81" i="49"/>
  <c r="AF81" i="49" s="1"/>
  <c r="AS98" i="54"/>
  <c r="AF98" i="54" s="1"/>
  <c r="AD88" i="42"/>
  <c r="AC88" i="42" s="1"/>
  <c r="AD122" i="35"/>
  <c r="AC122" i="35" s="1"/>
  <c r="AD101" i="30"/>
  <c r="AC101" i="30" s="1"/>
  <c r="AD74" i="35"/>
  <c r="AC74" i="35" s="1"/>
  <c r="AD115" i="34"/>
  <c r="AC115" i="34" s="1"/>
  <c r="AD110" i="28"/>
  <c r="AC110" i="28" s="1"/>
  <c r="AE64" i="34" a="1"/>
  <c r="AE64" i="34" s="1"/>
  <c r="AD64" i="34" s="1"/>
  <c r="AC64" i="34" s="1"/>
  <c r="AD96" i="33"/>
  <c r="AC96" i="33" s="1"/>
  <c r="V24" i="48"/>
  <c r="AY24" i="48" s="1"/>
  <c r="R24" i="48"/>
  <c r="R26" i="56"/>
  <c r="P26" i="56"/>
  <c r="V26" i="56"/>
  <c r="AY26" i="56" s="1"/>
  <c r="Y26" i="56"/>
  <c r="U26" i="56"/>
  <c r="W26" i="56"/>
  <c r="AU26" i="56"/>
  <c r="S26" i="56"/>
  <c r="AB26" i="56"/>
  <c r="Z26" i="56"/>
  <c r="AZ26" i="56" s="1"/>
  <c r="Q26" i="56"/>
  <c r="BA26" i="56" s="1"/>
  <c r="AA26" i="56"/>
  <c r="AB57" i="55"/>
  <c r="P57" i="55"/>
  <c r="Y57" i="55"/>
  <c r="U57" i="55"/>
  <c r="W57" i="55"/>
  <c r="AA57" i="55"/>
  <c r="Z57" i="55"/>
  <c r="AZ57" i="55" s="1"/>
  <c r="AU57" i="55"/>
  <c r="AV19" i="55" s="1"/>
  <c r="V57" i="55"/>
  <c r="AY57" i="55" s="1"/>
  <c r="S57" i="55"/>
  <c r="R57" i="55"/>
  <c r="Q57" i="55"/>
  <c r="BA57" i="55" s="1"/>
  <c r="W123" i="49"/>
  <c r="Y123" i="49"/>
  <c r="S123" i="49"/>
  <c r="U123" i="49"/>
  <c r="AB123" i="49"/>
  <c r="AE123" i="49" a="1"/>
  <c r="AE123" i="49" s="1"/>
  <c r="AD123" i="49" s="1"/>
  <c r="AC123" i="49" s="1"/>
  <c r="V123" i="49"/>
  <c r="AY123" i="49" s="1"/>
  <c r="R123" i="49"/>
  <c r="AA123" i="49"/>
  <c r="Q123" i="49"/>
  <c r="BA123" i="49" s="1"/>
  <c r="BB123" i="49" s="1"/>
  <c r="Z123" i="49"/>
  <c r="AZ123" i="49" s="1"/>
  <c r="P123" i="49"/>
  <c r="U5" i="48"/>
  <c r="S5" i="48"/>
  <c r="R5" i="48"/>
  <c r="W71" i="58"/>
  <c r="V71" i="58"/>
  <c r="AY71" i="58" s="1"/>
  <c r="U71" i="58"/>
  <c r="AA71" i="58"/>
  <c r="Y71" i="58"/>
  <c r="S71" i="58"/>
  <c r="AE71" i="58" a="1"/>
  <c r="AE71" i="58" s="1"/>
  <c r="AD71" i="58" s="1"/>
  <c r="AC71" i="58" s="1"/>
  <c r="Q71" i="58"/>
  <c r="BA71" i="58" s="1"/>
  <c r="BB71" i="58" s="1"/>
  <c r="R71" i="58"/>
  <c r="Z71" i="58"/>
  <c r="AZ71" i="58" s="1"/>
  <c r="AB71" i="58"/>
  <c r="P71" i="58"/>
  <c r="AB107" i="57"/>
  <c r="AA107" i="57"/>
  <c r="Z107" i="57"/>
  <c r="AZ107" i="57" s="1"/>
  <c r="W107" i="57"/>
  <c r="Q107" i="57"/>
  <c r="BA107" i="57" s="1"/>
  <c r="BB107" i="57" s="1"/>
  <c r="AE107" i="57" a="1"/>
  <c r="AE107" i="57" s="1"/>
  <c r="U107" i="57"/>
  <c r="V107" i="57"/>
  <c r="AY107" i="57" s="1"/>
  <c r="Y107" i="57"/>
  <c r="S107" i="57"/>
  <c r="P107" i="57"/>
  <c r="R107" i="57"/>
  <c r="Z126" i="56"/>
  <c r="AZ126" i="56" s="1"/>
  <c r="AS126" i="56"/>
  <c r="AF126" i="56" s="1"/>
  <c r="P126" i="56"/>
  <c r="Y126" i="56"/>
  <c r="R126" i="56"/>
  <c r="W126" i="56"/>
  <c r="Q126" i="56"/>
  <c r="BA126" i="56" s="1"/>
  <c r="AB126" i="56"/>
  <c r="V126" i="56"/>
  <c r="AY126" i="56" s="1"/>
  <c r="U126" i="56"/>
  <c r="AA126" i="56"/>
  <c r="S126" i="56"/>
  <c r="S111" i="55"/>
  <c r="AB111" i="55"/>
  <c r="Y111" i="55"/>
  <c r="P111" i="55"/>
  <c r="Z111" i="55"/>
  <c r="AZ111" i="55" s="1"/>
  <c r="R111" i="55"/>
  <c r="AA111" i="55"/>
  <c r="U111" i="55"/>
  <c r="Q111" i="55"/>
  <c r="BA111" i="55" s="1"/>
  <c r="BB111" i="55" s="1"/>
  <c r="W111" i="55"/>
  <c r="V111" i="55"/>
  <c r="AY111" i="55" s="1"/>
  <c r="AE111" i="55" a="1"/>
  <c r="AE111" i="55" s="1"/>
  <c r="Y121" i="54"/>
  <c r="S121" i="54"/>
  <c r="AB121" i="54"/>
  <c r="R121" i="54"/>
  <c r="Z121" i="54"/>
  <c r="AZ121" i="54" s="1"/>
  <c r="P121" i="54"/>
  <c r="W121" i="54"/>
  <c r="AE121" i="54" a="1"/>
  <c r="AE121" i="54" s="1"/>
  <c r="AD121" i="54" s="1"/>
  <c r="AC121" i="54" s="1"/>
  <c r="AA121" i="54"/>
  <c r="Q121" i="54"/>
  <c r="BA121" i="54" s="1"/>
  <c r="BB121" i="54" s="1"/>
  <c r="V121" i="54"/>
  <c r="AY121" i="54" s="1"/>
  <c r="U121" i="54"/>
  <c r="Z104" i="53"/>
  <c r="AZ104" i="53" s="1"/>
  <c r="AS104" i="53"/>
  <c r="AF104" i="53" s="1"/>
  <c r="Y104" i="53"/>
  <c r="R104" i="53"/>
  <c r="Q104" i="53"/>
  <c r="BA104" i="53" s="1"/>
  <c r="AB104" i="53"/>
  <c r="U104" i="53"/>
  <c r="V104" i="53"/>
  <c r="AY104" i="53" s="1"/>
  <c r="W104" i="53"/>
  <c r="S104" i="53"/>
  <c r="AA104" i="53"/>
  <c r="P104" i="53"/>
  <c r="P96" i="52"/>
  <c r="Q96" i="52"/>
  <c r="BA96" i="52" s="1"/>
  <c r="U96" i="52"/>
  <c r="R96" i="52"/>
  <c r="Z96" i="52"/>
  <c r="AZ96" i="52" s="1"/>
  <c r="Y96" i="52"/>
  <c r="AS96" i="52"/>
  <c r="AF96" i="52" s="1"/>
  <c r="AB96" i="52"/>
  <c r="W96" i="52"/>
  <c r="S96" i="52"/>
  <c r="V96" i="52"/>
  <c r="AY96" i="52" s="1"/>
  <c r="AA96" i="52"/>
  <c r="AE13" i="51" a="1"/>
  <c r="AE13" i="51" s="1"/>
  <c r="W13" i="51"/>
  <c r="R13" i="51"/>
  <c r="Q13" i="51"/>
  <c r="BA13" i="51" s="1"/>
  <c r="BB13" i="51" s="1"/>
  <c r="AU13" i="51"/>
  <c r="U13" i="51"/>
  <c r="AB13" i="51"/>
  <c r="V13" i="51"/>
  <c r="AY13" i="51" s="1"/>
  <c r="P13" i="51"/>
  <c r="Y13" i="51"/>
  <c r="AA13" i="51"/>
  <c r="S13" i="51"/>
  <c r="Z13" i="51"/>
  <c r="AZ13" i="51" s="1"/>
  <c r="AB69" i="49"/>
  <c r="P69" i="49"/>
  <c r="Q69" i="49"/>
  <c r="BA69" i="49" s="1"/>
  <c r="W69" i="49"/>
  <c r="AA69" i="49"/>
  <c r="U69" i="49"/>
  <c r="S69" i="49"/>
  <c r="Y69" i="49"/>
  <c r="Z69" i="49"/>
  <c r="AZ69" i="49" s="1"/>
  <c r="V69" i="49"/>
  <c r="AY69" i="49" s="1"/>
  <c r="AS69" i="49"/>
  <c r="AF69" i="49" s="1"/>
  <c r="R69" i="49"/>
  <c r="R49" i="48"/>
  <c r="S49" i="48"/>
  <c r="Z49" i="48"/>
  <c r="AZ49" i="48" s="1"/>
  <c r="P49" i="48"/>
  <c r="Q49" i="48"/>
  <c r="BA49" i="48" s="1"/>
  <c r="W49" i="48"/>
  <c r="U49" i="48"/>
  <c r="AU49" i="48"/>
  <c r="AV128" i="48" s="1"/>
  <c r="Y49" i="48"/>
  <c r="V49" i="48"/>
  <c r="AY49" i="48" s="1"/>
  <c r="R18" i="39"/>
  <c r="Q18" i="39"/>
  <c r="BA18" i="39" s="1"/>
  <c r="P18" i="39"/>
  <c r="V18" i="39"/>
  <c r="AY18" i="39" s="1"/>
  <c r="AA18" i="39"/>
  <c r="W18" i="39"/>
  <c r="S18" i="39"/>
  <c r="Y18" i="39"/>
  <c r="AU18" i="39"/>
  <c r="AB18" i="39"/>
  <c r="Z18" i="39"/>
  <c r="AZ18" i="39" s="1"/>
  <c r="U18" i="39"/>
  <c r="AS114" i="59"/>
  <c r="AF114" i="59" s="1"/>
  <c r="S114" i="59"/>
  <c r="AA114" i="59"/>
  <c r="Q114" i="59"/>
  <c r="BA114" i="59" s="1"/>
  <c r="R114" i="59"/>
  <c r="Z114" i="59"/>
  <c r="AZ114" i="59" s="1"/>
  <c r="P114" i="59"/>
  <c r="U114" i="59"/>
  <c r="W114" i="59"/>
  <c r="Y114" i="59"/>
  <c r="AB114" i="59"/>
  <c r="V114" i="59"/>
  <c r="AY114" i="59" s="1"/>
  <c r="Y119" i="48"/>
  <c r="S119" i="48"/>
  <c r="R119" i="48"/>
  <c r="P81" i="47"/>
  <c r="Y81" i="47"/>
  <c r="AE81" i="47" a="1"/>
  <c r="AE81" i="47" s="1"/>
  <c r="AD81" i="47" s="1"/>
  <c r="AC81" i="47" s="1"/>
  <c r="U81" i="47"/>
  <c r="AB81" i="47"/>
  <c r="AA81" i="47"/>
  <c r="W81" i="47"/>
  <c r="S81" i="47"/>
  <c r="Z81" i="47"/>
  <c r="AZ81" i="47" s="1"/>
  <c r="AB100" i="44"/>
  <c r="Q100" i="44"/>
  <c r="BA100" i="44" s="1"/>
  <c r="BB100" i="44" s="1"/>
  <c r="AA100" i="44"/>
  <c r="W100" i="44"/>
  <c r="Z100" i="44"/>
  <c r="AZ100" i="44" s="1"/>
  <c r="V100" i="44"/>
  <c r="AY100" i="44" s="1"/>
  <c r="AE100" i="44" a="1"/>
  <c r="AE100" i="44" s="1"/>
  <c r="AD100" i="44" s="1"/>
  <c r="AC100" i="44" s="1"/>
  <c r="R100" i="44"/>
  <c r="S100" i="44"/>
  <c r="U100" i="44"/>
  <c r="Y100" i="44"/>
  <c r="P100" i="44"/>
  <c r="R68" i="39"/>
  <c r="AA68" i="39"/>
  <c r="AB68" i="39"/>
  <c r="W68" i="39"/>
  <c r="AS68" i="39"/>
  <c r="AF68" i="39" s="1"/>
  <c r="Y68" i="39"/>
  <c r="U98" i="55"/>
  <c r="V98" i="55"/>
  <c r="AY98" i="55" s="1"/>
  <c r="AB98" i="55"/>
  <c r="AS98" i="55"/>
  <c r="AF98" i="55" s="1"/>
  <c r="P98" i="55"/>
  <c r="R98" i="55"/>
  <c r="Q98" i="55"/>
  <c r="BA98" i="55" s="1"/>
  <c r="AA98" i="55"/>
  <c r="Z98" i="55"/>
  <c r="AZ98" i="55" s="1"/>
  <c r="Y98" i="55"/>
  <c r="W98" i="55"/>
  <c r="S98" i="55"/>
  <c r="W90" i="52"/>
  <c r="R90" i="52"/>
  <c r="AA90" i="52"/>
  <c r="P90" i="52"/>
  <c r="AS90" i="52"/>
  <c r="AF90" i="52" s="1"/>
  <c r="Q90" i="52"/>
  <c r="BA90" i="52" s="1"/>
  <c r="V90" i="52"/>
  <c r="AY90" i="52" s="1"/>
  <c r="U90" i="52"/>
  <c r="Y90" i="52"/>
  <c r="S90" i="52"/>
  <c r="AB90" i="52"/>
  <c r="Z90" i="52"/>
  <c r="AZ90" i="52" s="1"/>
  <c r="W61" i="49"/>
  <c r="R61" i="49"/>
  <c r="Z61" i="49"/>
  <c r="AZ61" i="49" s="1"/>
  <c r="V61" i="49"/>
  <c r="AY61" i="49" s="1"/>
  <c r="P61" i="49"/>
  <c r="S61" i="49"/>
  <c r="U61" i="49"/>
  <c r="AE61" i="49" a="1"/>
  <c r="AE61" i="49" s="1"/>
  <c r="AA61" i="49"/>
  <c r="Q61" i="49"/>
  <c r="BA61" i="49" s="1"/>
  <c r="BB61" i="49" s="1"/>
  <c r="AB61" i="49"/>
  <c r="AU61" i="49"/>
  <c r="AV96" i="49" s="1"/>
  <c r="Y61" i="49"/>
  <c r="W104" i="57"/>
  <c r="AB104" i="57"/>
  <c r="Z104" i="57"/>
  <c r="AZ104" i="57" s="1"/>
  <c r="S104" i="57"/>
  <c r="R104" i="57"/>
  <c r="AA104" i="57"/>
  <c r="Q104" i="57"/>
  <c r="BA104" i="57" s="1"/>
  <c r="Y104" i="57"/>
  <c r="U104" i="57"/>
  <c r="V104" i="57"/>
  <c r="AY104" i="57" s="1"/>
  <c r="P104" i="57"/>
  <c r="AS104" i="57"/>
  <c r="AF104" i="57" s="1"/>
  <c r="Z71" i="44"/>
  <c r="AZ71" i="44" s="1"/>
  <c r="W71" i="44"/>
  <c r="AE71" i="44" a="1"/>
  <c r="AE71" i="44" s="1"/>
  <c r="R71" i="44"/>
  <c r="AB71" i="44"/>
  <c r="U71" i="44"/>
  <c r="AA71" i="44"/>
  <c r="Y71" i="44"/>
  <c r="Z14" i="43"/>
  <c r="AZ14" i="43" s="1"/>
  <c r="P14" i="43"/>
  <c r="AE14" i="43" a="1"/>
  <c r="AE14" i="43" s="1"/>
  <c r="Q14" i="43"/>
  <c r="BA14" i="43" s="1"/>
  <c r="BB14" i="43" s="1"/>
  <c r="V14" i="43"/>
  <c r="AY14" i="43" s="1"/>
  <c r="S14" i="43"/>
  <c r="Y14" i="43"/>
  <c r="U14" i="43"/>
  <c r="AU14" i="43"/>
  <c r="AV68" i="43" s="1"/>
  <c r="R14" i="43"/>
  <c r="W14" i="43"/>
  <c r="AB14" i="43"/>
  <c r="AA14" i="43"/>
  <c r="V104" i="39"/>
  <c r="AY104" i="39" s="1"/>
  <c r="S104" i="39"/>
  <c r="P104" i="39"/>
  <c r="Z104" i="39"/>
  <c r="AZ104" i="39" s="1"/>
  <c r="Q104" i="39"/>
  <c r="BA104" i="39" s="1"/>
  <c r="Y104" i="39"/>
  <c r="AB104" i="39"/>
  <c r="AS104" i="39"/>
  <c r="AF104" i="39" s="1"/>
  <c r="U104" i="39"/>
  <c r="AA104" i="39"/>
  <c r="Y77" i="56"/>
  <c r="Q77" i="56"/>
  <c r="BA77" i="56" s="1"/>
  <c r="R77" i="56"/>
  <c r="Z77" i="56"/>
  <c r="AZ77" i="56" s="1"/>
  <c r="AS77" i="56"/>
  <c r="AF77" i="56" s="1"/>
  <c r="P77" i="56"/>
  <c r="V77" i="56"/>
  <c r="AY77" i="56" s="1"/>
  <c r="W77" i="56"/>
  <c r="S77" i="56"/>
  <c r="AB77" i="56"/>
  <c r="R105" i="54"/>
  <c r="AB105" i="54"/>
  <c r="U105" i="54"/>
  <c r="AA105" i="54"/>
  <c r="Y105" i="54"/>
  <c r="AE105" i="54" a="1"/>
  <c r="AE105" i="54" s="1"/>
  <c r="Q105" i="54"/>
  <c r="BA105" i="54" s="1"/>
  <c r="BB105" i="54" s="1"/>
  <c r="P105" i="54"/>
  <c r="Z105" i="54"/>
  <c r="AZ105" i="54" s="1"/>
  <c r="V105" i="54"/>
  <c r="AY105" i="54" s="1"/>
  <c r="W105" i="54"/>
  <c r="V98" i="52"/>
  <c r="AY98" i="52" s="1"/>
  <c r="S98" i="52"/>
  <c r="AE98" i="52" a="1"/>
  <c r="AE98" i="52" s="1"/>
  <c r="AD98" i="52" s="1"/>
  <c r="AC98" i="52" s="1"/>
  <c r="R98" i="52"/>
  <c r="P98" i="52"/>
  <c r="AA98" i="52"/>
  <c r="W98" i="52"/>
  <c r="Z98" i="52"/>
  <c r="AZ98" i="52" s="1"/>
  <c r="Q98" i="52"/>
  <c r="BA98" i="52" s="1"/>
  <c r="BB98" i="52" s="1"/>
  <c r="Y98" i="52"/>
  <c r="AB98" i="52"/>
  <c r="U98" i="52"/>
  <c r="R88" i="51"/>
  <c r="P88" i="51"/>
  <c r="AA88" i="51"/>
  <c r="Z88" i="51"/>
  <c r="AZ88" i="51" s="1"/>
  <c r="W88" i="51"/>
  <c r="AS88" i="51"/>
  <c r="AF88" i="51" s="1"/>
  <c r="S88" i="51"/>
  <c r="AB88" i="51"/>
  <c r="Q88" i="51"/>
  <c r="BA88" i="51" s="1"/>
  <c r="R89" i="50"/>
  <c r="V89" i="50"/>
  <c r="AY89" i="50" s="1"/>
  <c r="S89" i="50"/>
  <c r="AA89" i="50"/>
  <c r="AE89" i="50" a="1"/>
  <c r="AE89" i="50" s="1"/>
  <c r="AD89" i="50" s="1"/>
  <c r="AC89" i="50" s="1"/>
  <c r="W89" i="50"/>
  <c r="Q89" i="50"/>
  <c r="BA89" i="50" s="1"/>
  <c r="BB89" i="50" s="1"/>
  <c r="P89" i="50"/>
  <c r="Y89" i="50"/>
  <c r="U89" i="50"/>
  <c r="Z89" i="50"/>
  <c r="AZ89" i="50" s="1"/>
  <c r="AB89" i="50"/>
  <c r="V112" i="49"/>
  <c r="AY112" i="49" s="1"/>
  <c r="Y112" i="49"/>
  <c r="S112" i="49"/>
  <c r="Z112" i="49"/>
  <c r="AZ112" i="49" s="1"/>
  <c r="U112" i="49"/>
  <c r="R112" i="49"/>
  <c r="Q112" i="49"/>
  <c r="BA112" i="49" s="1"/>
  <c r="BB112" i="49" s="1"/>
  <c r="W112" i="49"/>
  <c r="P112" i="49"/>
  <c r="AE112" i="49" a="1"/>
  <c r="AE112" i="49" s="1"/>
  <c r="AD112" i="49" s="1"/>
  <c r="AC112" i="49" s="1"/>
  <c r="AB112" i="49"/>
  <c r="AA112" i="49"/>
  <c r="R50" i="48"/>
  <c r="AU50" i="48"/>
  <c r="Z50" i="48"/>
  <c r="AZ50" i="48" s="1"/>
  <c r="P50" i="48"/>
  <c r="AA50" i="48"/>
  <c r="V50" i="48"/>
  <c r="AY50" i="48" s="1"/>
  <c r="W50" i="48"/>
  <c r="Y50" i="48"/>
  <c r="U50" i="48"/>
  <c r="AB50" i="48"/>
  <c r="AE50" i="48" a="1"/>
  <c r="AE50" i="48" s="1"/>
  <c r="AA40" i="47"/>
  <c r="V40" i="47"/>
  <c r="AY40" i="47" s="1"/>
  <c r="BB40" i="47" s="1"/>
  <c r="U40" i="47"/>
  <c r="V78" i="42"/>
  <c r="AY78" i="42" s="1"/>
  <c r="R78" i="42"/>
  <c r="U78" i="42"/>
  <c r="Z78" i="42"/>
  <c r="AZ78" i="42" s="1"/>
  <c r="S78" i="42"/>
  <c r="AA78" i="42"/>
  <c r="Y78" i="42"/>
  <c r="Q78" i="42"/>
  <c r="BA78" i="42" s="1"/>
  <c r="P78" i="42"/>
  <c r="AS78" i="42"/>
  <c r="AF78" i="42" s="1"/>
  <c r="AB78" i="42"/>
  <c r="W78" i="42"/>
  <c r="Y39" i="42"/>
  <c r="U39" i="42"/>
  <c r="AB39" i="42"/>
  <c r="W39" i="42"/>
  <c r="AU39" i="42"/>
  <c r="AA39" i="42"/>
  <c r="Z39" i="42"/>
  <c r="AZ39" i="42" s="1"/>
  <c r="R39" i="42"/>
  <c r="AE39" i="42" a="1"/>
  <c r="AE39" i="42" s="1"/>
  <c r="U36" i="30"/>
  <c r="AB36" i="30"/>
  <c r="AE36" i="30" a="1"/>
  <c r="AE36" i="30" s="1"/>
  <c r="AU36" i="30"/>
  <c r="AA36" i="30"/>
  <c r="Q36" i="30"/>
  <c r="BA36" i="30" s="1"/>
  <c r="BB36" i="30" s="1"/>
  <c r="Z36" i="30"/>
  <c r="AZ36" i="30" s="1"/>
  <c r="Y36" i="30"/>
  <c r="W36" i="30"/>
  <c r="AE107" i="28" a="1"/>
  <c r="AE107" i="28" s="1"/>
  <c r="AD107" i="28" s="1"/>
  <c r="AC107" i="28" s="1"/>
  <c r="V107" i="28"/>
  <c r="AY107" i="28" s="1"/>
  <c r="AB107" i="28"/>
  <c r="Z107" i="28"/>
  <c r="AZ107" i="28" s="1"/>
  <c r="Y107" i="28"/>
  <c r="R107" i="28"/>
  <c r="W107" i="28"/>
  <c r="P107" i="28"/>
  <c r="U107" i="28"/>
  <c r="AA107" i="28"/>
  <c r="Q107" i="28"/>
  <c r="BA107" i="28" s="1"/>
  <c r="BB107" i="28" s="1"/>
  <c r="V96" i="34"/>
  <c r="AY96" i="34" s="1"/>
  <c r="Z96" i="34"/>
  <c r="AZ96" i="34" s="1"/>
  <c r="S96" i="34"/>
  <c r="R96" i="34"/>
  <c r="AA96" i="34"/>
  <c r="Q96" i="34"/>
  <c r="BA96" i="34" s="1"/>
  <c r="AB96" i="34"/>
  <c r="Y96" i="34"/>
  <c r="W96" i="34"/>
  <c r="U96" i="34"/>
  <c r="P96" i="34"/>
  <c r="AS96" i="34"/>
  <c r="AF96" i="34" s="1"/>
  <c r="AB74" i="33"/>
  <c r="U74" i="33"/>
  <c r="AA74" i="33"/>
  <c r="Z74" i="33"/>
  <c r="AZ74" i="33" s="1"/>
  <c r="R74" i="33"/>
  <c r="P74" i="33"/>
  <c r="Q74" i="33"/>
  <c r="BA74" i="33" s="1"/>
  <c r="BB74" i="33" s="1"/>
  <c r="Y74" i="33"/>
  <c r="AE74" i="33" a="1"/>
  <c r="AE74" i="33" s="1"/>
  <c r="AD74" i="33" s="1"/>
  <c r="AC74" i="33" s="1"/>
  <c r="V74" i="33"/>
  <c r="AY74" i="33" s="1"/>
  <c r="S74" i="33"/>
  <c r="W74" i="33"/>
  <c r="Q119" i="33"/>
  <c r="BA119" i="33" s="1"/>
  <c r="Y119" i="33"/>
  <c r="AB119" i="33"/>
  <c r="W119" i="33"/>
  <c r="AA119" i="33"/>
  <c r="V119" i="33"/>
  <c r="AY119" i="33" s="1"/>
  <c r="R119" i="33"/>
  <c r="U119" i="33"/>
  <c r="AS119" i="33"/>
  <c r="AF119" i="33" s="1"/>
  <c r="S119" i="33"/>
  <c r="Z119" i="33"/>
  <c r="AZ119" i="33" s="1"/>
  <c r="P119" i="33"/>
  <c r="W69" i="30"/>
  <c r="Q69" i="30"/>
  <c r="BA69" i="30" s="1"/>
  <c r="BB69" i="30" s="1"/>
  <c r="P69" i="30"/>
  <c r="Z93" i="37"/>
  <c r="AZ93" i="37" s="1"/>
  <c r="W93" i="37"/>
  <c r="AB93" i="37"/>
  <c r="AE93" i="37" a="1"/>
  <c r="AE93" i="37" s="1"/>
  <c r="AD93" i="37" s="1"/>
  <c r="AC93" i="37" s="1"/>
  <c r="AA93" i="37"/>
  <c r="P93" i="37"/>
  <c r="S93" i="37"/>
  <c r="Q93" i="37"/>
  <c r="BA93" i="37" s="1"/>
  <c r="BB93" i="37" s="1"/>
  <c r="V93" i="37"/>
  <c r="AY93" i="37" s="1"/>
  <c r="Y93" i="37"/>
  <c r="R93" i="37"/>
  <c r="U93" i="37"/>
  <c r="R60" i="36"/>
  <c r="W60" i="36"/>
  <c r="Y60" i="36"/>
  <c r="Q60" i="36"/>
  <c r="BA60" i="36" s="1"/>
  <c r="AU60" i="36"/>
  <c r="AV101" i="36" s="1"/>
  <c r="V60" i="36"/>
  <c r="AY60" i="36" s="1"/>
  <c r="P60" i="36"/>
  <c r="S60" i="36"/>
  <c r="Z60" i="36"/>
  <c r="AZ60" i="36" s="1"/>
  <c r="AA60" i="36"/>
  <c r="U60" i="36"/>
  <c r="AB60" i="36"/>
  <c r="AE104" i="32" a="1"/>
  <c r="AE104" i="32" s="1"/>
  <c r="AD104" i="32" s="1"/>
  <c r="AC104" i="32" s="1"/>
  <c r="V104" i="32"/>
  <c r="AY104" i="32" s="1"/>
  <c r="U104" i="32"/>
  <c r="Y104" i="32"/>
  <c r="AB104" i="32"/>
  <c r="W104" i="32"/>
  <c r="AA104" i="32"/>
  <c r="Z104" i="32"/>
  <c r="AZ104" i="32" s="1"/>
  <c r="W120" i="30"/>
  <c r="P120" i="30"/>
  <c r="Z120" i="30"/>
  <c r="AZ120" i="30" s="1"/>
  <c r="U120" i="30"/>
  <c r="S120" i="30"/>
  <c r="AB120" i="30"/>
  <c r="R120" i="30"/>
  <c r="AA120" i="30"/>
  <c r="V120" i="30"/>
  <c r="AY120" i="30" s="1"/>
  <c r="Q120" i="30"/>
  <c r="BA120" i="30" s="1"/>
  <c r="BB120" i="30" s="1"/>
  <c r="AE120" i="30" a="1"/>
  <c r="AE120" i="30" s="1"/>
  <c r="AD120" i="30" s="1"/>
  <c r="AC120" i="30" s="1"/>
  <c r="Y120" i="30"/>
  <c r="AE7" i="12" a="1"/>
  <c r="AE7" i="12" s="1"/>
  <c r="Y7" i="12"/>
  <c r="W7" i="12"/>
  <c r="P7" i="12"/>
  <c r="Z7" i="12"/>
  <c r="AZ7" i="12" s="1"/>
  <c r="Q7" i="12"/>
  <c r="BA7" i="12" s="1"/>
  <c r="BB7" i="12" s="1"/>
  <c r="U7" i="12"/>
  <c r="V7" i="12"/>
  <c r="AY7" i="12" s="1"/>
  <c r="AU7" i="12"/>
  <c r="V86" i="37"/>
  <c r="AY86" i="37" s="1"/>
  <c r="Y86" i="37"/>
  <c r="P86" i="37"/>
  <c r="U86" i="37"/>
  <c r="AA86" i="37"/>
  <c r="Z86" i="37"/>
  <c r="AZ86" i="37" s="1"/>
  <c r="S86" i="37"/>
  <c r="AS86" i="37"/>
  <c r="AF86" i="37" s="1"/>
  <c r="W86" i="37"/>
  <c r="AB86" i="37"/>
  <c r="Q86" i="37"/>
  <c r="BA86" i="37" s="1"/>
  <c r="R86" i="37"/>
  <c r="Y129" i="37"/>
  <c r="AA129" i="37"/>
  <c r="V129" i="37"/>
  <c r="AY129" i="37" s="1"/>
  <c r="U129" i="37"/>
  <c r="S129" i="37"/>
  <c r="AB129" i="37"/>
  <c r="R129" i="37"/>
  <c r="Z129" i="37"/>
  <c r="AZ129" i="37" s="1"/>
  <c r="P129" i="37"/>
  <c r="Q129" i="37"/>
  <c r="BA129" i="37" s="1"/>
  <c r="BB129" i="37" s="1"/>
  <c r="W129" i="37"/>
  <c r="AE129" i="37" a="1"/>
  <c r="AE129" i="37" s="1"/>
  <c r="Y69" i="36"/>
  <c r="S69" i="36"/>
  <c r="R69" i="36"/>
  <c r="P69" i="36"/>
  <c r="AE69" i="36" a="1"/>
  <c r="AE69" i="36" s="1"/>
  <c r="AD69" i="36" s="1"/>
  <c r="AC69" i="36" s="1"/>
  <c r="AB69" i="36"/>
  <c r="V69" i="36"/>
  <c r="AY69" i="36" s="1"/>
  <c r="Z69" i="36"/>
  <c r="AZ69" i="36" s="1"/>
  <c r="U69" i="36"/>
  <c r="W69" i="36"/>
  <c r="AA69" i="36"/>
  <c r="Q69" i="36"/>
  <c r="BA69" i="36" s="1"/>
  <c r="BB69" i="36" s="1"/>
  <c r="U99" i="34"/>
  <c r="AE99" i="34" a="1"/>
  <c r="AE99" i="34" s="1"/>
  <c r="AD99" i="34" s="1"/>
  <c r="AC99" i="34" s="1"/>
  <c r="Y99" i="34"/>
  <c r="Z99" i="34"/>
  <c r="AZ99" i="34" s="1"/>
  <c r="W99" i="34"/>
  <c r="AA99" i="34"/>
  <c r="AB99" i="34"/>
  <c r="Z127" i="33"/>
  <c r="AZ127" i="33" s="1"/>
  <c r="AA127" i="33"/>
  <c r="AB127" i="33"/>
  <c r="Y127" i="33"/>
  <c r="W127" i="33"/>
  <c r="AE127" i="33" a="1"/>
  <c r="AE127" i="33" s="1"/>
  <c r="AD127" i="33" s="1"/>
  <c r="AC127" i="33" s="1"/>
  <c r="U127" i="33"/>
  <c r="S127" i="33"/>
  <c r="Q97" i="32"/>
  <c r="BA97" i="32" s="1"/>
  <c r="P97" i="32"/>
  <c r="S97" i="32"/>
  <c r="R97" i="32"/>
  <c r="AS97" i="32"/>
  <c r="AF97" i="32" s="1"/>
  <c r="AS72" i="31"/>
  <c r="AF72" i="31" s="1"/>
  <c r="Q72" i="31"/>
  <c r="BA72" i="31" s="1"/>
  <c r="P72" i="31"/>
  <c r="W72" i="31"/>
  <c r="AB72" i="31"/>
  <c r="U72" i="31"/>
  <c r="Y72" i="31"/>
  <c r="S72" i="31"/>
  <c r="Z72" i="31"/>
  <c r="AZ72" i="31" s="1"/>
  <c r="AA72" i="31"/>
  <c r="V72" i="31"/>
  <c r="AY72" i="31" s="1"/>
  <c r="R72" i="31"/>
  <c r="Z8" i="36"/>
  <c r="AZ8" i="36" s="1"/>
  <c r="P8" i="36"/>
  <c r="U8" i="36"/>
  <c r="Y8" i="36"/>
  <c r="AU8" i="36"/>
  <c r="AB8" i="36"/>
  <c r="W8" i="36"/>
  <c r="R8" i="36"/>
  <c r="AE8" i="36" a="1"/>
  <c r="AE8" i="36" s="1"/>
  <c r="AA8" i="36"/>
  <c r="V8" i="36"/>
  <c r="AY8" i="36" s="1"/>
  <c r="S8" i="36"/>
  <c r="Q8" i="36"/>
  <c r="BA8" i="36" s="1"/>
  <c r="BB8" i="36" s="1"/>
  <c r="AA115" i="36"/>
  <c r="W115" i="36"/>
  <c r="S115" i="36"/>
  <c r="AE115" i="36" a="1"/>
  <c r="AE115" i="36" s="1"/>
  <c r="AD115" i="36" s="1"/>
  <c r="AC115" i="36" s="1"/>
  <c r="AB115" i="36"/>
  <c r="R115" i="36"/>
  <c r="Z115" i="36"/>
  <c r="AZ115" i="36" s="1"/>
  <c r="P115" i="36"/>
  <c r="U115" i="36"/>
  <c r="Y115" i="36"/>
  <c r="Q115" i="36"/>
  <c r="BA115" i="36" s="1"/>
  <c r="BB115" i="36" s="1"/>
  <c r="V115" i="36"/>
  <c r="AY115" i="36" s="1"/>
  <c r="S125" i="35"/>
  <c r="AE125" i="35" a="1"/>
  <c r="AE125" i="35" s="1"/>
  <c r="V125" i="35"/>
  <c r="AY125" i="35" s="1"/>
  <c r="AA125" i="35"/>
  <c r="U125" i="35"/>
  <c r="Q125" i="35"/>
  <c r="BA125" i="35" s="1"/>
  <c r="BB125" i="35" s="1"/>
  <c r="AB125" i="35"/>
  <c r="Z125" i="35"/>
  <c r="AZ125" i="35" s="1"/>
  <c r="R125" i="35"/>
  <c r="P125" i="35"/>
  <c r="Y125" i="35"/>
  <c r="W125" i="35"/>
  <c r="U76" i="34"/>
  <c r="R76" i="34"/>
  <c r="Z76" i="34"/>
  <c r="AZ76" i="34" s="1"/>
  <c r="Q76" i="34"/>
  <c r="BA76" i="34" s="1"/>
  <c r="Y76" i="34"/>
  <c r="P76" i="34"/>
  <c r="W76" i="34"/>
  <c r="V76" i="34"/>
  <c r="AY76" i="34" s="1"/>
  <c r="AS76" i="34"/>
  <c r="AF76" i="34" s="1"/>
  <c r="S76" i="34"/>
  <c r="AB76" i="34"/>
  <c r="Y73" i="31"/>
  <c r="W73" i="31"/>
  <c r="AA18" i="30"/>
  <c r="Y18" i="30"/>
  <c r="S18" i="30"/>
  <c r="R18" i="30"/>
  <c r="Q18" i="30"/>
  <c r="BA18" i="30" s="1"/>
  <c r="BB18" i="30" s="1"/>
  <c r="Z18" i="30"/>
  <c r="AZ18" i="30" s="1"/>
  <c r="W18" i="30"/>
  <c r="Y86" i="30"/>
  <c r="Z86" i="30"/>
  <c r="AZ86" i="30" s="1"/>
  <c r="V86" i="30"/>
  <c r="AY86" i="30" s="1"/>
  <c r="W86" i="30"/>
  <c r="S86" i="30"/>
  <c r="U86" i="30"/>
  <c r="AE86" i="30" a="1"/>
  <c r="AE86" i="30" s="1"/>
  <c r="Q86" i="30"/>
  <c r="BA86" i="30" s="1"/>
  <c r="BB86" i="30" s="1"/>
  <c r="P86" i="30"/>
  <c r="AB86" i="30"/>
  <c r="AA86" i="30"/>
  <c r="R88" i="28"/>
  <c r="S88" i="28"/>
  <c r="AA88" i="28"/>
  <c r="Q88" i="28"/>
  <c r="BA88" i="28" s="1"/>
  <c r="P88" i="28"/>
  <c r="R63" i="36"/>
  <c r="AB63" i="36"/>
  <c r="P63" i="36"/>
  <c r="Y63" i="36"/>
  <c r="AA63" i="36"/>
  <c r="W63" i="36"/>
  <c r="AU63" i="36"/>
  <c r="U63" i="36"/>
  <c r="Q63" i="36"/>
  <c r="BA63" i="36" s="1"/>
  <c r="S63" i="36"/>
  <c r="V63" i="36"/>
  <c r="AY63" i="36" s="1"/>
  <c r="BB63" i="36" s="1"/>
  <c r="R85" i="30"/>
  <c r="S85" i="30"/>
  <c r="P85" i="30"/>
  <c r="Y85" i="30"/>
  <c r="AB85" i="30"/>
  <c r="Q85" i="30"/>
  <c r="BA85" i="30" s="1"/>
  <c r="BB85" i="30" s="1"/>
  <c r="Z85" i="30"/>
  <c r="AZ85" i="30" s="1"/>
  <c r="W85" i="30"/>
  <c r="V85" i="30"/>
  <c r="AY85" i="30" s="1"/>
  <c r="AA85" i="30"/>
  <c r="V34" i="36"/>
  <c r="AY34" i="36" s="1"/>
  <c r="Y34" i="36"/>
  <c r="W34" i="36"/>
  <c r="AU34" i="36"/>
  <c r="R34" i="36"/>
  <c r="S34" i="36"/>
  <c r="AA34" i="36"/>
  <c r="Q34" i="36"/>
  <c r="BA34" i="36" s="1"/>
  <c r="BB34" i="36" s="1"/>
  <c r="AE34" i="36" a="1"/>
  <c r="AE34" i="36" s="1"/>
  <c r="Z34" i="36"/>
  <c r="AZ34" i="36" s="1"/>
  <c r="P34" i="36"/>
  <c r="AB34" i="36"/>
  <c r="U34" i="36"/>
  <c r="Q124" i="36"/>
  <c r="BA124" i="36" s="1"/>
  <c r="Y124" i="36"/>
  <c r="S124" i="36"/>
  <c r="AS124" i="36"/>
  <c r="AF124" i="36" s="1"/>
  <c r="W124" i="36"/>
  <c r="AB124" i="36"/>
  <c r="V124" i="36"/>
  <c r="AY124" i="36" s="1"/>
  <c r="R124" i="36"/>
  <c r="Z124" i="36"/>
  <c r="AZ124" i="36" s="1"/>
  <c r="U124" i="36"/>
  <c r="P124" i="36"/>
  <c r="AA124" i="36"/>
  <c r="AB51" i="35"/>
  <c r="V51" i="35"/>
  <c r="AY51" i="35" s="1"/>
  <c r="Q51" i="35"/>
  <c r="BA51" i="35" s="1"/>
  <c r="AA51" i="35"/>
  <c r="P51" i="35"/>
  <c r="W51" i="35"/>
  <c r="Z51" i="35"/>
  <c r="AZ51" i="35" s="1"/>
  <c r="S51" i="35"/>
  <c r="Y51" i="35"/>
  <c r="R51" i="35"/>
  <c r="U51" i="35"/>
  <c r="AU51" i="35"/>
  <c r="AV121" i="35" s="1"/>
  <c r="P98" i="35"/>
  <c r="U98" i="35"/>
  <c r="W98" i="35"/>
  <c r="S98" i="35"/>
  <c r="S100" i="35"/>
  <c r="AS100" i="35"/>
  <c r="AF100" i="35" s="1"/>
  <c r="Q100" i="35"/>
  <c r="BA100" i="35" s="1"/>
  <c r="P100" i="35"/>
  <c r="Y100" i="35"/>
  <c r="U100" i="35"/>
  <c r="V100" i="35"/>
  <c r="AY100" i="35" s="1"/>
  <c r="AA100" i="35"/>
  <c r="AB100" i="35"/>
  <c r="W100" i="35"/>
  <c r="R100" i="35"/>
  <c r="Z100" i="35"/>
  <c r="AZ100" i="35" s="1"/>
  <c r="AS99" i="31"/>
  <c r="AF99" i="31" s="1"/>
  <c r="AA99" i="31"/>
  <c r="Q99" i="31"/>
  <c r="BA99" i="31" s="1"/>
  <c r="U99" i="31"/>
  <c r="S99" i="31"/>
  <c r="V99" i="31"/>
  <c r="AY99" i="31" s="1"/>
  <c r="AB99" i="31"/>
  <c r="P99" i="31"/>
  <c r="Z99" i="31"/>
  <c r="AZ99" i="31" s="1"/>
  <c r="W99" i="31"/>
  <c r="Y99" i="31"/>
  <c r="R99" i="31"/>
  <c r="AE92" i="31" a="1"/>
  <c r="AE92" i="31" s="1"/>
  <c r="V92" i="31"/>
  <c r="AY92" i="31" s="1"/>
  <c r="W92" i="31"/>
  <c r="U92" i="31"/>
  <c r="Z92" i="31"/>
  <c r="AZ92" i="31" s="1"/>
  <c r="S92" i="31"/>
  <c r="AB60" i="28"/>
  <c r="P60" i="28"/>
  <c r="R60" i="28"/>
  <c r="AA60" i="28"/>
  <c r="AU60" i="28"/>
  <c r="AV33" i="28" s="1"/>
  <c r="AE60" i="28" a="1"/>
  <c r="AE60" i="28" s="1"/>
  <c r="AD109" i="43"/>
  <c r="AC109" i="43" s="1"/>
  <c r="AD104" i="30"/>
  <c r="AC104" i="30" s="1"/>
  <c r="AD108" i="28"/>
  <c r="AC108" i="28" s="1"/>
  <c r="AS117" i="56"/>
  <c r="AF117" i="56" s="1"/>
  <c r="AD103" i="32"/>
  <c r="AC103" i="32" s="1"/>
  <c r="AD97" i="31"/>
  <c r="AC97" i="31" s="1"/>
  <c r="AD129" i="37"/>
  <c r="AC129" i="37" s="1"/>
  <c r="AD91" i="28"/>
  <c r="AC91" i="28" s="1"/>
  <c r="AI13" i="39" a="1"/>
  <c r="AI13" i="39" s="1"/>
  <c r="AJ13" i="39" s="1"/>
  <c r="AK13" i="39" s="1"/>
  <c r="P117" i="48"/>
  <c r="Y112" i="56"/>
  <c r="W112" i="56"/>
  <c r="V112" i="56"/>
  <c r="AY112" i="56" s="1"/>
  <c r="Z112" i="56"/>
  <c r="AZ112" i="56" s="1"/>
  <c r="Q112" i="56"/>
  <c r="BA112" i="56" s="1"/>
  <c r="AB112" i="56"/>
  <c r="AA112" i="56"/>
  <c r="R112" i="56"/>
  <c r="AS112" i="56"/>
  <c r="AF112" i="56" s="1"/>
  <c r="P112" i="56"/>
  <c r="U112" i="56"/>
  <c r="S112" i="56"/>
  <c r="P72" i="54"/>
  <c r="AE72" i="54" a="1"/>
  <c r="AE72" i="54" s="1"/>
  <c r="AD72" i="54" s="1"/>
  <c r="AC72" i="54" s="1"/>
  <c r="AA72" i="54"/>
  <c r="V72" i="54"/>
  <c r="AY72" i="54" s="1"/>
  <c r="U72" i="54"/>
  <c r="Z72" i="54"/>
  <c r="AZ72" i="54" s="1"/>
  <c r="R72" i="54"/>
  <c r="S72" i="54"/>
  <c r="Q72" i="54"/>
  <c r="BA72" i="54" s="1"/>
  <c r="BB72" i="54" s="1"/>
  <c r="Y72" i="54"/>
  <c r="W72" i="54"/>
  <c r="AB72" i="54"/>
  <c r="P113" i="49"/>
  <c r="Q113" i="49"/>
  <c r="BA113" i="49" s="1"/>
  <c r="BB113" i="49" s="1"/>
  <c r="AE113" i="49" a="1"/>
  <c r="AE113" i="49" s="1"/>
  <c r="Z113" i="49"/>
  <c r="AZ113" i="49" s="1"/>
  <c r="Y113" i="49"/>
  <c r="V113" i="49"/>
  <c r="AY113" i="49" s="1"/>
  <c r="W113" i="49"/>
  <c r="U113" i="49"/>
  <c r="S113" i="49"/>
  <c r="AB113" i="49"/>
  <c r="R113" i="49"/>
  <c r="AA113" i="49"/>
  <c r="V110" i="47"/>
  <c r="AY110" i="47" s="1"/>
  <c r="AB110" i="47"/>
  <c r="AA110" i="47"/>
  <c r="Z110" i="47"/>
  <c r="AZ110" i="47" s="1"/>
  <c r="S110" i="47"/>
  <c r="P110" i="47"/>
  <c r="Y110" i="47"/>
  <c r="U110" i="47"/>
  <c r="AE110" i="47" a="1"/>
  <c r="AE110" i="47" s="1"/>
  <c r="AD110" i="47" s="1"/>
  <c r="AC110" i="47" s="1"/>
  <c r="W110" i="47"/>
  <c r="Q110" i="47"/>
  <c r="BA110" i="47" s="1"/>
  <c r="BB110" i="47" s="1"/>
  <c r="R110" i="47"/>
  <c r="Q105" i="44"/>
  <c r="BA105" i="44" s="1"/>
  <c r="BB105" i="44" s="1"/>
  <c r="P105" i="44"/>
  <c r="S105" i="44"/>
  <c r="AE105" i="44" a="1"/>
  <c r="AE105" i="44" s="1"/>
  <c r="V105" i="44"/>
  <c r="AY105" i="44" s="1"/>
  <c r="Z105" i="44"/>
  <c r="AZ105" i="44" s="1"/>
  <c r="U105" i="44"/>
  <c r="Y105" i="44"/>
  <c r="AA105" i="44"/>
  <c r="AB105" i="44"/>
  <c r="W105" i="44"/>
  <c r="V76" i="43"/>
  <c r="AY76" i="43" s="1"/>
  <c r="AE76" i="43" a="1"/>
  <c r="AE76" i="43" s="1"/>
  <c r="AA76" i="43"/>
  <c r="Y129" i="43"/>
  <c r="AE129" i="43" a="1"/>
  <c r="AE129" i="43" s="1"/>
  <c r="AB129" i="43"/>
  <c r="AA129" i="43"/>
  <c r="Z129" i="43"/>
  <c r="AZ129" i="43" s="1"/>
  <c r="S123" i="42"/>
  <c r="AS123" i="42"/>
  <c r="AF123" i="42" s="1"/>
  <c r="P123" i="42"/>
  <c r="Q123" i="42"/>
  <c r="BA123" i="42" s="1"/>
  <c r="R123" i="42"/>
  <c r="Z68" i="40"/>
  <c r="AZ68" i="40" s="1"/>
  <c r="AE68" i="40" a="1"/>
  <c r="AE68" i="40" s="1"/>
  <c r="AD68" i="40" s="1"/>
  <c r="AC68" i="40" s="1"/>
  <c r="U68" i="40"/>
  <c r="W68" i="40"/>
  <c r="R68" i="40"/>
  <c r="P68" i="40"/>
  <c r="Y68" i="40"/>
  <c r="S68" i="40"/>
  <c r="AB68" i="40"/>
  <c r="AA68" i="40"/>
  <c r="Q68" i="40"/>
  <c r="BA68" i="40" s="1"/>
  <c r="BB68" i="40" s="1"/>
  <c r="V68" i="40"/>
  <c r="AY68" i="40" s="1"/>
  <c r="AA106" i="39"/>
  <c r="AE106" i="39" a="1"/>
  <c r="AE106" i="39" s="1"/>
  <c r="AD106" i="39" s="1"/>
  <c r="AC106" i="39" s="1"/>
  <c r="Q106" i="39"/>
  <c r="BA106" i="39" s="1"/>
  <c r="BB106" i="39" s="1"/>
  <c r="P34" i="58"/>
  <c r="U34" i="58"/>
  <c r="R34" i="58"/>
  <c r="W34" i="58"/>
  <c r="AB34" i="58"/>
  <c r="Q34" i="58"/>
  <c r="BA34" i="58" s="1"/>
  <c r="BB34" i="58" s="1"/>
  <c r="AE34" i="58" a="1"/>
  <c r="AE34" i="58" s="1"/>
  <c r="AU34" i="58"/>
  <c r="Z34" i="58"/>
  <c r="AZ34" i="58" s="1"/>
  <c r="AA34" i="58"/>
  <c r="Y34" i="58"/>
  <c r="S34" i="58"/>
  <c r="V34" i="58"/>
  <c r="AY34" i="58" s="1"/>
  <c r="S70" i="58"/>
  <c r="Q70" i="58"/>
  <c r="BA70" i="58" s="1"/>
  <c r="BB70" i="58" s="1"/>
  <c r="Z70" i="58"/>
  <c r="AZ70" i="58" s="1"/>
  <c r="P70" i="58"/>
  <c r="AB70" i="58"/>
  <c r="W70" i="58"/>
  <c r="V70" i="58"/>
  <c r="AY70" i="58" s="1"/>
  <c r="AE70" i="58" a="1"/>
  <c r="AE70" i="58" s="1"/>
  <c r="AD70" i="58" s="1"/>
  <c r="AC70" i="58" s="1"/>
  <c r="R70" i="58"/>
  <c r="Y70" i="58"/>
  <c r="U70" i="58"/>
  <c r="AA70" i="58"/>
  <c r="V59" i="57"/>
  <c r="AY59" i="57" s="1"/>
  <c r="U59" i="57"/>
  <c r="AA59" i="57"/>
  <c r="Z59" i="57"/>
  <c r="AZ59" i="57" s="1"/>
  <c r="AU59" i="57"/>
  <c r="AV40" i="57" s="1"/>
  <c r="P59" i="57"/>
  <c r="W59" i="57"/>
  <c r="Y59" i="57"/>
  <c r="S59" i="57"/>
  <c r="AE59" i="57" a="1"/>
  <c r="AE59" i="57" s="1"/>
  <c r="R59" i="57"/>
  <c r="Q115" i="56"/>
  <c r="BA115" i="56" s="1"/>
  <c r="BB115" i="56" s="1"/>
  <c r="R115" i="56"/>
  <c r="Z115" i="56"/>
  <c r="AZ115" i="56" s="1"/>
  <c r="P115" i="56"/>
  <c r="Y115" i="56"/>
  <c r="W115" i="56"/>
  <c r="AE115" i="56" a="1"/>
  <c r="AE115" i="56" s="1"/>
  <c r="AD115" i="56" s="1"/>
  <c r="AC115" i="56" s="1"/>
  <c r="U115" i="56"/>
  <c r="S115" i="56"/>
  <c r="AB115" i="56"/>
  <c r="AU19" i="56"/>
  <c r="AV113" i="56" s="1"/>
  <c r="AB19" i="56"/>
  <c r="U19" i="56"/>
  <c r="W19" i="56"/>
  <c r="AA19" i="56"/>
  <c r="P19" i="56"/>
  <c r="Z19" i="56"/>
  <c r="AZ19" i="56" s="1"/>
  <c r="R19" i="56"/>
  <c r="Y19" i="56"/>
  <c r="S19" i="56"/>
  <c r="Q19" i="56"/>
  <c r="BA19" i="56" s="1"/>
  <c r="BB19" i="56" s="1"/>
  <c r="AE19" i="56" a="1"/>
  <c r="AE19" i="56" s="1"/>
  <c r="V19" i="56"/>
  <c r="AY19" i="56" s="1"/>
  <c r="Y109" i="55"/>
  <c r="P109" i="55"/>
  <c r="Z109" i="55"/>
  <c r="AZ109" i="55" s="1"/>
  <c r="W109" i="55"/>
  <c r="AA109" i="55"/>
  <c r="AB109" i="55"/>
  <c r="Q109" i="55"/>
  <c r="BA109" i="55" s="1"/>
  <c r="BB109" i="55" s="1"/>
  <c r="V109" i="55"/>
  <c r="AY109" i="55" s="1"/>
  <c r="S109" i="55"/>
  <c r="U109" i="55"/>
  <c r="AE109" i="55" a="1"/>
  <c r="AE109" i="55" s="1"/>
  <c r="AD109" i="55" s="1"/>
  <c r="AC109" i="55" s="1"/>
  <c r="R109" i="55"/>
  <c r="P46" i="55"/>
  <c r="Y46" i="55"/>
  <c r="R46" i="55"/>
  <c r="Q46" i="55"/>
  <c r="BA46" i="55" s="1"/>
  <c r="BB46" i="55" s="1"/>
  <c r="AE46" i="55" a="1"/>
  <c r="AE46" i="55" s="1"/>
  <c r="W46" i="55"/>
  <c r="S46" i="55"/>
  <c r="AU46" i="55"/>
  <c r="AV14" i="55" s="1"/>
  <c r="V46" i="55"/>
  <c r="AY46" i="55" s="1"/>
  <c r="AA46" i="55"/>
  <c r="AB46" i="55"/>
  <c r="Z46" i="55"/>
  <c r="AZ46" i="55" s="1"/>
  <c r="P114" i="54"/>
  <c r="AA114" i="54"/>
  <c r="V114" i="54"/>
  <c r="AY114" i="54" s="1"/>
  <c r="R114" i="54"/>
  <c r="Q114" i="54"/>
  <c r="BA114" i="54" s="1"/>
  <c r="BB114" i="54" s="1"/>
  <c r="AB114" i="54"/>
  <c r="Z114" i="54"/>
  <c r="AZ114" i="54" s="1"/>
  <c r="Y114" i="54"/>
  <c r="W114" i="54"/>
  <c r="U114" i="54"/>
  <c r="AE114" i="54" a="1"/>
  <c r="AE114" i="54" s="1"/>
  <c r="S114" i="54"/>
  <c r="AA79" i="52"/>
  <c r="W79" i="52"/>
  <c r="S79" i="52"/>
  <c r="Y79" i="52"/>
  <c r="Z79" i="52"/>
  <c r="AZ79" i="52" s="1"/>
  <c r="P79" i="52"/>
  <c r="V79" i="52"/>
  <c r="AY79" i="52" s="1"/>
  <c r="AS79" i="52"/>
  <c r="AF79" i="52" s="1"/>
  <c r="U79" i="52"/>
  <c r="R79" i="52"/>
  <c r="AB79" i="52"/>
  <c r="Q79" i="52"/>
  <c r="BA79" i="52" s="1"/>
  <c r="Z123" i="51"/>
  <c r="AZ123" i="51" s="1"/>
  <c r="R123" i="51"/>
  <c r="P123" i="51"/>
  <c r="Y123" i="51"/>
  <c r="W123" i="51"/>
  <c r="AE123" i="51" a="1"/>
  <c r="AE123" i="51" s="1"/>
  <c r="S123" i="51"/>
  <c r="AB123" i="51"/>
  <c r="AA123" i="51"/>
  <c r="V123" i="51"/>
  <c r="AY123" i="51" s="1"/>
  <c r="Q123" i="51"/>
  <c r="BA123" i="51" s="1"/>
  <c r="BB123" i="51" s="1"/>
  <c r="U123" i="51"/>
  <c r="U46" i="50"/>
  <c r="AB46" i="50"/>
  <c r="AU46" i="50"/>
  <c r="AA46" i="50"/>
  <c r="Q46" i="50"/>
  <c r="BA46" i="50" s="1"/>
  <c r="Z46" i="50"/>
  <c r="AZ46" i="50" s="1"/>
  <c r="V46" i="50"/>
  <c r="AY46" i="50" s="1"/>
  <c r="P46" i="50"/>
  <c r="W46" i="50"/>
  <c r="S46" i="50"/>
  <c r="R112" i="48"/>
  <c r="Q112" i="48"/>
  <c r="BA112" i="48" s="1"/>
  <c r="Y112" i="48"/>
  <c r="AS112" i="48"/>
  <c r="AF112" i="48" s="1"/>
  <c r="S112" i="48"/>
  <c r="P112" i="48"/>
  <c r="U87" i="47"/>
  <c r="W87" i="47"/>
  <c r="V87" i="47"/>
  <c r="AY87" i="47" s="1"/>
  <c r="BB87" i="47" s="1"/>
  <c r="Y87" i="47"/>
  <c r="S87" i="47"/>
  <c r="AB87" i="47"/>
  <c r="P87" i="47"/>
  <c r="R87" i="47"/>
  <c r="AA87" i="47"/>
  <c r="AS87" i="47"/>
  <c r="AF87" i="47" s="1"/>
  <c r="Q87" i="47"/>
  <c r="BA87" i="47" s="1"/>
  <c r="V83" i="44"/>
  <c r="AY83" i="44" s="1"/>
  <c r="AA83" i="44"/>
  <c r="Y83" i="44"/>
  <c r="U83" i="44"/>
  <c r="AB83" i="44"/>
  <c r="AE83" i="44" a="1"/>
  <c r="AE83" i="44" s="1"/>
  <c r="Z83" i="44"/>
  <c r="AZ83" i="44" s="1"/>
  <c r="W83" i="44"/>
  <c r="U122" i="44"/>
  <c r="P122" i="44"/>
  <c r="V122" i="44"/>
  <c r="AY122" i="44" s="1"/>
  <c r="BB122" i="44" s="1"/>
  <c r="AA122" i="44"/>
  <c r="AB122" i="44"/>
  <c r="W122" i="44"/>
  <c r="AA106" i="43"/>
  <c r="AB106" i="43"/>
  <c r="Y106" i="43"/>
  <c r="W106" i="43"/>
  <c r="S106" i="43"/>
  <c r="U106" i="43"/>
  <c r="V106" i="43"/>
  <c r="AY106" i="43" s="1"/>
  <c r="AE106" i="43" a="1"/>
  <c r="AE106" i="43" s="1"/>
  <c r="AD106" i="43" s="1"/>
  <c r="AC106" i="43" s="1"/>
  <c r="R106" i="43"/>
  <c r="Q106" i="43"/>
  <c r="BA106" i="43" s="1"/>
  <c r="BB106" i="43" s="1"/>
  <c r="P106" i="43"/>
  <c r="Z106" i="43"/>
  <c r="AZ106" i="43" s="1"/>
  <c r="Q81" i="41"/>
  <c r="BA81" i="41" s="1"/>
  <c r="BB81" i="41" s="1"/>
  <c r="P81" i="41"/>
  <c r="Y81" i="41"/>
  <c r="U81" i="41"/>
  <c r="AA81" i="41"/>
  <c r="V81" i="41"/>
  <c r="AY81" i="41" s="1"/>
  <c r="S81" i="41"/>
  <c r="R81" i="41"/>
  <c r="W81" i="41"/>
  <c r="Y73" i="39"/>
  <c r="Z73" i="39"/>
  <c r="AZ73" i="39" s="1"/>
  <c r="AS73" i="39"/>
  <c r="AF73" i="39" s="1"/>
  <c r="W73" i="39"/>
  <c r="V73" i="39"/>
  <c r="AY73" i="39" s="1"/>
  <c r="S73" i="39"/>
  <c r="R73" i="39"/>
  <c r="AA73" i="39"/>
  <c r="U73" i="39"/>
  <c r="Q73" i="39"/>
  <c r="BA73" i="39" s="1"/>
  <c r="P73" i="39"/>
  <c r="AB73" i="39"/>
  <c r="Z105" i="38"/>
  <c r="AZ105" i="38" s="1"/>
  <c r="W105" i="38"/>
  <c r="U105" i="38"/>
  <c r="AA105" i="38"/>
  <c r="Y105" i="38"/>
  <c r="AB105" i="38"/>
  <c r="Q105" i="38"/>
  <c r="BA105" i="38" s="1"/>
  <c r="BB105" i="38" s="1"/>
  <c r="V105" i="38"/>
  <c r="AY105" i="38" s="1"/>
  <c r="AE105" i="38" a="1"/>
  <c r="AE105" i="38" s="1"/>
  <c r="AD105" i="38" s="1"/>
  <c r="AC105" i="38" s="1"/>
  <c r="R105" i="38"/>
  <c r="S105" i="38"/>
  <c r="P105" i="38"/>
  <c r="R110" i="59"/>
  <c r="P110" i="59"/>
  <c r="Y110" i="59"/>
  <c r="U110" i="59"/>
  <c r="AE110" i="59" a="1"/>
  <c r="AE110" i="59" s="1"/>
  <c r="Q110" i="59"/>
  <c r="BA110" i="59" s="1"/>
  <c r="BB110" i="59" s="1"/>
  <c r="AB110" i="59"/>
  <c r="Z110" i="59"/>
  <c r="AZ110" i="59" s="1"/>
  <c r="W110" i="59"/>
  <c r="S110" i="59"/>
  <c r="AA110" i="59"/>
  <c r="V110" i="59"/>
  <c r="AY110" i="59" s="1"/>
  <c r="Y103" i="48"/>
  <c r="AE103" i="48" a="1"/>
  <c r="AE103" i="48" s="1"/>
  <c r="U103" i="48"/>
  <c r="W103" i="48"/>
  <c r="S103" i="48"/>
  <c r="AA103" i="48"/>
  <c r="Q103" i="48"/>
  <c r="BA103" i="48" s="1"/>
  <c r="BB103" i="48" s="1"/>
  <c r="AB103" i="48"/>
  <c r="Z103" i="48"/>
  <c r="AZ103" i="48" s="1"/>
  <c r="V96" i="47"/>
  <c r="AY96" i="47" s="1"/>
  <c r="AB96" i="47"/>
  <c r="Z96" i="47"/>
  <c r="AZ96" i="47" s="1"/>
  <c r="R96" i="47"/>
  <c r="P96" i="47"/>
  <c r="S96" i="47"/>
  <c r="AA96" i="47"/>
  <c r="Y96" i="47"/>
  <c r="Q96" i="47"/>
  <c r="BA96" i="47" s="1"/>
  <c r="BB96" i="47" s="1"/>
  <c r="W96" i="47"/>
  <c r="AE96" i="47" a="1"/>
  <c r="AE96" i="47" s="1"/>
  <c r="AD96" i="47" s="1"/>
  <c r="AC96" i="47" s="1"/>
  <c r="U96" i="47"/>
  <c r="Q78" i="43"/>
  <c r="BA78" i="43" s="1"/>
  <c r="BB78" i="43" s="1"/>
  <c r="AE78" i="43" a="1"/>
  <c r="AE78" i="43" s="1"/>
  <c r="AD78" i="43" s="1"/>
  <c r="AC78" i="43" s="1"/>
  <c r="Z78" i="43"/>
  <c r="AZ78" i="43" s="1"/>
  <c r="P78" i="43"/>
  <c r="V78" i="43"/>
  <c r="AY78" i="43" s="1"/>
  <c r="Y78" i="43"/>
  <c r="U78" i="43"/>
  <c r="S78" i="43"/>
  <c r="R78" i="43"/>
  <c r="AB78" i="43"/>
  <c r="AA78" i="43"/>
  <c r="W78" i="43"/>
  <c r="Z82" i="41"/>
  <c r="AZ82" i="41" s="1"/>
  <c r="AB82" i="41"/>
  <c r="Y82" i="41"/>
  <c r="AS82" i="41"/>
  <c r="AF82" i="41" s="1"/>
  <c r="Q82" i="41"/>
  <c r="BA82" i="41" s="1"/>
  <c r="W82" i="41"/>
  <c r="R82" i="41"/>
  <c r="V82" i="41"/>
  <c r="AY82" i="41" s="1"/>
  <c r="U82" i="41"/>
  <c r="AA82" i="41"/>
  <c r="S82" i="41"/>
  <c r="P82" i="41"/>
  <c r="U114" i="38"/>
  <c r="Z114" i="38"/>
  <c r="AZ114" i="38" s="1"/>
  <c r="Y114" i="38"/>
  <c r="AB114" i="38"/>
  <c r="AA114" i="38"/>
  <c r="AE114" i="38" a="1"/>
  <c r="AE114" i="38" s="1"/>
  <c r="AD114" i="38" s="1"/>
  <c r="AC114" i="38" s="1"/>
  <c r="P114" i="38"/>
  <c r="R114" i="38"/>
  <c r="W114" i="38"/>
  <c r="S114" i="38"/>
  <c r="V114" i="38"/>
  <c r="AY114" i="38" s="1"/>
  <c r="AA108" i="43"/>
  <c r="AE108" i="43" a="1"/>
  <c r="AE108" i="43" s="1"/>
  <c r="AD108" i="43" s="1"/>
  <c r="AC108" i="43" s="1"/>
  <c r="Z108" i="43"/>
  <c r="AZ108" i="43" s="1"/>
  <c r="Y108" i="43"/>
  <c r="U108" i="43"/>
  <c r="R108" i="43"/>
  <c r="V108" i="43"/>
  <c r="AY108" i="43" s="1"/>
  <c r="Y112" i="42"/>
  <c r="V112" i="42"/>
  <c r="AY112" i="42" s="1"/>
  <c r="BB112" i="42" s="1"/>
  <c r="U112" i="42"/>
  <c r="AS112" i="42"/>
  <c r="AF112" i="42" s="1"/>
  <c r="S112" i="42"/>
  <c r="P112" i="42"/>
  <c r="AB112" i="42"/>
  <c r="R112" i="42"/>
  <c r="AA112" i="42"/>
  <c r="W112" i="42"/>
  <c r="R112" i="55"/>
  <c r="S112" i="55"/>
  <c r="Q112" i="55"/>
  <c r="BA112" i="55" s="1"/>
  <c r="BB112" i="55" s="1"/>
  <c r="Y112" i="55"/>
  <c r="W112" i="55"/>
  <c r="AA112" i="55"/>
  <c r="Z112" i="55"/>
  <c r="AZ112" i="55" s="1"/>
  <c r="P112" i="55"/>
  <c r="V112" i="55"/>
  <c r="AY112" i="55" s="1"/>
  <c r="U112" i="55"/>
  <c r="AB112" i="55"/>
  <c r="AE112" i="55" a="1"/>
  <c r="AE112" i="55" s="1"/>
  <c r="AB57" i="50"/>
  <c r="U57" i="50"/>
  <c r="AU57" i="50"/>
  <c r="AA57" i="50"/>
  <c r="S57" i="50"/>
  <c r="AE57" i="50" a="1"/>
  <c r="AE57" i="50" s="1"/>
  <c r="Q57" i="50"/>
  <c r="BA57" i="50" s="1"/>
  <c r="BB57" i="50" s="1"/>
  <c r="R57" i="50"/>
  <c r="Z57" i="50"/>
  <c r="AZ57" i="50" s="1"/>
  <c r="P57" i="50"/>
  <c r="V57" i="50"/>
  <c r="AY57" i="50" s="1"/>
  <c r="Y57" i="50"/>
  <c r="W57" i="50"/>
  <c r="S90" i="47"/>
  <c r="Q90" i="47"/>
  <c r="BA90" i="47" s="1"/>
  <c r="BB90" i="47" s="1"/>
  <c r="Y90" i="47"/>
  <c r="AB90" i="47"/>
  <c r="AA90" i="47"/>
  <c r="Z90" i="47"/>
  <c r="AZ90" i="47" s="1"/>
  <c r="U90" i="47"/>
  <c r="W90" i="47"/>
  <c r="AE90" i="47" a="1"/>
  <c r="AE90" i="47" s="1"/>
  <c r="AD90" i="47" s="1"/>
  <c r="AC90" i="47" s="1"/>
  <c r="S87" i="43"/>
  <c r="AS87" i="43"/>
  <c r="AF87" i="43" s="1"/>
  <c r="W87" i="43"/>
  <c r="Z87" i="43"/>
  <c r="AZ87" i="43" s="1"/>
  <c r="P87" i="43"/>
  <c r="AA87" i="43"/>
  <c r="Q87" i="43"/>
  <c r="BA87" i="43" s="1"/>
  <c r="Y87" i="43"/>
  <c r="V87" i="43"/>
  <c r="AY87" i="43" s="1"/>
  <c r="U87" i="43"/>
  <c r="R68" i="42"/>
  <c r="U68" i="42"/>
  <c r="Q68" i="42"/>
  <c r="BA68" i="42" s="1"/>
  <c r="BB68" i="42" s="1"/>
  <c r="AB68" i="42"/>
  <c r="W68" i="42"/>
  <c r="AE68" i="42" a="1"/>
  <c r="AE68" i="42" s="1"/>
  <c r="AD68" i="42" s="1"/>
  <c r="AC68" i="42" s="1"/>
  <c r="P106" i="56"/>
  <c r="V106" i="56"/>
  <c r="AY106" i="56" s="1"/>
  <c r="U106" i="56"/>
  <c r="S106" i="56"/>
  <c r="Z106" i="56"/>
  <c r="AZ106" i="56" s="1"/>
  <c r="AA106" i="56"/>
  <c r="Y106" i="56"/>
  <c r="Q106" i="56"/>
  <c r="BA106" i="56" s="1"/>
  <c r="W106" i="56"/>
  <c r="AS106" i="56"/>
  <c r="AF106" i="56" s="1"/>
  <c r="AB106" i="56"/>
  <c r="R106" i="56"/>
  <c r="V32" i="54"/>
  <c r="AY32" i="54" s="1"/>
  <c r="Z32" i="54"/>
  <c r="AZ32" i="54" s="1"/>
  <c r="U32" i="54"/>
  <c r="P32" i="54"/>
  <c r="AU32" i="54"/>
  <c r="AV80" i="54" s="1"/>
  <c r="S32" i="54"/>
  <c r="AB32" i="54"/>
  <c r="R32" i="54"/>
  <c r="AA32" i="54"/>
  <c r="W32" i="54"/>
  <c r="Q32" i="54"/>
  <c r="BA32" i="54" s="1"/>
  <c r="Y122" i="49"/>
  <c r="S122" i="49"/>
  <c r="V122" i="49"/>
  <c r="AY122" i="49" s="1"/>
  <c r="AB122" i="49"/>
  <c r="R122" i="49"/>
  <c r="AA122" i="49"/>
  <c r="Q122" i="49"/>
  <c r="BA122" i="49" s="1"/>
  <c r="BB122" i="49" s="1"/>
  <c r="Z122" i="49"/>
  <c r="AZ122" i="49" s="1"/>
  <c r="W122" i="49"/>
  <c r="P122" i="49"/>
  <c r="AE122" i="49" a="1"/>
  <c r="AE122" i="49" s="1"/>
  <c r="U122" i="49"/>
  <c r="Q39" i="47"/>
  <c r="BA39" i="47" s="1"/>
  <c r="Y39" i="47"/>
  <c r="W39" i="47"/>
  <c r="P39" i="47"/>
  <c r="AU39" i="47"/>
  <c r="R123" i="47"/>
  <c r="U123" i="47"/>
  <c r="AA123" i="47"/>
  <c r="W123" i="47"/>
  <c r="Q123" i="47"/>
  <c r="BA123" i="47" s="1"/>
  <c r="BB123" i="47" s="1"/>
  <c r="Z123" i="47"/>
  <c r="AZ123" i="47" s="1"/>
  <c r="P123" i="47"/>
  <c r="Y123" i="47"/>
  <c r="S123" i="47"/>
  <c r="AE123" i="47" a="1"/>
  <c r="AE123" i="47" s="1"/>
  <c r="AD123" i="47" s="1"/>
  <c r="AC123" i="47" s="1"/>
  <c r="AB123" i="47"/>
  <c r="V123" i="47"/>
  <c r="AY123" i="47" s="1"/>
  <c r="S69" i="41"/>
  <c r="Q69" i="41"/>
  <c r="BA69" i="41" s="1"/>
  <c r="P69" i="41"/>
  <c r="AS69" i="41"/>
  <c r="AF69" i="41" s="1"/>
  <c r="W69" i="41"/>
  <c r="AB69" i="41"/>
  <c r="V69" i="41"/>
  <c r="AY69" i="41" s="1"/>
  <c r="U69" i="41"/>
  <c r="AA69" i="41"/>
  <c r="Z69" i="41"/>
  <c r="AZ69" i="41" s="1"/>
  <c r="Y69" i="41"/>
  <c r="R69" i="41"/>
  <c r="AS97" i="58"/>
  <c r="AF97" i="58" s="1"/>
  <c r="Q97" i="58"/>
  <c r="BA97" i="58" s="1"/>
  <c r="AA97" i="58"/>
  <c r="AB97" i="58"/>
  <c r="Y97" i="58"/>
  <c r="R97" i="58"/>
  <c r="W97" i="58"/>
  <c r="Z97" i="58"/>
  <c r="AZ97" i="58" s="1"/>
  <c r="P97" i="58"/>
  <c r="U97" i="58"/>
  <c r="V97" i="58"/>
  <c r="AY97" i="58" s="1"/>
  <c r="S97" i="58"/>
  <c r="Y25" i="57"/>
  <c r="AB25" i="57"/>
  <c r="Q25" i="57"/>
  <c r="BA25" i="57" s="1"/>
  <c r="R25" i="57"/>
  <c r="U25" i="57"/>
  <c r="Z25" i="57"/>
  <c r="AZ25" i="57" s="1"/>
  <c r="W25" i="57"/>
  <c r="S25" i="57"/>
  <c r="V25" i="57"/>
  <c r="AY25" i="57" s="1"/>
  <c r="AU25" i="57"/>
  <c r="AV114" i="57" s="1"/>
  <c r="P25" i="57"/>
  <c r="AA25" i="57"/>
  <c r="AA10" i="56"/>
  <c r="V10" i="56"/>
  <c r="AY10" i="56" s="1"/>
  <c r="Q10" i="56"/>
  <c r="BA10" i="56" s="1"/>
  <c r="S10" i="56"/>
  <c r="U10" i="56"/>
  <c r="Z10" i="56"/>
  <c r="AZ10" i="56" s="1"/>
  <c r="P10" i="56"/>
  <c r="AB10" i="56"/>
  <c r="R10" i="56"/>
  <c r="Y10" i="56"/>
  <c r="W10" i="56"/>
  <c r="AU10" i="56"/>
  <c r="AV12" i="56" s="1"/>
  <c r="AB95" i="55"/>
  <c r="V95" i="55"/>
  <c r="AY95" i="55" s="1"/>
  <c r="W95" i="55"/>
  <c r="U95" i="55"/>
  <c r="Y95" i="55"/>
  <c r="R95" i="55"/>
  <c r="Q95" i="55"/>
  <c r="BA95" i="55" s="1"/>
  <c r="BB95" i="55" s="1"/>
  <c r="Z95" i="55"/>
  <c r="AZ95" i="55" s="1"/>
  <c r="AA95" i="55"/>
  <c r="P95" i="55"/>
  <c r="S95" i="55"/>
  <c r="AE95" i="55" a="1"/>
  <c r="AE95" i="55" s="1"/>
  <c r="AD95" i="55" s="1"/>
  <c r="AC95" i="55" s="1"/>
  <c r="AA100" i="54"/>
  <c r="Y100" i="54"/>
  <c r="Q100" i="54"/>
  <c r="BA100" i="54" s="1"/>
  <c r="BB100" i="54" s="1"/>
  <c r="S100" i="54"/>
  <c r="Z100" i="54"/>
  <c r="AZ100" i="54" s="1"/>
  <c r="AB100" i="54"/>
  <c r="R100" i="54"/>
  <c r="P100" i="54"/>
  <c r="W100" i="54"/>
  <c r="V100" i="54"/>
  <c r="AY100" i="54" s="1"/>
  <c r="AE100" i="54" a="1"/>
  <c r="AE100" i="54" s="1"/>
  <c r="AD100" i="54" s="1"/>
  <c r="AC100" i="54" s="1"/>
  <c r="U100" i="54"/>
  <c r="W117" i="53"/>
  <c r="U117" i="53"/>
  <c r="AA117" i="53"/>
  <c r="P117" i="53"/>
  <c r="Q117" i="53"/>
  <c r="BA117" i="53" s="1"/>
  <c r="Z117" i="53"/>
  <c r="AZ117" i="53" s="1"/>
  <c r="Y117" i="53"/>
  <c r="R117" i="53"/>
  <c r="V117" i="53"/>
  <c r="AY117" i="53" s="1"/>
  <c r="S117" i="53"/>
  <c r="AS117" i="53"/>
  <c r="AF117" i="53" s="1"/>
  <c r="AB117" i="53"/>
  <c r="W119" i="52"/>
  <c r="AE119" i="52" a="1"/>
  <c r="AE119" i="52" s="1"/>
  <c r="AD119" i="52" s="1"/>
  <c r="AC119" i="52" s="1"/>
  <c r="R119" i="52"/>
  <c r="Z119" i="52"/>
  <c r="AZ119" i="52" s="1"/>
  <c r="P119" i="52"/>
  <c r="Q119" i="52"/>
  <c r="BA119" i="52" s="1"/>
  <c r="BB119" i="52" s="1"/>
  <c r="AA119" i="52"/>
  <c r="Y119" i="52"/>
  <c r="U119" i="52"/>
  <c r="S119" i="52"/>
  <c r="V119" i="52"/>
  <c r="AY119" i="52" s="1"/>
  <c r="AB119" i="52"/>
  <c r="R69" i="51"/>
  <c r="Q69" i="51"/>
  <c r="BA69" i="51" s="1"/>
  <c r="Z69" i="51"/>
  <c r="AZ69" i="51" s="1"/>
  <c r="AS69" i="51"/>
  <c r="AF69" i="51" s="1"/>
  <c r="P69" i="51"/>
  <c r="W69" i="51"/>
  <c r="V69" i="51"/>
  <c r="AY69" i="51" s="1"/>
  <c r="U69" i="51"/>
  <c r="S69" i="51"/>
  <c r="AB69" i="51"/>
  <c r="W112" i="50"/>
  <c r="S112" i="50"/>
  <c r="V112" i="50"/>
  <c r="AY112" i="50" s="1"/>
  <c r="P112" i="50"/>
  <c r="U112" i="50"/>
  <c r="AA112" i="50"/>
  <c r="AB112" i="50"/>
  <c r="R112" i="50"/>
  <c r="Q112" i="50"/>
  <c r="BA112" i="50" s="1"/>
  <c r="Z112" i="50"/>
  <c r="AZ112" i="50" s="1"/>
  <c r="Y112" i="50"/>
  <c r="AS112" i="50"/>
  <c r="AF112" i="50" s="1"/>
  <c r="Y44" i="50"/>
  <c r="P44" i="50"/>
  <c r="W44" i="50"/>
  <c r="U44" i="50"/>
  <c r="V44" i="50"/>
  <c r="AY44" i="50" s="1"/>
  <c r="AB44" i="50"/>
  <c r="S44" i="50"/>
  <c r="R44" i="50"/>
  <c r="AA44" i="50"/>
  <c r="Q44" i="50"/>
  <c r="BA44" i="50" s="1"/>
  <c r="AU44" i="50"/>
  <c r="AV47" i="50" s="1"/>
  <c r="Z44" i="50"/>
  <c r="AZ44" i="50" s="1"/>
  <c r="Y108" i="47"/>
  <c r="U108" i="47"/>
  <c r="V108" i="47"/>
  <c r="AY108" i="47" s="1"/>
  <c r="Q108" i="47"/>
  <c r="BA108" i="47" s="1"/>
  <c r="BB108" i="47" s="1"/>
  <c r="AE108" i="47" a="1"/>
  <c r="AE108" i="47" s="1"/>
  <c r="AD108" i="47" s="1"/>
  <c r="AC108" i="47" s="1"/>
  <c r="S108" i="47"/>
  <c r="AB108" i="47"/>
  <c r="P108" i="47"/>
  <c r="R108" i="47"/>
  <c r="AA108" i="47"/>
  <c r="W108" i="47"/>
  <c r="Z108" i="47"/>
  <c r="AZ108" i="47" s="1"/>
  <c r="AU57" i="44"/>
  <c r="U57" i="44"/>
  <c r="Y57" i="44"/>
  <c r="AB57" i="44"/>
  <c r="W57" i="44"/>
  <c r="AA57" i="44"/>
  <c r="Z57" i="44"/>
  <c r="AZ57" i="44" s="1"/>
  <c r="AE57" i="44" a="1"/>
  <c r="AE57" i="44" s="1"/>
  <c r="P57" i="44"/>
  <c r="Q57" i="44"/>
  <c r="BA57" i="44" s="1"/>
  <c r="BB57" i="44" s="1"/>
  <c r="V57" i="44"/>
  <c r="AY57" i="44" s="1"/>
  <c r="R57" i="44"/>
  <c r="Z95" i="33"/>
  <c r="AZ95" i="33" s="1"/>
  <c r="Y95" i="33"/>
  <c r="P95" i="33"/>
  <c r="W95" i="33"/>
  <c r="U95" i="33"/>
  <c r="AE95" i="33" a="1"/>
  <c r="AE95" i="33" s="1"/>
  <c r="AB95" i="33"/>
  <c r="AA95" i="33"/>
  <c r="R95" i="33"/>
  <c r="S95" i="33"/>
  <c r="Q95" i="33"/>
  <c r="BA95" i="33" s="1"/>
  <c r="BB95" i="33" s="1"/>
  <c r="V95" i="33"/>
  <c r="AY95" i="33" s="1"/>
  <c r="U88" i="32"/>
  <c r="V88" i="32"/>
  <c r="AY88" i="32" s="1"/>
  <c r="R88" i="32"/>
  <c r="AB88" i="32"/>
  <c r="AA88" i="32"/>
  <c r="W88" i="32"/>
  <c r="Y88" i="32"/>
  <c r="S88" i="32"/>
  <c r="Q88" i="32"/>
  <c r="BA88" i="32" s="1"/>
  <c r="BB88" i="32" s="1"/>
  <c r="AE88" i="32" a="1"/>
  <c r="AE88" i="32" s="1"/>
  <c r="Z88" i="32"/>
  <c r="AZ88" i="32" s="1"/>
  <c r="P88" i="32"/>
  <c r="AB126" i="30"/>
  <c r="Y126" i="30"/>
  <c r="S126" i="30"/>
  <c r="U126" i="30"/>
  <c r="R126" i="30"/>
  <c r="AA126" i="30"/>
  <c r="Z126" i="30"/>
  <c r="AZ126" i="30" s="1"/>
  <c r="Q126" i="30"/>
  <c r="BA126" i="30" s="1"/>
  <c r="W126" i="30"/>
  <c r="V126" i="30"/>
  <c r="AY126" i="30" s="1"/>
  <c r="AS126" i="30"/>
  <c r="AF126" i="30" s="1"/>
  <c r="P126" i="30"/>
  <c r="R53" i="28"/>
  <c r="S53" i="28"/>
  <c r="AA92" i="37"/>
  <c r="Q92" i="37"/>
  <c r="BA92" i="37" s="1"/>
  <c r="BB92" i="37" s="1"/>
  <c r="P92" i="37"/>
  <c r="AB92" i="37"/>
  <c r="Z92" i="37"/>
  <c r="AZ92" i="37" s="1"/>
  <c r="R92" i="37"/>
  <c r="W92" i="37"/>
  <c r="Y92" i="37"/>
  <c r="AE92" i="37" a="1"/>
  <c r="AE92" i="37" s="1"/>
  <c r="AD92" i="37" s="1"/>
  <c r="AC92" i="37" s="1"/>
  <c r="S92" i="37"/>
  <c r="V92" i="37"/>
  <c r="AY92" i="37" s="1"/>
  <c r="U92" i="37"/>
  <c r="AE62" i="33" a="1"/>
  <c r="AE62" i="33" s="1"/>
  <c r="Y62" i="33"/>
  <c r="R62" i="33"/>
  <c r="V62" i="33"/>
  <c r="AY62" i="33" s="1"/>
  <c r="Q62" i="33"/>
  <c r="BA62" i="33" s="1"/>
  <c r="BB62" i="33" s="1"/>
  <c r="S62" i="33"/>
  <c r="AB62" i="33"/>
  <c r="P62" i="33"/>
  <c r="AU62" i="33"/>
  <c r="W62" i="33"/>
  <c r="AA62" i="33"/>
  <c r="U62" i="33"/>
  <c r="Z62" i="33"/>
  <c r="AZ62" i="33" s="1"/>
  <c r="R125" i="32"/>
  <c r="Y125" i="32"/>
  <c r="AA125" i="32"/>
  <c r="Q125" i="32"/>
  <c r="BA125" i="32" s="1"/>
  <c r="Z125" i="32"/>
  <c r="AZ125" i="32" s="1"/>
  <c r="P125" i="32"/>
  <c r="W125" i="32"/>
  <c r="S125" i="32"/>
  <c r="AB125" i="32"/>
  <c r="V125" i="32"/>
  <c r="AY125" i="32" s="1"/>
  <c r="Q126" i="31"/>
  <c r="BA126" i="31" s="1"/>
  <c r="BB126" i="31" s="1"/>
  <c r="Y126" i="31"/>
  <c r="P126" i="31"/>
  <c r="Z126" i="31"/>
  <c r="AZ126" i="31" s="1"/>
  <c r="U126" i="31"/>
  <c r="AE126" i="31" a="1"/>
  <c r="AE126" i="31" s="1"/>
  <c r="AD126" i="31" s="1"/>
  <c r="AC126" i="31" s="1"/>
  <c r="V126" i="31"/>
  <c r="AY126" i="31" s="1"/>
  <c r="AB126" i="31"/>
  <c r="R126" i="31"/>
  <c r="AA126" i="31"/>
  <c r="V83" i="12"/>
  <c r="AY83" i="12" s="1"/>
  <c r="S83" i="12"/>
  <c r="Y83" i="12"/>
  <c r="AE127" i="31" a="1"/>
  <c r="AE127" i="31" s="1"/>
  <c r="AD127" i="31" s="1"/>
  <c r="AC127" i="31" s="1"/>
  <c r="W127" i="31"/>
  <c r="Y127" i="31"/>
  <c r="Z127" i="31"/>
  <c r="AZ127" i="31" s="1"/>
  <c r="P127" i="31"/>
  <c r="U127" i="31"/>
  <c r="AB127" i="31"/>
  <c r="R127" i="31"/>
  <c r="S127" i="31"/>
  <c r="V127" i="31"/>
  <c r="AY127" i="31" s="1"/>
  <c r="AA127" i="31"/>
  <c r="Q127" i="31"/>
  <c r="BA127" i="31" s="1"/>
  <c r="BB127" i="31" s="1"/>
  <c r="Z109" i="28"/>
  <c r="AZ109" i="28" s="1"/>
  <c r="AE109" i="28" a="1"/>
  <c r="AE109" i="28" s="1"/>
  <c r="V109" i="28"/>
  <c r="AY109" i="28" s="1"/>
  <c r="U109" i="28"/>
  <c r="P109" i="28"/>
  <c r="R109" i="28"/>
  <c r="Q109" i="28"/>
  <c r="BA109" i="28" s="1"/>
  <c r="BB109" i="28" s="1"/>
  <c r="AB109" i="28"/>
  <c r="Y109" i="28"/>
  <c r="S109" i="28"/>
  <c r="AA109" i="28"/>
  <c r="W102" i="12"/>
  <c r="AE102" i="12" a="1"/>
  <c r="AE102" i="12" s="1"/>
  <c r="AD102" i="12" s="1"/>
  <c r="AC102" i="12" s="1"/>
  <c r="Q102" i="12"/>
  <c r="BA102" i="12" s="1"/>
  <c r="BB102" i="12" s="1"/>
  <c r="AA102" i="12"/>
  <c r="R102" i="12"/>
  <c r="P102" i="12"/>
  <c r="U100" i="36"/>
  <c r="Z100" i="36"/>
  <c r="AZ100" i="36" s="1"/>
  <c r="P100" i="36"/>
  <c r="Y100" i="36"/>
  <c r="Q100" i="36"/>
  <c r="BA100" i="36" s="1"/>
  <c r="BB100" i="36" s="1"/>
  <c r="AE100" i="36" a="1"/>
  <c r="AE100" i="36" s="1"/>
  <c r="AD100" i="36" s="1"/>
  <c r="AC100" i="36" s="1"/>
  <c r="V100" i="36"/>
  <c r="AY100" i="36" s="1"/>
  <c r="W100" i="36"/>
  <c r="AA100" i="36"/>
  <c r="AB100" i="36"/>
  <c r="R100" i="36"/>
  <c r="S100" i="36"/>
  <c r="AS117" i="35"/>
  <c r="AF117" i="35" s="1"/>
  <c r="AB117" i="35"/>
  <c r="AA117" i="35"/>
  <c r="R117" i="35"/>
  <c r="Q117" i="35"/>
  <c r="BA117" i="35" s="1"/>
  <c r="Z117" i="35"/>
  <c r="AZ117" i="35" s="1"/>
  <c r="Y117" i="35"/>
  <c r="P117" i="35"/>
  <c r="W117" i="35"/>
  <c r="V117" i="35"/>
  <c r="AY117" i="35" s="1"/>
  <c r="S117" i="35"/>
  <c r="U117" i="35"/>
  <c r="AA99" i="32"/>
  <c r="Q99" i="32"/>
  <c r="BA99" i="32" s="1"/>
  <c r="BB99" i="32" s="1"/>
  <c r="U99" i="32"/>
  <c r="AB99" i="32"/>
  <c r="S99" i="32"/>
  <c r="W99" i="32"/>
  <c r="Z99" i="32"/>
  <c r="AZ99" i="32" s="1"/>
  <c r="Y99" i="32"/>
  <c r="V99" i="32"/>
  <c r="AY99" i="32" s="1"/>
  <c r="AE99" i="32" a="1"/>
  <c r="AE99" i="32" s="1"/>
  <c r="AD99" i="32" s="1"/>
  <c r="AC99" i="32" s="1"/>
  <c r="R99" i="32"/>
  <c r="P99" i="32"/>
  <c r="U17" i="30"/>
  <c r="P17" i="30"/>
  <c r="Q63" i="30"/>
  <c r="BA63" i="30" s="1"/>
  <c r="P63" i="30"/>
  <c r="AB105" i="30"/>
  <c r="U105" i="30"/>
  <c r="AE105" i="30" a="1"/>
  <c r="AE105" i="30" s="1"/>
  <c r="AD105" i="30" s="1"/>
  <c r="AC105" i="30" s="1"/>
  <c r="S105" i="30"/>
  <c r="V105" i="30"/>
  <c r="AY105" i="30" s="1"/>
  <c r="R105" i="30"/>
  <c r="Q105" i="30"/>
  <c r="BA105" i="30" s="1"/>
  <c r="BB105" i="30" s="1"/>
  <c r="Z105" i="30"/>
  <c r="AZ105" i="30" s="1"/>
  <c r="AA105" i="30"/>
  <c r="P105" i="30"/>
  <c r="W105" i="30"/>
  <c r="Y105" i="30"/>
  <c r="Q80" i="28"/>
  <c r="BA80" i="28" s="1"/>
  <c r="BB80" i="28" s="1"/>
  <c r="P80" i="28"/>
  <c r="AS104" i="35"/>
  <c r="AF104" i="35" s="1"/>
  <c r="Q104" i="35"/>
  <c r="BA104" i="35" s="1"/>
  <c r="S104" i="35"/>
  <c r="P104" i="35"/>
  <c r="R104" i="35"/>
  <c r="W77" i="33"/>
  <c r="Z77" i="33"/>
  <c r="AZ77" i="33" s="1"/>
  <c r="U77" i="33"/>
  <c r="AE77" i="33" a="1"/>
  <c r="AE77" i="33" s="1"/>
  <c r="AD77" i="33" s="1"/>
  <c r="AC77" i="33" s="1"/>
  <c r="AB77" i="33"/>
  <c r="AA77" i="33"/>
  <c r="S77" i="33"/>
  <c r="Y77" i="33"/>
  <c r="P84" i="32"/>
  <c r="V84" i="32"/>
  <c r="AY84" i="32" s="1"/>
  <c r="W84" i="32"/>
  <c r="U84" i="32"/>
  <c r="Y84" i="32"/>
  <c r="S84" i="32"/>
  <c r="AB84" i="32"/>
  <c r="R84" i="32"/>
  <c r="Q84" i="32"/>
  <c r="BA84" i="32" s="1"/>
  <c r="BB84" i="32" s="1"/>
  <c r="AE84" i="32" a="1"/>
  <c r="AE84" i="32" s="1"/>
  <c r="AD84" i="32" s="1"/>
  <c r="AC84" i="32" s="1"/>
  <c r="AA84" i="32"/>
  <c r="Z84" i="32"/>
  <c r="AZ84" i="32" s="1"/>
  <c r="W99" i="30"/>
  <c r="V99" i="30"/>
  <c r="AY99" i="30" s="1"/>
  <c r="Y99" i="30"/>
  <c r="AB99" i="30"/>
  <c r="P99" i="30"/>
  <c r="Q99" i="30"/>
  <c r="BA99" i="30" s="1"/>
  <c r="BB99" i="30" s="1"/>
  <c r="Z99" i="30"/>
  <c r="AZ99" i="30" s="1"/>
  <c r="S99" i="30"/>
  <c r="R99" i="30"/>
  <c r="AE99" i="30" a="1"/>
  <c r="AE99" i="30" s="1"/>
  <c r="AD99" i="30" s="1"/>
  <c r="AC99" i="30" s="1"/>
  <c r="AA99" i="30"/>
  <c r="U99" i="30"/>
  <c r="P126" i="36"/>
  <c r="AA126" i="36"/>
  <c r="AS126" i="36"/>
  <c r="AF126" i="36" s="1"/>
  <c r="Y126" i="36"/>
  <c r="W126" i="36"/>
  <c r="V126" i="36"/>
  <c r="AY126" i="36" s="1"/>
  <c r="U126" i="36"/>
  <c r="S126" i="36"/>
  <c r="R126" i="36"/>
  <c r="Q126" i="36"/>
  <c r="BA126" i="36" s="1"/>
  <c r="AB126" i="36"/>
  <c r="Z126" i="36"/>
  <c r="AZ126" i="36" s="1"/>
  <c r="S70" i="33"/>
  <c r="Q70" i="33"/>
  <c r="BA70" i="33" s="1"/>
  <c r="U70" i="33"/>
  <c r="R70" i="33"/>
  <c r="AS70" i="33"/>
  <c r="AF70" i="33" s="1"/>
  <c r="P70" i="33"/>
  <c r="P66" i="31"/>
  <c r="AA66" i="31"/>
  <c r="R66" i="31"/>
  <c r="AS66" i="31"/>
  <c r="AF66" i="31" s="1"/>
  <c r="AB66" i="31"/>
  <c r="Q66" i="31"/>
  <c r="BA66" i="31" s="1"/>
  <c r="Y66" i="31"/>
  <c r="Z66" i="31"/>
  <c r="AZ66" i="31" s="1"/>
  <c r="V66" i="31"/>
  <c r="AY66" i="31" s="1"/>
  <c r="U66" i="31"/>
  <c r="S66" i="31"/>
  <c r="W66" i="31"/>
  <c r="AB112" i="28"/>
  <c r="U112" i="28"/>
  <c r="AE112" i="28" a="1"/>
  <c r="AE112" i="28" s="1"/>
  <c r="AA112" i="28"/>
  <c r="Z112" i="28"/>
  <c r="AZ112" i="28" s="1"/>
  <c r="W112" i="28"/>
  <c r="Y112" i="28"/>
  <c r="Q112" i="28"/>
  <c r="BA112" i="28" s="1"/>
  <c r="BB112" i="28" s="1"/>
  <c r="Y86" i="33"/>
  <c r="S115" i="33"/>
  <c r="U115" i="33"/>
  <c r="R115" i="33"/>
  <c r="Q115" i="33"/>
  <c r="BA115" i="33" s="1"/>
  <c r="V115" i="33"/>
  <c r="AY115" i="33" s="1"/>
  <c r="Z115" i="33"/>
  <c r="AZ115" i="33" s="1"/>
  <c r="P115" i="33"/>
  <c r="Y115" i="33"/>
  <c r="P27" i="37"/>
  <c r="Z27" i="37"/>
  <c r="AZ27" i="37" s="1"/>
  <c r="Y27" i="37"/>
  <c r="AB27" i="37"/>
  <c r="V27" i="37"/>
  <c r="AY27" i="37" s="1"/>
  <c r="AU27" i="37"/>
  <c r="AV103" i="37" s="1"/>
  <c r="S27" i="37"/>
  <c r="AA27" i="37"/>
  <c r="R27" i="37"/>
  <c r="U27" i="37"/>
  <c r="Q27" i="37"/>
  <c r="BA27" i="37" s="1"/>
  <c r="BB27" i="37" s="1"/>
  <c r="W27" i="37"/>
  <c r="AE27" i="37" a="1"/>
  <c r="AE27" i="37" s="1"/>
  <c r="S11" i="36"/>
  <c r="W11" i="36"/>
  <c r="V11" i="36"/>
  <c r="AY11" i="36" s="1"/>
  <c r="AA11" i="36"/>
  <c r="U11" i="36"/>
  <c r="Q11" i="36"/>
  <c r="BA11" i="36" s="1"/>
  <c r="AB11" i="36"/>
  <c r="Z11" i="36"/>
  <c r="AZ11" i="36" s="1"/>
  <c r="R11" i="36"/>
  <c r="P11" i="36"/>
  <c r="Y11" i="36"/>
  <c r="AU11" i="36"/>
  <c r="AV4" i="36" s="1"/>
  <c r="Y125" i="36"/>
  <c r="U125" i="36"/>
  <c r="S125" i="36"/>
  <c r="W125" i="36"/>
  <c r="P125" i="36"/>
  <c r="Q125" i="36"/>
  <c r="BA125" i="36" s="1"/>
  <c r="Z125" i="36"/>
  <c r="AZ125" i="36" s="1"/>
  <c r="V125" i="36"/>
  <c r="AY125" i="36" s="1"/>
  <c r="R125" i="36"/>
  <c r="AA125" i="36"/>
  <c r="AS125" i="36"/>
  <c r="AF125" i="36" s="1"/>
  <c r="AB125" i="36"/>
  <c r="AU33" i="34"/>
  <c r="AV90" i="34" s="1"/>
  <c r="Q33" i="34"/>
  <c r="BA33" i="34" s="1"/>
  <c r="S33" i="34"/>
  <c r="AA33" i="34"/>
  <c r="AB33" i="34"/>
  <c r="R33" i="34"/>
  <c r="Z33" i="34"/>
  <c r="AZ33" i="34" s="1"/>
  <c r="Y33" i="34"/>
  <c r="V33" i="34"/>
  <c r="AY33" i="34" s="1"/>
  <c r="W33" i="34"/>
  <c r="P33" i="34"/>
  <c r="U33" i="34"/>
  <c r="Z116" i="33"/>
  <c r="AZ116" i="33" s="1"/>
  <c r="Y116" i="33"/>
  <c r="S116" i="33"/>
  <c r="AS116" i="33"/>
  <c r="AF116" i="33" s="1"/>
  <c r="AB116" i="33"/>
  <c r="R116" i="33"/>
  <c r="V116" i="33"/>
  <c r="AY116" i="33" s="1"/>
  <c r="AA116" i="33"/>
  <c r="P116" i="33"/>
  <c r="U116" i="33"/>
  <c r="W116" i="33"/>
  <c r="Q116" i="33"/>
  <c r="BA116" i="33" s="1"/>
  <c r="W106" i="28"/>
  <c r="AE106" i="28" a="1"/>
  <c r="AE106" i="28" s="1"/>
  <c r="AD106" i="28" s="1"/>
  <c r="AC106" i="28" s="1"/>
  <c r="U106" i="28"/>
  <c r="Z106" i="28"/>
  <c r="AZ106" i="28" s="1"/>
  <c r="Y106" i="28"/>
  <c r="W88" i="12"/>
  <c r="Z88" i="12"/>
  <c r="AZ88" i="12" s="1"/>
  <c r="Y88" i="12"/>
  <c r="Y8" i="12"/>
  <c r="AE8" i="12" a="1"/>
  <c r="AE8" i="12" s="1"/>
  <c r="AD71" i="44"/>
  <c r="AC71" i="44" s="1"/>
  <c r="AD82" i="38"/>
  <c r="AC82" i="38" s="1"/>
  <c r="AD83" i="50"/>
  <c r="AC83" i="50" s="1"/>
  <c r="AD122" i="45"/>
  <c r="AC122" i="45" s="1"/>
  <c r="AD81" i="43"/>
  <c r="AC81" i="43" s="1"/>
  <c r="AD89" i="32"/>
  <c r="AC89" i="32" s="1"/>
  <c r="AD88" i="30"/>
  <c r="AC88" i="30" s="1"/>
  <c r="AD109" i="28"/>
  <c r="AC109" i="28" s="1"/>
  <c r="AD66" i="44"/>
  <c r="AC66" i="44" s="1"/>
  <c r="AD121" i="42"/>
  <c r="AC121" i="42" s="1"/>
  <c r="AE30" i="46" a="1"/>
  <c r="AE30" i="46" s="1"/>
  <c r="AD30" i="46" s="1"/>
  <c r="AS126" i="50"/>
  <c r="AF126" i="50" s="1"/>
  <c r="S126" i="50"/>
  <c r="U126" i="50"/>
  <c r="R126" i="50"/>
  <c r="V126" i="50"/>
  <c r="AY126" i="50" s="1"/>
  <c r="Z126" i="50"/>
  <c r="AZ126" i="50" s="1"/>
  <c r="Q126" i="50"/>
  <c r="BA126" i="50" s="1"/>
  <c r="P126" i="50"/>
  <c r="AB126" i="50"/>
  <c r="Y126" i="50"/>
  <c r="AA126" i="50"/>
  <c r="W126" i="50"/>
  <c r="Z57" i="49"/>
  <c r="AZ57" i="49" s="1"/>
  <c r="S57" i="49"/>
  <c r="P57" i="49"/>
  <c r="AU57" i="49"/>
  <c r="U57" i="49"/>
  <c r="AA57" i="49"/>
  <c r="Q57" i="49"/>
  <c r="BA57" i="49" s="1"/>
  <c r="R57" i="49"/>
  <c r="W57" i="49"/>
  <c r="AB57" i="49"/>
  <c r="Y57" i="49"/>
  <c r="V57" i="49"/>
  <c r="AY57" i="49" s="1"/>
  <c r="S121" i="58"/>
  <c r="W121" i="58"/>
  <c r="AB121" i="58"/>
  <c r="R121" i="58"/>
  <c r="AA121" i="58"/>
  <c r="AE121" i="58" a="1"/>
  <c r="AE121" i="58" s="1"/>
  <c r="Q121" i="58"/>
  <c r="BA121" i="58" s="1"/>
  <c r="BB121" i="58" s="1"/>
  <c r="Z121" i="58"/>
  <c r="AZ121" i="58" s="1"/>
  <c r="V121" i="58"/>
  <c r="AY121" i="58" s="1"/>
  <c r="P121" i="58"/>
  <c r="U121" i="58"/>
  <c r="Y121" i="58"/>
  <c r="Y56" i="57"/>
  <c r="V56" i="57"/>
  <c r="AY56" i="57" s="1"/>
  <c r="R56" i="57"/>
  <c r="Q56" i="57"/>
  <c r="BA56" i="57" s="1"/>
  <c r="AB56" i="57"/>
  <c r="W56" i="57"/>
  <c r="Z56" i="57"/>
  <c r="AZ56" i="57" s="1"/>
  <c r="AU56" i="57"/>
  <c r="AV71" i="57" s="1"/>
  <c r="U56" i="57"/>
  <c r="P56" i="57"/>
  <c r="S92" i="56"/>
  <c r="AS92" i="56"/>
  <c r="AF92" i="56" s="1"/>
  <c r="AB92" i="56"/>
  <c r="AA92" i="56"/>
  <c r="W92" i="56"/>
  <c r="Z92" i="56"/>
  <c r="AZ92" i="56" s="1"/>
  <c r="V92" i="56"/>
  <c r="AY92" i="56" s="1"/>
  <c r="P92" i="56"/>
  <c r="R92" i="56"/>
  <c r="Y92" i="56"/>
  <c r="Q92" i="56"/>
  <c r="BA92" i="56" s="1"/>
  <c r="U92" i="56"/>
  <c r="S99" i="55"/>
  <c r="R99" i="55"/>
  <c r="Q99" i="55"/>
  <c r="BA99" i="55" s="1"/>
  <c r="W99" i="55"/>
  <c r="AB99" i="55"/>
  <c r="V99" i="55"/>
  <c r="AY99" i="55" s="1"/>
  <c r="AS99" i="55"/>
  <c r="AF99" i="55" s="1"/>
  <c r="Y99" i="55"/>
  <c r="P99" i="55"/>
  <c r="Z99" i="55"/>
  <c r="AZ99" i="55" s="1"/>
  <c r="U99" i="55"/>
  <c r="AA99" i="55"/>
  <c r="AB32" i="55"/>
  <c r="R32" i="55"/>
  <c r="AA32" i="55"/>
  <c r="AE32" i="55" a="1"/>
  <c r="AE32" i="55" s="1"/>
  <c r="Q32" i="55"/>
  <c r="BA32" i="55" s="1"/>
  <c r="BB32" i="55" s="1"/>
  <c r="Z32" i="55"/>
  <c r="AZ32" i="55" s="1"/>
  <c r="U32" i="55"/>
  <c r="P32" i="55"/>
  <c r="AU32" i="55"/>
  <c r="Y32" i="55"/>
  <c r="V32" i="55"/>
  <c r="AY32" i="55" s="1"/>
  <c r="S32" i="55"/>
  <c r="W32" i="55"/>
  <c r="AB110" i="54"/>
  <c r="AA110" i="54"/>
  <c r="W110" i="54"/>
  <c r="AS110" i="54"/>
  <c r="AF110" i="54" s="1"/>
  <c r="Z110" i="54"/>
  <c r="AZ110" i="54" s="1"/>
  <c r="S110" i="54"/>
  <c r="P110" i="54"/>
  <c r="Y110" i="54"/>
  <c r="Q110" i="54"/>
  <c r="BA110" i="54" s="1"/>
  <c r="V110" i="54"/>
  <c r="AY110" i="54" s="1"/>
  <c r="AB52" i="53"/>
  <c r="Y52" i="53"/>
  <c r="V52" i="53"/>
  <c r="AY52" i="53" s="1"/>
  <c r="Q52" i="53"/>
  <c r="BA52" i="53" s="1"/>
  <c r="S52" i="53"/>
  <c r="R52" i="53"/>
  <c r="AA52" i="53"/>
  <c r="Z52" i="53"/>
  <c r="AZ52" i="53" s="1"/>
  <c r="P52" i="53"/>
  <c r="U52" i="53"/>
  <c r="AU52" i="53"/>
  <c r="W52" i="53"/>
  <c r="U100" i="51"/>
  <c r="AB100" i="51"/>
  <c r="P100" i="51"/>
  <c r="Q100" i="51"/>
  <c r="BA100" i="51" s="1"/>
  <c r="Z100" i="51"/>
  <c r="AZ100" i="51" s="1"/>
  <c r="AA100" i="51"/>
  <c r="W100" i="51"/>
  <c r="Y100" i="51"/>
  <c r="R100" i="51"/>
  <c r="S100" i="51"/>
  <c r="AS100" i="51"/>
  <c r="AF100" i="51" s="1"/>
  <c r="V100" i="51"/>
  <c r="AY100" i="51" s="1"/>
  <c r="W33" i="50"/>
  <c r="Q33" i="50"/>
  <c r="BA33" i="50" s="1"/>
  <c r="Z33" i="50"/>
  <c r="AZ33" i="50" s="1"/>
  <c r="U33" i="50"/>
  <c r="P33" i="50"/>
  <c r="S33" i="50"/>
  <c r="Y33" i="50"/>
  <c r="AU33" i="50"/>
  <c r="V33" i="50"/>
  <c r="AY33" i="50" s="1"/>
  <c r="AB33" i="50"/>
  <c r="R33" i="50"/>
  <c r="AA33" i="50"/>
  <c r="Y36" i="50"/>
  <c r="AE36" i="50" a="1"/>
  <c r="AE36" i="50" s="1"/>
  <c r="R36" i="50"/>
  <c r="S36" i="50"/>
  <c r="Q36" i="50"/>
  <c r="BA36" i="50" s="1"/>
  <c r="BB36" i="50" s="1"/>
  <c r="Z36" i="50"/>
  <c r="AZ36" i="50" s="1"/>
  <c r="AB36" i="50"/>
  <c r="P36" i="50"/>
  <c r="AA36" i="50"/>
  <c r="V36" i="50"/>
  <c r="AY36" i="50" s="1"/>
  <c r="W36" i="50"/>
  <c r="AU36" i="50"/>
  <c r="AV106" i="50" s="1"/>
  <c r="U36" i="50"/>
  <c r="Z21" i="48"/>
  <c r="AZ21" i="48" s="1"/>
  <c r="AU21" i="48"/>
  <c r="AB21" i="48"/>
  <c r="U21" i="48"/>
  <c r="U26" i="39"/>
  <c r="Y26" i="39"/>
  <c r="R26" i="39"/>
  <c r="AU26" i="39"/>
  <c r="AV127" i="39" s="1"/>
  <c r="D127" i="39" s="1"/>
  <c r="W26" i="39"/>
  <c r="AE26" i="39" a="1"/>
  <c r="AE26" i="39" s="1"/>
  <c r="S26" i="39"/>
  <c r="V26" i="39"/>
  <c r="AY26" i="39" s="1"/>
  <c r="AB26" i="39"/>
  <c r="Z26" i="39"/>
  <c r="AZ26" i="39" s="1"/>
  <c r="AA26" i="39"/>
  <c r="Q26" i="39"/>
  <c r="BA26" i="39" s="1"/>
  <c r="BB26" i="39" s="1"/>
  <c r="Y109" i="47"/>
  <c r="Z109" i="47"/>
  <c r="AZ109" i="47" s="1"/>
  <c r="AA109" i="47"/>
  <c r="P109" i="47"/>
  <c r="Q109" i="47"/>
  <c r="BA109" i="47" s="1"/>
  <c r="BB109" i="47" s="1"/>
  <c r="AE109" i="47" a="1"/>
  <c r="AE109" i="47" s="1"/>
  <c r="W109" i="47"/>
  <c r="V109" i="47"/>
  <c r="AY109" i="47" s="1"/>
  <c r="AB109" i="47"/>
  <c r="U109" i="47"/>
  <c r="R109" i="47"/>
  <c r="P66" i="59"/>
  <c r="AA66" i="59"/>
  <c r="W66" i="59"/>
  <c r="Z66" i="59"/>
  <c r="AZ66" i="59" s="1"/>
  <c r="S66" i="59"/>
  <c r="V66" i="59"/>
  <c r="AY66" i="59" s="1"/>
  <c r="AS66" i="59"/>
  <c r="AF66" i="59" s="1"/>
  <c r="U66" i="59"/>
  <c r="R66" i="59"/>
  <c r="Q66" i="59"/>
  <c r="BA66" i="59" s="1"/>
  <c r="AB66" i="59"/>
  <c r="Y66" i="59"/>
  <c r="Y45" i="47"/>
  <c r="AB45" i="47"/>
  <c r="Q45" i="47"/>
  <c r="BA45" i="47" s="1"/>
  <c r="BB45" i="47" s="1"/>
  <c r="W45" i="47"/>
  <c r="U45" i="47"/>
  <c r="S45" i="47"/>
  <c r="P45" i="47"/>
  <c r="R45" i="47"/>
  <c r="Z45" i="47"/>
  <c r="AZ45" i="47" s="1"/>
  <c r="AA45" i="47"/>
  <c r="AE45" i="47" a="1"/>
  <c r="AE45" i="47" s="1"/>
  <c r="V45" i="47"/>
  <c r="AY45" i="47" s="1"/>
  <c r="AU45" i="47"/>
  <c r="AV33" i="47" s="1"/>
  <c r="Y97" i="47"/>
  <c r="AE97" i="47" a="1"/>
  <c r="AE97" i="47" s="1"/>
  <c r="AD97" i="47" s="1"/>
  <c r="AC97" i="47" s="1"/>
  <c r="U97" i="47"/>
  <c r="Q97" i="47"/>
  <c r="BA97" i="47" s="1"/>
  <c r="BB97" i="47" s="1"/>
  <c r="P124" i="44"/>
  <c r="S124" i="44"/>
  <c r="R124" i="44"/>
  <c r="Y124" i="44"/>
  <c r="AA124" i="44"/>
  <c r="U124" i="44"/>
  <c r="Q124" i="44"/>
  <c r="BA124" i="44" s="1"/>
  <c r="W124" i="44"/>
  <c r="Z124" i="44"/>
  <c r="AZ124" i="44" s="1"/>
  <c r="BB124" i="44" s="1"/>
  <c r="AS124" i="44"/>
  <c r="AF124" i="44" s="1"/>
  <c r="AB124" i="44"/>
  <c r="V124" i="44"/>
  <c r="AY124" i="44" s="1"/>
  <c r="Y74" i="39"/>
  <c r="AE74" i="39" a="1"/>
  <c r="AE74" i="39" s="1"/>
  <c r="Y80" i="50"/>
  <c r="W80" i="50"/>
  <c r="Z80" i="50"/>
  <c r="AZ80" i="50" s="1"/>
  <c r="P80" i="50"/>
  <c r="V80" i="50"/>
  <c r="AY80" i="50" s="1"/>
  <c r="AA80" i="50"/>
  <c r="AS80" i="50"/>
  <c r="AF80" i="50" s="1"/>
  <c r="S80" i="50"/>
  <c r="U80" i="50"/>
  <c r="R80" i="50"/>
  <c r="Q80" i="50"/>
  <c r="BA80" i="50" s="1"/>
  <c r="AB80" i="50"/>
  <c r="Q92" i="45"/>
  <c r="BA92" i="45" s="1"/>
  <c r="BB92" i="45" s="1"/>
  <c r="V92" i="45"/>
  <c r="AY92" i="45" s="1"/>
  <c r="Y92" i="45"/>
  <c r="Z92" i="45"/>
  <c r="AZ92" i="45" s="1"/>
  <c r="AB92" i="45"/>
  <c r="W92" i="45"/>
  <c r="U92" i="45"/>
  <c r="P92" i="45"/>
  <c r="R92" i="45"/>
  <c r="S92" i="45"/>
  <c r="AA92" i="45"/>
  <c r="AE92" i="45" a="1"/>
  <c r="AE92" i="45" s="1"/>
  <c r="AD92" i="45" s="1"/>
  <c r="AC92" i="45" s="1"/>
  <c r="AE86" i="44" a="1"/>
  <c r="AE86" i="44" s="1"/>
  <c r="Y86" i="44"/>
  <c r="W86" i="44"/>
  <c r="V86" i="44"/>
  <c r="AY86" i="44" s="1"/>
  <c r="AB86" i="44"/>
  <c r="S86" i="44"/>
  <c r="Z86" i="44"/>
  <c r="AZ86" i="44" s="1"/>
  <c r="AA86" i="44"/>
  <c r="R86" i="44"/>
  <c r="Q86" i="44"/>
  <c r="BA86" i="44" s="1"/>
  <c r="BB86" i="44" s="1"/>
  <c r="U86" i="44"/>
  <c r="P86" i="44"/>
  <c r="Y101" i="43"/>
  <c r="AS101" i="43"/>
  <c r="AF101" i="43" s="1"/>
  <c r="S101" i="43"/>
  <c r="R101" i="43"/>
  <c r="AA101" i="43"/>
  <c r="AB101" i="43"/>
  <c r="Q101" i="43"/>
  <c r="BA101" i="43" s="1"/>
  <c r="Z101" i="43"/>
  <c r="AZ101" i="43" s="1"/>
  <c r="BB101" i="43" s="1"/>
  <c r="S127" i="56"/>
  <c r="R127" i="56"/>
  <c r="Q127" i="56"/>
  <c r="BA127" i="56" s="1"/>
  <c r="P127" i="56"/>
  <c r="AS127" i="56"/>
  <c r="AF127" i="56" s="1"/>
  <c r="Y127" i="56"/>
  <c r="AB127" i="56"/>
  <c r="W127" i="56"/>
  <c r="AA127" i="56"/>
  <c r="V127" i="56"/>
  <c r="AY127" i="56" s="1"/>
  <c r="Z127" i="56"/>
  <c r="AZ127" i="56" s="1"/>
  <c r="U127" i="56"/>
  <c r="W118" i="52"/>
  <c r="V118" i="52"/>
  <c r="AY118" i="52" s="1"/>
  <c r="U118" i="52"/>
  <c r="S118" i="52"/>
  <c r="Y118" i="52"/>
  <c r="AA118" i="52"/>
  <c r="Z118" i="52"/>
  <c r="AZ118" i="52" s="1"/>
  <c r="Q118" i="52"/>
  <c r="BA118" i="52" s="1"/>
  <c r="BB118" i="52" s="1"/>
  <c r="P118" i="52"/>
  <c r="R118" i="52"/>
  <c r="AE118" i="52" a="1"/>
  <c r="AE118" i="52" s="1"/>
  <c r="AD118" i="52" s="1"/>
  <c r="AC118" i="52" s="1"/>
  <c r="AB118" i="52"/>
  <c r="AB19" i="51"/>
  <c r="R19" i="51"/>
  <c r="S19" i="51"/>
  <c r="AA19" i="51"/>
  <c r="P19" i="51"/>
  <c r="Q19" i="51"/>
  <c r="BA19" i="51" s="1"/>
  <c r="Y19" i="51"/>
  <c r="V19" i="51"/>
  <c r="AY19" i="51" s="1"/>
  <c r="BB19" i="51" s="1"/>
  <c r="AU19" i="51"/>
  <c r="W19" i="51"/>
  <c r="U19" i="51"/>
  <c r="AS101" i="49"/>
  <c r="AF101" i="49" s="1"/>
  <c r="R101" i="49"/>
  <c r="W101" i="49"/>
  <c r="S101" i="49"/>
  <c r="AA101" i="49"/>
  <c r="U101" i="49"/>
  <c r="Q101" i="49"/>
  <c r="BA101" i="49" s="1"/>
  <c r="AB101" i="49"/>
  <c r="Z101" i="49"/>
  <c r="AZ101" i="49" s="1"/>
  <c r="V101" i="49"/>
  <c r="AY101" i="49" s="1"/>
  <c r="P101" i="49"/>
  <c r="Y101" i="49"/>
  <c r="AS79" i="44"/>
  <c r="AF79" i="44" s="1"/>
  <c r="Q79" i="44"/>
  <c r="BA79" i="44" s="1"/>
  <c r="Z79" i="44"/>
  <c r="AZ79" i="44" s="1"/>
  <c r="AA79" i="44"/>
  <c r="P79" i="44"/>
  <c r="V79" i="44"/>
  <c r="AY79" i="44" s="1"/>
  <c r="BB79" i="44" s="1"/>
  <c r="Y79" i="44"/>
  <c r="R79" i="44"/>
  <c r="W79" i="44"/>
  <c r="U79" i="44"/>
  <c r="AB79" i="44"/>
  <c r="S79" i="44"/>
  <c r="Q22" i="43"/>
  <c r="BA22" i="43" s="1"/>
  <c r="AU22" i="43"/>
  <c r="AB22" i="43"/>
  <c r="U22" i="43"/>
  <c r="R22" i="43"/>
  <c r="Z22" i="43"/>
  <c r="AZ22" i="43" s="1"/>
  <c r="W22" i="43"/>
  <c r="V22" i="43"/>
  <c r="AY22" i="43" s="1"/>
  <c r="S22" i="43"/>
  <c r="P22" i="43"/>
  <c r="AA22" i="43"/>
  <c r="Y22" i="43"/>
  <c r="Z73" i="40"/>
  <c r="AZ73" i="40" s="1"/>
  <c r="P73" i="40"/>
  <c r="AA73" i="40"/>
  <c r="Q73" i="40"/>
  <c r="BA73" i="40" s="1"/>
  <c r="BB73" i="40" s="1"/>
  <c r="AE73" i="40" a="1"/>
  <c r="AE73" i="40" s="1"/>
  <c r="AD73" i="40" s="1"/>
  <c r="AC73" i="40" s="1"/>
  <c r="W73" i="40"/>
  <c r="Y73" i="40"/>
  <c r="U73" i="40"/>
  <c r="V73" i="40"/>
  <c r="AY73" i="40" s="1"/>
  <c r="AB73" i="40"/>
  <c r="S73" i="40"/>
  <c r="R73" i="40"/>
  <c r="R74" i="57"/>
  <c r="Y74" i="57"/>
  <c r="Q74" i="57"/>
  <c r="BA74" i="57" s="1"/>
  <c r="BB74" i="57" s="1"/>
  <c r="AB74" i="57"/>
  <c r="AA74" i="57"/>
  <c r="V74" i="57"/>
  <c r="AY74" i="57" s="1"/>
  <c r="U74" i="57"/>
  <c r="AE74" i="57" a="1"/>
  <c r="AE74" i="57" s="1"/>
  <c r="S74" i="57"/>
  <c r="Z74" i="57"/>
  <c r="AZ74" i="57" s="1"/>
  <c r="W74" i="57"/>
  <c r="P74" i="57"/>
  <c r="V114" i="56"/>
  <c r="AY114" i="56" s="1"/>
  <c r="AB114" i="56"/>
  <c r="Y114" i="56"/>
  <c r="S114" i="56"/>
  <c r="R114" i="56"/>
  <c r="AA114" i="56"/>
  <c r="Q114" i="56"/>
  <c r="BA114" i="56" s="1"/>
  <c r="BB114" i="56" s="1"/>
  <c r="Z114" i="56"/>
  <c r="AZ114" i="56" s="1"/>
  <c r="P114" i="56"/>
  <c r="AE114" i="56" a="1"/>
  <c r="AE114" i="56" s="1"/>
  <c r="AD114" i="56" s="1"/>
  <c r="AC114" i="56" s="1"/>
  <c r="W114" i="56"/>
  <c r="U114" i="56"/>
  <c r="S16" i="56"/>
  <c r="U16" i="56"/>
  <c r="P16" i="56"/>
  <c r="R16" i="56"/>
  <c r="AU16" i="56"/>
  <c r="AV124" i="56" s="1"/>
  <c r="Q16" i="56"/>
  <c r="BA16" i="56" s="1"/>
  <c r="W16" i="56"/>
  <c r="Z16" i="56"/>
  <c r="AZ16" i="56" s="1"/>
  <c r="V16" i="56"/>
  <c r="AY16" i="56" s="1"/>
  <c r="BB16" i="56" s="1"/>
  <c r="Y16" i="56"/>
  <c r="AB16" i="56"/>
  <c r="AA16" i="56"/>
  <c r="U112" i="53"/>
  <c r="S112" i="53"/>
  <c r="AB112" i="53"/>
  <c r="AE112" i="53" a="1"/>
  <c r="AE112" i="53" s="1"/>
  <c r="R112" i="53"/>
  <c r="W112" i="53"/>
  <c r="Z112" i="53"/>
  <c r="AZ112" i="53" s="1"/>
  <c r="Q112" i="53"/>
  <c r="BA112" i="53" s="1"/>
  <c r="BB112" i="53" s="1"/>
  <c r="P112" i="53"/>
  <c r="AA112" i="53"/>
  <c r="Y112" i="53"/>
  <c r="V112" i="53"/>
  <c r="AY112" i="53" s="1"/>
  <c r="U111" i="52"/>
  <c r="Y111" i="52"/>
  <c r="R111" i="52"/>
  <c r="W111" i="52"/>
  <c r="AS111" i="52"/>
  <c r="AF111" i="52" s="1"/>
  <c r="Q111" i="52"/>
  <c r="BA111" i="52" s="1"/>
  <c r="S111" i="52"/>
  <c r="Z111" i="52"/>
  <c r="AZ111" i="52" s="1"/>
  <c r="P111" i="52"/>
  <c r="AB111" i="52"/>
  <c r="V111" i="52"/>
  <c r="AY111" i="52" s="1"/>
  <c r="AA111" i="52"/>
  <c r="AA108" i="50"/>
  <c r="Q108" i="50"/>
  <c r="BA108" i="50" s="1"/>
  <c r="AS108" i="50"/>
  <c r="AF108" i="50" s="1"/>
  <c r="V108" i="50"/>
  <c r="AY108" i="50" s="1"/>
  <c r="W108" i="50"/>
  <c r="S108" i="50"/>
  <c r="AB108" i="50"/>
  <c r="R108" i="50"/>
  <c r="Y108" i="50"/>
  <c r="P108" i="50"/>
  <c r="U108" i="50"/>
  <c r="Z108" i="50"/>
  <c r="AZ108" i="50" s="1"/>
  <c r="BB108" i="50" s="1"/>
  <c r="U46" i="49"/>
  <c r="AE46" i="49" a="1"/>
  <c r="AE46" i="49" s="1"/>
  <c r="S46" i="49"/>
  <c r="Z46" i="49"/>
  <c r="AZ46" i="49" s="1"/>
  <c r="P46" i="49"/>
  <c r="V46" i="49"/>
  <c r="AY46" i="49" s="1"/>
  <c r="Q46" i="49"/>
  <c r="BA46" i="49" s="1"/>
  <c r="BB46" i="49" s="1"/>
  <c r="AU46" i="49"/>
  <c r="R46" i="49"/>
  <c r="Y46" i="49"/>
  <c r="AA46" i="49"/>
  <c r="AB46" i="49"/>
  <c r="W46" i="49"/>
  <c r="W6" i="47"/>
  <c r="Z6" i="47"/>
  <c r="AZ6" i="47" s="1"/>
  <c r="BB6" i="47" s="1"/>
  <c r="P6" i="47"/>
  <c r="Y99" i="46"/>
  <c r="U99" i="46"/>
  <c r="AA99" i="46"/>
  <c r="Q99" i="46"/>
  <c r="BA99" i="46" s="1"/>
  <c r="BB99" i="46" s="1"/>
  <c r="S99" i="46"/>
  <c r="AB99" i="46"/>
  <c r="Z99" i="46"/>
  <c r="AZ99" i="46" s="1"/>
  <c r="W99" i="46"/>
  <c r="Z17" i="45"/>
  <c r="AZ17" i="45" s="1"/>
  <c r="V17" i="45"/>
  <c r="AY17" i="45" s="1"/>
  <c r="AB17" i="45"/>
  <c r="Y17" i="45"/>
  <c r="W17" i="45"/>
  <c r="Q17" i="45"/>
  <c r="BA17" i="45" s="1"/>
  <c r="BB17" i="45" s="1"/>
  <c r="S17" i="45"/>
  <c r="P17" i="45"/>
  <c r="R17" i="45"/>
  <c r="AE17" i="45" a="1"/>
  <c r="AE17" i="45" s="1"/>
  <c r="AA17" i="45"/>
  <c r="AU17" i="45"/>
  <c r="U17" i="45"/>
  <c r="Y99" i="42"/>
  <c r="AE99" i="42" a="1"/>
  <c r="AE99" i="42" s="1"/>
  <c r="AD99" i="42" s="1"/>
  <c r="AC99" i="42" s="1"/>
  <c r="Q99" i="42"/>
  <c r="BA99" i="42" s="1"/>
  <c r="BB99" i="42" s="1"/>
  <c r="AA99" i="42"/>
  <c r="U99" i="42"/>
  <c r="W81" i="40"/>
  <c r="AS81" i="40"/>
  <c r="AF81" i="40" s="1"/>
  <c r="AB102" i="45"/>
  <c r="Q102" i="45"/>
  <c r="BA102" i="45" s="1"/>
  <c r="AS102" i="45"/>
  <c r="AF102" i="45" s="1"/>
  <c r="R102" i="45"/>
  <c r="Y102" i="45"/>
  <c r="P102" i="45"/>
  <c r="V102" i="45"/>
  <c r="AY102" i="45" s="1"/>
  <c r="AA102" i="45"/>
  <c r="Z102" i="45"/>
  <c r="AZ102" i="45" s="1"/>
  <c r="W102" i="45"/>
  <c r="U102" i="45"/>
  <c r="S102" i="45"/>
  <c r="P58" i="44"/>
  <c r="AB58" i="44"/>
  <c r="Z96" i="44"/>
  <c r="AZ96" i="44" s="1"/>
  <c r="BB96" i="44" s="1"/>
  <c r="U96" i="44"/>
  <c r="Y96" i="44"/>
  <c r="Z67" i="43"/>
  <c r="AZ67" i="43" s="1"/>
  <c r="AS67" i="43"/>
  <c r="AF67" i="43" s="1"/>
  <c r="S67" i="43"/>
  <c r="Q67" i="43"/>
  <c r="BA67" i="43" s="1"/>
  <c r="AA67" i="43"/>
  <c r="AB67" i="43"/>
  <c r="P67" i="43"/>
  <c r="Y67" i="43"/>
  <c r="W67" i="43"/>
  <c r="V67" i="43"/>
  <c r="AY67" i="43" s="1"/>
  <c r="W125" i="31"/>
  <c r="R125" i="31"/>
  <c r="AE125" i="31" a="1"/>
  <c r="AE125" i="31" s="1"/>
  <c r="AD125" i="31" s="1"/>
  <c r="AC125" i="31" s="1"/>
  <c r="Z125" i="31"/>
  <c r="AZ125" i="31" s="1"/>
  <c r="Y125" i="31"/>
  <c r="U125" i="31"/>
  <c r="V125" i="31"/>
  <c r="AY125" i="31" s="1"/>
  <c r="S125" i="31"/>
  <c r="AB125" i="31"/>
  <c r="Q125" i="31"/>
  <c r="BA125" i="31" s="1"/>
  <c r="BB125" i="31" s="1"/>
  <c r="AA125" i="31"/>
  <c r="P125" i="31"/>
  <c r="AB122" i="28"/>
  <c r="R122" i="28"/>
  <c r="Y122" i="28"/>
  <c r="V122" i="28"/>
  <c r="AY122" i="28" s="1"/>
  <c r="Z126" i="12"/>
  <c r="AZ126" i="12" s="1"/>
  <c r="AA126" i="12"/>
  <c r="V126" i="12"/>
  <c r="AY126" i="12" s="1"/>
  <c r="R102" i="44"/>
  <c r="U81" i="34"/>
  <c r="AA81" i="34"/>
  <c r="S81" i="34"/>
  <c r="P81" i="34"/>
  <c r="V81" i="34"/>
  <c r="AY81" i="34" s="1"/>
  <c r="W81" i="34"/>
  <c r="AS81" i="34"/>
  <c r="AF81" i="34" s="1"/>
  <c r="AB81" i="34"/>
  <c r="Y81" i="34"/>
  <c r="R81" i="34"/>
  <c r="Z81" i="34"/>
  <c r="AZ81" i="34" s="1"/>
  <c r="Q81" i="34"/>
  <c r="BA81" i="34" s="1"/>
  <c r="Q81" i="33"/>
  <c r="BA81" i="33" s="1"/>
  <c r="BB81" i="33" s="1"/>
  <c r="Z81" i="33"/>
  <c r="AZ81" i="33" s="1"/>
  <c r="S81" i="33"/>
  <c r="W81" i="33"/>
  <c r="U81" i="33"/>
  <c r="AB81" i="33"/>
  <c r="R81" i="33"/>
  <c r="AA81" i="33"/>
  <c r="R85" i="28"/>
  <c r="AA85" i="28"/>
  <c r="U85" i="28"/>
  <c r="W85" i="28"/>
  <c r="Z85" i="28"/>
  <c r="AZ85" i="28" s="1"/>
  <c r="BB85" i="28" s="1"/>
  <c r="Q85" i="28"/>
  <c r="BA85" i="28" s="1"/>
  <c r="Q70" i="37"/>
  <c r="BA70" i="37" s="1"/>
  <c r="S70" i="37"/>
  <c r="AS70" i="37"/>
  <c r="AF70" i="37" s="1"/>
  <c r="AB70" i="37"/>
  <c r="R70" i="37"/>
  <c r="W70" i="37"/>
  <c r="P70" i="37"/>
  <c r="V70" i="37"/>
  <c r="AY70" i="37" s="1"/>
  <c r="Z70" i="37"/>
  <c r="AZ70" i="37" s="1"/>
  <c r="Y70" i="37"/>
  <c r="AA70" i="37"/>
  <c r="U70" i="37"/>
  <c r="W108" i="37"/>
  <c r="S108" i="37"/>
  <c r="AB108" i="37"/>
  <c r="R108" i="37"/>
  <c r="AA108" i="37"/>
  <c r="Q108" i="37"/>
  <c r="BA108" i="37" s="1"/>
  <c r="BB108" i="37" s="1"/>
  <c r="Y108" i="37"/>
  <c r="AE108" i="37" a="1"/>
  <c r="AE108" i="37" s="1"/>
  <c r="AD108" i="37" s="1"/>
  <c r="AC108" i="37" s="1"/>
  <c r="V108" i="37"/>
  <c r="AY108" i="37" s="1"/>
  <c r="U108" i="37"/>
  <c r="Z108" i="37"/>
  <c r="AZ108" i="37" s="1"/>
  <c r="P108" i="37"/>
  <c r="AB83" i="36"/>
  <c r="P83" i="36"/>
  <c r="AA83" i="36"/>
  <c r="Q83" i="36"/>
  <c r="BA83" i="36" s="1"/>
  <c r="BB83" i="36" s="1"/>
  <c r="Z83" i="36"/>
  <c r="AZ83" i="36" s="1"/>
  <c r="V83" i="36"/>
  <c r="AY83" i="36" s="1"/>
  <c r="U83" i="36"/>
  <c r="Y83" i="36"/>
  <c r="S83" i="36"/>
  <c r="AE83" i="36" a="1"/>
  <c r="AE83" i="36" s="1"/>
  <c r="AD83" i="36" s="1"/>
  <c r="AC83" i="36" s="1"/>
  <c r="R83" i="36"/>
  <c r="W83" i="36"/>
  <c r="U6" i="35"/>
  <c r="W6" i="35"/>
  <c r="AA6" i="35"/>
  <c r="Z6" i="35"/>
  <c r="AZ6" i="35" s="1"/>
  <c r="V6" i="35"/>
  <c r="AY6" i="35" s="1"/>
  <c r="P6" i="35"/>
  <c r="AU6" i="35"/>
  <c r="AV73" i="35" s="1"/>
  <c r="S6" i="35"/>
  <c r="R6" i="35"/>
  <c r="AB6" i="35"/>
  <c r="Q6" i="35"/>
  <c r="BA6" i="35" s="1"/>
  <c r="Y6" i="35"/>
  <c r="R106" i="34"/>
  <c r="Q106" i="34"/>
  <c r="BA106" i="34" s="1"/>
  <c r="P106" i="34"/>
  <c r="AB106" i="34"/>
  <c r="S106" i="34"/>
  <c r="AS106" i="34"/>
  <c r="AF106" i="34" s="1"/>
  <c r="AA106" i="34"/>
  <c r="Z106" i="34"/>
  <c r="AZ106" i="34" s="1"/>
  <c r="U106" i="34"/>
  <c r="Y106" i="34"/>
  <c r="W106" i="34"/>
  <c r="V106" i="34"/>
  <c r="AY106" i="34" s="1"/>
  <c r="W70" i="30"/>
  <c r="AE70" i="30" a="1"/>
  <c r="AE70" i="30" s="1"/>
  <c r="AD70" i="30" s="1"/>
  <c r="AC70" i="30" s="1"/>
  <c r="U70" i="30"/>
  <c r="Z70" i="30"/>
  <c r="AZ70" i="30" s="1"/>
  <c r="AB70" i="30"/>
  <c r="P70" i="30"/>
  <c r="AA70" i="30"/>
  <c r="Y70" i="30"/>
  <c r="Q70" i="30"/>
  <c r="BA70" i="30" s="1"/>
  <c r="BB70" i="30" s="1"/>
  <c r="S70" i="30"/>
  <c r="R70" i="30"/>
  <c r="V70" i="30"/>
  <c r="AY70" i="30" s="1"/>
  <c r="V91" i="12"/>
  <c r="AY91" i="12" s="1"/>
  <c r="P91" i="12"/>
  <c r="W91" i="12"/>
  <c r="AA91" i="12"/>
  <c r="Q91" i="12"/>
  <c r="BA91" i="12" s="1"/>
  <c r="Z77" i="36"/>
  <c r="AZ77" i="36" s="1"/>
  <c r="Y77" i="36"/>
  <c r="W77" i="36"/>
  <c r="U77" i="36"/>
  <c r="AS77" i="36"/>
  <c r="AF77" i="36" s="1"/>
  <c r="R77" i="36"/>
  <c r="V77" i="36"/>
  <c r="AY77" i="36" s="1"/>
  <c r="BB77" i="36" s="1"/>
  <c r="AA77" i="36"/>
  <c r="Q77" i="36"/>
  <c r="BA77" i="36" s="1"/>
  <c r="S77" i="36"/>
  <c r="AB77" i="36"/>
  <c r="P77" i="36"/>
  <c r="AB72" i="32"/>
  <c r="AE72" i="32" a="1"/>
  <c r="AE72" i="32" s="1"/>
  <c r="AD72" i="32" s="1"/>
  <c r="AC72" i="32" s="1"/>
  <c r="Q72" i="32"/>
  <c r="BA72" i="32" s="1"/>
  <c r="BB72" i="32" s="1"/>
  <c r="U72" i="32"/>
  <c r="V72" i="32"/>
  <c r="AY72" i="32" s="1"/>
  <c r="Z72" i="32"/>
  <c r="AZ72" i="32" s="1"/>
  <c r="P72" i="32"/>
  <c r="S72" i="32"/>
  <c r="W72" i="32"/>
  <c r="R72" i="32"/>
  <c r="AA72" i="32"/>
  <c r="Y72" i="32"/>
  <c r="AB96" i="31"/>
  <c r="Z96" i="31"/>
  <c r="AZ96" i="31" s="1"/>
  <c r="U96" i="31"/>
  <c r="Q96" i="31"/>
  <c r="BA96" i="31" s="1"/>
  <c r="BB96" i="31" s="1"/>
  <c r="P96" i="31"/>
  <c r="V96" i="31"/>
  <c r="AY96" i="31" s="1"/>
  <c r="AE96" i="31" a="1"/>
  <c r="AE96" i="31" s="1"/>
  <c r="AA96" i="31"/>
  <c r="R96" i="31"/>
  <c r="S96" i="31"/>
  <c r="W96" i="31"/>
  <c r="Y96" i="31"/>
  <c r="Q102" i="30"/>
  <c r="BA102" i="30" s="1"/>
  <c r="BB102" i="30" s="1"/>
  <c r="AE102" i="30" a="1"/>
  <c r="AE102" i="30" s="1"/>
  <c r="AD102" i="30" s="1"/>
  <c r="AC102" i="30" s="1"/>
  <c r="P102" i="30"/>
  <c r="AB102" i="30"/>
  <c r="Y102" i="30"/>
  <c r="AA102" i="30"/>
  <c r="V102" i="30"/>
  <c r="AY102" i="30" s="1"/>
  <c r="W102" i="30"/>
  <c r="S102" i="30"/>
  <c r="U102" i="30"/>
  <c r="R102" i="30"/>
  <c r="Z102" i="30"/>
  <c r="AZ102" i="30" s="1"/>
  <c r="V84" i="34"/>
  <c r="AY84" i="34" s="1"/>
  <c r="Q84" i="34"/>
  <c r="BA84" i="34" s="1"/>
  <c r="BB84" i="34" s="1"/>
  <c r="P84" i="34"/>
  <c r="W84" i="34"/>
  <c r="AE84" i="34" a="1"/>
  <c r="AE84" i="34" s="1"/>
  <c r="AD84" i="34" s="1"/>
  <c r="AC84" i="34" s="1"/>
  <c r="U84" i="34"/>
  <c r="S84" i="34"/>
  <c r="AA84" i="34"/>
  <c r="AB84" i="34"/>
  <c r="R84" i="34"/>
  <c r="Y84" i="34"/>
  <c r="Z84" i="34"/>
  <c r="AZ84" i="34" s="1"/>
  <c r="Q89" i="31"/>
  <c r="BA89" i="31" s="1"/>
  <c r="P89" i="31"/>
  <c r="R89" i="31"/>
  <c r="S89" i="31"/>
  <c r="AS89" i="31"/>
  <c r="AF89" i="31" s="1"/>
  <c r="Y56" i="30"/>
  <c r="R56" i="30"/>
  <c r="S56" i="30"/>
  <c r="AE56" i="30" a="1"/>
  <c r="AE56" i="30" s="1"/>
  <c r="AU56" i="30"/>
  <c r="AV33" i="30" s="1"/>
  <c r="AB56" i="30"/>
  <c r="V56" i="30"/>
  <c r="AY56" i="30" s="1"/>
  <c r="Z56" i="30"/>
  <c r="AZ56" i="30" s="1"/>
  <c r="Q56" i="30"/>
  <c r="BA56" i="30" s="1"/>
  <c r="BB56" i="30" s="1"/>
  <c r="AA56" i="30"/>
  <c r="V71" i="36"/>
  <c r="AY71" i="36" s="1"/>
  <c r="W71" i="36"/>
  <c r="AA100" i="30"/>
  <c r="W100" i="30"/>
  <c r="U100" i="30"/>
  <c r="AE100" i="30" a="1"/>
  <c r="AE100" i="30" s="1"/>
  <c r="Y100" i="30"/>
  <c r="Z100" i="30"/>
  <c r="AZ100" i="30" s="1"/>
  <c r="AB100" i="30"/>
  <c r="Z105" i="37"/>
  <c r="AZ105" i="37" s="1"/>
  <c r="Y105" i="37"/>
  <c r="AB105" i="37"/>
  <c r="V105" i="37"/>
  <c r="AY105" i="37" s="1"/>
  <c r="AA105" i="37"/>
  <c r="P105" i="37"/>
  <c r="S105" i="37"/>
  <c r="W105" i="37"/>
  <c r="AS105" i="37"/>
  <c r="AF105" i="37" s="1"/>
  <c r="R105" i="37"/>
  <c r="Q105" i="37"/>
  <c r="BA105" i="37" s="1"/>
  <c r="U105" i="37"/>
  <c r="AS66" i="35"/>
  <c r="AF66" i="35" s="1"/>
  <c r="R66" i="35"/>
  <c r="Y66" i="35"/>
  <c r="AB66" i="35"/>
  <c r="P66" i="35"/>
  <c r="U66" i="35"/>
  <c r="AA66" i="35"/>
  <c r="Q66" i="35"/>
  <c r="BA66" i="35" s="1"/>
  <c r="W66" i="35"/>
  <c r="Z66" i="35"/>
  <c r="AZ66" i="35" s="1"/>
  <c r="V66" i="35"/>
  <c r="AY66" i="35" s="1"/>
  <c r="S66" i="35"/>
  <c r="S105" i="35"/>
  <c r="Q105" i="35"/>
  <c r="BA105" i="35" s="1"/>
  <c r="R105" i="35"/>
  <c r="AS105" i="35"/>
  <c r="AF105" i="35" s="1"/>
  <c r="P105" i="35"/>
  <c r="S122" i="32"/>
  <c r="AA122" i="32"/>
  <c r="Q122" i="32"/>
  <c r="BA122" i="32" s="1"/>
  <c r="V122" i="32"/>
  <c r="AY122" i="32" s="1"/>
  <c r="Z122" i="32"/>
  <c r="AZ122" i="32" s="1"/>
  <c r="Y122" i="32"/>
  <c r="AS122" i="32"/>
  <c r="AF122" i="32" s="1"/>
  <c r="R122" i="32"/>
  <c r="U122" i="32"/>
  <c r="W122" i="32"/>
  <c r="P122" i="32"/>
  <c r="AB122" i="32"/>
  <c r="U94" i="30"/>
  <c r="R94" i="30"/>
  <c r="Y94" i="30"/>
  <c r="Q94" i="30"/>
  <c r="BA94" i="30" s="1"/>
  <c r="V94" i="30"/>
  <c r="AY94" i="30" s="1"/>
  <c r="P94" i="30"/>
  <c r="AB94" i="30"/>
  <c r="S94" i="30"/>
  <c r="Z94" i="30"/>
  <c r="AZ94" i="30" s="1"/>
  <c r="AA94" i="30"/>
  <c r="W94" i="30"/>
  <c r="AS94" i="30"/>
  <c r="AF94" i="30" s="1"/>
  <c r="AB16" i="12"/>
  <c r="R16" i="12"/>
  <c r="Z16" i="12"/>
  <c r="AZ16" i="12" s="1"/>
  <c r="BB16" i="12" s="1"/>
  <c r="P16" i="12"/>
  <c r="AU16" i="12"/>
  <c r="Q16" i="12"/>
  <c r="BA16" i="12" s="1"/>
  <c r="W16" i="12"/>
  <c r="AA16" i="12"/>
  <c r="Y16" i="12"/>
  <c r="S16" i="12"/>
  <c r="AE70" i="34" a="1"/>
  <c r="AE70" i="34" s="1"/>
  <c r="AD70" i="34" s="1"/>
  <c r="AC70" i="34" s="1"/>
  <c r="Y70" i="34"/>
  <c r="Z70" i="34"/>
  <c r="AZ70" i="34" s="1"/>
  <c r="AB70" i="34"/>
  <c r="U70" i="34"/>
  <c r="W70" i="34"/>
  <c r="AA70" i="34"/>
  <c r="AA76" i="28"/>
  <c r="AE76" i="28" a="1"/>
  <c r="AE76" i="28" s="1"/>
  <c r="AD76" i="28" s="1"/>
  <c r="AC76" i="28" s="1"/>
  <c r="V76" i="28"/>
  <c r="AY76" i="28" s="1"/>
  <c r="Q76" i="28"/>
  <c r="BA76" i="28" s="1"/>
  <c r="BB76" i="28" s="1"/>
  <c r="AA53" i="12"/>
  <c r="AE53" i="12" a="1"/>
  <c r="AE53" i="12" s="1"/>
  <c r="P53" i="12"/>
  <c r="Z53" i="12"/>
  <c r="AZ53" i="12" s="1"/>
  <c r="U53" i="12"/>
  <c r="V53" i="12"/>
  <c r="AY53" i="12" s="1"/>
  <c r="R53" i="12"/>
  <c r="S53" i="12"/>
  <c r="AB53" i="12"/>
  <c r="Q53" i="12"/>
  <c r="BA53" i="12" s="1"/>
  <c r="BB53" i="12" s="1"/>
  <c r="AD129" i="47"/>
  <c r="AC129" i="47" s="1"/>
  <c r="AD104" i="58"/>
  <c r="AC104" i="58" s="1"/>
  <c r="AS102" i="56"/>
  <c r="AF102" i="56" s="1"/>
  <c r="AD84" i="50"/>
  <c r="AC84" i="50" s="1"/>
  <c r="AS117" i="50"/>
  <c r="AF117" i="50" s="1"/>
  <c r="AS76" i="49"/>
  <c r="AF76" i="49" s="1"/>
  <c r="AD112" i="28"/>
  <c r="AC112" i="28" s="1"/>
  <c r="AD104" i="42"/>
  <c r="AC104" i="42" s="1"/>
  <c r="AD102" i="40"/>
  <c r="AC102" i="40" s="1"/>
  <c r="AD70" i="36"/>
  <c r="AC70" i="36" s="1"/>
  <c r="AD125" i="35"/>
  <c r="AC125" i="35" s="1"/>
  <c r="AD93" i="31"/>
  <c r="AC93" i="31" s="1"/>
  <c r="AD109" i="47"/>
  <c r="AC109" i="47" s="1"/>
  <c r="AS68" i="48"/>
  <c r="AF68" i="48" s="1"/>
  <c r="AI16" i="38" a="1"/>
  <c r="AI16" i="38" s="1"/>
  <c r="AJ16" i="38" s="1"/>
  <c r="AL16" i="38" s="1"/>
  <c r="R89" i="57"/>
  <c r="Q89" i="57"/>
  <c r="BA89" i="57" s="1"/>
  <c r="Z89" i="57"/>
  <c r="AZ89" i="57" s="1"/>
  <c r="P89" i="57"/>
  <c r="Y89" i="57"/>
  <c r="AA89" i="57"/>
  <c r="U89" i="57"/>
  <c r="AB89" i="57"/>
  <c r="AS89" i="57"/>
  <c r="AF89" i="57" s="1"/>
  <c r="W89" i="57"/>
  <c r="S89" i="57"/>
  <c r="V89" i="57"/>
  <c r="AY89" i="57" s="1"/>
  <c r="P86" i="56"/>
  <c r="Y86" i="56"/>
  <c r="U86" i="56"/>
  <c r="AE86" i="56" a="1"/>
  <c r="AE86" i="56" s="1"/>
  <c r="AD86" i="56" s="1"/>
  <c r="AC86" i="56" s="1"/>
  <c r="V86" i="56"/>
  <c r="AY86" i="56" s="1"/>
  <c r="AB86" i="56"/>
  <c r="R86" i="56"/>
  <c r="AA86" i="56"/>
  <c r="Q86" i="56"/>
  <c r="BA86" i="56" s="1"/>
  <c r="BB86" i="56" s="1"/>
  <c r="Z86" i="56"/>
  <c r="AZ86" i="56" s="1"/>
  <c r="W86" i="56"/>
  <c r="W68" i="54"/>
  <c r="Y68" i="54"/>
  <c r="S68" i="54"/>
  <c r="P68" i="54"/>
  <c r="AB68" i="54"/>
  <c r="AA68" i="54"/>
  <c r="R68" i="54"/>
  <c r="Z68" i="54"/>
  <c r="AZ68" i="54" s="1"/>
  <c r="V68" i="54"/>
  <c r="AY68" i="54" s="1"/>
  <c r="U68" i="54"/>
  <c r="Q68" i="54"/>
  <c r="BA68" i="54" s="1"/>
  <c r="BB68" i="54" s="1"/>
  <c r="AE68" i="54" a="1"/>
  <c r="AE68" i="54" s="1"/>
  <c r="W119" i="50"/>
  <c r="Q119" i="50"/>
  <c r="BA119" i="50" s="1"/>
  <c r="BB119" i="50" s="1"/>
  <c r="AE119" i="50" a="1"/>
  <c r="AE119" i="50" s="1"/>
  <c r="AD119" i="50" s="1"/>
  <c r="AC119" i="50" s="1"/>
  <c r="V119" i="50"/>
  <c r="AY119" i="50" s="1"/>
  <c r="AB119" i="50"/>
  <c r="R119" i="50"/>
  <c r="Z119" i="50"/>
  <c r="AZ119" i="50" s="1"/>
  <c r="U119" i="50"/>
  <c r="Y119" i="50"/>
  <c r="S119" i="50"/>
  <c r="U30" i="49"/>
  <c r="AU30" i="49"/>
  <c r="R30" i="49"/>
  <c r="AB30" i="49"/>
  <c r="Q30" i="49"/>
  <c r="BA30" i="49" s="1"/>
  <c r="BB30" i="49" s="1"/>
  <c r="V30" i="49"/>
  <c r="AY30" i="49" s="1"/>
  <c r="Z30" i="49"/>
  <c r="AZ30" i="49" s="1"/>
  <c r="Y30" i="49"/>
  <c r="AE30" i="49" a="1"/>
  <c r="AE30" i="49" s="1"/>
  <c r="S30" i="49"/>
  <c r="AB126" i="47"/>
  <c r="AA126" i="47"/>
  <c r="Z126" i="47"/>
  <c r="AZ126" i="47" s="1"/>
  <c r="Y126" i="47"/>
  <c r="Q126" i="47"/>
  <c r="BA126" i="47" s="1"/>
  <c r="BB126" i="47" s="1"/>
  <c r="W126" i="47"/>
  <c r="AE126" i="47" a="1"/>
  <c r="AE126" i="47" s="1"/>
  <c r="AD126" i="47" s="1"/>
  <c r="AC126" i="47" s="1"/>
  <c r="U126" i="47"/>
  <c r="R98" i="43"/>
  <c r="AS98" i="43"/>
  <c r="AF98" i="43" s="1"/>
  <c r="AB98" i="43"/>
  <c r="P98" i="43"/>
  <c r="AA98" i="43"/>
  <c r="Y98" i="43"/>
  <c r="W98" i="43"/>
  <c r="S98" i="43"/>
  <c r="U98" i="43"/>
  <c r="Z98" i="43"/>
  <c r="AZ98" i="43" s="1"/>
  <c r="V98" i="43"/>
  <c r="AY98" i="43" s="1"/>
  <c r="Q98" i="43"/>
  <c r="BA98" i="43" s="1"/>
  <c r="Q72" i="42"/>
  <c r="BA72" i="42" s="1"/>
  <c r="BB72" i="42" s="1"/>
  <c r="V72" i="42"/>
  <c r="AY72" i="42" s="1"/>
  <c r="AA72" i="42"/>
  <c r="W72" i="42"/>
  <c r="S72" i="42"/>
  <c r="U72" i="42"/>
  <c r="AB72" i="42"/>
  <c r="R72" i="42"/>
  <c r="P72" i="42"/>
  <c r="AE72" i="42" a="1"/>
  <c r="AE72" i="42" s="1"/>
  <c r="Z72" i="42"/>
  <c r="AZ72" i="42" s="1"/>
  <c r="Y72" i="42"/>
  <c r="R97" i="40"/>
  <c r="AA97" i="40"/>
  <c r="Q97" i="40"/>
  <c r="BA97" i="40" s="1"/>
  <c r="Z97" i="40"/>
  <c r="AZ97" i="40" s="1"/>
  <c r="S97" i="40"/>
  <c r="V97" i="40"/>
  <c r="AY97" i="40" s="1"/>
  <c r="AB97" i="40"/>
  <c r="P97" i="40"/>
  <c r="AS97" i="40"/>
  <c r="AF97" i="40" s="1"/>
  <c r="Y97" i="40"/>
  <c r="P121" i="39"/>
  <c r="AS121" i="39"/>
  <c r="AF121" i="39" s="1"/>
  <c r="R121" i="39"/>
  <c r="Z121" i="39"/>
  <c r="AZ121" i="39" s="1"/>
  <c r="BB121" i="39" s="1"/>
  <c r="AA121" i="39"/>
  <c r="Q121" i="39"/>
  <c r="BA121" i="39" s="1"/>
  <c r="Y121" i="39"/>
  <c r="U121" i="39"/>
  <c r="Q110" i="58"/>
  <c r="BA110" i="58" s="1"/>
  <c r="P110" i="58"/>
  <c r="AS110" i="58"/>
  <c r="AF110" i="58" s="1"/>
  <c r="AB110" i="58"/>
  <c r="Y110" i="58"/>
  <c r="AA110" i="58"/>
  <c r="U110" i="58"/>
  <c r="Z110" i="58"/>
  <c r="AZ110" i="58" s="1"/>
  <c r="S110" i="58"/>
  <c r="W110" i="58"/>
  <c r="V110" i="58"/>
  <c r="AY110" i="58" s="1"/>
  <c r="R110" i="58"/>
  <c r="U84" i="56"/>
  <c r="V84" i="56"/>
  <c r="AY84" i="56" s="1"/>
  <c r="Z84" i="56"/>
  <c r="AZ84" i="56" s="1"/>
  <c r="AE84" i="56" a="1"/>
  <c r="AE84" i="56" s="1"/>
  <c r="AD84" i="56" s="1"/>
  <c r="AC84" i="56" s="1"/>
  <c r="R84" i="56"/>
  <c r="Q84" i="56"/>
  <c r="BA84" i="56" s="1"/>
  <c r="BB84" i="56" s="1"/>
  <c r="AB84" i="56"/>
  <c r="P84" i="56"/>
  <c r="Y84" i="56"/>
  <c r="AA84" i="56"/>
  <c r="S84" i="56"/>
  <c r="W84" i="56"/>
  <c r="Z90" i="55"/>
  <c r="AZ90" i="55" s="1"/>
  <c r="Y90" i="55"/>
  <c r="W90" i="55"/>
  <c r="V90" i="55"/>
  <c r="AY90" i="55" s="1"/>
  <c r="P90" i="55"/>
  <c r="U90" i="55"/>
  <c r="AB90" i="55"/>
  <c r="S90" i="55"/>
  <c r="AE90" i="55" a="1"/>
  <c r="AE90" i="55" s="1"/>
  <c r="AD90" i="55" s="1"/>
  <c r="AC90" i="55" s="1"/>
  <c r="AA90" i="55"/>
  <c r="R90" i="55"/>
  <c r="Q90" i="55"/>
  <c r="BA90" i="55" s="1"/>
  <c r="BB90" i="55" s="1"/>
  <c r="U46" i="54"/>
  <c r="Q46" i="54"/>
  <c r="BA46" i="54" s="1"/>
  <c r="V46" i="54"/>
  <c r="AY46" i="54" s="1"/>
  <c r="AU46" i="54"/>
  <c r="W46" i="54"/>
  <c r="Y46" i="54"/>
  <c r="AA46" i="54"/>
  <c r="S46" i="54"/>
  <c r="AB46" i="54"/>
  <c r="R46" i="54"/>
  <c r="Z46" i="54"/>
  <c r="AZ46" i="54" s="1"/>
  <c r="P46" i="54"/>
  <c r="AE94" i="51" a="1"/>
  <c r="AE94" i="51" s="1"/>
  <c r="Z94" i="51"/>
  <c r="AZ94" i="51" s="1"/>
  <c r="P94" i="51"/>
  <c r="W94" i="51"/>
  <c r="Q94" i="51"/>
  <c r="BA94" i="51" s="1"/>
  <c r="BB94" i="51" s="1"/>
  <c r="V94" i="51"/>
  <c r="AY94" i="51" s="1"/>
  <c r="U94" i="51"/>
  <c r="R94" i="51"/>
  <c r="AB94" i="51"/>
  <c r="Y94" i="51"/>
  <c r="AA94" i="51"/>
  <c r="R113" i="50"/>
  <c r="S113" i="50"/>
  <c r="Q113" i="50"/>
  <c r="BA113" i="50" s="1"/>
  <c r="Z113" i="50"/>
  <c r="AZ113" i="50" s="1"/>
  <c r="BB113" i="50" s="1"/>
  <c r="AS113" i="50"/>
  <c r="AF113" i="50" s="1"/>
  <c r="P113" i="50"/>
  <c r="W113" i="50"/>
  <c r="AA113" i="50"/>
  <c r="V113" i="50"/>
  <c r="AY113" i="50" s="1"/>
  <c r="Y113" i="50"/>
  <c r="AB113" i="50"/>
  <c r="U113" i="50"/>
  <c r="AB19" i="50"/>
  <c r="Q19" i="50"/>
  <c r="BA19" i="50" s="1"/>
  <c r="BB19" i="50" s="1"/>
  <c r="V19" i="50"/>
  <c r="AY19" i="50" s="1"/>
  <c r="U19" i="50"/>
  <c r="S19" i="50"/>
  <c r="Z19" i="50"/>
  <c r="AZ19" i="50" s="1"/>
  <c r="R19" i="50"/>
  <c r="Y19" i="50"/>
  <c r="P19" i="50"/>
  <c r="W19" i="50"/>
  <c r="AA19" i="50"/>
  <c r="AU19" i="50"/>
  <c r="AV104" i="50" s="1"/>
  <c r="AE19" i="50" a="1"/>
  <c r="AE19" i="50" s="1"/>
  <c r="Z114" i="43"/>
  <c r="AZ114" i="43" s="1"/>
  <c r="U114" i="43"/>
  <c r="S114" i="43"/>
  <c r="R114" i="43"/>
  <c r="Y114" i="43"/>
  <c r="AB114" i="43"/>
  <c r="AS114" i="43"/>
  <c r="AF114" i="43" s="1"/>
  <c r="V114" i="43"/>
  <c r="AY114" i="43" s="1"/>
  <c r="AA114" i="43"/>
  <c r="Q114" i="43"/>
  <c r="BA114" i="43" s="1"/>
  <c r="V114" i="40"/>
  <c r="AY114" i="40" s="1"/>
  <c r="S114" i="40"/>
  <c r="AE114" i="40" a="1"/>
  <c r="AE114" i="40" s="1"/>
  <c r="AD114" i="40" s="1"/>
  <c r="AC114" i="40" s="1"/>
  <c r="R114" i="40"/>
  <c r="AA114" i="40"/>
  <c r="Q114" i="40"/>
  <c r="BA114" i="40" s="1"/>
  <c r="BB114" i="40" s="1"/>
  <c r="Y114" i="40"/>
  <c r="P114" i="40"/>
  <c r="Z114" i="40"/>
  <c r="AZ114" i="40" s="1"/>
  <c r="U114" i="40"/>
  <c r="W114" i="40"/>
  <c r="AB114" i="40"/>
  <c r="AB79" i="39"/>
  <c r="P79" i="39"/>
  <c r="AE79" i="39" a="1"/>
  <c r="AE79" i="39" s="1"/>
  <c r="AD79" i="39" s="1"/>
  <c r="AC79" i="39" s="1"/>
  <c r="AA79" i="39"/>
  <c r="V79" i="39"/>
  <c r="AY79" i="39" s="1"/>
  <c r="Q79" i="39"/>
  <c r="BA79" i="39" s="1"/>
  <c r="BB79" i="39" s="1"/>
  <c r="Y79" i="39"/>
  <c r="R79" i="39"/>
  <c r="Z79" i="39"/>
  <c r="AZ79" i="39" s="1"/>
  <c r="W79" i="39"/>
  <c r="U79" i="39"/>
  <c r="S79" i="39"/>
  <c r="W120" i="38"/>
  <c r="AB120" i="38"/>
  <c r="R120" i="38"/>
  <c r="V120" i="38"/>
  <c r="AY120" i="38" s="1"/>
  <c r="AA120" i="38"/>
  <c r="Y120" i="38"/>
  <c r="Z120" i="38"/>
  <c r="AZ120" i="38" s="1"/>
  <c r="P120" i="38"/>
  <c r="U120" i="38"/>
  <c r="S120" i="38"/>
  <c r="Q120" i="38"/>
  <c r="BA120" i="38" s="1"/>
  <c r="BB120" i="38" s="1"/>
  <c r="AE120" i="38" a="1"/>
  <c r="AE120" i="38" s="1"/>
  <c r="Q104" i="47"/>
  <c r="BA104" i="47" s="1"/>
  <c r="AB104" i="47"/>
  <c r="AA104" i="47"/>
  <c r="P104" i="47"/>
  <c r="W104" i="47"/>
  <c r="V104" i="47"/>
  <c r="AY104" i="47" s="1"/>
  <c r="Y104" i="47"/>
  <c r="AS104" i="47"/>
  <c r="AF104" i="47" s="1"/>
  <c r="S104" i="47"/>
  <c r="U104" i="47"/>
  <c r="Z104" i="47"/>
  <c r="AZ104" i="47" s="1"/>
  <c r="R104" i="47"/>
  <c r="S107" i="43"/>
  <c r="Y107" i="43"/>
  <c r="AA107" i="43"/>
  <c r="U67" i="39"/>
  <c r="Z67" i="39"/>
  <c r="AZ67" i="39" s="1"/>
  <c r="AB67" i="39"/>
  <c r="AA67" i="39"/>
  <c r="W67" i="39"/>
  <c r="Y67" i="39"/>
  <c r="Q67" i="39"/>
  <c r="BA67" i="39" s="1"/>
  <c r="V67" i="39"/>
  <c r="AY67" i="39" s="1"/>
  <c r="S67" i="39"/>
  <c r="R67" i="39"/>
  <c r="AS67" i="39"/>
  <c r="AF67" i="39" s="1"/>
  <c r="P67" i="39"/>
  <c r="Z113" i="45"/>
  <c r="AZ113" i="45" s="1"/>
  <c r="W113" i="45"/>
  <c r="AE113" i="45" a="1"/>
  <c r="AE113" i="45" s="1"/>
  <c r="AD113" i="45" s="1"/>
  <c r="AC113" i="45" s="1"/>
  <c r="R113" i="45"/>
  <c r="P113" i="45"/>
  <c r="V113" i="45"/>
  <c r="AY113" i="45" s="1"/>
  <c r="AB113" i="45"/>
  <c r="U113" i="45"/>
  <c r="Y113" i="45"/>
  <c r="S113" i="45"/>
  <c r="AA113" i="45"/>
  <c r="Q113" i="45"/>
  <c r="BA113" i="45" s="1"/>
  <c r="BB113" i="45" s="1"/>
  <c r="Y75" i="42"/>
  <c r="W75" i="42"/>
  <c r="U75" i="42"/>
  <c r="V75" i="42"/>
  <c r="AY75" i="42" s="1"/>
  <c r="R75" i="42"/>
  <c r="AA75" i="42"/>
  <c r="Q75" i="42"/>
  <c r="BA75" i="42" s="1"/>
  <c r="Z75" i="42"/>
  <c r="AZ75" i="42" s="1"/>
  <c r="AS75" i="42"/>
  <c r="AF75" i="42" s="1"/>
  <c r="P75" i="42"/>
  <c r="S83" i="41"/>
  <c r="U83" i="41"/>
  <c r="R83" i="41"/>
  <c r="Y83" i="41"/>
  <c r="AS83" i="41"/>
  <c r="AF83" i="41" s="1"/>
  <c r="V83" i="41"/>
  <c r="AY83" i="41" s="1"/>
  <c r="AA83" i="41"/>
  <c r="Q83" i="41"/>
  <c r="BA83" i="41" s="1"/>
  <c r="W83" i="41"/>
  <c r="P83" i="41"/>
  <c r="AB83" i="41"/>
  <c r="Z83" i="41"/>
  <c r="AZ83" i="41" s="1"/>
  <c r="W72" i="50"/>
  <c r="AA72" i="50"/>
  <c r="Q72" i="50"/>
  <c r="BA72" i="50" s="1"/>
  <c r="BB72" i="50" s="1"/>
  <c r="V72" i="50"/>
  <c r="AY72" i="50" s="1"/>
  <c r="Y72" i="50"/>
  <c r="AE72" i="50" a="1"/>
  <c r="AE72" i="50" s="1"/>
  <c r="AD72" i="50" s="1"/>
  <c r="AC72" i="50" s="1"/>
  <c r="Z72" i="50"/>
  <c r="AZ72" i="50" s="1"/>
  <c r="P72" i="50"/>
  <c r="U72" i="50"/>
  <c r="Y98" i="47"/>
  <c r="Z98" i="47"/>
  <c r="AZ98" i="47" s="1"/>
  <c r="BB98" i="47" s="1"/>
  <c r="Y76" i="42"/>
  <c r="U76" i="42"/>
  <c r="V76" i="42"/>
  <c r="AY76" i="42" s="1"/>
  <c r="Z76" i="42"/>
  <c r="AZ76" i="42" s="1"/>
  <c r="AA76" i="42"/>
  <c r="AS76" i="42"/>
  <c r="AF76" i="42" s="1"/>
  <c r="P76" i="42"/>
  <c r="AB76" i="42"/>
  <c r="R76" i="42"/>
  <c r="P106" i="58"/>
  <c r="S106" i="58"/>
  <c r="AB106" i="58"/>
  <c r="AS106" i="58"/>
  <c r="AF106" i="58" s="1"/>
  <c r="Y106" i="58"/>
  <c r="Z106" i="58"/>
  <c r="AZ106" i="58" s="1"/>
  <c r="R106" i="58"/>
  <c r="V106" i="58"/>
  <c r="AY106" i="58" s="1"/>
  <c r="Q106" i="58"/>
  <c r="BA106" i="58" s="1"/>
  <c r="AA106" i="58"/>
  <c r="W106" i="58"/>
  <c r="U106" i="58"/>
  <c r="U126" i="54"/>
  <c r="S126" i="54"/>
  <c r="R126" i="54"/>
  <c r="AS126" i="54"/>
  <c r="AF126" i="54" s="1"/>
  <c r="Z126" i="54"/>
  <c r="AZ126" i="54" s="1"/>
  <c r="Q126" i="54"/>
  <c r="BA126" i="54" s="1"/>
  <c r="P126" i="54"/>
  <c r="AB126" i="54"/>
  <c r="Y126" i="54"/>
  <c r="W126" i="54"/>
  <c r="V126" i="54"/>
  <c r="AY126" i="54" s="1"/>
  <c r="Y81" i="50"/>
  <c r="R81" i="50"/>
  <c r="W81" i="50"/>
  <c r="P81" i="50"/>
  <c r="Q81" i="50"/>
  <c r="BA81" i="50" s="1"/>
  <c r="AA81" i="50"/>
  <c r="U81" i="50"/>
  <c r="AS81" i="50"/>
  <c r="AF81" i="50" s="1"/>
  <c r="V81" i="50"/>
  <c r="AY81" i="50" s="1"/>
  <c r="S81" i="50"/>
  <c r="Z81" i="50"/>
  <c r="AZ81" i="50" s="1"/>
  <c r="AB81" i="50"/>
  <c r="Z95" i="43"/>
  <c r="AZ95" i="43" s="1"/>
  <c r="AE95" i="43" a="1"/>
  <c r="AE95" i="43" s="1"/>
  <c r="AD95" i="43" s="1"/>
  <c r="AC95" i="43" s="1"/>
  <c r="R95" i="43"/>
  <c r="P95" i="43"/>
  <c r="V95" i="43"/>
  <c r="AY95" i="43" s="1"/>
  <c r="S95" i="43"/>
  <c r="AB95" i="43"/>
  <c r="U95" i="43"/>
  <c r="Q95" i="43"/>
  <c r="BA95" i="43" s="1"/>
  <c r="BB95" i="43" s="1"/>
  <c r="Y95" i="43"/>
  <c r="W95" i="43"/>
  <c r="AA95" i="43"/>
  <c r="P93" i="41"/>
  <c r="AB93" i="41"/>
  <c r="S93" i="41"/>
  <c r="R93" i="41"/>
  <c r="U93" i="41"/>
  <c r="AE93" i="41" a="1"/>
  <c r="AE93" i="41" s="1"/>
  <c r="AD93" i="41" s="1"/>
  <c r="AC93" i="41" s="1"/>
  <c r="V93" i="41"/>
  <c r="AY93" i="41" s="1"/>
  <c r="AA93" i="41"/>
  <c r="Q93" i="41"/>
  <c r="BA93" i="41" s="1"/>
  <c r="BB93" i="41" s="1"/>
  <c r="Y93" i="41"/>
  <c r="W93" i="41"/>
  <c r="Z93" i="41"/>
  <c r="AZ93" i="41" s="1"/>
  <c r="AS75" i="58"/>
  <c r="AF75" i="58" s="1"/>
  <c r="Q75" i="58"/>
  <c r="BA75" i="58" s="1"/>
  <c r="W75" i="58"/>
  <c r="U75" i="58"/>
  <c r="AB75" i="58"/>
  <c r="S75" i="58"/>
  <c r="AA75" i="58"/>
  <c r="Z75" i="58"/>
  <c r="AZ75" i="58" s="1"/>
  <c r="P75" i="58"/>
  <c r="Y75" i="58"/>
  <c r="V75" i="58"/>
  <c r="AY75" i="58" s="1"/>
  <c r="R75" i="58"/>
  <c r="Y128" i="57"/>
  <c r="AB128" i="57"/>
  <c r="R128" i="57"/>
  <c r="W128" i="57"/>
  <c r="AA128" i="57"/>
  <c r="AE128" i="57" a="1"/>
  <c r="AE128" i="57" s="1"/>
  <c r="AD128" i="57" s="1"/>
  <c r="AC128" i="57" s="1"/>
  <c r="Q128" i="57"/>
  <c r="BA128" i="57" s="1"/>
  <c r="BB128" i="57" s="1"/>
  <c r="Z128" i="57"/>
  <c r="AZ128" i="57" s="1"/>
  <c r="V128" i="57"/>
  <c r="AY128" i="57" s="1"/>
  <c r="P128" i="57"/>
  <c r="U128" i="57"/>
  <c r="S128" i="57"/>
  <c r="Y89" i="55"/>
  <c r="W89" i="55"/>
  <c r="Q89" i="55"/>
  <c r="BA89" i="55" s="1"/>
  <c r="V89" i="55"/>
  <c r="AY89" i="55" s="1"/>
  <c r="AA89" i="55"/>
  <c r="U89" i="55"/>
  <c r="AB89" i="55"/>
  <c r="AS89" i="55"/>
  <c r="AF89" i="55" s="1"/>
  <c r="R89" i="55"/>
  <c r="Z89" i="55"/>
  <c r="AZ89" i="55" s="1"/>
  <c r="BB89" i="55" s="1"/>
  <c r="Y6" i="55"/>
  <c r="V6" i="55"/>
  <c r="AY6" i="55" s="1"/>
  <c r="AB6" i="55"/>
  <c r="S6" i="55"/>
  <c r="AA6" i="55"/>
  <c r="AU6" i="55"/>
  <c r="U6" i="55"/>
  <c r="W6" i="55"/>
  <c r="Q6" i="55"/>
  <c r="BA6" i="55" s="1"/>
  <c r="Z6" i="55"/>
  <c r="AZ6" i="55" s="1"/>
  <c r="R6" i="55"/>
  <c r="P6" i="55"/>
  <c r="W44" i="54"/>
  <c r="Z44" i="54"/>
  <c r="AZ44" i="54" s="1"/>
  <c r="AA44" i="54"/>
  <c r="AB44" i="54"/>
  <c r="Y44" i="54"/>
  <c r="Q44" i="54"/>
  <c r="BA44" i="54" s="1"/>
  <c r="R44" i="54"/>
  <c r="AU44" i="54"/>
  <c r="V44" i="54"/>
  <c r="AY44" i="54" s="1"/>
  <c r="U44" i="54"/>
  <c r="S44" i="54"/>
  <c r="P44" i="54"/>
  <c r="W85" i="53"/>
  <c r="U85" i="53"/>
  <c r="R85" i="53"/>
  <c r="AB85" i="53"/>
  <c r="Z85" i="53"/>
  <c r="AZ85" i="53" s="1"/>
  <c r="AA85" i="53"/>
  <c r="Q85" i="53"/>
  <c r="BA85" i="53" s="1"/>
  <c r="V85" i="53"/>
  <c r="AY85" i="53" s="1"/>
  <c r="P85" i="53"/>
  <c r="Y85" i="53"/>
  <c r="AS85" i="53"/>
  <c r="AF85" i="53" s="1"/>
  <c r="S85" i="53"/>
  <c r="Y66" i="52"/>
  <c r="R66" i="52"/>
  <c r="W66" i="52"/>
  <c r="Q66" i="52"/>
  <c r="BA66" i="52" s="1"/>
  <c r="BB66" i="52" s="1"/>
  <c r="AE66" i="52" a="1"/>
  <c r="AE66" i="52" s="1"/>
  <c r="AD66" i="52" s="1"/>
  <c r="AC66" i="52" s="1"/>
  <c r="V66" i="52"/>
  <c r="AY66" i="52" s="1"/>
  <c r="AB66" i="52"/>
  <c r="AA66" i="52"/>
  <c r="U66" i="52"/>
  <c r="S66" i="52"/>
  <c r="Z66" i="52"/>
  <c r="AZ66" i="52" s="1"/>
  <c r="P66" i="52"/>
  <c r="Q93" i="50"/>
  <c r="BA93" i="50" s="1"/>
  <c r="AS93" i="50"/>
  <c r="AF93" i="50" s="1"/>
  <c r="AB93" i="50"/>
  <c r="AA93" i="50"/>
  <c r="V93" i="50"/>
  <c r="AY93" i="50" s="1"/>
  <c r="Z93" i="50"/>
  <c r="AZ93" i="50" s="1"/>
  <c r="Y93" i="50"/>
  <c r="P93" i="50"/>
  <c r="U93" i="50"/>
  <c r="W93" i="50"/>
  <c r="S93" i="50"/>
  <c r="R93" i="50"/>
  <c r="U30" i="50"/>
  <c r="AB30" i="50"/>
  <c r="AU30" i="50"/>
  <c r="Y30" i="50"/>
  <c r="S30" i="50"/>
  <c r="W30" i="50"/>
  <c r="AA30" i="50"/>
  <c r="R30" i="50"/>
  <c r="Q30" i="50"/>
  <c r="BA30" i="50" s="1"/>
  <c r="Z30" i="50"/>
  <c r="AZ30" i="50" s="1"/>
  <c r="P30" i="50"/>
  <c r="V30" i="50"/>
  <c r="AY30" i="50" s="1"/>
  <c r="Z41" i="49"/>
  <c r="AZ41" i="49" s="1"/>
  <c r="P41" i="49"/>
  <c r="S41" i="49"/>
  <c r="AB41" i="49"/>
  <c r="Q41" i="49"/>
  <c r="BA41" i="49" s="1"/>
  <c r="R41" i="49"/>
  <c r="AU41" i="49"/>
  <c r="AV16" i="49" s="1"/>
  <c r="Y41" i="49"/>
  <c r="V41" i="49"/>
  <c r="AY41" i="49" s="1"/>
  <c r="BB41" i="49" s="1"/>
  <c r="AA41" i="49"/>
  <c r="U41" i="49"/>
  <c r="W41" i="49"/>
  <c r="P111" i="44"/>
  <c r="Q111" i="44"/>
  <c r="BA111" i="44" s="1"/>
  <c r="AS111" i="44"/>
  <c r="AF111" i="44" s="1"/>
  <c r="R111" i="44"/>
  <c r="S111" i="44"/>
  <c r="Q74" i="43"/>
  <c r="BA74" i="43" s="1"/>
  <c r="BB74" i="43" s="1"/>
  <c r="P74" i="43"/>
  <c r="AB74" i="43"/>
  <c r="AA74" i="43"/>
  <c r="Y74" i="43"/>
  <c r="U74" i="43"/>
  <c r="W74" i="43"/>
  <c r="R74" i="43"/>
  <c r="V74" i="43"/>
  <c r="AY74" i="43" s="1"/>
  <c r="Z74" i="43"/>
  <c r="AZ74" i="43" s="1"/>
  <c r="AE74" i="43" a="1"/>
  <c r="AE74" i="43" s="1"/>
  <c r="AD74" i="43" s="1"/>
  <c r="AC74" i="43" s="1"/>
  <c r="S74" i="43"/>
  <c r="W16" i="59"/>
  <c r="U16" i="59"/>
  <c r="R16" i="59"/>
  <c r="AU16" i="59"/>
  <c r="AA16" i="59"/>
  <c r="P16" i="59"/>
  <c r="S16" i="59"/>
  <c r="AE16" i="59" a="1"/>
  <c r="AE16" i="59" s="1"/>
  <c r="Y16" i="59"/>
  <c r="Z16" i="59"/>
  <c r="AZ16" i="59" s="1"/>
  <c r="V16" i="59"/>
  <c r="AY16" i="59" s="1"/>
  <c r="AB16" i="59"/>
  <c r="Q16" i="59"/>
  <c r="BA16" i="59" s="1"/>
  <c r="BB16" i="59" s="1"/>
  <c r="AE125" i="47" a="1"/>
  <c r="AE125" i="47" s="1"/>
  <c r="AD125" i="47" s="1"/>
  <c r="AC125" i="47" s="1"/>
  <c r="AB125" i="47"/>
  <c r="U125" i="47"/>
  <c r="AA125" i="47"/>
  <c r="Y125" i="47"/>
  <c r="W125" i="47"/>
  <c r="R101" i="41"/>
  <c r="P101" i="41"/>
  <c r="V101" i="41"/>
  <c r="AY101" i="41" s="1"/>
  <c r="S101" i="41"/>
  <c r="AS101" i="41"/>
  <c r="AF101" i="41" s="1"/>
  <c r="Y101" i="41"/>
  <c r="U101" i="41"/>
  <c r="Z101" i="41"/>
  <c r="AZ101" i="41" s="1"/>
  <c r="Q101" i="41"/>
  <c r="BA101" i="41" s="1"/>
  <c r="AB101" i="41"/>
  <c r="W101" i="41"/>
  <c r="AA101" i="41"/>
  <c r="V75" i="37"/>
  <c r="AY75" i="37" s="1"/>
  <c r="Z75" i="37"/>
  <c r="AZ75" i="37" s="1"/>
  <c r="U75" i="37"/>
  <c r="AB75" i="37"/>
  <c r="Y75" i="37"/>
  <c r="W75" i="37"/>
  <c r="S75" i="37"/>
  <c r="AE75" i="37" a="1"/>
  <c r="AE75" i="37" s="1"/>
  <c r="AD75" i="37" s="1"/>
  <c r="AC75" i="37" s="1"/>
  <c r="P75" i="37"/>
  <c r="Q75" i="37"/>
  <c r="BA75" i="37" s="1"/>
  <c r="BB75" i="37" s="1"/>
  <c r="S33" i="33"/>
  <c r="W33" i="33"/>
  <c r="S110" i="33"/>
  <c r="Z110" i="33"/>
  <c r="AZ110" i="33" s="1"/>
  <c r="R110" i="33"/>
  <c r="P110" i="33"/>
  <c r="Q110" i="33"/>
  <c r="BA110" i="33" s="1"/>
  <c r="BB110" i="33" s="1"/>
  <c r="Y110" i="33"/>
  <c r="AE110" i="33" a="1"/>
  <c r="AE110" i="33" s="1"/>
  <c r="AD110" i="33" s="1"/>
  <c r="AC110" i="33" s="1"/>
  <c r="W110" i="33"/>
  <c r="U110" i="33"/>
  <c r="AB110" i="33"/>
  <c r="AA110" i="33"/>
  <c r="V110" i="33"/>
  <c r="AY110" i="33" s="1"/>
  <c r="P95" i="32"/>
  <c r="AA95" i="32"/>
  <c r="AS95" i="32"/>
  <c r="AF95" i="32" s="1"/>
  <c r="AS69" i="31"/>
  <c r="AF69" i="31" s="1"/>
  <c r="R69" i="31"/>
  <c r="W69" i="31"/>
  <c r="Y69" i="31"/>
  <c r="V69" i="31"/>
  <c r="AY69" i="31" s="1"/>
  <c r="AA69" i="31"/>
  <c r="U69" i="31"/>
  <c r="P69" i="31"/>
  <c r="Z69" i="31"/>
  <c r="AZ69" i="31" s="1"/>
  <c r="S69" i="31"/>
  <c r="AB69" i="31"/>
  <c r="Q69" i="31"/>
  <c r="BA69" i="31" s="1"/>
  <c r="Q77" i="28"/>
  <c r="BA77" i="28" s="1"/>
  <c r="BB77" i="28" s="1"/>
  <c r="Y77" i="28"/>
  <c r="S68" i="37"/>
  <c r="Q68" i="37"/>
  <c r="BA68" i="37" s="1"/>
  <c r="P68" i="37"/>
  <c r="V68" i="37"/>
  <c r="AY68" i="37" s="1"/>
  <c r="U68" i="37"/>
  <c r="Y68" i="37"/>
  <c r="AA68" i="37"/>
  <c r="AB68" i="37"/>
  <c r="W68" i="37"/>
  <c r="AS68" i="37"/>
  <c r="AF68" i="37" s="1"/>
  <c r="R68" i="37"/>
  <c r="Z68" i="37"/>
  <c r="AZ68" i="37" s="1"/>
  <c r="S25" i="35"/>
  <c r="Q25" i="35"/>
  <c r="BA25" i="35" s="1"/>
  <c r="R25" i="35"/>
  <c r="P25" i="35"/>
  <c r="AU25" i="35"/>
  <c r="AV11" i="35" s="1"/>
  <c r="Z101" i="35"/>
  <c r="AZ101" i="35" s="1"/>
  <c r="AS101" i="35"/>
  <c r="AF101" i="35" s="1"/>
  <c r="P101" i="35"/>
  <c r="S101" i="35"/>
  <c r="Y101" i="35"/>
  <c r="R101" i="35"/>
  <c r="Q101" i="35"/>
  <c r="BA101" i="35" s="1"/>
  <c r="AB101" i="35"/>
  <c r="AA101" i="35"/>
  <c r="U101" i="35"/>
  <c r="W101" i="35"/>
  <c r="V101" i="35"/>
  <c r="AY101" i="35" s="1"/>
  <c r="P60" i="32"/>
  <c r="R60" i="32"/>
  <c r="AU60" i="32"/>
  <c r="Q60" i="32"/>
  <c r="BA60" i="32" s="1"/>
  <c r="S60" i="32"/>
  <c r="P7" i="31"/>
  <c r="AU7" i="31"/>
  <c r="W7" i="31"/>
  <c r="S7" i="31"/>
  <c r="V7" i="31"/>
  <c r="AY7" i="31" s="1"/>
  <c r="AB7" i="31"/>
  <c r="R7" i="31"/>
  <c r="Q7" i="31"/>
  <c r="BA7" i="31" s="1"/>
  <c r="Y7" i="31"/>
  <c r="Z7" i="31"/>
  <c r="AZ7" i="31" s="1"/>
  <c r="U7" i="31"/>
  <c r="AA7" i="31"/>
  <c r="R96" i="30"/>
  <c r="AB96" i="30"/>
  <c r="Y96" i="30"/>
  <c r="P96" i="30"/>
  <c r="V96" i="30"/>
  <c r="AY96" i="30" s="1"/>
  <c r="AS96" i="30"/>
  <c r="AF96" i="30" s="1"/>
  <c r="S96" i="30"/>
  <c r="U96" i="30"/>
  <c r="Z96" i="30"/>
  <c r="AZ96" i="30" s="1"/>
  <c r="AA96" i="30"/>
  <c r="W96" i="30"/>
  <c r="Q96" i="30"/>
  <c r="BA96" i="30" s="1"/>
  <c r="AB123" i="42"/>
  <c r="Y121" i="36"/>
  <c r="W121" i="36"/>
  <c r="AE121" i="36" a="1"/>
  <c r="AE121" i="36" s="1"/>
  <c r="AD121" i="36" s="1"/>
  <c r="AC121" i="36" s="1"/>
  <c r="U121" i="36"/>
  <c r="AB121" i="36"/>
  <c r="AA121" i="36"/>
  <c r="Z121" i="36"/>
  <c r="AZ121" i="36" s="1"/>
  <c r="P126" i="32"/>
  <c r="R126" i="32"/>
  <c r="AS126" i="32"/>
  <c r="AF126" i="32" s="1"/>
  <c r="Z126" i="32"/>
  <c r="AZ126" i="32" s="1"/>
  <c r="S126" i="32"/>
  <c r="V126" i="32"/>
  <c r="AY126" i="32" s="1"/>
  <c r="AA126" i="32"/>
  <c r="U126" i="32"/>
  <c r="AB126" i="32"/>
  <c r="Q126" i="32"/>
  <c r="BA126" i="32" s="1"/>
  <c r="Q71" i="31"/>
  <c r="BA71" i="31" s="1"/>
  <c r="AB71" i="31"/>
  <c r="AA71" i="31"/>
  <c r="S71" i="31"/>
  <c r="Z71" i="31"/>
  <c r="AZ71" i="31" s="1"/>
  <c r="P71" i="31"/>
  <c r="AS71" i="31"/>
  <c r="AF71" i="31" s="1"/>
  <c r="W71" i="31"/>
  <c r="V71" i="31"/>
  <c r="AY71" i="31" s="1"/>
  <c r="U71" i="31"/>
  <c r="R71" i="31"/>
  <c r="P19" i="28"/>
  <c r="S19" i="28"/>
  <c r="AU19" i="28"/>
  <c r="R19" i="28"/>
  <c r="Y116" i="28"/>
  <c r="S116" i="28"/>
  <c r="Z116" i="28"/>
  <c r="AZ116" i="28" s="1"/>
  <c r="BB116" i="28" s="1"/>
  <c r="P116" i="28"/>
  <c r="U116" i="28"/>
  <c r="W63" i="35"/>
  <c r="U63" i="35"/>
  <c r="AU63" i="35"/>
  <c r="AV123" i="35" s="1"/>
  <c r="AA63" i="35"/>
  <c r="Z63" i="35"/>
  <c r="AZ63" i="35" s="1"/>
  <c r="AB63" i="35"/>
  <c r="R63" i="35"/>
  <c r="Y63" i="35"/>
  <c r="Q63" i="35"/>
  <c r="BA63" i="35" s="1"/>
  <c r="BB63" i="35" s="1"/>
  <c r="AE63" i="35" a="1"/>
  <c r="AE63" i="35" s="1"/>
  <c r="Y25" i="30"/>
  <c r="U25" i="30"/>
  <c r="AU25" i="30"/>
  <c r="AV116" i="30" s="1"/>
  <c r="AB25" i="30"/>
  <c r="W25" i="30"/>
  <c r="Z25" i="30"/>
  <c r="AZ25" i="30" s="1"/>
  <c r="AA25" i="30"/>
  <c r="V87" i="28"/>
  <c r="AY87" i="28" s="1"/>
  <c r="Q87" i="28"/>
  <c r="BA87" i="28" s="1"/>
  <c r="Y87" i="28"/>
  <c r="U87" i="28"/>
  <c r="W87" i="28"/>
  <c r="AA87" i="28"/>
  <c r="AB87" i="28"/>
  <c r="P87" i="28"/>
  <c r="Z87" i="28"/>
  <c r="AZ87" i="28" s="1"/>
  <c r="S87" i="28"/>
  <c r="R87" i="28"/>
  <c r="AA56" i="12"/>
  <c r="U56" i="12"/>
  <c r="AB81" i="39"/>
  <c r="W81" i="39"/>
  <c r="AA81" i="39"/>
  <c r="R81" i="39"/>
  <c r="U81" i="39"/>
  <c r="AE81" i="39" a="1"/>
  <c r="AE81" i="39" s="1"/>
  <c r="AD81" i="39" s="1"/>
  <c r="AC81" i="39" s="1"/>
  <c r="Y81" i="39"/>
  <c r="S119" i="34"/>
  <c r="AA119" i="34"/>
  <c r="AE119" i="34" a="1"/>
  <c r="AE119" i="34" s="1"/>
  <c r="AD119" i="34" s="1"/>
  <c r="AC119" i="34" s="1"/>
  <c r="R119" i="34"/>
  <c r="Y119" i="34"/>
  <c r="Q119" i="34"/>
  <c r="BA119" i="34" s="1"/>
  <c r="BB119" i="34" s="1"/>
  <c r="V119" i="34"/>
  <c r="AY119" i="34" s="1"/>
  <c r="W119" i="34"/>
  <c r="U119" i="34"/>
  <c r="Z119" i="34"/>
  <c r="AZ119" i="34" s="1"/>
  <c r="AB119" i="34"/>
  <c r="P119" i="34"/>
  <c r="S17" i="32"/>
  <c r="AA17" i="32"/>
  <c r="U17" i="32"/>
  <c r="AA98" i="32"/>
  <c r="U98" i="32"/>
  <c r="Z98" i="32"/>
  <c r="AZ98" i="32" s="1"/>
  <c r="Y98" i="32"/>
  <c r="AB98" i="32"/>
  <c r="AE98" i="32" a="1"/>
  <c r="AE98" i="32" s="1"/>
  <c r="W98" i="32"/>
  <c r="Q98" i="32"/>
  <c r="BA98" i="32" s="1"/>
  <c r="BB98" i="32" s="1"/>
  <c r="P106" i="30"/>
  <c r="R106" i="30"/>
  <c r="Q106" i="30"/>
  <c r="BA106" i="30" s="1"/>
  <c r="S106" i="30"/>
  <c r="AS106" i="30"/>
  <c r="AF106" i="30" s="1"/>
  <c r="U118" i="28"/>
  <c r="AB118" i="28"/>
  <c r="Z118" i="28"/>
  <c r="AZ118" i="28" s="1"/>
  <c r="P118" i="28"/>
  <c r="V118" i="28"/>
  <c r="AY118" i="28" s="1"/>
  <c r="W118" i="28"/>
  <c r="Q118" i="28"/>
  <c r="BA118" i="28" s="1"/>
  <c r="S118" i="28"/>
  <c r="Y118" i="28"/>
  <c r="Z112" i="12"/>
  <c r="AZ112" i="12" s="1"/>
  <c r="BB112" i="12" s="1"/>
  <c r="R112" i="12"/>
  <c r="Y112" i="12"/>
  <c r="S41" i="37"/>
  <c r="Q41" i="37"/>
  <c r="BA41" i="37" s="1"/>
  <c r="AU41" i="37"/>
  <c r="R41" i="37"/>
  <c r="P41" i="37"/>
  <c r="AU56" i="37"/>
  <c r="U56" i="37"/>
  <c r="Q56" i="37"/>
  <c r="BA56" i="37" s="1"/>
  <c r="S56" i="37"/>
  <c r="Z56" i="37"/>
  <c r="AZ56" i="37" s="1"/>
  <c r="P56" i="37"/>
  <c r="W56" i="37"/>
  <c r="Y56" i="37"/>
  <c r="AB56" i="37"/>
  <c r="AA56" i="37"/>
  <c r="R56" i="37"/>
  <c r="V56" i="37"/>
  <c r="AY56" i="37" s="1"/>
  <c r="Z109" i="34"/>
  <c r="AZ109" i="34" s="1"/>
  <c r="P109" i="34"/>
  <c r="AS109" i="34"/>
  <c r="AF109" i="34" s="1"/>
  <c r="V109" i="34"/>
  <c r="AY109" i="34" s="1"/>
  <c r="AB109" i="34"/>
  <c r="W109" i="34"/>
  <c r="S109" i="34"/>
  <c r="R109" i="34"/>
  <c r="AA109" i="34"/>
  <c r="Q109" i="34"/>
  <c r="BA109" i="34" s="1"/>
  <c r="Y109" i="34"/>
  <c r="U109" i="34"/>
  <c r="AB77" i="32"/>
  <c r="AA77" i="32"/>
  <c r="U77" i="32"/>
  <c r="Y77" i="32"/>
  <c r="S77" i="32"/>
  <c r="V77" i="32"/>
  <c r="AY77" i="32" s="1"/>
  <c r="Z77" i="32"/>
  <c r="AZ77" i="32" s="1"/>
  <c r="P77" i="32"/>
  <c r="R77" i="32"/>
  <c r="Q77" i="32"/>
  <c r="BA77" i="32" s="1"/>
  <c r="W77" i="32"/>
  <c r="AS77" i="32"/>
  <c r="AF77" i="32" s="1"/>
  <c r="AB119" i="28"/>
  <c r="U119" i="28"/>
  <c r="R119" i="28"/>
  <c r="Q119" i="28"/>
  <c r="BA119" i="28" s="1"/>
  <c r="S119" i="28"/>
  <c r="Z119" i="28"/>
  <c r="AZ119" i="28" s="1"/>
  <c r="BB119" i="28" s="1"/>
  <c r="W119" i="28"/>
  <c r="P119" i="28"/>
  <c r="Y119" i="28"/>
  <c r="U94" i="12"/>
  <c r="V94" i="12"/>
  <c r="AY94" i="12" s="1"/>
  <c r="W94" i="12"/>
  <c r="Q94" i="12"/>
  <c r="BA94" i="12" s="1"/>
  <c r="AS94" i="12"/>
  <c r="AF94" i="12" s="1"/>
  <c r="AA94" i="12"/>
  <c r="Y94" i="12"/>
  <c r="P94" i="12"/>
  <c r="AE113" i="39" a="1"/>
  <c r="AE113" i="39" s="1"/>
  <c r="R113" i="39"/>
  <c r="V113" i="39"/>
  <c r="AY113" i="39" s="1"/>
  <c r="Y113" i="39"/>
  <c r="U113" i="39"/>
  <c r="R111" i="37"/>
  <c r="V111" i="37"/>
  <c r="AY111" i="37" s="1"/>
  <c r="Y111" i="37"/>
  <c r="Q111" i="37"/>
  <c r="BA111" i="37" s="1"/>
  <c r="BB111" i="37" s="1"/>
  <c r="U111" i="37"/>
  <c r="AA111" i="37"/>
  <c r="AB111" i="37"/>
  <c r="AE111" i="37" a="1"/>
  <c r="AE111" i="37" s="1"/>
  <c r="AD111" i="37" s="1"/>
  <c r="AC111" i="37" s="1"/>
  <c r="W111" i="37"/>
  <c r="Z111" i="37"/>
  <c r="AZ111" i="37" s="1"/>
  <c r="S111" i="37"/>
  <c r="P111" i="37"/>
  <c r="W93" i="33"/>
  <c r="Q93" i="33"/>
  <c r="BA93" i="33" s="1"/>
  <c r="BB93" i="33" s="1"/>
  <c r="AE93" i="33" a="1"/>
  <c r="AE93" i="33" s="1"/>
  <c r="AD93" i="33" s="1"/>
  <c r="AC93" i="33" s="1"/>
  <c r="Z92" i="32"/>
  <c r="AZ92" i="32" s="1"/>
  <c r="AB92" i="32"/>
  <c r="Q92" i="32"/>
  <c r="BA92" i="32" s="1"/>
  <c r="U92" i="32"/>
  <c r="W92" i="32"/>
  <c r="R92" i="32"/>
  <c r="AA92" i="32"/>
  <c r="AS92" i="32"/>
  <c r="AF92" i="32" s="1"/>
  <c r="V92" i="32"/>
  <c r="AY92" i="32" s="1"/>
  <c r="BB92" i="32" s="1"/>
  <c r="P92" i="32"/>
  <c r="AA64" i="33"/>
  <c r="U64" i="33"/>
  <c r="P64" i="33"/>
  <c r="Z64" i="33"/>
  <c r="AZ64" i="33" s="1"/>
  <c r="S64" i="33"/>
  <c r="Y64" i="33"/>
  <c r="V64" i="33"/>
  <c r="AY64" i="33" s="1"/>
  <c r="R64" i="33"/>
  <c r="W64" i="33"/>
  <c r="Q64" i="33"/>
  <c r="BA64" i="33" s="1"/>
  <c r="BB64" i="33" s="1"/>
  <c r="AU64" i="33"/>
  <c r="AB64" i="33"/>
  <c r="AE64" i="33" a="1"/>
  <c r="AE64" i="33" s="1"/>
  <c r="W123" i="33"/>
  <c r="Y123" i="33"/>
  <c r="U123" i="33"/>
  <c r="AE123" i="33" a="1"/>
  <c r="AE123" i="33" s="1"/>
  <c r="AD123" i="33" s="1"/>
  <c r="AC123" i="33" s="1"/>
  <c r="AB123" i="33"/>
  <c r="R123" i="33"/>
  <c r="AA123" i="33"/>
  <c r="Q123" i="33"/>
  <c r="BA123" i="33" s="1"/>
  <c r="BB123" i="33" s="1"/>
  <c r="Z123" i="33"/>
  <c r="AZ123" i="33" s="1"/>
  <c r="V123" i="33"/>
  <c r="AY123" i="33" s="1"/>
  <c r="S123" i="33"/>
  <c r="P123" i="33"/>
  <c r="Q36" i="31"/>
  <c r="BA36" i="31" s="1"/>
  <c r="S36" i="31"/>
  <c r="P36" i="31"/>
  <c r="AU36" i="31"/>
  <c r="AV81" i="31" s="1"/>
  <c r="W36" i="31"/>
  <c r="R36" i="31"/>
  <c r="AB36" i="31"/>
  <c r="Z36" i="31"/>
  <c r="AZ36" i="31" s="1"/>
  <c r="BB36" i="31" s="1"/>
  <c r="Q87" i="30"/>
  <c r="BA87" i="30" s="1"/>
  <c r="BB87" i="30" s="1"/>
  <c r="Z87" i="30"/>
  <c r="AZ87" i="30" s="1"/>
  <c r="U87" i="30"/>
  <c r="S87" i="30"/>
  <c r="AE87" i="30" a="1"/>
  <c r="AE87" i="30" s="1"/>
  <c r="AD87" i="30" s="1"/>
  <c r="AC87" i="30" s="1"/>
  <c r="R87" i="30"/>
  <c r="Y87" i="30"/>
  <c r="AA87" i="30"/>
  <c r="AB87" i="30"/>
  <c r="W87" i="30"/>
  <c r="A42" i="12"/>
  <c r="BC42" i="12" s="1"/>
  <c r="D42" i="12"/>
  <c r="Y49" i="12"/>
  <c r="AA49" i="12"/>
  <c r="R49" i="12"/>
  <c r="S49" i="12"/>
  <c r="Z49" i="12"/>
  <c r="AZ49" i="12" s="1"/>
  <c r="AU49" i="12"/>
  <c r="AV75" i="12" s="1"/>
  <c r="AB49" i="12"/>
  <c r="Q49" i="12"/>
  <c r="BA49" i="12" s="1"/>
  <c r="W49" i="12"/>
  <c r="V49" i="12"/>
  <c r="AY49" i="12" s="1"/>
  <c r="AB100" i="12"/>
  <c r="S100" i="12"/>
  <c r="Z100" i="12"/>
  <c r="AZ100" i="12" s="1"/>
  <c r="R100" i="12"/>
  <c r="V100" i="12"/>
  <c r="AY100" i="12" s="1"/>
  <c r="A62" i="12"/>
  <c r="D62" i="12"/>
  <c r="S29" i="12"/>
  <c r="AB29" i="12"/>
  <c r="Y29" i="12"/>
  <c r="P29" i="12"/>
  <c r="AU29" i="12"/>
  <c r="AV66" i="12" s="1"/>
  <c r="W29" i="12"/>
  <c r="Q29" i="12"/>
  <c r="BA29" i="12" s="1"/>
  <c r="R29" i="12"/>
  <c r="AE55" i="12" a="1"/>
  <c r="AE55" i="12" s="1"/>
  <c r="AA55" i="12"/>
  <c r="D49" i="12"/>
  <c r="A49" i="12"/>
  <c r="U29" i="12"/>
  <c r="AA29" i="12"/>
  <c r="Z29" i="12"/>
  <c r="AZ29" i="12" s="1"/>
  <c r="R55" i="12"/>
  <c r="Q70" i="12"/>
  <c r="BA70" i="12" s="1"/>
  <c r="BB70" i="12" s="1"/>
  <c r="V70" i="12"/>
  <c r="AY70" i="12" s="1"/>
  <c r="R70" i="12"/>
  <c r="S70" i="12"/>
  <c r="P70" i="12"/>
  <c r="D29" i="12"/>
  <c r="A29" i="12"/>
  <c r="U55" i="12"/>
  <c r="D70" i="12"/>
  <c r="A70" i="12"/>
  <c r="A76" i="12"/>
  <c r="D76" i="12"/>
  <c r="V55" i="12"/>
  <c r="AY55" i="12" s="1"/>
  <c r="Z55" i="12"/>
  <c r="AZ55" i="12" s="1"/>
  <c r="Z76" i="12"/>
  <c r="AZ76" i="12" s="1"/>
  <c r="V76" i="12"/>
  <c r="AY76" i="12" s="1"/>
  <c r="S76" i="12"/>
  <c r="U76" i="12"/>
  <c r="W76" i="12"/>
  <c r="AS76" i="12"/>
  <c r="AF76" i="12" s="1"/>
  <c r="P76" i="12"/>
  <c r="Y76" i="12"/>
  <c r="AB76" i="12"/>
  <c r="AU55" i="12"/>
  <c r="Y55" i="12"/>
  <c r="W14" i="12"/>
  <c r="V14" i="12"/>
  <c r="AY14" i="12" s="1"/>
  <c r="Z14" i="12"/>
  <c r="AZ14" i="12" s="1"/>
  <c r="Y14" i="12"/>
  <c r="R14" i="12"/>
  <c r="AU14" i="12"/>
  <c r="U14" i="12"/>
  <c r="Q14" i="12"/>
  <c r="BA14" i="12" s="1"/>
  <c r="S14" i="12"/>
  <c r="D12" i="12"/>
  <c r="A12" i="12"/>
  <c r="S36" i="12"/>
  <c r="Q36" i="12"/>
  <c r="BA36" i="12" s="1"/>
  <c r="BB36" i="12" s="1"/>
  <c r="R36" i="12"/>
  <c r="P36" i="12"/>
  <c r="V36" i="12"/>
  <c r="AY36" i="12" s="1"/>
  <c r="S55" i="12"/>
  <c r="Q55" i="12"/>
  <c r="BA55" i="12" s="1"/>
  <c r="BB55" i="12" s="1"/>
  <c r="R12" i="12"/>
  <c r="Z12" i="12"/>
  <c r="AZ12" i="12" s="1"/>
  <c r="BB12" i="12" s="1"/>
  <c r="AU61" i="12"/>
  <c r="Q61" i="12"/>
  <c r="BA61" i="12" s="1"/>
  <c r="W61" i="12"/>
  <c r="R61" i="12"/>
  <c r="AB61" i="12"/>
  <c r="P61" i="12"/>
  <c r="AA61" i="12"/>
  <c r="Z61" i="12"/>
  <c r="AZ61" i="12" s="1"/>
  <c r="U61" i="12"/>
  <c r="Y61" i="12"/>
  <c r="S104" i="12"/>
  <c r="AA104" i="12"/>
  <c r="Y104" i="12"/>
  <c r="Z104" i="12"/>
  <c r="AZ104" i="12" s="1"/>
  <c r="AB104" i="12"/>
  <c r="V104" i="12"/>
  <c r="AY104" i="12" s="1"/>
  <c r="R104" i="12"/>
  <c r="V29" i="12"/>
  <c r="AY29" i="12" s="1"/>
  <c r="BB29" i="12" s="1"/>
  <c r="AB55" i="12"/>
  <c r="BA42" i="12"/>
  <c r="AY42" i="12"/>
  <c r="AZ42" i="12"/>
  <c r="A7" i="12"/>
  <c r="D7" i="12"/>
  <c r="A100" i="12"/>
  <c r="D100" i="12"/>
  <c r="AB55" i="28"/>
  <c r="AU55" i="28"/>
  <c r="AV38" i="28" s="1"/>
  <c r="R55" i="28"/>
  <c r="V20" i="28"/>
  <c r="AY20" i="28" s="1"/>
  <c r="W20" i="28"/>
  <c r="Y20" i="28"/>
  <c r="U20" i="28"/>
  <c r="Z20" i="28"/>
  <c r="AZ20" i="28" s="1"/>
  <c r="AB20" i="28"/>
  <c r="AU20" i="28"/>
  <c r="Q20" i="28"/>
  <c r="BA20" i="28" s="1"/>
  <c r="AA20" i="28"/>
  <c r="R20" i="28"/>
  <c r="S20" i="28"/>
  <c r="P20" i="28"/>
  <c r="AB36" i="28"/>
  <c r="AU36" i="28"/>
  <c r="U36" i="28"/>
  <c r="S36" i="28"/>
  <c r="W36" i="28"/>
  <c r="AA36" i="28"/>
  <c r="R36" i="28"/>
  <c r="Z36" i="28"/>
  <c r="AZ36" i="28" s="1"/>
  <c r="Q36" i="28"/>
  <c r="BA36" i="28" s="1"/>
  <c r="V36" i="28"/>
  <c r="AY36" i="28" s="1"/>
  <c r="Y36" i="28"/>
  <c r="P36" i="28"/>
  <c r="P28" i="28"/>
  <c r="S28" i="28"/>
  <c r="AE28" i="28" a="1"/>
  <c r="AE28" i="28" s="1"/>
  <c r="W28" i="28"/>
  <c r="AB28" i="28"/>
  <c r="Z28" i="28"/>
  <c r="AZ28" i="28" s="1"/>
  <c r="V28" i="28"/>
  <c r="AY28" i="28" s="1"/>
  <c r="R28" i="28"/>
  <c r="AU28" i="28"/>
  <c r="Y28" i="28"/>
  <c r="Q28" i="28"/>
  <c r="BA28" i="28" s="1"/>
  <c r="BB28" i="28" s="1"/>
  <c r="U28" i="28"/>
  <c r="AA28" i="28"/>
  <c r="D20" i="28"/>
  <c r="A20" i="28"/>
  <c r="D15" i="28"/>
  <c r="A15" i="28"/>
  <c r="D44" i="28"/>
  <c r="A44" i="28"/>
  <c r="D104" i="28"/>
  <c r="A104" i="28"/>
  <c r="Q61" i="28"/>
  <c r="BA61" i="28" s="1"/>
  <c r="BB61" i="28" s="1"/>
  <c r="AE61" i="28" a="1"/>
  <c r="AE61" i="28" s="1"/>
  <c r="AB61" i="28"/>
  <c r="Q104" i="28"/>
  <c r="BA104" i="28" s="1"/>
  <c r="P104" i="28"/>
  <c r="Z104" i="28"/>
  <c r="AZ104" i="28" s="1"/>
  <c r="S104" i="28"/>
  <c r="V104" i="28"/>
  <c r="AY104" i="28" s="1"/>
  <c r="Y104" i="28"/>
  <c r="U68" i="28"/>
  <c r="W68" i="28"/>
  <c r="S68" i="28"/>
  <c r="R68" i="28"/>
  <c r="AA68" i="28"/>
  <c r="AB68" i="28"/>
  <c r="P68" i="28"/>
  <c r="Z68" i="28"/>
  <c r="AZ68" i="28" s="1"/>
  <c r="BB68" i="28" s="1"/>
  <c r="Q68" i="28"/>
  <c r="BA68" i="28" s="1"/>
  <c r="Y68" i="28"/>
  <c r="D61" i="28"/>
  <c r="A61" i="28"/>
  <c r="S15" i="28"/>
  <c r="AE15" i="28" a="1"/>
  <c r="AE15" i="28" s="1"/>
  <c r="A68" i="28"/>
  <c r="D68" i="28"/>
  <c r="A55" i="28"/>
  <c r="D55" i="28"/>
  <c r="U40" i="30"/>
  <c r="AA40" i="30"/>
  <c r="Q40" i="30"/>
  <c r="BA40" i="30" s="1"/>
  <c r="BB40" i="30" s="1"/>
  <c r="Z40" i="30"/>
  <c r="AZ40" i="30" s="1"/>
  <c r="P40" i="30"/>
  <c r="V40" i="30"/>
  <c r="AY40" i="30" s="1"/>
  <c r="Y40" i="30"/>
  <c r="AB40" i="30"/>
  <c r="W40" i="30"/>
  <c r="S40" i="30"/>
  <c r="R40" i="30"/>
  <c r="AU40" i="30"/>
  <c r="AV105" i="30" s="1"/>
  <c r="AE40" i="30" a="1"/>
  <c r="AE40" i="30" s="1"/>
  <c r="V93" i="30"/>
  <c r="AY93" i="30" s="1"/>
  <c r="P93" i="30"/>
  <c r="Y93" i="30"/>
  <c r="AB93" i="30"/>
  <c r="U93" i="30"/>
  <c r="Q93" i="30"/>
  <c r="BA93" i="30" s="1"/>
  <c r="R93" i="30"/>
  <c r="Z93" i="30"/>
  <c r="AZ93" i="30" s="1"/>
  <c r="AS93" i="30"/>
  <c r="AF93" i="30" s="1"/>
  <c r="S93" i="30"/>
  <c r="AA93" i="30"/>
  <c r="W93" i="30"/>
  <c r="D60" i="30"/>
  <c r="A60" i="30"/>
  <c r="Q48" i="30"/>
  <c r="BA48" i="30" s="1"/>
  <c r="W48" i="30"/>
  <c r="R48" i="30"/>
  <c r="U48" i="30"/>
  <c r="AU48" i="30"/>
  <c r="AV27" i="30" s="1"/>
  <c r="Y48" i="30"/>
  <c r="S48" i="30"/>
  <c r="P48" i="30"/>
  <c r="AB48" i="30"/>
  <c r="Z48" i="30"/>
  <c r="AZ48" i="30" s="1"/>
  <c r="AA48" i="30"/>
  <c r="V48" i="30"/>
  <c r="AY48" i="30" s="1"/>
  <c r="A5" i="30"/>
  <c r="D5" i="30"/>
  <c r="D93" i="30"/>
  <c r="A93" i="30"/>
  <c r="A53" i="30"/>
  <c r="D53" i="30"/>
  <c r="V60" i="30"/>
  <c r="AY60" i="30" s="1"/>
  <c r="AB60" i="30"/>
  <c r="Z60" i="30"/>
  <c r="AZ60" i="30" s="1"/>
  <c r="Q60" i="30"/>
  <c r="BA60" i="30" s="1"/>
  <c r="Y60" i="30"/>
  <c r="AA60" i="30"/>
  <c r="W60" i="30"/>
  <c r="R60" i="30"/>
  <c r="S60" i="30"/>
  <c r="AU60" i="30"/>
  <c r="AV97" i="30" s="1"/>
  <c r="P60" i="30"/>
  <c r="U60" i="30"/>
  <c r="AB5" i="30"/>
  <c r="R5" i="30"/>
  <c r="AU5" i="30"/>
  <c r="P5" i="30"/>
  <c r="U5" i="30"/>
  <c r="Y5" i="30"/>
  <c r="AA5" i="30"/>
  <c r="V5" i="30"/>
  <c r="AY5" i="30" s="1"/>
  <c r="Q5" i="30"/>
  <c r="BA5" i="30" s="1"/>
  <c r="BB5" i="30" s="1"/>
  <c r="W5" i="30"/>
  <c r="Z5" i="30"/>
  <c r="AZ5" i="30" s="1"/>
  <c r="S5" i="30"/>
  <c r="AE5" i="30" a="1"/>
  <c r="AE5" i="30" s="1"/>
  <c r="A29" i="30"/>
  <c r="D29" i="30"/>
  <c r="D90" i="30"/>
  <c r="A90" i="30"/>
  <c r="A37" i="30"/>
  <c r="D37" i="30"/>
  <c r="P53" i="30"/>
  <c r="AU53" i="30"/>
  <c r="Y53" i="30"/>
  <c r="S53" i="30"/>
  <c r="AE53" i="30" a="1"/>
  <c r="AE53" i="30" s="1"/>
  <c r="AB53" i="30"/>
  <c r="V53" i="30"/>
  <c r="AY53" i="30" s="1"/>
  <c r="AA53" i="30"/>
  <c r="U53" i="30"/>
  <c r="Q53" i="30"/>
  <c r="BA53" i="30" s="1"/>
  <c r="BB53" i="30" s="1"/>
  <c r="R53" i="30"/>
  <c r="Z53" i="30"/>
  <c r="AZ53" i="30" s="1"/>
  <c r="W53" i="30"/>
  <c r="R90" i="30"/>
  <c r="AB90" i="30"/>
  <c r="U90" i="30"/>
  <c r="AA90" i="30"/>
  <c r="S90" i="30"/>
  <c r="Z90" i="30"/>
  <c r="AZ90" i="30" s="1"/>
  <c r="BB90" i="30" s="1"/>
  <c r="Q90" i="30"/>
  <c r="BA90" i="30" s="1"/>
  <c r="Y90" i="30"/>
  <c r="P90" i="30"/>
  <c r="AS90" i="30"/>
  <c r="AF90" i="30" s="1"/>
  <c r="W90" i="30"/>
  <c r="U13" i="30"/>
  <c r="AB13" i="30"/>
  <c r="W13" i="30"/>
  <c r="R13" i="30"/>
  <c r="V13" i="30"/>
  <c r="AY13" i="30" s="1"/>
  <c r="AA13" i="30"/>
  <c r="S13" i="30"/>
  <c r="P13" i="30"/>
  <c r="Q13" i="30"/>
  <c r="BA13" i="30" s="1"/>
  <c r="AU13" i="30"/>
  <c r="AV31" i="30" s="1"/>
  <c r="Z13" i="30"/>
  <c r="AZ13" i="30" s="1"/>
  <c r="Y13" i="30"/>
  <c r="AU3" i="30"/>
  <c r="R3" i="30"/>
  <c r="W3" i="30"/>
  <c r="AE3" i="30" a="1"/>
  <c r="AE3" i="30" s="1"/>
  <c r="AA3" i="30"/>
  <c r="Z3" i="30"/>
  <c r="AZ3" i="30" s="1"/>
  <c r="U3" i="30"/>
  <c r="P3" i="30"/>
  <c r="S3" i="30"/>
  <c r="V3" i="30"/>
  <c r="AY3" i="30" s="1"/>
  <c r="Q3" i="30"/>
  <c r="BA3" i="30" s="1"/>
  <c r="BB3" i="30" s="1"/>
  <c r="AB3" i="30"/>
  <c r="Y3" i="30"/>
  <c r="A32" i="30"/>
  <c r="D32" i="30"/>
  <c r="W37" i="30"/>
  <c r="Q37" i="30"/>
  <c r="BA37" i="30" s="1"/>
  <c r="BB37" i="30" s="1"/>
  <c r="Y37" i="30"/>
  <c r="Z37" i="30"/>
  <c r="AZ37" i="30" s="1"/>
  <c r="U37" i="30"/>
  <c r="P37" i="30"/>
  <c r="S37" i="30"/>
  <c r="AE37" i="30" a="1"/>
  <c r="AE37" i="30" s="1"/>
  <c r="R37" i="30"/>
  <c r="V37" i="30"/>
  <c r="AY37" i="30" s="1"/>
  <c r="AU37" i="30"/>
  <c r="AV69" i="30" s="1"/>
  <c r="AB37" i="30"/>
  <c r="AA37" i="30"/>
  <c r="A25" i="30"/>
  <c r="D25" i="30"/>
  <c r="D10" i="30"/>
  <c r="A10" i="30"/>
  <c r="AA45" i="30"/>
  <c r="S45" i="30"/>
  <c r="Z45" i="30"/>
  <c r="AZ45" i="30" s="1"/>
  <c r="P45" i="30"/>
  <c r="V45" i="30"/>
  <c r="AY45" i="30" s="1"/>
  <c r="Q45" i="30"/>
  <c r="BA45" i="30" s="1"/>
  <c r="AU45" i="30"/>
  <c r="AV76" i="30" s="1"/>
  <c r="U45" i="30"/>
  <c r="Y45" i="30"/>
  <c r="R45" i="30"/>
  <c r="W45" i="30"/>
  <c r="AB45" i="30"/>
  <c r="Z10" i="30"/>
  <c r="AZ10" i="30" s="1"/>
  <c r="Q10" i="30"/>
  <c r="BA10" i="30" s="1"/>
  <c r="S10" i="30"/>
  <c r="AB10" i="30"/>
  <c r="V10" i="30"/>
  <c r="AY10" i="30" s="1"/>
  <c r="U10" i="30"/>
  <c r="W10" i="30"/>
  <c r="P10" i="30"/>
  <c r="R10" i="30"/>
  <c r="AU10" i="30"/>
  <c r="AV3" i="30" s="1"/>
  <c r="Y10" i="30"/>
  <c r="AA10" i="30"/>
  <c r="D40" i="30"/>
  <c r="A40" i="30"/>
  <c r="W80" i="31"/>
  <c r="Y80" i="31"/>
  <c r="AE80" i="31" a="1"/>
  <c r="AE80" i="31" s="1"/>
  <c r="AD80" i="31" s="1"/>
  <c r="AC80" i="31" s="1"/>
  <c r="R80" i="31"/>
  <c r="P80" i="31"/>
  <c r="V80" i="31"/>
  <c r="AY80" i="31" s="1"/>
  <c r="AB80" i="31"/>
  <c r="U80" i="31"/>
  <c r="Z80" i="31"/>
  <c r="AZ80" i="31" s="1"/>
  <c r="S80" i="31"/>
  <c r="Q80" i="31"/>
  <c r="BA80" i="31" s="1"/>
  <c r="BB80" i="31" s="1"/>
  <c r="AA80" i="31"/>
  <c r="A109" i="31"/>
  <c r="D109" i="31"/>
  <c r="AA9" i="31"/>
  <c r="U9" i="31"/>
  <c r="W9" i="31"/>
  <c r="S9" i="31"/>
  <c r="AB9" i="31"/>
  <c r="Q9" i="31"/>
  <c r="BA9" i="31" s="1"/>
  <c r="Z9" i="31"/>
  <c r="AZ9" i="31" s="1"/>
  <c r="V9" i="31"/>
  <c r="AY9" i="31" s="1"/>
  <c r="AU9" i="31"/>
  <c r="AV45" i="31" s="1"/>
  <c r="R9" i="31"/>
  <c r="Y9" i="31"/>
  <c r="P9" i="31"/>
  <c r="AI28" i="31" a="1"/>
  <c r="AI28" i="31" s="1"/>
  <c r="AJ28" i="31" s="1"/>
  <c r="AK28" i="31" s="1"/>
  <c r="AB88" i="31"/>
  <c r="U88" i="31"/>
  <c r="R88" i="31"/>
  <c r="P88" i="31"/>
  <c r="Z88" i="31"/>
  <c r="AZ88" i="31" s="1"/>
  <c r="Q88" i="31"/>
  <c r="BA88" i="31" s="1"/>
  <c r="AS88" i="31"/>
  <c r="AF88" i="31" s="1"/>
  <c r="Y88" i="31"/>
  <c r="W88" i="31"/>
  <c r="V88" i="31"/>
  <c r="AY88" i="31" s="1"/>
  <c r="AA88" i="31"/>
  <c r="S88" i="31"/>
  <c r="Q29" i="31"/>
  <c r="BA29" i="31" s="1"/>
  <c r="BB29" i="31" s="1"/>
  <c r="AB29" i="31"/>
  <c r="Y29" i="31"/>
  <c r="AE29" i="31" a="1"/>
  <c r="AE29" i="31" s="1"/>
  <c r="AU29" i="31"/>
  <c r="V29" i="31"/>
  <c r="AY29" i="31" s="1"/>
  <c r="Z29" i="31"/>
  <c r="AZ29" i="31" s="1"/>
  <c r="S29" i="31"/>
  <c r="R29" i="31"/>
  <c r="U29" i="31"/>
  <c r="P29" i="31"/>
  <c r="AA29" i="31"/>
  <c r="W29" i="31"/>
  <c r="AE109" i="31" a="1"/>
  <c r="AE109" i="31" s="1"/>
  <c r="AD109" i="31" s="1"/>
  <c r="AC109" i="31" s="1"/>
  <c r="Z109" i="31"/>
  <c r="AZ109" i="31" s="1"/>
  <c r="AB109" i="31"/>
  <c r="Q109" i="31"/>
  <c r="BA109" i="31" s="1"/>
  <c r="BB109" i="31" s="1"/>
  <c r="AA109" i="31"/>
  <c r="Y109" i="31"/>
  <c r="U109" i="31"/>
  <c r="S109" i="31"/>
  <c r="P109" i="31"/>
  <c r="W109" i="31"/>
  <c r="V109" i="31"/>
  <c r="AY109" i="31" s="1"/>
  <c r="R109" i="31"/>
  <c r="AU37" i="31"/>
  <c r="Z37" i="31"/>
  <c r="AZ37" i="31" s="1"/>
  <c r="AB37" i="31"/>
  <c r="R37" i="31"/>
  <c r="W37" i="31"/>
  <c r="Q37" i="31"/>
  <c r="BA37" i="31" s="1"/>
  <c r="Y37" i="31"/>
  <c r="AA37" i="31"/>
  <c r="P37" i="31"/>
  <c r="U37" i="31"/>
  <c r="S37" i="31"/>
  <c r="V37" i="31"/>
  <c r="AY37" i="31" s="1"/>
  <c r="S26" i="31"/>
  <c r="Y26" i="31"/>
  <c r="V26" i="31"/>
  <c r="AY26" i="31" s="1"/>
  <c r="U26" i="31"/>
  <c r="AE26" i="31" a="1"/>
  <c r="AE26" i="31" s="1"/>
  <c r="R26" i="31"/>
  <c r="P26" i="31"/>
  <c r="W26" i="31"/>
  <c r="AU26" i="31"/>
  <c r="AV10" i="31" s="1"/>
  <c r="AB26" i="31"/>
  <c r="Q26" i="31"/>
  <c r="BA26" i="31" s="1"/>
  <c r="BB26" i="31" s="1"/>
  <c r="AA26" i="31"/>
  <c r="Z26" i="31"/>
  <c r="AZ26" i="31" s="1"/>
  <c r="D88" i="31"/>
  <c r="A88" i="31"/>
  <c r="AA117" i="31"/>
  <c r="W117" i="31"/>
  <c r="R117" i="31"/>
  <c r="AS117" i="31"/>
  <c r="AF117" i="31" s="1"/>
  <c r="S117" i="31"/>
  <c r="Q117" i="31"/>
  <c r="BA117" i="31" s="1"/>
  <c r="Y117" i="31"/>
  <c r="U117" i="31"/>
  <c r="AB117" i="31"/>
  <c r="P117" i="31"/>
  <c r="V117" i="31"/>
  <c r="AY117" i="31" s="1"/>
  <c r="Z117" i="31"/>
  <c r="AZ117" i="31" s="1"/>
  <c r="D117" i="31"/>
  <c r="A117" i="31"/>
  <c r="A37" i="31"/>
  <c r="D37" i="31"/>
  <c r="AE37" i="31" a="1"/>
  <c r="AE37" i="31" s="1"/>
  <c r="AD37" i="31" s="1"/>
  <c r="AC37" i="31" s="1"/>
  <c r="A9" i="31"/>
  <c r="D9" i="31"/>
  <c r="Z101" i="32"/>
  <c r="AZ101" i="32" s="1"/>
  <c r="AA101" i="32"/>
  <c r="AE101" i="32" a="1"/>
  <c r="AE101" i="32" s="1"/>
  <c r="U101" i="32"/>
  <c r="P101" i="32"/>
  <c r="Y101" i="32"/>
  <c r="AB101" i="32"/>
  <c r="R101" i="32"/>
  <c r="S101" i="32"/>
  <c r="V101" i="32"/>
  <c r="AY101" i="32" s="1"/>
  <c r="Q101" i="32"/>
  <c r="BA101" i="32" s="1"/>
  <c r="BB101" i="32" s="1"/>
  <c r="W101" i="32"/>
  <c r="D25" i="32"/>
  <c r="A25" i="32"/>
  <c r="D109" i="32"/>
  <c r="A109" i="32"/>
  <c r="D81" i="32"/>
  <c r="A81" i="32"/>
  <c r="A55" i="32"/>
  <c r="D55" i="32"/>
  <c r="U25" i="32"/>
  <c r="AB25" i="32"/>
  <c r="W25" i="32"/>
  <c r="Q25" i="32"/>
  <c r="BA25" i="32" s="1"/>
  <c r="BB25" i="32" s="1"/>
  <c r="V25" i="32"/>
  <c r="AY25" i="32" s="1"/>
  <c r="AU25" i="32"/>
  <c r="AV61" i="32" s="1"/>
  <c r="Y25" i="32"/>
  <c r="P25" i="32"/>
  <c r="S25" i="32"/>
  <c r="AA25" i="32"/>
  <c r="R25" i="32"/>
  <c r="V109" i="32"/>
  <c r="AY109" i="32" s="1"/>
  <c r="P109" i="32"/>
  <c r="AA109" i="32"/>
  <c r="Q109" i="32"/>
  <c r="BA109" i="32" s="1"/>
  <c r="Z109" i="32"/>
  <c r="AZ109" i="32" s="1"/>
  <c r="S109" i="32"/>
  <c r="R109" i="32"/>
  <c r="U109" i="32"/>
  <c r="Y109" i="32"/>
  <c r="AS109" i="32"/>
  <c r="AF109" i="32" s="1"/>
  <c r="W109" i="32"/>
  <c r="AB109" i="32"/>
  <c r="Q81" i="32"/>
  <c r="BA81" i="32" s="1"/>
  <c r="W81" i="32"/>
  <c r="R81" i="32"/>
  <c r="Z81" i="32"/>
  <c r="AZ81" i="32" s="1"/>
  <c r="AB81" i="32"/>
  <c r="V81" i="32"/>
  <c r="AY81" i="32" s="1"/>
  <c r="S81" i="32"/>
  <c r="P81" i="32"/>
  <c r="AA81" i="32"/>
  <c r="U81" i="32"/>
  <c r="AS81" i="32"/>
  <c r="AF81" i="32" s="1"/>
  <c r="Y81" i="32"/>
  <c r="S55" i="32"/>
  <c r="AB55" i="32"/>
  <c r="W55" i="32"/>
  <c r="AA55" i="32"/>
  <c r="U55" i="32"/>
  <c r="P55" i="32"/>
  <c r="V55" i="32"/>
  <c r="AY55" i="32" s="1"/>
  <c r="AU55" i="32"/>
  <c r="AV89" i="32" s="1"/>
  <c r="Q55" i="32"/>
  <c r="BA55" i="32" s="1"/>
  <c r="BB55" i="32" s="1"/>
  <c r="Z55" i="32"/>
  <c r="AZ55" i="32" s="1"/>
  <c r="AE55" i="32" a="1"/>
  <c r="AE55" i="32" s="1"/>
  <c r="R55" i="32"/>
  <c r="Y55" i="32"/>
  <c r="D63" i="32"/>
  <c r="A63" i="32"/>
  <c r="D33" i="32"/>
  <c r="A33" i="32"/>
  <c r="AB63" i="32"/>
  <c r="W63" i="32"/>
  <c r="V63" i="32"/>
  <c r="AY63" i="32" s="1"/>
  <c r="Z63" i="32"/>
  <c r="AZ63" i="32" s="1"/>
  <c r="U63" i="32"/>
  <c r="S63" i="32"/>
  <c r="P63" i="32"/>
  <c r="Q63" i="32"/>
  <c r="BA63" i="32" s="1"/>
  <c r="AA63" i="32"/>
  <c r="R63" i="32"/>
  <c r="AU63" i="32"/>
  <c r="AV100" i="32" s="1"/>
  <c r="Y63" i="32"/>
  <c r="AB10" i="32"/>
  <c r="AA10" i="32"/>
  <c r="AU10" i="32"/>
  <c r="AV33" i="32" s="1"/>
  <c r="Z10" i="32"/>
  <c r="AZ10" i="32" s="1"/>
  <c r="S10" i="32"/>
  <c r="V10" i="32"/>
  <c r="AY10" i="32" s="1"/>
  <c r="Y10" i="32"/>
  <c r="U10" i="32"/>
  <c r="AB33" i="32"/>
  <c r="U33" i="32"/>
  <c r="V33" i="32"/>
  <c r="AY33" i="32" s="1"/>
  <c r="Q33" i="32"/>
  <c r="BA33" i="32" s="1"/>
  <c r="P33" i="32"/>
  <c r="AU33" i="32"/>
  <c r="AA33" i="32"/>
  <c r="Z33" i="32"/>
  <c r="AZ33" i="32" s="1"/>
  <c r="Y33" i="32"/>
  <c r="S33" i="32"/>
  <c r="W33" i="32"/>
  <c r="R33" i="32"/>
  <c r="D74" i="32"/>
  <c r="A74" i="32"/>
  <c r="AD101" i="32"/>
  <c r="AC101" i="32" s="1"/>
  <c r="AS74" i="32"/>
  <c r="AF74" i="32" s="1"/>
  <c r="Z74" i="32"/>
  <c r="AZ74" i="32" s="1"/>
  <c r="P74" i="32"/>
  <c r="V74" i="32"/>
  <c r="AY74" i="32" s="1"/>
  <c r="AB74" i="32"/>
  <c r="U74" i="32"/>
  <c r="R74" i="32"/>
  <c r="Q74" i="32"/>
  <c r="BA74" i="32" s="1"/>
  <c r="Y74" i="32"/>
  <c r="AA74" i="32"/>
  <c r="S74" i="32"/>
  <c r="W74" i="32"/>
  <c r="A10" i="32"/>
  <c r="D10" i="32"/>
  <c r="D101" i="32"/>
  <c r="A101" i="32"/>
  <c r="AB92" i="33"/>
  <c r="Z92" i="33"/>
  <c r="AZ92" i="33" s="1"/>
  <c r="Y92" i="33"/>
  <c r="AA92" i="33"/>
  <c r="W92" i="33"/>
  <c r="P92" i="33"/>
  <c r="AE92" i="33" a="1"/>
  <c r="AE92" i="33" s="1"/>
  <c r="V92" i="33"/>
  <c r="AY92" i="33" s="1"/>
  <c r="Q92" i="33"/>
  <c r="BA92" i="33" s="1"/>
  <c r="BB92" i="33" s="1"/>
  <c r="U92" i="33"/>
  <c r="R92" i="33"/>
  <c r="S92" i="33"/>
  <c r="P51" i="33"/>
  <c r="R51" i="33"/>
  <c r="Z51" i="33"/>
  <c r="AZ51" i="33" s="1"/>
  <c r="AB51" i="33"/>
  <c r="U51" i="33"/>
  <c r="AU51" i="33"/>
  <c r="AV107" i="33" s="1"/>
  <c r="D107" i="33" s="1"/>
  <c r="V51" i="33"/>
  <c r="AY51" i="33" s="1"/>
  <c r="W51" i="33"/>
  <c r="Q51" i="33"/>
  <c r="BA51" i="33" s="1"/>
  <c r="S51" i="33"/>
  <c r="AA51" i="33"/>
  <c r="Y51" i="33"/>
  <c r="AD106" i="33"/>
  <c r="AC106" i="33" s="1"/>
  <c r="Q25" i="33"/>
  <c r="BA25" i="33" s="1"/>
  <c r="S25" i="33"/>
  <c r="AB25" i="33"/>
  <c r="V25" i="33"/>
  <c r="AY25" i="33" s="1"/>
  <c r="Z25" i="33"/>
  <c r="AZ25" i="33" s="1"/>
  <c r="R25" i="33"/>
  <c r="AA25" i="33"/>
  <c r="P25" i="33"/>
  <c r="Y25" i="33"/>
  <c r="AU25" i="33"/>
  <c r="AV105" i="33" s="1"/>
  <c r="W25" i="33"/>
  <c r="U25" i="33"/>
  <c r="W15" i="33"/>
  <c r="Y15" i="33"/>
  <c r="S15" i="33"/>
  <c r="AE15" i="33" a="1"/>
  <c r="AE15" i="33" s="1"/>
  <c r="V15" i="33"/>
  <c r="AY15" i="33" s="1"/>
  <c r="AU15" i="33"/>
  <c r="AA15" i="33"/>
  <c r="AB15" i="33"/>
  <c r="R15" i="33"/>
  <c r="U15" i="33"/>
  <c r="P15" i="33"/>
  <c r="Z15" i="33"/>
  <c r="AZ15" i="33" s="1"/>
  <c r="Q15" i="33"/>
  <c r="BA15" i="33" s="1"/>
  <c r="BB15" i="33" s="1"/>
  <c r="A51" i="33"/>
  <c r="D51" i="33"/>
  <c r="AA105" i="33"/>
  <c r="W105" i="33"/>
  <c r="U105" i="33"/>
  <c r="S105" i="33"/>
  <c r="Q105" i="33"/>
  <c r="BA105" i="33" s="1"/>
  <c r="AB105" i="33"/>
  <c r="R105" i="33"/>
  <c r="Z105" i="33"/>
  <c r="AZ105" i="33" s="1"/>
  <c r="AS105" i="33"/>
  <c r="AF105" i="33" s="1"/>
  <c r="P105" i="33"/>
  <c r="V105" i="33"/>
  <c r="AY105" i="33" s="1"/>
  <c r="Y105" i="33"/>
  <c r="D9" i="33"/>
  <c r="A9" i="33"/>
  <c r="D3" i="33"/>
  <c r="A3" i="33"/>
  <c r="AA36" i="33"/>
  <c r="Z36" i="33"/>
  <c r="AZ36" i="33" s="1"/>
  <c r="Y36" i="33"/>
  <c r="Q36" i="33"/>
  <c r="BA36" i="33" s="1"/>
  <c r="W36" i="33"/>
  <c r="P36" i="33"/>
  <c r="V36" i="33"/>
  <c r="AY36" i="33" s="1"/>
  <c r="U36" i="33"/>
  <c r="S36" i="33"/>
  <c r="AU36" i="33"/>
  <c r="AV16" i="33" s="1"/>
  <c r="AB36" i="33"/>
  <c r="R36" i="33"/>
  <c r="D23" i="33"/>
  <c r="A23" i="33"/>
  <c r="AA9" i="33"/>
  <c r="P9" i="33"/>
  <c r="AB9" i="33"/>
  <c r="AU9" i="33"/>
  <c r="R9" i="33"/>
  <c r="W9" i="33"/>
  <c r="Z9" i="33"/>
  <c r="AZ9" i="33" s="1"/>
  <c r="Y9" i="33"/>
  <c r="S9" i="33"/>
  <c r="V9" i="33"/>
  <c r="AY9" i="33" s="1"/>
  <c r="U9" i="33"/>
  <c r="Q9" i="33"/>
  <c r="BA9" i="33" s="1"/>
  <c r="P3" i="33"/>
  <c r="AU3" i="33"/>
  <c r="AV88" i="33" s="1"/>
  <c r="Y3" i="33"/>
  <c r="Q3" i="33"/>
  <c r="BA3" i="33" s="1"/>
  <c r="AA3" i="33"/>
  <c r="S3" i="33"/>
  <c r="U3" i="33"/>
  <c r="W3" i="33"/>
  <c r="AB3" i="33"/>
  <c r="Z3" i="33"/>
  <c r="AZ3" i="33" s="1"/>
  <c r="V3" i="33"/>
  <c r="AY3" i="33" s="1"/>
  <c r="R3" i="33"/>
  <c r="D58" i="33"/>
  <c r="A58" i="33"/>
  <c r="D36" i="33"/>
  <c r="A36" i="33"/>
  <c r="AS92" i="33"/>
  <c r="AF92" i="33" s="1"/>
  <c r="AD92" i="33" s="1"/>
  <c r="AC92" i="33" s="1"/>
  <c r="R58" i="33"/>
  <c r="W58" i="33"/>
  <c r="AU58" i="33"/>
  <c r="AV71" i="33" s="1"/>
  <c r="AE58" i="33" a="1"/>
  <c r="AE58" i="33" s="1"/>
  <c r="AB58" i="33"/>
  <c r="Q58" i="33"/>
  <c r="BA58" i="33" s="1"/>
  <c r="BB58" i="33" s="1"/>
  <c r="V58" i="33"/>
  <c r="AY58" i="33" s="1"/>
  <c r="AA58" i="33"/>
  <c r="S58" i="33"/>
  <c r="P58" i="33"/>
  <c r="Z58" i="33"/>
  <c r="AZ58" i="33" s="1"/>
  <c r="U58" i="33"/>
  <c r="Y58" i="33"/>
  <c r="D44" i="33"/>
  <c r="A44" i="33"/>
  <c r="D92" i="33"/>
  <c r="A92" i="33"/>
  <c r="W44" i="33"/>
  <c r="S44" i="33"/>
  <c r="AE44" i="33" a="1"/>
  <c r="AE44" i="33" s="1"/>
  <c r="AB44" i="33"/>
  <c r="V44" i="33"/>
  <c r="AY44" i="33" s="1"/>
  <c r="R44" i="33"/>
  <c r="U44" i="33"/>
  <c r="AU44" i="33"/>
  <c r="AV43" i="33" s="1"/>
  <c r="P44" i="33"/>
  <c r="Y44" i="33"/>
  <c r="Z44" i="33"/>
  <c r="AZ44" i="33" s="1"/>
  <c r="Q44" i="33"/>
  <c r="BA44" i="33" s="1"/>
  <c r="BB44" i="33" s="1"/>
  <c r="AA44" i="33"/>
  <c r="R104" i="33"/>
  <c r="Q104" i="33"/>
  <c r="BA104" i="33" s="1"/>
  <c r="Z104" i="33"/>
  <c r="AZ104" i="33" s="1"/>
  <c r="AS104" i="33"/>
  <c r="AF104" i="33" s="1"/>
  <c r="P104" i="33"/>
  <c r="Y104" i="33"/>
  <c r="V104" i="33"/>
  <c r="AY104" i="33" s="1"/>
  <c r="U104" i="33"/>
  <c r="AB104" i="33"/>
  <c r="S104" i="33"/>
  <c r="W104" i="33"/>
  <c r="AA104" i="33"/>
  <c r="AI15" i="36" a="1"/>
  <c r="AI15" i="36" s="1"/>
  <c r="AJ15" i="36" s="1"/>
  <c r="AL15" i="36" s="1"/>
  <c r="R7" i="39"/>
  <c r="S7" i="39"/>
  <c r="AU7" i="39"/>
  <c r="Z7" i="39"/>
  <c r="AZ7" i="39" s="1"/>
  <c r="BB7" i="39" s="1"/>
  <c r="AA7" i="39"/>
  <c r="V60" i="39"/>
  <c r="AY60" i="39" s="1"/>
  <c r="U60" i="39"/>
  <c r="Z60" i="39"/>
  <c r="AZ60" i="39" s="1"/>
  <c r="P60" i="39"/>
  <c r="AB60" i="39"/>
  <c r="Q60" i="39"/>
  <c r="BA60" i="39" s="1"/>
  <c r="BB60" i="39" s="1"/>
  <c r="W60" i="39"/>
  <c r="AA60" i="39"/>
  <c r="S60" i="39"/>
  <c r="AU60" i="39"/>
  <c r="AV96" i="39" s="1"/>
  <c r="R60" i="39"/>
  <c r="AE60" i="39" a="1"/>
  <c r="AE60" i="39" s="1"/>
  <c r="Y60" i="39"/>
  <c r="S38" i="39"/>
  <c r="V38" i="39"/>
  <c r="AY38" i="39" s="1"/>
  <c r="U38" i="39"/>
  <c r="AA38" i="39"/>
  <c r="Q38" i="39"/>
  <c r="BA38" i="39" s="1"/>
  <c r="AB38" i="39"/>
  <c r="P38" i="39"/>
  <c r="W38" i="39"/>
  <c r="R38" i="39"/>
  <c r="Y38" i="39"/>
  <c r="Z38" i="39"/>
  <c r="AZ38" i="39" s="1"/>
  <c r="AU38" i="39"/>
  <c r="AV56" i="39" s="1"/>
  <c r="D60" i="39"/>
  <c r="A60" i="39"/>
  <c r="U22" i="39"/>
  <c r="W22" i="39"/>
  <c r="R22" i="39"/>
  <c r="S22" i="39"/>
  <c r="P22" i="39"/>
  <c r="AA22" i="39"/>
  <c r="Q22" i="39"/>
  <c r="BA22" i="39" s="1"/>
  <c r="AB22" i="39"/>
  <c r="V22" i="39"/>
  <c r="AY22" i="39" s="1"/>
  <c r="Y22" i="39"/>
  <c r="Z22" i="39"/>
  <c r="AZ22" i="39" s="1"/>
  <c r="AU22" i="39"/>
  <c r="AV3" i="39" s="1"/>
  <c r="Y46" i="39"/>
  <c r="R46" i="39"/>
  <c r="AE46" i="39" a="1"/>
  <c r="AE46" i="39" s="1"/>
  <c r="AA46" i="39"/>
  <c r="P46" i="39"/>
  <c r="AU46" i="39"/>
  <c r="AV28" i="39" s="1"/>
  <c r="W46" i="39"/>
  <c r="Z46" i="39"/>
  <c r="AZ46" i="39" s="1"/>
  <c r="AB46" i="39"/>
  <c r="V46" i="39"/>
  <c r="AY46" i="39" s="1"/>
  <c r="U46" i="39"/>
  <c r="Q46" i="39"/>
  <c r="BA46" i="39" s="1"/>
  <c r="BB46" i="39" s="1"/>
  <c r="S46" i="39"/>
  <c r="R15" i="39"/>
  <c r="Q15" i="39"/>
  <c r="BA15" i="39" s="1"/>
  <c r="BB15" i="39" s="1"/>
  <c r="S15" i="39"/>
  <c r="V15" i="39"/>
  <c r="AY15" i="39" s="1"/>
  <c r="AE15" i="39" a="1"/>
  <c r="AE15" i="39" s="1"/>
  <c r="P15" i="39"/>
  <c r="U15" i="39"/>
  <c r="W15" i="39"/>
  <c r="AU15" i="39"/>
  <c r="AB15" i="39"/>
  <c r="AA15" i="39"/>
  <c r="Z15" i="39"/>
  <c r="AZ15" i="39" s="1"/>
  <c r="Y15" i="39"/>
  <c r="D46" i="39"/>
  <c r="A46" i="39"/>
  <c r="D15" i="39"/>
  <c r="A15" i="39"/>
  <c r="S87" i="39"/>
  <c r="Y87" i="39"/>
  <c r="P87" i="39"/>
  <c r="Q87" i="39"/>
  <c r="BA87" i="39" s="1"/>
  <c r="AA87" i="39"/>
  <c r="AS87" i="39"/>
  <c r="AF87" i="39" s="1"/>
  <c r="Z87" i="39"/>
  <c r="AZ87" i="39" s="1"/>
  <c r="U87" i="39"/>
  <c r="V87" i="39"/>
  <c r="AY87" i="39" s="1"/>
  <c r="W87" i="39"/>
  <c r="AB87" i="39"/>
  <c r="R87" i="39"/>
  <c r="A87" i="39"/>
  <c r="D87" i="39"/>
  <c r="A52" i="39"/>
  <c r="D52" i="39"/>
  <c r="A22" i="39"/>
  <c r="AU52" i="39"/>
  <c r="Y52" i="39"/>
  <c r="U52" i="39"/>
  <c r="P52" i="39"/>
  <c r="Z52" i="39"/>
  <c r="AZ52" i="39" s="1"/>
  <c r="R52" i="39"/>
  <c r="V52" i="39"/>
  <c r="AY52" i="39" s="1"/>
  <c r="S52" i="39"/>
  <c r="AA52" i="39"/>
  <c r="AB52" i="39"/>
  <c r="W52" i="39"/>
  <c r="Q52" i="39"/>
  <c r="BA52" i="39" s="1"/>
  <c r="S30" i="39"/>
  <c r="Y30" i="39"/>
  <c r="V30" i="39"/>
  <c r="AY30" i="39" s="1"/>
  <c r="U30" i="39"/>
  <c r="AU30" i="39"/>
  <c r="AV46" i="39" s="1"/>
  <c r="R30" i="39"/>
  <c r="AB30" i="39"/>
  <c r="W30" i="39"/>
  <c r="Q30" i="39"/>
  <c r="BA30" i="39" s="1"/>
  <c r="BB30" i="39" s="1"/>
  <c r="AA30" i="39"/>
  <c r="Z30" i="39"/>
  <c r="AZ30" i="39" s="1"/>
  <c r="AE30" i="39" a="1"/>
  <c r="AE30" i="39" s="1"/>
  <c r="P30" i="39"/>
  <c r="D7" i="39"/>
  <c r="A7" i="39"/>
  <c r="A38" i="39"/>
  <c r="D38" i="39"/>
  <c r="A103" i="40"/>
  <c r="D103" i="40"/>
  <c r="A111" i="40"/>
  <c r="D111" i="40"/>
  <c r="Q111" i="40"/>
  <c r="BA111" i="40" s="1"/>
  <c r="Z111" i="40"/>
  <c r="AZ111" i="40" s="1"/>
  <c r="U111" i="40"/>
  <c r="AS111" i="40"/>
  <c r="AF111" i="40" s="1"/>
  <c r="W111" i="40"/>
  <c r="S111" i="40"/>
  <c r="P111" i="40"/>
  <c r="Y111" i="40"/>
  <c r="AB111" i="40"/>
  <c r="R111" i="40"/>
  <c r="V111" i="40"/>
  <c r="AY111" i="40" s="1"/>
  <c r="AA111" i="40"/>
  <c r="Z92" i="42"/>
  <c r="AZ92" i="42" s="1"/>
  <c r="U92" i="42"/>
  <c r="AB92" i="42"/>
  <c r="W92" i="42"/>
  <c r="R92" i="42"/>
  <c r="V92" i="42"/>
  <c r="AY92" i="42" s="1"/>
  <c r="AA92" i="42"/>
  <c r="S92" i="42"/>
  <c r="Q92" i="42"/>
  <c r="BA92" i="42" s="1"/>
  <c r="Y92" i="42"/>
  <c r="P92" i="42"/>
  <c r="AS92" i="42"/>
  <c r="AF92" i="42" s="1"/>
  <c r="U26" i="42"/>
  <c r="AB26" i="42"/>
  <c r="S26" i="42"/>
  <c r="R26" i="42"/>
  <c r="Y26" i="42"/>
  <c r="AU26" i="42"/>
  <c r="AV70" i="42" s="1"/>
  <c r="V26" i="42"/>
  <c r="AY26" i="42" s="1"/>
  <c r="W26" i="42"/>
  <c r="A50" i="42"/>
  <c r="D50" i="42"/>
  <c r="P26" i="42"/>
  <c r="AI15" i="42" a="1"/>
  <c r="AI15" i="42" s="1"/>
  <c r="AJ15" i="42" s="1"/>
  <c r="AL15" i="42" s="1"/>
  <c r="AI22" i="42" a="1"/>
  <c r="AI22" i="42" s="1"/>
  <c r="AJ22" i="42" s="1"/>
  <c r="AK22" i="42" s="1"/>
  <c r="A42" i="42"/>
  <c r="D42" i="42"/>
  <c r="AE50" i="42" a="1"/>
  <c r="AE50" i="42" s="1"/>
  <c r="AU50" i="42"/>
  <c r="Q50" i="42"/>
  <c r="BA50" i="42" s="1"/>
  <c r="BB50" i="42" s="1"/>
  <c r="U50" i="42"/>
  <c r="S50" i="42"/>
  <c r="V50" i="42"/>
  <c r="AY50" i="42" s="1"/>
  <c r="P50" i="42"/>
  <c r="AB50" i="42"/>
  <c r="R50" i="42"/>
  <c r="W50" i="42"/>
  <c r="Y50" i="42"/>
  <c r="Z50" i="42"/>
  <c r="AZ50" i="42" s="1"/>
  <c r="AA50" i="42"/>
  <c r="Q26" i="42"/>
  <c r="BA26" i="42" s="1"/>
  <c r="AI29" i="42" a="1"/>
  <c r="AI29" i="42" s="1"/>
  <c r="AJ29" i="42" s="1"/>
  <c r="AL29" i="42" s="1"/>
  <c r="AI26" i="42" a="1"/>
  <c r="AI26" i="42" s="1"/>
  <c r="AJ26" i="42" s="1"/>
  <c r="AL26" i="42" s="1"/>
  <c r="U42" i="42"/>
  <c r="S42" i="42"/>
  <c r="W42" i="42"/>
  <c r="V42" i="42"/>
  <c r="AY42" i="42" s="1"/>
  <c r="Q42" i="42"/>
  <c r="BA42" i="42" s="1"/>
  <c r="Z42" i="42"/>
  <c r="AZ42" i="42" s="1"/>
  <c r="P42" i="42"/>
  <c r="Y42" i="42"/>
  <c r="AB42" i="42"/>
  <c r="AU42" i="42"/>
  <c r="AV87" i="42" s="1"/>
  <c r="R42" i="42"/>
  <c r="AA42" i="42"/>
  <c r="R122" i="42"/>
  <c r="AB122" i="42"/>
  <c r="Q122" i="42"/>
  <c r="BA122" i="42" s="1"/>
  <c r="Z122" i="42"/>
  <c r="AZ122" i="42" s="1"/>
  <c r="V122" i="42"/>
  <c r="AY122" i="42" s="1"/>
  <c r="P122" i="42"/>
  <c r="S122" i="42"/>
  <c r="AS122" i="42"/>
  <c r="AF122" i="42" s="1"/>
  <c r="W122" i="42"/>
  <c r="AA122" i="42"/>
  <c r="U122" i="42"/>
  <c r="Y122" i="42"/>
  <c r="AI14" i="42" a="1"/>
  <c r="AI14" i="42" s="1"/>
  <c r="AJ14" i="42" s="1"/>
  <c r="AL14" i="42" s="1"/>
  <c r="AI23" i="42" a="1"/>
  <c r="AI23" i="42" s="1"/>
  <c r="AJ23" i="42" s="1"/>
  <c r="AK23" i="42" s="1"/>
  <c r="AI20" i="42" a="1"/>
  <c r="AI20" i="42" s="1"/>
  <c r="AJ20" i="42" s="1"/>
  <c r="AK20" i="42" s="1"/>
  <c r="AI9" i="42" a="1"/>
  <c r="AI9" i="42" s="1"/>
  <c r="AJ9" i="42" s="1"/>
  <c r="AK9" i="42" s="1"/>
  <c r="AI19" i="42" a="1"/>
  <c r="AI19" i="42" s="1"/>
  <c r="AJ19" i="42" s="1"/>
  <c r="AK19" i="42" s="1"/>
  <c r="AI30" i="42" a="1"/>
  <c r="AI30" i="42" s="1"/>
  <c r="AJ30" i="42" s="1"/>
  <c r="AL30" i="42" s="1"/>
  <c r="AI24" i="42" a="1"/>
  <c r="AI24" i="42" s="1"/>
  <c r="AJ24" i="42" s="1"/>
  <c r="AK24" i="42" s="1"/>
  <c r="AI16" i="42" a="1"/>
  <c r="AI16" i="42" s="1"/>
  <c r="AJ16" i="42" s="1"/>
  <c r="AL16" i="42" s="1"/>
  <c r="AI27" i="42" a="1"/>
  <c r="AI27" i="42" s="1"/>
  <c r="AJ27" i="42" s="1"/>
  <c r="AL27" i="42" s="1"/>
  <c r="AI8" i="42" a="1"/>
  <c r="AI8" i="42" s="1"/>
  <c r="AJ8" i="42" s="1"/>
  <c r="AK8" i="42" s="1"/>
  <c r="AI6" i="42" a="1"/>
  <c r="AI6" i="42" s="1"/>
  <c r="AJ6" i="42" s="1"/>
  <c r="AK6" i="42" s="1"/>
  <c r="AI3" i="42" a="1"/>
  <c r="AI3" i="42" s="1"/>
  <c r="AJ3" i="42" s="1"/>
  <c r="AK3" i="42" s="1"/>
  <c r="AI5" i="42" a="1"/>
  <c r="AI5" i="42" s="1"/>
  <c r="AJ5" i="42" s="1"/>
  <c r="AK5" i="42" s="1"/>
  <c r="AI10" i="42" a="1"/>
  <c r="AI10" i="42" s="1"/>
  <c r="AJ10" i="42" s="1"/>
  <c r="AL10" i="42" s="1"/>
  <c r="AI25" i="42" a="1"/>
  <c r="AI25" i="42" s="1"/>
  <c r="AJ25" i="42" s="1"/>
  <c r="AK25" i="42" s="1"/>
  <c r="AI18" i="42" a="1"/>
  <c r="AI18" i="42" s="1"/>
  <c r="AJ18" i="42" s="1"/>
  <c r="AK18" i="42" s="1"/>
  <c r="AA26" i="42"/>
  <c r="AI32" i="42" a="1"/>
  <c r="AI32" i="42" s="1"/>
  <c r="AJ32" i="42" s="1"/>
  <c r="AL32" i="42" s="1"/>
  <c r="AI33" i="42" a="1"/>
  <c r="AI33" i="42" s="1"/>
  <c r="AJ33" i="42" s="1"/>
  <c r="AL33" i="42" s="1"/>
  <c r="V66" i="42"/>
  <c r="AY66" i="42" s="1"/>
  <c r="Q66" i="42"/>
  <c r="BA66" i="42" s="1"/>
  <c r="BB66" i="42" s="1"/>
  <c r="AB66" i="42"/>
  <c r="P66" i="42"/>
  <c r="AA66" i="42"/>
  <c r="Z66" i="42"/>
  <c r="AZ66" i="42" s="1"/>
  <c r="W66" i="42"/>
  <c r="S66" i="42"/>
  <c r="U66" i="42"/>
  <c r="Y66" i="42"/>
  <c r="R66" i="42"/>
  <c r="AE66" i="42" a="1"/>
  <c r="AE66" i="42" s="1"/>
  <c r="AD66" i="42" s="1"/>
  <c r="AC66" i="42" s="1"/>
  <c r="D122" i="42"/>
  <c r="A122" i="42"/>
  <c r="D3" i="42"/>
  <c r="A3" i="42"/>
  <c r="Z26" i="42"/>
  <c r="AZ26" i="42" s="1"/>
  <c r="AI4" i="42" a="1"/>
  <c r="AI4" i="42" s="1"/>
  <c r="AJ4" i="42" s="1"/>
  <c r="AK4" i="42" s="1"/>
  <c r="AI28" i="42" a="1"/>
  <c r="AI28" i="42" s="1"/>
  <c r="AJ28" i="42" s="1"/>
  <c r="AL28" i="42" s="1"/>
  <c r="A34" i="42"/>
  <c r="D34" i="42"/>
  <c r="AI17" i="42" a="1"/>
  <c r="AI17" i="42" s="1"/>
  <c r="AJ17" i="42" s="1"/>
  <c r="AL17" i="42" s="1"/>
  <c r="AI12" i="42" a="1"/>
  <c r="AI12" i="42" s="1"/>
  <c r="AJ12" i="42" s="1"/>
  <c r="AL12" i="42" s="1"/>
  <c r="AA34" i="42"/>
  <c r="U34" i="42"/>
  <c r="Z34" i="42"/>
  <c r="AZ34" i="42" s="1"/>
  <c r="R34" i="42"/>
  <c r="V34" i="42"/>
  <c r="AY34" i="42" s="1"/>
  <c r="AE34" i="42" a="1"/>
  <c r="AE34" i="42" s="1"/>
  <c r="Y34" i="42"/>
  <c r="P34" i="42"/>
  <c r="S34" i="42"/>
  <c r="W34" i="42"/>
  <c r="Q34" i="42"/>
  <c r="BA34" i="42" s="1"/>
  <c r="BB34" i="42" s="1"/>
  <c r="AU34" i="42"/>
  <c r="AV80" i="42" s="1"/>
  <c r="AB34" i="42"/>
  <c r="A11" i="42"/>
  <c r="D11" i="42"/>
  <c r="Y19" i="42"/>
  <c r="AA19" i="42"/>
  <c r="W19" i="42"/>
  <c r="AE19" i="42" a="1"/>
  <c r="AE19" i="42" s="1"/>
  <c r="S19" i="42"/>
  <c r="P19" i="42"/>
  <c r="AB19" i="42"/>
  <c r="Q19" i="42"/>
  <c r="BA19" i="42" s="1"/>
  <c r="BB19" i="42" s="1"/>
  <c r="R19" i="42"/>
  <c r="AU19" i="42"/>
  <c r="AV105" i="42" s="1"/>
  <c r="V19" i="42"/>
  <c r="AY19" i="42" s="1"/>
  <c r="Z19" i="42"/>
  <c r="AZ19" i="42" s="1"/>
  <c r="U19" i="42"/>
  <c r="AI13" i="42" a="1"/>
  <c r="AI13" i="42" s="1"/>
  <c r="AJ13" i="42" s="1"/>
  <c r="AL13" i="42" s="1"/>
  <c r="AI21" i="42" a="1"/>
  <c r="AI21" i="42" s="1"/>
  <c r="AJ21" i="42" s="1"/>
  <c r="AK21" i="42" s="1"/>
  <c r="A58" i="42"/>
  <c r="D58" i="42"/>
  <c r="AI31" i="42" a="1"/>
  <c r="AI31" i="42" s="1"/>
  <c r="AJ31" i="42" s="1"/>
  <c r="AL31" i="42" s="1"/>
  <c r="D92" i="42"/>
  <c r="A92" i="42"/>
  <c r="A26" i="42"/>
  <c r="D26" i="42"/>
  <c r="S58" i="42"/>
  <c r="AU58" i="42"/>
  <c r="U58" i="42"/>
  <c r="P58" i="42"/>
  <c r="AB58" i="42"/>
  <c r="Y58" i="42"/>
  <c r="R58" i="42"/>
  <c r="AA58" i="42"/>
  <c r="Q58" i="42"/>
  <c r="BA58" i="42" s="1"/>
  <c r="V58" i="42"/>
  <c r="AY58" i="42" s="1"/>
  <c r="BB58" i="42" s="1"/>
  <c r="W58" i="42"/>
  <c r="Z58" i="42"/>
  <c r="AZ58" i="42" s="1"/>
  <c r="A28" i="43"/>
  <c r="D28" i="43"/>
  <c r="A43" i="43"/>
  <c r="D43" i="43"/>
  <c r="AI10" i="43" a="1"/>
  <c r="AI10" i="43" s="1"/>
  <c r="AJ10" i="43" s="1"/>
  <c r="AK10" i="43" s="1"/>
  <c r="AU2" i="43"/>
  <c r="S2" i="43"/>
  <c r="AA2" i="43"/>
  <c r="AB2" i="43"/>
  <c r="V2" i="43"/>
  <c r="AY2" i="43" s="1"/>
  <c r="Y2" i="43"/>
  <c r="Q2" i="43"/>
  <c r="BA2" i="43" s="1"/>
  <c r="R2" i="43"/>
  <c r="W2" i="43"/>
  <c r="Z2" i="43"/>
  <c r="AZ2" i="43" s="1"/>
  <c r="P2" i="43"/>
  <c r="U2" i="43"/>
  <c r="Z43" i="43"/>
  <c r="AZ43" i="43" s="1"/>
  <c r="Q43" i="43"/>
  <c r="BA43" i="43" s="1"/>
  <c r="BB43" i="43" s="1"/>
  <c r="AE43" i="43" a="1"/>
  <c r="AE43" i="43" s="1"/>
  <c r="AB43" i="43"/>
  <c r="P43" i="43"/>
  <c r="Y43" i="43"/>
  <c r="AA43" i="43"/>
  <c r="W43" i="43"/>
  <c r="AU43" i="43"/>
  <c r="AV105" i="43" s="1"/>
  <c r="R43" i="43"/>
  <c r="V43" i="43"/>
  <c r="AY43" i="43" s="1"/>
  <c r="U43" i="43"/>
  <c r="S43" i="43"/>
  <c r="D51" i="43"/>
  <c r="A51" i="43"/>
  <c r="A2" i="43"/>
  <c r="D2" i="43"/>
  <c r="V51" i="43"/>
  <c r="AY51" i="43" s="1"/>
  <c r="AB51" i="43"/>
  <c r="W51" i="43"/>
  <c r="S51" i="43"/>
  <c r="R51" i="43"/>
  <c r="Q51" i="43"/>
  <c r="BA51" i="43" s="1"/>
  <c r="Z51" i="43"/>
  <c r="AZ51" i="43" s="1"/>
  <c r="U51" i="43"/>
  <c r="P51" i="43"/>
  <c r="Y51" i="43"/>
  <c r="Y115" i="43"/>
  <c r="V115" i="43"/>
  <c r="AY115" i="43" s="1"/>
  <c r="Z115" i="43"/>
  <c r="AZ115" i="43" s="1"/>
  <c r="AB115" i="43"/>
  <c r="Q115" i="43"/>
  <c r="BA115" i="43" s="1"/>
  <c r="R115" i="43"/>
  <c r="AS115" i="43"/>
  <c r="AF115" i="43" s="1"/>
  <c r="P115" i="43"/>
  <c r="W115" i="43"/>
  <c r="S115" i="43"/>
  <c r="AA115" i="43"/>
  <c r="U115" i="43"/>
  <c r="D115" i="43"/>
  <c r="A115" i="43"/>
  <c r="Z25" i="44"/>
  <c r="AZ25" i="44" s="1"/>
  <c r="V25" i="44"/>
  <c r="AY25" i="44" s="1"/>
  <c r="R25" i="44"/>
  <c r="W25" i="44"/>
  <c r="D48" i="44"/>
  <c r="A48" i="44"/>
  <c r="AB25" i="44"/>
  <c r="P25" i="44"/>
  <c r="D33" i="44"/>
  <c r="A33" i="44"/>
  <c r="W48" i="44"/>
  <c r="U48" i="44"/>
  <c r="R48" i="44"/>
  <c r="Q48" i="44"/>
  <c r="BA48" i="44" s="1"/>
  <c r="AB48" i="44"/>
  <c r="P48" i="44"/>
  <c r="AU48" i="44"/>
  <c r="Z48" i="44"/>
  <c r="AZ48" i="44" s="1"/>
  <c r="V48" i="44"/>
  <c r="AY48" i="44" s="1"/>
  <c r="S48" i="44"/>
  <c r="AA48" i="44"/>
  <c r="Y48" i="44"/>
  <c r="D108" i="44"/>
  <c r="A108" i="44"/>
  <c r="AU25" i="44"/>
  <c r="AE41" i="44" a="1"/>
  <c r="AE41" i="44" s="1"/>
  <c r="V41" i="44"/>
  <c r="AY41" i="44" s="1"/>
  <c r="S41" i="44"/>
  <c r="Z41" i="44"/>
  <c r="AZ41" i="44" s="1"/>
  <c r="U41" i="44"/>
  <c r="P41" i="44"/>
  <c r="R41" i="44"/>
  <c r="AU41" i="44"/>
  <c r="Q41" i="44"/>
  <c r="BA41" i="44" s="1"/>
  <c r="BB41" i="44" s="1"/>
  <c r="AB41" i="44"/>
  <c r="W41" i="44"/>
  <c r="Y41" i="44"/>
  <c r="AA41" i="44"/>
  <c r="AA108" i="44"/>
  <c r="AB108" i="44"/>
  <c r="Q108" i="44"/>
  <c r="BA108" i="44" s="1"/>
  <c r="Z108" i="44"/>
  <c r="AZ108" i="44" s="1"/>
  <c r="P108" i="44"/>
  <c r="S108" i="44"/>
  <c r="V108" i="44"/>
  <c r="AY108" i="44" s="1"/>
  <c r="U108" i="44"/>
  <c r="W108" i="44"/>
  <c r="Y108" i="44"/>
  <c r="R108" i="44"/>
  <c r="AS108" i="44"/>
  <c r="AF108" i="44" s="1"/>
  <c r="U25" i="44"/>
  <c r="Z17" i="44"/>
  <c r="AZ17" i="44" s="1"/>
  <c r="P17" i="44"/>
  <c r="S17" i="44"/>
  <c r="Y17" i="44"/>
  <c r="AB17" i="44"/>
  <c r="AU17" i="44"/>
  <c r="AV47" i="44" s="1"/>
  <c r="R17" i="44"/>
  <c r="W17" i="44"/>
  <c r="U17" i="44"/>
  <c r="AA17" i="44"/>
  <c r="V17" i="44"/>
  <c r="AY17" i="44" s="1"/>
  <c r="Q17" i="44"/>
  <c r="BA17" i="44" s="1"/>
  <c r="U10" i="44"/>
  <c r="AA10" i="44"/>
  <c r="W10" i="44"/>
  <c r="S10" i="44"/>
  <c r="AU10" i="44"/>
  <c r="AV59" i="44" s="1"/>
  <c r="P10" i="44"/>
  <c r="Y10" i="44"/>
  <c r="AB10" i="44"/>
  <c r="V10" i="44"/>
  <c r="AY10" i="44" s="1"/>
  <c r="Q10" i="44"/>
  <c r="BA10" i="44" s="1"/>
  <c r="Z10" i="44"/>
  <c r="AZ10" i="44" s="1"/>
  <c r="R10" i="44"/>
  <c r="A59" i="44"/>
  <c r="D59" i="44"/>
  <c r="AA25" i="44"/>
  <c r="D17" i="44"/>
  <c r="A17" i="44"/>
  <c r="D41" i="44"/>
  <c r="A41" i="44"/>
  <c r="Y25" i="44"/>
  <c r="D25" i="44"/>
  <c r="A25" i="44"/>
  <c r="D81" i="44"/>
  <c r="A81" i="44"/>
  <c r="A74" i="44"/>
  <c r="D74" i="44"/>
  <c r="AI12" i="45" a="1"/>
  <c r="AI12" i="45" s="1"/>
  <c r="AJ12" i="45" s="1"/>
  <c r="AK12" i="45" s="1"/>
  <c r="W88" i="46"/>
  <c r="V88" i="46"/>
  <c r="AY88" i="46" s="1"/>
  <c r="U88" i="46"/>
  <c r="R88" i="46"/>
  <c r="AB88" i="46"/>
  <c r="Q88" i="46"/>
  <c r="BA88" i="46" s="1"/>
  <c r="BB88" i="46" s="1"/>
  <c r="P88" i="46"/>
  <c r="Z88" i="46"/>
  <c r="AZ88" i="46" s="1"/>
  <c r="Y88" i="46"/>
  <c r="S88" i="46"/>
  <c r="AA88" i="46"/>
  <c r="AE88" i="46" a="1"/>
  <c r="AE88" i="46" s="1"/>
  <c r="AB119" i="46"/>
  <c r="V119" i="46"/>
  <c r="AY119" i="46" s="1"/>
  <c r="W119" i="46"/>
  <c r="Q119" i="46"/>
  <c r="BA119" i="46" s="1"/>
  <c r="BB119" i="46" s="1"/>
  <c r="Z119" i="46"/>
  <c r="AZ119" i="46" s="1"/>
  <c r="U119" i="46"/>
  <c r="S119" i="46"/>
  <c r="R119" i="46"/>
  <c r="AA119" i="46"/>
  <c r="P119" i="46"/>
  <c r="Y119" i="46"/>
  <c r="AE119" i="46" a="1"/>
  <c r="AE119" i="46" s="1"/>
  <c r="U13" i="46"/>
  <c r="P13" i="46"/>
  <c r="S13" i="46"/>
  <c r="AB13" i="46"/>
  <c r="R13" i="46"/>
  <c r="AA13" i="46"/>
  <c r="AU13" i="46"/>
  <c r="Q13" i="46"/>
  <c r="BA13" i="46" s="1"/>
  <c r="W13" i="46"/>
  <c r="Y13" i="46"/>
  <c r="V13" i="46"/>
  <c r="AY13" i="46" s="1"/>
  <c r="Z13" i="46"/>
  <c r="AZ13" i="46" s="1"/>
  <c r="Z57" i="46"/>
  <c r="AZ57" i="46" s="1"/>
  <c r="AE57" i="46" a="1"/>
  <c r="AE57" i="46" s="1"/>
  <c r="P57" i="46"/>
  <c r="Y57" i="46"/>
  <c r="U57" i="46"/>
  <c r="W57" i="46"/>
  <c r="AU57" i="46"/>
  <c r="V57" i="46"/>
  <c r="AY57" i="46" s="1"/>
  <c r="AB57" i="46"/>
  <c r="S57" i="46"/>
  <c r="R57" i="46"/>
  <c r="AA57" i="46"/>
  <c r="Q57" i="46"/>
  <c r="BA57" i="46" s="1"/>
  <c r="BB57" i="46" s="1"/>
  <c r="AI7" i="46" a="1"/>
  <c r="AI7" i="46" s="1"/>
  <c r="AJ7" i="46" s="1"/>
  <c r="AK7" i="46" s="1"/>
  <c r="AE22" i="46" a="1"/>
  <c r="AE22" i="46" s="1"/>
  <c r="U22" i="46"/>
  <c r="S22" i="46"/>
  <c r="Q22" i="46"/>
  <c r="BA22" i="46" s="1"/>
  <c r="BB22" i="46" s="1"/>
  <c r="Y22" i="46"/>
  <c r="AB22" i="46"/>
  <c r="P22" i="46"/>
  <c r="AU22" i="46"/>
  <c r="AV99" i="46" s="1"/>
  <c r="AA22" i="46"/>
  <c r="R22" i="46"/>
  <c r="Z22" i="46"/>
  <c r="AZ22" i="46" s="1"/>
  <c r="W22" i="46"/>
  <c r="V22" i="46"/>
  <c r="AY22" i="46" s="1"/>
  <c r="Q17" i="46"/>
  <c r="BA17" i="46" s="1"/>
  <c r="R17" i="46"/>
  <c r="P17" i="46"/>
  <c r="V17" i="46"/>
  <c r="AY17" i="46" s="1"/>
  <c r="Y17" i="46"/>
  <c r="AA17" i="46"/>
  <c r="AU17" i="46"/>
  <c r="S17" i="46"/>
  <c r="W17" i="46"/>
  <c r="U17" i="46"/>
  <c r="Z17" i="46"/>
  <c r="AZ17" i="46" s="1"/>
  <c r="AB17" i="46"/>
  <c r="W81" i="46"/>
  <c r="V81" i="46"/>
  <c r="AY81" i="46" s="1"/>
  <c r="U81" i="46"/>
  <c r="S81" i="46"/>
  <c r="Q81" i="46"/>
  <c r="BA81" i="46" s="1"/>
  <c r="AA81" i="46"/>
  <c r="P81" i="46"/>
  <c r="Y81" i="46"/>
  <c r="R81" i="46"/>
  <c r="AB81" i="46"/>
  <c r="Z81" i="46"/>
  <c r="AZ81" i="46" s="1"/>
  <c r="AI6" i="46" a="1"/>
  <c r="AI6" i="46" s="1"/>
  <c r="AJ6" i="46" s="1"/>
  <c r="AK6" i="46" s="1"/>
  <c r="W120" i="46"/>
  <c r="AE120" i="46" a="1"/>
  <c r="AE120" i="46" s="1"/>
  <c r="Y120" i="46"/>
  <c r="V120" i="46"/>
  <c r="AY120" i="46" s="1"/>
  <c r="U120" i="46"/>
  <c r="S120" i="46"/>
  <c r="AB120" i="46"/>
  <c r="R120" i="46"/>
  <c r="P120" i="46"/>
  <c r="AA120" i="46"/>
  <c r="AE3" i="46" a="1"/>
  <c r="AE3" i="46" s="1"/>
  <c r="Q3" i="46"/>
  <c r="BA3" i="46" s="1"/>
  <c r="BB3" i="46" s="1"/>
  <c r="Z3" i="46"/>
  <c r="AZ3" i="46" s="1"/>
  <c r="P3" i="46"/>
  <c r="U3" i="46"/>
  <c r="Y3" i="46"/>
  <c r="S3" i="46"/>
  <c r="AB3" i="46"/>
  <c r="V3" i="46"/>
  <c r="AY3" i="46" s="1"/>
  <c r="R3" i="46"/>
  <c r="W3" i="46"/>
  <c r="AA3" i="46"/>
  <c r="AU3" i="46"/>
  <c r="W20" i="46"/>
  <c r="AU20" i="46"/>
  <c r="AE20" i="46" a="1"/>
  <c r="AE20" i="46" s="1"/>
  <c r="AA20" i="46"/>
  <c r="V20" i="46"/>
  <c r="AY20" i="46" s="1"/>
  <c r="S20" i="46"/>
  <c r="Q20" i="46"/>
  <c r="BA20" i="46" s="1"/>
  <c r="BB20" i="46" s="1"/>
  <c r="U20" i="46"/>
  <c r="Z20" i="46"/>
  <c r="AZ20" i="46" s="1"/>
  <c r="AB20" i="46"/>
  <c r="P20" i="46"/>
  <c r="R20" i="46"/>
  <c r="Y20" i="46"/>
  <c r="P122" i="46"/>
  <c r="AB122" i="46"/>
  <c r="Q122" i="46"/>
  <c r="BA122" i="46" s="1"/>
  <c r="Z122" i="46"/>
  <c r="AZ122" i="46" s="1"/>
  <c r="R122" i="46"/>
  <c r="V122" i="46"/>
  <c r="AY122" i="46" s="1"/>
  <c r="S122" i="46"/>
  <c r="Y122" i="46"/>
  <c r="U122" i="46"/>
  <c r="W122" i="46"/>
  <c r="AA122" i="46"/>
  <c r="W61" i="46"/>
  <c r="V61" i="46"/>
  <c r="AY61" i="46" s="1"/>
  <c r="AU61" i="46"/>
  <c r="U61" i="46"/>
  <c r="AA61" i="46"/>
  <c r="AB61" i="46"/>
  <c r="Q61" i="46"/>
  <c r="BA61" i="46" s="1"/>
  <c r="Y61" i="46"/>
  <c r="Z61" i="46"/>
  <c r="AZ61" i="46" s="1"/>
  <c r="S61" i="46"/>
  <c r="P61" i="46"/>
  <c r="R61" i="46"/>
  <c r="AI2" i="46" a="1"/>
  <c r="AI2" i="46" s="1"/>
  <c r="AJ2" i="46" s="1"/>
  <c r="AK2" i="46" s="1"/>
  <c r="V105" i="46"/>
  <c r="AY105" i="46" s="1"/>
  <c r="Y105" i="46"/>
  <c r="U105" i="46"/>
  <c r="W105" i="46"/>
  <c r="AB105" i="46"/>
  <c r="P105" i="46"/>
  <c r="R105" i="46"/>
  <c r="S105" i="46"/>
  <c r="Q105" i="46"/>
  <c r="BA105" i="46" s="1"/>
  <c r="BB105" i="46" s="1"/>
  <c r="AA105" i="46"/>
  <c r="AE105" i="46" a="1"/>
  <c r="AE105" i="46" s="1"/>
  <c r="Z105" i="46"/>
  <c r="AZ105" i="46" s="1"/>
  <c r="W124" i="46"/>
  <c r="AB124" i="46"/>
  <c r="R124" i="46"/>
  <c r="S124" i="46"/>
  <c r="AA124" i="46"/>
  <c r="V124" i="46"/>
  <c r="AY124" i="46" s="1"/>
  <c r="Q124" i="46"/>
  <c r="BA124" i="46" s="1"/>
  <c r="U124" i="46"/>
  <c r="Z124" i="46"/>
  <c r="AZ124" i="46" s="1"/>
  <c r="P124" i="46"/>
  <c r="Y124" i="46"/>
  <c r="AI9" i="46" a="1"/>
  <c r="AI9" i="46" s="1"/>
  <c r="AJ9" i="46" s="1"/>
  <c r="AK9" i="46" s="1"/>
  <c r="U2" i="46"/>
  <c r="P2" i="46"/>
  <c r="S2" i="46"/>
  <c r="AB2" i="46"/>
  <c r="W2" i="46"/>
  <c r="R2" i="46"/>
  <c r="AU2" i="46"/>
  <c r="AV31" i="46" s="1"/>
  <c r="AA2" i="46"/>
  <c r="V2" i="46"/>
  <c r="AY2" i="46" s="1"/>
  <c r="Q2" i="46"/>
  <c r="BA2" i="46" s="1"/>
  <c r="BB2" i="46" s="1"/>
  <c r="AE2" i="46" a="1"/>
  <c r="AE2" i="46" s="1"/>
  <c r="Z2" i="46"/>
  <c r="AZ2" i="46" s="1"/>
  <c r="Y2" i="46"/>
  <c r="Y118" i="46"/>
  <c r="Q118" i="46"/>
  <c r="BA118" i="46" s="1"/>
  <c r="BB118" i="46" s="1"/>
  <c r="AE118" i="46" a="1"/>
  <c r="AE118" i="46" s="1"/>
  <c r="V118" i="46"/>
  <c r="AY118" i="46" s="1"/>
  <c r="U118" i="46"/>
  <c r="AB118" i="46"/>
  <c r="W118" i="46"/>
  <c r="Z118" i="46"/>
  <c r="AZ118" i="46" s="1"/>
  <c r="S118" i="46"/>
  <c r="AA118" i="46"/>
  <c r="P118" i="46"/>
  <c r="R118" i="46"/>
  <c r="W110" i="46"/>
  <c r="AB110" i="46"/>
  <c r="Y110" i="46"/>
  <c r="Z110" i="46"/>
  <c r="AZ110" i="46" s="1"/>
  <c r="U110" i="46"/>
  <c r="AA110" i="46"/>
  <c r="R110" i="46"/>
  <c r="P110" i="46"/>
  <c r="Q110" i="46"/>
  <c r="BA110" i="46" s="1"/>
  <c r="V110" i="46"/>
  <c r="AY110" i="46" s="1"/>
  <c r="S110" i="46"/>
  <c r="AA98" i="46"/>
  <c r="P98" i="46"/>
  <c r="Q98" i="46"/>
  <c r="BA98" i="46" s="1"/>
  <c r="BB98" i="46" s="1"/>
  <c r="AE98" i="46" a="1"/>
  <c r="AE98" i="46" s="1"/>
  <c r="R98" i="46"/>
  <c r="AB98" i="46"/>
  <c r="Y98" i="46"/>
  <c r="W98" i="46"/>
  <c r="V98" i="46"/>
  <c r="AY98" i="46" s="1"/>
  <c r="Z98" i="46"/>
  <c r="AZ98" i="46" s="1"/>
  <c r="U98" i="46"/>
  <c r="S98" i="46"/>
  <c r="AB115" i="46"/>
  <c r="V115" i="46"/>
  <c r="AY115" i="46" s="1"/>
  <c r="R115" i="46"/>
  <c r="U115" i="46"/>
  <c r="Y115" i="46"/>
  <c r="Q115" i="46"/>
  <c r="BA115" i="46" s="1"/>
  <c r="BB115" i="46" s="1"/>
  <c r="AE115" i="46" a="1"/>
  <c r="AE115" i="46" s="1"/>
  <c r="P115" i="46"/>
  <c r="AA115" i="46"/>
  <c r="W115" i="46"/>
  <c r="S115" i="46"/>
  <c r="Z115" i="46"/>
  <c r="AZ115" i="46" s="1"/>
  <c r="AI13" i="46" a="1"/>
  <c r="AI13" i="46" s="1"/>
  <c r="AJ13" i="46" s="1"/>
  <c r="AL13" i="46" s="1"/>
  <c r="R123" i="46"/>
  <c r="Q123" i="46"/>
  <c r="BA123" i="46" s="1"/>
  <c r="P123" i="46"/>
  <c r="W123" i="46"/>
  <c r="AB123" i="46"/>
  <c r="Z123" i="46"/>
  <c r="AZ123" i="46" s="1"/>
  <c r="U123" i="46"/>
  <c r="AA123" i="46"/>
  <c r="V123" i="46"/>
  <c r="AY123" i="46" s="1"/>
  <c r="S123" i="46"/>
  <c r="Y123" i="46"/>
  <c r="AA91" i="46"/>
  <c r="W91" i="46"/>
  <c r="P91" i="46"/>
  <c r="S91" i="46"/>
  <c r="Y91" i="46"/>
  <c r="R91" i="46"/>
  <c r="U91" i="46"/>
  <c r="AB91" i="46"/>
  <c r="Q91" i="46"/>
  <c r="BA91" i="46" s="1"/>
  <c r="Z91" i="46"/>
  <c r="AZ91" i="46" s="1"/>
  <c r="V91" i="46"/>
  <c r="AY91" i="46" s="1"/>
  <c r="P51" i="46"/>
  <c r="Y51" i="46"/>
  <c r="U51" i="46"/>
  <c r="AE51" i="46" a="1"/>
  <c r="AE51" i="46" s="1"/>
  <c r="AU51" i="46"/>
  <c r="AV77" i="46" s="1"/>
  <c r="S51" i="46"/>
  <c r="V51" i="46"/>
  <c r="AY51" i="46" s="1"/>
  <c r="AA51" i="46"/>
  <c r="AB51" i="46"/>
  <c r="R51" i="46"/>
  <c r="Q51" i="46"/>
  <c r="BA51" i="46" s="1"/>
  <c r="BB51" i="46" s="1"/>
  <c r="W51" i="46"/>
  <c r="Z51" i="46"/>
  <c r="AZ51" i="46" s="1"/>
  <c r="U72" i="46"/>
  <c r="V72" i="46"/>
  <c r="AY72" i="46" s="1"/>
  <c r="R72" i="46"/>
  <c r="S72" i="46"/>
  <c r="Q72" i="46"/>
  <c r="BA72" i="46" s="1"/>
  <c r="BB72" i="46" s="1"/>
  <c r="Z72" i="46"/>
  <c r="AZ72" i="46" s="1"/>
  <c r="AB72" i="46"/>
  <c r="P72" i="46"/>
  <c r="AA72" i="46"/>
  <c r="Y72" i="46"/>
  <c r="AE72" i="46" a="1"/>
  <c r="AE72" i="46" s="1"/>
  <c r="W72" i="46"/>
  <c r="W121" i="46"/>
  <c r="P121" i="46"/>
  <c r="AE121" i="46" a="1"/>
  <c r="AE121" i="46" s="1"/>
  <c r="V121" i="46"/>
  <c r="AY121" i="46" s="1"/>
  <c r="U121" i="46"/>
  <c r="Y121" i="46"/>
  <c r="S121" i="46"/>
  <c r="AB121" i="46"/>
  <c r="R121" i="46"/>
  <c r="Z121" i="46"/>
  <c r="AZ121" i="46" s="1"/>
  <c r="AA121" i="46"/>
  <c r="Q121" i="46"/>
  <c r="BA121" i="46" s="1"/>
  <c r="BB121" i="46" s="1"/>
  <c r="AI31" i="46" a="1"/>
  <c r="AI31" i="46" s="1"/>
  <c r="AJ31" i="46" s="1"/>
  <c r="AL31" i="46" s="1"/>
  <c r="Z34" i="46"/>
  <c r="AZ34" i="46" s="1"/>
  <c r="S34" i="46"/>
  <c r="R34" i="46"/>
  <c r="P34" i="46"/>
  <c r="AU34" i="46"/>
  <c r="AV22" i="46" s="1"/>
  <c r="V34" i="46"/>
  <c r="AY34" i="46" s="1"/>
  <c r="AA34" i="46"/>
  <c r="Y34" i="46"/>
  <c r="Q34" i="46"/>
  <c r="BA34" i="46" s="1"/>
  <c r="BB34" i="46" s="1"/>
  <c r="W34" i="46"/>
  <c r="AB34" i="46"/>
  <c r="U34" i="46"/>
  <c r="AE34" i="46" a="1"/>
  <c r="AE34" i="46" s="1"/>
  <c r="AA59" i="46"/>
  <c r="Q59" i="46"/>
  <c r="BA59" i="46" s="1"/>
  <c r="S59" i="46"/>
  <c r="P59" i="46"/>
  <c r="V59" i="46"/>
  <c r="AY59" i="46" s="1"/>
  <c r="AB59" i="46"/>
  <c r="U59" i="46"/>
  <c r="R59" i="46"/>
  <c r="Y59" i="46"/>
  <c r="AU59" i="46"/>
  <c r="W59" i="46"/>
  <c r="Z59" i="46"/>
  <c r="AZ59" i="46" s="1"/>
  <c r="V6" i="46"/>
  <c r="AY6" i="46" s="1"/>
  <c r="R6" i="46"/>
  <c r="S6" i="46"/>
  <c r="Q6" i="46"/>
  <c r="BA6" i="46" s="1"/>
  <c r="BB6" i="46" s="1"/>
  <c r="AB6" i="46"/>
  <c r="U6" i="46"/>
  <c r="AA6" i="46"/>
  <c r="P6" i="46"/>
  <c r="Z6" i="46"/>
  <c r="AZ6" i="46" s="1"/>
  <c r="Y6" i="46"/>
  <c r="AU6" i="46"/>
  <c r="W6" i="46"/>
  <c r="AA29" i="46"/>
  <c r="S29" i="46"/>
  <c r="Y29" i="46"/>
  <c r="U29" i="46"/>
  <c r="W29" i="46"/>
  <c r="Q29" i="46"/>
  <c r="BA29" i="46" s="1"/>
  <c r="AB29" i="46"/>
  <c r="P29" i="46"/>
  <c r="R29" i="46"/>
  <c r="Z29" i="46"/>
  <c r="AZ29" i="46" s="1"/>
  <c r="AU29" i="46"/>
  <c r="AV48" i="46" s="1"/>
  <c r="V29" i="46"/>
  <c r="AY29" i="46" s="1"/>
  <c r="R10" i="46"/>
  <c r="Y10" i="46"/>
  <c r="U10" i="46"/>
  <c r="Z10" i="46"/>
  <c r="AZ10" i="46" s="1"/>
  <c r="P10" i="46"/>
  <c r="AU10" i="46"/>
  <c r="AA10" i="46"/>
  <c r="W10" i="46"/>
  <c r="S10" i="46"/>
  <c r="Q10" i="46"/>
  <c r="BA10" i="46" s="1"/>
  <c r="AB10" i="46"/>
  <c r="V10" i="46"/>
  <c r="AY10" i="46" s="1"/>
  <c r="BB10" i="46" s="1"/>
  <c r="W56" i="46"/>
  <c r="S56" i="46"/>
  <c r="AA56" i="46"/>
  <c r="AB56" i="46"/>
  <c r="Q56" i="46"/>
  <c r="BA56" i="46" s="1"/>
  <c r="BB56" i="46" s="1"/>
  <c r="Z56" i="46"/>
  <c r="AZ56" i="46" s="1"/>
  <c r="R56" i="46"/>
  <c r="P56" i="46"/>
  <c r="Y56" i="46"/>
  <c r="V56" i="46"/>
  <c r="AY56" i="46" s="1"/>
  <c r="U56" i="46"/>
  <c r="AE56" i="46" a="1"/>
  <c r="AE56" i="46" s="1"/>
  <c r="AU56" i="46"/>
  <c r="AV92" i="46" s="1"/>
  <c r="W36" i="46"/>
  <c r="AA36" i="46"/>
  <c r="Q36" i="46"/>
  <c r="BA36" i="46" s="1"/>
  <c r="BB36" i="46" s="1"/>
  <c r="U36" i="46"/>
  <c r="AE36" i="46" a="1"/>
  <c r="AE36" i="46" s="1"/>
  <c r="V36" i="46"/>
  <c r="AY36" i="46" s="1"/>
  <c r="Z36" i="46"/>
  <c r="AZ36" i="46" s="1"/>
  <c r="S36" i="46"/>
  <c r="P36" i="46"/>
  <c r="AU36" i="46"/>
  <c r="AB36" i="46"/>
  <c r="R36" i="46"/>
  <c r="Y36" i="46"/>
  <c r="Z7" i="46"/>
  <c r="AZ7" i="46" s="1"/>
  <c r="AB7" i="46"/>
  <c r="R7" i="46"/>
  <c r="Y7" i="46"/>
  <c r="Q7" i="46"/>
  <c r="BA7" i="46" s="1"/>
  <c r="BB7" i="46" s="1"/>
  <c r="AU7" i="46"/>
  <c r="AV74" i="46" s="1"/>
  <c r="D74" i="46" s="1"/>
  <c r="AW74" i="46" s="1"/>
  <c r="W7" i="46"/>
  <c r="AE7" i="46" a="1"/>
  <c r="AE7" i="46" s="1"/>
  <c r="V7" i="46"/>
  <c r="AY7" i="46" s="1"/>
  <c r="U7" i="46"/>
  <c r="P7" i="46"/>
  <c r="AA7" i="46"/>
  <c r="S7" i="46"/>
  <c r="W4" i="47"/>
  <c r="R4" i="47"/>
  <c r="S4" i="47"/>
  <c r="AU4" i="47"/>
  <c r="Z4" i="47"/>
  <c r="AZ4" i="47" s="1"/>
  <c r="V4" i="47"/>
  <c r="AY4" i="47" s="1"/>
  <c r="AA4" i="47"/>
  <c r="AB4" i="47"/>
  <c r="P4" i="47"/>
  <c r="Q4" i="47"/>
  <c r="BA4" i="47" s="1"/>
  <c r="Y4" i="47"/>
  <c r="U4" i="47"/>
  <c r="AU16" i="47"/>
  <c r="AA16" i="47"/>
  <c r="R16" i="47"/>
  <c r="W16" i="47"/>
  <c r="Q16" i="47"/>
  <c r="BA16" i="47" s="1"/>
  <c r="BB16" i="47" s="1"/>
  <c r="AE16" i="47" a="1"/>
  <c r="AE16" i="47" s="1"/>
  <c r="P16" i="47"/>
  <c r="Y16" i="47"/>
  <c r="V16" i="47"/>
  <c r="AY16" i="47" s="1"/>
  <c r="Z16" i="47"/>
  <c r="AZ16" i="47" s="1"/>
  <c r="AB16" i="47"/>
  <c r="U16" i="47"/>
  <c r="S16" i="47"/>
  <c r="D113" i="47"/>
  <c r="A113" i="47"/>
  <c r="A16" i="47"/>
  <c r="D16" i="47"/>
  <c r="AH16" i="47" s="1"/>
  <c r="V89" i="47"/>
  <c r="AY89" i="47" s="1"/>
  <c r="AS89" i="47"/>
  <c r="AF89" i="47" s="1"/>
  <c r="Z89" i="47"/>
  <c r="AZ89" i="47" s="1"/>
  <c r="S89" i="47"/>
  <c r="R89" i="47"/>
  <c r="P89" i="47"/>
  <c r="Y89" i="47"/>
  <c r="Q89" i="47"/>
  <c r="BA89" i="47" s="1"/>
  <c r="W89" i="47"/>
  <c r="AB89" i="47"/>
  <c r="AA89" i="47"/>
  <c r="W113" i="47"/>
  <c r="Z113" i="47"/>
  <c r="AZ113" i="47" s="1"/>
  <c r="AB113" i="47"/>
  <c r="V113" i="47"/>
  <c r="AY113" i="47" s="1"/>
  <c r="U113" i="47"/>
  <c r="R113" i="47"/>
  <c r="Y113" i="47"/>
  <c r="S113" i="47"/>
  <c r="AE113" i="47" a="1"/>
  <c r="AE113" i="47" s="1"/>
  <c r="AD113" i="47" s="1"/>
  <c r="AC113" i="47" s="1"/>
  <c r="AA113" i="47"/>
  <c r="P113" i="47"/>
  <c r="Q113" i="47"/>
  <c r="BA113" i="47" s="1"/>
  <c r="BB113" i="47" s="1"/>
  <c r="R23" i="47"/>
  <c r="AB23" i="47"/>
  <c r="W23" i="47"/>
  <c r="Y23" i="47"/>
  <c r="AA23" i="47"/>
  <c r="S23" i="47"/>
  <c r="Q23" i="47"/>
  <c r="BA23" i="47" s="1"/>
  <c r="AU23" i="47"/>
  <c r="AV109" i="47" s="1"/>
  <c r="V23" i="47"/>
  <c r="AY23" i="47" s="1"/>
  <c r="P23" i="47"/>
  <c r="Z23" i="47"/>
  <c r="AZ23" i="47" s="1"/>
  <c r="U23" i="47"/>
  <c r="Z24" i="47"/>
  <c r="AZ24" i="47" s="1"/>
  <c r="AB24" i="47"/>
  <c r="W24" i="47"/>
  <c r="R24" i="47"/>
  <c r="V24" i="47"/>
  <c r="AY24" i="47" s="1"/>
  <c r="Y24" i="47"/>
  <c r="U24" i="47"/>
  <c r="AU24" i="47"/>
  <c r="Q24" i="47"/>
  <c r="BA24" i="47" s="1"/>
  <c r="S24" i="47"/>
  <c r="P24" i="47"/>
  <c r="AA24" i="47"/>
  <c r="V106" i="47"/>
  <c r="AY106" i="47" s="1"/>
  <c r="Z106" i="47"/>
  <c r="AZ106" i="47" s="1"/>
  <c r="AE106" i="47" a="1"/>
  <c r="AE106" i="47" s="1"/>
  <c r="AD106" i="47" s="1"/>
  <c r="AC106" i="47" s="1"/>
  <c r="P106" i="47"/>
  <c r="AA106" i="47"/>
  <c r="Y106" i="47"/>
  <c r="W106" i="47"/>
  <c r="S106" i="47"/>
  <c r="Q106" i="47"/>
  <c r="BA106" i="47" s="1"/>
  <c r="BB106" i="47" s="1"/>
  <c r="R106" i="47"/>
  <c r="AB106" i="47"/>
  <c r="U106" i="47"/>
  <c r="D106" i="47"/>
  <c r="A106" i="47"/>
  <c r="AE77" i="47" a="1"/>
  <c r="AE77" i="47" s="1"/>
  <c r="AD77" i="47" s="1"/>
  <c r="AC77" i="47" s="1"/>
  <c r="W77" i="47"/>
  <c r="S77" i="47"/>
  <c r="Y77" i="47"/>
  <c r="Z77" i="47"/>
  <c r="AZ77" i="47" s="1"/>
  <c r="AB77" i="47"/>
  <c r="P77" i="47"/>
  <c r="R77" i="47"/>
  <c r="AA77" i="47"/>
  <c r="Q77" i="47"/>
  <c r="BA77" i="47" s="1"/>
  <c r="BB77" i="47" s="1"/>
  <c r="V77" i="47"/>
  <c r="AY77" i="47" s="1"/>
  <c r="U77" i="47"/>
  <c r="D44" i="47"/>
  <c r="A44" i="47"/>
  <c r="W7" i="47"/>
  <c r="V7" i="47"/>
  <c r="AY7" i="47" s="1"/>
  <c r="AU7" i="47"/>
  <c r="AV26" i="47" s="1"/>
  <c r="AB7" i="47"/>
  <c r="U7" i="47"/>
  <c r="R7" i="47"/>
  <c r="S7" i="47"/>
  <c r="Y7" i="47"/>
  <c r="AA7" i="47"/>
  <c r="P7" i="47"/>
  <c r="Q7" i="47"/>
  <c r="BA7" i="47" s="1"/>
  <c r="Z7" i="47"/>
  <c r="AZ7" i="47" s="1"/>
  <c r="Q64" i="47"/>
  <c r="BA64" i="47" s="1"/>
  <c r="BB64" i="47" s="1"/>
  <c r="W64" i="47"/>
  <c r="Y64" i="47"/>
  <c r="P64" i="47"/>
  <c r="R64" i="47"/>
  <c r="AE64" i="47" a="1"/>
  <c r="AE64" i="47" s="1"/>
  <c r="S64" i="47"/>
  <c r="V64" i="47"/>
  <c r="AY64" i="47" s="1"/>
  <c r="U64" i="47"/>
  <c r="AA64" i="47"/>
  <c r="AB64" i="47"/>
  <c r="AU64" i="47"/>
  <c r="AV102" i="47" s="1"/>
  <c r="Z64" i="47"/>
  <c r="AZ64" i="47" s="1"/>
  <c r="D51" i="47"/>
  <c r="A51" i="47"/>
  <c r="A52" i="47"/>
  <c r="D52" i="47"/>
  <c r="R9" i="48"/>
  <c r="AE9" i="48" a="1"/>
  <c r="AE9" i="48" s="1"/>
  <c r="V9" i="48"/>
  <c r="AY9" i="48" s="1"/>
  <c r="AA9" i="48"/>
  <c r="Q9" i="48"/>
  <c r="BA9" i="48" s="1"/>
  <c r="BB9" i="48" s="1"/>
  <c r="AU9" i="48"/>
  <c r="AB9" i="48"/>
  <c r="Y9" i="48"/>
  <c r="W9" i="48"/>
  <c r="AD88" i="48"/>
  <c r="AC88" i="48" s="1"/>
  <c r="U102" i="48"/>
  <c r="Z16" i="48"/>
  <c r="AZ16" i="48" s="1"/>
  <c r="Y32" i="48"/>
  <c r="AA89" i="48"/>
  <c r="U89" i="48"/>
  <c r="Y89" i="48"/>
  <c r="AE89" i="48" a="1"/>
  <c r="AE89" i="48" s="1"/>
  <c r="AD89" i="48" s="1"/>
  <c r="AC89" i="48" s="1"/>
  <c r="AB89" i="48"/>
  <c r="Z89" i="48"/>
  <c r="AZ89" i="48" s="1"/>
  <c r="W89" i="48"/>
  <c r="S89" i="48"/>
  <c r="AA121" i="48"/>
  <c r="AB121" i="48"/>
  <c r="AE121" i="48" a="1"/>
  <c r="AE121" i="48" s="1"/>
  <c r="Y121" i="48"/>
  <c r="U121" i="48"/>
  <c r="W121" i="48"/>
  <c r="R121" i="48"/>
  <c r="AS86" i="48"/>
  <c r="AF86" i="48" s="1"/>
  <c r="V102" i="48"/>
  <c r="AY102" i="48" s="1"/>
  <c r="Q121" i="48"/>
  <c r="BA121" i="48" s="1"/>
  <c r="BB121" i="48" s="1"/>
  <c r="P32" i="48"/>
  <c r="W24" i="48"/>
  <c r="P24" i="48"/>
  <c r="S24" i="48"/>
  <c r="AE24" i="48" a="1"/>
  <c r="AE24" i="48" s="1"/>
  <c r="AA24" i="48"/>
  <c r="Q24" i="48"/>
  <c r="BA24" i="48" s="1"/>
  <c r="BB24" i="48" s="1"/>
  <c r="AU24" i="48"/>
  <c r="AV3" i="48" s="1"/>
  <c r="Z24" i="48"/>
  <c r="AZ24" i="48" s="1"/>
  <c r="Y24" i="48"/>
  <c r="AA115" i="48"/>
  <c r="Z115" i="48"/>
  <c r="AZ115" i="48" s="1"/>
  <c r="S115" i="48"/>
  <c r="W115" i="48"/>
  <c r="AB115" i="48"/>
  <c r="V115" i="48"/>
  <c r="AY115" i="48" s="1"/>
  <c r="R115" i="48"/>
  <c r="U115" i="48"/>
  <c r="Y115" i="48"/>
  <c r="AE115" i="48" a="1"/>
  <c r="AE115" i="48" s="1"/>
  <c r="AD115" i="48" s="1"/>
  <c r="AC115" i="48" s="1"/>
  <c r="P115" i="48"/>
  <c r="V117" i="48"/>
  <c r="AY117" i="48" s="1"/>
  <c r="AA117" i="48"/>
  <c r="Z117" i="48"/>
  <c r="AZ117" i="48" s="1"/>
  <c r="U117" i="48"/>
  <c r="R117" i="48"/>
  <c r="P47" i="48"/>
  <c r="W47" i="48"/>
  <c r="U47" i="48"/>
  <c r="S47" i="48"/>
  <c r="AU47" i="48"/>
  <c r="Q47" i="48"/>
  <c r="BA47" i="48" s="1"/>
  <c r="R47" i="48"/>
  <c r="V47" i="48"/>
  <c r="AY47" i="48" s="1"/>
  <c r="Z47" i="48"/>
  <c r="AZ47" i="48" s="1"/>
  <c r="U109" i="48"/>
  <c r="V109" i="48"/>
  <c r="AY109" i="48" s="1"/>
  <c r="S109" i="48"/>
  <c r="P109" i="48"/>
  <c r="AB109" i="48"/>
  <c r="Z109" i="48"/>
  <c r="AZ109" i="48" s="1"/>
  <c r="Y109" i="48"/>
  <c r="AA109" i="48"/>
  <c r="W109" i="48"/>
  <c r="R109" i="48"/>
  <c r="Q109" i="48"/>
  <c r="BA109" i="48" s="1"/>
  <c r="AS109" i="48"/>
  <c r="AF109" i="48" s="1"/>
  <c r="R32" i="48"/>
  <c r="Q32" i="48"/>
  <c r="BA32" i="48" s="1"/>
  <c r="W32" i="48"/>
  <c r="AB16" i="48"/>
  <c r="W16" i="48"/>
  <c r="S16" i="48"/>
  <c r="U16" i="48"/>
  <c r="Q16" i="48"/>
  <c r="BA16" i="48" s="1"/>
  <c r="AU16" i="48"/>
  <c r="AV124" i="48" s="1"/>
  <c r="A124" i="48" s="1"/>
  <c r="V16" i="48"/>
  <c r="AY16" i="48" s="1"/>
  <c r="AA55" i="48"/>
  <c r="AU55" i="48"/>
  <c r="V55" i="48"/>
  <c r="AY55" i="48" s="1"/>
  <c r="Y55" i="48"/>
  <c r="W55" i="48"/>
  <c r="R55" i="48"/>
  <c r="Z55" i="48"/>
  <c r="AZ55" i="48" s="1"/>
  <c r="S55" i="48"/>
  <c r="AE102" i="48" a="1"/>
  <c r="AE102" i="48" s="1"/>
  <c r="Z102" i="48"/>
  <c r="AZ102" i="48" s="1"/>
  <c r="Y102" i="48"/>
  <c r="R102" i="48"/>
  <c r="W102" i="48"/>
  <c r="AA102" i="48"/>
  <c r="AB83" i="48"/>
  <c r="S9" i="48"/>
  <c r="Y16" i="48"/>
  <c r="U55" i="48"/>
  <c r="Z32" i="48"/>
  <c r="AZ32" i="48" s="1"/>
  <c r="W93" i="48"/>
  <c r="AS93" i="48"/>
  <c r="AF93" i="48" s="1"/>
  <c r="P93" i="48"/>
  <c r="Q93" i="48"/>
  <c r="BA93" i="48" s="1"/>
  <c r="AB93" i="48"/>
  <c r="AA93" i="48"/>
  <c r="Z93" i="48"/>
  <c r="AZ93" i="48" s="1"/>
  <c r="V93" i="48"/>
  <c r="AY93" i="48" s="1"/>
  <c r="R93" i="48"/>
  <c r="U93" i="48"/>
  <c r="S93" i="48"/>
  <c r="Y93" i="48"/>
  <c r="P9" i="48"/>
  <c r="AE16" i="48" a="1"/>
  <c r="AE16" i="48" s="1"/>
  <c r="AD16" i="48" s="1"/>
  <c r="AC16" i="48" s="1"/>
  <c r="AS121" i="48"/>
  <c r="AF121" i="48" s="1"/>
  <c r="AD121" i="48" s="1"/>
  <c r="AC121" i="48" s="1"/>
  <c r="Z9" i="48"/>
  <c r="AZ9" i="48" s="1"/>
  <c r="S121" i="48"/>
  <c r="Q55" i="48"/>
  <c r="BA55" i="48" s="1"/>
  <c r="BB55" i="48" s="1"/>
  <c r="V32" i="48"/>
  <c r="AY32" i="48" s="1"/>
  <c r="AA78" i="48"/>
  <c r="S78" i="48"/>
  <c r="Z78" i="48"/>
  <c r="AZ78" i="48" s="1"/>
  <c r="AB78" i="48"/>
  <c r="R78" i="48"/>
  <c r="Y78" i="48"/>
  <c r="W78" i="48"/>
  <c r="V78" i="48"/>
  <c r="AY78" i="48" s="1"/>
  <c r="BB78" i="48" s="1"/>
  <c r="Q78" i="48"/>
  <c r="BA78" i="48" s="1"/>
  <c r="U78" i="48"/>
  <c r="AS78" i="48"/>
  <c r="AF78" i="48" s="1"/>
  <c r="P78" i="48"/>
  <c r="AS98" i="48"/>
  <c r="AF98" i="48" s="1"/>
  <c r="U9" i="48"/>
  <c r="P121" i="48"/>
  <c r="S102" i="48"/>
  <c r="AA32" i="48"/>
  <c r="V54" i="48"/>
  <c r="AY54" i="48" s="1"/>
  <c r="U54" i="48"/>
  <c r="Z54" i="48"/>
  <c r="AZ54" i="48" s="1"/>
  <c r="R54" i="48"/>
  <c r="AU54" i="48"/>
  <c r="AV27" i="48" s="1"/>
  <c r="S54" i="48"/>
  <c r="AB54" i="48"/>
  <c r="Q54" i="48"/>
  <c r="BA54" i="48" s="1"/>
  <c r="BB54" i="48" s="1"/>
  <c r="AA54" i="48"/>
  <c r="AE54" i="48" a="1"/>
  <c r="AE54" i="48" s="1"/>
  <c r="P54" i="48"/>
  <c r="Y54" i="48"/>
  <c r="W54" i="48"/>
  <c r="AS104" i="48"/>
  <c r="AF104" i="48" s="1"/>
  <c r="AD69" i="48"/>
  <c r="AC69" i="48" s="1"/>
  <c r="Q102" i="48"/>
  <c r="BA102" i="48" s="1"/>
  <c r="BB102" i="48" s="1"/>
  <c r="AE55" i="48" a="1"/>
  <c r="AE55" i="48" s="1"/>
  <c r="Z121" i="48"/>
  <c r="AZ121" i="48" s="1"/>
  <c r="AB32" i="48"/>
  <c r="Q125" i="48"/>
  <c r="BA125" i="48" s="1"/>
  <c r="S125" i="48"/>
  <c r="AS125" i="48"/>
  <c r="AF125" i="48" s="1"/>
  <c r="Z125" i="48"/>
  <c r="AZ125" i="48" s="1"/>
  <c r="R125" i="48"/>
  <c r="P125" i="48"/>
  <c r="Y125" i="48"/>
  <c r="W125" i="48"/>
  <c r="V125" i="48"/>
  <c r="AY125" i="48" s="1"/>
  <c r="AB125" i="48"/>
  <c r="AA125" i="48"/>
  <c r="U125" i="48"/>
  <c r="AA8" i="48"/>
  <c r="U8" i="48"/>
  <c r="Q8" i="48"/>
  <c r="BA8" i="48" s="1"/>
  <c r="BB8" i="48" s="1"/>
  <c r="AE8" i="48" a="1"/>
  <c r="AE8" i="48" s="1"/>
  <c r="Z8" i="48"/>
  <c r="AZ8" i="48" s="1"/>
  <c r="P8" i="48"/>
  <c r="V8" i="48"/>
  <c r="AY8" i="48" s="1"/>
  <c r="S8" i="48"/>
  <c r="Y8" i="48"/>
  <c r="AB8" i="48"/>
  <c r="W8" i="48"/>
  <c r="R8" i="48"/>
  <c r="AU8" i="48"/>
  <c r="A93" i="44"/>
  <c r="Q51" i="48"/>
  <c r="BA51" i="48" s="1"/>
  <c r="BB51" i="48" s="1"/>
  <c r="V51" i="48"/>
  <c r="AY51" i="48" s="1"/>
  <c r="AB51" i="48"/>
  <c r="Z51" i="48"/>
  <c r="AZ51" i="48" s="1"/>
  <c r="S51" i="48"/>
  <c r="P51" i="48"/>
  <c r="AA51" i="48"/>
  <c r="AE51" i="48" a="1"/>
  <c r="AE51" i="48" s="1"/>
  <c r="Y51" i="48"/>
  <c r="AU51" i="48"/>
  <c r="AV24" i="48" s="1"/>
  <c r="U51" i="48"/>
  <c r="R51" i="48"/>
  <c r="W51" i="48"/>
  <c r="Y22" i="48"/>
  <c r="W22" i="48"/>
  <c r="S22" i="48"/>
  <c r="R22" i="48"/>
  <c r="P22" i="48"/>
  <c r="AE22" i="48" a="1"/>
  <c r="AE22" i="48" s="1"/>
  <c r="AU22" i="48"/>
  <c r="V22" i="48"/>
  <c r="AY22" i="48" s="1"/>
  <c r="AB22" i="48"/>
  <c r="U22" i="48"/>
  <c r="Z22" i="48"/>
  <c r="AZ22" i="48" s="1"/>
  <c r="Q22" i="48"/>
  <c r="BA22" i="48" s="1"/>
  <c r="BB22" i="48" s="1"/>
  <c r="AA22" i="48"/>
  <c r="U83" i="48"/>
  <c r="AE83" i="48" a="1"/>
  <c r="AE83" i="48" s="1"/>
  <c r="AD83" i="48" s="1"/>
  <c r="AC83" i="48" s="1"/>
  <c r="R83" i="48"/>
  <c r="AA83" i="48"/>
  <c r="Y83" i="48"/>
  <c r="Z83" i="48"/>
  <c r="AZ83" i="48" s="1"/>
  <c r="W83" i="48"/>
  <c r="V83" i="48"/>
  <c r="AY83" i="48" s="1"/>
  <c r="Q83" i="48"/>
  <c r="BA83" i="48" s="1"/>
  <c r="BB83" i="48" s="1"/>
  <c r="S83" i="48"/>
  <c r="V28" i="48"/>
  <c r="AY28" i="48" s="1"/>
  <c r="U28" i="48"/>
  <c r="S28" i="48"/>
  <c r="AB28" i="48"/>
  <c r="W28" i="48"/>
  <c r="AA28" i="48"/>
  <c r="AU28" i="48"/>
  <c r="Q28" i="48"/>
  <c r="BA28" i="48" s="1"/>
  <c r="Z28" i="48"/>
  <c r="AZ28" i="48" s="1"/>
  <c r="Y28" i="48"/>
  <c r="P28" i="48"/>
  <c r="R28" i="48"/>
  <c r="S91" i="48"/>
  <c r="Q91" i="48"/>
  <c r="BA91" i="48" s="1"/>
  <c r="U91" i="48"/>
  <c r="R91" i="48"/>
  <c r="AB91" i="48"/>
  <c r="AA91" i="48"/>
  <c r="V91" i="48"/>
  <c r="AY91" i="48" s="1"/>
  <c r="Z91" i="48"/>
  <c r="AZ91" i="48" s="1"/>
  <c r="P91" i="48"/>
  <c r="Y91" i="48"/>
  <c r="AS91" i="48"/>
  <c r="AF91" i="48" s="1"/>
  <c r="W91" i="48"/>
  <c r="R40" i="48"/>
  <c r="V40" i="48"/>
  <c r="AY40" i="48" s="1"/>
  <c r="P40" i="48"/>
  <c r="W40" i="48"/>
  <c r="AA40" i="48"/>
  <c r="AE40" i="48" a="1"/>
  <c r="AE40" i="48" s="1"/>
  <c r="Z40" i="48"/>
  <c r="AZ40" i="48" s="1"/>
  <c r="U40" i="48"/>
  <c r="S40" i="48"/>
  <c r="Q40" i="48"/>
  <c r="BA40" i="48" s="1"/>
  <c r="BB40" i="48" s="1"/>
  <c r="Y40" i="48"/>
  <c r="AU40" i="48"/>
  <c r="AB40" i="48"/>
  <c r="V13" i="48"/>
  <c r="AY13" i="48" s="1"/>
  <c r="BB13" i="48" s="1"/>
  <c r="W13" i="48"/>
  <c r="Z13" i="48"/>
  <c r="AZ13" i="48" s="1"/>
  <c r="AA13" i="48"/>
  <c r="U13" i="48"/>
  <c r="Q13" i="48"/>
  <c r="BA13" i="48" s="1"/>
  <c r="P13" i="48"/>
  <c r="AB13" i="48"/>
  <c r="R13" i="48"/>
  <c r="AU13" i="48"/>
  <c r="S13" i="48"/>
  <c r="Y13" i="48"/>
  <c r="AE4" i="48" a="1"/>
  <c r="AE4" i="48" s="1"/>
  <c r="AA4" i="48"/>
  <c r="U4" i="48"/>
  <c r="S4" i="48"/>
  <c r="P4" i="48"/>
  <c r="Y4" i="48"/>
  <c r="Q4" i="48"/>
  <c r="BA4" i="48" s="1"/>
  <c r="BB4" i="48" s="1"/>
  <c r="AU4" i="48"/>
  <c r="W4" i="48"/>
  <c r="V4" i="48"/>
  <c r="AY4" i="48" s="1"/>
  <c r="R4" i="48"/>
  <c r="Z4" i="48"/>
  <c r="AZ4" i="48" s="1"/>
  <c r="AB4" i="48"/>
  <c r="AB17" i="48"/>
  <c r="R17" i="48"/>
  <c r="Y17" i="48"/>
  <c r="W17" i="48"/>
  <c r="Z17" i="48"/>
  <c r="AZ17" i="48" s="1"/>
  <c r="U17" i="48"/>
  <c r="P17" i="48"/>
  <c r="S17" i="48"/>
  <c r="AU17" i="48"/>
  <c r="Q17" i="48"/>
  <c r="BA17" i="48" s="1"/>
  <c r="V17" i="48"/>
  <c r="AY17" i="48" s="1"/>
  <c r="BB17" i="48" s="1"/>
  <c r="AA17" i="48"/>
  <c r="W127" i="48"/>
  <c r="V127" i="48"/>
  <c r="AY127" i="48" s="1"/>
  <c r="BB127" i="48" s="1"/>
  <c r="AB127" i="48"/>
  <c r="AS127" i="48"/>
  <c r="AF127" i="48" s="1"/>
  <c r="U127" i="48"/>
  <c r="AA127" i="48"/>
  <c r="Q127" i="48"/>
  <c r="BA127" i="48" s="1"/>
  <c r="R127" i="48"/>
  <c r="Y127" i="48"/>
  <c r="S127" i="48"/>
  <c r="P127" i="48"/>
  <c r="Y6" i="48"/>
  <c r="R6" i="48"/>
  <c r="W6" i="48"/>
  <c r="AE6" i="48" a="1"/>
  <c r="AE6" i="48" s="1"/>
  <c r="Z6" i="48"/>
  <c r="AZ6" i="48" s="1"/>
  <c r="P6" i="48"/>
  <c r="AU6" i="48"/>
  <c r="V6" i="48"/>
  <c r="AY6" i="48" s="1"/>
  <c r="S6" i="48"/>
  <c r="AA6" i="48"/>
  <c r="AB6" i="48"/>
  <c r="Q6" i="48"/>
  <c r="BA6" i="48" s="1"/>
  <c r="BB6" i="48" s="1"/>
  <c r="U6" i="48"/>
  <c r="Y107" i="48"/>
  <c r="AS107" i="48"/>
  <c r="AF107" i="48" s="1"/>
  <c r="W107" i="48"/>
  <c r="R107" i="48"/>
  <c r="Z107" i="48"/>
  <c r="AZ107" i="48" s="1"/>
  <c r="BB107" i="48" s="1"/>
  <c r="V107" i="48"/>
  <c r="AY107" i="48" s="1"/>
  <c r="U107" i="48"/>
  <c r="AB107" i="48"/>
  <c r="AA107" i="48"/>
  <c r="S107" i="48"/>
  <c r="P107" i="48"/>
  <c r="Q107" i="48"/>
  <c r="BA107" i="48" s="1"/>
  <c r="U25" i="48"/>
  <c r="AE25" i="48" a="1"/>
  <c r="AE25" i="48" s="1"/>
  <c r="S25" i="48"/>
  <c r="R25" i="48"/>
  <c r="Q25" i="48"/>
  <c r="BA25" i="48" s="1"/>
  <c r="BB25" i="48" s="1"/>
  <c r="AU25" i="48"/>
  <c r="AV21" i="48" s="1"/>
  <c r="W25" i="48"/>
  <c r="V25" i="48"/>
  <c r="AY25" i="48" s="1"/>
  <c r="AB25" i="48"/>
  <c r="Z25" i="48"/>
  <c r="AZ25" i="48" s="1"/>
  <c r="Y25" i="48"/>
  <c r="P25" i="48"/>
  <c r="AA25" i="48"/>
  <c r="R75" i="48"/>
  <c r="U75" i="48"/>
  <c r="S75" i="48"/>
  <c r="Y75" i="48"/>
  <c r="W75" i="48"/>
  <c r="P75" i="48"/>
  <c r="AA75" i="48"/>
  <c r="Q75" i="48"/>
  <c r="BA75" i="48" s="1"/>
  <c r="Z75" i="48"/>
  <c r="AZ75" i="48" s="1"/>
  <c r="V75" i="48"/>
  <c r="AY75" i="48" s="1"/>
  <c r="AS75" i="48"/>
  <c r="AF75" i="48" s="1"/>
  <c r="AB75" i="48"/>
  <c r="U97" i="48"/>
  <c r="Q97" i="48"/>
  <c r="BA97" i="48" s="1"/>
  <c r="P97" i="48"/>
  <c r="AA97" i="48"/>
  <c r="Z97" i="48"/>
  <c r="AZ97" i="48" s="1"/>
  <c r="AS97" i="48"/>
  <c r="AF97" i="48" s="1"/>
  <c r="W97" i="48"/>
  <c r="AB97" i="48"/>
  <c r="R97" i="48"/>
  <c r="Y97" i="48"/>
  <c r="V97" i="48"/>
  <c r="AY97" i="48" s="1"/>
  <c r="S97" i="48"/>
  <c r="S60" i="48"/>
  <c r="W60" i="48"/>
  <c r="AB60" i="48"/>
  <c r="U60" i="48"/>
  <c r="R60" i="48"/>
  <c r="V60" i="48"/>
  <c r="AY60" i="48" s="1"/>
  <c r="BB60" i="48" s="1"/>
  <c r="AU60" i="48"/>
  <c r="AV44" i="48" s="1"/>
  <c r="Z60" i="48"/>
  <c r="AZ60" i="48" s="1"/>
  <c r="Y60" i="48"/>
  <c r="P60" i="48"/>
  <c r="AA60" i="48"/>
  <c r="Q60" i="48"/>
  <c r="BA60" i="48" s="1"/>
  <c r="U71" i="48"/>
  <c r="AB71" i="48"/>
  <c r="R71" i="48"/>
  <c r="Y71" i="48"/>
  <c r="AA71" i="48"/>
  <c r="Z71" i="48"/>
  <c r="AZ71" i="48" s="1"/>
  <c r="S71" i="48"/>
  <c r="AE71" i="48" a="1"/>
  <c r="AE71" i="48" s="1"/>
  <c r="AD71" i="48" s="1"/>
  <c r="AC71" i="48" s="1"/>
  <c r="V71" i="48"/>
  <c r="AY71" i="48" s="1"/>
  <c r="Q71" i="48"/>
  <c r="BA71" i="48" s="1"/>
  <c r="BB71" i="48" s="1"/>
  <c r="P71" i="48"/>
  <c r="U67" i="48"/>
  <c r="Q67" i="48"/>
  <c r="BA67" i="48" s="1"/>
  <c r="BB67" i="48" s="1"/>
  <c r="P67" i="48"/>
  <c r="AA67" i="48"/>
  <c r="W67" i="48"/>
  <c r="V67" i="48"/>
  <c r="AY67" i="48" s="1"/>
  <c r="S67" i="48"/>
  <c r="R67" i="48"/>
  <c r="Z67" i="48"/>
  <c r="AZ67" i="48" s="1"/>
  <c r="AB67" i="48"/>
  <c r="AE67" i="48" a="1"/>
  <c r="AE67" i="48" s="1"/>
  <c r="P113" i="48"/>
  <c r="AB113" i="48"/>
  <c r="Z113" i="48"/>
  <c r="AZ113" i="48" s="1"/>
  <c r="V113" i="48"/>
  <c r="AY113" i="48" s="1"/>
  <c r="R113" i="48"/>
  <c r="U113" i="48"/>
  <c r="AA113" i="48"/>
  <c r="S113" i="48"/>
  <c r="Y113" i="48"/>
  <c r="W113" i="48"/>
  <c r="AS113" i="48"/>
  <c r="AF113" i="48" s="1"/>
  <c r="Q113" i="48"/>
  <c r="BA113" i="48" s="1"/>
  <c r="P66" i="48"/>
  <c r="Q66" i="48"/>
  <c r="BA66" i="48" s="1"/>
  <c r="BB66" i="48" s="1"/>
  <c r="U66" i="48"/>
  <c r="W66" i="48"/>
  <c r="Y66" i="48"/>
  <c r="AE66" i="48" a="1"/>
  <c r="AE66" i="48" s="1"/>
  <c r="AD66" i="48" s="1"/>
  <c r="AC66" i="48" s="1"/>
  <c r="Z66" i="48"/>
  <c r="AZ66" i="48" s="1"/>
  <c r="AA66" i="48"/>
  <c r="V66" i="48"/>
  <c r="AY66" i="48" s="1"/>
  <c r="S66" i="48"/>
  <c r="R66" i="48"/>
  <c r="AB66" i="48"/>
  <c r="R14" i="48"/>
  <c r="Z14" i="48"/>
  <c r="AZ14" i="48" s="1"/>
  <c r="Q14" i="48"/>
  <c r="BA14" i="48" s="1"/>
  <c r="V14" i="48"/>
  <c r="AY14" i="48" s="1"/>
  <c r="BB14" i="48" s="1"/>
  <c r="AA14" i="48"/>
  <c r="P14" i="48"/>
  <c r="AB14" i="48"/>
  <c r="AU14" i="48"/>
  <c r="U14" i="48"/>
  <c r="S14" i="48"/>
  <c r="Y14" i="48"/>
  <c r="AB33" i="48"/>
  <c r="R33" i="48"/>
  <c r="AA33" i="48"/>
  <c r="V33" i="48"/>
  <c r="AY33" i="48" s="1"/>
  <c r="Z33" i="48"/>
  <c r="AZ33" i="48" s="1"/>
  <c r="AU33" i="48"/>
  <c r="Y33" i="48"/>
  <c r="S33" i="48"/>
  <c r="P33" i="48"/>
  <c r="W33" i="48"/>
  <c r="U33" i="48"/>
  <c r="Q33" i="48"/>
  <c r="BA33" i="48" s="1"/>
  <c r="Y59" i="48"/>
  <c r="AA59" i="48"/>
  <c r="R59" i="48"/>
  <c r="Q59" i="48"/>
  <c r="BA59" i="48" s="1"/>
  <c r="W59" i="48"/>
  <c r="P59" i="48"/>
  <c r="V59" i="48"/>
  <c r="AY59" i="48" s="1"/>
  <c r="S59" i="48"/>
  <c r="Z59" i="48"/>
  <c r="AZ59" i="48" s="1"/>
  <c r="AU59" i="48"/>
  <c r="AV83" i="48" s="1"/>
  <c r="U59" i="48"/>
  <c r="AB59" i="48"/>
  <c r="AU58" i="48"/>
  <c r="U58" i="48"/>
  <c r="AB58" i="48"/>
  <c r="W58" i="48"/>
  <c r="Q58" i="48"/>
  <c r="BA58" i="48" s="1"/>
  <c r="Y58" i="48"/>
  <c r="R58" i="48"/>
  <c r="P58" i="48"/>
  <c r="S58" i="48"/>
  <c r="Z58" i="48"/>
  <c r="AZ58" i="48" s="1"/>
  <c r="V58" i="48"/>
  <c r="AY58" i="48" s="1"/>
  <c r="BB58" i="48" s="1"/>
  <c r="AA58" i="48"/>
  <c r="U99" i="48"/>
  <c r="AE99" i="48" a="1"/>
  <c r="AE99" i="48" s="1"/>
  <c r="AD99" i="48" s="1"/>
  <c r="AC99" i="48" s="1"/>
  <c r="S99" i="48"/>
  <c r="AA99" i="48"/>
  <c r="R99" i="48"/>
  <c r="Z99" i="48"/>
  <c r="AZ99" i="48" s="1"/>
  <c r="Y99" i="48"/>
  <c r="W99" i="48"/>
  <c r="V99" i="48"/>
  <c r="AY99" i="48" s="1"/>
  <c r="P99" i="48"/>
  <c r="AB99" i="48"/>
  <c r="Q99" i="48"/>
  <c r="BA99" i="48" s="1"/>
  <c r="BB99" i="48" s="1"/>
  <c r="AA76" i="48"/>
  <c r="V76" i="48"/>
  <c r="AY76" i="48" s="1"/>
  <c r="Z76" i="48"/>
  <c r="AZ76" i="48" s="1"/>
  <c r="U76" i="48"/>
  <c r="Y76" i="48"/>
  <c r="W76" i="48"/>
  <c r="S76" i="48"/>
  <c r="AS76" i="48"/>
  <c r="AF76" i="48" s="1"/>
  <c r="Q76" i="48"/>
  <c r="BA76" i="48" s="1"/>
  <c r="AB76" i="48"/>
  <c r="P76" i="48"/>
  <c r="R76" i="48"/>
  <c r="W94" i="48"/>
  <c r="R94" i="48"/>
  <c r="V94" i="48"/>
  <c r="AY94" i="48" s="1"/>
  <c r="Q94" i="48"/>
  <c r="BA94" i="48" s="1"/>
  <c r="AB94" i="48"/>
  <c r="AA94" i="48"/>
  <c r="AS94" i="48"/>
  <c r="AF94" i="48" s="1"/>
  <c r="Z94" i="48"/>
  <c r="AZ94" i="48" s="1"/>
  <c r="U94" i="48"/>
  <c r="S94" i="48"/>
  <c r="P94" i="48"/>
  <c r="Y94" i="48"/>
  <c r="AI17" i="37" a="1"/>
  <c r="AI17" i="37" s="1"/>
  <c r="AJ17" i="37" s="1"/>
  <c r="AK17" i="37" s="1"/>
  <c r="AI26" i="37" a="1"/>
  <c r="AI26" i="37" s="1"/>
  <c r="AJ26" i="37" s="1"/>
  <c r="AK26" i="37" s="1"/>
  <c r="AI22" i="37" a="1"/>
  <c r="AI22" i="37" s="1"/>
  <c r="AJ22" i="37" s="1"/>
  <c r="AL22" i="37" s="1"/>
  <c r="AI4" i="37" a="1"/>
  <c r="AI4" i="37" s="1"/>
  <c r="AJ4" i="37" s="1"/>
  <c r="AL4" i="37" s="1"/>
  <c r="AI14" i="37" a="1"/>
  <c r="AI14" i="37" s="1"/>
  <c r="AJ14" i="37" s="1"/>
  <c r="AK14" i="37" s="1"/>
  <c r="AI20" i="37" a="1"/>
  <c r="AI20" i="37" s="1"/>
  <c r="AJ20" i="37" s="1"/>
  <c r="AL20" i="37" s="1"/>
  <c r="AI28" i="37" a="1"/>
  <c r="AI28" i="37" s="1"/>
  <c r="AJ28" i="37" s="1"/>
  <c r="AK28" i="37" s="1"/>
  <c r="AI10" i="37" a="1"/>
  <c r="AI10" i="37" s="1"/>
  <c r="AJ10" i="37" s="1"/>
  <c r="AK10" i="37" s="1"/>
  <c r="AI5" i="37" a="1"/>
  <c r="AI5" i="37" s="1"/>
  <c r="AJ5" i="37" s="1"/>
  <c r="AL5" i="37" s="1"/>
  <c r="AI7" i="37" a="1"/>
  <c r="AI7" i="37" s="1"/>
  <c r="AJ7" i="37" s="1"/>
  <c r="AL7" i="37" s="1"/>
  <c r="AI31" i="37" a="1"/>
  <c r="AI31" i="37" s="1"/>
  <c r="AJ31" i="37" s="1"/>
  <c r="AK31" i="37" s="1"/>
  <c r="AI30" i="37" a="1"/>
  <c r="AI30" i="37" s="1"/>
  <c r="AJ30" i="37" s="1"/>
  <c r="AK30" i="37" s="1"/>
  <c r="AI32" i="37" a="1"/>
  <c r="AI32" i="37" s="1"/>
  <c r="AJ32" i="37" s="1"/>
  <c r="AK32" i="37" s="1"/>
  <c r="AI21" i="37" a="1"/>
  <c r="AI21" i="37" s="1"/>
  <c r="AJ21" i="37" s="1"/>
  <c r="AL21" i="37" s="1"/>
  <c r="AI24" i="37" a="1"/>
  <c r="AI24" i="37" s="1"/>
  <c r="AJ24" i="37" s="1"/>
  <c r="AL24" i="37" s="1"/>
  <c r="AI33" i="37" a="1"/>
  <c r="AI33" i="37" s="1"/>
  <c r="AJ33" i="37" s="1"/>
  <c r="AK33" i="37" s="1"/>
  <c r="AI25" i="37" a="1"/>
  <c r="AI25" i="37" s="1"/>
  <c r="AJ25" i="37" s="1"/>
  <c r="AL25" i="37" s="1"/>
  <c r="AI9" i="37" a="1"/>
  <c r="AI9" i="37" s="1"/>
  <c r="AJ9" i="37" s="1"/>
  <c r="AL9" i="37" s="1"/>
  <c r="AI8" i="37" a="1"/>
  <c r="AI8" i="37" s="1"/>
  <c r="AJ8" i="37" s="1"/>
  <c r="AL8" i="37" s="1"/>
  <c r="AI2" i="37" a="1"/>
  <c r="AI2" i="37" s="1"/>
  <c r="AJ2" i="37" s="1"/>
  <c r="AL2" i="37" s="1"/>
  <c r="AI15" i="37" a="1"/>
  <c r="AI15" i="37" s="1"/>
  <c r="AJ15" i="37" s="1"/>
  <c r="AK15" i="37" s="1"/>
  <c r="AI16" i="37" a="1"/>
  <c r="AI16" i="37" s="1"/>
  <c r="AJ16" i="37" s="1"/>
  <c r="AK16" i="37" s="1"/>
  <c r="AI19" i="37" a="1"/>
  <c r="AI19" i="37" s="1"/>
  <c r="AJ19" i="37" s="1"/>
  <c r="AL19" i="37" s="1"/>
  <c r="AI23" i="37" a="1"/>
  <c r="AI23" i="37" s="1"/>
  <c r="AJ23" i="37" s="1"/>
  <c r="AL23" i="37" s="1"/>
  <c r="AI18" i="37" a="1"/>
  <c r="AI18" i="37" s="1"/>
  <c r="AJ18" i="37" s="1"/>
  <c r="AL18" i="37" s="1"/>
  <c r="AI12" i="37" a="1"/>
  <c r="AI12" i="37" s="1"/>
  <c r="AJ12" i="37" s="1"/>
  <c r="AK12" i="37" s="1"/>
  <c r="AI6" i="37" a="1"/>
  <c r="AI6" i="37" s="1"/>
  <c r="AJ6" i="37" s="1"/>
  <c r="AL6" i="37" s="1"/>
  <c r="AI13" i="37" a="1"/>
  <c r="AI13" i="37" s="1"/>
  <c r="AJ13" i="37" s="1"/>
  <c r="AK13" i="37" s="1"/>
  <c r="AI29" i="37" a="1"/>
  <c r="AI29" i="37" s="1"/>
  <c r="AJ29" i="37" s="1"/>
  <c r="AK29" i="37" s="1"/>
  <c r="AI27" i="37" a="1"/>
  <c r="AI27" i="37" s="1"/>
  <c r="AJ27" i="37" s="1"/>
  <c r="AK27" i="37" s="1"/>
  <c r="AI3" i="37" a="1"/>
  <c r="AI3" i="37" s="1"/>
  <c r="AJ3" i="37" s="1"/>
  <c r="AL3" i="37" s="1"/>
  <c r="AI11" i="37" a="1"/>
  <c r="AI11" i="37" s="1"/>
  <c r="AJ11" i="37" s="1"/>
  <c r="AK11" i="37" s="1"/>
  <c r="AB76" i="59"/>
  <c r="AE76" i="59" a="1"/>
  <c r="AE76" i="59" s="1"/>
  <c r="R76" i="59"/>
  <c r="Q76" i="59"/>
  <c r="BA76" i="59" s="1"/>
  <c r="BB76" i="59" s="1"/>
  <c r="Y76" i="59"/>
  <c r="U76" i="59"/>
  <c r="V76" i="59"/>
  <c r="AY76" i="59" s="1"/>
  <c r="W76" i="59"/>
  <c r="AA76" i="59"/>
  <c r="Z76" i="59"/>
  <c r="AZ76" i="59" s="1"/>
  <c r="P76" i="59"/>
  <c r="S76" i="59"/>
  <c r="U98" i="57"/>
  <c r="S98" i="57"/>
  <c r="R98" i="57"/>
  <c r="Z98" i="57"/>
  <c r="AZ98" i="57" s="1"/>
  <c r="W98" i="57"/>
  <c r="P98" i="57"/>
  <c r="V98" i="57"/>
  <c r="AY98" i="57" s="1"/>
  <c r="AS98" i="57"/>
  <c r="AF98" i="57" s="1"/>
  <c r="Q98" i="57"/>
  <c r="BA98" i="57" s="1"/>
  <c r="Y98" i="57"/>
  <c r="AB98" i="57"/>
  <c r="AA98" i="57"/>
  <c r="AI18" i="54" a="1"/>
  <c r="AI18" i="54" s="1"/>
  <c r="AJ18" i="54" s="1"/>
  <c r="AK18" i="54" s="1"/>
  <c r="AI20" i="54" a="1"/>
  <c r="AI20" i="54" s="1"/>
  <c r="AJ20" i="54" s="1"/>
  <c r="AK20" i="54" s="1"/>
  <c r="AI23" i="54" a="1"/>
  <c r="AI23" i="54" s="1"/>
  <c r="AJ23" i="54" s="1"/>
  <c r="AK23" i="54" s="1"/>
  <c r="AI9" i="54" a="1"/>
  <c r="AI9" i="54" s="1"/>
  <c r="AJ9" i="54" s="1"/>
  <c r="AK9" i="54" s="1"/>
  <c r="AI32" i="54" a="1"/>
  <c r="AI32" i="54" s="1"/>
  <c r="AJ32" i="54" s="1"/>
  <c r="AL32" i="54" s="1"/>
  <c r="AI14" i="54" a="1"/>
  <c r="AI14" i="54" s="1"/>
  <c r="AJ14" i="54" s="1"/>
  <c r="AL14" i="54" s="1"/>
  <c r="AI22" i="54" a="1"/>
  <c r="AI22" i="54" s="1"/>
  <c r="AJ22" i="54" s="1"/>
  <c r="AK22" i="54" s="1"/>
  <c r="AI12" i="54" a="1"/>
  <c r="AI12" i="54" s="1"/>
  <c r="AJ12" i="54" s="1"/>
  <c r="AL12" i="54" s="1"/>
  <c r="AI21" i="54" a="1"/>
  <c r="AI21" i="54" s="1"/>
  <c r="AJ21" i="54" s="1"/>
  <c r="AK21" i="54" s="1"/>
  <c r="AI29" i="54" a="1"/>
  <c r="AI29" i="54" s="1"/>
  <c r="AJ29" i="54" s="1"/>
  <c r="AL29" i="54" s="1"/>
  <c r="AI7" i="54" a="1"/>
  <c r="AI7" i="54" s="1"/>
  <c r="AJ7" i="54" s="1"/>
  <c r="AK7" i="54" s="1"/>
  <c r="AI11" i="54" a="1"/>
  <c r="AI11" i="54" s="1"/>
  <c r="AJ11" i="54" s="1"/>
  <c r="AL11" i="54" s="1"/>
  <c r="AI13" i="54" a="1"/>
  <c r="AI13" i="54" s="1"/>
  <c r="AJ13" i="54" s="1"/>
  <c r="AL13" i="54" s="1"/>
  <c r="AI15" i="54" a="1"/>
  <c r="AI15" i="54" s="1"/>
  <c r="AJ15" i="54" s="1"/>
  <c r="AL15" i="54" s="1"/>
  <c r="AI4" i="54" a="1"/>
  <c r="AI4" i="54" s="1"/>
  <c r="AJ4" i="54" s="1"/>
  <c r="AK4" i="54" s="1"/>
  <c r="AI3" i="54" a="1"/>
  <c r="AI3" i="54" s="1"/>
  <c r="AJ3" i="54" s="1"/>
  <c r="AK3" i="54" s="1"/>
  <c r="AI31" i="54" a="1"/>
  <c r="AI31" i="54" s="1"/>
  <c r="AJ31" i="54" s="1"/>
  <c r="AL31" i="54" s="1"/>
  <c r="AI2" i="54" a="1"/>
  <c r="AI2" i="54" s="1"/>
  <c r="AJ2" i="54" s="1"/>
  <c r="AK2" i="54" s="1"/>
  <c r="AI26" i="54" a="1"/>
  <c r="AI26" i="54" s="1"/>
  <c r="AJ26" i="54" s="1"/>
  <c r="AL26" i="54" s="1"/>
  <c r="AI8" i="54" a="1"/>
  <c r="AI8" i="54" s="1"/>
  <c r="AJ8" i="54" s="1"/>
  <c r="AK8" i="54" s="1"/>
  <c r="AI16" i="54" a="1"/>
  <c r="AI16" i="54" s="1"/>
  <c r="AJ16" i="54" s="1"/>
  <c r="AL16" i="54" s="1"/>
  <c r="AI28" i="54" a="1"/>
  <c r="AI28" i="54" s="1"/>
  <c r="AJ28" i="54" s="1"/>
  <c r="AL28" i="54" s="1"/>
  <c r="AI25" i="54" a="1"/>
  <c r="AI25" i="54" s="1"/>
  <c r="AJ25" i="54" s="1"/>
  <c r="AK25" i="54" s="1"/>
  <c r="AI6" i="54" a="1"/>
  <c r="AI6" i="54" s="1"/>
  <c r="AJ6" i="54" s="1"/>
  <c r="AK6" i="54" s="1"/>
  <c r="AI33" i="54" a="1"/>
  <c r="AI33" i="54" s="1"/>
  <c r="AJ33" i="54" s="1"/>
  <c r="AL33" i="54" s="1"/>
  <c r="AI17" i="54" a="1"/>
  <c r="AI17" i="54" s="1"/>
  <c r="AJ17" i="54" s="1"/>
  <c r="AL17" i="54" s="1"/>
  <c r="AI5" i="54" a="1"/>
  <c r="AI5" i="54" s="1"/>
  <c r="AJ5" i="54" s="1"/>
  <c r="AK5" i="54" s="1"/>
  <c r="AI27" i="54" a="1"/>
  <c r="AI27" i="54" s="1"/>
  <c r="AJ27" i="54" s="1"/>
  <c r="AL27" i="54" s="1"/>
  <c r="AI10" i="54" a="1"/>
  <c r="AI10" i="54" s="1"/>
  <c r="AJ10" i="54" s="1"/>
  <c r="AL10" i="54" s="1"/>
  <c r="AI24" i="54" a="1"/>
  <c r="AI24" i="54" s="1"/>
  <c r="AJ24" i="54" s="1"/>
  <c r="AK24" i="54" s="1"/>
  <c r="AI19" i="54" a="1"/>
  <c r="AI19" i="54" s="1"/>
  <c r="AJ19" i="54" s="1"/>
  <c r="AK19" i="54" s="1"/>
  <c r="AI30" i="54" a="1"/>
  <c r="AI30" i="54" s="1"/>
  <c r="AJ30" i="54" s="1"/>
  <c r="AL30" i="54" s="1"/>
  <c r="AA7" i="53"/>
  <c r="Y7" i="53"/>
  <c r="Q7" i="53"/>
  <c r="BA7" i="53" s="1"/>
  <c r="AU7" i="53"/>
  <c r="AV57" i="53" s="1"/>
  <c r="AB7" i="53"/>
  <c r="R7" i="53"/>
  <c r="V7" i="53"/>
  <c r="AY7" i="53" s="1"/>
  <c r="Z7" i="53"/>
  <c r="AZ7" i="53" s="1"/>
  <c r="U7" i="53"/>
  <c r="W7" i="53"/>
  <c r="S7" i="53"/>
  <c r="P7" i="53"/>
  <c r="Z100" i="58"/>
  <c r="AZ100" i="58" s="1"/>
  <c r="U100" i="58"/>
  <c r="AE100" i="58" a="1"/>
  <c r="AE100" i="58" s="1"/>
  <c r="AD100" i="58" s="1"/>
  <c r="AC100" i="58" s="1"/>
  <c r="S100" i="58"/>
  <c r="Q100" i="58"/>
  <c r="BA100" i="58" s="1"/>
  <c r="BB100" i="58" s="1"/>
  <c r="V100" i="58"/>
  <c r="AY100" i="58" s="1"/>
  <c r="P100" i="58"/>
  <c r="R100" i="58"/>
  <c r="Y100" i="58"/>
  <c r="W100" i="58"/>
  <c r="AB100" i="58"/>
  <c r="AA100" i="58"/>
  <c r="S114" i="58"/>
  <c r="AA114" i="58"/>
  <c r="Q114" i="58"/>
  <c r="BA114" i="58" s="1"/>
  <c r="BB114" i="58" s="1"/>
  <c r="Z114" i="58"/>
  <c r="AZ114" i="58" s="1"/>
  <c r="AE114" i="58" a="1"/>
  <c r="AE114" i="58" s="1"/>
  <c r="R114" i="58"/>
  <c r="Y114" i="58"/>
  <c r="W114" i="58"/>
  <c r="AB114" i="58"/>
  <c r="V114" i="58"/>
  <c r="AY114" i="58" s="1"/>
  <c r="U114" i="58"/>
  <c r="P114" i="58"/>
  <c r="U91" i="55"/>
  <c r="Q91" i="55"/>
  <c r="BA91" i="55" s="1"/>
  <c r="BB91" i="55" s="1"/>
  <c r="P91" i="55"/>
  <c r="W91" i="55"/>
  <c r="AA91" i="55"/>
  <c r="V91" i="55"/>
  <c r="AY91" i="55" s="1"/>
  <c r="Y91" i="55"/>
  <c r="AB91" i="55"/>
  <c r="AE91" i="55" a="1"/>
  <c r="AE91" i="55" s="1"/>
  <c r="S91" i="55"/>
  <c r="R91" i="55"/>
  <c r="Z91" i="55"/>
  <c r="AZ91" i="55" s="1"/>
  <c r="AB116" i="57"/>
  <c r="R116" i="57"/>
  <c r="Z116" i="57"/>
  <c r="AZ116" i="57" s="1"/>
  <c r="V116" i="57"/>
  <c r="AY116" i="57" s="1"/>
  <c r="Y116" i="57"/>
  <c r="AA116" i="57"/>
  <c r="Q116" i="57"/>
  <c r="BA116" i="57" s="1"/>
  <c r="AS116" i="57"/>
  <c r="AF116" i="57" s="1"/>
  <c r="S116" i="57"/>
  <c r="P116" i="57"/>
  <c r="W116" i="57"/>
  <c r="U116" i="57"/>
  <c r="U55" i="56"/>
  <c r="V55" i="56"/>
  <c r="AY55" i="56" s="1"/>
  <c r="Z55" i="56"/>
  <c r="AZ55" i="56" s="1"/>
  <c r="Y55" i="56"/>
  <c r="AB55" i="56"/>
  <c r="W55" i="56"/>
  <c r="R55" i="56"/>
  <c r="S55" i="56"/>
  <c r="P55" i="56"/>
  <c r="AU55" i="56"/>
  <c r="AA55" i="56"/>
  <c r="AE55" i="56" a="1"/>
  <c r="AE55" i="56" s="1"/>
  <c r="Q55" i="56"/>
  <c r="BA55" i="56" s="1"/>
  <c r="BB55" i="56" s="1"/>
  <c r="Y70" i="56"/>
  <c r="V70" i="56"/>
  <c r="AY70" i="56" s="1"/>
  <c r="AE70" i="56" a="1"/>
  <c r="AE70" i="56" s="1"/>
  <c r="AD70" i="56" s="1"/>
  <c r="AC70" i="56" s="1"/>
  <c r="P70" i="56"/>
  <c r="U70" i="56"/>
  <c r="R70" i="56"/>
  <c r="AB70" i="56"/>
  <c r="AA70" i="56"/>
  <c r="Q70" i="56"/>
  <c r="BA70" i="56" s="1"/>
  <c r="BB70" i="56" s="1"/>
  <c r="W70" i="56"/>
  <c r="S70" i="56"/>
  <c r="Z70" i="56"/>
  <c r="AZ70" i="56" s="1"/>
  <c r="V56" i="54"/>
  <c r="AY56" i="54" s="1"/>
  <c r="Y56" i="54"/>
  <c r="Z56" i="54"/>
  <c r="AZ56" i="54" s="1"/>
  <c r="W56" i="54"/>
  <c r="R56" i="54"/>
  <c r="P56" i="54"/>
  <c r="AE56" i="54" a="1"/>
  <c r="AE56" i="54" s="1"/>
  <c r="U56" i="54"/>
  <c r="AU56" i="54"/>
  <c r="AV61" i="54" s="1"/>
  <c r="AB56" i="54"/>
  <c r="S56" i="54"/>
  <c r="AA56" i="54"/>
  <c r="Q56" i="54"/>
  <c r="BA56" i="54" s="1"/>
  <c r="BB56" i="54" s="1"/>
  <c r="W57" i="52"/>
  <c r="R57" i="52"/>
  <c r="AU57" i="52"/>
  <c r="AV70" i="52" s="1"/>
  <c r="AE57" i="52" a="1"/>
  <c r="AE57" i="52" s="1"/>
  <c r="S57" i="52"/>
  <c r="U57" i="52"/>
  <c r="Q57" i="52"/>
  <c r="BA57" i="52" s="1"/>
  <c r="BB57" i="52" s="1"/>
  <c r="Y57" i="52"/>
  <c r="V57" i="52"/>
  <c r="AY57" i="52" s="1"/>
  <c r="AB57" i="52"/>
  <c r="AA57" i="52"/>
  <c r="P57" i="52"/>
  <c r="Z57" i="52"/>
  <c r="AZ57" i="52" s="1"/>
  <c r="W56" i="53"/>
  <c r="AU56" i="53"/>
  <c r="AV23" i="53" s="1"/>
  <c r="AA56" i="53"/>
  <c r="U56" i="53"/>
  <c r="Y56" i="53"/>
  <c r="Z56" i="53"/>
  <c r="AZ56" i="53" s="1"/>
  <c r="V56" i="53"/>
  <c r="AY56" i="53" s="1"/>
  <c r="Q56" i="53"/>
  <c r="BA56" i="53" s="1"/>
  <c r="S56" i="53"/>
  <c r="R56" i="53"/>
  <c r="AB56" i="53"/>
  <c r="P56" i="53"/>
  <c r="R62" i="52"/>
  <c r="U62" i="52"/>
  <c r="Q62" i="52"/>
  <c r="BA62" i="52" s="1"/>
  <c r="P62" i="52"/>
  <c r="Z62" i="52"/>
  <c r="AZ62" i="52" s="1"/>
  <c r="AB62" i="52"/>
  <c r="W62" i="52"/>
  <c r="Y62" i="52"/>
  <c r="S62" i="52"/>
  <c r="AA62" i="52"/>
  <c r="AU62" i="52"/>
  <c r="AV108" i="52" s="1"/>
  <c r="V62" i="52"/>
  <c r="AY62" i="52" s="1"/>
  <c r="V127" i="50"/>
  <c r="AY127" i="50" s="1"/>
  <c r="AB127" i="50"/>
  <c r="AA127" i="50"/>
  <c r="AS127" i="50"/>
  <c r="AF127" i="50" s="1"/>
  <c r="R127" i="50"/>
  <c r="Q127" i="50"/>
  <c r="BA127" i="50" s="1"/>
  <c r="Z127" i="50"/>
  <c r="AZ127" i="50" s="1"/>
  <c r="S127" i="50"/>
  <c r="U127" i="50"/>
  <c r="Y127" i="50"/>
  <c r="W127" i="50"/>
  <c r="P127" i="50"/>
  <c r="Y111" i="54"/>
  <c r="W111" i="54"/>
  <c r="AA111" i="54"/>
  <c r="U111" i="54"/>
  <c r="Z111" i="54"/>
  <c r="AZ111" i="54" s="1"/>
  <c r="R111" i="54"/>
  <c r="V111" i="54"/>
  <c r="AY111" i="54" s="1"/>
  <c r="P111" i="54"/>
  <c r="Q111" i="54"/>
  <c r="BA111" i="54" s="1"/>
  <c r="AB111" i="54"/>
  <c r="AS111" i="54"/>
  <c r="AF111" i="54" s="1"/>
  <c r="S111" i="54"/>
  <c r="V59" i="54"/>
  <c r="AY59" i="54" s="1"/>
  <c r="P59" i="54"/>
  <c r="AU59" i="54"/>
  <c r="U59" i="54"/>
  <c r="AA59" i="54"/>
  <c r="AB59" i="54"/>
  <c r="W59" i="54"/>
  <c r="Z59" i="54"/>
  <c r="AZ59" i="54" s="1"/>
  <c r="S59" i="54"/>
  <c r="Q59" i="54"/>
  <c r="BA59" i="54" s="1"/>
  <c r="R59" i="54"/>
  <c r="Y59" i="54"/>
  <c r="S88" i="53"/>
  <c r="W88" i="53"/>
  <c r="Q88" i="53"/>
  <c r="BA88" i="53" s="1"/>
  <c r="AB88" i="53"/>
  <c r="AS88" i="53"/>
  <c r="AF88" i="53" s="1"/>
  <c r="V88" i="53"/>
  <c r="AY88" i="53" s="1"/>
  <c r="Z88" i="53"/>
  <c r="AZ88" i="53" s="1"/>
  <c r="Y88" i="53"/>
  <c r="P88" i="53"/>
  <c r="R88" i="53"/>
  <c r="AA88" i="53"/>
  <c r="U88" i="53"/>
  <c r="Z61" i="48"/>
  <c r="AZ61" i="48" s="1"/>
  <c r="R61" i="48"/>
  <c r="Y61" i="48"/>
  <c r="AU61" i="48"/>
  <c r="AA61" i="48"/>
  <c r="AB61" i="48"/>
  <c r="Q61" i="48"/>
  <c r="BA61" i="48" s="1"/>
  <c r="V61" i="48"/>
  <c r="AY61" i="48" s="1"/>
  <c r="P61" i="48"/>
  <c r="U61" i="48"/>
  <c r="S61" i="48"/>
  <c r="W61" i="48"/>
  <c r="R92" i="53"/>
  <c r="S92" i="53"/>
  <c r="V92" i="53"/>
  <c r="AY92" i="53" s="1"/>
  <c r="AE92" i="53" a="1"/>
  <c r="AE92" i="53" s="1"/>
  <c r="AD92" i="53" s="1"/>
  <c r="AC92" i="53" s="1"/>
  <c r="AA92" i="53"/>
  <c r="AB92" i="53"/>
  <c r="Z92" i="53"/>
  <c r="AZ92" i="53" s="1"/>
  <c r="W92" i="53"/>
  <c r="U92" i="53"/>
  <c r="Y92" i="53"/>
  <c r="Q92" i="53"/>
  <c r="BA92" i="53" s="1"/>
  <c r="BB92" i="53" s="1"/>
  <c r="P92" i="53"/>
  <c r="W104" i="52"/>
  <c r="AE104" i="52" a="1"/>
  <c r="AE104" i="52" s="1"/>
  <c r="Z104" i="52"/>
  <c r="AZ104" i="52" s="1"/>
  <c r="AB104" i="52"/>
  <c r="P104" i="52"/>
  <c r="Y104" i="52"/>
  <c r="S104" i="52"/>
  <c r="R104" i="52"/>
  <c r="U104" i="52"/>
  <c r="AA104" i="52"/>
  <c r="Q104" i="52"/>
  <c r="BA104" i="52" s="1"/>
  <c r="BB104" i="52" s="1"/>
  <c r="V104" i="52"/>
  <c r="AY104" i="52" s="1"/>
  <c r="W105" i="52"/>
  <c r="AB105" i="52"/>
  <c r="V105" i="52"/>
  <c r="AY105" i="52" s="1"/>
  <c r="R105" i="52"/>
  <c r="Z105" i="52"/>
  <c r="AZ105" i="52" s="1"/>
  <c r="P105" i="52"/>
  <c r="AE105" i="52" a="1"/>
  <c r="AE105" i="52" s="1"/>
  <c r="Q105" i="52"/>
  <c r="BA105" i="52" s="1"/>
  <c r="BB105" i="52" s="1"/>
  <c r="U105" i="52"/>
  <c r="AA105" i="52"/>
  <c r="Y105" i="52"/>
  <c r="S105" i="52"/>
  <c r="Y2" i="53"/>
  <c r="AB2" i="53"/>
  <c r="R2" i="53"/>
  <c r="AA2" i="53"/>
  <c r="V2" i="53"/>
  <c r="AY2" i="53" s="1"/>
  <c r="Z2" i="53"/>
  <c r="AZ2" i="53" s="1"/>
  <c r="U2" i="53"/>
  <c r="S2" i="53"/>
  <c r="Q2" i="53"/>
  <c r="BA2" i="53" s="1"/>
  <c r="P2" i="53"/>
  <c r="W2" i="53"/>
  <c r="AU2" i="53"/>
  <c r="AV118" i="53" s="1"/>
  <c r="U129" i="49"/>
  <c r="Y129" i="49"/>
  <c r="S129" i="49"/>
  <c r="W129" i="49"/>
  <c r="AA129" i="49"/>
  <c r="Q129" i="49"/>
  <c r="BA129" i="49" s="1"/>
  <c r="BB129" i="49" s="1"/>
  <c r="Z129" i="49"/>
  <c r="AZ129" i="49" s="1"/>
  <c r="P129" i="49"/>
  <c r="AE129" i="49" a="1"/>
  <c r="AE129" i="49" s="1"/>
  <c r="V129" i="49"/>
  <c r="AY129" i="49" s="1"/>
  <c r="AB129" i="49"/>
  <c r="R129" i="49"/>
  <c r="Q84" i="48"/>
  <c r="BA84" i="48" s="1"/>
  <c r="BB84" i="48" s="1"/>
  <c r="AB84" i="48"/>
  <c r="Z84" i="48"/>
  <c r="AZ84" i="48" s="1"/>
  <c r="AA84" i="48"/>
  <c r="Y84" i="48"/>
  <c r="R84" i="48"/>
  <c r="U84" i="48"/>
  <c r="P84" i="48"/>
  <c r="S84" i="48"/>
  <c r="AE84" i="48" a="1"/>
  <c r="AE84" i="48" s="1"/>
  <c r="AD84" i="48" s="1"/>
  <c r="AC84" i="48" s="1"/>
  <c r="W84" i="48"/>
  <c r="V84" i="48"/>
  <c r="AY84" i="48" s="1"/>
  <c r="U53" i="46"/>
  <c r="AE53" i="46" a="1"/>
  <c r="AE53" i="46" s="1"/>
  <c r="S53" i="46"/>
  <c r="AA53" i="46"/>
  <c r="Q53" i="46"/>
  <c r="BA53" i="46" s="1"/>
  <c r="BB53" i="46" s="1"/>
  <c r="Z53" i="46"/>
  <c r="AZ53" i="46" s="1"/>
  <c r="V53" i="46"/>
  <c r="AY53" i="46" s="1"/>
  <c r="AU53" i="46"/>
  <c r="P53" i="46"/>
  <c r="Y53" i="46"/>
  <c r="W53" i="46"/>
  <c r="AB53" i="46"/>
  <c r="R53" i="46"/>
  <c r="AB129" i="51"/>
  <c r="R129" i="51"/>
  <c r="AA129" i="51"/>
  <c r="W129" i="51"/>
  <c r="AE129" i="51" a="1"/>
  <c r="AE129" i="51" s="1"/>
  <c r="Q129" i="51"/>
  <c r="BA129" i="51" s="1"/>
  <c r="BB129" i="51" s="1"/>
  <c r="V129" i="51"/>
  <c r="AY129" i="51" s="1"/>
  <c r="P129" i="51"/>
  <c r="U129" i="51"/>
  <c r="S129" i="51"/>
  <c r="Z129" i="51"/>
  <c r="AZ129" i="51" s="1"/>
  <c r="Y129" i="51"/>
  <c r="Y28" i="50"/>
  <c r="V28" i="50"/>
  <c r="AY28" i="50" s="1"/>
  <c r="W28" i="50"/>
  <c r="Q28" i="50"/>
  <c r="BA28" i="50" s="1"/>
  <c r="AB28" i="50"/>
  <c r="U28" i="50"/>
  <c r="AA28" i="50"/>
  <c r="S28" i="50"/>
  <c r="AU28" i="50"/>
  <c r="AV63" i="50" s="1"/>
  <c r="Z28" i="50"/>
  <c r="AZ28" i="50" s="1"/>
  <c r="P28" i="50"/>
  <c r="R28" i="50"/>
  <c r="P90" i="48"/>
  <c r="AS90" i="48"/>
  <c r="AF90" i="48" s="1"/>
  <c r="U90" i="48"/>
  <c r="AA90" i="48"/>
  <c r="Q90" i="48"/>
  <c r="BA90" i="48" s="1"/>
  <c r="R90" i="48"/>
  <c r="V90" i="48"/>
  <c r="AY90" i="48" s="1"/>
  <c r="Z90" i="48"/>
  <c r="AZ90" i="48" s="1"/>
  <c r="W90" i="48"/>
  <c r="AB90" i="48"/>
  <c r="S90" i="48"/>
  <c r="Y90" i="48"/>
  <c r="Y102" i="49"/>
  <c r="S102" i="49"/>
  <c r="AA102" i="49"/>
  <c r="W102" i="49"/>
  <c r="U102" i="49"/>
  <c r="R102" i="49"/>
  <c r="AB102" i="49"/>
  <c r="V102" i="49"/>
  <c r="AY102" i="49" s="1"/>
  <c r="Z102" i="49"/>
  <c r="AZ102" i="49" s="1"/>
  <c r="P102" i="49"/>
  <c r="Q102" i="49"/>
  <c r="BA102" i="49" s="1"/>
  <c r="AS102" i="49"/>
  <c r="AF102" i="49" s="1"/>
  <c r="Q114" i="48"/>
  <c r="BA114" i="48" s="1"/>
  <c r="BB114" i="48" s="1"/>
  <c r="P114" i="48"/>
  <c r="R114" i="48"/>
  <c r="AE114" i="48" a="1"/>
  <c r="AE114" i="48" s="1"/>
  <c r="AB114" i="48"/>
  <c r="AA114" i="48"/>
  <c r="U114" i="48"/>
  <c r="Y114" i="48"/>
  <c r="S114" i="48"/>
  <c r="W114" i="48"/>
  <c r="V114" i="48"/>
  <c r="AY114" i="48" s="1"/>
  <c r="Z114" i="48"/>
  <c r="AZ114" i="48" s="1"/>
  <c r="V102" i="50"/>
  <c r="AY102" i="50" s="1"/>
  <c r="Z102" i="50"/>
  <c r="AZ102" i="50" s="1"/>
  <c r="S102" i="50"/>
  <c r="AA102" i="50"/>
  <c r="W102" i="50"/>
  <c r="Q102" i="50"/>
  <c r="BA102" i="50" s="1"/>
  <c r="BB102" i="50" s="1"/>
  <c r="AE102" i="50" a="1"/>
  <c r="AE102" i="50" s="1"/>
  <c r="AD102" i="50" s="1"/>
  <c r="AC102" i="50" s="1"/>
  <c r="P102" i="50"/>
  <c r="U102" i="50"/>
  <c r="R102" i="50"/>
  <c r="Y102" i="50"/>
  <c r="AB102" i="50"/>
  <c r="S103" i="49"/>
  <c r="AA103" i="49"/>
  <c r="Y103" i="49"/>
  <c r="Q103" i="49"/>
  <c r="BA103" i="49" s="1"/>
  <c r="U103" i="49"/>
  <c r="P103" i="49"/>
  <c r="W103" i="49"/>
  <c r="V103" i="49"/>
  <c r="AY103" i="49" s="1"/>
  <c r="AB103" i="49"/>
  <c r="AS103" i="49"/>
  <c r="AF103" i="49" s="1"/>
  <c r="Z103" i="49"/>
  <c r="AZ103" i="49" s="1"/>
  <c r="R103" i="49"/>
  <c r="AB51" i="47"/>
  <c r="P51" i="47"/>
  <c r="S51" i="47"/>
  <c r="R51" i="47"/>
  <c r="AU51" i="47"/>
  <c r="Q51" i="47"/>
  <c r="BA51" i="47" s="1"/>
  <c r="U51" i="47"/>
  <c r="Y51" i="47"/>
  <c r="V51" i="47"/>
  <c r="AY51" i="47" s="1"/>
  <c r="Z51" i="47"/>
  <c r="AZ51" i="47" s="1"/>
  <c r="W51" i="47"/>
  <c r="AA51" i="47"/>
  <c r="W119" i="49"/>
  <c r="AB119" i="49"/>
  <c r="V119" i="49"/>
  <c r="AY119" i="49" s="1"/>
  <c r="AA119" i="49"/>
  <c r="Q119" i="49"/>
  <c r="BA119" i="49" s="1"/>
  <c r="Y119" i="49"/>
  <c r="U119" i="49"/>
  <c r="AS119" i="49"/>
  <c r="AF119" i="49" s="1"/>
  <c r="S119" i="49"/>
  <c r="Z119" i="49"/>
  <c r="AZ119" i="49" s="1"/>
  <c r="P119" i="49"/>
  <c r="R119" i="49"/>
  <c r="U69" i="46"/>
  <c r="R69" i="46"/>
  <c r="AE69" i="46" a="1"/>
  <c r="AE69" i="46" s="1"/>
  <c r="Q69" i="46"/>
  <c r="BA69" i="46" s="1"/>
  <c r="BB69" i="46" s="1"/>
  <c r="AB69" i="46"/>
  <c r="V69" i="46"/>
  <c r="AY69" i="46" s="1"/>
  <c r="AA69" i="46"/>
  <c r="Z69" i="46"/>
  <c r="AZ69" i="46" s="1"/>
  <c r="P69" i="46"/>
  <c r="S69" i="46"/>
  <c r="Y69" i="46"/>
  <c r="W69" i="46"/>
  <c r="Z30" i="43"/>
  <c r="AZ30" i="43" s="1"/>
  <c r="Y30" i="43"/>
  <c r="S30" i="43"/>
  <c r="R30" i="43"/>
  <c r="AE30" i="43" a="1"/>
  <c r="AE30" i="43" s="1"/>
  <c r="P30" i="43"/>
  <c r="V30" i="43"/>
  <c r="AY30" i="43" s="1"/>
  <c r="AU30" i="43"/>
  <c r="W30" i="43"/>
  <c r="Q30" i="43"/>
  <c r="BA30" i="43" s="1"/>
  <c r="BB30" i="43" s="1"/>
  <c r="U30" i="43"/>
  <c r="AB30" i="43"/>
  <c r="AA30" i="43"/>
  <c r="Z28" i="49"/>
  <c r="AZ28" i="49" s="1"/>
  <c r="Y28" i="49"/>
  <c r="S28" i="49"/>
  <c r="W28" i="49"/>
  <c r="V28" i="49"/>
  <c r="AY28" i="49" s="1"/>
  <c r="AB28" i="49"/>
  <c r="U28" i="49"/>
  <c r="R28" i="49"/>
  <c r="AU28" i="49"/>
  <c r="AA28" i="49"/>
  <c r="P28" i="49"/>
  <c r="Q28" i="49"/>
  <c r="BA28" i="49" s="1"/>
  <c r="BB28" i="49" s="1"/>
  <c r="AE28" i="49" a="1"/>
  <c r="AE28" i="49" s="1"/>
  <c r="V31" i="46"/>
  <c r="AY31" i="46" s="1"/>
  <c r="W31" i="46"/>
  <c r="S31" i="46"/>
  <c r="AA31" i="46"/>
  <c r="Q31" i="46"/>
  <c r="BA31" i="46" s="1"/>
  <c r="AB31" i="46"/>
  <c r="Z31" i="46"/>
  <c r="AZ31" i="46" s="1"/>
  <c r="R31" i="46"/>
  <c r="AU31" i="46"/>
  <c r="P31" i="46"/>
  <c r="U31" i="46"/>
  <c r="Y31" i="46"/>
  <c r="D60" i="36"/>
  <c r="A60" i="36"/>
  <c r="AA60" i="47"/>
  <c r="U60" i="47"/>
  <c r="W60" i="47"/>
  <c r="AU60" i="47"/>
  <c r="AE60" i="47" a="1"/>
  <c r="AE60" i="47" s="1"/>
  <c r="Y60" i="47"/>
  <c r="AB60" i="47"/>
  <c r="R60" i="47"/>
  <c r="V60" i="47"/>
  <c r="AY60" i="47" s="1"/>
  <c r="Q60" i="47"/>
  <c r="BA60" i="47" s="1"/>
  <c r="BB60" i="47" s="1"/>
  <c r="S60" i="47"/>
  <c r="Z60" i="47"/>
  <c r="AZ60" i="47" s="1"/>
  <c r="P60" i="47"/>
  <c r="Z111" i="46"/>
  <c r="AZ111" i="46" s="1"/>
  <c r="R111" i="46"/>
  <c r="Q111" i="46"/>
  <c r="BA111" i="46" s="1"/>
  <c r="P111" i="46"/>
  <c r="Y111" i="46"/>
  <c r="AA111" i="46"/>
  <c r="S111" i="46"/>
  <c r="V111" i="46"/>
  <c r="AY111" i="46" s="1"/>
  <c r="U111" i="46"/>
  <c r="AB111" i="46"/>
  <c r="W111" i="46"/>
  <c r="D39" i="42"/>
  <c r="A39" i="42"/>
  <c r="U43" i="36"/>
  <c r="S43" i="36"/>
  <c r="AA43" i="36"/>
  <c r="AB43" i="36"/>
  <c r="AU43" i="36"/>
  <c r="Q43" i="36"/>
  <c r="BA43" i="36" s="1"/>
  <c r="Z43" i="36"/>
  <c r="AZ43" i="36" s="1"/>
  <c r="P43" i="36"/>
  <c r="R43" i="36"/>
  <c r="W43" i="36"/>
  <c r="V43" i="36"/>
  <c r="AY43" i="36" s="1"/>
  <c r="Y43" i="36"/>
  <c r="Y114" i="46"/>
  <c r="AB114" i="46"/>
  <c r="W114" i="46"/>
  <c r="Z114" i="46"/>
  <c r="AZ114" i="46" s="1"/>
  <c r="U114" i="46"/>
  <c r="AE114" i="46" a="1"/>
  <c r="AE114" i="46" s="1"/>
  <c r="V114" i="46"/>
  <c r="AY114" i="46" s="1"/>
  <c r="AA114" i="46"/>
  <c r="P114" i="46"/>
  <c r="R114" i="46"/>
  <c r="S114" i="46"/>
  <c r="Q114" i="46"/>
  <c r="BA114" i="46" s="1"/>
  <c r="BB114" i="46" s="1"/>
  <c r="D76" i="36"/>
  <c r="A76" i="36"/>
  <c r="P51" i="37"/>
  <c r="AU51" i="37"/>
  <c r="Q51" i="37"/>
  <c r="BA51" i="37" s="1"/>
  <c r="AB51" i="37"/>
  <c r="Z51" i="37"/>
  <c r="AZ51" i="37" s="1"/>
  <c r="AA51" i="37"/>
  <c r="R51" i="37"/>
  <c r="W51" i="37"/>
  <c r="S51" i="37"/>
  <c r="Y51" i="37"/>
  <c r="V51" i="37"/>
  <c r="AY51" i="37" s="1"/>
  <c r="U51" i="37"/>
  <c r="D56" i="41"/>
  <c r="A56" i="41"/>
  <c r="AE16" i="37" a="1"/>
  <c r="AE16" i="37" s="1"/>
  <c r="U16" i="37"/>
  <c r="AB16" i="37"/>
  <c r="Z16" i="37"/>
  <c r="AZ16" i="37" s="1"/>
  <c r="R16" i="37"/>
  <c r="Y16" i="37"/>
  <c r="AU16" i="37"/>
  <c r="AV39" i="37" s="1"/>
  <c r="W16" i="37"/>
  <c r="P16" i="37"/>
  <c r="S16" i="37"/>
  <c r="Q16" i="37"/>
  <c r="BA16" i="37" s="1"/>
  <c r="BB16" i="37" s="1"/>
  <c r="AA16" i="37"/>
  <c r="V16" i="37"/>
  <c r="AY16" i="37" s="1"/>
  <c r="D60" i="32"/>
  <c r="A60" i="32"/>
  <c r="AU8" i="46"/>
  <c r="AV12" i="46" s="1"/>
  <c r="W8" i="46"/>
  <c r="V8" i="46"/>
  <c r="AY8" i="46" s="1"/>
  <c r="U8" i="46"/>
  <c r="S8" i="46"/>
  <c r="P8" i="46"/>
  <c r="Y8" i="46"/>
  <c r="AB8" i="46"/>
  <c r="R8" i="46"/>
  <c r="AA8" i="46"/>
  <c r="AE8" i="46" a="1"/>
  <c r="AE8" i="46" s="1"/>
  <c r="Q8" i="46"/>
  <c r="BA8" i="46" s="1"/>
  <c r="BB8" i="46" s="1"/>
  <c r="Z8" i="46"/>
  <c r="AZ8" i="46" s="1"/>
  <c r="A31" i="37"/>
  <c r="D31" i="37"/>
  <c r="D97" i="34"/>
  <c r="A97" i="34"/>
  <c r="D54" i="30"/>
  <c r="A54" i="30"/>
  <c r="S99" i="12"/>
  <c r="Y99" i="12"/>
  <c r="R99" i="12"/>
  <c r="Q99" i="12"/>
  <c r="BA99" i="12" s="1"/>
  <c r="BB99" i="12" s="1"/>
  <c r="V99" i="12"/>
  <c r="AY99" i="12" s="1"/>
  <c r="U99" i="12"/>
  <c r="AB99" i="12"/>
  <c r="P99" i="12"/>
  <c r="AE99" i="12" a="1"/>
  <c r="AE99" i="12" s="1"/>
  <c r="AA99" i="12"/>
  <c r="Z99" i="12"/>
  <c r="AZ99" i="12" s="1"/>
  <c r="W99" i="12"/>
  <c r="W59" i="39"/>
  <c r="P59" i="39"/>
  <c r="Z59" i="39"/>
  <c r="AZ59" i="39" s="1"/>
  <c r="Q59" i="39"/>
  <c r="BA59" i="39" s="1"/>
  <c r="BB59" i="39" s="1"/>
  <c r="AA59" i="39"/>
  <c r="R59" i="39"/>
  <c r="AB59" i="39"/>
  <c r="Y59" i="39"/>
  <c r="V59" i="39"/>
  <c r="AY59" i="39" s="1"/>
  <c r="U59" i="39"/>
  <c r="S59" i="39"/>
  <c r="AE59" i="39" a="1"/>
  <c r="AE59" i="39" s="1"/>
  <c r="AU59" i="39"/>
  <c r="W48" i="32"/>
  <c r="AB48" i="32"/>
  <c r="AA48" i="32"/>
  <c r="Q48" i="32"/>
  <c r="BA48" i="32" s="1"/>
  <c r="Z48" i="32"/>
  <c r="AZ48" i="32" s="1"/>
  <c r="S48" i="32"/>
  <c r="R48" i="32"/>
  <c r="P48" i="32"/>
  <c r="AU48" i="32"/>
  <c r="AV47" i="32" s="1"/>
  <c r="Y48" i="32"/>
  <c r="V48" i="32"/>
  <c r="AY48" i="32" s="1"/>
  <c r="U48" i="32"/>
  <c r="AI11" i="12" a="1"/>
  <c r="AI11" i="12" s="1"/>
  <c r="AJ11" i="12" s="1"/>
  <c r="AL11" i="12" s="1"/>
  <c r="AI27" i="12" a="1"/>
  <c r="AI27" i="12" s="1"/>
  <c r="AJ27" i="12" s="1"/>
  <c r="AL27" i="12" s="1"/>
  <c r="AI30" i="12" a="1"/>
  <c r="AI30" i="12" s="1"/>
  <c r="AJ30" i="12" s="1"/>
  <c r="AL30" i="12" s="1"/>
  <c r="AI26" i="12" a="1"/>
  <c r="AI26" i="12" s="1"/>
  <c r="AJ26" i="12" s="1"/>
  <c r="AL26" i="12" s="1"/>
  <c r="AI10" i="12" a="1"/>
  <c r="AI10" i="12" s="1"/>
  <c r="AJ10" i="12" s="1"/>
  <c r="AL10" i="12" s="1"/>
  <c r="AI21" i="12" a="1"/>
  <c r="AI21" i="12" s="1"/>
  <c r="AJ21" i="12" s="1"/>
  <c r="AK21" i="12" s="1"/>
  <c r="AI23" i="12" a="1"/>
  <c r="AI23" i="12" s="1"/>
  <c r="AJ23" i="12" s="1"/>
  <c r="AK23" i="12" s="1"/>
  <c r="AI12" i="12" a="1"/>
  <c r="AI12" i="12" s="1"/>
  <c r="AJ12" i="12" s="1"/>
  <c r="AL12" i="12" s="1"/>
  <c r="AI25" i="12" a="1"/>
  <c r="AI25" i="12" s="1"/>
  <c r="AJ25" i="12" s="1"/>
  <c r="AK25" i="12" s="1"/>
  <c r="AI19" i="12" a="1"/>
  <c r="AI19" i="12" s="1"/>
  <c r="AJ19" i="12" s="1"/>
  <c r="AK19" i="12" s="1"/>
  <c r="AI33" i="12" a="1"/>
  <c r="AI33" i="12" s="1"/>
  <c r="AJ33" i="12" s="1"/>
  <c r="AL33" i="12" s="1"/>
  <c r="AI13" i="12" a="1"/>
  <c r="AI13" i="12" s="1"/>
  <c r="AJ13" i="12" s="1"/>
  <c r="AL13" i="12" s="1"/>
  <c r="AI32" i="12" a="1"/>
  <c r="AI32" i="12" s="1"/>
  <c r="AJ32" i="12" s="1"/>
  <c r="AL32" i="12" s="1"/>
  <c r="AI9" i="12" a="1"/>
  <c r="AI9" i="12" s="1"/>
  <c r="AJ9" i="12" s="1"/>
  <c r="AK9" i="12" s="1"/>
  <c r="AI4" i="12" a="1"/>
  <c r="AI4" i="12" s="1"/>
  <c r="AJ4" i="12" s="1"/>
  <c r="AK4" i="12" s="1"/>
  <c r="AI29" i="12" a="1"/>
  <c r="AI29" i="12" s="1"/>
  <c r="AJ29" i="12" s="1"/>
  <c r="AL29" i="12" s="1"/>
  <c r="AI24" i="12" a="1"/>
  <c r="AI24" i="12" s="1"/>
  <c r="AJ24" i="12" s="1"/>
  <c r="AK24" i="12" s="1"/>
  <c r="AI3" i="12" a="1"/>
  <c r="AI3" i="12" s="1"/>
  <c r="AJ3" i="12" s="1"/>
  <c r="AK3" i="12" s="1"/>
  <c r="AI6" i="12" a="1"/>
  <c r="AI6" i="12" s="1"/>
  <c r="AJ6" i="12" s="1"/>
  <c r="AK6" i="12" s="1"/>
  <c r="AI14" i="12" a="1"/>
  <c r="AI14" i="12" s="1"/>
  <c r="AJ14" i="12" s="1"/>
  <c r="AL14" i="12" s="1"/>
  <c r="AI16" i="12" a="1"/>
  <c r="AI16" i="12" s="1"/>
  <c r="AJ16" i="12" s="1"/>
  <c r="AL16" i="12" s="1"/>
  <c r="AI8" i="12" a="1"/>
  <c r="AI8" i="12" s="1"/>
  <c r="AJ8" i="12" s="1"/>
  <c r="AK8" i="12" s="1"/>
  <c r="AI5" i="12" a="1"/>
  <c r="AI5" i="12" s="1"/>
  <c r="AJ5" i="12" s="1"/>
  <c r="AK5" i="12" s="1"/>
  <c r="AI22" i="12" a="1"/>
  <c r="AI22" i="12" s="1"/>
  <c r="AJ22" i="12" s="1"/>
  <c r="AK22" i="12" s="1"/>
  <c r="AI7" i="12" a="1"/>
  <c r="AI7" i="12" s="1"/>
  <c r="AJ7" i="12" s="1"/>
  <c r="AK7" i="12" s="1"/>
  <c r="AI17" i="12" a="1"/>
  <c r="AI17" i="12" s="1"/>
  <c r="AJ17" i="12" s="1"/>
  <c r="AL17" i="12" s="1"/>
  <c r="AI31" i="12" a="1"/>
  <c r="AI31" i="12" s="1"/>
  <c r="AJ31" i="12" s="1"/>
  <c r="AL31" i="12" s="1"/>
  <c r="AI28" i="12" a="1"/>
  <c r="AI28" i="12" s="1"/>
  <c r="AJ28" i="12" s="1"/>
  <c r="AL28" i="12" s="1"/>
  <c r="AI20" i="12" a="1"/>
  <c r="AI20" i="12" s="1"/>
  <c r="AJ20" i="12" s="1"/>
  <c r="AK20" i="12" s="1"/>
  <c r="AI15" i="12" a="1"/>
  <c r="AI15" i="12" s="1"/>
  <c r="AJ15" i="12" s="1"/>
  <c r="AL15" i="12" s="1"/>
  <c r="AI18" i="12" a="1"/>
  <c r="AI18" i="12" s="1"/>
  <c r="AJ18" i="12" s="1"/>
  <c r="AK18" i="12" s="1"/>
  <c r="D13" i="32"/>
  <c r="A13" i="32"/>
  <c r="V111" i="12"/>
  <c r="AY111" i="12" s="1"/>
  <c r="Z111" i="12"/>
  <c r="AZ111" i="12" s="1"/>
  <c r="U111" i="12"/>
  <c r="Q111" i="12"/>
  <c r="BA111" i="12" s="1"/>
  <c r="R111" i="12"/>
  <c r="AA111" i="12"/>
  <c r="AB111" i="12"/>
  <c r="W111" i="12"/>
  <c r="P111" i="12"/>
  <c r="S111" i="12"/>
  <c r="Y111" i="12"/>
  <c r="AS111" i="12"/>
  <c r="AF111" i="12" s="1"/>
  <c r="D7" i="34"/>
  <c r="A7" i="34"/>
  <c r="V58" i="32"/>
  <c r="AY58" i="32" s="1"/>
  <c r="S58" i="32"/>
  <c r="AB58" i="32"/>
  <c r="R58" i="32"/>
  <c r="Y58" i="32"/>
  <c r="AU58" i="32"/>
  <c r="AV80" i="32" s="1"/>
  <c r="P58" i="32"/>
  <c r="AA58" i="32"/>
  <c r="W58" i="32"/>
  <c r="Q58" i="32"/>
  <c r="BA58" i="32" s="1"/>
  <c r="Z58" i="32"/>
  <c r="AZ58" i="32" s="1"/>
  <c r="U58" i="32"/>
  <c r="AZ58" i="12"/>
  <c r="BA58" i="12"/>
  <c r="AU58" i="12"/>
  <c r="AY58" i="12"/>
  <c r="D24" i="32"/>
  <c r="A24" i="32"/>
  <c r="Q4" i="42"/>
  <c r="BA4" i="42" s="1"/>
  <c r="BB4" i="42" s="1"/>
  <c r="Z4" i="42"/>
  <c r="AZ4" i="42" s="1"/>
  <c r="V4" i="42"/>
  <c r="AY4" i="42" s="1"/>
  <c r="P4" i="42"/>
  <c r="R4" i="42"/>
  <c r="AU4" i="42"/>
  <c r="AV51" i="42" s="1"/>
  <c r="W4" i="42"/>
  <c r="U4" i="42"/>
  <c r="AB4" i="42"/>
  <c r="AA4" i="42"/>
  <c r="Y4" i="42"/>
  <c r="AE4" i="42" a="1"/>
  <c r="AE4" i="42" s="1"/>
  <c r="S4" i="42"/>
  <c r="A109" i="12"/>
  <c r="D109" i="12"/>
  <c r="AI4" i="35" a="1"/>
  <c r="AI4" i="35" s="1"/>
  <c r="AJ4" i="35" s="1"/>
  <c r="AL4" i="35" s="1"/>
  <c r="AI29" i="35" a="1"/>
  <c r="AI29" i="35" s="1"/>
  <c r="AJ29" i="35" s="1"/>
  <c r="AK29" i="35" s="1"/>
  <c r="AI33" i="35" a="1"/>
  <c r="AI33" i="35" s="1"/>
  <c r="AJ33" i="35" s="1"/>
  <c r="AK33" i="35" s="1"/>
  <c r="AI27" i="35" a="1"/>
  <c r="AI27" i="35" s="1"/>
  <c r="AJ27" i="35" s="1"/>
  <c r="AK27" i="35" s="1"/>
  <c r="AI18" i="35" a="1"/>
  <c r="AI18" i="35" s="1"/>
  <c r="AJ18" i="35" s="1"/>
  <c r="AL18" i="35" s="1"/>
  <c r="AI20" i="35" a="1"/>
  <c r="AI20" i="35" s="1"/>
  <c r="AJ20" i="35" s="1"/>
  <c r="AL20" i="35" s="1"/>
  <c r="AI24" i="35" a="1"/>
  <c r="AI24" i="35" s="1"/>
  <c r="AJ24" i="35" s="1"/>
  <c r="AL24" i="35" s="1"/>
  <c r="AI13" i="35" a="1"/>
  <c r="AI13" i="35" s="1"/>
  <c r="AJ13" i="35" s="1"/>
  <c r="AK13" i="35" s="1"/>
  <c r="AI8" i="35" a="1"/>
  <c r="AI8" i="35" s="1"/>
  <c r="AJ8" i="35" s="1"/>
  <c r="AL8" i="35" s="1"/>
  <c r="AI19" i="35" a="1"/>
  <c r="AI19" i="35" s="1"/>
  <c r="AJ19" i="35" s="1"/>
  <c r="AL19" i="35" s="1"/>
  <c r="AI17" i="35" a="1"/>
  <c r="AI17" i="35" s="1"/>
  <c r="AJ17" i="35" s="1"/>
  <c r="AK17" i="35" s="1"/>
  <c r="AI12" i="35" a="1"/>
  <c r="AI12" i="35" s="1"/>
  <c r="AJ12" i="35" s="1"/>
  <c r="AK12" i="35" s="1"/>
  <c r="AI26" i="35" a="1"/>
  <c r="AI26" i="35" s="1"/>
  <c r="AJ26" i="35" s="1"/>
  <c r="AK26" i="35" s="1"/>
  <c r="AI32" i="35" a="1"/>
  <c r="AI32" i="35" s="1"/>
  <c r="AJ32" i="35" s="1"/>
  <c r="AK32" i="35" s="1"/>
  <c r="AI28" i="35" a="1"/>
  <c r="AI28" i="35" s="1"/>
  <c r="AJ28" i="35" s="1"/>
  <c r="AK28" i="35" s="1"/>
  <c r="AI11" i="35" a="1"/>
  <c r="AI11" i="35" s="1"/>
  <c r="AJ11" i="35" s="1"/>
  <c r="AK11" i="35" s="1"/>
  <c r="AA27" i="31"/>
  <c r="Z27" i="31"/>
  <c r="AZ27" i="31" s="1"/>
  <c r="W27" i="31"/>
  <c r="U27" i="31"/>
  <c r="Y27" i="31"/>
  <c r="AE27" i="31" a="1"/>
  <c r="AE27" i="31" s="1"/>
  <c r="AU27" i="31"/>
  <c r="AV50" i="31" s="1"/>
  <c r="AB27" i="31"/>
  <c r="V27" i="31"/>
  <c r="AY27" i="31" s="1"/>
  <c r="R27" i="31"/>
  <c r="Q27" i="31"/>
  <c r="BA27" i="31" s="1"/>
  <c r="BB27" i="31" s="1"/>
  <c r="S27" i="31"/>
  <c r="P27" i="31"/>
  <c r="Z19" i="12"/>
  <c r="AZ19" i="12" s="1"/>
  <c r="V19" i="12"/>
  <c r="AY19" i="12" s="1"/>
  <c r="AE19" i="12" a="1"/>
  <c r="AE19" i="12" s="1"/>
  <c r="P19" i="12"/>
  <c r="Y19" i="12"/>
  <c r="AB19" i="12"/>
  <c r="U19" i="12"/>
  <c r="AU19" i="12"/>
  <c r="W19" i="12"/>
  <c r="AA19" i="12"/>
  <c r="R19" i="12"/>
  <c r="Q19" i="12"/>
  <c r="BA19" i="12" s="1"/>
  <c r="BB19" i="12" s="1"/>
  <c r="S19" i="12"/>
  <c r="W49" i="46"/>
  <c r="P49" i="46"/>
  <c r="AU49" i="46"/>
  <c r="AB49" i="46"/>
  <c r="Y49" i="46"/>
  <c r="V49" i="46"/>
  <c r="AY49" i="46" s="1"/>
  <c r="Z49" i="46"/>
  <c r="AZ49" i="46" s="1"/>
  <c r="U49" i="46"/>
  <c r="S49" i="46"/>
  <c r="Q49" i="46"/>
  <c r="BA49" i="46" s="1"/>
  <c r="R49" i="46"/>
  <c r="AA49" i="46"/>
  <c r="AB100" i="46"/>
  <c r="W100" i="46"/>
  <c r="AA100" i="46"/>
  <c r="Q100" i="46"/>
  <c r="BA100" i="46" s="1"/>
  <c r="BB100" i="46" s="1"/>
  <c r="Y100" i="46"/>
  <c r="AE100" i="46" a="1"/>
  <c r="AE100" i="46" s="1"/>
  <c r="Z100" i="46"/>
  <c r="AZ100" i="46" s="1"/>
  <c r="P100" i="46"/>
  <c r="U100" i="46"/>
  <c r="S100" i="46"/>
  <c r="R100" i="46"/>
  <c r="V100" i="46"/>
  <c r="AY100" i="46" s="1"/>
  <c r="Y35" i="46"/>
  <c r="AE35" i="46" a="1"/>
  <c r="AE35" i="46" s="1"/>
  <c r="Q35" i="46"/>
  <c r="BA35" i="46" s="1"/>
  <c r="BB35" i="46" s="1"/>
  <c r="AB35" i="46"/>
  <c r="S35" i="46"/>
  <c r="P35" i="46"/>
  <c r="R35" i="46"/>
  <c r="AA35" i="46"/>
  <c r="AU35" i="46"/>
  <c r="Z35" i="46"/>
  <c r="AZ35" i="46" s="1"/>
  <c r="W35" i="46"/>
  <c r="U35" i="46"/>
  <c r="V35" i="46"/>
  <c r="AY35" i="46" s="1"/>
  <c r="Z129" i="46"/>
  <c r="AZ129" i="46" s="1"/>
  <c r="R129" i="46"/>
  <c r="Q129" i="46"/>
  <c r="BA129" i="46" s="1"/>
  <c r="P129" i="46"/>
  <c r="S129" i="46"/>
  <c r="U129" i="46"/>
  <c r="V129" i="46"/>
  <c r="AY129" i="46" s="1"/>
  <c r="W129" i="46"/>
  <c r="Y129" i="46"/>
  <c r="AA129" i="46"/>
  <c r="AB129" i="46"/>
  <c r="AI19" i="40" a="1"/>
  <c r="AI19" i="40" s="1"/>
  <c r="AJ19" i="40" s="1"/>
  <c r="AK19" i="40" s="1"/>
  <c r="AI9" i="40" a="1"/>
  <c r="AI9" i="40" s="1"/>
  <c r="AJ9" i="40" s="1"/>
  <c r="AK9" i="40" s="1"/>
  <c r="AI17" i="39" a="1"/>
  <c r="AI17" i="39" s="1"/>
  <c r="AJ17" i="39" s="1"/>
  <c r="AK17" i="39" s="1"/>
  <c r="AI6" i="39" a="1"/>
  <c r="AI6" i="39" s="1"/>
  <c r="AJ6" i="39" s="1"/>
  <c r="AL6" i="39" s="1"/>
  <c r="AI25" i="44" a="1"/>
  <c r="AI25" i="44" s="1"/>
  <c r="AJ25" i="44" s="1"/>
  <c r="AK25" i="44" s="1"/>
  <c r="AI28" i="44" a="1"/>
  <c r="AI28" i="44" s="1"/>
  <c r="AJ28" i="44" s="1"/>
  <c r="AL28" i="44" s="1"/>
  <c r="AI3" i="44" a="1"/>
  <c r="AI3" i="44" s="1"/>
  <c r="AJ3" i="44" s="1"/>
  <c r="AK3" i="44" s="1"/>
  <c r="AI21" i="44" a="1"/>
  <c r="AI21" i="44" s="1"/>
  <c r="AJ21" i="44" s="1"/>
  <c r="AK21" i="44" s="1"/>
  <c r="AI5" i="43" a="1"/>
  <c r="AI5" i="43" s="1"/>
  <c r="AJ5" i="43" s="1"/>
  <c r="AL5" i="43" s="1"/>
  <c r="AI22" i="43" a="1"/>
  <c r="AI22" i="43" s="1"/>
  <c r="AJ22" i="43" s="1"/>
  <c r="AL22" i="43" s="1"/>
  <c r="AI15" i="41" a="1"/>
  <c r="AI15" i="41" s="1"/>
  <c r="AJ15" i="41" s="1"/>
  <c r="AK15" i="41" s="1"/>
  <c r="AI26" i="41" a="1"/>
  <c r="AI26" i="41" s="1"/>
  <c r="AJ26" i="41" s="1"/>
  <c r="AK26" i="41" s="1"/>
  <c r="AI28" i="45" a="1"/>
  <c r="AI28" i="45" s="1"/>
  <c r="AJ28" i="45" s="1"/>
  <c r="AK28" i="45" s="1"/>
  <c r="AI27" i="45" a="1"/>
  <c r="AI27" i="45" s="1"/>
  <c r="AJ27" i="45" s="1"/>
  <c r="AK27" i="45" s="1"/>
  <c r="AI21" i="45" a="1"/>
  <c r="AI21" i="45" s="1"/>
  <c r="AJ21" i="45" s="1"/>
  <c r="AL21" i="45" s="1"/>
  <c r="AI22" i="45" a="1"/>
  <c r="AI22" i="45" s="1"/>
  <c r="AJ22" i="45" s="1"/>
  <c r="AL22" i="45" s="1"/>
  <c r="AI26" i="38" a="1"/>
  <c r="AI26" i="38" s="1"/>
  <c r="AJ26" i="38" s="1"/>
  <c r="AL26" i="38" s="1"/>
  <c r="AI17" i="38" a="1"/>
  <c r="AI17" i="38" s="1"/>
  <c r="AJ17" i="38" s="1"/>
  <c r="AL17" i="38" s="1"/>
  <c r="AI8" i="36" a="1"/>
  <c r="AI8" i="36" s="1"/>
  <c r="AJ8" i="36" s="1"/>
  <c r="AK8" i="36" s="1"/>
  <c r="AI18" i="36" a="1"/>
  <c r="AI18" i="36" s="1"/>
  <c r="AJ18" i="36" s="1"/>
  <c r="AK18" i="36" s="1"/>
  <c r="AM33" i="46" a="1"/>
  <c r="AM33" i="46" s="1"/>
  <c r="AI22" i="35" a="1"/>
  <c r="AI22" i="35" s="1"/>
  <c r="AJ22" i="35" s="1"/>
  <c r="AL22" i="35" s="1"/>
  <c r="AI7" i="35" a="1"/>
  <c r="AI7" i="35" s="1"/>
  <c r="AJ7" i="35" s="1"/>
  <c r="AL7" i="35" s="1"/>
  <c r="AS85" i="59"/>
  <c r="AF85" i="59" s="1"/>
  <c r="R85" i="59"/>
  <c r="S85" i="59"/>
  <c r="Q85" i="59"/>
  <c r="BA85" i="59" s="1"/>
  <c r="W85" i="59"/>
  <c r="Z85" i="59"/>
  <c r="AZ85" i="59" s="1"/>
  <c r="AB85" i="59"/>
  <c r="V85" i="59"/>
  <c r="AY85" i="59" s="1"/>
  <c r="AA85" i="59"/>
  <c r="P85" i="59"/>
  <c r="Y85" i="59"/>
  <c r="U85" i="59"/>
  <c r="W110" i="56"/>
  <c r="AB110" i="56"/>
  <c r="AA110" i="56"/>
  <c r="V110" i="56"/>
  <c r="AY110" i="56" s="1"/>
  <c r="Z110" i="56"/>
  <c r="AZ110" i="56" s="1"/>
  <c r="Y110" i="56"/>
  <c r="P110" i="56"/>
  <c r="U110" i="56"/>
  <c r="R110" i="56"/>
  <c r="S110" i="56"/>
  <c r="Q110" i="56"/>
  <c r="BA110" i="56" s="1"/>
  <c r="AS110" i="56"/>
  <c r="AF110" i="56" s="1"/>
  <c r="Y19" i="58"/>
  <c r="W19" i="58"/>
  <c r="AA19" i="58"/>
  <c r="P19" i="58"/>
  <c r="Z19" i="58"/>
  <c r="AZ19" i="58" s="1"/>
  <c r="AU19" i="58"/>
  <c r="AE19" i="58" a="1"/>
  <c r="AE19" i="58" s="1"/>
  <c r="S19" i="58"/>
  <c r="U19" i="58"/>
  <c r="V19" i="58"/>
  <c r="AY19" i="58" s="1"/>
  <c r="AB19" i="58"/>
  <c r="Q19" i="58"/>
  <c r="BA19" i="58" s="1"/>
  <c r="BB19" i="58" s="1"/>
  <c r="R19" i="58"/>
  <c r="Q123" i="57"/>
  <c r="BA123" i="57" s="1"/>
  <c r="BB123" i="57" s="1"/>
  <c r="Z123" i="57"/>
  <c r="AZ123" i="57" s="1"/>
  <c r="P123" i="57"/>
  <c r="Y123" i="57"/>
  <c r="AB123" i="57"/>
  <c r="AE123" i="57" a="1"/>
  <c r="AE123" i="57" s="1"/>
  <c r="V123" i="57"/>
  <c r="AY123" i="57" s="1"/>
  <c r="S123" i="57"/>
  <c r="U123" i="57"/>
  <c r="R123" i="57"/>
  <c r="AA123" i="57"/>
  <c r="W123" i="57"/>
  <c r="Z29" i="57"/>
  <c r="AZ29" i="57" s="1"/>
  <c r="Y29" i="57"/>
  <c r="V29" i="57"/>
  <c r="AY29" i="57" s="1"/>
  <c r="R29" i="57"/>
  <c r="AE29" i="57" a="1"/>
  <c r="AE29" i="57" s="1"/>
  <c r="AU29" i="57"/>
  <c r="AV74" i="57" s="1"/>
  <c r="Q29" i="57"/>
  <c r="BA29" i="57" s="1"/>
  <c r="BB29" i="57" s="1"/>
  <c r="W29" i="57"/>
  <c r="AA29" i="57"/>
  <c r="S29" i="57"/>
  <c r="P29" i="57"/>
  <c r="AB29" i="57"/>
  <c r="U29" i="57"/>
  <c r="S83" i="55"/>
  <c r="AA83" i="55"/>
  <c r="Q83" i="55"/>
  <c r="BA83" i="55" s="1"/>
  <c r="Y83" i="55"/>
  <c r="AB83" i="55"/>
  <c r="R83" i="55"/>
  <c r="W83" i="55"/>
  <c r="P83" i="55"/>
  <c r="AS83" i="55"/>
  <c r="AF83" i="55" s="1"/>
  <c r="V83" i="55"/>
  <c r="AY83" i="55" s="1"/>
  <c r="Z83" i="55"/>
  <c r="AZ83" i="55" s="1"/>
  <c r="U83" i="55"/>
  <c r="Y122" i="57"/>
  <c r="Q122" i="57"/>
  <c r="BA122" i="57" s="1"/>
  <c r="BB122" i="57" s="1"/>
  <c r="Z122" i="57"/>
  <c r="AZ122" i="57" s="1"/>
  <c r="P122" i="57"/>
  <c r="V122" i="57"/>
  <c r="AY122" i="57" s="1"/>
  <c r="U122" i="57"/>
  <c r="W122" i="57"/>
  <c r="AB122" i="57"/>
  <c r="AE122" i="57" a="1"/>
  <c r="AE122" i="57" s="1"/>
  <c r="AD122" i="57" s="1"/>
  <c r="AC122" i="57" s="1"/>
  <c r="S122" i="57"/>
  <c r="R122" i="57"/>
  <c r="AA122" i="57"/>
  <c r="V85" i="58"/>
  <c r="AY85" i="58" s="1"/>
  <c r="S85" i="58"/>
  <c r="Q85" i="58"/>
  <c r="BA85" i="58" s="1"/>
  <c r="BB85" i="58" s="1"/>
  <c r="U85" i="58"/>
  <c r="P85" i="58"/>
  <c r="W85" i="58"/>
  <c r="AA85" i="58"/>
  <c r="AB85" i="58"/>
  <c r="Z85" i="58"/>
  <c r="AZ85" i="58" s="1"/>
  <c r="R85" i="58"/>
  <c r="Y85" i="58"/>
  <c r="AE85" i="58" a="1"/>
  <c r="AE85" i="58" s="1"/>
  <c r="R95" i="53"/>
  <c r="Q95" i="53"/>
  <c r="BA95" i="53" s="1"/>
  <c r="BB95" i="53" s="1"/>
  <c r="AA95" i="53"/>
  <c r="U95" i="53"/>
  <c r="S95" i="53"/>
  <c r="W95" i="53"/>
  <c r="Z95" i="53"/>
  <c r="AZ95" i="53" s="1"/>
  <c r="Y95" i="53"/>
  <c r="P95" i="53"/>
  <c r="AE95" i="53" a="1"/>
  <c r="AE95" i="53" s="1"/>
  <c r="AD95" i="53" s="1"/>
  <c r="AC95" i="53" s="1"/>
  <c r="V95" i="53"/>
  <c r="AY95" i="53" s="1"/>
  <c r="AB95" i="53"/>
  <c r="V99" i="51"/>
  <c r="AY99" i="51" s="1"/>
  <c r="Z99" i="51"/>
  <c r="AZ99" i="51" s="1"/>
  <c r="AS99" i="51"/>
  <c r="AF99" i="51" s="1"/>
  <c r="R99" i="51"/>
  <c r="U99" i="51"/>
  <c r="S99" i="51"/>
  <c r="AA99" i="51"/>
  <c r="Y99" i="51"/>
  <c r="P99" i="51"/>
  <c r="AB99" i="51"/>
  <c r="W99" i="51"/>
  <c r="Q99" i="51"/>
  <c r="BA99" i="51" s="1"/>
  <c r="U116" i="50"/>
  <c r="S116" i="50"/>
  <c r="P116" i="50"/>
  <c r="AE116" i="50" a="1"/>
  <c r="AE116" i="50" s="1"/>
  <c r="AD116" i="50" s="1"/>
  <c r="AC116" i="50" s="1"/>
  <c r="AB116" i="50"/>
  <c r="V116" i="50"/>
  <c r="AY116" i="50" s="1"/>
  <c r="AA116" i="50"/>
  <c r="Y116" i="50"/>
  <c r="R116" i="50"/>
  <c r="W116" i="50"/>
  <c r="Q116" i="50"/>
  <c r="BA116" i="50" s="1"/>
  <c r="BB116" i="50" s="1"/>
  <c r="Z116" i="50"/>
  <c r="AZ116" i="50" s="1"/>
  <c r="P90" i="49"/>
  <c r="R90" i="49"/>
  <c r="W90" i="49"/>
  <c r="U90" i="49"/>
  <c r="AB90" i="49"/>
  <c r="V90" i="49"/>
  <c r="AY90" i="49" s="1"/>
  <c r="AE90" i="49" a="1"/>
  <c r="AE90" i="49" s="1"/>
  <c r="AD90" i="49" s="1"/>
  <c r="AC90" i="49" s="1"/>
  <c r="AA90" i="49"/>
  <c r="Q90" i="49"/>
  <c r="BA90" i="49" s="1"/>
  <c r="BB90" i="49" s="1"/>
  <c r="Z90" i="49"/>
  <c r="AZ90" i="49" s="1"/>
  <c r="S90" i="49"/>
  <c r="Y90" i="49"/>
  <c r="S2" i="58"/>
  <c r="W2" i="58"/>
  <c r="AB2" i="58"/>
  <c r="AU2" i="58"/>
  <c r="R2" i="58"/>
  <c r="V2" i="58"/>
  <c r="AY2" i="58" s="1"/>
  <c r="AA2" i="58"/>
  <c r="Q2" i="58"/>
  <c r="BA2" i="58" s="1"/>
  <c r="BB2" i="58" s="1"/>
  <c r="AE2" i="58" a="1"/>
  <c r="AE2" i="58" s="1"/>
  <c r="Z2" i="58"/>
  <c r="AZ2" i="58" s="1"/>
  <c r="P2" i="58"/>
  <c r="U2" i="58"/>
  <c r="Y2" i="58"/>
  <c r="W123" i="56"/>
  <c r="Q123" i="56"/>
  <c r="BA123" i="56" s="1"/>
  <c r="Z123" i="56"/>
  <c r="AZ123" i="56" s="1"/>
  <c r="AS123" i="56"/>
  <c r="AF123" i="56" s="1"/>
  <c r="P123" i="56"/>
  <c r="Y123" i="56"/>
  <c r="AB123" i="56"/>
  <c r="AA123" i="56"/>
  <c r="V123" i="56"/>
  <c r="AY123" i="56" s="1"/>
  <c r="S123" i="56"/>
  <c r="U123" i="56"/>
  <c r="R123" i="56"/>
  <c r="Q79" i="53"/>
  <c r="BA79" i="53" s="1"/>
  <c r="BB79" i="53" s="1"/>
  <c r="AB79" i="53"/>
  <c r="AE79" i="53" a="1"/>
  <c r="AE79" i="53" s="1"/>
  <c r="AD79" i="53" s="1"/>
  <c r="AC79" i="53" s="1"/>
  <c r="Z79" i="53"/>
  <c r="AZ79" i="53" s="1"/>
  <c r="P79" i="53"/>
  <c r="Y79" i="53"/>
  <c r="S79" i="53"/>
  <c r="R79" i="53"/>
  <c r="U79" i="53"/>
  <c r="W79" i="53"/>
  <c r="V79" i="53"/>
  <c r="AY79" i="53" s="1"/>
  <c r="AA79" i="53"/>
  <c r="W68" i="57"/>
  <c r="U68" i="57"/>
  <c r="V68" i="57"/>
  <c r="AY68" i="57" s="1"/>
  <c r="S68" i="57"/>
  <c r="Z68" i="57"/>
  <c r="AZ68" i="57" s="1"/>
  <c r="AB68" i="57"/>
  <c r="P68" i="57"/>
  <c r="AA68" i="57"/>
  <c r="Q68" i="57"/>
  <c r="BA68" i="57" s="1"/>
  <c r="Y68" i="57"/>
  <c r="R68" i="57"/>
  <c r="Q11" i="51"/>
  <c r="BA11" i="51" s="1"/>
  <c r="BB11" i="51" s="1"/>
  <c r="Z11" i="51"/>
  <c r="AZ11" i="51" s="1"/>
  <c r="V11" i="51"/>
  <c r="AY11" i="51" s="1"/>
  <c r="U11" i="51"/>
  <c r="AA11" i="51"/>
  <c r="S11" i="51"/>
  <c r="W11" i="51"/>
  <c r="R11" i="51"/>
  <c r="P11" i="51"/>
  <c r="AU11" i="51"/>
  <c r="AE11" i="51" a="1"/>
  <c r="AE11" i="51" s="1"/>
  <c r="AB11" i="51"/>
  <c r="Y11" i="51"/>
  <c r="S100" i="50"/>
  <c r="Y100" i="50"/>
  <c r="Q100" i="50"/>
  <c r="BA100" i="50" s="1"/>
  <c r="BB100" i="50" s="1"/>
  <c r="R100" i="50"/>
  <c r="AA100" i="50"/>
  <c r="V100" i="50"/>
  <c r="AY100" i="50" s="1"/>
  <c r="AE100" i="50" a="1"/>
  <c r="AE100" i="50" s="1"/>
  <c r="AD100" i="50" s="1"/>
  <c r="AC100" i="50" s="1"/>
  <c r="Z100" i="50"/>
  <c r="AZ100" i="50" s="1"/>
  <c r="W100" i="50"/>
  <c r="P100" i="50"/>
  <c r="U100" i="50"/>
  <c r="AB100" i="50"/>
  <c r="W86" i="52"/>
  <c r="U86" i="52"/>
  <c r="Q86" i="52"/>
  <c r="BA86" i="52" s="1"/>
  <c r="BB86" i="52" s="1"/>
  <c r="R86" i="52"/>
  <c r="Y86" i="52"/>
  <c r="AB86" i="52"/>
  <c r="S86" i="52"/>
  <c r="P86" i="52"/>
  <c r="Z86" i="52"/>
  <c r="AZ86" i="52" s="1"/>
  <c r="AE86" i="52" a="1"/>
  <c r="AE86" i="52" s="1"/>
  <c r="AD86" i="52" s="1"/>
  <c r="AC86" i="52" s="1"/>
  <c r="V86" i="52"/>
  <c r="AY86" i="52" s="1"/>
  <c r="AA86" i="52"/>
  <c r="R14" i="51"/>
  <c r="P14" i="51"/>
  <c r="AB14" i="51"/>
  <c r="AE14" i="51" a="1"/>
  <c r="AE14" i="51" s="1"/>
  <c r="Q14" i="51"/>
  <c r="BA14" i="51" s="1"/>
  <c r="BB14" i="51" s="1"/>
  <c r="AU14" i="51"/>
  <c r="AA14" i="51"/>
  <c r="W14" i="51"/>
  <c r="Z14" i="51"/>
  <c r="AZ14" i="51" s="1"/>
  <c r="Y14" i="51"/>
  <c r="V14" i="51"/>
  <c r="AY14" i="51" s="1"/>
  <c r="S14" i="51"/>
  <c r="U14" i="51"/>
  <c r="Y129" i="55"/>
  <c r="AE129" i="55" a="1"/>
  <c r="AE129" i="55" s="1"/>
  <c r="AD129" i="55" s="1"/>
  <c r="AC129" i="55" s="1"/>
  <c r="AB129" i="55"/>
  <c r="AA129" i="55"/>
  <c r="V129" i="55"/>
  <c r="AY129" i="55" s="1"/>
  <c r="W129" i="55"/>
  <c r="S129" i="55"/>
  <c r="Q129" i="55"/>
  <c r="BA129" i="55" s="1"/>
  <c r="BB129" i="55" s="1"/>
  <c r="R129" i="55"/>
  <c r="U129" i="55"/>
  <c r="Z129" i="55"/>
  <c r="AZ129" i="55" s="1"/>
  <c r="P129" i="55"/>
  <c r="AA106" i="54"/>
  <c r="Q106" i="54"/>
  <c r="BA106" i="54" s="1"/>
  <c r="Z106" i="54"/>
  <c r="AZ106" i="54" s="1"/>
  <c r="P106" i="54"/>
  <c r="Y106" i="54"/>
  <c r="U106" i="54"/>
  <c r="V106" i="54"/>
  <c r="AY106" i="54" s="1"/>
  <c r="W106" i="54"/>
  <c r="AB106" i="54"/>
  <c r="AS106" i="54"/>
  <c r="AF106" i="54" s="1"/>
  <c r="R106" i="54"/>
  <c r="S106" i="54"/>
  <c r="Z88" i="50"/>
  <c r="AZ88" i="50" s="1"/>
  <c r="R88" i="50"/>
  <c r="Q88" i="50"/>
  <c r="BA88" i="50" s="1"/>
  <c r="BB88" i="50" s="1"/>
  <c r="AE88" i="50" a="1"/>
  <c r="AE88" i="50" s="1"/>
  <c r="AD88" i="50" s="1"/>
  <c r="AC88" i="50" s="1"/>
  <c r="AA88" i="50"/>
  <c r="P88" i="50"/>
  <c r="S88" i="50"/>
  <c r="W88" i="50"/>
  <c r="Y88" i="50"/>
  <c r="U88" i="50"/>
  <c r="AB88" i="50"/>
  <c r="V88" i="50"/>
  <c r="AY88" i="50" s="1"/>
  <c r="U66" i="58"/>
  <c r="S66" i="58"/>
  <c r="AB66" i="58"/>
  <c r="R66" i="58"/>
  <c r="AA66" i="58"/>
  <c r="W66" i="58"/>
  <c r="Q66" i="58"/>
  <c r="BA66" i="58" s="1"/>
  <c r="BB66" i="58" s="1"/>
  <c r="AE66" i="58" a="1"/>
  <c r="AE66" i="58" s="1"/>
  <c r="AD66" i="58" s="1"/>
  <c r="AC66" i="58" s="1"/>
  <c r="Z66" i="58"/>
  <c r="AZ66" i="58" s="1"/>
  <c r="P66" i="58"/>
  <c r="V66" i="58"/>
  <c r="AY66" i="58" s="1"/>
  <c r="Y66" i="58"/>
  <c r="U39" i="55"/>
  <c r="Q39" i="55"/>
  <c r="BA39" i="55" s="1"/>
  <c r="AB39" i="55"/>
  <c r="P39" i="55"/>
  <c r="AA39" i="55"/>
  <c r="Z39" i="55"/>
  <c r="AZ39" i="55" s="1"/>
  <c r="AU39" i="55"/>
  <c r="Y39" i="55"/>
  <c r="V39" i="55"/>
  <c r="AY39" i="55" s="1"/>
  <c r="W39" i="55"/>
  <c r="S39" i="55"/>
  <c r="R39" i="55"/>
  <c r="S61" i="55"/>
  <c r="AA61" i="55"/>
  <c r="Z61" i="55"/>
  <c r="AZ61" i="55" s="1"/>
  <c r="U61" i="55"/>
  <c r="Y61" i="55"/>
  <c r="P61" i="55"/>
  <c r="V61" i="55"/>
  <c r="AY61" i="55" s="1"/>
  <c r="AU61" i="55"/>
  <c r="AE61" i="55" a="1"/>
  <c r="AE61" i="55" s="1"/>
  <c r="AB61" i="55"/>
  <c r="R61" i="55"/>
  <c r="Q61" i="55"/>
  <c r="BA61" i="55" s="1"/>
  <c r="BB61" i="55" s="1"/>
  <c r="W61" i="55"/>
  <c r="U96" i="50"/>
  <c r="AA96" i="50"/>
  <c r="AB96" i="50"/>
  <c r="Z96" i="50"/>
  <c r="AZ96" i="50" s="1"/>
  <c r="R96" i="50"/>
  <c r="Y96" i="50"/>
  <c r="Q96" i="50"/>
  <c r="BA96" i="50" s="1"/>
  <c r="S96" i="50"/>
  <c r="AS96" i="50"/>
  <c r="AF96" i="50" s="1"/>
  <c r="V96" i="50"/>
  <c r="AY96" i="50" s="1"/>
  <c r="P96" i="50"/>
  <c r="W96" i="50"/>
  <c r="Y68" i="49"/>
  <c r="U68" i="49"/>
  <c r="AB68" i="49"/>
  <c r="Q68" i="49"/>
  <c r="BA68" i="49" s="1"/>
  <c r="W68" i="49"/>
  <c r="R68" i="49"/>
  <c r="AS68" i="49"/>
  <c r="AF68" i="49" s="1"/>
  <c r="V68" i="49"/>
  <c r="AY68" i="49" s="1"/>
  <c r="Z68" i="49"/>
  <c r="AZ68" i="49" s="1"/>
  <c r="S68" i="49"/>
  <c r="P68" i="49"/>
  <c r="AA68" i="49"/>
  <c r="W73" i="48"/>
  <c r="Q73" i="48"/>
  <c r="BA73" i="48" s="1"/>
  <c r="BB73" i="48" s="1"/>
  <c r="S73" i="48"/>
  <c r="Z73" i="48"/>
  <c r="AZ73" i="48" s="1"/>
  <c r="AE73" i="48" a="1"/>
  <c r="AE73" i="48" s="1"/>
  <c r="P73" i="48"/>
  <c r="U73" i="48"/>
  <c r="Y73" i="48"/>
  <c r="R73" i="48"/>
  <c r="V73" i="48"/>
  <c r="AY73" i="48" s="1"/>
  <c r="AB73" i="48"/>
  <c r="AA73" i="48"/>
  <c r="W100" i="49"/>
  <c r="U100" i="49"/>
  <c r="AA100" i="49"/>
  <c r="Q100" i="49"/>
  <c r="BA100" i="49" s="1"/>
  <c r="V100" i="49"/>
  <c r="AY100" i="49" s="1"/>
  <c r="AS100" i="49"/>
  <c r="AF100" i="49" s="1"/>
  <c r="Z100" i="49"/>
  <c r="AZ100" i="49" s="1"/>
  <c r="P100" i="49"/>
  <c r="S100" i="49"/>
  <c r="AB100" i="49"/>
  <c r="Y100" i="49"/>
  <c r="R100" i="49"/>
  <c r="V70" i="48"/>
  <c r="AY70" i="48" s="1"/>
  <c r="U70" i="48"/>
  <c r="S70" i="48"/>
  <c r="R70" i="48"/>
  <c r="AA70" i="48"/>
  <c r="Q70" i="48"/>
  <c r="BA70" i="48" s="1"/>
  <c r="BB70" i="48" s="1"/>
  <c r="Z70" i="48"/>
  <c r="AZ70" i="48" s="1"/>
  <c r="Y70" i="48"/>
  <c r="P70" i="48"/>
  <c r="AE70" i="48" a="1"/>
  <c r="AE70" i="48" s="1"/>
  <c r="AB70" i="48"/>
  <c r="W70" i="48"/>
  <c r="V94" i="46"/>
  <c r="AY94" i="46" s="1"/>
  <c r="W94" i="46"/>
  <c r="AA94" i="46"/>
  <c r="U94" i="46"/>
  <c r="Z94" i="46"/>
  <c r="AZ94" i="46" s="1"/>
  <c r="S94" i="46"/>
  <c r="P94" i="46"/>
  <c r="Q94" i="46"/>
  <c r="BA94" i="46" s="1"/>
  <c r="AB94" i="46"/>
  <c r="R94" i="46"/>
  <c r="Y94" i="46"/>
  <c r="AA70" i="49"/>
  <c r="V70" i="49"/>
  <c r="AY70" i="49" s="1"/>
  <c r="P70" i="49"/>
  <c r="R70" i="49"/>
  <c r="U70" i="49"/>
  <c r="Y70" i="49"/>
  <c r="AB70" i="49"/>
  <c r="Q70" i="49"/>
  <c r="BA70" i="49" s="1"/>
  <c r="W70" i="49"/>
  <c r="AS70" i="49"/>
  <c r="AF70" i="49" s="1"/>
  <c r="S70" i="49"/>
  <c r="Z70" i="49"/>
  <c r="AZ70" i="49" s="1"/>
  <c r="P80" i="51"/>
  <c r="S80" i="51"/>
  <c r="W80" i="51"/>
  <c r="Z80" i="51"/>
  <c r="AZ80" i="51" s="1"/>
  <c r="Y80" i="51"/>
  <c r="AB80" i="51"/>
  <c r="R80" i="51"/>
  <c r="Q80" i="51"/>
  <c r="BA80" i="51" s="1"/>
  <c r="BB80" i="51" s="1"/>
  <c r="AA80" i="51"/>
  <c r="V80" i="51"/>
  <c r="AY80" i="51" s="1"/>
  <c r="AE80" i="51" a="1"/>
  <c r="AE80" i="51" s="1"/>
  <c r="U80" i="51"/>
  <c r="V86" i="48"/>
  <c r="AY86" i="48" s="1"/>
  <c r="Q86" i="48"/>
  <c r="BA86" i="48" s="1"/>
  <c r="BB86" i="48" s="1"/>
  <c r="AA86" i="48"/>
  <c r="P86" i="48"/>
  <c r="W86" i="48"/>
  <c r="Y86" i="48"/>
  <c r="S86" i="48"/>
  <c r="AE86" i="48" a="1"/>
  <c r="AE86" i="48" s="1"/>
  <c r="U86" i="48"/>
  <c r="AB86" i="48"/>
  <c r="R86" i="48"/>
  <c r="Z86" i="48"/>
  <c r="AZ86" i="48" s="1"/>
  <c r="Y62" i="48"/>
  <c r="R62" i="48"/>
  <c r="Z62" i="48"/>
  <c r="AZ62" i="48" s="1"/>
  <c r="Q62" i="48"/>
  <c r="BA62" i="48" s="1"/>
  <c r="AA62" i="48"/>
  <c r="AU62" i="48"/>
  <c r="AV64" i="48" s="1"/>
  <c r="P62" i="48"/>
  <c r="S62" i="48"/>
  <c r="W62" i="48"/>
  <c r="V62" i="48"/>
  <c r="AY62" i="48" s="1"/>
  <c r="U62" i="48"/>
  <c r="AB62" i="48"/>
  <c r="D114" i="47"/>
  <c r="A114" i="47"/>
  <c r="Y117" i="46"/>
  <c r="P117" i="46"/>
  <c r="U117" i="46"/>
  <c r="AE117" i="46" a="1"/>
  <c r="AE117" i="46" s="1"/>
  <c r="S117" i="46"/>
  <c r="AA117" i="46"/>
  <c r="AB117" i="46"/>
  <c r="Q117" i="46"/>
  <c r="BA117" i="46" s="1"/>
  <c r="BB117" i="46" s="1"/>
  <c r="R117" i="46"/>
  <c r="Z117" i="46"/>
  <c r="AZ117" i="46" s="1"/>
  <c r="W117" i="46"/>
  <c r="V117" i="46"/>
  <c r="AY117" i="46" s="1"/>
  <c r="AA80" i="46"/>
  <c r="AB80" i="46"/>
  <c r="Q80" i="46"/>
  <c r="BA80" i="46" s="1"/>
  <c r="S80" i="46"/>
  <c r="Z80" i="46"/>
  <c r="AZ80" i="46" s="1"/>
  <c r="U80" i="46"/>
  <c r="P80" i="46"/>
  <c r="W80" i="46"/>
  <c r="Y80" i="46"/>
  <c r="V80" i="46"/>
  <c r="AY80" i="46" s="1"/>
  <c r="R80" i="46"/>
  <c r="A43" i="36"/>
  <c r="D43" i="36"/>
  <c r="G45" i="46"/>
  <c r="W47" i="36"/>
  <c r="S47" i="36"/>
  <c r="V47" i="36"/>
  <c r="AY47" i="36" s="1"/>
  <c r="R47" i="36"/>
  <c r="U47" i="36"/>
  <c r="AA47" i="36"/>
  <c r="Q47" i="36"/>
  <c r="BA47" i="36" s="1"/>
  <c r="AB47" i="36"/>
  <c r="Z47" i="36"/>
  <c r="AZ47" i="36" s="1"/>
  <c r="AU47" i="36"/>
  <c r="AV70" i="36" s="1"/>
  <c r="P47" i="36"/>
  <c r="Y47" i="36"/>
  <c r="S63" i="46"/>
  <c r="R63" i="46"/>
  <c r="Y63" i="46"/>
  <c r="AA63" i="46"/>
  <c r="W63" i="46"/>
  <c r="AU63" i="46"/>
  <c r="AB63" i="46"/>
  <c r="V63" i="46"/>
  <c r="AY63" i="46" s="1"/>
  <c r="P63" i="46"/>
  <c r="Q63" i="46"/>
  <c r="BA63" i="46" s="1"/>
  <c r="Z63" i="46"/>
  <c r="AZ63" i="46" s="1"/>
  <c r="U63" i="46"/>
  <c r="W92" i="46"/>
  <c r="Z92" i="46"/>
  <c r="AZ92" i="46" s="1"/>
  <c r="BB92" i="46" s="1"/>
  <c r="P92" i="46"/>
  <c r="Q92" i="46"/>
  <c r="BA92" i="46" s="1"/>
  <c r="Y92" i="46"/>
  <c r="U92" i="46"/>
  <c r="S92" i="46"/>
  <c r="V92" i="46"/>
  <c r="AY92" i="46" s="1"/>
  <c r="AA92" i="46"/>
  <c r="AB92" i="46"/>
  <c r="R92" i="46"/>
  <c r="R28" i="36"/>
  <c r="V28" i="36"/>
  <c r="AY28" i="36" s="1"/>
  <c r="AA28" i="36"/>
  <c r="AU28" i="36"/>
  <c r="Q28" i="36"/>
  <c r="BA28" i="36" s="1"/>
  <c r="AB28" i="36"/>
  <c r="Y28" i="36"/>
  <c r="Z28" i="36"/>
  <c r="AZ28" i="36" s="1"/>
  <c r="W28" i="36"/>
  <c r="P28" i="36"/>
  <c r="U28" i="36"/>
  <c r="S28" i="36"/>
  <c r="AA79" i="48"/>
  <c r="Z79" i="48"/>
  <c r="AZ79" i="48" s="1"/>
  <c r="V79" i="48"/>
  <c r="AY79" i="48" s="1"/>
  <c r="S79" i="48"/>
  <c r="U79" i="48"/>
  <c r="R79" i="48"/>
  <c r="AB79" i="48"/>
  <c r="AS79" i="48"/>
  <c r="AF79" i="48" s="1"/>
  <c r="Q79" i="48"/>
  <c r="BA79" i="48" s="1"/>
  <c r="Y79" i="48"/>
  <c r="W79" i="48"/>
  <c r="P79" i="48"/>
  <c r="A6" i="37"/>
  <c r="D6" i="37"/>
  <c r="AB61" i="35"/>
  <c r="P61" i="35"/>
  <c r="AA61" i="35"/>
  <c r="Z61" i="35"/>
  <c r="AZ61" i="35" s="1"/>
  <c r="R61" i="35"/>
  <c r="Y61" i="35"/>
  <c r="W61" i="35"/>
  <c r="V61" i="35"/>
  <c r="AY61" i="35" s="1"/>
  <c r="AU61" i="35"/>
  <c r="AV46" i="35" s="1"/>
  <c r="U61" i="35"/>
  <c r="AE61" i="35" a="1"/>
  <c r="AE61" i="35" s="1"/>
  <c r="Q61" i="35"/>
  <c r="BA61" i="35" s="1"/>
  <c r="BB61" i="35" s="1"/>
  <c r="S61" i="35"/>
  <c r="Y56" i="41"/>
  <c r="S56" i="41"/>
  <c r="AU56" i="41"/>
  <c r="AV25" i="41" s="1"/>
  <c r="R56" i="41"/>
  <c r="AA56" i="41"/>
  <c r="U56" i="41"/>
  <c r="Q56" i="41"/>
  <c r="BA56" i="41" s="1"/>
  <c r="W56" i="41"/>
  <c r="P56" i="41"/>
  <c r="V56" i="41"/>
  <c r="AY56" i="41" s="1"/>
  <c r="Z56" i="41"/>
  <c r="AZ56" i="41" s="1"/>
  <c r="AB56" i="41"/>
  <c r="AI2" i="39" a="1"/>
  <c r="AI2" i="39" s="1"/>
  <c r="AJ2" i="39" s="1"/>
  <c r="AL2" i="39" s="1"/>
  <c r="AI28" i="39" a="1"/>
  <c r="AI28" i="39" s="1"/>
  <c r="AJ28" i="39" s="1"/>
  <c r="AK28" i="39" s="1"/>
  <c r="AI18" i="39" a="1"/>
  <c r="AI18" i="39" s="1"/>
  <c r="AJ18" i="39" s="1"/>
  <c r="AL18" i="39" s="1"/>
  <c r="AI11" i="39" a="1"/>
  <c r="AI11" i="39" s="1"/>
  <c r="AJ11" i="39" s="1"/>
  <c r="AK11" i="39" s="1"/>
  <c r="AI25" i="39" a="1"/>
  <c r="AI25" i="39" s="1"/>
  <c r="AJ25" i="39" s="1"/>
  <c r="AL25" i="39" s="1"/>
  <c r="AI29" i="39" a="1"/>
  <c r="AI29" i="39" s="1"/>
  <c r="AJ29" i="39" s="1"/>
  <c r="AK29" i="39" s="1"/>
  <c r="S15" i="46"/>
  <c r="P15" i="46"/>
  <c r="Q15" i="46"/>
  <c r="BA15" i="46" s="1"/>
  <c r="Y15" i="46"/>
  <c r="AU15" i="46"/>
  <c r="W15" i="46"/>
  <c r="U15" i="46"/>
  <c r="AA15" i="46"/>
  <c r="Z15" i="46"/>
  <c r="AZ15" i="46" s="1"/>
  <c r="AB15" i="46"/>
  <c r="R15" i="46"/>
  <c r="V15" i="46"/>
  <c r="AY15" i="46" s="1"/>
  <c r="D54" i="36"/>
  <c r="A54" i="36"/>
  <c r="Z85" i="35"/>
  <c r="AZ85" i="35" s="1"/>
  <c r="P85" i="35"/>
  <c r="AB85" i="35"/>
  <c r="R85" i="35"/>
  <c r="V85" i="35"/>
  <c r="AY85" i="35" s="1"/>
  <c r="S85" i="35"/>
  <c r="U85" i="35"/>
  <c r="W85" i="35"/>
  <c r="Q85" i="35"/>
  <c r="BA85" i="35" s="1"/>
  <c r="Y85" i="35"/>
  <c r="AA85" i="35"/>
  <c r="AS85" i="35"/>
  <c r="AF85" i="35" s="1"/>
  <c r="R30" i="30"/>
  <c r="P30" i="30"/>
  <c r="V30" i="30"/>
  <c r="AY30" i="30" s="1"/>
  <c r="AU30" i="30"/>
  <c r="AV23" i="30" s="1"/>
  <c r="U30" i="30"/>
  <c r="S30" i="30"/>
  <c r="Y30" i="30"/>
  <c r="W30" i="30"/>
  <c r="AB30" i="30"/>
  <c r="AA30" i="30"/>
  <c r="Z30" i="30"/>
  <c r="AZ30" i="30" s="1"/>
  <c r="Q30" i="30"/>
  <c r="BA30" i="30" s="1"/>
  <c r="W31" i="37"/>
  <c r="Z31" i="37"/>
  <c r="AZ31" i="37" s="1"/>
  <c r="S31" i="37"/>
  <c r="AU31" i="37"/>
  <c r="AE31" i="37" a="1"/>
  <c r="AE31" i="37" s="1"/>
  <c r="R31" i="37"/>
  <c r="Q31" i="37"/>
  <c r="BA31" i="37" s="1"/>
  <c r="BB31" i="37" s="1"/>
  <c r="V31" i="37"/>
  <c r="AY31" i="37" s="1"/>
  <c r="Y31" i="37"/>
  <c r="U31" i="37"/>
  <c r="P31" i="37"/>
  <c r="AA31" i="37"/>
  <c r="AB31" i="37"/>
  <c r="U54" i="30"/>
  <c r="W54" i="30"/>
  <c r="S54" i="30"/>
  <c r="AE54" i="30" a="1"/>
  <c r="AE54" i="30" s="1"/>
  <c r="R54" i="30"/>
  <c r="V54" i="30"/>
  <c r="AY54" i="30" s="1"/>
  <c r="AA54" i="30"/>
  <c r="Q54" i="30"/>
  <c r="BA54" i="30" s="1"/>
  <c r="BB54" i="30" s="1"/>
  <c r="AB54" i="30"/>
  <c r="Z54" i="30"/>
  <c r="AZ54" i="30" s="1"/>
  <c r="P54" i="30"/>
  <c r="Y54" i="30"/>
  <c r="AU54" i="30"/>
  <c r="R46" i="36"/>
  <c r="Q46" i="36"/>
  <c r="BA46" i="36" s="1"/>
  <c r="P46" i="36"/>
  <c r="W46" i="36"/>
  <c r="AA46" i="36"/>
  <c r="S46" i="36"/>
  <c r="Z46" i="36"/>
  <c r="AZ46" i="36" s="1"/>
  <c r="V46" i="36"/>
  <c r="AY46" i="36" s="1"/>
  <c r="U46" i="36"/>
  <c r="AB46" i="36"/>
  <c r="AU46" i="36"/>
  <c r="Y46" i="36"/>
  <c r="A100" i="28"/>
  <c r="D100" i="28"/>
  <c r="W100" i="37"/>
  <c r="U100" i="37"/>
  <c r="AB100" i="37"/>
  <c r="AA100" i="37"/>
  <c r="Z100" i="37"/>
  <c r="AZ100" i="37" s="1"/>
  <c r="Y100" i="37"/>
  <c r="R100" i="37"/>
  <c r="Q100" i="37"/>
  <c r="BA100" i="37" s="1"/>
  <c r="S100" i="37"/>
  <c r="AS100" i="37"/>
  <c r="AF100" i="37" s="1"/>
  <c r="V100" i="37"/>
  <c r="AY100" i="37" s="1"/>
  <c r="P100" i="37"/>
  <c r="AU31" i="12"/>
  <c r="P31" i="12"/>
  <c r="W31" i="12"/>
  <c r="AA31" i="12"/>
  <c r="R31" i="12"/>
  <c r="Z31" i="12"/>
  <c r="AZ31" i="12" s="1"/>
  <c r="S31" i="12"/>
  <c r="Y31" i="12"/>
  <c r="U31" i="12"/>
  <c r="AB31" i="12"/>
  <c r="V31" i="12"/>
  <c r="AY31" i="12" s="1"/>
  <c r="Q31" i="12"/>
  <c r="BA31" i="12" s="1"/>
  <c r="AB11" i="12"/>
  <c r="U11" i="12"/>
  <c r="P11" i="12"/>
  <c r="Q11" i="12"/>
  <c r="BA11" i="12" s="1"/>
  <c r="AU11" i="12"/>
  <c r="AV21" i="12" s="1"/>
  <c r="Z11" i="12"/>
  <c r="AZ11" i="12" s="1"/>
  <c r="R11" i="12"/>
  <c r="S11" i="12"/>
  <c r="AA11" i="12"/>
  <c r="Y11" i="12"/>
  <c r="W11" i="12"/>
  <c r="V11" i="12"/>
  <c r="AY11" i="12" s="1"/>
  <c r="AE42" i="37" a="1"/>
  <c r="AE42" i="37" s="1"/>
  <c r="Q42" i="37"/>
  <c r="BA42" i="37" s="1"/>
  <c r="BB42" i="37" s="1"/>
  <c r="V42" i="37"/>
  <c r="AY42" i="37" s="1"/>
  <c r="Z42" i="37"/>
  <c r="AZ42" i="37" s="1"/>
  <c r="U42" i="37"/>
  <c r="P42" i="37"/>
  <c r="S42" i="37"/>
  <c r="AU42" i="37"/>
  <c r="AB42" i="37"/>
  <c r="Y42" i="37"/>
  <c r="AA42" i="37"/>
  <c r="W42" i="37"/>
  <c r="R42" i="37"/>
  <c r="A92" i="34"/>
  <c r="D92" i="34"/>
  <c r="A39" i="31"/>
  <c r="D39" i="31"/>
  <c r="D56" i="12"/>
  <c r="A56" i="12"/>
  <c r="A41" i="36"/>
  <c r="D41" i="36"/>
  <c r="S96" i="28"/>
  <c r="AA96" i="28"/>
  <c r="Z96" i="28"/>
  <c r="AZ96" i="28" s="1"/>
  <c r="U96" i="28"/>
  <c r="AB96" i="28"/>
  <c r="Y96" i="28"/>
  <c r="W96" i="28"/>
  <c r="AE96" i="28" a="1"/>
  <c r="AE96" i="28" s="1"/>
  <c r="AD96" i="28" s="1"/>
  <c r="AC96" i="28" s="1"/>
  <c r="V96" i="28"/>
  <c r="AY96" i="28" s="1"/>
  <c r="R96" i="28"/>
  <c r="Q96" i="28"/>
  <c r="BA96" i="28" s="1"/>
  <c r="BB96" i="28" s="1"/>
  <c r="P96" i="28"/>
  <c r="V30" i="34"/>
  <c r="AY30" i="34" s="1"/>
  <c r="U30" i="34"/>
  <c r="Y30" i="34"/>
  <c r="Z30" i="34"/>
  <c r="AZ30" i="34" s="1"/>
  <c r="AU30" i="34"/>
  <c r="P30" i="34"/>
  <c r="S30" i="34"/>
  <c r="AA30" i="34"/>
  <c r="W30" i="34"/>
  <c r="AB30" i="34"/>
  <c r="R30" i="34"/>
  <c r="Q30" i="34"/>
  <c r="BA30" i="34" s="1"/>
  <c r="D58" i="12"/>
  <c r="A58" i="12"/>
  <c r="BC58" i="12" s="1"/>
  <c r="D30" i="32"/>
  <c r="A30" i="32"/>
  <c r="A5" i="28"/>
  <c r="D5" i="28"/>
  <c r="D4" i="42"/>
  <c r="A4" i="42"/>
  <c r="D35" i="33"/>
  <c r="A35" i="33"/>
  <c r="S81" i="12"/>
  <c r="P81" i="12"/>
  <c r="Y81" i="12"/>
  <c r="Z81" i="12"/>
  <c r="AZ81" i="12" s="1"/>
  <c r="AS81" i="12"/>
  <c r="AF81" i="12" s="1"/>
  <c r="W81" i="12"/>
  <c r="Q81" i="12"/>
  <c r="BA81" i="12" s="1"/>
  <c r="AB81" i="12"/>
  <c r="R81" i="12"/>
  <c r="U81" i="12"/>
  <c r="AA81" i="12"/>
  <c r="V81" i="12"/>
  <c r="AY81" i="12" s="1"/>
  <c r="BB81" i="12" s="1"/>
  <c r="D19" i="12"/>
  <c r="A19" i="12"/>
  <c r="S108" i="46"/>
  <c r="R108" i="46"/>
  <c r="Q108" i="46"/>
  <c r="BA108" i="46" s="1"/>
  <c r="AB108" i="46"/>
  <c r="Y108" i="46"/>
  <c r="U108" i="46"/>
  <c r="AA108" i="46"/>
  <c r="W108" i="46"/>
  <c r="V108" i="46"/>
  <c r="AY108" i="46" s="1"/>
  <c r="P108" i="46"/>
  <c r="Z108" i="46"/>
  <c r="AZ108" i="46" s="1"/>
  <c r="BB108" i="46" s="1"/>
  <c r="S28" i="46"/>
  <c r="AU28" i="46"/>
  <c r="W28" i="46"/>
  <c r="R28" i="46"/>
  <c r="AA28" i="46"/>
  <c r="U28" i="46"/>
  <c r="V28" i="46"/>
  <c r="AY28" i="46" s="1"/>
  <c r="Z28" i="46"/>
  <c r="AZ28" i="46" s="1"/>
  <c r="Y28" i="46"/>
  <c r="AB28" i="46"/>
  <c r="P28" i="46"/>
  <c r="Q28" i="46"/>
  <c r="BA28" i="46" s="1"/>
  <c r="AI17" i="40" a="1"/>
  <c r="AI17" i="40" s="1"/>
  <c r="AJ17" i="40" s="1"/>
  <c r="AL17" i="40" s="1"/>
  <c r="AI26" i="40" a="1"/>
  <c r="AI26" i="40" s="1"/>
  <c r="AJ26" i="40" s="1"/>
  <c r="AL26" i="40" s="1"/>
  <c r="AI8" i="39" a="1"/>
  <c r="AI8" i="39" s="1"/>
  <c r="AJ8" i="39" s="1"/>
  <c r="AL8" i="39" s="1"/>
  <c r="AI24" i="39" a="1"/>
  <c r="AI24" i="39" s="1"/>
  <c r="AJ24" i="39" s="1"/>
  <c r="AL24" i="39" s="1"/>
  <c r="AI30" i="39" a="1"/>
  <c r="AI30" i="39" s="1"/>
  <c r="AJ30" i="39" s="1"/>
  <c r="AK30" i="39" s="1"/>
  <c r="AI2" i="44" a="1"/>
  <c r="AI2" i="44" s="1"/>
  <c r="AJ2" i="44" s="1"/>
  <c r="AK2" i="44" s="1"/>
  <c r="AI26" i="44" a="1"/>
  <c r="AI26" i="44" s="1"/>
  <c r="AJ26" i="44" s="1"/>
  <c r="AL26" i="44" s="1"/>
  <c r="AI27" i="44" a="1"/>
  <c r="AI27" i="44" s="1"/>
  <c r="AJ27" i="44" s="1"/>
  <c r="AL27" i="44" s="1"/>
  <c r="AI5" i="44" a="1"/>
  <c r="AI5" i="44" s="1"/>
  <c r="AJ5" i="44" s="1"/>
  <c r="AK5" i="44" s="1"/>
  <c r="AI13" i="43" a="1"/>
  <c r="AI13" i="43" s="1"/>
  <c r="AJ13" i="43" s="1"/>
  <c r="AK13" i="43" s="1"/>
  <c r="AI8" i="41" a="1"/>
  <c r="AI8" i="41" s="1"/>
  <c r="AJ8" i="41" s="1"/>
  <c r="AL8" i="41" s="1"/>
  <c r="AI24" i="41" a="1"/>
  <c r="AI24" i="41" s="1"/>
  <c r="AJ24" i="41" s="1"/>
  <c r="AL24" i="41" s="1"/>
  <c r="AI33" i="31" a="1"/>
  <c r="AI33" i="31" s="1"/>
  <c r="AJ33" i="31" s="1"/>
  <c r="AK33" i="31" s="1"/>
  <c r="AI32" i="45" a="1"/>
  <c r="AI32" i="45" s="1"/>
  <c r="AJ32" i="45" s="1"/>
  <c r="AK32" i="45" s="1"/>
  <c r="AI15" i="45" a="1"/>
  <c r="AI15" i="45" s="1"/>
  <c r="AJ15" i="45" s="1"/>
  <c r="AK15" i="45" s="1"/>
  <c r="AI8" i="45" a="1"/>
  <c r="AI8" i="45" s="1"/>
  <c r="AJ8" i="45" s="1"/>
  <c r="AL8" i="45" s="1"/>
  <c r="AI2" i="45" a="1"/>
  <c r="AI2" i="45" s="1"/>
  <c r="AJ2" i="45" s="1"/>
  <c r="AL2" i="45" s="1"/>
  <c r="AI7" i="38" a="1"/>
  <c r="AI7" i="38" s="1"/>
  <c r="AJ7" i="38" s="1"/>
  <c r="AK7" i="38" s="1"/>
  <c r="AI2" i="38" a="1"/>
  <c r="AI2" i="38" s="1"/>
  <c r="AJ2" i="38" s="1"/>
  <c r="AK2" i="38" s="1"/>
  <c r="AI4" i="38" a="1"/>
  <c r="AI4" i="38" s="1"/>
  <c r="AJ4" i="38" s="1"/>
  <c r="AK4" i="38" s="1"/>
  <c r="AI9" i="36" a="1"/>
  <c r="AI9" i="36" s="1"/>
  <c r="AJ9" i="36" s="1"/>
  <c r="AK9" i="36" s="1"/>
  <c r="AI29" i="36" a="1"/>
  <c r="AI29" i="36" s="1"/>
  <c r="AJ29" i="36" s="1"/>
  <c r="AL29" i="36" s="1"/>
  <c r="AI15" i="35" a="1"/>
  <c r="AI15" i="35" s="1"/>
  <c r="AJ15" i="35" s="1"/>
  <c r="AK15" i="35" s="1"/>
  <c r="AI6" i="35" a="1"/>
  <c r="AI6" i="35" s="1"/>
  <c r="AJ6" i="35" s="1"/>
  <c r="AL6" i="35" s="1"/>
  <c r="S87" i="56"/>
  <c r="AA87" i="56"/>
  <c r="R87" i="56"/>
  <c r="Q87" i="56"/>
  <c r="BA87" i="56" s="1"/>
  <c r="BB87" i="56" s="1"/>
  <c r="Y87" i="56"/>
  <c r="Z87" i="56"/>
  <c r="AZ87" i="56" s="1"/>
  <c r="V87" i="56"/>
  <c r="AY87" i="56" s="1"/>
  <c r="P87" i="56"/>
  <c r="AB87" i="56"/>
  <c r="AE87" i="56" a="1"/>
  <c r="AE87" i="56" s="1"/>
  <c r="AD87" i="56" s="1"/>
  <c r="AC87" i="56" s="1"/>
  <c r="U87" i="56"/>
  <c r="W87" i="56"/>
  <c r="AA57" i="54"/>
  <c r="W57" i="54"/>
  <c r="AB57" i="54"/>
  <c r="AE57" i="54" a="1"/>
  <c r="AE57" i="54" s="1"/>
  <c r="V57" i="54"/>
  <c r="AY57" i="54" s="1"/>
  <c r="S57" i="54"/>
  <c r="U57" i="54"/>
  <c r="Q57" i="54"/>
  <c r="BA57" i="54" s="1"/>
  <c r="BB57" i="54" s="1"/>
  <c r="AU57" i="54"/>
  <c r="AV12" i="54" s="1"/>
  <c r="Z57" i="54"/>
  <c r="AZ57" i="54" s="1"/>
  <c r="P57" i="54"/>
  <c r="Y57" i="54"/>
  <c r="R57" i="54"/>
  <c r="AA125" i="57"/>
  <c r="V125" i="57"/>
  <c r="AY125" i="57" s="1"/>
  <c r="AB125" i="57"/>
  <c r="Q125" i="57"/>
  <c r="BA125" i="57" s="1"/>
  <c r="BB125" i="57" s="1"/>
  <c r="U125" i="57"/>
  <c r="Z125" i="57"/>
  <c r="AZ125" i="57" s="1"/>
  <c r="S125" i="57"/>
  <c r="P125" i="57"/>
  <c r="R125" i="57"/>
  <c r="W125" i="57"/>
  <c r="AE125" i="57" a="1"/>
  <c r="AE125" i="57" s="1"/>
  <c r="Y125" i="57"/>
  <c r="U96" i="56"/>
  <c r="W96" i="56"/>
  <c r="AS96" i="56"/>
  <c r="AF96" i="56" s="1"/>
  <c r="Y96" i="56"/>
  <c r="Q96" i="56"/>
  <c r="BA96" i="56" s="1"/>
  <c r="P96" i="56"/>
  <c r="S96" i="56"/>
  <c r="AB96" i="56"/>
  <c r="R96" i="56"/>
  <c r="AA96" i="56"/>
  <c r="V96" i="56"/>
  <c r="AY96" i="56" s="1"/>
  <c r="Z96" i="56"/>
  <c r="AZ96" i="56" s="1"/>
  <c r="Y55" i="53"/>
  <c r="AA55" i="53"/>
  <c r="Z55" i="53"/>
  <c r="AZ55" i="53" s="1"/>
  <c r="U55" i="53"/>
  <c r="W55" i="53"/>
  <c r="S55" i="53"/>
  <c r="V55" i="53"/>
  <c r="AY55" i="53" s="1"/>
  <c r="AB55" i="53"/>
  <c r="R55" i="53"/>
  <c r="Q55" i="53"/>
  <c r="BA55" i="53" s="1"/>
  <c r="P55" i="53"/>
  <c r="AU55" i="53"/>
  <c r="AB23" i="57"/>
  <c r="U23" i="57"/>
  <c r="Q23" i="57"/>
  <c r="BA23" i="57" s="1"/>
  <c r="AA23" i="57"/>
  <c r="Z23" i="57"/>
  <c r="AZ23" i="57" s="1"/>
  <c r="P23" i="57"/>
  <c r="V23" i="57"/>
  <c r="AY23" i="57" s="1"/>
  <c r="Y23" i="57"/>
  <c r="S23" i="57"/>
  <c r="W23" i="57"/>
  <c r="R23" i="57"/>
  <c r="AU23" i="57"/>
  <c r="AV109" i="57" s="1"/>
  <c r="W121" i="56"/>
  <c r="Y121" i="56"/>
  <c r="V121" i="56"/>
  <c r="AY121" i="56" s="1"/>
  <c r="P121" i="56"/>
  <c r="U121" i="56"/>
  <c r="S121" i="56"/>
  <c r="R121" i="56"/>
  <c r="AE121" i="56" a="1"/>
  <c r="AE121" i="56" s="1"/>
  <c r="AD121" i="56" s="1"/>
  <c r="AC121" i="56" s="1"/>
  <c r="AB121" i="56"/>
  <c r="AA121" i="56"/>
  <c r="Q121" i="56"/>
  <c r="BA121" i="56" s="1"/>
  <c r="BB121" i="56" s="1"/>
  <c r="Z121" i="56"/>
  <c r="AZ121" i="56" s="1"/>
  <c r="S7" i="55"/>
  <c r="AA7" i="55"/>
  <c r="P7" i="55"/>
  <c r="AU7" i="55"/>
  <c r="W7" i="55"/>
  <c r="V7" i="55"/>
  <c r="AY7" i="55" s="1"/>
  <c r="Q7" i="55"/>
  <c r="BA7" i="55" s="1"/>
  <c r="AB7" i="55"/>
  <c r="U7" i="55"/>
  <c r="Y7" i="55"/>
  <c r="Z7" i="55"/>
  <c r="AZ7" i="55" s="1"/>
  <c r="R7" i="55"/>
  <c r="AA115" i="57"/>
  <c r="Q115" i="57"/>
  <c r="BA115" i="57" s="1"/>
  <c r="U115" i="57"/>
  <c r="Z115" i="57"/>
  <c r="AZ115" i="57" s="1"/>
  <c r="AS115" i="57"/>
  <c r="AF115" i="57" s="1"/>
  <c r="P115" i="57"/>
  <c r="W115" i="57"/>
  <c r="V115" i="57"/>
  <c r="AY115" i="57" s="1"/>
  <c r="S115" i="57"/>
  <c r="Y115" i="57"/>
  <c r="R115" i="57"/>
  <c r="AB115" i="57"/>
  <c r="AA42" i="56"/>
  <c r="Z42" i="56"/>
  <c r="AZ42" i="56" s="1"/>
  <c r="AU42" i="56"/>
  <c r="AV68" i="56" s="1"/>
  <c r="U42" i="56"/>
  <c r="S42" i="56"/>
  <c r="AB42" i="56"/>
  <c r="P42" i="56"/>
  <c r="Q42" i="56"/>
  <c r="BA42" i="56" s="1"/>
  <c r="W42" i="56"/>
  <c r="R42" i="56"/>
  <c r="V42" i="56"/>
  <c r="AY42" i="56" s="1"/>
  <c r="Y42" i="56"/>
  <c r="AA94" i="54"/>
  <c r="Q94" i="54"/>
  <c r="BA94" i="54" s="1"/>
  <c r="S94" i="54"/>
  <c r="Z94" i="54"/>
  <c r="AZ94" i="54" s="1"/>
  <c r="AS94" i="54"/>
  <c r="AF94" i="54" s="1"/>
  <c r="P94" i="54"/>
  <c r="U94" i="54"/>
  <c r="W94" i="54"/>
  <c r="R94" i="54"/>
  <c r="Y94" i="54"/>
  <c r="AB94" i="54"/>
  <c r="V94" i="54"/>
  <c r="AY94" i="54" s="1"/>
  <c r="P78" i="56"/>
  <c r="W78" i="56"/>
  <c r="V78" i="56"/>
  <c r="AY78" i="56" s="1"/>
  <c r="AA78" i="56"/>
  <c r="S78" i="56"/>
  <c r="Q78" i="56"/>
  <c r="BA78" i="56" s="1"/>
  <c r="R78" i="56"/>
  <c r="U78" i="56"/>
  <c r="AS78" i="56"/>
  <c r="AF78" i="56" s="1"/>
  <c r="Y78" i="56"/>
  <c r="AB78" i="56"/>
  <c r="Z78" i="56"/>
  <c r="AZ78" i="56" s="1"/>
  <c r="W38" i="52"/>
  <c r="V38" i="52"/>
  <c r="AY38" i="52" s="1"/>
  <c r="AU38" i="52"/>
  <c r="U38" i="52"/>
  <c r="AA38" i="52"/>
  <c r="S38" i="52"/>
  <c r="Z38" i="52"/>
  <c r="AZ38" i="52" s="1"/>
  <c r="Q38" i="52"/>
  <c r="BA38" i="52" s="1"/>
  <c r="BB38" i="52" s="1"/>
  <c r="Y38" i="52"/>
  <c r="R38" i="52"/>
  <c r="P38" i="52"/>
  <c r="AE38" i="52" a="1"/>
  <c r="AE38" i="52" s="1"/>
  <c r="AB38" i="52"/>
  <c r="AA37" i="51"/>
  <c r="Z37" i="51"/>
  <c r="AZ37" i="51" s="1"/>
  <c r="Q37" i="51"/>
  <c r="BA37" i="51" s="1"/>
  <c r="U37" i="51"/>
  <c r="Y37" i="51"/>
  <c r="W37" i="51"/>
  <c r="AB37" i="51"/>
  <c r="AU37" i="51"/>
  <c r="V37" i="51"/>
  <c r="AY37" i="51" s="1"/>
  <c r="P37" i="51"/>
  <c r="S37" i="51"/>
  <c r="R37" i="51"/>
  <c r="Z110" i="50"/>
  <c r="AZ110" i="50" s="1"/>
  <c r="AB110" i="50"/>
  <c r="P110" i="50"/>
  <c r="S110" i="50"/>
  <c r="W110" i="50"/>
  <c r="V110" i="50"/>
  <c r="AY110" i="50" s="1"/>
  <c r="R110" i="50"/>
  <c r="Q110" i="50"/>
  <c r="BA110" i="50" s="1"/>
  <c r="AS110" i="50"/>
  <c r="AF110" i="50" s="1"/>
  <c r="U110" i="50"/>
  <c r="AA110" i="50"/>
  <c r="Y110" i="50"/>
  <c r="R66" i="54"/>
  <c r="Z66" i="54"/>
  <c r="AZ66" i="54" s="1"/>
  <c r="S66" i="54"/>
  <c r="P66" i="54"/>
  <c r="W66" i="54"/>
  <c r="U66" i="54"/>
  <c r="AE66" i="54" a="1"/>
  <c r="AE66" i="54" s="1"/>
  <c r="AD66" i="54" s="1"/>
  <c r="AC66" i="54" s="1"/>
  <c r="V66" i="54"/>
  <c r="AY66" i="54" s="1"/>
  <c r="AA66" i="54"/>
  <c r="Q66" i="54"/>
  <c r="BA66" i="54" s="1"/>
  <c r="BB66" i="54" s="1"/>
  <c r="Y66" i="54"/>
  <c r="AB66" i="54"/>
  <c r="S121" i="52"/>
  <c r="W121" i="52"/>
  <c r="V121" i="52"/>
  <c r="AY121" i="52" s="1"/>
  <c r="AB121" i="52"/>
  <c r="R121" i="52"/>
  <c r="Q121" i="52"/>
  <c r="BA121" i="52" s="1"/>
  <c r="BB121" i="52" s="1"/>
  <c r="P121" i="52"/>
  <c r="Y121" i="52"/>
  <c r="AE121" i="52" a="1"/>
  <c r="AE121" i="52" s="1"/>
  <c r="AA121" i="52"/>
  <c r="Z121" i="52"/>
  <c r="AZ121" i="52" s="1"/>
  <c r="U121" i="52"/>
  <c r="AS80" i="54"/>
  <c r="AF80" i="54" s="1"/>
  <c r="Y80" i="54"/>
  <c r="W80" i="54"/>
  <c r="S80" i="54"/>
  <c r="R80" i="54"/>
  <c r="V80" i="54"/>
  <c r="AY80" i="54" s="1"/>
  <c r="AA80" i="54"/>
  <c r="Z80" i="54"/>
  <c r="AZ80" i="54" s="1"/>
  <c r="P80" i="54"/>
  <c r="U80" i="54"/>
  <c r="AB80" i="54"/>
  <c r="Q80" i="54"/>
  <c r="BA80" i="54" s="1"/>
  <c r="V94" i="50"/>
  <c r="AY94" i="50" s="1"/>
  <c r="Q94" i="50"/>
  <c r="BA94" i="50" s="1"/>
  <c r="AB94" i="50"/>
  <c r="AA94" i="50"/>
  <c r="AS94" i="50"/>
  <c r="AF94" i="50" s="1"/>
  <c r="Z94" i="50"/>
  <c r="AZ94" i="50" s="1"/>
  <c r="S94" i="50"/>
  <c r="P94" i="50"/>
  <c r="Y94" i="50"/>
  <c r="U94" i="50"/>
  <c r="W94" i="50"/>
  <c r="R94" i="50"/>
  <c r="V8" i="53"/>
  <c r="AY8" i="53" s="1"/>
  <c r="W8" i="53"/>
  <c r="U8" i="53"/>
  <c r="S8" i="53"/>
  <c r="P8" i="53"/>
  <c r="Q8" i="53"/>
  <c r="BA8" i="53" s="1"/>
  <c r="AB8" i="53"/>
  <c r="Z8" i="53"/>
  <c r="AZ8" i="53" s="1"/>
  <c r="AU8" i="53"/>
  <c r="Y8" i="53"/>
  <c r="AA8" i="53"/>
  <c r="R8" i="53"/>
  <c r="AU44" i="53"/>
  <c r="AV37" i="53" s="1"/>
  <c r="Z44" i="53"/>
  <c r="AZ44" i="53" s="1"/>
  <c r="AE44" i="53" a="1"/>
  <c r="AE44" i="53" s="1"/>
  <c r="Y44" i="53"/>
  <c r="U44" i="53"/>
  <c r="V44" i="53"/>
  <c r="AY44" i="53" s="1"/>
  <c r="Q44" i="53"/>
  <c r="BA44" i="53" s="1"/>
  <c r="BB44" i="53" s="1"/>
  <c r="AB44" i="53"/>
  <c r="S44" i="53"/>
  <c r="R44" i="53"/>
  <c r="AA44" i="53"/>
  <c r="W44" i="53"/>
  <c r="P44" i="53"/>
  <c r="Z103" i="57"/>
  <c r="AZ103" i="57" s="1"/>
  <c r="AA103" i="57"/>
  <c r="U103" i="57"/>
  <c r="P103" i="57"/>
  <c r="W103" i="57"/>
  <c r="V103" i="57"/>
  <c r="AY103" i="57" s="1"/>
  <c r="Y103" i="57"/>
  <c r="Q103" i="57"/>
  <c r="BA103" i="57" s="1"/>
  <c r="S103" i="57"/>
  <c r="AB103" i="57"/>
  <c r="R103" i="57"/>
  <c r="AS103" i="57"/>
  <c r="AF103" i="57" s="1"/>
  <c r="S73" i="52"/>
  <c r="V73" i="52"/>
  <c r="AY73" i="52" s="1"/>
  <c r="P73" i="52"/>
  <c r="R73" i="52"/>
  <c r="AB73" i="52"/>
  <c r="Q73" i="52"/>
  <c r="BA73" i="52" s="1"/>
  <c r="BB73" i="52" s="1"/>
  <c r="U73" i="52"/>
  <c r="AA73" i="52"/>
  <c r="Y73" i="52"/>
  <c r="Z73" i="52"/>
  <c r="AZ73" i="52" s="1"/>
  <c r="W73" i="52"/>
  <c r="AE73" i="52" a="1"/>
  <c r="AE73" i="52" s="1"/>
  <c r="R53" i="50"/>
  <c r="AU53" i="50"/>
  <c r="AV113" i="50" s="1"/>
  <c r="D113" i="50" s="1"/>
  <c r="V53" i="50"/>
  <c r="AY53" i="50" s="1"/>
  <c r="AA53" i="50"/>
  <c r="S53" i="50"/>
  <c r="Q53" i="50"/>
  <c r="BA53" i="50" s="1"/>
  <c r="BB53" i="50" s="1"/>
  <c r="AE53" i="50" a="1"/>
  <c r="AE53" i="50" s="1"/>
  <c r="Z53" i="50"/>
  <c r="AZ53" i="50" s="1"/>
  <c r="AB53" i="50"/>
  <c r="Y53" i="50"/>
  <c r="P53" i="50"/>
  <c r="W53" i="50"/>
  <c r="U53" i="50"/>
  <c r="AI16" i="49" a="1"/>
  <c r="AI16" i="49" s="1"/>
  <c r="AJ16" i="49" s="1"/>
  <c r="AK16" i="49" s="1"/>
  <c r="AI31" i="49" a="1"/>
  <c r="AI31" i="49" s="1"/>
  <c r="AJ31" i="49" s="1"/>
  <c r="AK31" i="49" s="1"/>
  <c r="AI5" i="49" a="1"/>
  <c r="AI5" i="49" s="1"/>
  <c r="AJ5" i="49" s="1"/>
  <c r="AL5" i="49" s="1"/>
  <c r="AI7" i="49" a="1"/>
  <c r="AI7" i="49" s="1"/>
  <c r="AJ7" i="49" s="1"/>
  <c r="AL7" i="49" s="1"/>
  <c r="AI18" i="49" a="1"/>
  <c r="AI18" i="49" s="1"/>
  <c r="AJ18" i="49" s="1"/>
  <c r="AL18" i="49" s="1"/>
  <c r="AI13" i="49" a="1"/>
  <c r="AI13" i="49" s="1"/>
  <c r="AJ13" i="49" s="1"/>
  <c r="AK13" i="49" s="1"/>
  <c r="AI17" i="49" a="1"/>
  <c r="AI17" i="49" s="1"/>
  <c r="AJ17" i="49" s="1"/>
  <c r="AK17" i="49" s="1"/>
  <c r="AI21" i="49" a="1"/>
  <c r="AI21" i="49" s="1"/>
  <c r="AJ21" i="49" s="1"/>
  <c r="AL21" i="49" s="1"/>
  <c r="AI28" i="49" a="1"/>
  <c r="AI28" i="49" s="1"/>
  <c r="AJ28" i="49" s="1"/>
  <c r="AK28" i="49" s="1"/>
  <c r="AI23" i="49" a="1"/>
  <c r="AI23" i="49" s="1"/>
  <c r="AJ23" i="49" s="1"/>
  <c r="AL23" i="49" s="1"/>
  <c r="AI8" i="49" a="1"/>
  <c r="AI8" i="49" s="1"/>
  <c r="AJ8" i="49" s="1"/>
  <c r="AL8" i="49" s="1"/>
  <c r="AI20" i="49" a="1"/>
  <c r="AI20" i="49" s="1"/>
  <c r="AJ20" i="49" s="1"/>
  <c r="AL20" i="49" s="1"/>
  <c r="AI33" i="49" a="1"/>
  <c r="AI33" i="49" s="1"/>
  <c r="AJ33" i="49" s="1"/>
  <c r="AK33" i="49" s="1"/>
  <c r="AI22" i="49" a="1"/>
  <c r="AI22" i="49" s="1"/>
  <c r="AJ22" i="49" s="1"/>
  <c r="AL22" i="49" s="1"/>
  <c r="AI26" i="49" a="1"/>
  <c r="AI26" i="49" s="1"/>
  <c r="AJ26" i="49" s="1"/>
  <c r="AK26" i="49" s="1"/>
  <c r="AI3" i="49" a="1"/>
  <c r="AI3" i="49" s="1"/>
  <c r="AJ3" i="49" s="1"/>
  <c r="AL3" i="49" s="1"/>
  <c r="AI15" i="49" a="1"/>
  <c r="AI15" i="49" s="1"/>
  <c r="AJ15" i="49" s="1"/>
  <c r="AK15" i="49" s="1"/>
  <c r="AI11" i="49" a="1"/>
  <c r="AI11" i="49" s="1"/>
  <c r="AJ11" i="49" s="1"/>
  <c r="AK11" i="49" s="1"/>
  <c r="AI14" i="49" a="1"/>
  <c r="AI14" i="49" s="1"/>
  <c r="AJ14" i="49" s="1"/>
  <c r="AK14" i="49" s="1"/>
  <c r="AI29" i="49" a="1"/>
  <c r="AI29" i="49" s="1"/>
  <c r="AJ29" i="49" s="1"/>
  <c r="AK29" i="49" s="1"/>
  <c r="AI19" i="49" a="1"/>
  <c r="AI19" i="49" s="1"/>
  <c r="AJ19" i="49" s="1"/>
  <c r="AL19" i="49" s="1"/>
  <c r="AI12" i="49" a="1"/>
  <c r="AI12" i="49" s="1"/>
  <c r="AJ12" i="49" s="1"/>
  <c r="AK12" i="49" s="1"/>
  <c r="AI9" i="49" a="1"/>
  <c r="AI9" i="49" s="1"/>
  <c r="AJ9" i="49" s="1"/>
  <c r="AL9" i="49" s="1"/>
  <c r="AI4" i="49" a="1"/>
  <c r="AI4" i="49" s="1"/>
  <c r="AJ4" i="49" s="1"/>
  <c r="AL4" i="49" s="1"/>
  <c r="AI27" i="49" a="1"/>
  <c r="AI27" i="49" s="1"/>
  <c r="AJ27" i="49" s="1"/>
  <c r="AK27" i="49" s="1"/>
  <c r="AI30" i="49" a="1"/>
  <c r="AI30" i="49" s="1"/>
  <c r="AJ30" i="49" s="1"/>
  <c r="AK30" i="49" s="1"/>
  <c r="AI2" i="49" a="1"/>
  <c r="AI2" i="49" s="1"/>
  <c r="AJ2" i="49" s="1"/>
  <c r="AL2" i="49" s="1"/>
  <c r="AI25" i="49" a="1"/>
  <c r="AI25" i="49" s="1"/>
  <c r="AJ25" i="49" s="1"/>
  <c r="AL25" i="49" s="1"/>
  <c r="AI10" i="49" a="1"/>
  <c r="AI10" i="49" s="1"/>
  <c r="AJ10" i="49" s="1"/>
  <c r="AK10" i="49" s="1"/>
  <c r="AI6" i="49" a="1"/>
  <c r="AI6" i="49" s="1"/>
  <c r="AJ6" i="49" s="1"/>
  <c r="AL6" i="49" s="1"/>
  <c r="AI32" i="49" a="1"/>
  <c r="AI32" i="49" s="1"/>
  <c r="AJ32" i="49" s="1"/>
  <c r="AK32" i="49" s="1"/>
  <c r="AI24" i="49" a="1"/>
  <c r="AI24" i="49" s="1"/>
  <c r="AJ24" i="49" s="1"/>
  <c r="AL24" i="49" s="1"/>
  <c r="Y31" i="56"/>
  <c r="R31" i="56"/>
  <c r="AA31" i="56"/>
  <c r="Q31" i="56"/>
  <c r="BA31" i="56" s="1"/>
  <c r="Z31" i="56"/>
  <c r="AZ31" i="56" s="1"/>
  <c r="AU31" i="56"/>
  <c r="W31" i="56"/>
  <c r="AB31" i="56"/>
  <c r="P31" i="56"/>
  <c r="V31" i="56"/>
  <c r="AY31" i="56" s="1"/>
  <c r="U31" i="56"/>
  <c r="S31" i="56"/>
  <c r="R16" i="53"/>
  <c r="AB16" i="53"/>
  <c r="Q16" i="53"/>
  <c r="BA16" i="53" s="1"/>
  <c r="BB16" i="53" s="1"/>
  <c r="AE16" i="53" a="1"/>
  <c r="AE16" i="53" s="1"/>
  <c r="AA16" i="53"/>
  <c r="V16" i="53"/>
  <c r="AY16" i="53" s="1"/>
  <c r="Z16" i="53"/>
  <c r="AZ16" i="53" s="1"/>
  <c r="U16" i="53"/>
  <c r="AU16" i="53"/>
  <c r="S16" i="53"/>
  <c r="P16" i="53"/>
  <c r="W16" i="53"/>
  <c r="Y16" i="53"/>
  <c r="Q126" i="57"/>
  <c r="BA126" i="57" s="1"/>
  <c r="BB126" i="57" s="1"/>
  <c r="AA126" i="57"/>
  <c r="Z126" i="57"/>
  <c r="AZ126" i="57" s="1"/>
  <c r="S126" i="57"/>
  <c r="P126" i="57"/>
  <c r="AB126" i="57"/>
  <c r="Y126" i="57"/>
  <c r="R126" i="57"/>
  <c r="W126" i="57"/>
  <c r="AE126" i="57" a="1"/>
  <c r="AE126" i="57" s="1"/>
  <c r="AD126" i="57" s="1"/>
  <c r="AC126" i="57" s="1"/>
  <c r="V126" i="57"/>
  <c r="AY126" i="57" s="1"/>
  <c r="U126" i="57"/>
  <c r="Y48" i="54"/>
  <c r="W48" i="54"/>
  <c r="S48" i="54"/>
  <c r="AB48" i="54"/>
  <c r="Z48" i="54"/>
  <c r="AZ48" i="54" s="1"/>
  <c r="R48" i="54"/>
  <c r="Q48" i="54"/>
  <c r="BA48" i="54" s="1"/>
  <c r="P48" i="54"/>
  <c r="AA48" i="54"/>
  <c r="AU48" i="54"/>
  <c r="V48" i="54"/>
  <c r="AY48" i="54" s="1"/>
  <c r="U48" i="54"/>
  <c r="Y21" i="49"/>
  <c r="U21" i="49"/>
  <c r="AB21" i="49"/>
  <c r="W21" i="49"/>
  <c r="AU21" i="49"/>
  <c r="S21" i="49"/>
  <c r="Z21" i="49"/>
  <c r="AZ21" i="49" s="1"/>
  <c r="P21" i="49"/>
  <c r="AA21" i="49"/>
  <c r="V21" i="49"/>
  <c r="AY21" i="49" s="1"/>
  <c r="R21" i="49"/>
  <c r="Q21" i="49"/>
  <c r="BA21" i="49" s="1"/>
  <c r="Q118" i="48"/>
  <c r="BA118" i="48" s="1"/>
  <c r="BB118" i="48" s="1"/>
  <c r="S118" i="48"/>
  <c r="AA118" i="48"/>
  <c r="V118" i="48"/>
  <c r="AY118" i="48" s="1"/>
  <c r="R118" i="48"/>
  <c r="W118" i="48"/>
  <c r="U118" i="48"/>
  <c r="AB118" i="48"/>
  <c r="Z118" i="48"/>
  <c r="AZ118" i="48" s="1"/>
  <c r="P118" i="48"/>
  <c r="Y118" i="48"/>
  <c r="AE118" i="48" a="1"/>
  <c r="AE118" i="48" s="1"/>
  <c r="AD118" i="48" s="1"/>
  <c r="AC118" i="48" s="1"/>
  <c r="AB63" i="50"/>
  <c r="AA63" i="50"/>
  <c r="Z63" i="50"/>
  <c r="AZ63" i="50" s="1"/>
  <c r="W63" i="50"/>
  <c r="P63" i="50"/>
  <c r="V63" i="50"/>
  <c r="AY63" i="50" s="1"/>
  <c r="U63" i="50"/>
  <c r="S63" i="50"/>
  <c r="Q63" i="50"/>
  <c r="BA63" i="50" s="1"/>
  <c r="Y63" i="50"/>
  <c r="AU63" i="50"/>
  <c r="AV119" i="50" s="1"/>
  <c r="R63" i="50"/>
  <c r="W74" i="48"/>
  <c r="Q74" i="48"/>
  <c r="BA74" i="48" s="1"/>
  <c r="Z74" i="48"/>
  <c r="AZ74" i="48" s="1"/>
  <c r="P74" i="48"/>
  <c r="Y74" i="48"/>
  <c r="AB74" i="48"/>
  <c r="AA74" i="48"/>
  <c r="V74" i="48"/>
  <c r="AY74" i="48" s="1"/>
  <c r="U74" i="48"/>
  <c r="R74" i="48"/>
  <c r="S74" i="48"/>
  <c r="AS74" i="48"/>
  <c r="AF74" i="48" s="1"/>
  <c r="R97" i="46"/>
  <c r="W97" i="46"/>
  <c r="Q97" i="46"/>
  <c r="BA97" i="46" s="1"/>
  <c r="P97" i="46"/>
  <c r="V97" i="46"/>
  <c r="AY97" i="46" s="1"/>
  <c r="S97" i="46"/>
  <c r="AA97" i="46"/>
  <c r="U97" i="46"/>
  <c r="Y97" i="46"/>
  <c r="AB97" i="46"/>
  <c r="Z97" i="46"/>
  <c r="AZ97" i="46" s="1"/>
  <c r="R32" i="49"/>
  <c r="Z32" i="49"/>
  <c r="AZ32" i="49" s="1"/>
  <c r="AB32" i="49"/>
  <c r="Q32" i="49"/>
  <c r="BA32" i="49" s="1"/>
  <c r="BB32" i="49" s="1"/>
  <c r="AU32" i="49"/>
  <c r="V32" i="49"/>
  <c r="AY32" i="49" s="1"/>
  <c r="P32" i="49"/>
  <c r="W32" i="49"/>
  <c r="Y32" i="49"/>
  <c r="U32" i="49"/>
  <c r="AE32" i="49" a="1"/>
  <c r="AE32" i="49" s="1"/>
  <c r="S32" i="49"/>
  <c r="AA32" i="49"/>
  <c r="S98" i="48"/>
  <c r="AE98" i="48" a="1"/>
  <c r="AE98" i="48" s="1"/>
  <c r="W98" i="48"/>
  <c r="AB98" i="48"/>
  <c r="U98" i="48"/>
  <c r="R98" i="48"/>
  <c r="AA98" i="48"/>
  <c r="Q98" i="48"/>
  <c r="BA98" i="48" s="1"/>
  <c r="BB98" i="48" s="1"/>
  <c r="Z98" i="48"/>
  <c r="AZ98" i="48" s="1"/>
  <c r="P98" i="48"/>
  <c r="Y98" i="48"/>
  <c r="V98" i="48"/>
  <c r="AY98" i="48" s="1"/>
  <c r="AA117" i="50"/>
  <c r="S117" i="50"/>
  <c r="Q117" i="50"/>
  <c r="BA117" i="50" s="1"/>
  <c r="BB117" i="50" s="1"/>
  <c r="R117" i="50"/>
  <c r="W117" i="50"/>
  <c r="Z117" i="50"/>
  <c r="AZ117" i="50" s="1"/>
  <c r="Y117" i="50"/>
  <c r="U117" i="50"/>
  <c r="AB117" i="50"/>
  <c r="V117" i="50"/>
  <c r="AY117" i="50" s="1"/>
  <c r="AE117" i="50" a="1"/>
  <c r="AE117" i="50" s="1"/>
  <c r="P117" i="50"/>
  <c r="Y50" i="49"/>
  <c r="AA50" i="49"/>
  <c r="U50" i="49"/>
  <c r="V50" i="49"/>
  <c r="AY50" i="49" s="1"/>
  <c r="S50" i="49"/>
  <c r="AB50" i="49"/>
  <c r="Z50" i="49"/>
  <c r="AZ50" i="49" s="1"/>
  <c r="R50" i="49"/>
  <c r="P50" i="49"/>
  <c r="Q50" i="49"/>
  <c r="BA50" i="49" s="1"/>
  <c r="W50" i="49"/>
  <c r="AU50" i="49"/>
  <c r="A23" i="47"/>
  <c r="D23" i="47"/>
  <c r="AB73" i="49"/>
  <c r="V73" i="49"/>
  <c r="AY73" i="49" s="1"/>
  <c r="Y73" i="49"/>
  <c r="S73" i="49"/>
  <c r="Q73" i="49"/>
  <c r="BA73" i="49" s="1"/>
  <c r="AS73" i="49"/>
  <c r="AF73" i="49" s="1"/>
  <c r="W73" i="49"/>
  <c r="AA73" i="49"/>
  <c r="Z73" i="49"/>
  <c r="AZ73" i="49" s="1"/>
  <c r="U73" i="49"/>
  <c r="R73" i="49"/>
  <c r="P73" i="49"/>
  <c r="W127" i="49"/>
  <c r="AA127" i="49"/>
  <c r="AE127" i="49" a="1"/>
  <c r="AE127" i="49" s="1"/>
  <c r="Q127" i="49"/>
  <c r="BA127" i="49" s="1"/>
  <c r="BB127" i="49" s="1"/>
  <c r="U127" i="49"/>
  <c r="AB127" i="49"/>
  <c r="R127" i="49"/>
  <c r="Z127" i="49"/>
  <c r="AZ127" i="49" s="1"/>
  <c r="P127" i="49"/>
  <c r="Y127" i="49"/>
  <c r="V127" i="49"/>
  <c r="AY127" i="49" s="1"/>
  <c r="S127" i="49"/>
  <c r="AI23" i="48" a="1"/>
  <c r="AI23" i="48" s="1"/>
  <c r="AJ23" i="48" s="1"/>
  <c r="AK23" i="48" s="1"/>
  <c r="AI22" i="48" a="1"/>
  <c r="AI22" i="48" s="1"/>
  <c r="AJ22" i="48" s="1"/>
  <c r="AK22" i="48" s="1"/>
  <c r="AI26" i="48" a="1"/>
  <c r="AI26" i="48" s="1"/>
  <c r="AJ26" i="48" s="1"/>
  <c r="AL26" i="48" s="1"/>
  <c r="AI18" i="48" a="1"/>
  <c r="AI18" i="48" s="1"/>
  <c r="AJ18" i="48" s="1"/>
  <c r="AK18" i="48" s="1"/>
  <c r="AI32" i="48" a="1"/>
  <c r="AI32" i="48" s="1"/>
  <c r="AJ32" i="48" s="1"/>
  <c r="AL32" i="48" s="1"/>
  <c r="AI30" i="48" a="1"/>
  <c r="AI30" i="48" s="1"/>
  <c r="AJ30" i="48" s="1"/>
  <c r="AL30" i="48" s="1"/>
  <c r="AI16" i="48" a="1"/>
  <c r="AI16" i="48" s="1"/>
  <c r="AJ16" i="48" s="1"/>
  <c r="AL16" i="48" s="1"/>
  <c r="AI21" i="48" a="1"/>
  <c r="AI21" i="48" s="1"/>
  <c r="AJ21" i="48" s="1"/>
  <c r="AK21" i="48" s="1"/>
  <c r="AI7" i="48" a="1"/>
  <c r="AI7" i="48" s="1"/>
  <c r="AJ7" i="48" s="1"/>
  <c r="AK7" i="48" s="1"/>
  <c r="AI9" i="48" a="1"/>
  <c r="AI9" i="48" s="1"/>
  <c r="AJ9" i="48" s="1"/>
  <c r="AK9" i="48" s="1"/>
  <c r="AI6" i="48" a="1"/>
  <c r="AI6" i="48" s="1"/>
  <c r="AJ6" i="48" s="1"/>
  <c r="AK6" i="48" s="1"/>
  <c r="AI28" i="48" a="1"/>
  <c r="AI28" i="48" s="1"/>
  <c r="AJ28" i="48" s="1"/>
  <c r="AL28" i="48" s="1"/>
  <c r="AI14" i="48" a="1"/>
  <c r="AI14" i="48" s="1"/>
  <c r="AJ14" i="48" s="1"/>
  <c r="AL14" i="48" s="1"/>
  <c r="AI13" i="48" a="1"/>
  <c r="AI13" i="48" s="1"/>
  <c r="AJ13" i="48" s="1"/>
  <c r="AL13" i="48" s="1"/>
  <c r="AI25" i="48" a="1"/>
  <c r="AI25" i="48" s="1"/>
  <c r="AJ25" i="48" s="1"/>
  <c r="AK25" i="48" s="1"/>
  <c r="AI19" i="48" a="1"/>
  <c r="AI19" i="48" s="1"/>
  <c r="AJ19" i="48" s="1"/>
  <c r="AK19" i="48" s="1"/>
  <c r="AI27" i="48" a="1"/>
  <c r="AI27" i="48" s="1"/>
  <c r="AJ27" i="48" s="1"/>
  <c r="AL27" i="48" s="1"/>
  <c r="AI15" i="48" a="1"/>
  <c r="AI15" i="48" s="1"/>
  <c r="AJ15" i="48" s="1"/>
  <c r="AL15" i="48" s="1"/>
  <c r="AI12" i="48" a="1"/>
  <c r="AI12" i="48" s="1"/>
  <c r="AJ12" i="48" s="1"/>
  <c r="AL12" i="48" s="1"/>
  <c r="AI20" i="48" a="1"/>
  <c r="AI20" i="48" s="1"/>
  <c r="AJ20" i="48" s="1"/>
  <c r="AK20" i="48" s="1"/>
  <c r="AI31" i="48" a="1"/>
  <c r="AI31" i="48" s="1"/>
  <c r="AJ31" i="48" s="1"/>
  <c r="AL31" i="48" s="1"/>
  <c r="AI29" i="48" a="1"/>
  <c r="AI29" i="48" s="1"/>
  <c r="AJ29" i="48" s="1"/>
  <c r="AL29" i="48" s="1"/>
  <c r="AI24" i="48" a="1"/>
  <c r="AI24" i="48" s="1"/>
  <c r="AJ24" i="48" s="1"/>
  <c r="AK24" i="48" s="1"/>
  <c r="AI33" i="48" a="1"/>
  <c r="AI33" i="48" s="1"/>
  <c r="AJ33" i="48" s="1"/>
  <c r="AL33" i="48" s="1"/>
  <c r="AI4" i="48" a="1"/>
  <c r="AI4" i="48" s="1"/>
  <c r="AJ4" i="48" s="1"/>
  <c r="AK4" i="48" s="1"/>
  <c r="AI10" i="48" a="1"/>
  <c r="AI10" i="48" s="1"/>
  <c r="AJ10" i="48" s="1"/>
  <c r="AL10" i="48" s="1"/>
  <c r="AI5" i="48" a="1"/>
  <c r="AI5" i="48" s="1"/>
  <c r="AJ5" i="48" s="1"/>
  <c r="AK5" i="48" s="1"/>
  <c r="AI2" i="48" a="1"/>
  <c r="AI2" i="48" s="1"/>
  <c r="AJ2" i="48" s="1"/>
  <c r="AK2" i="48" s="1"/>
  <c r="AI11" i="48" a="1"/>
  <c r="AI11" i="48" s="1"/>
  <c r="AJ11" i="48" s="1"/>
  <c r="AL11" i="48" s="1"/>
  <c r="AI17" i="48" a="1"/>
  <c r="AI17" i="48" s="1"/>
  <c r="AJ17" i="48" s="1"/>
  <c r="AL17" i="48" s="1"/>
  <c r="AI3" i="48" a="1"/>
  <c r="AI3" i="48" s="1"/>
  <c r="AJ3" i="48" s="1"/>
  <c r="AK3" i="48" s="1"/>
  <c r="AI8" i="48" a="1"/>
  <c r="AI8" i="48" s="1"/>
  <c r="AJ8" i="48" s="1"/>
  <c r="AK8" i="48" s="1"/>
  <c r="V68" i="50"/>
  <c r="AY68" i="50" s="1"/>
  <c r="S68" i="50"/>
  <c r="AE68" i="50" a="1"/>
  <c r="AE68" i="50" s="1"/>
  <c r="AD68" i="50" s="1"/>
  <c r="AC68" i="50" s="1"/>
  <c r="AA68" i="50"/>
  <c r="R68" i="50"/>
  <c r="U68" i="50"/>
  <c r="AB68" i="50"/>
  <c r="Y68" i="50"/>
  <c r="W68" i="50"/>
  <c r="Z68" i="50"/>
  <c r="AZ68" i="50" s="1"/>
  <c r="P68" i="50"/>
  <c r="Q68" i="50"/>
  <c r="BA68" i="50" s="1"/>
  <c r="BB68" i="50" s="1"/>
  <c r="S114" i="47"/>
  <c r="AB114" i="47"/>
  <c r="R114" i="47"/>
  <c r="Z114" i="47"/>
  <c r="AZ114" i="47" s="1"/>
  <c r="P114" i="47"/>
  <c r="Y114" i="47"/>
  <c r="U114" i="47"/>
  <c r="W114" i="47"/>
  <c r="AS114" i="47"/>
  <c r="AF114" i="47" s="1"/>
  <c r="AA114" i="47"/>
  <c r="Q114" i="47"/>
  <c r="BA114" i="47" s="1"/>
  <c r="V114" i="47"/>
  <c r="AY114" i="47" s="1"/>
  <c r="AB36" i="49"/>
  <c r="Z36" i="49"/>
  <c r="AZ36" i="49" s="1"/>
  <c r="W36" i="49"/>
  <c r="P36" i="49"/>
  <c r="V36" i="49"/>
  <c r="AY36" i="49" s="1"/>
  <c r="S36" i="49"/>
  <c r="Q36" i="49"/>
  <c r="BA36" i="49" s="1"/>
  <c r="AA36" i="49"/>
  <c r="AU36" i="49"/>
  <c r="Y36" i="49"/>
  <c r="U36" i="49"/>
  <c r="R36" i="49"/>
  <c r="AU24" i="46"/>
  <c r="U24" i="46"/>
  <c r="V24" i="46"/>
  <c r="AY24" i="46" s="1"/>
  <c r="R24" i="46"/>
  <c r="Y24" i="46"/>
  <c r="AB24" i="46"/>
  <c r="W24" i="46"/>
  <c r="P24" i="46"/>
  <c r="AA24" i="46"/>
  <c r="Z24" i="46"/>
  <c r="AZ24" i="46" s="1"/>
  <c r="Q24" i="46"/>
  <c r="BA24" i="46" s="1"/>
  <c r="BB24" i="46" s="1"/>
  <c r="S24" i="46"/>
  <c r="AE24" i="46" a="1"/>
  <c r="AE24" i="46" s="1"/>
  <c r="Y16" i="46"/>
  <c r="Q16" i="46"/>
  <c r="BA16" i="46" s="1"/>
  <c r="V16" i="46"/>
  <c r="AY16" i="46" s="1"/>
  <c r="P16" i="46"/>
  <c r="U16" i="46"/>
  <c r="AU16" i="46"/>
  <c r="S16" i="46"/>
  <c r="W16" i="46"/>
  <c r="AB16" i="46"/>
  <c r="AA16" i="46"/>
  <c r="Z16" i="46"/>
  <c r="AZ16" i="46" s="1"/>
  <c r="R16" i="46"/>
  <c r="R27" i="36"/>
  <c r="W27" i="36"/>
  <c r="Z27" i="36"/>
  <c r="AZ27" i="36" s="1"/>
  <c r="V27" i="36"/>
  <c r="AY27" i="36" s="1"/>
  <c r="P27" i="36"/>
  <c r="S27" i="36"/>
  <c r="AA27" i="36"/>
  <c r="AU27" i="36"/>
  <c r="AV34" i="36" s="1"/>
  <c r="U27" i="36"/>
  <c r="AB27" i="36"/>
  <c r="Q27" i="36"/>
  <c r="BA27" i="36" s="1"/>
  <c r="Y27" i="36"/>
  <c r="AB17" i="28"/>
  <c r="Z17" i="28"/>
  <c r="AZ17" i="28" s="1"/>
  <c r="P17" i="28"/>
  <c r="V17" i="28"/>
  <c r="AY17" i="28" s="1"/>
  <c r="Y17" i="28"/>
  <c r="AE17" i="28" a="1"/>
  <c r="AE17" i="28" s="1"/>
  <c r="AA17" i="28"/>
  <c r="U17" i="28"/>
  <c r="AU17" i="28"/>
  <c r="Q17" i="28"/>
  <c r="BA17" i="28" s="1"/>
  <c r="BB17" i="28" s="1"/>
  <c r="W17" i="28"/>
  <c r="S17" i="28"/>
  <c r="R17" i="28"/>
  <c r="S3" i="39"/>
  <c r="AA3" i="39"/>
  <c r="AU3" i="39"/>
  <c r="W3" i="39"/>
  <c r="R3" i="39"/>
  <c r="Y3" i="39"/>
  <c r="U3" i="39"/>
  <c r="Q3" i="39"/>
  <c r="BA3" i="39" s="1"/>
  <c r="V3" i="39"/>
  <c r="AY3" i="39" s="1"/>
  <c r="AB3" i="39"/>
  <c r="Z3" i="39"/>
  <c r="AZ3" i="39" s="1"/>
  <c r="P3" i="39"/>
  <c r="AI14" i="43" a="1"/>
  <c r="AI14" i="43" s="1"/>
  <c r="AJ14" i="43" s="1"/>
  <c r="AK14" i="43" s="1"/>
  <c r="AI27" i="43" a="1"/>
  <c r="AI27" i="43" s="1"/>
  <c r="AJ27" i="43" s="1"/>
  <c r="AK27" i="43" s="1"/>
  <c r="AI24" i="43" a="1"/>
  <c r="AI24" i="43" s="1"/>
  <c r="AJ24" i="43" s="1"/>
  <c r="AL24" i="43" s="1"/>
  <c r="AI30" i="43" a="1"/>
  <c r="AI30" i="43" s="1"/>
  <c r="AJ30" i="43" s="1"/>
  <c r="AK30" i="43" s="1"/>
  <c r="AI20" i="43" a="1"/>
  <c r="AI20" i="43" s="1"/>
  <c r="AJ20" i="43" s="1"/>
  <c r="AL20" i="43" s="1"/>
  <c r="AI15" i="43" a="1"/>
  <c r="AI15" i="43" s="1"/>
  <c r="AJ15" i="43" s="1"/>
  <c r="AK15" i="43" s="1"/>
  <c r="AI12" i="43" a="1"/>
  <c r="AI12" i="43" s="1"/>
  <c r="AJ12" i="43" s="1"/>
  <c r="AK12" i="43" s="1"/>
  <c r="AI31" i="43" a="1"/>
  <c r="AI31" i="43" s="1"/>
  <c r="AJ31" i="43" s="1"/>
  <c r="AK31" i="43" s="1"/>
  <c r="AI28" i="43" a="1"/>
  <c r="AI28" i="43" s="1"/>
  <c r="AJ28" i="43" s="1"/>
  <c r="AK28" i="43" s="1"/>
  <c r="AI4" i="43" a="1"/>
  <c r="AI4" i="43" s="1"/>
  <c r="AJ4" i="43" s="1"/>
  <c r="AL4" i="43" s="1"/>
  <c r="AI21" i="43" a="1"/>
  <c r="AI21" i="43" s="1"/>
  <c r="AJ21" i="43" s="1"/>
  <c r="AL21" i="43" s="1"/>
  <c r="AI33" i="43" a="1"/>
  <c r="AI33" i="43" s="1"/>
  <c r="AJ33" i="43" s="1"/>
  <c r="AK33" i="43" s="1"/>
  <c r="AI18" i="43" a="1"/>
  <c r="AI18" i="43" s="1"/>
  <c r="AJ18" i="43" s="1"/>
  <c r="AL18" i="43" s="1"/>
  <c r="AI2" i="43" a="1"/>
  <c r="AI2" i="43" s="1"/>
  <c r="AJ2" i="43" s="1"/>
  <c r="AL2" i="43" s="1"/>
  <c r="AI23" i="43" a="1"/>
  <c r="AI23" i="43" s="1"/>
  <c r="AJ23" i="43" s="1"/>
  <c r="AL23" i="43" s="1"/>
  <c r="AI17" i="43" a="1"/>
  <c r="AI17" i="43" s="1"/>
  <c r="AJ17" i="43" s="1"/>
  <c r="AK17" i="43" s="1"/>
  <c r="A85" i="35"/>
  <c r="D85" i="35"/>
  <c r="AA106" i="46"/>
  <c r="AB106" i="46"/>
  <c r="V106" i="46"/>
  <c r="AY106" i="46" s="1"/>
  <c r="R106" i="46"/>
  <c r="U106" i="46"/>
  <c r="Z106" i="46"/>
  <c r="AZ106" i="46" s="1"/>
  <c r="Y106" i="46"/>
  <c r="S106" i="46"/>
  <c r="Q106" i="46"/>
  <c r="BA106" i="46" s="1"/>
  <c r="W106" i="46"/>
  <c r="P106" i="46"/>
  <c r="A45" i="35"/>
  <c r="D45" i="35"/>
  <c r="W18" i="28"/>
  <c r="Z18" i="28"/>
  <c r="AZ18" i="28" s="1"/>
  <c r="Y18" i="28"/>
  <c r="P18" i="28"/>
  <c r="Q18" i="28"/>
  <c r="BA18" i="28" s="1"/>
  <c r="AB18" i="28"/>
  <c r="AU18" i="28"/>
  <c r="AV25" i="28" s="1"/>
  <c r="U18" i="28"/>
  <c r="AA18" i="28"/>
  <c r="S18" i="28"/>
  <c r="V18" i="28"/>
  <c r="AY18" i="28" s="1"/>
  <c r="R18" i="28"/>
  <c r="D46" i="36"/>
  <c r="A46" i="36"/>
  <c r="S17" i="33"/>
  <c r="AA17" i="33"/>
  <c r="R17" i="33"/>
  <c r="V17" i="33"/>
  <c r="AY17" i="33" s="1"/>
  <c r="Z17" i="33"/>
  <c r="AZ17" i="33" s="1"/>
  <c r="Y17" i="33"/>
  <c r="AU17" i="33"/>
  <c r="W17" i="33"/>
  <c r="AE17" i="33" a="1"/>
  <c r="AE17" i="33" s="1"/>
  <c r="P17" i="33"/>
  <c r="AB17" i="33"/>
  <c r="U17" i="33"/>
  <c r="Q17" i="33"/>
  <c r="BA17" i="33" s="1"/>
  <c r="BB17" i="33" s="1"/>
  <c r="R100" i="28"/>
  <c r="U100" i="28"/>
  <c r="AB100" i="28"/>
  <c r="V100" i="28"/>
  <c r="AY100" i="28" s="1"/>
  <c r="AA100" i="28"/>
  <c r="W100" i="28"/>
  <c r="P100" i="28"/>
  <c r="S100" i="28"/>
  <c r="Y100" i="28"/>
  <c r="Z100" i="28"/>
  <c r="AZ100" i="28" s="1"/>
  <c r="Q100" i="28"/>
  <c r="BA100" i="28" s="1"/>
  <c r="A100" i="37"/>
  <c r="D100" i="37"/>
  <c r="D5" i="31"/>
  <c r="A5" i="31"/>
  <c r="AA92" i="34"/>
  <c r="U92" i="34"/>
  <c r="W92" i="34"/>
  <c r="R92" i="34"/>
  <c r="Q92" i="34"/>
  <c r="BA92" i="34" s="1"/>
  <c r="AB92" i="34"/>
  <c r="V92" i="34"/>
  <c r="AY92" i="34" s="1"/>
  <c r="P92" i="34"/>
  <c r="AS92" i="34"/>
  <c r="AF92" i="34" s="1"/>
  <c r="Z92" i="34"/>
  <c r="AZ92" i="34" s="1"/>
  <c r="S92" i="34"/>
  <c r="Y92" i="34"/>
  <c r="AB41" i="36"/>
  <c r="AU41" i="36"/>
  <c r="AV99" i="36" s="1"/>
  <c r="V41" i="36"/>
  <c r="AY41" i="36" s="1"/>
  <c r="W41" i="36"/>
  <c r="Y41" i="36"/>
  <c r="AA41" i="36"/>
  <c r="U41" i="36"/>
  <c r="Z41" i="36"/>
  <c r="AZ41" i="36" s="1"/>
  <c r="P41" i="36"/>
  <c r="AE41" i="36" a="1"/>
  <c r="AE41" i="36" s="1"/>
  <c r="R41" i="36"/>
  <c r="S41" i="36"/>
  <c r="Q41" i="36"/>
  <c r="BA41" i="36" s="1"/>
  <c r="BB41" i="36" s="1"/>
  <c r="D112" i="32"/>
  <c r="A112" i="32"/>
  <c r="D22" i="30"/>
  <c r="A22" i="30"/>
  <c r="D96" i="28"/>
  <c r="A96" i="28"/>
  <c r="R23" i="34"/>
  <c r="AU23" i="34"/>
  <c r="AV26" i="34" s="1"/>
  <c r="W23" i="34"/>
  <c r="Q23" i="34"/>
  <c r="BA23" i="34" s="1"/>
  <c r="BB23" i="34" s="1"/>
  <c r="AB23" i="34"/>
  <c r="P23" i="34"/>
  <c r="AA23" i="34"/>
  <c r="U23" i="34"/>
  <c r="V23" i="34"/>
  <c r="AY23" i="34" s="1"/>
  <c r="Z23" i="34"/>
  <c r="AZ23" i="34" s="1"/>
  <c r="Y23" i="34"/>
  <c r="AE23" i="34" a="1"/>
  <c r="AE23" i="34" s="1"/>
  <c r="S23" i="34"/>
  <c r="AI30" i="28" a="1"/>
  <c r="AI30" i="28" s="1"/>
  <c r="AJ30" i="28" s="1"/>
  <c r="AK30" i="28" s="1"/>
  <c r="AI9" i="28" a="1"/>
  <c r="AI9" i="28" s="1"/>
  <c r="AJ9" i="28" s="1"/>
  <c r="AL9" i="28" s="1"/>
  <c r="AI15" i="28" a="1"/>
  <c r="AI15" i="28" s="1"/>
  <c r="AJ15" i="28" s="1"/>
  <c r="AK15" i="28" s="1"/>
  <c r="AI32" i="28" a="1"/>
  <c r="AI32" i="28" s="1"/>
  <c r="AJ32" i="28" s="1"/>
  <c r="AK32" i="28" s="1"/>
  <c r="AI6" i="28" a="1"/>
  <c r="AI6" i="28" s="1"/>
  <c r="AJ6" i="28" s="1"/>
  <c r="AL6" i="28" s="1"/>
  <c r="AI20" i="28" a="1"/>
  <c r="AI20" i="28" s="1"/>
  <c r="AJ20" i="28" s="1"/>
  <c r="AL20" i="28" s="1"/>
  <c r="AI16" i="28" a="1"/>
  <c r="AI16" i="28" s="1"/>
  <c r="AJ16" i="28" s="1"/>
  <c r="AK16" i="28" s="1"/>
  <c r="AI21" i="28" a="1"/>
  <c r="AI21" i="28" s="1"/>
  <c r="AJ21" i="28" s="1"/>
  <c r="AL21" i="28" s="1"/>
  <c r="AI17" i="28" a="1"/>
  <c r="AI17" i="28" s="1"/>
  <c r="AJ17" i="28" s="1"/>
  <c r="AK17" i="28" s="1"/>
  <c r="AI28" i="28" a="1"/>
  <c r="AI28" i="28" s="1"/>
  <c r="AJ28" i="28" s="1"/>
  <c r="AK28" i="28" s="1"/>
  <c r="AI13" i="28" a="1"/>
  <c r="AI13" i="28" s="1"/>
  <c r="AJ13" i="28" s="1"/>
  <c r="AK13" i="28" s="1"/>
  <c r="AI27" i="28" a="1"/>
  <c r="AI27" i="28" s="1"/>
  <c r="AJ27" i="28" s="1"/>
  <c r="AK27" i="28" s="1"/>
  <c r="AI31" i="28" a="1"/>
  <c r="AI31" i="28" s="1"/>
  <c r="AJ31" i="28" s="1"/>
  <c r="AK31" i="28" s="1"/>
  <c r="AI19" i="28" a="1"/>
  <c r="AI19" i="28" s="1"/>
  <c r="AJ19" i="28" s="1"/>
  <c r="AL19" i="28" s="1"/>
  <c r="AI24" i="28" a="1"/>
  <c r="AI24" i="28" s="1"/>
  <c r="AJ24" i="28" s="1"/>
  <c r="AL24" i="28" s="1"/>
  <c r="AI23" i="28" a="1"/>
  <c r="AI23" i="28" s="1"/>
  <c r="AJ23" i="28" s="1"/>
  <c r="AL23" i="28" s="1"/>
  <c r="AI26" i="28" a="1"/>
  <c r="AI26" i="28" s="1"/>
  <c r="AJ26" i="28" s="1"/>
  <c r="AK26" i="28" s="1"/>
  <c r="AI11" i="28" a="1"/>
  <c r="AI11" i="28" s="1"/>
  <c r="AJ11" i="28" s="1"/>
  <c r="AK11" i="28" s="1"/>
  <c r="AI4" i="28" a="1"/>
  <c r="AI4" i="28" s="1"/>
  <c r="AJ4" i="28" s="1"/>
  <c r="AL4" i="28" s="1"/>
  <c r="AI14" i="28" a="1"/>
  <c r="AI14" i="28" s="1"/>
  <c r="AJ14" i="28" s="1"/>
  <c r="AK14" i="28" s="1"/>
  <c r="AI22" i="28" a="1"/>
  <c r="AI22" i="28" s="1"/>
  <c r="AJ22" i="28" s="1"/>
  <c r="AL22" i="28" s="1"/>
  <c r="AI3" i="28" a="1"/>
  <c r="AI3" i="28" s="1"/>
  <c r="AJ3" i="28" s="1"/>
  <c r="AL3" i="28" s="1"/>
  <c r="AI18" i="28" a="1"/>
  <c r="AI18" i="28" s="1"/>
  <c r="AJ18" i="28" s="1"/>
  <c r="AL18" i="28" s="1"/>
  <c r="AI10" i="28" a="1"/>
  <c r="AI10" i="28" s="1"/>
  <c r="AJ10" i="28" s="1"/>
  <c r="AK10" i="28" s="1"/>
  <c r="AI5" i="28" a="1"/>
  <c r="AI5" i="28" s="1"/>
  <c r="AJ5" i="28" s="1"/>
  <c r="AL5" i="28" s="1"/>
  <c r="AI2" i="28" a="1"/>
  <c r="AI2" i="28" s="1"/>
  <c r="AJ2" i="28" s="1"/>
  <c r="AL2" i="28" s="1"/>
  <c r="AI8" i="28" a="1"/>
  <c r="AI8" i="28" s="1"/>
  <c r="AJ8" i="28" s="1"/>
  <c r="AL8" i="28" s="1"/>
  <c r="AI12" i="28" a="1"/>
  <c r="AI12" i="28" s="1"/>
  <c r="AJ12" i="28" s="1"/>
  <c r="AK12" i="28" s="1"/>
  <c r="AI7" i="28" a="1"/>
  <c r="AI7" i="28" s="1"/>
  <c r="AJ7" i="28" s="1"/>
  <c r="AL7" i="28" s="1"/>
  <c r="AI29" i="28" a="1"/>
  <c r="AI29" i="28" s="1"/>
  <c r="AJ29" i="28" s="1"/>
  <c r="AK29" i="28" s="1"/>
  <c r="AI25" i="28" a="1"/>
  <c r="AI25" i="28" s="1"/>
  <c r="AJ25" i="28" s="1"/>
  <c r="AL25" i="28" s="1"/>
  <c r="AI33" i="28" a="1"/>
  <c r="AI33" i="28" s="1"/>
  <c r="AJ33" i="28" s="1"/>
  <c r="AK33" i="28" s="1"/>
  <c r="AU18" i="46"/>
  <c r="AV112" i="46" s="1"/>
  <c r="A112" i="46" s="1"/>
  <c r="Z18" i="46"/>
  <c r="AZ18" i="46" s="1"/>
  <c r="V18" i="46"/>
  <c r="AY18" i="46" s="1"/>
  <c r="AA18" i="46"/>
  <c r="S18" i="46"/>
  <c r="U18" i="46"/>
  <c r="Q18" i="46"/>
  <c r="BA18" i="46" s="1"/>
  <c r="BB18" i="46" s="1"/>
  <c r="Y18" i="46"/>
  <c r="AB18" i="46"/>
  <c r="W18" i="46"/>
  <c r="R18" i="46"/>
  <c r="P18" i="46"/>
  <c r="AE18" i="46" a="1"/>
  <c r="AE18" i="46" s="1"/>
  <c r="D30" i="34"/>
  <c r="A30" i="34"/>
  <c r="D23" i="31"/>
  <c r="A23" i="31"/>
  <c r="AU9" i="12"/>
  <c r="AV93" i="12" s="1"/>
  <c r="U9" i="12"/>
  <c r="S9" i="12"/>
  <c r="R9" i="12"/>
  <c r="AA9" i="12"/>
  <c r="W9" i="12"/>
  <c r="AE9" i="12" a="1"/>
  <c r="AE9" i="12" s="1"/>
  <c r="V9" i="12"/>
  <c r="AY9" i="12" s="1"/>
  <c r="P9" i="12"/>
  <c r="Z9" i="12"/>
  <c r="AZ9" i="12" s="1"/>
  <c r="Q9" i="12"/>
  <c r="BA9" i="12" s="1"/>
  <c r="BB9" i="12" s="1"/>
  <c r="AB9" i="12"/>
  <c r="Y9" i="12"/>
  <c r="S30" i="32"/>
  <c r="AB30" i="32"/>
  <c r="AA30" i="32"/>
  <c r="AU30" i="32"/>
  <c r="AV52" i="32" s="1"/>
  <c r="Y30" i="32"/>
  <c r="W30" i="32"/>
  <c r="U30" i="32"/>
  <c r="R30" i="32"/>
  <c r="P30" i="32"/>
  <c r="V30" i="32"/>
  <c r="AY30" i="32" s="1"/>
  <c r="Z30" i="32"/>
  <c r="AZ30" i="32" s="1"/>
  <c r="Q30" i="32"/>
  <c r="BA30" i="32" s="1"/>
  <c r="P5" i="28"/>
  <c r="AU5" i="28"/>
  <c r="AV21" i="28" s="1"/>
  <c r="S5" i="28"/>
  <c r="Q5" i="28"/>
  <c r="BA5" i="28" s="1"/>
  <c r="Z5" i="28"/>
  <c r="AZ5" i="28" s="1"/>
  <c r="AB5" i="28"/>
  <c r="R5" i="28"/>
  <c r="Y5" i="28"/>
  <c r="W5" i="28"/>
  <c r="AA5" i="28"/>
  <c r="V5" i="28"/>
  <c r="AY5" i="28" s="1"/>
  <c r="U5" i="28"/>
  <c r="S5" i="12"/>
  <c r="AE5" i="12" a="1"/>
  <c r="AE5" i="12" s="1"/>
  <c r="Q5" i="12"/>
  <c r="BA5" i="12" s="1"/>
  <c r="BB5" i="12" s="1"/>
  <c r="AB5" i="12"/>
  <c r="U5" i="12"/>
  <c r="Y5" i="12"/>
  <c r="Z5" i="12"/>
  <c r="AZ5" i="12" s="1"/>
  <c r="AA5" i="12"/>
  <c r="R5" i="12"/>
  <c r="V5" i="12"/>
  <c r="AY5" i="12" s="1"/>
  <c r="P5" i="12"/>
  <c r="AU5" i="12"/>
  <c r="AV113" i="12" s="1"/>
  <c r="W5" i="12"/>
  <c r="Z35" i="33"/>
  <c r="AZ35" i="33" s="1"/>
  <c r="U35" i="33"/>
  <c r="V35" i="33"/>
  <c r="AY35" i="33" s="1"/>
  <c r="W35" i="33"/>
  <c r="R35" i="33"/>
  <c r="S35" i="33"/>
  <c r="AU35" i="33"/>
  <c r="AV23" i="33" s="1"/>
  <c r="AA35" i="33"/>
  <c r="Q35" i="33"/>
  <c r="BA35" i="33" s="1"/>
  <c r="Y35" i="33"/>
  <c r="AB35" i="33"/>
  <c r="P35" i="33"/>
  <c r="A25" i="12"/>
  <c r="D25" i="12"/>
  <c r="A81" i="12"/>
  <c r="D81" i="12"/>
  <c r="S30" i="28"/>
  <c r="R30" i="28"/>
  <c r="AA30" i="28"/>
  <c r="W30" i="28"/>
  <c r="U30" i="28"/>
  <c r="AE30" i="28" a="1"/>
  <c r="AE30" i="28" s="1"/>
  <c r="Y30" i="28"/>
  <c r="Z30" i="28"/>
  <c r="AZ30" i="28" s="1"/>
  <c r="P30" i="28"/>
  <c r="AB30" i="28"/>
  <c r="AU30" i="28"/>
  <c r="V30" i="28"/>
  <c r="AY30" i="28" s="1"/>
  <c r="Q30" i="28"/>
  <c r="BA30" i="28" s="1"/>
  <c r="BB30" i="28" s="1"/>
  <c r="U5" i="46"/>
  <c r="P5" i="46"/>
  <c r="S5" i="46"/>
  <c r="AB5" i="46"/>
  <c r="AU5" i="46"/>
  <c r="AV36" i="46" s="1"/>
  <c r="R5" i="46"/>
  <c r="W5" i="46"/>
  <c r="AA5" i="46"/>
  <c r="AE5" i="46" a="1"/>
  <c r="AE5" i="46" s="1"/>
  <c r="Q5" i="46"/>
  <c r="BA5" i="46" s="1"/>
  <c r="BB5" i="46" s="1"/>
  <c r="Z5" i="46"/>
  <c r="AZ5" i="46" s="1"/>
  <c r="Y5" i="46"/>
  <c r="V5" i="46"/>
  <c r="AY5" i="46" s="1"/>
  <c r="AU46" i="46"/>
  <c r="Y46" i="46"/>
  <c r="P46" i="46"/>
  <c r="S46" i="46"/>
  <c r="Z46" i="46"/>
  <c r="AZ46" i="46" s="1"/>
  <c r="R46" i="46"/>
  <c r="Q46" i="46"/>
  <c r="BA46" i="46" s="1"/>
  <c r="AB46" i="46"/>
  <c r="U46" i="46"/>
  <c r="V46" i="46"/>
  <c r="AY46" i="46" s="1"/>
  <c r="AA46" i="46"/>
  <c r="W46" i="46"/>
  <c r="AI15" i="40" a="1"/>
  <c r="AI15" i="40" s="1"/>
  <c r="AJ15" i="40" s="1"/>
  <c r="AL15" i="40" s="1"/>
  <c r="AI21" i="40" a="1"/>
  <c r="AI21" i="40" s="1"/>
  <c r="AJ21" i="40" s="1"/>
  <c r="AK21" i="40" s="1"/>
  <c r="AI33" i="39" a="1"/>
  <c r="AI33" i="39" s="1"/>
  <c r="AJ33" i="39" s="1"/>
  <c r="AK33" i="39" s="1"/>
  <c r="AI5" i="39" a="1"/>
  <c r="AI5" i="39" s="1"/>
  <c r="AJ5" i="39" s="1"/>
  <c r="AL5" i="39" s="1"/>
  <c r="AI9" i="39" a="1"/>
  <c r="AI9" i="39" s="1"/>
  <c r="AJ9" i="39" s="1"/>
  <c r="AL9" i="39" s="1"/>
  <c r="AI20" i="44" a="1"/>
  <c r="AI20" i="44" s="1"/>
  <c r="AJ20" i="44" s="1"/>
  <c r="AK20" i="44" s="1"/>
  <c r="AI32" i="44" a="1"/>
  <c r="AI32" i="44" s="1"/>
  <c r="AJ32" i="44" s="1"/>
  <c r="AL32" i="44" s="1"/>
  <c r="AI4" i="44" a="1"/>
  <c r="AI4" i="44" s="1"/>
  <c r="AJ4" i="44" s="1"/>
  <c r="AK4" i="44" s="1"/>
  <c r="AI31" i="44" a="1"/>
  <c r="AI31" i="44" s="1"/>
  <c r="AJ31" i="44" s="1"/>
  <c r="AL31" i="44" s="1"/>
  <c r="AI16" i="43" a="1"/>
  <c r="AI16" i="43" s="1"/>
  <c r="AJ16" i="43" s="1"/>
  <c r="AK16" i="43" s="1"/>
  <c r="AI19" i="43" a="1"/>
  <c r="AI19" i="43" s="1"/>
  <c r="AJ19" i="43" s="1"/>
  <c r="AL19" i="43" s="1"/>
  <c r="AI10" i="41" a="1"/>
  <c r="AI10" i="41" s="1"/>
  <c r="AJ10" i="41" s="1"/>
  <c r="AK10" i="41" s="1"/>
  <c r="AI14" i="41" a="1"/>
  <c r="AI14" i="41" s="1"/>
  <c r="AJ14" i="41" s="1"/>
  <c r="AK14" i="41" s="1"/>
  <c r="AI14" i="31" a="1"/>
  <c r="AI14" i="31" s="1"/>
  <c r="AJ14" i="31" s="1"/>
  <c r="AK14" i="31" s="1"/>
  <c r="AI20" i="45" a="1"/>
  <c r="AI20" i="45" s="1"/>
  <c r="AJ20" i="45" s="1"/>
  <c r="AL20" i="45" s="1"/>
  <c r="AI26" i="45" a="1"/>
  <c r="AI26" i="45" s="1"/>
  <c r="AJ26" i="45" s="1"/>
  <c r="AK26" i="45" s="1"/>
  <c r="AI3" i="45" a="1"/>
  <c r="AI3" i="45" s="1"/>
  <c r="AJ3" i="45" s="1"/>
  <c r="AL3" i="45" s="1"/>
  <c r="AI17" i="45" a="1"/>
  <c r="AI17" i="45" s="1"/>
  <c r="AJ17" i="45" s="1"/>
  <c r="AK17" i="45" s="1"/>
  <c r="AI19" i="38" a="1"/>
  <c r="AI19" i="38" s="1"/>
  <c r="AJ19" i="38" s="1"/>
  <c r="AK19" i="38" s="1"/>
  <c r="AI11" i="38" a="1"/>
  <c r="AI11" i="38" s="1"/>
  <c r="AJ11" i="38" s="1"/>
  <c r="AL11" i="38" s="1"/>
  <c r="AI5" i="36" a="1"/>
  <c r="AI5" i="36" s="1"/>
  <c r="AJ5" i="36" s="1"/>
  <c r="AK5" i="36" s="1"/>
  <c r="AI23" i="35" a="1"/>
  <c r="AI23" i="35" s="1"/>
  <c r="AJ23" i="35" s="1"/>
  <c r="AL23" i="35" s="1"/>
  <c r="AI3" i="35" a="1"/>
  <c r="AI3" i="35" s="1"/>
  <c r="AJ3" i="35" s="1"/>
  <c r="AL3" i="35" s="1"/>
  <c r="R91" i="59"/>
  <c r="V91" i="59"/>
  <c r="AY91" i="59" s="1"/>
  <c r="Z91" i="59"/>
  <c r="AZ91" i="59" s="1"/>
  <c r="Y91" i="59"/>
  <c r="Q91" i="59"/>
  <c r="BA91" i="59" s="1"/>
  <c r="BB91" i="59" s="1"/>
  <c r="W91" i="59"/>
  <c r="U91" i="59"/>
  <c r="AA91" i="59"/>
  <c r="AB91" i="59"/>
  <c r="P91" i="59"/>
  <c r="S91" i="59"/>
  <c r="AE91" i="59" a="1"/>
  <c r="AE91" i="59" s="1"/>
  <c r="AD91" i="59" s="1"/>
  <c r="AC91" i="59" s="1"/>
  <c r="AI31" i="58" a="1"/>
  <c r="AI31" i="58" s="1"/>
  <c r="AJ31" i="58" s="1"/>
  <c r="AL31" i="58" s="1"/>
  <c r="AI18" i="58" a="1"/>
  <c r="AI18" i="58" s="1"/>
  <c r="AJ18" i="58" s="1"/>
  <c r="AK18" i="58" s="1"/>
  <c r="AI17" i="58" a="1"/>
  <c r="AI17" i="58" s="1"/>
  <c r="AJ17" i="58" s="1"/>
  <c r="AL17" i="58" s="1"/>
  <c r="AI16" i="58" a="1"/>
  <c r="AI16" i="58" s="1"/>
  <c r="AJ16" i="58" s="1"/>
  <c r="AL16" i="58" s="1"/>
  <c r="AI25" i="58" a="1"/>
  <c r="AI25" i="58" s="1"/>
  <c r="AJ25" i="58" s="1"/>
  <c r="AK25" i="58" s="1"/>
  <c r="AI23" i="58" a="1"/>
  <c r="AI23" i="58" s="1"/>
  <c r="AJ23" i="58" s="1"/>
  <c r="AK23" i="58" s="1"/>
  <c r="AI3" i="58" a="1"/>
  <c r="AI3" i="58" s="1"/>
  <c r="AJ3" i="58" s="1"/>
  <c r="AK3" i="58" s="1"/>
  <c r="AI10" i="58" a="1"/>
  <c r="AI10" i="58" s="1"/>
  <c r="AJ10" i="58" s="1"/>
  <c r="AL10" i="58" s="1"/>
  <c r="AI15" i="58" a="1"/>
  <c r="AI15" i="58" s="1"/>
  <c r="AJ15" i="58" s="1"/>
  <c r="AL15" i="58" s="1"/>
  <c r="AI14" i="58" a="1"/>
  <c r="AI14" i="58" s="1"/>
  <c r="AJ14" i="58" s="1"/>
  <c r="AL14" i="58" s="1"/>
  <c r="AI28" i="58" a="1"/>
  <c r="AI28" i="58" s="1"/>
  <c r="AJ28" i="58" s="1"/>
  <c r="AL28" i="58" s="1"/>
  <c r="AI12" i="58" a="1"/>
  <c r="AI12" i="58" s="1"/>
  <c r="AJ12" i="58" s="1"/>
  <c r="AL12" i="58" s="1"/>
  <c r="AI29" i="58" a="1"/>
  <c r="AI29" i="58" s="1"/>
  <c r="AJ29" i="58" s="1"/>
  <c r="AL29" i="58" s="1"/>
  <c r="AI33" i="58" a="1"/>
  <c r="AI33" i="58" s="1"/>
  <c r="AJ33" i="58" s="1"/>
  <c r="AL33" i="58" s="1"/>
  <c r="AI5" i="58" a="1"/>
  <c r="AI5" i="58" s="1"/>
  <c r="AJ5" i="58" s="1"/>
  <c r="AK5" i="58" s="1"/>
  <c r="AI6" i="58" a="1"/>
  <c r="AI6" i="58" s="1"/>
  <c r="AJ6" i="58" s="1"/>
  <c r="AK6" i="58" s="1"/>
  <c r="AI30" i="58" a="1"/>
  <c r="AI30" i="58" s="1"/>
  <c r="AJ30" i="58" s="1"/>
  <c r="AL30" i="58" s="1"/>
  <c r="AI22" i="58" a="1"/>
  <c r="AI22" i="58" s="1"/>
  <c r="AJ22" i="58" s="1"/>
  <c r="AK22" i="58" s="1"/>
  <c r="AI11" i="58" a="1"/>
  <c r="AI11" i="58" s="1"/>
  <c r="AJ11" i="58" s="1"/>
  <c r="AL11" i="58" s="1"/>
  <c r="AI7" i="58" a="1"/>
  <c r="AI7" i="58" s="1"/>
  <c r="AJ7" i="58" s="1"/>
  <c r="AK7" i="58" s="1"/>
  <c r="AI32" i="58" a="1"/>
  <c r="AI32" i="58" s="1"/>
  <c r="AJ32" i="58" s="1"/>
  <c r="AL32" i="58" s="1"/>
  <c r="AI21" i="58" a="1"/>
  <c r="AI21" i="58" s="1"/>
  <c r="AJ21" i="58" s="1"/>
  <c r="AK21" i="58" s="1"/>
  <c r="AI24" i="58" a="1"/>
  <c r="AI24" i="58" s="1"/>
  <c r="AJ24" i="58" s="1"/>
  <c r="AK24" i="58" s="1"/>
  <c r="AI9" i="58" a="1"/>
  <c r="AI9" i="58" s="1"/>
  <c r="AJ9" i="58" s="1"/>
  <c r="AK9" i="58" s="1"/>
  <c r="AI27" i="58" a="1"/>
  <c r="AI27" i="58" s="1"/>
  <c r="AJ27" i="58" s="1"/>
  <c r="AL27" i="58" s="1"/>
  <c r="AI26" i="58" a="1"/>
  <c r="AI26" i="58" s="1"/>
  <c r="AJ26" i="58" s="1"/>
  <c r="AL26" i="58" s="1"/>
  <c r="AI13" i="58" a="1"/>
  <c r="AI13" i="58" s="1"/>
  <c r="AJ13" i="58" s="1"/>
  <c r="AL13" i="58" s="1"/>
  <c r="AI2" i="58" a="1"/>
  <c r="AI2" i="58" s="1"/>
  <c r="AJ2" i="58" s="1"/>
  <c r="AK2" i="58" s="1"/>
  <c r="AI20" i="58" a="1"/>
  <c r="AI20" i="58" s="1"/>
  <c r="AJ20" i="58" s="1"/>
  <c r="AK20" i="58" s="1"/>
  <c r="AI4" i="58" a="1"/>
  <c r="AI4" i="58" s="1"/>
  <c r="AJ4" i="58" s="1"/>
  <c r="AK4" i="58" s="1"/>
  <c r="AI19" i="58" a="1"/>
  <c r="AI19" i="58" s="1"/>
  <c r="AJ19" i="58" s="1"/>
  <c r="AK19" i="58" s="1"/>
  <c r="AI8" i="58" a="1"/>
  <c r="AI8" i="58" s="1"/>
  <c r="AJ8" i="58" s="1"/>
  <c r="AK8" i="58" s="1"/>
  <c r="V118" i="55"/>
  <c r="AY118" i="55" s="1"/>
  <c r="S118" i="55"/>
  <c r="AB118" i="55"/>
  <c r="U118" i="55"/>
  <c r="Z118" i="55"/>
  <c r="AZ118" i="55" s="1"/>
  <c r="R118" i="55"/>
  <c r="P118" i="55"/>
  <c r="W118" i="55"/>
  <c r="Y118" i="55"/>
  <c r="Q118" i="55"/>
  <c r="BA118" i="55" s="1"/>
  <c r="AS118" i="55"/>
  <c r="AF118" i="55" s="1"/>
  <c r="AA118" i="55"/>
  <c r="AB111" i="57"/>
  <c r="R111" i="57"/>
  <c r="AA111" i="57"/>
  <c r="Q111" i="57"/>
  <c r="BA111" i="57" s="1"/>
  <c r="BB111" i="57" s="1"/>
  <c r="S111" i="57"/>
  <c r="U111" i="57"/>
  <c r="Y111" i="57"/>
  <c r="Z111" i="57"/>
  <c r="AZ111" i="57" s="1"/>
  <c r="AE111" i="57" a="1"/>
  <c r="AE111" i="57" s="1"/>
  <c r="W111" i="57"/>
  <c r="V111" i="57"/>
  <c r="AY111" i="57" s="1"/>
  <c r="P111" i="57"/>
  <c r="AA88" i="56"/>
  <c r="AB88" i="56"/>
  <c r="W88" i="56"/>
  <c r="V88" i="56"/>
  <c r="AY88" i="56" s="1"/>
  <c r="U88" i="56"/>
  <c r="Z88" i="56"/>
  <c r="AZ88" i="56" s="1"/>
  <c r="AE88" i="56" a="1"/>
  <c r="AE88" i="56" s="1"/>
  <c r="AD88" i="56" s="1"/>
  <c r="AC88" i="56" s="1"/>
  <c r="Q88" i="56"/>
  <c r="BA88" i="56" s="1"/>
  <c r="BB88" i="56" s="1"/>
  <c r="S88" i="56"/>
  <c r="P88" i="56"/>
  <c r="Y88" i="56"/>
  <c r="R88" i="56"/>
  <c r="U96" i="57"/>
  <c r="P96" i="57"/>
  <c r="Y96" i="57"/>
  <c r="V96" i="57"/>
  <c r="AY96" i="57" s="1"/>
  <c r="AE96" i="57" a="1"/>
  <c r="AE96" i="57" s="1"/>
  <c r="AD96" i="57" s="1"/>
  <c r="AC96" i="57" s="1"/>
  <c r="R96" i="57"/>
  <c r="S96" i="57"/>
  <c r="W96" i="57"/>
  <c r="AB96" i="57"/>
  <c r="AA96" i="57"/>
  <c r="Q96" i="57"/>
  <c r="BA96" i="57" s="1"/>
  <c r="BB96" i="57" s="1"/>
  <c r="Z96" i="57"/>
  <c r="AZ96" i="57" s="1"/>
  <c r="W122" i="56"/>
  <c r="V122" i="56"/>
  <c r="AY122" i="56" s="1"/>
  <c r="P122" i="56"/>
  <c r="S122" i="56"/>
  <c r="Z122" i="56"/>
  <c r="AZ122" i="56" s="1"/>
  <c r="AS122" i="56"/>
  <c r="AF122" i="56" s="1"/>
  <c r="Q122" i="56"/>
  <c r="BA122" i="56" s="1"/>
  <c r="R122" i="56"/>
  <c r="U122" i="56"/>
  <c r="Y122" i="56"/>
  <c r="AA122" i="56"/>
  <c r="AB122" i="56"/>
  <c r="AI30" i="55" a="1"/>
  <c r="AI30" i="55" s="1"/>
  <c r="AJ30" i="55" s="1"/>
  <c r="AK30" i="55" s="1"/>
  <c r="AI22" i="55" a="1"/>
  <c r="AI22" i="55" s="1"/>
  <c r="AJ22" i="55" s="1"/>
  <c r="AL22" i="55" s="1"/>
  <c r="AI18" i="55" a="1"/>
  <c r="AI18" i="55" s="1"/>
  <c r="AJ18" i="55" s="1"/>
  <c r="AL18" i="55" s="1"/>
  <c r="AI7" i="55" a="1"/>
  <c r="AI7" i="55" s="1"/>
  <c r="AJ7" i="55" s="1"/>
  <c r="AL7" i="55" s="1"/>
  <c r="AI19" i="55" a="1"/>
  <c r="AI19" i="55" s="1"/>
  <c r="AJ19" i="55" s="1"/>
  <c r="AL19" i="55" s="1"/>
  <c r="AI9" i="55" a="1"/>
  <c r="AI9" i="55" s="1"/>
  <c r="AJ9" i="55" s="1"/>
  <c r="AL9" i="55" s="1"/>
  <c r="AI28" i="55" a="1"/>
  <c r="AI28" i="55" s="1"/>
  <c r="AJ28" i="55" s="1"/>
  <c r="AK28" i="55" s="1"/>
  <c r="AI26" i="55" a="1"/>
  <c r="AI26" i="55" s="1"/>
  <c r="AJ26" i="55" s="1"/>
  <c r="AK26" i="55" s="1"/>
  <c r="AI32" i="55" a="1"/>
  <c r="AI32" i="55" s="1"/>
  <c r="AJ32" i="55" s="1"/>
  <c r="AK32" i="55" s="1"/>
  <c r="AI11" i="55" a="1"/>
  <c r="AI11" i="55" s="1"/>
  <c r="AJ11" i="55" s="1"/>
  <c r="AK11" i="55" s="1"/>
  <c r="AI8" i="55" a="1"/>
  <c r="AI8" i="55" s="1"/>
  <c r="AJ8" i="55" s="1"/>
  <c r="AL8" i="55" s="1"/>
  <c r="AI5" i="55" a="1"/>
  <c r="AI5" i="55" s="1"/>
  <c r="AJ5" i="55" s="1"/>
  <c r="AL5" i="55" s="1"/>
  <c r="AI20" i="55" a="1"/>
  <c r="AI20" i="55" s="1"/>
  <c r="AJ20" i="55" s="1"/>
  <c r="AL20" i="55" s="1"/>
  <c r="AI16" i="55" a="1"/>
  <c r="AI16" i="55" s="1"/>
  <c r="AJ16" i="55" s="1"/>
  <c r="AK16" i="55" s="1"/>
  <c r="AI15" i="55" a="1"/>
  <c r="AI15" i="55" s="1"/>
  <c r="AJ15" i="55" s="1"/>
  <c r="AK15" i="55" s="1"/>
  <c r="AI12" i="55" a="1"/>
  <c r="AI12" i="55" s="1"/>
  <c r="AJ12" i="55" s="1"/>
  <c r="AK12" i="55" s="1"/>
  <c r="AI24" i="55" a="1"/>
  <c r="AI24" i="55" s="1"/>
  <c r="AJ24" i="55" s="1"/>
  <c r="AL24" i="55" s="1"/>
  <c r="AI27" i="55" a="1"/>
  <c r="AI27" i="55" s="1"/>
  <c r="AJ27" i="55" s="1"/>
  <c r="AK27" i="55" s="1"/>
  <c r="AI25" i="55" a="1"/>
  <c r="AI25" i="55" s="1"/>
  <c r="AJ25" i="55" s="1"/>
  <c r="AL25" i="55" s="1"/>
  <c r="AI17" i="55" a="1"/>
  <c r="AI17" i="55" s="1"/>
  <c r="AJ17" i="55" s="1"/>
  <c r="AK17" i="55" s="1"/>
  <c r="AI31" i="55" a="1"/>
  <c r="AI31" i="55" s="1"/>
  <c r="AJ31" i="55" s="1"/>
  <c r="AK31" i="55" s="1"/>
  <c r="AI6" i="55" a="1"/>
  <c r="AI6" i="55" s="1"/>
  <c r="AJ6" i="55" s="1"/>
  <c r="AL6" i="55" s="1"/>
  <c r="AI29" i="55" a="1"/>
  <c r="AI29" i="55" s="1"/>
  <c r="AJ29" i="55" s="1"/>
  <c r="AK29" i="55" s="1"/>
  <c r="AI10" i="55" a="1"/>
  <c r="AI10" i="55" s="1"/>
  <c r="AJ10" i="55" s="1"/>
  <c r="AK10" i="55" s="1"/>
  <c r="AI14" i="55" a="1"/>
  <c r="AI14" i="55" s="1"/>
  <c r="AJ14" i="55" s="1"/>
  <c r="AK14" i="55" s="1"/>
  <c r="AI3" i="55" a="1"/>
  <c r="AI3" i="55" s="1"/>
  <c r="AJ3" i="55" s="1"/>
  <c r="AL3" i="55" s="1"/>
  <c r="AI2" i="55" a="1"/>
  <c r="AI2" i="55" s="1"/>
  <c r="AJ2" i="55" s="1"/>
  <c r="AL2" i="55" s="1"/>
  <c r="AI4" i="55" a="1"/>
  <c r="AI4" i="55" s="1"/>
  <c r="AJ4" i="55" s="1"/>
  <c r="AL4" i="55" s="1"/>
  <c r="AI13" i="55" a="1"/>
  <c r="AI13" i="55" s="1"/>
  <c r="AJ13" i="55" s="1"/>
  <c r="AK13" i="55" s="1"/>
  <c r="AI33" i="55" a="1"/>
  <c r="AI33" i="55" s="1"/>
  <c r="AJ33" i="55" s="1"/>
  <c r="AK33" i="55" s="1"/>
  <c r="AI21" i="55" a="1"/>
  <c r="AI21" i="55" s="1"/>
  <c r="AJ21" i="55" s="1"/>
  <c r="AL21" i="55" s="1"/>
  <c r="AI23" i="55" a="1"/>
  <c r="AI23" i="55" s="1"/>
  <c r="AJ23" i="55" s="1"/>
  <c r="AL23" i="55" s="1"/>
  <c r="Q86" i="55"/>
  <c r="BA86" i="55" s="1"/>
  <c r="R86" i="55"/>
  <c r="Y86" i="55"/>
  <c r="V86" i="55"/>
  <c r="AY86" i="55" s="1"/>
  <c r="AB86" i="55"/>
  <c r="U86" i="55"/>
  <c r="AS86" i="55"/>
  <c r="AF86" i="55" s="1"/>
  <c r="AA86" i="55"/>
  <c r="Z86" i="55"/>
  <c r="AZ86" i="55" s="1"/>
  <c r="P86" i="55"/>
  <c r="W86" i="55"/>
  <c r="S86" i="55"/>
  <c r="AU7" i="51"/>
  <c r="Z7" i="51"/>
  <c r="AZ7" i="51" s="1"/>
  <c r="W7" i="51"/>
  <c r="U7" i="51"/>
  <c r="S7" i="51"/>
  <c r="R7" i="51"/>
  <c r="AA7" i="51"/>
  <c r="Q7" i="51"/>
  <c r="BA7" i="51" s="1"/>
  <c r="Y7" i="51"/>
  <c r="V7" i="51"/>
  <c r="AY7" i="51" s="1"/>
  <c r="BB7" i="51" s="1"/>
  <c r="P7" i="51"/>
  <c r="AB7" i="51"/>
  <c r="Z104" i="50"/>
  <c r="AZ104" i="50" s="1"/>
  <c r="P104" i="50"/>
  <c r="AA104" i="50"/>
  <c r="V104" i="50"/>
  <c r="AY104" i="50" s="1"/>
  <c r="Q104" i="50"/>
  <c r="BA104" i="50" s="1"/>
  <c r="BB104" i="50" s="1"/>
  <c r="Y104" i="50"/>
  <c r="S104" i="50"/>
  <c r="U104" i="50"/>
  <c r="AB104" i="50"/>
  <c r="R104" i="50"/>
  <c r="AE104" i="50" a="1"/>
  <c r="AE104" i="50" s="1"/>
  <c r="AD104" i="50" s="1"/>
  <c r="AC104" i="50" s="1"/>
  <c r="W104" i="50"/>
  <c r="R32" i="57"/>
  <c r="Z32" i="57"/>
  <c r="AZ32" i="57" s="1"/>
  <c r="Q32" i="57"/>
  <c r="BA32" i="57" s="1"/>
  <c r="BB32" i="57" s="1"/>
  <c r="AB32" i="57"/>
  <c r="P32" i="57"/>
  <c r="AA32" i="57"/>
  <c r="Y32" i="57"/>
  <c r="AU32" i="57"/>
  <c r="AV61" i="57" s="1"/>
  <c r="AE32" i="57" a="1"/>
  <c r="AE32" i="57" s="1"/>
  <c r="V32" i="57"/>
  <c r="AY32" i="57" s="1"/>
  <c r="S32" i="57"/>
  <c r="U32" i="57"/>
  <c r="W32" i="57"/>
  <c r="W64" i="53"/>
  <c r="Z64" i="53"/>
  <c r="AZ64" i="53" s="1"/>
  <c r="AE64" i="53" a="1"/>
  <c r="AE64" i="53" s="1"/>
  <c r="Y64" i="53"/>
  <c r="U64" i="53"/>
  <c r="P64" i="53"/>
  <c r="S64" i="53"/>
  <c r="AU64" i="53"/>
  <c r="AV19" i="53" s="1"/>
  <c r="V64" i="53"/>
  <c r="AY64" i="53" s="1"/>
  <c r="AB64" i="53"/>
  <c r="AA64" i="53"/>
  <c r="Q64" i="53"/>
  <c r="BA64" i="53" s="1"/>
  <c r="BB64" i="53" s="1"/>
  <c r="R64" i="53"/>
  <c r="S3" i="52"/>
  <c r="AE3" i="52" a="1"/>
  <c r="AE3" i="52" s="1"/>
  <c r="U3" i="52"/>
  <c r="AA3" i="52"/>
  <c r="V3" i="52"/>
  <c r="AY3" i="52" s="1"/>
  <c r="R3" i="52"/>
  <c r="Y3" i="52"/>
  <c r="Q3" i="52"/>
  <c r="BA3" i="52" s="1"/>
  <c r="BB3" i="52" s="1"/>
  <c r="AB3" i="52"/>
  <c r="P3" i="52"/>
  <c r="Z3" i="52"/>
  <c r="AZ3" i="52" s="1"/>
  <c r="AU3" i="52"/>
  <c r="W3" i="52"/>
  <c r="AI29" i="50" a="1"/>
  <c r="AI29" i="50" s="1"/>
  <c r="AJ29" i="50" s="1"/>
  <c r="AL29" i="50" s="1"/>
  <c r="AI32" i="50" a="1"/>
  <c r="AI32" i="50" s="1"/>
  <c r="AJ32" i="50" s="1"/>
  <c r="AL32" i="50" s="1"/>
  <c r="AI27" i="50" a="1"/>
  <c r="AI27" i="50" s="1"/>
  <c r="AJ27" i="50" s="1"/>
  <c r="AL27" i="50" s="1"/>
  <c r="AI30" i="50" a="1"/>
  <c r="AI30" i="50" s="1"/>
  <c r="AJ30" i="50" s="1"/>
  <c r="AL30" i="50" s="1"/>
  <c r="AI33" i="50" a="1"/>
  <c r="AI33" i="50" s="1"/>
  <c r="AJ33" i="50" s="1"/>
  <c r="AL33" i="50" s="1"/>
  <c r="AI28" i="50" a="1"/>
  <c r="AI28" i="50" s="1"/>
  <c r="AJ28" i="50" s="1"/>
  <c r="AL28" i="50" s="1"/>
  <c r="AI31" i="50" a="1"/>
  <c r="AI31" i="50" s="1"/>
  <c r="AJ31" i="50" s="1"/>
  <c r="AL31" i="50" s="1"/>
  <c r="AI25" i="50" a="1"/>
  <c r="AI25" i="50" s="1"/>
  <c r="AJ25" i="50" s="1"/>
  <c r="AK25" i="50" s="1"/>
  <c r="AI26" i="50" a="1"/>
  <c r="AI26" i="50" s="1"/>
  <c r="AJ26" i="50" s="1"/>
  <c r="AL26" i="50" s="1"/>
  <c r="AI18" i="50" a="1"/>
  <c r="AI18" i="50" s="1"/>
  <c r="AJ18" i="50" s="1"/>
  <c r="AK18" i="50" s="1"/>
  <c r="AI22" i="50" a="1"/>
  <c r="AI22" i="50" s="1"/>
  <c r="AJ22" i="50" s="1"/>
  <c r="AK22" i="50" s="1"/>
  <c r="AI15" i="50" a="1"/>
  <c r="AI15" i="50" s="1"/>
  <c r="AJ15" i="50" s="1"/>
  <c r="AL15" i="50" s="1"/>
  <c r="AI12" i="50" a="1"/>
  <c r="AI12" i="50" s="1"/>
  <c r="AJ12" i="50" s="1"/>
  <c r="AL12" i="50" s="1"/>
  <c r="AI17" i="50" a="1"/>
  <c r="AI17" i="50" s="1"/>
  <c r="AJ17" i="50" s="1"/>
  <c r="AL17" i="50" s="1"/>
  <c r="AI16" i="50" a="1"/>
  <c r="AI16" i="50" s="1"/>
  <c r="AJ16" i="50" s="1"/>
  <c r="AL16" i="50" s="1"/>
  <c r="AI19" i="50" a="1"/>
  <c r="AI19" i="50" s="1"/>
  <c r="AJ19" i="50" s="1"/>
  <c r="AK19" i="50" s="1"/>
  <c r="AI3" i="50" a="1"/>
  <c r="AI3" i="50" s="1"/>
  <c r="AJ3" i="50" s="1"/>
  <c r="AK3" i="50" s="1"/>
  <c r="AI2" i="50" a="1"/>
  <c r="AI2" i="50" s="1"/>
  <c r="AJ2" i="50" s="1"/>
  <c r="AK2" i="50" s="1"/>
  <c r="AI11" i="50" a="1"/>
  <c r="AI11" i="50" s="1"/>
  <c r="AJ11" i="50" s="1"/>
  <c r="AL11" i="50" s="1"/>
  <c r="AI7" i="50" a="1"/>
  <c r="AI7" i="50" s="1"/>
  <c r="AJ7" i="50" s="1"/>
  <c r="AK7" i="50" s="1"/>
  <c r="AI21" i="50" a="1"/>
  <c r="AI21" i="50" s="1"/>
  <c r="AJ21" i="50" s="1"/>
  <c r="AK21" i="50" s="1"/>
  <c r="AI13" i="50" a="1"/>
  <c r="AI13" i="50" s="1"/>
  <c r="AJ13" i="50" s="1"/>
  <c r="AL13" i="50" s="1"/>
  <c r="AI10" i="50" a="1"/>
  <c r="AI10" i="50" s="1"/>
  <c r="AJ10" i="50" s="1"/>
  <c r="AL10" i="50" s="1"/>
  <c r="AI23" i="50" a="1"/>
  <c r="AI23" i="50" s="1"/>
  <c r="AJ23" i="50" s="1"/>
  <c r="AK23" i="50" s="1"/>
  <c r="AI9" i="50" a="1"/>
  <c r="AI9" i="50" s="1"/>
  <c r="AJ9" i="50" s="1"/>
  <c r="AK9" i="50" s="1"/>
  <c r="AI20" i="50" a="1"/>
  <c r="AI20" i="50" s="1"/>
  <c r="AJ20" i="50" s="1"/>
  <c r="AK20" i="50" s="1"/>
  <c r="AI5" i="50" a="1"/>
  <c r="AI5" i="50" s="1"/>
  <c r="AJ5" i="50" s="1"/>
  <c r="AK5" i="50" s="1"/>
  <c r="AI6" i="50" a="1"/>
  <c r="AI6" i="50" s="1"/>
  <c r="AJ6" i="50" s="1"/>
  <c r="AK6" i="50" s="1"/>
  <c r="AI4" i="50" a="1"/>
  <c r="AI4" i="50" s="1"/>
  <c r="AJ4" i="50" s="1"/>
  <c r="AK4" i="50" s="1"/>
  <c r="AI14" i="50" a="1"/>
  <c r="AI14" i="50" s="1"/>
  <c r="AJ14" i="50" s="1"/>
  <c r="AL14" i="50" s="1"/>
  <c r="AI8" i="50" a="1"/>
  <c r="AI8" i="50" s="1"/>
  <c r="AJ8" i="50" s="1"/>
  <c r="AK8" i="50" s="1"/>
  <c r="AI24" i="50" a="1"/>
  <c r="AI24" i="50" s="1"/>
  <c r="AJ24" i="50" s="1"/>
  <c r="AK24" i="50" s="1"/>
  <c r="AI30" i="53" a="1"/>
  <c r="AI30" i="53" s="1"/>
  <c r="AJ30" i="53" s="1"/>
  <c r="AK30" i="53" s="1"/>
  <c r="AI23" i="53" a="1"/>
  <c r="AI23" i="53" s="1"/>
  <c r="AJ23" i="53" s="1"/>
  <c r="AL23" i="53" s="1"/>
  <c r="AI22" i="53" a="1"/>
  <c r="AI22" i="53" s="1"/>
  <c r="AJ22" i="53" s="1"/>
  <c r="AL22" i="53" s="1"/>
  <c r="AI8" i="53" a="1"/>
  <c r="AI8" i="53" s="1"/>
  <c r="AJ8" i="53" s="1"/>
  <c r="AL8" i="53" s="1"/>
  <c r="AI32" i="53" a="1"/>
  <c r="AI32" i="53" s="1"/>
  <c r="AJ32" i="53" s="1"/>
  <c r="AK32" i="53" s="1"/>
  <c r="AI16" i="53" a="1"/>
  <c r="AI16" i="53" s="1"/>
  <c r="AJ16" i="53" s="1"/>
  <c r="AK16" i="53" s="1"/>
  <c r="AI11" i="53" a="1"/>
  <c r="AI11" i="53" s="1"/>
  <c r="AJ11" i="53" s="1"/>
  <c r="AK11" i="53" s="1"/>
  <c r="AI4" i="53" a="1"/>
  <c r="AI4" i="53" s="1"/>
  <c r="AJ4" i="53" s="1"/>
  <c r="AL4" i="53" s="1"/>
  <c r="AI24" i="53" a="1"/>
  <c r="AI24" i="53" s="1"/>
  <c r="AJ24" i="53" s="1"/>
  <c r="AL24" i="53" s="1"/>
  <c r="AI27" i="53" a="1"/>
  <c r="AI27" i="53" s="1"/>
  <c r="AJ27" i="53" s="1"/>
  <c r="AK27" i="53" s="1"/>
  <c r="AI26" i="53" a="1"/>
  <c r="AI26" i="53" s="1"/>
  <c r="AJ26" i="53" s="1"/>
  <c r="AK26" i="53" s="1"/>
  <c r="AI10" i="53" a="1"/>
  <c r="AI10" i="53" s="1"/>
  <c r="AJ10" i="53" s="1"/>
  <c r="AK10" i="53" s="1"/>
  <c r="AI29" i="53" a="1"/>
  <c r="AI29" i="53" s="1"/>
  <c r="AJ29" i="53" s="1"/>
  <c r="AK29" i="53" s="1"/>
  <c r="AI21" i="53" a="1"/>
  <c r="AI21" i="53" s="1"/>
  <c r="AJ21" i="53" s="1"/>
  <c r="AL21" i="53" s="1"/>
  <c r="AI7" i="53" a="1"/>
  <c r="AI7" i="53" s="1"/>
  <c r="AJ7" i="53" s="1"/>
  <c r="AL7" i="53" s="1"/>
  <c r="AI2" i="53" a="1"/>
  <c r="AI2" i="53" s="1"/>
  <c r="AJ2" i="53" s="1"/>
  <c r="AL2" i="53" s="1"/>
  <c r="AI19" i="53" a="1"/>
  <c r="AI19" i="53" s="1"/>
  <c r="AJ19" i="53" s="1"/>
  <c r="AL19" i="53" s="1"/>
  <c r="AI20" i="53" a="1"/>
  <c r="AI20" i="53" s="1"/>
  <c r="AJ20" i="53" s="1"/>
  <c r="AL20" i="53" s="1"/>
  <c r="AI14" i="53" a="1"/>
  <c r="AI14" i="53" s="1"/>
  <c r="AJ14" i="53" s="1"/>
  <c r="AK14" i="53" s="1"/>
  <c r="AI6" i="53" a="1"/>
  <c r="AI6" i="53" s="1"/>
  <c r="AJ6" i="53" s="1"/>
  <c r="AL6" i="53" s="1"/>
  <c r="AI31" i="53" a="1"/>
  <c r="AI31" i="53" s="1"/>
  <c r="AJ31" i="53" s="1"/>
  <c r="AK31" i="53" s="1"/>
  <c r="AI15" i="53" a="1"/>
  <c r="AI15" i="53" s="1"/>
  <c r="AJ15" i="53" s="1"/>
  <c r="AK15" i="53" s="1"/>
  <c r="AI25" i="53" a="1"/>
  <c r="AI25" i="53" s="1"/>
  <c r="AJ25" i="53" s="1"/>
  <c r="AL25" i="53" s="1"/>
  <c r="AI18" i="53" a="1"/>
  <c r="AI18" i="53" s="1"/>
  <c r="AJ18" i="53" s="1"/>
  <c r="AL18" i="53" s="1"/>
  <c r="AI28" i="53" a="1"/>
  <c r="AI28" i="53" s="1"/>
  <c r="AJ28" i="53" s="1"/>
  <c r="AK28" i="53" s="1"/>
  <c r="AI12" i="53" a="1"/>
  <c r="AI12" i="53" s="1"/>
  <c r="AJ12" i="53" s="1"/>
  <c r="AK12" i="53" s="1"/>
  <c r="AI13" i="53" a="1"/>
  <c r="AI13" i="53" s="1"/>
  <c r="AJ13" i="53" s="1"/>
  <c r="AK13" i="53" s="1"/>
  <c r="AI5" i="53" a="1"/>
  <c r="AI5" i="53" s="1"/>
  <c r="AJ5" i="53" s="1"/>
  <c r="AL5" i="53" s="1"/>
  <c r="AI33" i="53" a="1"/>
  <c r="AI33" i="53" s="1"/>
  <c r="AJ33" i="53" s="1"/>
  <c r="AK33" i="53" s="1"/>
  <c r="AI3" i="53" a="1"/>
  <c r="AI3" i="53" s="1"/>
  <c r="AJ3" i="53" s="1"/>
  <c r="AL3" i="53" s="1"/>
  <c r="AI17" i="53" a="1"/>
  <c r="AI17" i="53" s="1"/>
  <c r="AJ17" i="53" s="1"/>
  <c r="AK17" i="53" s="1"/>
  <c r="AI9" i="53" a="1"/>
  <c r="AI9" i="53" s="1"/>
  <c r="AJ9" i="53" s="1"/>
  <c r="AL9" i="53" s="1"/>
  <c r="AB101" i="53"/>
  <c r="P101" i="53"/>
  <c r="AA101" i="53"/>
  <c r="AS101" i="53"/>
  <c r="AF101" i="53" s="1"/>
  <c r="Q101" i="53"/>
  <c r="BA101" i="53" s="1"/>
  <c r="U101" i="53"/>
  <c r="S101" i="53"/>
  <c r="V101" i="53"/>
  <c r="AY101" i="53" s="1"/>
  <c r="W101" i="53"/>
  <c r="R101" i="53"/>
  <c r="Y101" i="53"/>
  <c r="Z101" i="53"/>
  <c r="AZ101" i="53" s="1"/>
  <c r="Q85" i="52"/>
  <c r="BA85" i="52" s="1"/>
  <c r="BB85" i="52" s="1"/>
  <c r="P85" i="52"/>
  <c r="W85" i="52"/>
  <c r="AE85" i="52" a="1"/>
  <c r="AE85" i="52" s="1"/>
  <c r="AD85" i="52" s="1"/>
  <c r="AC85" i="52" s="1"/>
  <c r="S85" i="52"/>
  <c r="AB85" i="52"/>
  <c r="AA85" i="52"/>
  <c r="Z85" i="52"/>
  <c r="AZ85" i="52" s="1"/>
  <c r="U85" i="52"/>
  <c r="R85" i="52"/>
  <c r="V85" i="52"/>
  <c r="AY85" i="52" s="1"/>
  <c r="Y85" i="52"/>
  <c r="P38" i="51"/>
  <c r="Z38" i="51"/>
  <c r="AZ38" i="51" s="1"/>
  <c r="V38" i="51"/>
  <c r="AY38" i="51" s="1"/>
  <c r="Y38" i="51"/>
  <c r="U38" i="51"/>
  <c r="W38" i="51"/>
  <c r="S38" i="51"/>
  <c r="R38" i="51"/>
  <c r="AA38" i="51"/>
  <c r="AU38" i="51"/>
  <c r="AV68" i="51" s="1"/>
  <c r="Q38" i="51"/>
  <c r="BA38" i="51" s="1"/>
  <c r="AB38" i="51"/>
  <c r="S55" i="57"/>
  <c r="AU55" i="57"/>
  <c r="AV102" i="57" s="1"/>
  <c r="W55" i="57"/>
  <c r="Z55" i="57"/>
  <c r="AZ55" i="57" s="1"/>
  <c r="U55" i="57"/>
  <c r="P55" i="57"/>
  <c r="R55" i="57"/>
  <c r="V55" i="57"/>
  <c r="AY55" i="57" s="1"/>
  <c r="AB55" i="57"/>
  <c r="AA55" i="57"/>
  <c r="Y55" i="57"/>
  <c r="Q55" i="57"/>
  <c r="BA55" i="57" s="1"/>
  <c r="AA50" i="53"/>
  <c r="P50" i="53"/>
  <c r="AB50" i="53"/>
  <c r="Z50" i="53"/>
  <c r="AZ50" i="53" s="1"/>
  <c r="U50" i="53"/>
  <c r="Y50" i="53"/>
  <c r="V50" i="53"/>
  <c r="AY50" i="53" s="1"/>
  <c r="AU50" i="53"/>
  <c r="W50" i="53"/>
  <c r="S50" i="53"/>
  <c r="R50" i="53"/>
  <c r="Q50" i="53"/>
  <c r="BA50" i="53" s="1"/>
  <c r="AI5" i="52" a="1"/>
  <c r="AI5" i="52" s="1"/>
  <c r="AJ5" i="52" s="1"/>
  <c r="AK5" i="52" s="1"/>
  <c r="AI10" i="52" a="1"/>
  <c r="AI10" i="52" s="1"/>
  <c r="AJ10" i="52" s="1"/>
  <c r="AL10" i="52" s="1"/>
  <c r="AI17" i="52" a="1"/>
  <c r="AI17" i="52" s="1"/>
  <c r="AJ17" i="52" s="1"/>
  <c r="AL17" i="52" s="1"/>
  <c r="AI6" i="52" a="1"/>
  <c r="AI6" i="52" s="1"/>
  <c r="AJ6" i="52" s="1"/>
  <c r="AK6" i="52" s="1"/>
  <c r="AI24" i="52" a="1"/>
  <c r="AI24" i="52" s="1"/>
  <c r="AI18" i="52" a="1"/>
  <c r="AI18" i="52" s="1"/>
  <c r="AJ18" i="52" s="1"/>
  <c r="AK18" i="52" s="1"/>
  <c r="AI20" i="52" a="1"/>
  <c r="AI20" i="52" s="1"/>
  <c r="AJ20" i="52" s="1"/>
  <c r="AK20" i="52" s="1"/>
  <c r="AI3" i="52" a="1"/>
  <c r="AI3" i="52" s="1"/>
  <c r="AJ3" i="52" s="1"/>
  <c r="AK3" i="52" s="1"/>
  <c r="AI21" i="52" a="1"/>
  <c r="AI21" i="52" s="1"/>
  <c r="AJ21" i="52" s="1"/>
  <c r="AK21" i="52" s="1"/>
  <c r="AI26" i="52" a="1"/>
  <c r="AI26" i="52" s="1"/>
  <c r="AJ26" i="52" s="1"/>
  <c r="AL26" i="52" s="1"/>
  <c r="AI28" i="52" a="1"/>
  <c r="AI28" i="52" s="1"/>
  <c r="AJ28" i="52" s="1"/>
  <c r="AL28" i="52" s="1"/>
  <c r="AI14" i="52" a="1"/>
  <c r="AI14" i="52" s="1"/>
  <c r="AI31" i="52" a="1"/>
  <c r="AI31" i="52" s="1"/>
  <c r="AI7" i="52" a="1"/>
  <c r="AI7" i="52" s="1"/>
  <c r="AI12" i="52" a="1"/>
  <c r="AI12" i="52" s="1"/>
  <c r="AJ12" i="52" s="1"/>
  <c r="AL12" i="52" s="1"/>
  <c r="AI25" i="52" a="1"/>
  <c r="AI25" i="52" s="1"/>
  <c r="AJ25" i="52" s="1"/>
  <c r="AK25" i="52" s="1"/>
  <c r="AI11" i="52" a="1"/>
  <c r="AI11" i="52" s="1"/>
  <c r="AJ11" i="52" s="1"/>
  <c r="AL11" i="52" s="1"/>
  <c r="AI13" i="52" a="1"/>
  <c r="AI13" i="52" s="1"/>
  <c r="AJ13" i="52" s="1"/>
  <c r="AL13" i="52" s="1"/>
  <c r="AI15" i="52" a="1"/>
  <c r="AI15" i="52" s="1"/>
  <c r="AJ15" i="52" s="1"/>
  <c r="AL15" i="52" s="1"/>
  <c r="AI19" i="52" a="1"/>
  <c r="AI19" i="52" s="1"/>
  <c r="AJ19" i="52" s="1"/>
  <c r="AK19" i="52" s="1"/>
  <c r="AI16" i="52" a="1"/>
  <c r="AI16" i="52" s="1"/>
  <c r="AI23" i="52" a="1"/>
  <c r="AI23" i="52" s="1"/>
  <c r="AJ23" i="52" s="1"/>
  <c r="AK23" i="52" s="1"/>
  <c r="AI22" i="52" a="1"/>
  <c r="AI22" i="52" s="1"/>
  <c r="AI30" i="52" a="1"/>
  <c r="AI30" i="52" s="1"/>
  <c r="AJ30" i="52" s="1"/>
  <c r="AL30" i="52" s="1"/>
  <c r="AI32" i="52" a="1"/>
  <c r="AI32" i="52" s="1"/>
  <c r="AI29" i="52" a="1"/>
  <c r="AI29" i="52" s="1"/>
  <c r="AJ29" i="52" s="1"/>
  <c r="AL29" i="52" s="1"/>
  <c r="AI33" i="52" a="1"/>
  <c r="AI33" i="52" s="1"/>
  <c r="AJ33" i="52" s="1"/>
  <c r="AL33" i="52" s="1"/>
  <c r="AI9" i="52" a="1"/>
  <c r="AI9" i="52" s="1"/>
  <c r="AJ9" i="52" s="1"/>
  <c r="AK9" i="52" s="1"/>
  <c r="AI2" i="52" a="1"/>
  <c r="AI2" i="52" s="1"/>
  <c r="AJ2" i="52" s="1"/>
  <c r="AK2" i="52" s="1"/>
  <c r="AI27" i="52" a="1"/>
  <c r="AI27" i="52" s="1"/>
  <c r="AJ27" i="52" s="1"/>
  <c r="AL27" i="52" s="1"/>
  <c r="AI4" i="52" a="1"/>
  <c r="AI4" i="52" s="1"/>
  <c r="AJ4" i="52" s="1"/>
  <c r="AK4" i="52" s="1"/>
  <c r="AI8" i="52" a="1"/>
  <c r="AI8" i="52" s="1"/>
  <c r="S125" i="52"/>
  <c r="Y125" i="52"/>
  <c r="AS125" i="52"/>
  <c r="AF125" i="52" s="1"/>
  <c r="W125" i="52"/>
  <c r="V125" i="52"/>
  <c r="AY125" i="52" s="1"/>
  <c r="U125" i="52"/>
  <c r="Q125" i="52"/>
  <c r="BA125" i="52" s="1"/>
  <c r="R125" i="52"/>
  <c r="AA125" i="52"/>
  <c r="Z125" i="52"/>
  <c r="AZ125" i="52" s="1"/>
  <c r="P125" i="52"/>
  <c r="AB125" i="52"/>
  <c r="Z72" i="58"/>
  <c r="AZ72" i="58" s="1"/>
  <c r="P72" i="58"/>
  <c r="AE72" i="58" a="1"/>
  <c r="AE72" i="58" s="1"/>
  <c r="AD72" i="58" s="1"/>
  <c r="AC72" i="58" s="1"/>
  <c r="W72" i="58"/>
  <c r="AB72" i="58"/>
  <c r="S72" i="58"/>
  <c r="Y72" i="58"/>
  <c r="V72" i="58"/>
  <c r="AY72" i="58" s="1"/>
  <c r="U72" i="58"/>
  <c r="R72" i="58"/>
  <c r="AA72" i="58"/>
  <c r="Q72" i="58"/>
  <c r="BA72" i="58" s="1"/>
  <c r="BB72" i="58" s="1"/>
  <c r="S24" i="54"/>
  <c r="P24" i="54"/>
  <c r="Z24" i="54"/>
  <c r="AZ24" i="54" s="1"/>
  <c r="U24" i="54"/>
  <c r="AB24" i="54"/>
  <c r="Q24" i="54"/>
  <c r="BA24" i="54" s="1"/>
  <c r="BB24" i="54" s="1"/>
  <c r="AE24" i="54" a="1"/>
  <c r="AE24" i="54" s="1"/>
  <c r="Y24" i="54"/>
  <c r="AA24" i="54"/>
  <c r="W24" i="54"/>
  <c r="R24" i="54"/>
  <c r="AU24" i="54"/>
  <c r="AV91" i="54" s="1"/>
  <c r="V24" i="54"/>
  <c r="AY24" i="54" s="1"/>
  <c r="AA65" i="52"/>
  <c r="W65" i="52"/>
  <c r="R65" i="52"/>
  <c r="V65" i="52"/>
  <c r="AY65" i="52" s="1"/>
  <c r="S65" i="52"/>
  <c r="Z65" i="52"/>
  <c r="AZ65" i="52" s="1"/>
  <c r="AB65" i="52"/>
  <c r="P65" i="52"/>
  <c r="Y65" i="52"/>
  <c r="Q65" i="52"/>
  <c r="BA65" i="52" s="1"/>
  <c r="U65" i="52"/>
  <c r="U105" i="56"/>
  <c r="W105" i="56"/>
  <c r="AA105" i="56"/>
  <c r="AE105" i="56" a="1"/>
  <c r="AE105" i="56" s="1"/>
  <c r="AD105" i="56" s="1"/>
  <c r="AC105" i="56" s="1"/>
  <c r="AB105" i="56"/>
  <c r="Z105" i="56"/>
  <c r="AZ105" i="56" s="1"/>
  <c r="P105" i="56"/>
  <c r="R105" i="56"/>
  <c r="S105" i="56"/>
  <c r="V105" i="56"/>
  <c r="AY105" i="56" s="1"/>
  <c r="Q105" i="56"/>
  <c r="BA105" i="56" s="1"/>
  <c r="BB105" i="56" s="1"/>
  <c r="Y105" i="56"/>
  <c r="P2" i="54"/>
  <c r="R2" i="54"/>
  <c r="Z2" i="54"/>
  <c r="AZ2" i="54" s="1"/>
  <c r="AB2" i="54"/>
  <c r="S2" i="54"/>
  <c r="U2" i="54"/>
  <c r="AU2" i="54"/>
  <c r="W2" i="54"/>
  <c r="Y2" i="54"/>
  <c r="Q2" i="54"/>
  <c r="BA2" i="54" s="1"/>
  <c r="BB2" i="54" s="1"/>
  <c r="AA2" i="54"/>
  <c r="AE2" i="54" a="1"/>
  <c r="AE2" i="54" s="1"/>
  <c r="V2" i="54"/>
  <c r="AY2" i="54" s="1"/>
  <c r="Y69" i="54"/>
  <c r="Q69" i="54"/>
  <c r="BA69" i="54" s="1"/>
  <c r="BB69" i="54" s="1"/>
  <c r="AE69" i="54" a="1"/>
  <c r="AE69" i="54" s="1"/>
  <c r="AD69" i="54" s="1"/>
  <c r="AC69" i="54" s="1"/>
  <c r="Z69" i="54"/>
  <c r="AZ69" i="54" s="1"/>
  <c r="AB69" i="54"/>
  <c r="P69" i="54"/>
  <c r="AA69" i="54"/>
  <c r="U69" i="54"/>
  <c r="W69" i="54"/>
  <c r="S69" i="54"/>
  <c r="V69" i="54"/>
  <c r="AY69" i="54" s="1"/>
  <c r="R69" i="54"/>
  <c r="W122" i="54"/>
  <c r="AS122" i="54"/>
  <c r="AF122" i="54" s="1"/>
  <c r="U122" i="54"/>
  <c r="S122" i="54"/>
  <c r="AB122" i="54"/>
  <c r="AA122" i="54"/>
  <c r="Q122" i="54"/>
  <c r="BA122" i="54" s="1"/>
  <c r="Y122" i="54"/>
  <c r="P122" i="54"/>
  <c r="V122" i="54"/>
  <c r="AY122" i="54" s="1"/>
  <c r="Z122" i="54"/>
  <c r="AZ122" i="54" s="1"/>
  <c r="R122" i="54"/>
  <c r="Q3" i="53"/>
  <c r="BA3" i="53" s="1"/>
  <c r="V3" i="53"/>
  <c r="AY3" i="53" s="1"/>
  <c r="Z3" i="53"/>
  <c r="AZ3" i="53" s="1"/>
  <c r="P3" i="53"/>
  <c r="AB3" i="53"/>
  <c r="AU3" i="53"/>
  <c r="S3" i="53"/>
  <c r="R3" i="53"/>
  <c r="AA3" i="53"/>
  <c r="Y3" i="53"/>
  <c r="W3" i="53"/>
  <c r="U3" i="53"/>
  <c r="Q45" i="49"/>
  <c r="BA45" i="49" s="1"/>
  <c r="BB45" i="49" s="1"/>
  <c r="AA45" i="49"/>
  <c r="U45" i="49"/>
  <c r="W45" i="49"/>
  <c r="S45" i="49"/>
  <c r="AB45" i="49"/>
  <c r="V45" i="49"/>
  <c r="AY45" i="49" s="1"/>
  <c r="Z45" i="49"/>
  <c r="AZ45" i="49" s="1"/>
  <c r="R45" i="49"/>
  <c r="P45" i="49"/>
  <c r="AU45" i="49"/>
  <c r="AV21" i="49" s="1"/>
  <c r="Y45" i="49"/>
  <c r="AE45" i="49" a="1"/>
  <c r="AE45" i="49" s="1"/>
  <c r="AU48" i="50"/>
  <c r="AA48" i="50"/>
  <c r="Y48" i="50"/>
  <c r="Q48" i="50"/>
  <c r="BA48" i="50" s="1"/>
  <c r="V48" i="50"/>
  <c r="AY48" i="50" s="1"/>
  <c r="Z48" i="50"/>
  <c r="AZ48" i="50" s="1"/>
  <c r="R48" i="50"/>
  <c r="W48" i="50"/>
  <c r="P48" i="50"/>
  <c r="U48" i="50"/>
  <c r="S48" i="50"/>
  <c r="AB48" i="50"/>
  <c r="W43" i="50"/>
  <c r="AU43" i="50"/>
  <c r="AV11" i="50" s="1"/>
  <c r="Y43" i="50"/>
  <c r="S43" i="50"/>
  <c r="AA43" i="50"/>
  <c r="V43" i="50"/>
  <c r="AY43" i="50" s="1"/>
  <c r="U43" i="50"/>
  <c r="R43" i="50"/>
  <c r="P43" i="50"/>
  <c r="Q43" i="50"/>
  <c r="BA43" i="50" s="1"/>
  <c r="AB43" i="50"/>
  <c r="Z43" i="50"/>
  <c r="AZ43" i="50" s="1"/>
  <c r="P76" i="49"/>
  <c r="AA76" i="49"/>
  <c r="Q76" i="49"/>
  <c r="BA76" i="49" s="1"/>
  <c r="BB76" i="49" s="1"/>
  <c r="Z76" i="49"/>
  <c r="AZ76" i="49" s="1"/>
  <c r="AE76" i="49" a="1"/>
  <c r="AE76" i="49" s="1"/>
  <c r="S76" i="49"/>
  <c r="W76" i="49"/>
  <c r="R76" i="49"/>
  <c r="AB76" i="49"/>
  <c r="Y76" i="49"/>
  <c r="V76" i="49"/>
  <c r="AY76" i="49" s="1"/>
  <c r="U76" i="49"/>
  <c r="Q96" i="48"/>
  <c r="BA96" i="48" s="1"/>
  <c r="AB96" i="48"/>
  <c r="P96" i="48"/>
  <c r="AS96" i="48"/>
  <c r="AF96" i="48" s="1"/>
  <c r="AA96" i="48"/>
  <c r="U96" i="48"/>
  <c r="Z96" i="48"/>
  <c r="AZ96" i="48" s="1"/>
  <c r="S96" i="48"/>
  <c r="W96" i="48"/>
  <c r="V96" i="48"/>
  <c r="AY96" i="48" s="1"/>
  <c r="Y96" i="48"/>
  <c r="R96" i="48"/>
  <c r="AB52" i="48"/>
  <c r="U52" i="48"/>
  <c r="R52" i="48"/>
  <c r="AE52" i="48" a="1"/>
  <c r="AE52" i="48" s="1"/>
  <c r="Z52" i="48"/>
  <c r="AZ52" i="48" s="1"/>
  <c r="P52" i="48"/>
  <c r="Y52" i="48"/>
  <c r="AA52" i="48"/>
  <c r="V52" i="48"/>
  <c r="AY52" i="48" s="1"/>
  <c r="Q52" i="48"/>
  <c r="BA52" i="48" s="1"/>
  <c r="BB52" i="48" s="1"/>
  <c r="AU52" i="48"/>
  <c r="S52" i="48"/>
  <c r="W52" i="48"/>
  <c r="Q107" i="46"/>
  <c r="BA107" i="46" s="1"/>
  <c r="U107" i="46"/>
  <c r="R107" i="46"/>
  <c r="AB107" i="46"/>
  <c r="Y107" i="46"/>
  <c r="W107" i="46"/>
  <c r="Z107" i="46"/>
  <c r="AZ107" i="46" s="1"/>
  <c r="V107" i="46"/>
  <c r="AY107" i="46" s="1"/>
  <c r="AA107" i="46"/>
  <c r="S107" i="46"/>
  <c r="P107" i="46"/>
  <c r="Y122" i="50"/>
  <c r="V122" i="50"/>
  <c r="AY122" i="50" s="1"/>
  <c r="AS122" i="50"/>
  <c r="AF122" i="50" s="1"/>
  <c r="Q122" i="50"/>
  <c r="BA122" i="50" s="1"/>
  <c r="P122" i="50"/>
  <c r="S122" i="50"/>
  <c r="Z122" i="50"/>
  <c r="AZ122" i="50" s="1"/>
  <c r="AB122" i="50"/>
  <c r="R122" i="50"/>
  <c r="AA122" i="50"/>
  <c r="W122" i="50"/>
  <c r="U122" i="50"/>
  <c r="Q104" i="51"/>
  <c r="BA104" i="51" s="1"/>
  <c r="AA104" i="51"/>
  <c r="Z104" i="51"/>
  <c r="AZ104" i="51" s="1"/>
  <c r="Y104" i="51"/>
  <c r="V104" i="51"/>
  <c r="AY104" i="51" s="1"/>
  <c r="W104" i="51"/>
  <c r="U104" i="51"/>
  <c r="AS104" i="51"/>
  <c r="AF104" i="51" s="1"/>
  <c r="P104" i="51"/>
  <c r="S104" i="51"/>
  <c r="AB104" i="51"/>
  <c r="R104" i="51"/>
  <c r="AB50" i="51"/>
  <c r="AA50" i="51"/>
  <c r="Z50" i="51"/>
  <c r="AZ50" i="51" s="1"/>
  <c r="P50" i="51"/>
  <c r="Y50" i="51"/>
  <c r="W50" i="51"/>
  <c r="Q50" i="51"/>
  <c r="BA50" i="51" s="1"/>
  <c r="U50" i="51"/>
  <c r="R50" i="51"/>
  <c r="V50" i="51"/>
  <c r="AY50" i="51" s="1"/>
  <c r="AU50" i="51"/>
  <c r="AV109" i="51" s="1"/>
  <c r="S50" i="51"/>
  <c r="Z129" i="48"/>
  <c r="AZ129" i="48" s="1"/>
  <c r="Q129" i="48"/>
  <c r="BA129" i="48" s="1"/>
  <c r="AS129" i="48"/>
  <c r="AF129" i="48" s="1"/>
  <c r="P129" i="48"/>
  <c r="Y129" i="48"/>
  <c r="V129" i="48"/>
  <c r="AY129" i="48" s="1"/>
  <c r="U129" i="48"/>
  <c r="S129" i="48"/>
  <c r="W129" i="48"/>
  <c r="AB129" i="48"/>
  <c r="R129" i="48"/>
  <c r="AA129" i="48"/>
  <c r="W68" i="48"/>
  <c r="R68" i="48"/>
  <c r="AB68" i="48"/>
  <c r="V68" i="48"/>
  <c r="AY68" i="48" s="1"/>
  <c r="AE68" i="48" a="1"/>
  <c r="AE68" i="48" s="1"/>
  <c r="AA68" i="48"/>
  <c r="S68" i="48"/>
  <c r="Q68" i="48"/>
  <c r="BA68" i="48" s="1"/>
  <c r="BB68" i="48" s="1"/>
  <c r="Z68" i="48"/>
  <c r="AZ68" i="48" s="1"/>
  <c r="P68" i="48"/>
  <c r="Y68" i="48"/>
  <c r="U68" i="48"/>
  <c r="AE67" i="46" a="1"/>
  <c r="AE67" i="46" s="1"/>
  <c r="V67" i="46"/>
  <c r="AY67" i="46" s="1"/>
  <c r="AB67" i="46"/>
  <c r="Z67" i="46"/>
  <c r="AZ67" i="46" s="1"/>
  <c r="P67" i="46"/>
  <c r="U67" i="46"/>
  <c r="Y67" i="46"/>
  <c r="R67" i="46"/>
  <c r="S67" i="46"/>
  <c r="W67" i="46"/>
  <c r="AA67" i="46"/>
  <c r="Q67" i="46"/>
  <c r="BA67" i="46" s="1"/>
  <c r="BB67" i="46" s="1"/>
  <c r="AE18" i="48" a="1"/>
  <c r="AE18" i="48" s="1"/>
  <c r="Y18" i="48"/>
  <c r="R18" i="48"/>
  <c r="U18" i="48"/>
  <c r="AA18" i="48"/>
  <c r="Q18" i="48"/>
  <c r="BA18" i="48" s="1"/>
  <c r="BB18" i="48" s="1"/>
  <c r="Z18" i="48"/>
  <c r="AZ18" i="48" s="1"/>
  <c r="P18" i="48"/>
  <c r="AU18" i="48"/>
  <c r="W18" i="48"/>
  <c r="V18" i="48"/>
  <c r="AY18" i="48" s="1"/>
  <c r="S18" i="48"/>
  <c r="AB18" i="48"/>
  <c r="Z101" i="48"/>
  <c r="AZ101" i="48" s="1"/>
  <c r="V101" i="48"/>
  <c r="AY101" i="48" s="1"/>
  <c r="S101" i="48"/>
  <c r="R101" i="48"/>
  <c r="Q101" i="48"/>
  <c r="BA101" i="48" s="1"/>
  <c r="BB101" i="48" s="1"/>
  <c r="Y101" i="48"/>
  <c r="P101" i="48"/>
  <c r="W101" i="48"/>
  <c r="AB101" i="48"/>
  <c r="AA101" i="48"/>
  <c r="U101" i="48"/>
  <c r="AE101" i="48" a="1"/>
  <c r="AE101" i="48" s="1"/>
  <c r="S38" i="46"/>
  <c r="W38" i="46"/>
  <c r="AB38" i="46"/>
  <c r="R38" i="46"/>
  <c r="AA38" i="46"/>
  <c r="Q38" i="46"/>
  <c r="BA38" i="46" s="1"/>
  <c r="BB38" i="46" s="1"/>
  <c r="Y38" i="46"/>
  <c r="AE38" i="46" a="1"/>
  <c r="AE38" i="46" s="1"/>
  <c r="V38" i="46"/>
  <c r="AY38" i="46" s="1"/>
  <c r="AU38" i="46"/>
  <c r="AV34" i="46" s="1"/>
  <c r="U38" i="46"/>
  <c r="P38" i="46"/>
  <c r="Z38" i="46"/>
  <c r="AZ38" i="46" s="1"/>
  <c r="P51" i="49"/>
  <c r="Y51" i="49"/>
  <c r="U51" i="49"/>
  <c r="S51" i="49"/>
  <c r="W51" i="49"/>
  <c r="V51" i="49"/>
  <c r="AY51" i="49" s="1"/>
  <c r="Q51" i="49"/>
  <c r="BA51" i="49" s="1"/>
  <c r="AA51" i="49"/>
  <c r="R51" i="49"/>
  <c r="Z51" i="49"/>
  <c r="AZ51" i="49" s="1"/>
  <c r="AU51" i="49"/>
  <c r="AV57" i="49" s="1"/>
  <c r="AB51" i="49"/>
  <c r="AE103" i="46" a="1"/>
  <c r="AE103" i="46" s="1"/>
  <c r="W103" i="46"/>
  <c r="AB103" i="46"/>
  <c r="AA103" i="46"/>
  <c r="S103" i="46"/>
  <c r="Z103" i="46"/>
  <c r="AZ103" i="46" s="1"/>
  <c r="P103" i="46"/>
  <c r="V103" i="46"/>
  <c r="AY103" i="46" s="1"/>
  <c r="Q103" i="46"/>
  <c r="BA103" i="46" s="1"/>
  <c r="BB103" i="46" s="1"/>
  <c r="Y103" i="46"/>
  <c r="U103" i="46"/>
  <c r="R103" i="46"/>
  <c r="AB79" i="46"/>
  <c r="R79" i="46"/>
  <c r="Y79" i="46"/>
  <c r="U79" i="46"/>
  <c r="W79" i="46"/>
  <c r="Q79" i="46"/>
  <c r="BA79" i="46" s="1"/>
  <c r="AA79" i="46"/>
  <c r="Z79" i="46"/>
  <c r="AZ79" i="46" s="1"/>
  <c r="S79" i="46"/>
  <c r="P79" i="46"/>
  <c r="V79" i="46"/>
  <c r="AY79" i="46" s="1"/>
  <c r="D17" i="35"/>
  <c r="A17" i="35"/>
  <c r="S125" i="46"/>
  <c r="U125" i="46"/>
  <c r="AA125" i="46"/>
  <c r="W125" i="46"/>
  <c r="P125" i="46"/>
  <c r="Y125" i="46"/>
  <c r="Q125" i="46"/>
  <c r="BA125" i="46" s="1"/>
  <c r="R125" i="46"/>
  <c r="AB125" i="46"/>
  <c r="Z125" i="46"/>
  <c r="AZ125" i="46" s="1"/>
  <c r="V125" i="46"/>
  <c r="AY125" i="46" s="1"/>
  <c r="AE85" i="46" a="1"/>
  <c r="AE85" i="46" s="1"/>
  <c r="U85" i="46"/>
  <c r="Z85" i="46"/>
  <c r="AZ85" i="46" s="1"/>
  <c r="AA85" i="46"/>
  <c r="P85" i="46"/>
  <c r="W85" i="46"/>
  <c r="AB85" i="46"/>
  <c r="R85" i="46"/>
  <c r="Q85" i="46"/>
  <c r="BA85" i="46" s="1"/>
  <c r="BB85" i="46" s="1"/>
  <c r="S85" i="46"/>
  <c r="Y85" i="46"/>
  <c r="V85" i="46"/>
  <c r="AY85" i="46" s="1"/>
  <c r="P87" i="48"/>
  <c r="AE87" i="48" a="1"/>
  <c r="AE87" i="48" s="1"/>
  <c r="AD87" i="48" s="1"/>
  <c r="AC87" i="48" s="1"/>
  <c r="R87" i="48"/>
  <c r="U87" i="48"/>
  <c r="Z87" i="48"/>
  <c r="AZ87" i="48" s="1"/>
  <c r="AB87" i="48"/>
  <c r="S87" i="48"/>
  <c r="W87" i="48"/>
  <c r="AA87" i="48"/>
  <c r="Q87" i="48"/>
  <c r="BA87" i="48" s="1"/>
  <c r="BB87" i="48" s="1"/>
  <c r="Y87" i="48"/>
  <c r="V87" i="48"/>
  <c r="AY87" i="48" s="1"/>
  <c r="AB68" i="46"/>
  <c r="P68" i="46"/>
  <c r="W68" i="46"/>
  <c r="AA68" i="46"/>
  <c r="U68" i="46"/>
  <c r="AE68" i="46" a="1"/>
  <c r="AE68" i="46" s="1"/>
  <c r="S68" i="46"/>
  <c r="R68" i="46"/>
  <c r="V68" i="46"/>
  <c r="AY68" i="46" s="1"/>
  <c r="Z68" i="46"/>
  <c r="AZ68" i="46" s="1"/>
  <c r="Y68" i="46"/>
  <c r="Q68" i="46"/>
  <c r="BA68" i="46" s="1"/>
  <c r="BB68" i="46" s="1"/>
  <c r="D61" i="41"/>
  <c r="A61" i="41"/>
  <c r="V20" i="37"/>
  <c r="AY20" i="37" s="1"/>
  <c r="R20" i="37"/>
  <c r="W20" i="37"/>
  <c r="AA20" i="37"/>
  <c r="Q20" i="37"/>
  <c r="BA20" i="37" s="1"/>
  <c r="Z20" i="37"/>
  <c r="AZ20" i="37" s="1"/>
  <c r="P20" i="37"/>
  <c r="U20" i="37"/>
  <c r="Y20" i="37"/>
  <c r="S20" i="37"/>
  <c r="AU20" i="37"/>
  <c r="AB20" i="37"/>
  <c r="A4" i="43"/>
  <c r="D4" i="43"/>
  <c r="D36" i="43"/>
  <c r="A36" i="43"/>
  <c r="W73" i="33"/>
  <c r="U73" i="33"/>
  <c r="AS73" i="33"/>
  <c r="AF73" i="33" s="1"/>
  <c r="AB73" i="33"/>
  <c r="AA73" i="33"/>
  <c r="R73" i="33"/>
  <c r="Q73" i="33"/>
  <c r="BA73" i="33" s="1"/>
  <c r="P73" i="33"/>
  <c r="S73" i="33"/>
  <c r="Z73" i="33"/>
  <c r="AZ73" i="33" s="1"/>
  <c r="V73" i="33"/>
  <c r="AY73" i="33" s="1"/>
  <c r="Y73" i="33"/>
  <c r="AI6" i="38" a="1"/>
  <c r="AI6" i="38" s="1"/>
  <c r="AJ6" i="38" s="1"/>
  <c r="AK6" i="38" s="1"/>
  <c r="AI23" i="38" a="1"/>
  <c r="AI23" i="38" s="1"/>
  <c r="AJ23" i="38" s="1"/>
  <c r="AK23" i="38" s="1"/>
  <c r="AI27" i="38" a="1"/>
  <c r="AI27" i="38" s="1"/>
  <c r="AJ27" i="38" s="1"/>
  <c r="AL27" i="38" s="1"/>
  <c r="AI21" i="38" a="1"/>
  <c r="AI21" i="38" s="1"/>
  <c r="AJ21" i="38" s="1"/>
  <c r="AK21" i="38" s="1"/>
  <c r="AI5" i="38" a="1"/>
  <c r="AI5" i="38" s="1"/>
  <c r="AJ5" i="38" s="1"/>
  <c r="AK5" i="38" s="1"/>
  <c r="AI18" i="38" a="1"/>
  <c r="AI18" i="38" s="1"/>
  <c r="AJ18" i="38" s="1"/>
  <c r="AK18" i="38" s="1"/>
  <c r="AI28" i="38" a="1"/>
  <c r="AI28" i="38" s="1"/>
  <c r="AJ28" i="38" s="1"/>
  <c r="AL28" i="38" s="1"/>
  <c r="AI22" i="38" a="1"/>
  <c r="AI22" i="38" s="1"/>
  <c r="AJ22" i="38" s="1"/>
  <c r="AK22" i="38" s="1"/>
  <c r="AI20" i="38" a="1"/>
  <c r="AI20" i="38" s="1"/>
  <c r="AJ20" i="38" s="1"/>
  <c r="AK20" i="38" s="1"/>
  <c r="AI31" i="38" a="1"/>
  <c r="AI31" i="38" s="1"/>
  <c r="AJ31" i="38" s="1"/>
  <c r="AL31" i="38" s="1"/>
  <c r="AI10" i="38" a="1"/>
  <c r="AI10" i="38" s="1"/>
  <c r="AJ10" i="38" s="1"/>
  <c r="AL10" i="38" s="1"/>
  <c r="AI33" i="38" a="1"/>
  <c r="AI33" i="38" s="1"/>
  <c r="AJ33" i="38" s="1"/>
  <c r="AL33" i="38" s="1"/>
  <c r="AI12" i="38" a="1"/>
  <c r="AI12" i="38" s="1"/>
  <c r="AJ12" i="38" s="1"/>
  <c r="AL12" i="38" s="1"/>
  <c r="R112" i="46"/>
  <c r="P112" i="46"/>
  <c r="Z112" i="46"/>
  <c r="AZ112" i="46" s="1"/>
  <c r="Q112" i="46"/>
  <c r="BA112" i="46" s="1"/>
  <c r="AA112" i="46"/>
  <c r="W112" i="46"/>
  <c r="V112" i="46"/>
  <c r="AY112" i="46" s="1"/>
  <c r="S112" i="46"/>
  <c r="AB112" i="46"/>
  <c r="U112" i="46"/>
  <c r="Y112" i="46"/>
  <c r="A48" i="28"/>
  <c r="D48" i="28"/>
  <c r="Z24" i="31"/>
  <c r="AZ24" i="31" s="1"/>
  <c r="V24" i="31"/>
  <c r="AY24" i="31" s="1"/>
  <c r="AU24" i="31"/>
  <c r="AV102" i="31" s="1"/>
  <c r="D102" i="31" s="1"/>
  <c r="AB24" i="31"/>
  <c r="Q24" i="31"/>
  <c r="BA24" i="31" s="1"/>
  <c r="Y24" i="31"/>
  <c r="R24" i="31"/>
  <c r="U24" i="31"/>
  <c r="AA24" i="31"/>
  <c r="P24" i="31"/>
  <c r="S24" i="31"/>
  <c r="W24" i="31"/>
  <c r="D40" i="35"/>
  <c r="A40" i="35"/>
  <c r="R71" i="33"/>
  <c r="Y71" i="33"/>
  <c r="P71" i="33"/>
  <c r="Q71" i="33"/>
  <c r="BA71" i="33" s="1"/>
  <c r="W71" i="33"/>
  <c r="V71" i="33"/>
  <c r="AY71" i="33" s="1"/>
  <c r="U71" i="33"/>
  <c r="S71" i="33"/>
  <c r="AS71" i="33"/>
  <c r="AF71" i="33" s="1"/>
  <c r="AB71" i="33"/>
  <c r="Z71" i="33"/>
  <c r="AZ71" i="33" s="1"/>
  <c r="AA71" i="33"/>
  <c r="AB13" i="28"/>
  <c r="Q13" i="28"/>
  <c r="BA13" i="28" s="1"/>
  <c r="BB13" i="28" s="1"/>
  <c r="P13" i="28"/>
  <c r="Z13" i="28"/>
  <c r="AZ13" i="28" s="1"/>
  <c r="AU13" i="28"/>
  <c r="V13" i="28"/>
  <c r="AY13" i="28" s="1"/>
  <c r="R13" i="28"/>
  <c r="U13" i="28"/>
  <c r="W13" i="28"/>
  <c r="S13" i="28"/>
  <c r="Y13" i="28"/>
  <c r="AE13" i="28" a="1"/>
  <c r="AE13" i="28" s="1"/>
  <c r="AA13" i="28"/>
  <c r="R95" i="46"/>
  <c r="S95" i="46"/>
  <c r="Z95" i="46"/>
  <c r="AZ95" i="46" s="1"/>
  <c r="Y95" i="46"/>
  <c r="V95" i="46"/>
  <c r="AY95" i="46" s="1"/>
  <c r="W95" i="46"/>
  <c r="U95" i="46"/>
  <c r="AB95" i="46"/>
  <c r="Q95" i="46"/>
  <c r="BA95" i="46" s="1"/>
  <c r="AA95" i="46"/>
  <c r="P95" i="46"/>
  <c r="D16" i="30"/>
  <c r="A16" i="30"/>
  <c r="Q64" i="34"/>
  <c r="BA64" i="34" s="1"/>
  <c r="Z64" i="34"/>
  <c r="AZ64" i="34" s="1"/>
  <c r="AB64" i="34"/>
  <c r="P64" i="34"/>
  <c r="V64" i="34"/>
  <c r="AY64" i="34" s="1"/>
  <c r="W64" i="34"/>
  <c r="AA64" i="34"/>
  <c r="AU64" i="34"/>
  <c r="AV36" i="34" s="1"/>
  <c r="Y64" i="34"/>
  <c r="S64" i="34"/>
  <c r="U64" i="34"/>
  <c r="R64" i="34"/>
  <c r="AB112" i="32"/>
  <c r="W112" i="32"/>
  <c r="U112" i="32"/>
  <c r="Y112" i="32"/>
  <c r="S112" i="32"/>
  <c r="AA112" i="32"/>
  <c r="Z112" i="32"/>
  <c r="AZ112" i="32" s="1"/>
  <c r="V112" i="32"/>
  <c r="AY112" i="32" s="1"/>
  <c r="R112" i="32"/>
  <c r="P112" i="32"/>
  <c r="Q112" i="32"/>
  <c r="BA112" i="32" s="1"/>
  <c r="AS112" i="32"/>
  <c r="AF112" i="32" s="1"/>
  <c r="A29" i="34"/>
  <c r="D29" i="34"/>
  <c r="AU23" i="31"/>
  <c r="AV68" i="31" s="1"/>
  <c r="W23" i="31"/>
  <c r="S23" i="31"/>
  <c r="AB23" i="31"/>
  <c r="Q23" i="31"/>
  <c r="BA23" i="31" s="1"/>
  <c r="P23" i="31"/>
  <c r="R23" i="31"/>
  <c r="Y23" i="31"/>
  <c r="Z23" i="31"/>
  <c r="AZ23" i="31" s="1"/>
  <c r="U23" i="31"/>
  <c r="AA23" i="31"/>
  <c r="V23" i="31"/>
  <c r="AY23" i="31" s="1"/>
  <c r="A9" i="12"/>
  <c r="D9" i="12"/>
  <c r="D41" i="41"/>
  <c r="A41" i="41"/>
  <c r="Y57" i="31"/>
  <c r="AB57" i="31"/>
  <c r="R57" i="31"/>
  <c r="AA57" i="31"/>
  <c r="Q57" i="31"/>
  <c r="BA57" i="31" s="1"/>
  <c r="Z57" i="31"/>
  <c r="AZ57" i="31" s="1"/>
  <c r="P57" i="31"/>
  <c r="S57" i="31"/>
  <c r="V57" i="31"/>
  <c r="AY57" i="31" s="1"/>
  <c r="BB57" i="31" s="1"/>
  <c r="AU57" i="31"/>
  <c r="W57" i="31"/>
  <c r="U57" i="31"/>
  <c r="Y60" i="46"/>
  <c r="AB60" i="46"/>
  <c r="U60" i="46"/>
  <c r="R60" i="46"/>
  <c r="S60" i="46"/>
  <c r="AA60" i="46"/>
  <c r="W60" i="46"/>
  <c r="AU60" i="46"/>
  <c r="V60" i="46"/>
  <c r="AY60" i="46" s="1"/>
  <c r="Q60" i="46"/>
  <c r="BA60" i="46" s="1"/>
  <c r="Z60" i="46"/>
  <c r="AZ60" i="46" s="1"/>
  <c r="P60" i="46"/>
  <c r="W128" i="46"/>
  <c r="V128" i="46"/>
  <c r="AY128" i="46" s="1"/>
  <c r="AB128" i="46"/>
  <c r="AA128" i="46"/>
  <c r="R128" i="46"/>
  <c r="U128" i="46"/>
  <c r="Q128" i="46"/>
  <c r="BA128" i="46" s="1"/>
  <c r="P128" i="46"/>
  <c r="Z128" i="46"/>
  <c r="AZ128" i="46" s="1"/>
  <c r="Y128" i="46"/>
  <c r="S128" i="46"/>
  <c r="AA30" i="46"/>
  <c r="U30" i="46"/>
  <c r="Q30" i="46"/>
  <c r="BA30" i="46" s="1"/>
  <c r="V30" i="46"/>
  <c r="AY30" i="46" s="1"/>
  <c r="Z30" i="46"/>
  <c r="AZ30" i="46" s="1"/>
  <c r="P30" i="46"/>
  <c r="Y30" i="46"/>
  <c r="W30" i="46"/>
  <c r="AU30" i="46"/>
  <c r="R30" i="46"/>
  <c r="S30" i="46"/>
  <c r="AB30" i="46"/>
  <c r="AI29" i="40" a="1"/>
  <c r="AI29" i="40" s="1"/>
  <c r="AJ29" i="40" s="1"/>
  <c r="AL29" i="40" s="1"/>
  <c r="AI19" i="39" a="1"/>
  <c r="AI19" i="39" s="1"/>
  <c r="AJ19" i="39" s="1"/>
  <c r="AL19" i="39" s="1"/>
  <c r="AI7" i="39" a="1"/>
  <c r="AI7" i="39" s="1"/>
  <c r="AJ7" i="39" s="1"/>
  <c r="AL7" i="39" s="1"/>
  <c r="AI4" i="39" a="1"/>
  <c r="AI4" i="39" s="1"/>
  <c r="AJ4" i="39" s="1"/>
  <c r="AL4" i="39" s="1"/>
  <c r="AI22" i="39" a="1"/>
  <c r="AI22" i="39" s="1"/>
  <c r="AJ22" i="39" s="1"/>
  <c r="AL22" i="39" s="1"/>
  <c r="AI23" i="44" a="1"/>
  <c r="AI23" i="44" s="1"/>
  <c r="AJ23" i="44" s="1"/>
  <c r="AK23" i="44" s="1"/>
  <c r="AI33" i="44" a="1"/>
  <c r="AI33" i="44" s="1"/>
  <c r="AJ33" i="44" s="1"/>
  <c r="AL33" i="44" s="1"/>
  <c r="AI24" i="44" a="1"/>
  <c r="AI24" i="44" s="1"/>
  <c r="AJ24" i="44" s="1"/>
  <c r="AK24" i="44" s="1"/>
  <c r="AI8" i="44" a="1"/>
  <c r="AI8" i="44" s="1"/>
  <c r="AJ8" i="44" s="1"/>
  <c r="AK8" i="44" s="1"/>
  <c r="AI29" i="43" a="1"/>
  <c r="AI29" i="43" s="1"/>
  <c r="AJ29" i="43" s="1"/>
  <c r="AK29" i="43" s="1"/>
  <c r="AI9" i="43" a="1"/>
  <c r="AI9" i="43" s="1"/>
  <c r="AJ9" i="43" s="1"/>
  <c r="AL9" i="43" s="1"/>
  <c r="AI23" i="41" a="1"/>
  <c r="AI23" i="41" s="1"/>
  <c r="AJ23" i="41" s="1"/>
  <c r="AL23" i="41" s="1"/>
  <c r="AI2" i="41" a="1"/>
  <c r="AI2" i="41" s="1"/>
  <c r="AJ2" i="41" s="1"/>
  <c r="AL2" i="41" s="1"/>
  <c r="AI4" i="45" a="1"/>
  <c r="AI4" i="45" s="1"/>
  <c r="AJ4" i="45" s="1"/>
  <c r="AL4" i="45" s="1"/>
  <c r="AI16" i="45" a="1"/>
  <c r="AI16" i="45" s="1"/>
  <c r="AJ16" i="45" s="1"/>
  <c r="AK16" i="45" s="1"/>
  <c r="AI19" i="45" a="1"/>
  <c r="AI19" i="45" s="1"/>
  <c r="AJ19" i="45" s="1"/>
  <c r="AL19" i="45" s="1"/>
  <c r="AI5" i="45" a="1"/>
  <c r="AI5" i="45" s="1"/>
  <c r="AJ5" i="45" s="1"/>
  <c r="AL5" i="45" s="1"/>
  <c r="AI25" i="38" a="1"/>
  <c r="AI25" i="38" s="1"/>
  <c r="AJ25" i="38" s="1"/>
  <c r="AK25" i="38" s="1"/>
  <c r="AI8" i="38" a="1"/>
  <c r="AI8" i="38" s="1"/>
  <c r="AJ8" i="38" s="1"/>
  <c r="AK8" i="38" s="1"/>
  <c r="AI29" i="38" a="1"/>
  <c r="AI29" i="38" s="1"/>
  <c r="AJ29" i="38" s="1"/>
  <c r="AL29" i="38" s="1"/>
  <c r="AI4" i="36" a="1"/>
  <c r="AI4" i="36" s="1"/>
  <c r="AJ4" i="36" s="1"/>
  <c r="AK4" i="36" s="1"/>
  <c r="AI2" i="35" a="1"/>
  <c r="AI2" i="35" s="1"/>
  <c r="AJ2" i="35" s="1"/>
  <c r="AL2" i="35" s="1"/>
  <c r="AI10" i="35" a="1"/>
  <c r="AI10" i="35" s="1"/>
  <c r="AJ10" i="35" s="1"/>
  <c r="AK10" i="35" s="1"/>
  <c r="Z104" i="55"/>
  <c r="AZ104" i="55" s="1"/>
  <c r="P104" i="55"/>
  <c r="V104" i="55"/>
  <c r="AY104" i="55" s="1"/>
  <c r="Y104" i="55"/>
  <c r="U104" i="55"/>
  <c r="R104" i="55"/>
  <c r="Q104" i="55"/>
  <c r="BA104" i="55" s="1"/>
  <c r="S104" i="55"/>
  <c r="AB104" i="55"/>
  <c r="W104" i="55"/>
  <c r="AS104" i="55"/>
  <c r="AF104" i="55" s="1"/>
  <c r="AA104" i="55"/>
  <c r="S84" i="57"/>
  <c r="R84" i="57"/>
  <c r="V84" i="57"/>
  <c r="AY84" i="57" s="1"/>
  <c r="W84" i="57"/>
  <c r="U84" i="57"/>
  <c r="AS84" i="57"/>
  <c r="AF84" i="57" s="1"/>
  <c r="AA84" i="57"/>
  <c r="Q84" i="57"/>
  <c r="BA84" i="57" s="1"/>
  <c r="AB84" i="57"/>
  <c r="P84" i="57"/>
  <c r="Z84" i="57"/>
  <c r="AZ84" i="57" s="1"/>
  <c r="Y84" i="57"/>
  <c r="V28" i="56"/>
  <c r="AY28" i="56" s="1"/>
  <c r="U28" i="56"/>
  <c r="P28" i="56"/>
  <c r="W28" i="56"/>
  <c r="Q28" i="56"/>
  <c r="BA28" i="56" s="1"/>
  <c r="Y28" i="56"/>
  <c r="AU28" i="56"/>
  <c r="AV27" i="56" s="1"/>
  <c r="AB28" i="56"/>
  <c r="AA28" i="56"/>
  <c r="S28" i="56"/>
  <c r="R28" i="56"/>
  <c r="Z28" i="56"/>
  <c r="AZ28" i="56" s="1"/>
  <c r="R82" i="52"/>
  <c r="AA82" i="52"/>
  <c r="P82" i="52"/>
  <c r="Q82" i="52"/>
  <c r="BA82" i="52" s="1"/>
  <c r="BB82" i="52" s="1"/>
  <c r="Z82" i="52"/>
  <c r="AZ82" i="52" s="1"/>
  <c r="AE82" i="52" a="1"/>
  <c r="AE82" i="52" s="1"/>
  <c r="AB82" i="52"/>
  <c r="V82" i="52"/>
  <c r="AY82" i="52" s="1"/>
  <c r="S82" i="52"/>
  <c r="Y82" i="52"/>
  <c r="U82" i="52"/>
  <c r="W82" i="52"/>
  <c r="AI30" i="56" a="1"/>
  <c r="AI30" i="56" s="1"/>
  <c r="AJ30" i="56" s="1"/>
  <c r="AL30" i="56" s="1"/>
  <c r="AI26" i="56" a="1"/>
  <c r="AI26" i="56" s="1"/>
  <c r="AJ26" i="56" s="1"/>
  <c r="AL26" i="56" s="1"/>
  <c r="AI23" i="56" a="1"/>
  <c r="AI23" i="56" s="1"/>
  <c r="AJ23" i="56" s="1"/>
  <c r="AK23" i="56" s="1"/>
  <c r="AI11" i="56" a="1"/>
  <c r="AI11" i="56" s="1"/>
  <c r="AJ11" i="56" s="1"/>
  <c r="AL11" i="56" s="1"/>
  <c r="AI14" i="56" a="1"/>
  <c r="AI14" i="56" s="1"/>
  <c r="AJ14" i="56" s="1"/>
  <c r="AL14" i="56" s="1"/>
  <c r="AI17" i="56" a="1"/>
  <c r="AI17" i="56" s="1"/>
  <c r="AJ17" i="56" s="1"/>
  <c r="AL17" i="56" s="1"/>
  <c r="AI21" i="56" a="1"/>
  <c r="AI21" i="56" s="1"/>
  <c r="AJ21" i="56" s="1"/>
  <c r="AK21" i="56" s="1"/>
  <c r="AI29" i="56" a="1"/>
  <c r="AI29" i="56" s="1"/>
  <c r="AJ29" i="56" s="1"/>
  <c r="AL29" i="56" s="1"/>
  <c r="AI32" i="56" a="1"/>
  <c r="AI32" i="56" s="1"/>
  <c r="AJ32" i="56" s="1"/>
  <c r="AL32" i="56" s="1"/>
  <c r="AI18" i="56" a="1"/>
  <c r="AI18" i="56" s="1"/>
  <c r="AJ18" i="56" s="1"/>
  <c r="AK18" i="56" s="1"/>
  <c r="AI7" i="56" a="1"/>
  <c r="AI7" i="56" s="1"/>
  <c r="AJ7" i="56" s="1"/>
  <c r="AK7" i="56" s="1"/>
  <c r="AI28" i="56" a="1"/>
  <c r="AI28" i="56" s="1"/>
  <c r="AJ28" i="56" s="1"/>
  <c r="AL28" i="56" s="1"/>
  <c r="AI20" i="56" a="1"/>
  <c r="AI20" i="56" s="1"/>
  <c r="AJ20" i="56" s="1"/>
  <c r="AK20" i="56" s="1"/>
  <c r="AI19" i="56" a="1"/>
  <c r="AI19" i="56" s="1"/>
  <c r="AJ19" i="56" s="1"/>
  <c r="AK19" i="56" s="1"/>
  <c r="AI9" i="56" a="1"/>
  <c r="AI9" i="56" s="1"/>
  <c r="AJ9" i="56" s="1"/>
  <c r="AK9" i="56" s="1"/>
  <c r="AI3" i="56" a="1"/>
  <c r="AI3" i="56" s="1"/>
  <c r="AJ3" i="56" s="1"/>
  <c r="AK3" i="56" s="1"/>
  <c r="AI25" i="56" a="1"/>
  <c r="AI25" i="56" s="1"/>
  <c r="AJ25" i="56" s="1"/>
  <c r="AK25" i="56" s="1"/>
  <c r="AI2" i="56" a="1"/>
  <c r="AI2" i="56" s="1"/>
  <c r="AJ2" i="56" s="1"/>
  <c r="AK2" i="56" s="1"/>
  <c r="AI6" i="56" a="1"/>
  <c r="AI6" i="56" s="1"/>
  <c r="AJ6" i="56" s="1"/>
  <c r="AK6" i="56" s="1"/>
  <c r="AI5" i="56" a="1"/>
  <c r="AI5" i="56" s="1"/>
  <c r="AJ5" i="56" s="1"/>
  <c r="AK5" i="56" s="1"/>
  <c r="AI31" i="56" a="1"/>
  <c r="AI31" i="56" s="1"/>
  <c r="AJ31" i="56" s="1"/>
  <c r="AL31" i="56" s="1"/>
  <c r="AI13" i="56" a="1"/>
  <c r="AI13" i="56" s="1"/>
  <c r="AJ13" i="56" s="1"/>
  <c r="AL13" i="56" s="1"/>
  <c r="AI4" i="56" a="1"/>
  <c r="AI4" i="56" s="1"/>
  <c r="AJ4" i="56" s="1"/>
  <c r="AK4" i="56" s="1"/>
  <c r="AI16" i="56" a="1"/>
  <c r="AI16" i="56" s="1"/>
  <c r="AJ16" i="56" s="1"/>
  <c r="AL16" i="56" s="1"/>
  <c r="AI27" i="56" a="1"/>
  <c r="AI27" i="56" s="1"/>
  <c r="AJ27" i="56" s="1"/>
  <c r="AL27" i="56" s="1"/>
  <c r="AI15" i="56" a="1"/>
  <c r="AI15" i="56" s="1"/>
  <c r="AJ15" i="56" s="1"/>
  <c r="AL15" i="56" s="1"/>
  <c r="AI24" i="56" a="1"/>
  <c r="AI24" i="56" s="1"/>
  <c r="AJ24" i="56" s="1"/>
  <c r="AK24" i="56" s="1"/>
  <c r="AI8" i="56" a="1"/>
  <c r="AI8" i="56" s="1"/>
  <c r="AJ8" i="56" s="1"/>
  <c r="AK8" i="56" s="1"/>
  <c r="AI22" i="56" a="1"/>
  <c r="AI22" i="56" s="1"/>
  <c r="AJ22" i="56" s="1"/>
  <c r="AK22" i="56" s="1"/>
  <c r="AI10" i="56" a="1"/>
  <c r="AI10" i="56" s="1"/>
  <c r="AJ10" i="56" s="1"/>
  <c r="AL10" i="56" s="1"/>
  <c r="AI33" i="56" a="1"/>
  <c r="AI33" i="56" s="1"/>
  <c r="AJ33" i="56" s="1"/>
  <c r="AL33" i="56" s="1"/>
  <c r="AI12" i="56" a="1"/>
  <c r="AI12" i="56" s="1"/>
  <c r="AJ12" i="56" s="1"/>
  <c r="AL12" i="56" s="1"/>
  <c r="Q92" i="58"/>
  <c r="BA92" i="58" s="1"/>
  <c r="AS92" i="58"/>
  <c r="AF92" i="58" s="1"/>
  <c r="P92" i="58"/>
  <c r="Y92" i="58"/>
  <c r="V92" i="58"/>
  <c r="AY92" i="58" s="1"/>
  <c r="S92" i="58"/>
  <c r="Z92" i="58"/>
  <c r="AZ92" i="58" s="1"/>
  <c r="U92" i="58"/>
  <c r="AB92" i="58"/>
  <c r="R92" i="58"/>
  <c r="W92" i="58"/>
  <c r="AA92" i="58"/>
  <c r="Q18" i="56"/>
  <c r="BA18" i="56" s="1"/>
  <c r="BB18" i="56" s="1"/>
  <c r="AE18" i="56" a="1"/>
  <c r="AE18" i="56" s="1"/>
  <c r="V18" i="56"/>
  <c r="AY18" i="56" s="1"/>
  <c r="AA18" i="56"/>
  <c r="AB18" i="56"/>
  <c r="Z18" i="56"/>
  <c r="AZ18" i="56" s="1"/>
  <c r="P18" i="56"/>
  <c r="W18" i="56"/>
  <c r="Y18" i="56"/>
  <c r="U18" i="56"/>
  <c r="AU18" i="56"/>
  <c r="R18" i="56"/>
  <c r="S18" i="56"/>
  <c r="R122" i="52"/>
  <c r="P122" i="52"/>
  <c r="AB122" i="52"/>
  <c r="Z122" i="52"/>
  <c r="AZ122" i="52" s="1"/>
  <c r="U122" i="52"/>
  <c r="S122" i="52"/>
  <c r="AA122" i="52"/>
  <c r="AS122" i="52"/>
  <c r="AF122" i="52" s="1"/>
  <c r="W122" i="52"/>
  <c r="Q122" i="52"/>
  <c r="BA122" i="52" s="1"/>
  <c r="V122" i="52"/>
  <c r="AY122" i="52" s="1"/>
  <c r="Y122" i="52"/>
  <c r="AA4" i="51"/>
  <c r="AB4" i="51"/>
  <c r="Q4" i="51"/>
  <c r="BA4" i="51" s="1"/>
  <c r="AU4" i="51"/>
  <c r="AV52" i="51" s="1"/>
  <c r="R4" i="51"/>
  <c r="S4" i="51"/>
  <c r="Y4" i="51"/>
  <c r="Z4" i="51"/>
  <c r="AZ4" i="51" s="1"/>
  <c r="U4" i="51"/>
  <c r="V4" i="51"/>
  <c r="AY4" i="51" s="1"/>
  <c r="BB4" i="51" s="1"/>
  <c r="W4" i="51"/>
  <c r="P4" i="51"/>
  <c r="R26" i="50"/>
  <c r="U26" i="50"/>
  <c r="W26" i="50"/>
  <c r="AU26" i="50"/>
  <c r="V26" i="50"/>
  <c r="AY26" i="50" s="1"/>
  <c r="S26" i="50"/>
  <c r="Z26" i="50"/>
  <c r="AZ26" i="50" s="1"/>
  <c r="AB26" i="50"/>
  <c r="Q26" i="50"/>
  <c r="BA26" i="50" s="1"/>
  <c r="P26" i="50"/>
  <c r="AA26" i="50"/>
  <c r="Y26" i="50"/>
  <c r="S36" i="54"/>
  <c r="U36" i="54"/>
  <c r="Y36" i="54"/>
  <c r="Z36" i="54"/>
  <c r="AZ36" i="54" s="1"/>
  <c r="V36" i="54"/>
  <c r="AY36" i="54" s="1"/>
  <c r="AE36" i="54" a="1"/>
  <c r="AE36" i="54" s="1"/>
  <c r="W36" i="54"/>
  <c r="Q36" i="54"/>
  <c r="BA36" i="54" s="1"/>
  <c r="BB36" i="54" s="1"/>
  <c r="R36" i="54"/>
  <c r="AU36" i="54"/>
  <c r="AB36" i="54"/>
  <c r="P36" i="54"/>
  <c r="AA36" i="54"/>
  <c r="Y79" i="54"/>
  <c r="R79" i="54"/>
  <c r="AS79" i="54"/>
  <c r="AF79" i="54" s="1"/>
  <c r="AA79" i="54"/>
  <c r="P79" i="54"/>
  <c r="Z79" i="54"/>
  <c r="AZ79" i="54" s="1"/>
  <c r="W79" i="54"/>
  <c r="S79" i="54"/>
  <c r="Q79" i="54"/>
  <c r="BA79" i="54" s="1"/>
  <c r="U79" i="54"/>
  <c r="V79" i="54"/>
  <c r="AY79" i="54" s="1"/>
  <c r="AB79" i="54"/>
  <c r="AA77" i="52"/>
  <c r="Y77" i="52"/>
  <c r="AB77" i="52"/>
  <c r="R77" i="52"/>
  <c r="U77" i="52"/>
  <c r="V77" i="52"/>
  <c r="AY77" i="52" s="1"/>
  <c r="P77" i="52"/>
  <c r="S77" i="52"/>
  <c r="W77" i="52"/>
  <c r="AS77" i="52"/>
  <c r="AF77" i="52" s="1"/>
  <c r="Q77" i="52"/>
  <c r="BA77" i="52" s="1"/>
  <c r="Z77" i="52"/>
  <c r="AZ77" i="52" s="1"/>
  <c r="P58" i="56"/>
  <c r="W58" i="56"/>
  <c r="V58" i="56"/>
  <c r="AY58" i="56" s="1"/>
  <c r="U58" i="56"/>
  <c r="AB58" i="56"/>
  <c r="Q58" i="56"/>
  <c r="BA58" i="56" s="1"/>
  <c r="R58" i="56"/>
  <c r="AA58" i="56"/>
  <c r="S58" i="56"/>
  <c r="Y58" i="56"/>
  <c r="Z58" i="56"/>
  <c r="AZ58" i="56" s="1"/>
  <c r="AU58" i="56"/>
  <c r="U89" i="53"/>
  <c r="W89" i="53"/>
  <c r="S89" i="53"/>
  <c r="V89" i="53"/>
  <c r="AY89" i="53" s="1"/>
  <c r="Y89" i="53"/>
  <c r="P89" i="53"/>
  <c r="R89" i="53"/>
  <c r="AB89" i="53"/>
  <c r="Q89" i="53"/>
  <c r="BA89" i="53" s="1"/>
  <c r="AA89" i="53"/>
  <c r="Z89" i="53"/>
  <c r="AZ89" i="53" s="1"/>
  <c r="AS89" i="53"/>
  <c r="AF89" i="53" s="1"/>
  <c r="U48" i="52"/>
  <c r="AU48" i="52"/>
  <c r="S48" i="52"/>
  <c r="Y48" i="52"/>
  <c r="AB48" i="52"/>
  <c r="W48" i="52"/>
  <c r="R48" i="52"/>
  <c r="V48" i="52"/>
  <c r="AY48" i="52" s="1"/>
  <c r="Q48" i="52"/>
  <c r="BA48" i="52" s="1"/>
  <c r="AA48" i="52"/>
  <c r="Z48" i="52"/>
  <c r="AZ48" i="52" s="1"/>
  <c r="P48" i="52"/>
  <c r="Z24" i="51"/>
  <c r="AZ24" i="51" s="1"/>
  <c r="W24" i="51"/>
  <c r="Q24" i="51"/>
  <c r="BA24" i="51" s="1"/>
  <c r="R24" i="51"/>
  <c r="V24" i="51"/>
  <c r="AY24" i="51" s="1"/>
  <c r="AA24" i="51"/>
  <c r="AU24" i="51"/>
  <c r="U24" i="51"/>
  <c r="Y24" i="51"/>
  <c r="S24" i="51"/>
  <c r="P24" i="51"/>
  <c r="AB24" i="51"/>
  <c r="U18" i="50"/>
  <c r="V18" i="50"/>
  <c r="AY18" i="50" s="1"/>
  <c r="AA18" i="50"/>
  <c r="Q18" i="50"/>
  <c r="BA18" i="50" s="1"/>
  <c r="BB18" i="50" s="1"/>
  <c r="AE18" i="50" a="1"/>
  <c r="AE18" i="50" s="1"/>
  <c r="Z18" i="50"/>
  <c r="AZ18" i="50" s="1"/>
  <c r="P18" i="50"/>
  <c r="AU18" i="50"/>
  <c r="AV15" i="50" s="1"/>
  <c r="Y18" i="50"/>
  <c r="W18" i="50"/>
  <c r="S18" i="50"/>
  <c r="AB18" i="50"/>
  <c r="R18" i="50"/>
  <c r="AA83" i="56"/>
  <c r="R83" i="56"/>
  <c r="V83" i="56"/>
  <c r="AY83" i="56" s="1"/>
  <c r="Q83" i="56"/>
  <c r="BA83" i="56" s="1"/>
  <c r="BB83" i="56" s="1"/>
  <c r="Z83" i="56"/>
  <c r="AZ83" i="56" s="1"/>
  <c r="P83" i="56"/>
  <c r="AB83" i="56"/>
  <c r="U83" i="56"/>
  <c r="Y83" i="56"/>
  <c r="W83" i="56"/>
  <c r="AE83" i="56" a="1"/>
  <c r="AE83" i="56" s="1"/>
  <c r="AD83" i="56" s="1"/>
  <c r="AC83" i="56" s="1"/>
  <c r="S83" i="56"/>
  <c r="Q34" i="54"/>
  <c r="BA34" i="54" s="1"/>
  <c r="BB34" i="54" s="1"/>
  <c r="V34" i="54"/>
  <c r="AY34" i="54" s="1"/>
  <c r="Z34" i="54"/>
  <c r="AZ34" i="54" s="1"/>
  <c r="U34" i="54"/>
  <c r="P34" i="54"/>
  <c r="S34" i="54"/>
  <c r="R34" i="54"/>
  <c r="Y34" i="54"/>
  <c r="W34" i="54"/>
  <c r="AE34" i="54" a="1"/>
  <c r="AE34" i="54" s="1"/>
  <c r="AB34" i="54"/>
  <c r="AU34" i="54"/>
  <c r="AV71" i="54" s="1"/>
  <c r="AA34" i="54"/>
  <c r="R54" i="52"/>
  <c r="S54" i="52"/>
  <c r="AA54" i="52"/>
  <c r="Z54" i="52"/>
  <c r="AZ54" i="52" s="1"/>
  <c r="P54" i="52"/>
  <c r="AE54" i="52" a="1"/>
  <c r="AE54" i="52" s="1"/>
  <c r="V54" i="52"/>
  <c r="AY54" i="52" s="1"/>
  <c r="Y54" i="52"/>
  <c r="AU54" i="52"/>
  <c r="AV65" i="52" s="1"/>
  <c r="U54" i="52"/>
  <c r="AB54" i="52"/>
  <c r="W54" i="52"/>
  <c r="Q54" i="52"/>
  <c r="BA54" i="52" s="1"/>
  <c r="BB54" i="52" s="1"/>
  <c r="AB129" i="52"/>
  <c r="R129" i="52"/>
  <c r="AA129" i="52"/>
  <c r="AS129" i="52"/>
  <c r="AF129" i="52" s="1"/>
  <c r="Q129" i="52"/>
  <c r="BA129" i="52" s="1"/>
  <c r="V129" i="52"/>
  <c r="AY129" i="52" s="1"/>
  <c r="P129" i="52"/>
  <c r="Y129" i="52"/>
  <c r="U129" i="52"/>
  <c r="S129" i="52"/>
  <c r="Z129" i="52"/>
  <c r="AZ129" i="52" s="1"/>
  <c r="W129" i="52"/>
  <c r="P29" i="49"/>
  <c r="V29" i="49"/>
  <c r="AY29" i="49" s="1"/>
  <c r="AU29" i="49"/>
  <c r="AV39" i="49" s="1"/>
  <c r="R29" i="49"/>
  <c r="Z29" i="49"/>
  <c r="AZ29" i="49" s="1"/>
  <c r="AB29" i="49"/>
  <c r="S29" i="49"/>
  <c r="Y29" i="49"/>
  <c r="AA29" i="49"/>
  <c r="U29" i="49"/>
  <c r="W29" i="49"/>
  <c r="Q29" i="49"/>
  <c r="BA29" i="49" s="1"/>
  <c r="BB29" i="49" s="1"/>
  <c r="AE29" i="49" a="1"/>
  <c r="AE29" i="49" s="1"/>
  <c r="AA124" i="48"/>
  <c r="Q124" i="48"/>
  <c r="BA124" i="48" s="1"/>
  <c r="Z124" i="48"/>
  <c r="AZ124" i="48" s="1"/>
  <c r="P124" i="48"/>
  <c r="Y124" i="48"/>
  <c r="U124" i="48"/>
  <c r="V124" i="48"/>
  <c r="AY124" i="48" s="1"/>
  <c r="W124" i="48"/>
  <c r="AB124" i="48"/>
  <c r="AS124" i="48"/>
  <c r="AF124" i="48" s="1"/>
  <c r="S124" i="48"/>
  <c r="R124" i="48"/>
  <c r="S54" i="49"/>
  <c r="AA54" i="49"/>
  <c r="W54" i="49"/>
  <c r="V54" i="49"/>
  <c r="AY54" i="49" s="1"/>
  <c r="P54" i="49"/>
  <c r="Y54" i="49"/>
  <c r="AU54" i="49"/>
  <c r="Q54" i="49"/>
  <c r="BA54" i="49" s="1"/>
  <c r="R54" i="49"/>
  <c r="Z54" i="49"/>
  <c r="AZ54" i="49" s="1"/>
  <c r="U54" i="49"/>
  <c r="AB54" i="49"/>
  <c r="V82" i="48"/>
  <c r="AY82" i="48" s="1"/>
  <c r="Q82" i="48"/>
  <c r="BA82" i="48" s="1"/>
  <c r="BB82" i="48" s="1"/>
  <c r="Y82" i="48"/>
  <c r="AE82" i="48" a="1"/>
  <c r="AE82" i="48" s="1"/>
  <c r="U82" i="48"/>
  <c r="Z82" i="48"/>
  <c r="AZ82" i="48" s="1"/>
  <c r="P82" i="48"/>
  <c r="AA82" i="48"/>
  <c r="S82" i="48"/>
  <c r="R82" i="48"/>
  <c r="W82" i="48"/>
  <c r="AB82" i="48"/>
  <c r="Y48" i="48"/>
  <c r="V48" i="48"/>
  <c r="AY48" i="48" s="1"/>
  <c r="Q48" i="48"/>
  <c r="BA48" i="48" s="1"/>
  <c r="Z48" i="48"/>
  <c r="AZ48" i="48" s="1"/>
  <c r="AU48" i="48"/>
  <c r="R48" i="48"/>
  <c r="P48" i="48"/>
  <c r="AA48" i="48"/>
  <c r="W48" i="48"/>
  <c r="S48" i="48"/>
  <c r="U48" i="48"/>
  <c r="AB48" i="48"/>
  <c r="AB12" i="50"/>
  <c r="W12" i="50"/>
  <c r="Z12" i="50"/>
  <c r="AZ12" i="50" s="1"/>
  <c r="R12" i="50"/>
  <c r="P12" i="50"/>
  <c r="AA12" i="50"/>
  <c r="Q12" i="50"/>
  <c r="BA12" i="50" s="1"/>
  <c r="AU12" i="50"/>
  <c r="U12" i="50"/>
  <c r="S12" i="50"/>
  <c r="V12" i="50"/>
  <c r="AY12" i="50" s="1"/>
  <c r="BB12" i="50" s="1"/>
  <c r="Y12" i="50"/>
  <c r="Q78" i="49"/>
  <c r="BA78" i="49" s="1"/>
  <c r="BB78" i="49" s="1"/>
  <c r="Z78" i="49"/>
  <c r="AZ78" i="49" s="1"/>
  <c r="R78" i="49"/>
  <c r="Y78" i="49"/>
  <c r="AA78" i="49"/>
  <c r="AE78" i="49" a="1"/>
  <c r="AE78" i="49" s="1"/>
  <c r="AD78" i="49" s="1"/>
  <c r="AC78" i="49" s="1"/>
  <c r="V78" i="49"/>
  <c r="AY78" i="49" s="1"/>
  <c r="S78" i="49"/>
  <c r="AB78" i="49"/>
  <c r="W78" i="49"/>
  <c r="U78" i="49"/>
  <c r="P78" i="49"/>
  <c r="AU50" i="50"/>
  <c r="AV22" i="50" s="1"/>
  <c r="AB50" i="50"/>
  <c r="AE50" i="50" a="1"/>
  <c r="AE50" i="50" s="1"/>
  <c r="AA50" i="50"/>
  <c r="S50" i="50"/>
  <c r="Q50" i="50"/>
  <c r="BA50" i="50" s="1"/>
  <c r="BB50" i="50" s="1"/>
  <c r="R50" i="50"/>
  <c r="V50" i="50"/>
  <c r="AY50" i="50" s="1"/>
  <c r="Z50" i="50"/>
  <c r="AZ50" i="50" s="1"/>
  <c r="Y50" i="50"/>
  <c r="U50" i="50"/>
  <c r="P50" i="50"/>
  <c r="W50" i="50"/>
  <c r="Y18" i="49"/>
  <c r="P18" i="49"/>
  <c r="R18" i="49"/>
  <c r="V18" i="49"/>
  <c r="AY18" i="49" s="1"/>
  <c r="AU18" i="49"/>
  <c r="AB18" i="49"/>
  <c r="S18" i="49"/>
  <c r="U18" i="49"/>
  <c r="W18" i="49"/>
  <c r="AA18" i="49"/>
  <c r="Q18" i="49"/>
  <c r="BA18" i="49" s="1"/>
  <c r="Z18" i="49"/>
  <c r="AZ18" i="49" s="1"/>
  <c r="U80" i="49"/>
  <c r="AE80" i="49" a="1"/>
  <c r="AE80" i="49" s="1"/>
  <c r="AD80" i="49" s="1"/>
  <c r="AC80" i="49" s="1"/>
  <c r="R80" i="49"/>
  <c r="V80" i="49"/>
  <c r="AY80" i="49" s="1"/>
  <c r="AA80" i="49"/>
  <c r="Y80" i="49"/>
  <c r="Z80" i="49"/>
  <c r="AZ80" i="49" s="1"/>
  <c r="P80" i="49"/>
  <c r="AB80" i="49"/>
  <c r="W80" i="49"/>
  <c r="S80" i="49"/>
  <c r="Q80" i="49"/>
  <c r="BA80" i="49" s="1"/>
  <c r="BB80" i="49" s="1"/>
  <c r="Q73" i="46"/>
  <c r="BA73" i="46" s="1"/>
  <c r="BB73" i="46" s="1"/>
  <c r="W73" i="46"/>
  <c r="P73" i="46"/>
  <c r="U73" i="46"/>
  <c r="AE73" i="46" a="1"/>
  <c r="AE73" i="46" s="1"/>
  <c r="AB73" i="46"/>
  <c r="R73" i="46"/>
  <c r="AA73" i="46"/>
  <c r="Y73" i="46"/>
  <c r="V73" i="46"/>
  <c r="AY73" i="46" s="1"/>
  <c r="Z73" i="46"/>
  <c r="AZ73" i="46" s="1"/>
  <c r="S73" i="46"/>
  <c r="Z81" i="49"/>
  <c r="AZ81" i="49" s="1"/>
  <c r="U81" i="49"/>
  <c r="AE81" i="49" a="1"/>
  <c r="AE81" i="49" s="1"/>
  <c r="AB81" i="49"/>
  <c r="W81" i="49"/>
  <c r="R81" i="49"/>
  <c r="P81" i="49"/>
  <c r="Q81" i="49"/>
  <c r="BA81" i="49" s="1"/>
  <c r="BB81" i="49" s="1"/>
  <c r="AA81" i="49"/>
  <c r="V81" i="49"/>
  <c r="AY81" i="49" s="1"/>
  <c r="S81" i="49"/>
  <c r="Y81" i="49"/>
  <c r="Z76" i="50"/>
  <c r="AZ76" i="50" s="1"/>
  <c r="R76" i="50"/>
  <c r="AA76" i="50"/>
  <c r="S76" i="50"/>
  <c r="Q76" i="50"/>
  <c r="BA76" i="50" s="1"/>
  <c r="AS76" i="50"/>
  <c r="AF76" i="50" s="1"/>
  <c r="AB76" i="50"/>
  <c r="P76" i="50"/>
  <c r="Y76" i="50"/>
  <c r="V76" i="50"/>
  <c r="AY76" i="50" s="1"/>
  <c r="W76" i="50"/>
  <c r="U76" i="50"/>
  <c r="D58" i="46"/>
  <c r="AW58" i="46" s="1"/>
  <c r="A58" i="46"/>
  <c r="S3" i="47"/>
  <c r="Z3" i="47"/>
  <c r="AZ3" i="47" s="1"/>
  <c r="Y3" i="47"/>
  <c r="V3" i="47"/>
  <c r="AY3" i="47" s="1"/>
  <c r="BB3" i="47" s="1"/>
  <c r="P3" i="47"/>
  <c r="AB3" i="47"/>
  <c r="R3" i="47"/>
  <c r="AA3" i="47"/>
  <c r="Q3" i="47"/>
  <c r="BA3" i="47" s="1"/>
  <c r="U3" i="47"/>
  <c r="AU3" i="47"/>
  <c r="AV124" i="47" s="1"/>
  <c r="A124" i="47" s="1"/>
  <c r="W3" i="47"/>
  <c r="D12" i="35"/>
  <c r="A12" i="35"/>
  <c r="D20" i="37"/>
  <c r="A20" i="37"/>
  <c r="V21" i="37"/>
  <c r="AY21" i="37" s="1"/>
  <c r="AA21" i="37"/>
  <c r="U21" i="37"/>
  <c r="Q21" i="37"/>
  <c r="BA21" i="37" s="1"/>
  <c r="S21" i="37"/>
  <c r="R21" i="37"/>
  <c r="Z21" i="37"/>
  <c r="AZ21" i="37" s="1"/>
  <c r="P21" i="37"/>
  <c r="Y21" i="37"/>
  <c r="AU21" i="37"/>
  <c r="AV125" i="37" s="1"/>
  <c r="W21" i="37"/>
  <c r="AB21" i="37"/>
  <c r="D14" i="33"/>
  <c r="A14" i="33"/>
  <c r="W4" i="43"/>
  <c r="V4" i="43"/>
  <c r="AY4" i="43" s="1"/>
  <c r="Y4" i="43"/>
  <c r="Q4" i="43"/>
  <c r="BA4" i="43" s="1"/>
  <c r="AB4" i="43"/>
  <c r="R4" i="43"/>
  <c r="AU4" i="43"/>
  <c r="Z4" i="43"/>
  <c r="AZ4" i="43" s="1"/>
  <c r="U4" i="43"/>
  <c r="P4" i="43"/>
  <c r="S4" i="43"/>
  <c r="AA4" i="43"/>
  <c r="Y36" i="43"/>
  <c r="Z36" i="43"/>
  <c r="AZ36" i="43" s="1"/>
  <c r="W36" i="43"/>
  <c r="V36" i="43"/>
  <c r="AY36" i="43" s="1"/>
  <c r="AB36" i="43"/>
  <c r="AU36" i="43"/>
  <c r="AA36" i="43"/>
  <c r="Q36" i="43"/>
  <c r="BA36" i="43" s="1"/>
  <c r="U36" i="43"/>
  <c r="P36" i="43"/>
  <c r="S36" i="43"/>
  <c r="R36" i="43"/>
  <c r="A73" i="33"/>
  <c r="D73" i="33"/>
  <c r="Z56" i="39"/>
  <c r="AZ56" i="39" s="1"/>
  <c r="AA56" i="39"/>
  <c r="Y56" i="39"/>
  <c r="S56" i="39"/>
  <c r="V56" i="39"/>
  <c r="AY56" i="39" s="1"/>
  <c r="W56" i="39"/>
  <c r="R56" i="39"/>
  <c r="AU56" i="39"/>
  <c r="AV119" i="39" s="1"/>
  <c r="P56" i="39"/>
  <c r="Q56" i="39"/>
  <c r="BA56" i="39" s="1"/>
  <c r="U56" i="39"/>
  <c r="AB56" i="39"/>
  <c r="AI18" i="40" a="1"/>
  <c r="AI18" i="40" s="1"/>
  <c r="AJ18" i="40" s="1"/>
  <c r="AK18" i="40" s="1"/>
  <c r="AI11" i="40" a="1"/>
  <c r="AI11" i="40" s="1"/>
  <c r="AJ11" i="40" s="1"/>
  <c r="AL11" i="40" s="1"/>
  <c r="AI28" i="40" a="1"/>
  <c r="AI28" i="40" s="1"/>
  <c r="AJ28" i="40" s="1"/>
  <c r="AL28" i="40" s="1"/>
  <c r="AI5" i="40" a="1"/>
  <c r="AI5" i="40" s="1"/>
  <c r="AJ5" i="40" s="1"/>
  <c r="AK5" i="40" s="1"/>
  <c r="AI10" i="40" a="1"/>
  <c r="AI10" i="40" s="1"/>
  <c r="AJ10" i="40" s="1"/>
  <c r="AL10" i="40" s="1"/>
  <c r="AI22" i="40" a="1"/>
  <c r="AI22" i="40" s="1"/>
  <c r="AJ22" i="40" s="1"/>
  <c r="AK22" i="40" s="1"/>
  <c r="AI13" i="40" a="1"/>
  <c r="AI13" i="40" s="1"/>
  <c r="AJ13" i="40" s="1"/>
  <c r="AL13" i="40" s="1"/>
  <c r="AI3" i="40" a="1"/>
  <c r="AI3" i="40" s="1"/>
  <c r="AJ3" i="40" s="1"/>
  <c r="AK3" i="40" s="1"/>
  <c r="AI20" i="40" a="1"/>
  <c r="AI20" i="40" s="1"/>
  <c r="AJ20" i="40" s="1"/>
  <c r="AK20" i="40" s="1"/>
  <c r="AI6" i="40" a="1"/>
  <c r="AI6" i="40" s="1"/>
  <c r="AJ6" i="40" s="1"/>
  <c r="AK6" i="40" s="1"/>
  <c r="AI2" i="40" a="1"/>
  <c r="AI2" i="40" s="1"/>
  <c r="AJ2" i="40" s="1"/>
  <c r="AK2" i="40" s="1"/>
  <c r="AI16" i="40" a="1"/>
  <c r="AI16" i="40" s="1"/>
  <c r="AJ16" i="40" s="1"/>
  <c r="AL16" i="40" s="1"/>
  <c r="AI33" i="40" a="1"/>
  <c r="AI33" i="40" s="1"/>
  <c r="AJ33" i="40" s="1"/>
  <c r="AL33" i="40" s="1"/>
  <c r="AI23" i="40" a="1"/>
  <c r="AI23" i="40" s="1"/>
  <c r="AJ23" i="40" s="1"/>
  <c r="AK23" i="40" s="1"/>
  <c r="AI14" i="40" a="1"/>
  <c r="AI14" i="40" s="1"/>
  <c r="AJ14" i="40" s="1"/>
  <c r="AL14" i="40" s="1"/>
  <c r="AI27" i="40" a="1"/>
  <c r="AI27" i="40" s="1"/>
  <c r="AJ27" i="40" s="1"/>
  <c r="AL27" i="40" s="1"/>
  <c r="V45" i="35"/>
  <c r="AY45" i="35" s="1"/>
  <c r="S45" i="35"/>
  <c r="W45" i="35"/>
  <c r="AU45" i="35"/>
  <c r="AV42" i="35" s="1"/>
  <c r="Y45" i="35"/>
  <c r="Z45" i="35"/>
  <c r="AZ45" i="35" s="1"/>
  <c r="P45" i="35"/>
  <c r="U45" i="35"/>
  <c r="AA45" i="35"/>
  <c r="Q45" i="35"/>
  <c r="BA45" i="35" s="1"/>
  <c r="BB45" i="35" s="1"/>
  <c r="AE45" i="35" a="1"/>
  <c r="AE45" i="35" s="1"/>
  <c r="AB45" i="35"/>
  <c r="R45" i="35"/>
  <c r="AI21" i="31" a="1"/>
  <c r="AI21" i="31" s="1"/>
  <c r="AJ21" i="31" s="1"/>
  <c r="AL21" i="31" s="1"/>
  <c r="AI22" i="31" a="1"/>
  <c r="AI22" i="31" s="1"/>
  <c r="AJ22" i="31" s="1"/>
  <c r="AL22" i="31" s="1"/>
  <c r="AI13" i="31" a="1"/>
  <c r="AI13" i="31" s="1"/>
  <c r="AJ13" i="31" s="1"/>
  <c r="AK13" i="31" s="1"/>
  <c r="AI23" i="31" a="1"/>
  <c r="AI23" i="31" s="1"/>
  <c r="AJ23" i="31" s="1"/>
  <c r="AL23" i="31" s="1"/>
  <c r="AI24" i="31" a="1"/>
  <c r="AI24" i="31" s="1"/>
  <c r="AJ24" i="31" s="1"/>
  <c r="AL24" i="31" s="1"/>
  <c r="AI18" i="31" a="1"/>
  <c r="AI18" i="31" s="1"/>
  <c r="AJ18" i="31" s="1"/>
  <c r="AL18" i="31" s="1"/>
  <c r="AI6" i="31" a="1"/>
  <c r="AI6" i="31" s="1"/>
  <c r="AJ6" i="31" s="1"/>
  <c r="AL6" i="31" s="1"/>
  <c r="AI17" i="31" a="1"/>
  <c r="AI17" i="31" s="1"/>
  <c r="AJ17" i="31" s="1"/>
  <c r="AK17" i="31" s="1"/>
  <c r="AI9" i="31" a="1"/>
  <c r="AI9" i="31" s="1"/>
  <c r="AJ9" i="31" s="1"/>
  <c r="AL9" i="31" s="1"/>
  <c r="AI12" i="31" a="1"/>
  <c r="AI12" i="31" s="1"/>
  <c r="AJ12" i="31" s="1"/>
  <c r="AK12" i="31" s="1"/>
  <c r="AI2" i="31" a="1"/>
  <c r="AI2" i="31" s="1"/>
  <c r="AJ2" i="31" s="1"/>
  <c r="AL2" i="31" s="1"/>
  <c r="AI4" i="31" a="1"/>
  <c r="AI4" i="31" s="1"/>
  <c r="AJ4" i="31" s="1"/>
  <c r="AL4" i="31" s="1"/>
  <c r="AI19" i="31" a="1"/>
  <c r="AI19" i="31" s="1"/>
  <c r="AJ19" i="31" s="1"/>
  <c r="AL19" i="31" s="1"/>
  <c r="AI10" i="31" a="1"/>
  <c r="AI10" i="31" s="1"/>
  <c r="AJ10" i="31" s="1"/>
  <c r="AK10" i="31" s="1"/>
  <c r="AI11" i="31" a="1"/>
  <c r="AI11" i="31" s="1"/>
  <c r="AJ11" i="31" s="1"/>
  <c r="AK11" i="31" s="1"/>
  <c r="AI32" i="31" a="1"/>
  <c r="AI32" i="31" s="1"/>
  <c r="AJ32" i="31" s="1"/>
  <c r="AK32" i="31" s="1"/>
  <c r="AI25" i="31" a="1"/>
  <c r="AI25" i="31" s="1"/>
  <c r="AJ25" i="31" s="1"/>
  <c r="AL25" i="31" s="1"/>
  <c r="AI26" i="31" a="1"/>
  <c r="AI26" i="31" s="1"/>
  <c r="AJ26" i="31" s="1"/>
  <c r="AK26" i="31" s="1"/>
  <c r="AI30" i="31" a="1"/>
  <c r="AI30" i="31" s="1"/>
  <c r="AJ30" i="31" s="1"/>
  <c r="AK30" i="31" s="1"/>
  <c r="AI27" i="31" a="1"/>
  <c r="AI27" i="31" s="1"/>
  <c r="AJ27" i="31" s="1"/>
  <c r="AK27" i="31" s="1"/>
  <c r="AI15" i="31" a="1"/>
  <c r="AI15" i="31" s="1"/>
  <c r="AJ15" i="31" s="1"/>
  <c r="AK15" i="31" s="1"/>
  <c r="AI8" i="31" a="1"/>
  <c r="AI8" i="31" s="1"/>
  <c r="AJ8" i="31" s="1"/>
  <c r="AL8" i="31" s="1"/>
  <c r="AI7" i="31" a="1"/>
  <c r="AI7" i="31" s="1"/>
  <c r="AJ7" i="31" s="1"/>
  <c r="AL7" i="31" s="1"/>
  <c r="AI3" i="31" a="1"/>
  <c r="AI3" i="31" s="1"/>
  <c r="AJ3" i="31" s="1"/>
  <c r="AL3" i="31" s="1"/>
  <c r="AI29" i="31" a="1"/>
  <c r="AI29" i="31" s="1"/>
  <c r="AJ29" i="31" s="1"/>
  <c r="AK29" i="31" s="1"/>
  <c r="AI16" i="31" a="1"/>
  <c r="AI16" i="31" s="1"/>
  <c r="AJ16" i="31" s="1"/>
  <c r="AK16" i="31" s="1"/>
  <c r="AI20" i="31" a="1"/>
  <c r="AI20" i="31" s="1"/>
  <c r="AJ20" i="31" s="1"/>
  <c r="AL20" i="31" s="1"/>
  <c r="P50" i="28"/>
  <c r="R50" i="28"/>
  <c r="Q50" i="28"/>
  <c r="BA50" i="28" s="1"/>
  <c r="Y50" i="28"/>
  <c r="V50" i="28"/>
  <c r="AY50" i="28" s="1"/>
  <c r="U50" i="28"/>
  <c r="AU50" i="28"/>
  <c r="AV75" i="28" s="1"/>
  <c r="D75" i="28" s="1"/>
  <c r="AB50" i="28"/>
  <c r="W50" i="28"/>
  <c r="S50" i="28"/>
  <c r="AA50" i="28"/>
  <c r="Z50" i="28"/>
  <c r="AZ50" i="28" s="1"/>
  <c r="P101" i="46"/>
  <c r="S101" i="46"/>
  <c r="AE101" i="46" a="1"/>
  <c r="AE101" i="46" s="1"/>
  <c r="AA101" i="46"/>
  <c r="AB101" i="46"/>
  <c r="W101" i="46"/>
  <c r="Q101" i="46"/>
  <c r="BA101" i="46" s="1"/>
  <c r="BB101" i="46" s="1"/>
  <c r="V101" i="46"/>
  <c r="AY101" i="46" s="1"/>
  <c r="R101" i="46"/>
  <c r="U101" i="46"/>
  <c r="Z101" i="46"/>
  <c r="AZ101" i="46" s="1"/>
  <c r="Y101" i="46"/>
  <c r="U40" i="35"/>
  <c r="Z40" i="35"/>
  <c r="AZ40" i="35" s="1"/>
  <c r="Y40" i="35"/>
  <c r="P40" i="35"/>
  <c r="W40" i="35"/>
  <c r="V40" i="35"/>
  <c r="AY40" i="35" s="1"/>
  <c r="S40" i="35"/>
  <c r="AB40" i="35"/>
  <c r="Q40" i="35"/>
  <c r="BA40" i="35" s="1"/>
  <c r="AU40" i="35"/>
  <c r="AV60" i="35" s="1"/>
  <c r="R40" i="35"/>
  <c r="AA40" i="35"/>
  <c r="D71" i="33"/>
  <c r="A71" i="33"/>
  <c r="A18" i="31"/>
  <c r="D18" i="31"/>
  <c r="A13" i="28"/>
  <c r="D13" i="28"/>
  <c r="Y22" i="30"/>
  <c r="Z22" i="30"/>
  <c r="AZ22" i="30" s="1"/>
  <c r="AU22" i="30"/>
  <c r="P22" i="30"/>
  <c r="S22" i="30"/>
  <c r="R22" i="30"/>
  <c r="AE22" i="30" a="1"/>
  <c r="AE22" i="30" s="1"/>
  <c r="Q22" i="30"/>
  <c r="BA22" i="30" s="1"/>
  <c r="BB22" i="30" s="1"/>
  <c r="AA22" i="30"/>
  <c r="W22" i="30"/>
  <c r="V22" i="30"/>
  <c r="AY22" i="30" s="1"/>
  <c r="U22" i="30"/>
  <c r="AB22" i="30"/>
  <c r="D4" i="28"/>
  <c r="A4" i="28"/>
  <c r="D47" i="12"/>
  <c r="A47" i="12"/>
  <c r="AB63" i="12"/>
  <c r="Y63" i="12"/>
  <c r="W63" i="12"/>
  <c r="R63" i="12"/>
  <c r="S63" i="12"/>
  <c r="AA63" i="12"/>
  <c r="V63" i="12"/>
  <c r="AY63" i="12" s="1"/>
  <c r="Q63" i="12"/>
  <c r="BA63" i="12" s="1"/>
  <c r="P63" i="12"/>
  <c r="U63" i="12"/>
  <c r="AU63" i="12"/>
  <c r="Z63" i="12"/>
  <c r="AZ63" i="12" s="1"/>
  <c r="D52" i="30"/>
  <c r="A52" i="30"/>
  <c r="A5" i="12"/>
  <c r="D5" i="12"/>
  <c r="P41" i="41"/>
  <c r="S41" i="41"/>
  <c r="AU41" i="41"/>
  <c r="V41" i="41"/>
  <c r="AY41" i="41" s="1"/>
  <c r="AB41" i="41"/>
  <c r="AA41" i="41"/>
  <c r="Y41" i="41"/>
  <c r="Z41" i="41"/>
  <c r="AZ41" i="41" s="1"/>
  <c r="R41" i="41"/>
  <c r="U41" i="41"/>
  <c r="W41" i="41"/>
  <c r="Q41" i="41"/>
  <c r="BA41" i="41" s="1"/>
  <c r="D57" i="31"/>
  <c r="A57" i="31"/>
  <c r="A12" i="30"/>
  <c r="D12" i="30"/>
  <c r="AU26" i="12"/>
  <c r="AV97" i="12" s="1"/>
  <c r="AY26" i="12"/>
  <c r="AZ26" i="12"/>
  <c r="BA26" i="12"/>
  <c r="A30" i="28"/>
  <c r="D30" i="28"/>
  <c r="AB101" i="12"/>
  <c r="U101" i="12"/>
  <c r="AE101" i="12" a="1"/>
  <c r="AE101" i="12" s="1"/>
  <c r="P101" i="12"/>
  <c r="R101" i="12"/>
  <c r="Z101" i="12"/>
  <c r="AZ101" i="12" s="1"/>
  <c r="Y101" i="12"/>
  <c r="W101" i="12"/>
  <c r="V101" i="12"/>
  <c r="AY101" i="12" s="1"/>
  <c r="Q101" i="12"/>
  <c r="BA101" i="12" s="1"/>
  <c r="BB101" i="12" s="1"/>
  <c r="S101" i="12"/>
  <c r="AA101" i="12"/>
  <c r="Y27" i="46"/>
  <c r="W27" i="46"/>
  <c r="R27" i="46"/>
  <c r="P27" i="46"/>
  <c r="AU27" i="46"/>
  <c r="AV47" i="46" s="1"/>
  <c r="AB27" i="46"/>
  <c r="S27" i="46"/>
  <c r="Z27" i="46"/>
  <c r="AZ27" i="46" s="1"/>
  <c r="AA27" i="46"/>
  <c r="U27" i="46"/>
  <c r="Q27" i="46"/>
  <c r="BA27" i="46" s="1"/>
  <c r="V27" i="46"/>
  <c r="AY27" i="46" s="1"/>
  <c r="R82" i="46"/>
  <c r="AA82" i="46"/>
  <c r="Y82" i="46"/>
  <c r="AE82" i="46" a="1"/>
  <c r="AE82" i="46" s="1"/>
  <c r="U82" i="46"/>
  <c r="Q82" i="46"/>
  <c r="BA82" i="46" s="1"/>
  <c r="BB82" i="46" s="1"/>
  <c r="V82" i="46"/>
  <c r="AY82" i="46" s="1"/>
  <c r="P82" i="46"/>
  <c r="S82" i="46"/>
  <c r="AB82" i="46"/>
  <c r="Z82" i="46"/>
  <c r="AZ82" i="46" s="1"/>
  <c r="W82" i="46"/>
  <c r="AI30" i="40" a="1"/>
  <c r="AI30" i="40" s="1"/>
  <c r="AJ30" i="40" s="1"/>
  <c r="AL30" i="40" s="1"/>
  <c r="AI12" i="40" a="1"/>
  <c r="AI12" i="40" s="1"/>
  <c r="AJ12" i="40" s="1"/>
  <c r="AL12" i="40" s="1"/>
  <c r="AI31" i="39" a="1"/>
  <c r="AI31" i="39" s="1"/>
  <c r="AJ31" i="39" s="1"/>
  <c r="AK31" i="39" s="1"/>
  <c r="AI14" i="39" a="1"/>
  <c r="AI14" i="39" s="1"/>
  <c r="AJ14" i="39" s="1"/>
  <c r="AK14" i="39" s="1"/>
  <c r="AI20" i="39" a="1"/>
  <c r="AI20" i="39" s="1"/>
  <c r="AJ20" i="39" s="1"/>
  <c r="AL20" i="39" s="1"/>
  <c r="AI3" i="39" a="1"/>
  <c r="AI3" i="39" s="1"/>
  <c r="AJ3" i="39" s="1"/>
  <c r="AL3" i="39" s="1"/>
  <c r="AI9" i="44" a="1"/>
  <c r="AI9" i="44" s="1"/>
  <c r="AJ9" i="44" s="1"/>
  <c r="AK9" i="44" s="1"/>
  <c r="AI13" i="44" a="1"/>
  <c r="AI13" i="44" s="1"/>
  <c r="AJ13" i="44" s="1"/>
  <c r="AL13" i="44" s="1"/>
  <c r="AI18" i="44" a="1"/>
  <c r="AI18" i="44" s="1"/>
  <c r="AJ18" i="44" s="1"/>
  <c r="AK18" i="44" s="1"/>
  <c r="AI15" i="44" a="1"/>
  <c r="AI15" i="44" s="1"/>
  <c r="AJ15" i="44" s="1"/>
  <c r="AL15" i="44" s="1"/>
  <c r="AI32" i="43" a="1"/>
  <c r="AI32" i="43" s="1"/>
  <c r="AJ32" i="43" s="1"/>
  <c r="AK32" i="43" s="1"/>
  <c r="AI3" i="43" a="1"/>
  <c r="AI3" i="43" s="1"/>
  <c r="AJ3" i="43" s="1"/>
  <c r="AL3" i="43" s="1"/>
  <c r="AI12" i="41" a="1"/>
  <c r="AI12" i="41" s="1"/>
  <c r="AJ12" i="41" s="1"/>
  <c r="AK12" i="41" s="1"/>
  <c r="AI5" i="31" a="1"/>
  <c r="AI5" i="31" s="1"/>
  <c r="AJ5" i="31" s="1"/>
  <c r="AL5" i="31" s="1"/>
  <c r="AI23" i="45" a="1"/>
  <c r="AI23" i="45" s="1"/>
  <c r="AJ23" i="45" s="1"/>
  <c r="AL23" i="45" s="1"/>
  <c r="AI18" i="45" a="1"/>
  <c r="AI18" i="45" s="1"/>
  <c r="AJ18" i="45" s="1"/>
  <c r="AL18" i="45" s="1"/>
  <c r="AI9" i="45" a="1"/>
  <c r="AI9" i="45" s="1"/>
  <c r="AJ9" i="45" s="1"/>
  <c r="AL9" i="45" s="1"/>
  <c r="AI25" i="45" a="1"/>
  <c r="AI25" i="45" s="1"/>
  <c r="AJ25" i="45" s="1"/>
  <c r="AL25" i="45" s="1"/>
  <c r="AI13" i="38" a="1"/>
  <c r="AI13" i="38" s="1"/>
  <c r="AJ13" i="38" s="1"/>
  <c r="AL13" i="38" s="1"/>
  <c r="AI3" i="38" a="1"/>
  <c r="AI3" i="38" s="1"/>
  <c r="AJ3" i="38" s="1"/>
  <c r="AK3" i="38" s="1"/>
  <c r="AI25" i="36" a="1"/>
  <c r="AI25" i="36" s="1"/>
  <c r="AJ25" i="36" s="1"/>
  <c r="AK25" i="36" s="1"/>
  <c r="AI31" i="35" a="1"/>
  <c r="AI31" i="35" s="1"/>
  <c r="AJ31" i="35" s="1"/>
  <c r="AK31" i="35" s="1"/>
  <c r="AI30" i="35" a="1"/>
  <c r="AI30" i="35" s="1"/>
  <c r="AJ30" i="35" s="1"/>
  <c r="AK30" i="35" s="1"/>
  <c r="S103" i="55"/>
  <c r="R103" i="55"/>
  <c r="Q103" i="55"/>
  <c r="BA103" i="55" s="1"/>
  <c r="AB103" i="55"/>
  <c r="Y103" i="55"/>
  <c r="AS103" i="55"/>
  <c r="AF103" i="55" s="1"/>
  <c r="Z103" i="55"/>
  <c r="AZ103" i="55" s="1"/>
  <c r="U103" i="55"/>
  <c r="W103" i="55"/>
  <c r="P103" i="55"/>
  <c r="V103" i="55"/>
  <c r="AY103" i="55" s="1"/>
  <c r="AA103" i="55"/>
  <c r="U105" i="57"/>
  <c r="AA105" i="57"/>
  <c r="Y105" i="57"/>
  <c r="R105" i="57"/>
  <c r="Q105" i="57"/>
  <c r="BA105" i="57" s="1"/>
  <c r="Z105" i="57"/>
  <c r="AZ105" i="57" s="1"/>
  <c r="P105" i="57"/>
  <c r="AB105" i="57"/>
  <c r="V105" i="57"/>
  <c r="AY105" i="57" s="1"/>
  <c r="AS105" i="57"/>
  <c r="AF105" i="57" s="1"/>
  <c r="S105" i="57"/>
  <c r="W105" i="57"/>
  <c r="AS78" i="54"/>
  <c r="AF78" i="54" s="1"/>
  <c r="Z78" i="54"/>
  <c r="AZ78" i="54" s="1"/>
  <c r="V78" i="54"/>
  <c r="AY78" i="54" s="1"/>
  <c r="U78" i="54"/>
  <c r="S78" i="54"/>
  <c r="AB78" i="54"/>
  <c r="Q78" i="54"/>
  <c r="BA78" i="54" s="1"/>
  <c r="Y78" i="54"/>
  <c r="P78" i="54"/>
  <c r="W78" i="54"/>
  <c r="AA78" i="54"/>
  <c r="R78" i="54"/>
  <c r="Z33" i="53"/>
  <c r="AZ33" i="53" s="1"/>
  <c r="AE33" i="53" a="1"/>
  <c r="AE33" i="53" s="1"/>
  <c r="V33" i="53"/>
  <c r="AY33" i="53" s="1"/>
  <c r="P33" i="53"/>
  <c r="R33" i="53"/>
  <c r="AB33" i="53"/>
  <c r="U33" i="53"/>
  <c r="Q33" i="53"/>
  <c r="BA33" i="53" s="1"/>
  <c r="BB33" i="53" s="1"/>
  <c r="S33" i="53"/>
  <c r="AA33" i="53"/>
  <c r="AU33" i="53"/>
  <c r="Y33" i="53"/>
  <c r="W33" i="53"/>
  <c r="V41" i="57"/>
  <c r="AY41" i="57" s="1"/>
  <c r="AB41" i="57"/>
  <c r="S41" i="57"/>
  <c r="AA41" i="57"/>
  <c r="R41" i="57"/>
  <c r="Q41" i="57"/>
  <c r="BA41" i="57" s="1"/>
  <c r="Y41" i="57"/>
  <c r="P41" i="57"/>
  <c r="AU41" i="57"/>
  <c r="W41" i="57"/>
  <c r="U41" i="57"/>
  <c r="Z41" i="57"/>
  <c r="AZ41" i="57" s="1"/>
  <c r="R104" i="56"/>
  <c r="Y104" i="56"/>
  <c r="V104" i="56"/>
  <c r="AY104" i="56" s="1"/>
  <c r="AB104" i="56"/>
  <c r="AE104" i="56" a="1"/>
  <c r="AE104" i="56" s="1"/>
  <c r="AD104" i="56" s="1"/>
  <c r="AC104" i="56" s="1"/>
  <c r="S104" i="56"/>
  <c r="AA104" i="56"/>
  <c r="Z104" i="56"/>
  <c r="AZ104" i="56" s="1"/>
  <c r="W104" i="56"/>
  <c r="Q104" i="56"/>
  <c r="BA104" i="56" s="1"/>
  <c r="BB104" i="56" s="1"/>
  <c r="P104" i="56"/>
  <c r="U104" i="56"/>
  <c r="Q66" i="55"/>
  <c r="BA66" i="55" s="1"/>
  <c r="Y66" i="55"/>
  <c r="AS66" i="55"/>
  <c r="AF66" i="55" s="1"/>
  <c r="AB66" i="55"/>
  <c r="P66" i="55"/>
  <c r="V66" i="55"/>
  <c r="AY66" i="55" s="1"/>
  <c r="BB66" i="55" s="1"/>
  <c r="W66" i="55"/>
  <c r="U66" i="55"/>
  <c r="Z66" i="55"/>
  <c r="AZ66" i="55" s="1"/>
  <c r="S66" i="55"/>
  <c r="AA66" i="55"/>
  <c r="R66" i="55"/>
  <c r="Y94" i="55"/>
  <c r="U94" i="55"/>
  <c r="V94" i="55"/>
  <c r="AY94" i="55" s="1"/>
  <c r="AE94" i="55" a="1"/>
  <c r="AE94" i="55" s="1"/>
  <c r="AD94" i="55" s="1"/>
  <c r="AC94" i="55" s="1"/>
  <c r="R94" i="55"/>
  <c r="AA94" i="55"/>
  <c r="AB94" i="55"/>
  <c r="Z94" i="55"/>
  <c r="AZ94" i="55" s="1"/>
  <c r="P94" i="55"/>
  <c r="Q94" i="55"/>
  <c r="BA94" i="55" s="1"/>
  <c r="BB94" i="55" s="1"/>
  <c r="W94" i="55"/>
  <c r="S94" i="55"/>
  <c r="Z81" i="52"/>
  <c r="AZ81" i="52" s="1"/>
  <c r="V81" i="52"/>
  <c r="AY81" i="52" s="1"/>
  <c r="AB81" i="52"/>
  <c r="U81" i="52"/>
  <c r="AS81" i="52"/>
  <c r="AF81" i="52" s="1"/>
  <c r="R81" i="52"/>
  <c r="S81" i="52"/>
  <c r="AA81" i="52"/>
  <c r="Q81" i="52"/>
  <c r="BA81" i="52" s="1"/>
  <c r="P81" i="52"/>
  <c r="W81" i="52"/>
  <c r="Y81" i="52"/>
  <c r="W121" i="53"/>
  <c r="P121" i="53"/>
  <c r="AS121" i="53"/>
  <c r="AF121" i="53" s="1"/>
  <c r="V121" i="53"/>
  <c r="AY121" i="53" s="1"/>
  <c r="S121" i="53"/>
  <c r="AB121" i="53"/>
  <c r="AA121" i="53"/>
  <c r="Z121" i="53"/>
  <c r="AZ121" i="53" s="1"/>
  <c r="R121" i="53"/>
  <c r="Q121" i="53"/>
  <c r="BA121" i="53" s="1"/>
  <c r="Y121" i="53"/>
  <c r="U121" i="53"/>
  <c r="V114" i="51"/>
  <c r="AY114" i="51" s="1"/>
  <c r="Z114" i="51"/>
  <c r="AZ114" i="51" s="1"/>
  <c r="P114" i="51"/>
  <c r="AS114" i="51"/>
  <c r="AF114" i="51" s="1"/>
  <c r="Y114" i="51"/>
  <c r="AA114" i="51"/>
  <c r="U114" i="51"/>
  <c r="AB114" i="51"/>
  <c r="R114" i="51"/>
  <c r="S114" i="51"/>
  <c r="W114" i="51"/>
  <c r="Q114" i="51"/>
  <c r="BA114" i="51" s="1"/>
  <c r="P11" i="57"/>
  <c r="AE11" i="57" a="1"/>
  <c r="AE11" i="57" s="1"/>
  <c r="AA11" i="57"/>
  <c r="V11" i="57"/>
  <c r="AY11" i="57" s="1"/>
  <c r="AU11" i="57"/>
  <c r="R11" i="57"/>
  <c r="U11" i="57"/>
  <c r="AB11" i="57"/>
  <c r="Q11" i="57"/>
  <c r="BA11" i="57" s="1"/>
  <c r="BB11" i="57" s="1"/>
  <c r="Y11" i="57"/>
  <c r="S11" i="57"/>
  <c r="Z11" i="57"/>
  <c r="AZ11" i="57" s="1"/>
  <c r="W11" i="57"/>
  <c r="U122" i="53"/>
  <c r="AE122" i="53" a="1"/>
  <c r="AE122" i="53" s="1"/>
  <c r="AD122" i="53" s="1"/>
  <c r="AC122" i="53" s="1"/>
  <c r="AB122" i="53"/>
  <c r="S122" i="53"/>
  <c r="R122" i="53"/>
  <c r="AA122" i="53"/>
  <c r="Y122" i="53"/>
  <c r="Z122" i="53"/>
  <c r="AZ122" i="53" s="1"/>
  <c r="V122" i="53"/>
  <c r="AY122" i="53" s="1"/>
  <c r="Q122" i="53"/>
  <c r="BA122" i="53" s="1"/>
  <c r="BB122" i="53" s="1"/>
  <c r="P122" i="53"/>
  <c r="W122" i="53"/>
  <c r="AE114" i="52" a="1"/>
  <c r="AE114" i="52" s="1"/>
  <c r="W114" i="52"/>
  <c r="V114" i="52"/>
  <c r="AY114" i="52" s="1"/>
  <c r="R114" i="52"/>
  <c r="Z114" i="52"/>
  <c r="AZ114" i="52" s="1"/>
  <c r="AB114" i="52"/>
  <c r="S114" i="52"/>
  <c r="U114" i="52"/>
  <c r="P114" i="52"/>
  <c r="Y114" i="52"/>
  <c r="Q114" i="52"/>
  <c r="BA114" i="52" s="1"/>
  <c r="BB114" i="52" s="1"/>
  <c r="AA114" i="52"/>
  <c r="U41" i="51"/>
  <c r="Y41" i="51"/>
  <c r="W41" i="51"/>
  <c r="S41" i="51"/>
  <c r="AB41" i="51"/>
  <c r="Z41" i="51"/>
  <c r="AZ41" i="51" s="1"/>
  <c r="P41" i="51"/>
  <c r="AA41" i="51"/>
  <c r="R41" i="51"/>
  <c r="Q41" i="51"/>
  <c r="BA41" i="51" s="1"/>
  <c r="AU41" i="51"/>
  <c r="AV48" i="51" s="1"/>
  <c r="V41" i="51"/>
  <c r="AY41" i="51" s="1"/>
  <c r="BB41" i="51" s="1"/>
  <c r="AS80" i="58"/>
  <c r="AF80" i="58" s="1"/>
  <c r="R80" i="58"/>
  <c r="AA80" i="58"/>
  <c r="Z80" i="58"/>
  <c r="AZ80" i="58" s="1"/>
  <c r="Y80" i="58"/>
  <c r="U80" i="58"/>
  <c r="W80" i="58"/>
  <c r="Q80" i="58"/>
  <c r="BA80" i="58" s="1"/>
  <c r="V80" i="58"/>
  <c r="AY80" i="58" s="1"/>
  <c r="P80" i="58"/>
  <c r="S80" i="58"/>
  <c r="AB80" i="58"/>
  <c r="Y127" i="51"/>
  <c r="R127" i="51"/>
  <c r="Q127" i="51"/>
  <c r="BA127" i="51" s="1"/>
  <c r="BB127" i="51" s="1"/>
  <c r="W127" i="51"/>
  <c r="AA127" i="51"/>
  <c r="AE127" i="51" a="1"/>
  <c r="AE127" i="51" s="1"/>
  <c r="U127" i="51"/>
  <c r="P127" i="51"/>
  <c r="Z127" i="51"/>
  <c r="AZ127" i="51" s="1"/>
  <c r="V127" i="51"/>
  <c r="AY127" i="51" s="1"/>
  <c r="S127" i="51"/>
  <c r="AB127" i="51"/>
  <c r="Q113" i="55"/>
  <c r="BA113" i="55" s="1"/>
  <c r="BB113" i="55" s="1"/>
  <c r="V113" i="55"/>
  <c r="AY113" i="55" s="1"/>
  <c r="AB113" i="55"/>
  <c r="Z113" i="55"/>
  <c r="AZ113" i="55" s="1"/>
  <c r="P113" i="55"/>
  <c r="Y113" i="55"/>
  <c r="S113" i="55"/>
  <c r="W113" i="55"/>
  <c r="U113" i="55"/>
  <c r="R113" i="55"/>
  <c r="AA113" i="55"/>
  <c r="AE113" i="55" a="1"/>
  <c r="AE113" i="55" s="1"/>
  <c r="P82" i="54"/>
  <c r="Q82" i="54"/>
  <c r="BA82" i="54" s="1"/>
  <c r="BB82" i="54" s="1"/>
  <c r="AE82" i="54" a="1"/>
  <c r="AE82" i="54" s="1"/>
  <c r="S82" i="54"/>
  <c r="V82" i="54"/>
  <c r="AY82" i="54" s="1"/>
  <c r="Z82" i="54"/>
  <c r="AZ82" i="54" s="1"/>
  <c r="W82" i="54"/>
  <c r="AB82" i="54"/>
  <c r="R82" i="54"/>
  <c r="Y82" i="54"/>
  <c r="U82" i="54"/>
  <c r="AA82" i="54"/>
  <c r="V129" i="54"/>
  <c r="AY129" i="54" s="1"/>
  <c r="P129" i="54"/>
  <c r="U129" i="54"/>
  <c r="AA129" i="54"/>
  <c r="S129" i="54"/>
  <c r="Z129" i="54"/>
  <c r="AZ129" i="54" s="1"/>
  <c r="BB129" i="54" s="1"/>
  <c r="AB129" i="54"/>
  <c r="Y129" i="54"/>
  <c r="AS129" i="54"/>
  <c r="AF129" i="54" s="1"/>
  <c r="R129" i="54"/>
  <c r="W129" i="54"/>
  <c r="Q129" i="54"/>
  <c r="BA129" i="54" s="1"/>
  <c r="Z47" i="55"/>
  <c r="AZ47" i="55" s="1"/>
  <c r="Q47" i="55"/>
  <c r="BA47" i="55" s="1"/>
  <c r="BB47" i="55" s="1"/>
  <c r="U47" i="55"/>
  <c r="AU47" i="55"/>
  <c r="AA47" i="55"/>
  <c r="S47" i="55"/>
  <c r="Y47" i="55"/>
  <c r="P47" i="55"/>
  <c r="V47" i="55"/>
  <c r="AY47" i="55" s="1"/>
  <c r="AE47" i="55" a="1"/>
  <c r="AE47" i="55" s="1"/>
  <c r="AB47" i="55"/>
  <c r="R47" i="55"/>
  <c r="W47" i="55"/>
  <c r="AE54" i="54" a="1"/>
  <c r="AE54" i="54" s="1"/>
  <c r="W54" i="54"/>
  <c r="AB54" i="54"/>
  <c r="V54" i="54"/>
  <c r="AY54" i="54" s="1"/>
  <c r="R54" i="54"/>
  <c r="AU54" i="54"/>
  <c r="U54" i="54"/>
  <c r="S54" i="54"/>
  <c r="Q54" i="54"/>
  <c r="BA54" i="54" s="1"/>
  <c r="BB54" i="54" s="1"/>
  <c r="P54" i="54"/>
  <c r="Z54" i="54"/>
  <c r="AZ54" i="54" s="1"/>
  <c r="AA54" i="54"/>
  <c r="Y54" i="54"/>
  <c r="AB25" i="56"/>
  <c r="V25" i="56"/>
  <c r="AY25" i="56" s="1"/>
  <c r="U25" i="56"/>
  <c r="S25" i="56"/>
  <c r="Z25" i="56"/>
  <c r="AZ25" i="56" s="1"/>
  <c r="Y25" i="56"/>
  <c r="W25" i="56"/>
  <c r="Q25" i="56"/>
  <c r="BA25" i="56" s="1"/>
  <c r="BB25" i="56" s="1"/>
  <c r="AA25" i="56"/>
  <c r="AU25" i="56"/>
  <c r="AV17" i="56" s="1"/>
  <c r="AE25" i="56" a="1"/>
  <c r="AE25" i="56" s="1"/>
  <c r="R25" i="56"/>
  <c r="P25" i="56"/>
  <c r="AE105" i="50" a="1"/>
  <c r="AE105" i="50" s="1"/>
  <c r="AD105" i="50" s="1"/>
  <c r="AC105" i="50" s="1"/>
  <c r="AB105" i="50"/>
  <c r="Q105" i="50"/>
  <c r="BA105" i="50" s="1"/>
  <c r="BB105" i="50" s="1"/>
  <c r="AA105" i="50"/>
  <c r="V105" i="50"/>
  <c r="AY105" i="50" s="1"/>
  <c r="Y105" i="50"/>
  <c r="P105" i="50"/>
  <c r="W105" i="50"/>
  <c r="Z105" i="50"/>
  <c r="AZ105" i="50" s="1"/>
  <c r="U105" i="50"/>
  <c r="S105" i="50"/>
  <c r="R105" i="50"/>
  <c r="AU35" i="48"/>
  <c r="Q35" i="48"/>
  <c r="BA35" i="48" s="1"/>
  <c r="BB35" i="48" s="1"/>
  <c r="Z35" i="48"/>
  <c r="AZ35" i="48" s="1"/>
  <c r="S35" i="48"/>
  <c r="W35" i="48"/>
  <c r="Y35" i="48"/>
  <c r="AE35" i="48" a="1"/>
  <c r="AE35" i="48" s="1"/>
  <c r="V35" i="48"/>
  <c r="AY35" i="48" s="1"/>
  <c r="U35" i="48"/>
  <c r="AA35" i="48"/>
  <c r="AB35" i="48"/>
  <c r="R35" i="48"/>
  <c r="P35" i="48"/>
  <c r="Y55" i="50"/>
  <c r="V55" i="50"/>
  <c r="AY55" i="50" s="1"/>
  <c r="W55" i="50"/>
  <c r="R55" i="50"/>
  <c r="U55" i="50"/>
  <c r="AB55" i="50"/>
  <c r="AU55" i="50"/>
  <c r="AE55" i="50" a="1"/>
  <c r="AE55" i="50" s="1"/>
  <c r="Q55" i="50"/>
  <c r="BA55" i="50" s="1"/>
  <c r="BB55" i="50" s="1"/>
  <c r="S55" i="50"/>
  <c r="AA55" i="50"/>
  <c r="Z55" i="50"/>
  <c r="AZ55" i="50" s="1"/>
  <c r="P55" i="50"/>
  <c r="W84" i="49"/>
  <c r="AA84" i="49"/>
  <c r="U84" i="49"/>
  <c r="P84" i="49"/>
  <c r="Z84" i="49"/>
  <c r="AZ84" i="49" s="1"/>
  <c r="R84" i="49"/>
  <c r="AS84" i="49"/>
  <c r="AF84" i="49" s="1"/>
  <c r="Y84" i="49"/>
  <c r="S84" i="49"/>
  <c r="AB84" i="49"/>
  <c r="Q84" i="49"/>
  <c r="BA84" i="49" s="1"/>
  <c r="V84" i="49"/>
  <c r="AY84" i="49" s="1"/>
  <c r="Z104" i="48"/>
  <c r="AZ104" i="48" s="1"/>
  <c r="V104" i="48"/>
  <c r="AY104" i="48" s="1"/>
  <c r="Q104" i="48"/>
  <c r="BA104" i="48" s="1"/>
  <c r="BB104" i="48" s="1"/>
  <c r="P104" i="48"/>
  <c r="Y104" i="48"/>
  <c r="AE104" i="48" a="1"/>
  <c r="AE104" i="48" s="1"/>
  <c r="U104" i="48"/>
  <c r="S104" i="48"/>
  <c r="AA104" i="48"/>
  <c r="AB104" i="48"/>
  <c r="W104" i="48"/>
  <c r="R104" i="48"/>
  <c r="W56" i="49"/>
  <c r="AB56" i="49"/>
  <c r="V56" i="49"/>
  <c r="AY56" i="49" s="1"/>
  <c r="AU56" i="49"/>
  <c r="AV115" i="49" s="1"/>
  <c r="Y56" i="49"/>
  <c r="R56" i="49"/>
  <c r="P56" i="49"/>
  <c r="Z56" i="49"/>
  <c r="AZ56" i="49" s="1"/>
  <c r="U56" i="49"/>
  <c r="S56" i="49"/>
  <c r="AA56" i="49"/>
  <c r="Q56" i="49"/>
  <c r="BA56" i="49" s="1"/>
  <c r="Z128" i="48"/>
  <c r="AZ128" i="48" s="1"/>
  <c r="R128" i="48"/>
  <c r="P128" i="48"/>
  <c r="Y128" i="48"/>
  <c r="AA128" i="48"/>
  <c r="AS128" i="48"/>
  <c r="AF128" i="48" s="1"/>
  <c r="W128" i="48"/>
  <c r="Q128" i="48"/>
  <c r="BA128" i="48" s="1"/>
  <c r="V128" i="48"/>
  <c r="AY128" i="48" s="1"/>
  <c r="U128" i="48"/>
  <c r="S128" i="48"/>
  <c r="AB128" i="48"/>
  <c r="Y82" i="50"/>
  <c r="P82" i="50"/>
  <c r="AB82" i="50"/>
  <c r="R82" i="50"/>
  <c r="W82" i="50"/>
  <c r="AA82" i="50"/>
  <c r="U82" i="50"/>
  <c r="Z82" i="50"/>
  <c r="AZ82" i="50" s="1"/>
  <c r="Q82" i="50"/>
  <c r="BA82" i="50" s="1"/>
  <c r="BB82" i="50" s="1"/>
  <c r="AE82" i="50" a="1"/>
  <c r="AE82" i="50" s="1"/>
  <c r="AD82" i="50" s="1"/>
  <c r="AC82" i="50" s="1"/>
  <c r="S82" i="50"/>
  <c r="V82" i="50"/>
  <c r="AY82" i="50" s="1"/>
  <c r="S65" i="49"/>
  <c r="R65" i="49"/>
  <c r="AB65" i="49"/>
  <c r="P65" i="49"/>
  <c r="AE65" i="49" a="1"/>
  <c r="AE65" i="49" s="1"/>
  <c r="Q65" i="49"/>
  <c r="BA65" i="49" s="1"/>
  <c r="BB65" i="49" s="1"/>
  <c r="V65" i="49"/>
  <c r="AY65" i="49" s="1"/>
  <c r="Y65" i="49"/>
  <c r="W65" i="49"/>
  <c r="Z65" i="49"/>
  <c r="AZ65" i="49" s="1"/>
  <c r="U65" i="49"/>
  <c r="AA65" i="49"/>
  <c r="S41" i="48"/>
  <c r="Z41" i="48"/>
  <c r="AZ41" i="48" s="1"/>
  <c r="AB41" i="48"/>
  <c r="W41" i="48"/>
  <c r="AA41" i="48"/>
  <c r="P41" i="48"/>
  <c r="Y41" i="48"/>
  <c r="AU41" i="48"/>
  <c r="V41" i="48"/>
  <c r="AY41" i="48" s="1"/>
  <c r="AE41" i="48" a="1"/>
  <c r="AE41" i="48" s="1"/>
  <c r="R41" i="48"/>
  <c r="Q41" i="48"/>
  <c r="BA41" i="48" s="1"/>
  <c r="BB41" i="48" s="1"/>
  <c r="U41" i="48"/>
  <c r="G58" i="46"/>
  <c r="V23" i="46"/>
  <c r="AY23" i="46" s="1"/>
  <c r="Q23" i="46"/>
  <c r="BA23" i="46" s="1"/>
  <c r="BB23" i="46" s="1"/>
  <c r="R23" i="46"/>
  <c r="U23" i="46"/>
  <c r="AA23" i="46"/>
  <c r="S23" i="46"/>
  <c r="AB23" i="46"/>
  <c r="Z23" i="46"/>
  <c r="AZ23" i="46" s="1"/>
  <c r="Y23" i="46"/>
  <c r="AE23" i="46" a="1"/>
  <c r="AE23" i="46" s="1"/>
  <c r="W23" i="46"/>
  <c r="P23" i="46"/>
  <c r="AU23" i="46"/>
  <c r="AI25" i="47" a="1"/>
  <c r="AI25" i="47" s="1"/>
  <c r="AJ25" i="47" s="1"/>
  <c r="AL25" i="47" s="1"/>
  <c r="AI20" i="47" a="1"/>
  <c r="AI20" i="47" s="1"/>
  <c r="AJ20" i="47" s="1"/>
  <c r="AL20" i="47" s="1"/>
  <c r="AI28" i="47" a="1"/>
  <c r="AI28" i="47" s="1"/>
  <c r="AJ28" i="47" s="1"/>
  <c r="AK28" i="47" s="1"/>
  <c r="AI14" i="47" a="1"/>
  <c r="AI14" i="47" s="1"/>
  <c r="AJ14" i="47" s="1"/>
  <c r="AK14" i="47" s="1"/>
  <c r="AI10" i="47" a="1"/>
  <c r="AI10" i="47" s="1"/>
  <c r="AJ10" i="47" s="1"/>
  <c r="AK10" i="47" s="1"/>
  <c r="AI12" i="47" a="1"/>
  <c r="AI12" i="47" s="1"/>
  <c r="AJ12" i="47" s="1"/>
  <c r="AK12" i="47" s="1"/>
  <c r="AI13" i="47" a="1"/>
  <c r="AI13" i="47" s="1"/>
  <c r="AJ13" i="47" s="1"/>
  <c r="AK13" i="47" s="1"/>
  <c r="AI17" i="47" a="1"/>
  <c r="AI17" i="47" s="1"/>
  <c r="AJ17" i="47" s="1"/>
  <c r="AK17" i="47" s="1"/>
  <c r="AI22" i="47" a="1"/>
  <c r="AI22" i="47" s="1"/>
  <c r="AJ22" i="47" s="1"/>
  <c r="AL22" i="47" s="1"/>
  <c r="AI9" i="47" a="1"/>
  <c r="AI9" i="47" s="1"/>
  <c r="AJ9" i="47" s="1"/>
  <c r="AL9" i="47" s="1"/>
  <c r="AI5" i="47" a="1"/>
  <c r="AI5" i="47" s="1"/>
  <c r="AJ5" i="47" s="1"/>
  <c r="AL5" i="47" s="1"/>
  <c r="AI4" i="47" a="1"/>
  <c r="AI4" i="47" s="1"/>
  <c r="AJ4" i="47" s="1"/>
  <c r="AL4" i="47" s="1"/>
  <c r="AI32" i="47" a="1"/>
  <c r="AI32" i="47" s="1"/>
  <c r="AJ32" i="47" s="1"/>
  <c r="AK32" i="47" s="1"/>
  <c r="AI26" i="47" a="1"/>
  <c r="AI26" i="47" s="1"/>
  <c r="AJ26" i="47" s="1"/>
  <c r="AK26" i="47" s="1"/>
  <c r="AI18" i="47" a="1"/>
  <c r="AI18" i="47" s="1"/>
  <c r="AJ18" i="47" s="1"/>
  <c r="AL18" i="47" s="1"/>
  <c r="AI3" i="47" a="1"/>
  <c r="AI3" i="47" s="1"/>
  <c r="AJ3" i="47" s="1"/>
  <c r="AL3" i="47" s="1"/>
  <c r="AI29" i="47" a="1"/>
  <c r="AI29" i="47" s="1"/>
  <c r="AJ29" i="47" s="1"/>
  <c r="AK29" i="47" s="1"/>
  <c r="AI31" i="47" a="1"/>
  <c r="AI31" i="47" s="1"/>
  <c r="AJ31" i="47" s="1"/>
  <c r="AK31" i="47" s="1"/>
  <c r="AI6" i="47" a="1"/>
  <c r="AI6" i="47" s="1"/>
  <c r="AJ6" i="47" s="1"/>
  <c r="AL6" i="47" s="1"/>
  <c r="AI15" i="47" a="1"/>
  <c r="AI15" i="47" s="1"/>
  <c r="AJ15" i="47" s="1"/>
  <c r="AK15" i="47" s="1"/>
  <c r="AI19" i="47" a="1"/>
  <c r="AI19" i="47" s="1"/>
  <c r="AJ19" i="47" s="1"/>
  <c r="AL19" i="47" s="1"/>
  <c r="AI33" i="47" a="1"/>
  <c r="AI33" i="47" s="1"/>
  <c r="AJ33" i="47" s="1"/>
  <c r="AK33" i="47" s="1"/>
  <c r="AI24" i="47" a="1"/>
  <c r="AI24" i="47" s="1"/>
  <c r="AJ24" i="47" s="1"/>
  <c r="AL24" i="47" s="1"/>
  <c r="AI30" i="47" a="1"/>
  <c r="AI30" i="47" s="1"/>
  <c r="AJ30" i="47" s="1"/>
  <c r="AK30" i="47" s="1"/>
  <c r="AI27" i="47" a="1"/>
  <c r="AI27" i="47" s="1"/>
  <c r="AJ27" i="47" s="1"/>
  <c r="AK27" i="47" s="1"/>
  <c r="AI2" i="47" a="1"/>
  <c r="AI2" i="47" s="1"/>
  <c r="AJ2" i="47" s="1"/>
  <c r="AL2" i="47" s="1"/>
  <c r="AI16" i="47" a="1"/>
  <c r="AI16" i="47" s="1"/>
  <c r="AJ16" i="47" s="1"/>
  <c r="AK16" i="47" s="1"/>
  <c r="AI8" i="47" a="1"/>
  <c r="AI8" i="47" s="1"/>
  <c r="AJ8" i="47" s="1"/>
  <c r="AL8" i="47" s="1"/>
  <c r="AI7" i="47" a="1"/>
  <c r="AI7" i="47" s="1"/>
  <c r="AJ7" i="47" s="1"/>
  <c r="AL7" i="47" s="1"/>
  <c r="AI23" i="47" a="1"/>
  <c r="AI23" i="47" s="1"/>
  <c r="AJ23" i="47" s="1"/>
  <c r="AL23" i="47" s="1"/>
  <c r="AI21" i="47" a="1"/>
  <c r="AI21" i="47" s="1"/>
  <c r="AJ21" i="47" s="1"/>
  <c r="AL21" i="47" s="1"/>
  <c r="AI11" i="47" a="1"/>
  <c r="AI11" i="47" s="1"/>
  <c r="AJ11" i="47" s="1"/>
  <c r="AK11" i="47" s="1"/>
  <c r="AU37" i="47"/>
  <c r="AV14" i="47" s="1"/>
  <c r="Q37" i="47"/>
  <c r="BA37" i="47" s="1"/>
  <c r="Z37" i="47"/>
  <c r="AZ37" i="47" s="1"/>
  <c r="P37" i="47"/>
  <c r="S37" i="47"/>
  <c r="R37" i="47"/>
  <c r="U37" i="47"/>
  <c r="AA37" i="47"/>
  <c r="Y37" i="47"/>
  <c r="AB37" i="47"/>
  <c r="W37" i="47"/>
  <c r="V37" i="47"/>
  <c r="AY37" i="47" s="1"/>
  <c r="Z40" i="45"/>
  <c r="AZ40" i="45" s="1"/>
  <c r="S40" i="45"/>
  <c r="V40" i="45"/>
  <c r="AY40" i="45" s="1"/>
  <c r="AB40" i="45"/>
  <c r="R40" i="45"/>
  <c r="U40" i="45"/>
  <c r="AA40" i="45"/>
  <c r="Y40" i="45"/>
  <c r="AU40" i="45"/>
  <c r="AV88" i="45" s="1"/>
  <c r="D88" i="45" s="1"/>
  <c r="W40" i="45"/>
  <c r="Q40" i="45"/>
  <c r="BA40" i="45" s="1"/>
  <c r="P40" i="45"/>
  <c r="R7" i="35"/>
  <c r="S7" i="35"/>
  <c r="Q7" i="35"/>
  <c r="BA7" i="35" s="1"/>
  <c r="P7" i="35"/>
  <c r="AU7" i="35"/>
  <c r="AV47" i="35" s="1"/>
  <c r="Z7" i="35"/>
  <c r="AZ7" i="35" s="1"/>
  <c r="Y7" i="35"/>
  <c r="V7" i="35"/>
  <c r="AY7" i="35" s="1"/>
  <c r="W7" i="35"/>
  <c r="U7" i="35"/>
  <c r="AB7" i="35"/>
  <c r="AA7" i="35"/>
  <c r="P75" i="46"/>
  <c r="W75" i="46"/>
  <c r="U75" i="46"/>
  <c r="S75" i="46"/>
  <c r="Y75" i="46"/>
  <c r="Q75" i="46"/>
  <c r="BA75" i="46" s="1"/>
  <c r="AB75" i="46"/>
  <c r="V75" i="46"/>
  <c r="AY75" i="46" s="1"/>
  <c r="AA75" i="46"/>
  <c r="R75" i="46"/>
  <c r="Z75" i="46"/>
  <c r="AZ75" i="46" s="1"/>
  <c r="Q71" i="46"/>
  <c r="BA71" i="46" s="1"/>
  <c r="BB71" i="46" s="1"/>
  <c r="S71" i="46"/>
  <c r="V71" i="46"/>
  <c r="AY71" i="46" s="1"/>
  <c r="AB71" i="46"/>
  <c r="P71" i="46"/>
  <c r="R71" i="46"/>
  <c r="U71" i="46"/>
  <c r="AA71" i="46"/>
  <c r="W71" i="46"/>
  <c r="Y71" i="46"/>
  <c r="Z71" i="46"/>
  <c r="AZ71" i="46" s="1"/>
  <c r="AE71" i="46" a="1"/>
  <c r="AE71" i="46" s="1"/>
  <c r="AU29" i="36"/>
  <c r="AV111" i="36" s="1"/>
  <c r="V29" i="36"/>
  <c r="AY29" i="36" s="1"/>
  <c r="Q29" i="36"/>
  <c r="BA29" i="36" s="1"/>
  <c r="Z29" i="36"/>
  <c r="AZ29" i="36" s="1"/>
  <c r="U29" i="36"/>
  <c r="W29" i="36"/>
  <c r="AA29" i="36"/>
  <c r="R29" i="36"/>
  <c r="AB29" i="36"/>
  <c r="Y29" i="36"/>
  <c r="P29" i="36"/>
  <c r="S29" i="36"/>
  <c r="U14" i="33"/>
  <c r="AA14" i="33"/>
  <c r="Q14" i="33"/>
  <c r="BA14" i="33" s="1"/>
  <c r="BB14" i="33" s="1"/>
  <c r="AU14" i="33"/>
  <c r="AV46" i="33" s="1"/>
  <c r="Z14" i="33"/>
  <c r="AZ14" i="33" s="1"/>
  <c r="R14" i="33"/>
  <c r="P14" i="33"/>
  <c r="W14" i="33"/>
  <c r="AE14" i="33" a="1"/>
  <c r="AE14" i="33" s="1"/>
  <c r="S14" i="33"/>
  <c r="V14" i="33"/>
  <c r="AY14" i="33" s="1"/>
  <c r="AB14" i="33"/>
  <c r="Y14" i="33"/>
  <c r="AA4" i="44"/>
  <c r="Z4" i="44"/>
  <c r="AZ4" i="44" s="1"/>
  <c r="W4" i="44"/>
  <c r="S4" i="44"/>
  <c r="AB4" i="44"/>
  <c r="AU4" i="44"/>
  <c r="V4" i="44"/>
  <c r="AY4" i="44" s="1"/>
  <c r="Q4" i="44"/>
  <c r="BA4" i="44" s="1"/>
  <c r="BB4" i="44" s="1"/>
  <c r="R4" i="44"/>
  <c r="P4" i="44"/>
  <c r="U4" i="44"/>
  <c r="AE4" i="44" a="1"/>
  <c r="AE4" i="44" s="1"/>
  <c r="Y4" i="44"/>
  <c r="Z54" i="45"/>
  <c r="AZ54" i="45" s="1"/>
  <c r="W54" i="45"/>
  <c r="V54" i="45"/>
  <c r="AY54" i="45" s="1"/>
  <c r="BB54" i="45" s="1"/>
  <c r="AA54" i="45"/>
  <c r="AU54" i="45"/>
  <c r="AV98" i="45" s="1"/>
  <c r="Y54" i="45"/>
  <c r="Q54" i="45"/>
  <c r="BA54" i="45" s="1"/>
  <c r="P54" i="45"/>
  <c r="U54" i="45"/>
  <c r="AB54" i="45"/>
  <c r="S54" i="45"/>
  <c r="R54" i="45"/>
  <c r="D87" i="35"/>
  <c r="A87" i="35"/>
  <c r="A50" i="28"/>
  <c r="BC50" i="28" s="1"/>
  <c r="D50" i="28"/>
  <c r="AI9" i="41" a="1"/>
  <c r="AI9" i="41" s="1"/>
  <c r="AJ9" i="41" s="1"/>
  <c r="AL9" i="41" s="1"/>
  <c r="AI6" i="41" a="1"/>
  <c r="AI6" i="41" s="1"/>
  <c r="AJ6" i="41" s="1"/>
  <c r="AL6" i="41" s="1"/>
  <c r="AI33" i="41" a="1"/>
  <c r="AI33" i="41" s="1"/>
  <c r="AJ33" i="41" s="1"/>
  <c r="AK33" i="41" s="1"/>
  <c r="AI17" i="41" a="1"/>
  <c r="AI17" i="41" s="1"/>
  <c r="AJ17" i="41" s="1"/>
  <c r="AK17" i="41" s="1"/>
  <c r="AI7" i="41" a="1"/>
  <c r="AI7" i="41" s="1"/>
  <c r="AJ7" i="41" s="1"/>
  <c r="AL7" i="41" s="1"/>
  <c r="AI4" i="41" a="1"/>
  <c r="AI4" i="41" s="1"/>
  <c r="AJ4" i="41" s="1"/>
  <c r="AL4" i="41" s="1"/>
  <c r="AI25" i="41" a="1"/>
  <c r="AI25" i="41" s="1"/>
  <c r="AJ25" i="41" s="1"/>
  <c r="AL25" i="41" s="1"/>
  <c r="AI11" i="41" a="1"/>
  <c r="AI11" i="41" s="1"/>
  <c r="AJ11" i="41" s="1"/>
  <c r="AK11" i="41" s="1"/>
  <c r="AI30" i="41" a="1"/>
  <c r="AI30" i="41" s="1"/>
  <c r="AJ30" i="41" s="1"/>
  <c r="AK30" i="41" s="1"/>
  <c r="AI27" i="41" a="1"/>
  <c r="AI27" i="41" s="1"/>
  <c r="AJ27" i="41" s="1"/>
  <c r="AK27" i="41" s="1"/>
  <c r="AI3" i="41" a="1"/>
  <c r="AI3" i="41" s="1"/>
  <c r="AJ3" i="41" s="1"/>
  <c r="AL3" i="41" s="1"/>
  <c r="AI5" i="41" a="1"/>
  <c r="AI5" i="41" s="1"/>
  <c r="AJ5" i="41" s="1"/>
  <c r="AL5" i="41" s="1"/>
  <c r="AI29" i="41" a="1"/>
  <c r="AI29" i="41" s="1"/>
  <c r="AJ29" i="41" s="1"/>
  <c r="AK29" i="41" s="1"/>
  <c r="AI22" i="41" a="1"/>
  <c r="AI22" i="41" s="1"/>
  <c r="AJ22" i="41" s="1"/>
  <c r="AL22" i="41" s="1"/>
  <c r="AI16" i="41" a="1"/>
  <c r="AI16" i="41" s="1"/>
  <c r="AJ16" i="41" s="1"/>
  <c r="AK16" i="41" s="1"/>
  <c r="AI28" i="41" a="1"/>
  <c r="AI28" i="41" s="1"/>
  <c r="AJ28" i="41" s="1"/>
  <c r="AK28" i="41" s="1"/>
  <c r="Y41" i="34"/>
  <c r="R41" i="34"/>
  <c r="W41" i="34"/>
  <c r="U41" i="34"/>
  <c r="P41" i="34"/>
  <c r="Q41" i="34"/>
  <c r="BA41" i="34" s="1"/>
  <c r="BB41" i="34" s="1"/>
  <c r="AB41" i="34"/>
  <c r="Z41" i="34"/>
  <c r="AZ41" i="34" s="1"/>
  <c r="AA41" i="34"/>
  <c r="V41" i="34"/>
  <c r="AY41" i="34" s="1"/>
  <c r="AE41" i="34" a="1"/>
  <c r="AE41" i="34" s="1"/>
  <c r="S41" i="34"/>
  <c r="AU41" i="34"/>
  <c r="S18" i="31"/>
  <c r="AB18" i="31"/>
  <c r="Y18" i="31"/>
  <c r="AU18" i="31"/>
  <c r="AV106" i="31" s="1"/>
  <c r="U18" i="31"/>
  <c r="P18" i="31"/>
  <c r="W18" i="31"/>
  <c r="R18" i="31"/>
  <c r="AA18" i="31"/>
  <c r="V18" i="31"/>
  <c r="AY18" i="31" s="1"/>
  <c r="Z18" i="31"/>
  <c r="AZ18" i="31" s="1"/>
  <c r="Q18" i="31"/>
  <c r="BA18" i="31" s="1"/>
  <c r="D18" i="28"/>
  <c r="A18" i="28"/>
  <c r="BC18" i="28" s="1"/>
  <c r="A43" i="32"/>
  <c r="D43" i="32"/>
  <c r="S9" i="28"/>
  <c r="W9" i="28"/>
  <c r="Z9" i="28"/>
  <c r="AZ9" i="28" s="1"/>
  <c r="U9" i="28"/>
  <c r="Y9" i="28"/>
  <c r="AB9" i="28"/>
  <c r="AA9" i="28"/>
  <c r="V9" i="28"/>
  <c r="AY9" i="28" s="1"/>
  <c r="AU9" i="28"/>
  <c r="AV101" i="28" s="1"/>
  <c r="R9" i="28"/>
  <c r="P9" i="28"/>
  <c r="Q9" i="28"/>
  <c r="BA9" i="28" s="1"/>
  <c r="D38" i="35"/>
  <c r="A38" i="35"/>
  <c r="D8" i="12"/>
  <c r="A8" i="12"/>
  <c r="R47" i="12"/>
  <c r="S47" i="12"/>
  <c r="AB47" i="12"/>
  <c r="Y47" i="12"/>
  <c r="Z47" i="12"/>
  <c r="AZ47" i="12" s="1"/>
  <c r="P47" i="12"/>
  <c r="U47" i="12"/>
  <c r="AA47" i="12"/>
  <c r="W47" i="12"/>
  <c r="Q47" i="12"/>
  <c r="BA47" i="12" s="1"/>
  <c r="V47" i="12"/>
  <c r="AY47" i="12" s="1"/>
  <c r="AU47" i="12"/>
  <c r="D63" i="12"/>
  <c r="A63" i="12"/>
  <c r="AS78" i="32"/>
  <c r="AF78" i="32" s="1"/>
  <c r="U78" i="32"/>
  <c r="P78" i="32"/>
  <c r="AA78" i="32"/>
  <c r="S78" i="32"/>
  <c r="Z78" i="32"/>
  <c r="AZ78" i="32" s="1"/>
  <c r="AB78" i="32"/>
  <c r="R78" i="32"/>
  <c r="Y78" i="32"/>
  <c r="Q78" i="32"/>
  <c r="BA78" i="32" s="1"/>
  <c r="V78" i="32"/>
  <c r="AY78" i="32" s="1"/>
  <c r="W78" i="32"/>
  <c r="AB52" i="30"/>
  <c r="AA52" i="30"/>
  <c r="Q52" i="30"/>
  <c r="BA52" i="30" s="1"/>
  <c r="BB52" i="30" s="1"/>
  <c r="Z52" i="30"/>
  <c r="AZ52" i="30" s="1"/>
  <c r="P52" i="30"/>
  <c r="Y52" i="30"/>
  <c r="AE52" i="30" a="1"/>
  <c r="AE52" i="30" s="1"/>
  <c r="V52" i="30"/>
  <c r="AY52" i="30" s="1"/>
  <c r="AU52" i="30"/>
  <c r="AV127" i="30" s="1"/>
  <c r="S52" i="30"/>
  <c r="R52" i="30"/>
  <c r="U52" i="30"/>
  <c r="W52" i="30"/>
  <c r="R113" i="12"/>
  <c r="V113" i="12"/>
  <c r="AY113" i="12" s="1"/>
  <c r="AA113" i="12"/>
  <c r="AS113" i="12"/>
  <c r="AF113" i="12" s="1"/>
  <c r="S113" i="12"/>
  <c r="W113" i="12"/>
  <c r="Q113" i="12"/>
  <c r="BA113" i="12" s="1"/>
  <c r="U113" i="12"/>
  <c r="Y113" i="12"/>
  <c r="AB113" i="12"/>
  <c r="P113" i="12"/>
  <c r="Z113" i="12"/>
  <c r="AZ113" i="12" s="1"/>
  <c r="Z49" i="41"/>
  <c r="AZ49" i="41" s="1"/>
  <c r="V49" i="41"/>
  <c r="AY49" i="41" s="1"/>
  <c r="Q49" i="41"/>
  <c r="BA49" i="41" s="1"/>
  <c r="BB49" i="41" s="1"/>
  <c r="R49" i="41"/>
  <c r="P49" i="41"/>
  <c r="AU49" i="41"/>
  <c r="AV21" i="41" s="1"/>
  <c r="S49" i="41"/>
  <c r="AE49" i="41" a="1"/>
  <c r="AE49" i="41" s="1"/>
  <c r="Y49" i="41"/>
  <c r="AB49" i="41"/>
  <c r="W49" i="41"/>
  <c r="U49" i="41"/>
  <c r="AA49" i="41"/>
  <c r="D64" i="31"/>
  <c r="A64" i="31"/>
  <c r="A33" i="12"/>
  <c r="D33" i="12"/>
  <c r="A101" i="12"/>
  <c r="D101" i="12"/>
  <c r="D13" i="12"/>
  <c r="A13" i="12"/>
  <c r="Z26" i="46"/>
  <c r="AZ26" i="46" s="1"/>
  <c r="S26" i="46"/>
  <c r="W26" i="46"/>
  <c r="AA26" i="46"/>
  <c r="U26" i="46"/>
  <c r="Q26" i="46"/>
  <c r="BA26" i="46" s="1"/>
  <c r="V26" i="46"/>
  <c r="AY26" i="46" s="1"/>
  <c r="Y26" i="46"/>
  <c r="R26" i="46"/>
  <c r="P26" i="46"/>
  <c r="AU26" i="46"/>
  <c r="AB26" i="46"/>
  <c r="AU42" i="46"/>
  <c r="Y42" i="46"/>
  <c r="W42" i="46"/>
  <c r="P42" i="46"/>
  <c r="S42" i="46"/>
  <c r="V42" i="46"/>
  <c r="AY42" i="46" s="1"/>
  <c r="BB42" i="46" s="1"/>
  <c r="AA42" i="46"/>
  <c r="R42" i="46"/>
  <c r="Q42" i="46"/>
  <c r="BA42" i="46" s="1"/>
  <c r="AB42" i="46"/>
  <c r="Z42" i="46"/>
  <c r="AZ42" i="46" s="1"/>
  <c r="U42" i="46"/>
  <c r="R89" i="46"/>
  <c r="S89" i="46"/>
  <c r="P89" i="46"/>
  <c r="Q89" i="46"/>
  <c r="BA89" i="46" s="1"/>
  <c r="BB89" i="46" s="1"/>
  <c r="AE89" i="46" a="1"/>
  <c r="AE89" i="46" s="1"/>
  <c r="AB89" i="46"/>
  <c r="U89" i="46"/>
  <c r="AA89" i="46"/>
  <c r="W89" i="46"/>
  <c r="Y89" i="46"/>
  <c r="V89" i="46"/>
  <c r="AY89" i="46" s="1"/>
  <c r="Z89" i="46"/>
  <c r="AZ89" i="46" s="1"/>
  <c r="AI8" i="40" a="1"/>
  <c r="AI8" i="40" s="1"/>
  <c r="AJ8" i="40" s="1"/>
  <c r="AK8" i="40" s="1"/>
  <c r="AI25" i="40" a="1"/>
  <c r="AI25" i="40" s="1"/>
  <c r="AJ25" i="40" s="1"/>
  <c r="AK25" i="40" s="1"/>
  <c r="AI16" i="39" a="1"/>
  <c r="AI16" i="39" s="1"/>
  <c r="AJ16" i="39" s="1"/>
  <c r="AK16" i="39" s="1"/>
  <c r="AI32" i="39" a="1"/>
  <c r="AI32" i="39" s="1"/>
  <c r="AJ32" i="39" s="1"/>
  <c r="AK32" i="39" s="1"/>
  <c r="AI27" i="39" a="1"/>
  <c r="AI27" i="39" s="1"/>
  <c r="AJ27" i="39" s="1"/>
  <c r="AK27" i="39" s="1"/>
  <c r="AI30" i="44" a="1"/>
  <c r="AI30" i="44" s="1"/>
  <c r="AJ30" i="44" s="1"/>
  <c r="AL30" i="44" s="1"/>
  <c r="AI14" i="44" a="1"/>
  <c r="AI14" i="44" s="1"/>
  <c r="AJ14" i="44" s="1"/>
  <c r="AL14" i="44" s="1"/>
  <c r="AI6" i="44" a="1"/>
  <c r="AI6" i="44" s="1"/>
  <c r="AJ6" i="44" s="1"/>
  <c r="AK6" i="44" s="1"/>
  <c r="AI12" i="44" a="1"/>
  <c r="AI12" i="44" s="1"/>
  <c r="AJ12" i="44" s="1"/>
  <c r="AL12" i="44" s="1"/>
  <c r="AI25" i="43" a="1"/>
  <c r="AI25" i="43" s="1"/>
  <c r="AJ25" i="43" s="1"/>
  <c r="AL25" i="43" s="1"/>
  <c r="AI6" i="43" a="1"/>
  <c r="AI6" i="43" s="1"/>
  <c r="AJ6" i="43" s="1"/>
  <c r="AL6" i="43" s="1"/>
  <c r="AI31" i="41" a="1"/>
  <c r="AI31" i="41" s="1"/>
  <c r="AJ31" i="41" s="1"/>
  <c r="AK31" i="41" s="1"/>
  <c r="AI18" i="41" a="1"/>
  <c r="AI18" i="41" s="1"/>
  <c r="AJ18" i="41" s="1"/>
  <c r="AL18" i="41" s="1"/>
  <c r="AI31" i="31" a="1"/>
  <c r="AI31" i="31" s="1"/>
  <c r="AJ31" i="31" s="1"/>
  <c r="AK31" i="31" s="1"/>
  <c r="AI14" i="45" a="1"/>
  <c r="AI14" i="45" s="1"/>
  <c r="AJ14" i="45" s="1"/>
  <c r="AK14" i="45" s="1"/>
  <c r="AI33" i="45" a="1"/>
  <c r="AI33" i="45" s="1"/>
  <c r="AJ33" i="45" s="1"/>
  <c r="AK33" i="45" s="1"/>
  <c r="AI24" i="45" a="1"/>
  <c r="AI24" i="45" s="1"/>
  <c r="AJ24" i="45" s="1"/>
  <c r="AL24" i="45" s="1"/>
  <c r="AI10" i="45" a="1"/>
  <c r="AI10" i="45" s="1"/>
  <c r="AJ10" i="45" s="1"/>
  <c r="AK10" i="45" s="1"/>
  <c r="AI14" i="38" a="1"/>
  <c r="AI14" i="38" s="1"/>
  <c r="AJ14" i="38" s="1"/>
  <c r="AL14" i="38" s="1"/>
  <c r="AI24" i="38" a="1"/>
  <c r="AI24" i="38" s="1"/>
  <c r="AJ24" i="38" s="1"/>
  <c r="AK24" i="38" s="1"/>
  <c r="AI13" i="36" a="1"/>
  <c r="AI13" i="36" s="1"/>
  <c r="AJ13" i="36" s="1"/>
  <c r="AL13" i="36" s="1"/>
  <c r="AI16" i="35" a="1"/>
  <c r="AI16" i="35" s="1"/>
  <c r="AJ16" i="35" s="1"/>
  <c r="AK16" i="35" s="1"/>
  <c r="AI14" i="35" a="1"/>
  <c r="AI14" i="35" s="1"/>
  <c r="AJ14" i="35" s="1"/>
  <c r="AK14" i="35" s="1"/>
  <c r="AE65" i="55" a="1"/>
  <c r="AE65" i="55" s="1"/>
  <c r="P65" i="55"/>
  <c r="U65" i="55"/>
  <c r="R65" i="55"/>
  <c r="Q65" i="55"/>
  <c r="BA65" i="55" s="1"/>
  <c r="BB65" i="55" s="1"/>
  <c r="AA65" i="55"/>
  <c r="Y65" i="55"/>
  <c r="S65" i="55"/>
  <c r="W65" i="55"/>
  <c r="Z65" i="55"/>
  <c r="AZ65" i="55" s="1"/>
  <c r="V65" i="55"/>
  <c r="AY65" i="55" s="1"/>
  <c r="AB65" i="55"/>
  <c r="U126" i="58"/>
  <c r="AB126" i="58"/>
  <c r="AS126" i="58"/>
  <c r="AF126" i="58" s="1"/>
  <c r="R126" i="58"/>
  <c r="AA126" i="58"/>
  <c r="Q126" i="58"/>
  <c r="BA126" i="58" s="1"/>
  <c r="Z126" i="58"/>
  <c r="AZ126" i="58" s="1"/>
  <c r="S126" i="58"/>
  <c r="Y126" i="58"/>
  <c r="W126" i="58"/>
  <c r="V126" i="58"/>
  <c r="AY126" i="58" s="1"/>
  <c r="P126" i="58"/>
  <c r="P18" i="58"/>
  <c r="AU18" i="58"/>
  <c r="AV3" i="58" s="1"/>
  <c r="AE18" i="58" a="1"/>
  <c r="AE18" i="58" s="1"/>
  <c r="U18" i="58"/>
  <c r="V18" i="58"/>
  <c r="AY18" i="58" s="1"/>
  <c r="Q18" i="58"/>
  <c r="BA18" i="58" s="1"/>
  <c r="BB18" i="58" s="1"/>
  <c r="AB18" i="58"/>
  <c r="S18" i="58"/>
  <c r="R18" i="58"/>
  <c r="AA18" i="58"/>
  <c r="W18" i="58"/>
  <c r="Z18" i="58"/>
  <c r="AZ18" i="58" s="1"/>
  <c r="Y18" i="58"/>
  <c r="S121" i="57"/>
  <c r="AB121" i="57"/>
  <c r="R121" i="57"/>
  <c r="AA121" i="57"/>
  <c r="Y121" i="57"/>
  <c r="Z121" i="57"/>
  <c r="AZ121" i="57" s="1"/>
  <c r="P121" i="57"/>
  <c r="AS121" i="57"/>
  <c r="AF121" i="57" s="1"/>
  <c r="V121" i="57"/>
  <c r="AY121" i="57" s="1"/>
  <c r="W121" i="57"/>
  <c r="Q121" i="57"/>
  <c r="BA121" i="57" s="1"/>
  <c r="U121" i="57"/>
  <c r="Y82" i="55"/>
  <c r="AS82" i="55"/>
  <c r="AF82" i="55" s="1"/>
  <c r="W82" i="55"/>
  <c r="R82" i="55"/>
  <c r="Z82" i="55"/>
  <c r="AZ82" i="55" s="1"/>
  <c r="S82" i="55"/>
  <c r="U82" i="55"/>
  <c r="AA82" i="55"/>
  <c r="Q82" i="55"/>
  <c r="BA82" i="55" s="1"/>
  <c r="V82" i="55"/>
  <c r="AY82" i="55" s="1"/>
  <c r="P82" i="55"/>
  <c r="AB82" i="55"/>
  <c r="AA90" i="57"/>
  <c r="Y90" i="57"/>
  <c r="AB90" i="57"/>
  <c r="Q90" i="57"/>
  <c r="BA90" i="57" s="1"/>
  <c r="BB90" i="57" s="1"/>
  <c r="W90" i="57"/>
  <c r="AE90" i="57" a="1"/>
  <c r="AE90" i="57" s="1"/>
  <c r="S90" i="57"/>
  <c r="V90" i="57"/>
  <c r="AY90" i="57" s="1"/>
  <c r="P90" i="57"/>
  <c r="Z90" i="57"/>
  <c r="AZ90" i="57" s="1"/>
  <c r="U90" i="57"/>
  <c r="R90" i="57"/>
  <c r="Q101" i="56"/>
  <c r="BA101" i="56" s="1"/>
  <c r="BB101" i="56" s="1"/>
  <c r="Y101" i="56"/>
  <c r="AE101" i="56" a="1"/>
  <c r="AE101" i="56" s="1"/>
  <c r="AD101" i="56" s="1"/>
  <c r="AC101" i="56" s="1"/>
  <c r="U101" i="56"/>
  <c r="S101" i="56"/>
  <c r="AA101" i="56"/>
  <c r="Z101" i="56"/>
  <c r="AZ101" i="56" s="1"/>
  <c r="AB101" i="56"/>
  <c r="V101" i="56"/>
  <c r="AY101" i="56" s="1"/>
  <c r="W101" i="56"/>
  <c r="R101" i="56"/>
  <c r="P101" i="56"/>
  <c r="Y110" i="55"/>
  <c r="Z110" i="55"/>
  <c r="AZ110" i="55" s="1"/>
  <c r="AA110" i="55"/>
  <c r="P110" i="55"/>
  <c r="S110" i="55"/>
  <c r="AB110" i="55"/>
  <c r="Q110" i="55"/>
  <c r="BA110" i="55" s="1"/>
  <c r="BB110" i="55" s="1"/>
  <c r="R110" i="55"/>
  <c r="AE110" i="55" a="1"/>
  <c r="AE110" i="55" s="1"/>
  <c r="AD110" i="55" s="1"/>
  <c r="AC110" i="55" s="1"/>
  <c r="W110" i="55"/>
  <c r="V110" i="55"/>
  <c r="AY110" i="55" s="1"/>
  <c r="U110" i="55"/>
  <c r="Y120" i="53"/>
  <c r="AA120" i="53"/>
  <c r="W120" i="53"/>
  <c r="P120" i="53"/>
  <c r="U120" i="53"/>
  <c r="AS120" i="53"/>
  <c r="AF120" i="53" s="1"/>
  <c r="V120" i="53"/>
  <c r="AY120" i="53" s="1"/>
  <c r="AB120" i="53"/>
  <c r="Z120" i="53"/>
  <c r="AZ120" i="53" s="1"/>
  <c r="Q120" i="53"/>
  <c r="BA120" i="53" s="1"/>
  <c r="S120" i="53"/>
  <c r="R120" i="53"/>
  <c r="V70" i="52"/>
  <c r="AY70" i="52" s="1"/>
  <c r="Q70" i="52"/>
  <c r="BA70" i="52" s="1"/>
  <c r="BB70" i="52" s="1"/>
  <c r="R70" i="52"/>
  <c r="U70" i="52"/>
  <c r="AE70" i="52" a="1"/>
  <c r="AE70" i="52" s="1"/>
  <c r="AD70" i="52" s="1"/>
  <c r="AC70" i="52" s="1"/>
  <c r="S70" i="52"/>
  <c r="Z70" i="52"/>
  <c r="AZ70" i="52" s="1"/>
  <c r="AA70" i="52"/>
  <c r="AB70" i="52"/>
  <c r="P70" i="52"/>
  <c r="Y70" i="52"/>
  <c r="W70" i="52"/>
  <c r="W42" i="54"/>
  <c r="S42" i="54"/>
  <c r="Y42" i="54"/>
  <c r="P42" i="54"/>
  <c r="Q42" i="54"/>
  <c r="BA42" i="54" s="1"/>
  <c r="AU42" i="54"/>
  <c r="AV38" i="54" s="1"/>
  <c r="AA42" i="54"/>
  <c r="R42" i="54"/>
  <c r="AB42" i="54"/>
  <c r="V42" i="54"/>
  <c r="AY42" i="54" s="1"/>
  <c r="U42" i="54"/>
  <c r="Z42" i="54"/>
  <c r="AZ42" i="54" s="1"/>
  <c r="W110" i="48"/>
  <c r="Z110" i="48"/>
  <c r="AZ110" i="48" s="1"/>
  <c r="V110" i="48"/>
  <c r="AY110" i="48" s="1"/>
  <c r="P110" i="48"/>
  <c r="S110" i="48"/>
  <c r="U110" i="48"/>
  <c r="AS110" i="48"/>
  <c r="AF110" i="48" s="1"/>
  <c r="Q110" i="48"/>
  <c r="BA110" i="48" s="1"/>
  <c r="AB110" i="48"/>
  <c r="AA110" i="48"/>
  <c r="Y110" i="48"/>
  <c r="R110" i="48"/>
  <c r="Q14" i="54"/>
  <c r="BA14" i="54" s="1"/>
  <c r="AU14" i="54"/>
  <c r="AV16" i="54" s="1"/>
  <c r="Z14" i="54"/>
  <c r="AZ14" i="54" s="1"/>
  <c r="W14" i="54"/>
  <c r="AB14" i="54"/>
  <c r="U14" i="54"/>
  <c r="P14" i="54"/>
  <c r="V14" i="54"/>
  <c r="AY14" i="54" s="1"/>
  <c r="Y14" i="54"/>
  <c r="S14" i="54"/>
  <c r="R14" i="54"/>
  <c r="AA14" i="54"/>
  <c r="W87" i="54"/>
  <c r="U87" i="54"/>
  <c r="Z87" i="54"/>
  <c r="AZ87" i="54" s="1"/>
  <c r="AE87" i="54" a="1"/>
  <c r="AE87" i="54" s="1"/>
  <c r="AD87" i="54" s="1"/>
  <c r="AC87" i="54" s="1"/>
  <c r="V87" i="54"/>
  <c r="AY87" i="54" s="1"/>
  <c r="S87" i="54"/>
  <c r="AB87" i="54"/>
  <c r="P87" i="54"/>
  <c r="Y87" i="54"/>
  <c r="R87" i="54"/>
  <c r="Q87" i="54"/>
  <c r="BA87" i="54" s="1"/>
  <c r="BB87" i="54" s="1"/>
  <c r="AA87" i="54"/>
  <c r="AA61" i="57"/>
  <c r="P61" i="57"/>
  <c r="AU61" i="57"/>
  <c r="Y61" i="57"/>
  <c r="W61" i="57"/>
  <c r="AE61" i="57" a="1"/>
  <c r="AE61" i="57" s="1"/>
  <c r="S61" i="57"/>
  <c r="U61" i="57"/>
  <c r="Q61" i="57"/>
  <c r="BA61" i="57" s="1"/>
  <c r="BB61" i="57" s="1"/>
  <c r="Z61" i="57"/>
  <c r="AZ61" i="57" s="1"/>
  <c r="AB61" i="57"/>
  <c r="V61" i="57"/>
  <c r="AY61" i="57" s="1"/>
  <c r="R61" i="57"/>
  <c r="W8" i="54"/>
  <c r="AB8" i="54"/>
  <c r="AE8" i="54" a="1"/>
  <c r="AE8" i="54" s="1"/>
  <c r="R8" i="54"/>
  <c r="V8" i="54"/>
  <c r="AY8" i="54" s="1"/>
  <c r="P8" i="54"/>
  <c r="U8" i="54"/>
  <c r="AU8" i="54"/>
  <c r="AV30" i="54" s="1"/>
  <c r="AA8" i="54"/>
  <c r="S8" i="54"/>
  <c r="Q8" i="54"/>
  <c r="BA8" i="54" s="1"/>
  <c r="BB8" i="54" s="1"/>
  <c r="Z8" i="54"/>
  <c r="AZ8" i="54" s="1"/>
  <c r="Y8" i="54"/>
  <c r="AA21" i="53"/>
  <c r="P21" i="53"/>
  <c r="U21" i="53"/>
  <c r="R21" i="53"/>
  <c r="AU21" i="53"/>
  <c r="W21" i="53"/>
  <c r="Z21" i="53"/>
  <c r="AZ21" i="53" s="1"/>
  <c r="V21" i="53"/>
  <c r="AY21" i="53" s="1"/>
  <c r="Q21" i="53"/>
  <c r="BA21" i="53" s="1"/>
  <c r="Y21" i="53"/>
  <c r="AB21" i="53"/>
  <c r="S21" i="53"/>
  <c r="S95" i="51"/>
  <c r="AB95" i="51"/>
  <c r="P95" i="51"/>
  <c r="R95" i="51"/>
  <c r="Z95" i="51"/>
  <c r="AZ95" i="51" s="1"/>
  <c r="Q95" i="51"/>
  <c r="BA95" i="51" s="1"/>
  <c r="BB95" i="51" s="1"/>
  <c r="U95" i="51"/>
  <c r="AA95" i="51"/>
  <c r="AE95" i="51" a="1"/>
  <c r="AE95" i="51" s="1"/>
  <c r="AD95" i="51" s="1"/>
  <c r="AC95" i="51" s="1"/>
  <c r="W95" i="51"/>
  <c r="Y95" i="51"/>
  <c r="V95" i="51"/>
  <c r="AY95" i="51" s="1"/>
  <c r="AB10" i="50"/>
  <c r="R10" i="50"/>
  <c r="AA10" i="50"/>
  <c r="Q10" i="50"/>
  <c r="BA10" i="50" s="1"/>
  <c r="Z10" i="50"/>
  <c r="AZ10" i="50" s="1"/>
  <c r="P10" i="50"/>
  <c r="S10" i="50"/>
  <c r="U10" i="50"/>
  <c r="V10" i="50"/>
  <c r="AY10" i="50" s="1"/>
  <c r="AU10" i="50"/>
  <c r="Y10" i="50"/>
  <c r="W10" i="50"/>
  <c r="S117" i="56"/>
  <c r="W117" i="56"/>
  <c r="AE117" i="56" a="1"/>
  <c r="AE117" i="56" s="1"/>
  <c r="R117" i="56"/>
  <c r="Y117" i="56"/>
  <c r="U117" i="56"/>
  <c r="V117" i="56"/>
  <c r="AY117" i="56" s="1"/>
  <c r="Q117" i="56"/>
  <c r="BA117" i="56" s="1"/>
  <c r="BB117" i="56" s="1"/>
  <c r="AA117" i="56"/>
  <c r="Z117" i="56"/>
  <c r="AZ117" i="56" s="1"/>
  <c r="P117" i="56"/>
  <c r="AB117" i="56"/>
  <c r="W80" i="55"/>
  <c r="V80" i="55"/>
  <c r="AY80" i="55" s="1"/>
  <c r="S80" i="55"/>
  <c r="AE80" i="55" a="1"/>
  <c r="AE80" i="55" s="1"/>
  <c r="U80" i="55"/>
  <c r="Q80" i="55"/>
  <c r="BA80" i="55" s="1"/>
  <c r="BB80" i="55" s="1"/>
  <c r="AB80" i="55"/>
  <c r="R80" i="55"/>
  <c r="AA80" i="55"/>
  <c r="Y80" i="55"/>
  <c r="P80" i="55"/>
  <c r="Z80" i="55"/>
  <c r="AZ80" i="55" s="1"/>
  <c r="R22" i="53"/>
  <c r="Y22" i="53"/>
  <c r="S22" i="53"/>
  <c r="Q22" i="53"/>
  <c r="BA22" i="53" s="1"/>
  <c r="AU22" i="53"/>
  <c r="AB22" i="53"/>
  <c r="W22" i="53"/>
  <c r="P22" i="53"/>
  <c r="AA22" i="53"/>
  <c r="U22" i="53"/>
  <c r="V22" i="53"/>
  <c r="AY22" i="53" s="1"/>
  <c r="Z22" i="53"/>
  <c r="AZ22" i="53" s="1"/>
  <c r="AB126" i="52"/>
  <c r="V126" i="52"/>
  <c r="AY126" i="52" s="1"/>
  <c r="U126" i="52"/>
  <c r="AS126" i="52"/>
  <c r="AF126" i="52" s="1"/>
  <c r="R126" i="52"/>
  <c r="P126" i="52"/>
  <c r="AA126" i="52"/>
  <c r="W126" i="52"/>
  <c r="S126" i="52"/>
  <c r="Q126" i="52"/>
  <c r="BA126" i="52" s="1"/>
  <c r="Z126" i="52"/>
  <c r="AZ126" i="52" s="1"/>
  <c r="Y126" i="52"/>
  <c r="AU28" i="52"/>
  <c r="AV39" i="52" s="1"/>
  <c r="AB28" i="52"/>
  <c r="Z28" i="52"/>
  <c r="AZ28" i="52" s="1"/>
  <c r="P28" i="52"/>
  <c r="W28" i="52"/>
  <c r="S28" i="52"/>
  <c r="R28" i="52"/>
  <c r="U28" i="52"/>
  <c r="Y28" i="52"/>
  <c r="Q28" i="52"/>
  <c r="BA28" i="52" s="1"/>
  <c r="V28" i="52"/>
  <c r="AY28" i="52" s="1"/>
  <c r="BB28" i="52" s="1"/>
  <c r="AA28" i="52"/>
  <c r="R118" i="51"/>
  <c r="AB118" i="51"/>
  <c r="Q118" i="51"/>
  <c r="BA118" i="51" s="1"/>
  <c r="AA118" i="51"/>
  <c r="Z118" i="51"/>
  <c r="AZ118" i="51" s="1"/>
  <c r="P118" i="51"/>
  <c r="Y118" i="51"/>
  <c r="U118" i="51"/>
  <c r="AS118" i="51"/>
  <c r="AF118" i="51" s="1"/>
  <c r="W118" i="51"/>
  <c r="S118" i="51"/>
  <c r="V118" i="51"/>
  <c r="AY118" i="51" s="1"/>
  <c r="Q53" i="54"/>
  <c r="BA53" i="54" s="1"/>
  <c r="BB53" i="54" s="1"/>
  <c r="V53" i="54"/>
  <c r="AY53" i="54" s="1"/>
  <c r="R53" i="54"/>
  <c r="S53" i="54"/>
  <c r="Z53" i="54"/>
  <c r="AZ53" i="54" s="1"/>
  <c r="P53" i="54"/>
  <c r="AB53" i="54"/>
  <c r="Y53" i="54"/>
  <c r="AA53" i="54"/>
  <c r="W53" i="54"/>
  <c r="U53" i="54"/>
  <c r="AE53" i="54" a="1"/>
  <c r="AE53" i="54" s="1"/>
  <c r="AU53" i="54"/>
  <c r="AU23" i="53"/>
  <c r="AV96" i="53" s="1"/>
  <c r="AA23" i="53"/>
  <c r="W23" i="53"/>
  <c r="AB23" i="53"/>
  <c r="R23" i="53"/>
  <c r="V23" i="53"/>
  <c r="AY23" i="53" s="1"/>
  <c r="Z23" i="53"/>
  <c r="AZ23" i="53" s="1"/>
  <c r="Q23" i="53"/>
  <c r="BA23" i="53" s="1"/>
  <c r="U23" i="53"/>
  <c r="P23" i="53"/>
  <c r="Y23" i="53"/>
  <c r="S23" i="53"/>
  <c r="Z119" i="57"/>
  <c r="AZ119" i="57" s="1"/>
  <c r="Y119" i="57"/>
  <c r="W119" i="57"/>
  <c r="V119" i="57"/>
  <c r="AY119" i="57" s="1"/>
  <c r="R119" i="57"/>
  <c r="AS119" i="57"/>
  <c r="AF119" i="57" s="1"/>
  <c r="U119" i="57"/>
  <c r="P119" i="57"/>
  <c r="AA119" i="57"/>
  <c r="S119" i="57"/>
  <c r="Q119" i="57"/>
  <c r="BA119" i="57" s="1"/>
  <c r="AB119" i="57"/>
  <c r="AA91" i="56"/>
  <c r="W91" i="56"/>
  <c r="AB91" i="56"/>
  <c r="Q91" i="56"/>
  <c r="BA91" i="56" s="1"/>
  <c r="S91" i="56"/>
  <c r="Z91" i="56"/>
  <c r="AZ91" i="56" s="1"/>
  <c r="BB91" i="56" s="1"/>
  <c r="R91" i="56"/>
  <c r="P91" i="56"/>
  <c r="Y91" i="56"/>
  <c r="U91" i="56"/>
  <c r="V91" i="56"/>
  <c r="AY91" i="56" s="1"/>
  <c r="AS91" i="56"/>
  <c r="AF91" i="56" s="1"/>
  <c r="AI31" i="59" a="1"/>
  <c r="AI31" i="59" s="1"/>
  <c r="AJ31" i="59" s="1"/>
  <c r="AK31" i="59" s="1"/>
  <c r="AI2" i="59" a="1"/>
  <c r="AI2" i="59" s="1"/>
  <c r="AJ2" i="59" s="1"/>
  <c r="AL2" i="59" s="1"/>
  <c r="AI30" i="59" a="1"/>
  <c r="AI30" i="59" s="1"/>
  <c r="AJ30" i="59" s="1"/>
  <c r="AK30" i="59" s="1"/>
  <c r="AI10" i="59" a="1"/>
  <c r="AI10" i="59" s="1"/>
  <c r="AJ10" i="59" s="1"/>
  <c r="AK10" i="59" s="1"/>
  <c r="AI26" i="59" a="1"/>
  <c r="AI26" i="59" s="1"/>
  <c r="AJ26" i="59" s="1"/>
  <c r="AK26" i="59" s="1"/>
  <c r="AI27" i="59" a="1"/>
  <c r="AI27" i="59" s="1"/>
  <c r="AJ27" i="59" s="1"/>
  <c r="AK27" i="59" s="1"/>
  <c r="AI5" i="59" a="1"/>
  <c r="AI5" i="59" s="1"/>
  <c r="AJ5" i="59" s="1"/>
  <c r="AL5" i="59" s="1"/>
  <c r="AI33" i="59" a="1"/>
  <c r="AI33" i="59" s="1"/>
  <c r="AJ33" i="59" s="1"/>
  <c r="AK33" i="59" s="1"/>
  <c r="AI21" i="59" a="1"/>
  <c r="AI21" i="59" s="1"/>
  <c r="AJ21" i="59" s="1"/>
  <c r="AL21" i="59" s="1"/>
  <c r="AI15" i="59" a="1"/>
  <c r="AI15" i="59" s="1"/>
  <c r="AJ15" i="59" s="1"/>
  <c r="AK15" i="59" s="1"/>
  <c r="AI24" i="59" a="1"/>
  <c r="AI24" i="59" s="1"/>
  <c r="AJ24" i="59" s="1"/>
  <c r="AL24" i="59" s="1"/>
  <c r="AI28" i="59" a="1"/>
  <c r="AI28" i="59" s="1"/>
  <c r="AJ28" i="59" s="1"/>
  <c r="AK28" i="59" s="1"/>
  <c r="AI22" i="59" a="1"/>
  <c r="AI22" i="59" s="1"/>
  <c r="AJ22" i="59" s="1"/>
  <c r="AL22" i="59" s="1"/>
  <c r="AI32" i="59" a="1"/>
  <c r="AI32" i="59" s="1"/>
  <c r="AJ32" i="59" s="1"/>
  <c r="AK32" i="59" s="1"/>
  <c r="AI29" i="59" a="1"/>
  <c r="AI29" i="59" s="1"/>
  <c r="AJ29" i="59" s="1"/>
  <c r="AK29" i="59" s="1"/>
  <c r="AI7" i="59" a="1"/>
  <c r="AI7" i="59" s="1"/>
  <c r="AJ7" i="59" s="1"/>
  <c r="AL7" i="59" s="1"/>
  <c r="AI25" i="59" a="1"/>
  <c r="AI25" i="59" s="1"/>
  <c r="AJ25" i="59" s="1"/>
  <c r="AL25" i="59" s="1"/>
  <c r="AI9" i="59" a="1"/>
  <c r="AI9" i="59" s="1"/>
  <c r="AJ9" i="59" s="1"/>
  <c r="AL9" i="59" s="1"/>
  <c r="AI23" i="59" a="1"/>
  <c r="AI23" i="59" s="1"/>
  <c r="AJ23" i="59" s="1"/>
  <c r="AL23" i="59" s="1"/>
  <c r="AI17" i="59" a="1"/>
  <c r="AI17" i="59" s="1"/>
  <c r="AJ17" i="59" s="1"/>
  <c r="AK17" i="59" s="1"/>
  <c r="AI18" i="59" a="1"/>
  <c r="AI18" i="59" s="1"/>
  <c r="AJ18" i="59" s="1"/>
  <c r="AL18" i="59" s="1"/>
  <c r="AI19" i="59" a="1"/>
  <c r="AI19" i="59" s="1"/>
  <c r="AJ19" i="59" s="1"/>
  <c r="AL19" i="59" s="1"/>
  <c r="AI16" i="59" a="1"/>
  <c r="AI16" i="59" s="1"/>
  <c r="AJ16" i="59" s="1"/>
  <c r="AK16" i="59" s="1"/>
  <c r="AI4" i="59" a="1"/>
  <c r="AI4" i="59" s="1"/>
  <c r="AJ4" i="59" s="1"/>
  <c r="AL4" i="59" s="1"/>
  <c r="AI11" i="59" a="1"/>
  <c r="AI11" i="59" s="1"/>
  <c r="AJ11" i="59" s="1"/>
  <c r="AK11" i="59" s="1"/>
  <c r="AI14" i="59" a="1"/>
  <c r="AI14" i="59" s="1"/>
  <c r="AJ14" i="59" s="1"/>
  <c r="AK14" i="59" s="1"/>
  <c r="AI3" i="59" a="1"/>
  <c r="AI3" i="59" s="1"/>
  <c r="AJ3" i="59" s="1"/>
  <c r="AL3" i="59" s="1"/>
  <c r="AI6" i="59" a="1"/>
  <c r="AI6" i="59" s="1"/>
  <c r="AJ6" i="59" s="1"/>
  <c r="AL6" i="59" s="1"/>
  <c r="AI20" i="59" a="1"/>
  <c r="AI20" i="59" s="1"/>
  <c r="AJ20" i="59" s="1"/>
  <c r="AL20" i="59" s="1"/>
  <c r="AI12" i="59" a="1"/>
  <c r="AI12" i="59" s="1"/>
  <c r="AJ12" i="59" s="1"/>
  <c r="AK12" i="59" s="1"/>
  <c r="AI13" i="59" a="1"/>
  <c r="AI13" i="59" s="1"/>
  <c r="AJ13" i="59" s="1"/>
  <c r="AK13" i="59" s="1"/>
  <c r="AI8" i="59" a="1"/>
  <c r="AI8" i="59" s="1"/>
  <c r="AJ8" i="59" s="1"/>
  <c r="AL8" i="59" s="1"/>
  <c r="V33" i="55"/>
  <c r="AY33" i="55" s="1"/>
  <c r="Z33" i="55"/>
  <c r="AZ33" i="55" s="1"/>
  <c r="U33" i="55"/>
  <c r="P33" i="55"/>
  <c r="AE33" i="55" a="1"/>
  <c r="AE33" i="55" s="1"/>
  <c r="AU33" i="55"/>
  <c r="Y33" i="55"/>
  <c r="S33" i="55"/>
  <c r="W33" i="55"/>
  <c r="R33" i="55"/>
  <c r="AB33" i="55"/>
  <c r="AA33" i="55"/>
  <c r="Q33" i="55"/>
  <c r="BA33" i="55" s="1"/>
  <c r="BB33" i="55" s="1"/>
  <c r="AA106" i="49"/>
  <c r="V106" i="49"/>
  <c r="AY106" i="49" s="1"/>
  <c r="Q106" i="49"/>
  <c r="BA106" i="49" s="1"/>
  <c r="BB106" i="49" s="1"/>
  <c r="AE106" i="49" a="1"/>
  <c r="AE106" i="49" s="1"/>
  <c r="R106" i="49"/>
  <c r="AB106" i="49"/>
  <c r="Z106" i="49"/>
  <c r="AZ106" i="49" s="1"/>
  <c r="P106" i="49"/>
  <c r="S106" i="49"/>
  <c r="Y106" i="49"/>
  <c r="W106" i="49"/>
  <c r="U106" i="49"/>
  <c r="AA126" i="48"/>
  <c r="Z126" i="48"/>
  <c r="AZ126" i="48" s="1"/>
  <c r="S126" i="48"/>
  <c r="P126" i="48"/>
  <c r="R126" i="48"/>
  <c r="Y126" i="48"/>
  <c r="Q126" i="48"/>
  <c r="BA126" i="48" s="1"/>
  <c r="W126" i="48"/>
  <c r="V126" i="48"/>
  <c r="AY126" i="48" s="1"/>
  <c r="U126" i="48"/>
  <c r="AS126" i="48"/>
  <c r="AF126" i="48" s="1"/>
  <c r="AB126" i="48"/>
  <c r="P109" i="51"/>
  <c r="AB109" i="51"/>
  <c r="Y109" i="51"/>
  <c r="Z109" i="51"/>
  <c r="AZ109" i="51" s="1"/>
  <c r="AE109" i="51" a="1"/>
  <c r="AE109" i="51" s="1"/>
  <c r="AD109" i="51" s="1"/>
  <c r="AC109" i="51" s="1"/>
  <c r="W109" i="51"/>
  <c r="V109" i="51"/>
  <c r="AY109" i="51" s="1"/>
  <c r="R109" i="51"/>
  <c r="Q109" i="51"/>
  <c r="BA109" i="51" s="1"/>
  <c r="BB109" i="51" s="1"/>
  <c r="S109" i="51"/>
  <c r="AA109" i="51"/>
  <c r="U109" i="51"/>
  <c r="Y94" i="49"/>
  <c r="AE94" i="49" a="1"/>
  <c r="AE94" i="49" s="1"/>
  <c r="AD94" i="49" s="1"/>
  <c r="AC94" i="49" s="1"/>
  <c r="W94" i="49"/>
  <c r="R94" i="49"/>
  <c r="AA94" i="49"/>
  <c r="P94" i="49"/>
  <c r="Q94" i="49"/>
  <c r="BA94" i="49" s="1"/>
  <c r="BB94" i="49" s="1"/>
  <c r="AB94" i="49"/>
  <c r="Z94" i="49"/>
  <c r="AZ94" i="49" s="1"/>
  <c r="U94" i="49"/>
  <c r="S94" i="49"/>
  <c r="V94" i="49"/>
  <c r="AY94" i="49" s="1"/>
  <c r="U46" i="48"/>
  <c r="AB46" i="48"/>
  <c r="Y46" i="48"/>
  <c r="S46" i="48"/>
  <c r="Q46" i="48"/>
  <c r="BA46" i="48" s="1"/>
  <c r="W46" i="48"/>
  <c r="R46" i="48"/>
  <c r="AA46" i="48"/>
  <c r="AU46" i="48"/>
  <c r="Z46" i="48"/>
  <c r="AZ46" i="48" s="1"/>
  <c r="P46" i="48"/>
  <c r="V46" i="48"/>
  <c r="AY46" i="48" s="1"/>
  <c r="AA66" i="51"/>
  <c r="W66" i="51"/>
  <c r="V66" i="51"/>
  <c r="AY66" i="51" s="1"/>
  <c r="U66" i="51"/>
  <c r="S66" i="51"/>
  <c r="AB66" i="51"/>
  <c r="AS66" i="51"/>
  <c r="AF66" i="51" s="1"/>
  <c r="Z66" i="51"/>
  <c r="AZ66" i="51" s="1"/>
  <c r="Y66" i="51"/>
  <c r="R66" i="51"/>
  <c r="Q66" i="51"/>
  <c r="BA66" i="51" s="1"/>
  <c r="P66" i="51"/>
  <c r="S37" i="50"/>
  <c r="AU37" i="50"/>
  <c r="AV83" i="50" s="1"/>
  <c r="U37" i="50"/>
  <c r="P37" i="50"/>
  <c r="W37" i="50"/>
  <c r="AE37" i="50" a="1"/>
  <c r="AE37" i="50" s="1"/>
  <c r="Y37" i="50"/>
  <c r="AA37" i="50"/>
  <c r="AB37" i="50"/>
  <c r="V37" i="50"/>
  <c r="AY37" i="50" s="1"/>
  <c r="R37" i="50"/>
  <c r="Q37" i="50"/>
  <c r="BA37" i="50" s="1"/>
  <c r="BB37" i="50" s="1"/>
  <c r="Z37" i="50"/>
  <c r="AZ37" i="50" s="1"/>
  <c r="Q88" i="49"/>
  <c r="BA88" i="49" s="1"/>
  <c r="U88" i="49"/>
  <c r="AA88" i="49"/>
  <c r="Z88" i="49"/>
  <c r="AZ88" i="49" s="1"/>
  <c r="W88" i="49"/>
  <c r="P88" i="49"/>
  <c r="Y88" i="49"/>
  <c r="S88" i="49"/>
  <c r="AB88" i="49"/>
  <c r="AS88" i="49"/>
  <c r="AF88" i="49" s="1"/>
  <c r="R88" i="49"/>
  <c r="V88" i="49"/>
  <c r="AY88" i="49" s="1"/>
  <c r="Q111" i="49"/>
  <c r="BA111" i="49" s="1"/>
  <c r="BB111" i="49" s="1"/>
  <c r="P111" i="49"/>
  <c r="W111" i="49"/>
  <c r="AA111" i="49"/>
  <c r="AB111" i="49"/>
  <c r="V111" i="49"/>
  <c r="AY111" i="49" s="1"/>
  <c r="Z111" i="49"/>
  <c r="AZ111" i="49" s="1"/>
  <c r="S111" i="49"/>
  <c r="Y111" i="49"/>
  <c r="U111" i="49"/>
  <c r="R111" i="49"/>
  <c r="AE111" i="49" a="1"/>
  <c r="AE111" i="49" s="1"/>
  <c r="AD111" i="49" s="1"/>
  <c r="AC111" i="49" s="1"/>
  <c r="AA126" i="46"/>
  <c r="Z126" i="46"/>
  <c r="AZ126" i="46" s="1"/>
  <c r="P126" i="46"/>
  <c r="W126" i="46"/>
  <c r="R126" i="46"/>
  <c r="V126" i="46"/>
  <c r="AY126" i="46" s="1"/>
  <c r="U126" i="46"/>
  <c r="Q126" i="46"/>
  <c r="BA126" i="46" s="1"/>
  <c r="AB126" i="46"/>
  <c r="S126" i="46"/>
  <c r="Y126" i="46"/>
  <c r="D28" i="44"/>
  <c r="A28" i="44"/>
  <c r="AB86" i="46"/>
  <c r="AA86" i="46"/>
  <c r="U86" i="46"/>
  <c r="V86" i="46"/>
  <c r="AY86" i="46" s="1"/>
  <c r="R86" i="46"/>
  <c r="AE86" i="46" a="1"/>
  <c r="AE86" i="46" s="1"/>
  <c r="Z86" i="46"/>
  <c r="AZ86" i="46" s="1"/>
  <c r="W86" i="46"/>
  <c r="Y86" i="46"/>
  <c r="S86" i="46"/>
  <c r="Q86" i="46"/>
  <c r="BA86" i="46" s="1"/>
  <c r="BB86" i="46" s="1"/>
  <c r="P86" i="46"/>
  <c r="V43" i="46"/>
  <c r="AY43" i="46" s="1"/>
  <c r="S43" i="46"/>
  <c r="R43" i="46"/>
  <c r="Z43" i="46"/>
  <c r="AZ43" i="46" s="1"/>
  <c r="Q43" i="46"/>
  <c r="BA43" i="46" s="1"/>
  <c r="P43" i="46"/>
  <c r="AB43" i="46"/>
  <c r="Y43" i="46"/>
  <c r="U43" i="46"/>
  <c r="W43" i="46"/>
  <c r="AA43" i="46"/>
  <c r="AU43" i="46"/>
  <c r="V87" i="46"/>
  <c r="AY87" i="46" s="1"/>
  <c r="S87" i="46"/>
  <c r="R87" i="46"/>
  <c r="W87" i="46"/>
  <c r="Q87" i="46"/>
  <c r="BA87" i="46" s="1"/>
  <c r="BB87" i="46" s="1"/>
  <c r="U87" i="46"/>
  <c r="AB87" i="46"/>
  <c r="Y87" i="46"/>
  <c r="Z87" i="46"/>
  <c r="AZ87" i="46" s="1"/>
  <c r="P87" i="46"/>
  <c r="AA87" i="46"/>
  <c r="AE87" i="46" a="1"/>
  <c r="AE87" i="46" s="1"/>
  <c r="AB109" i="46"/>
  <c r="AA109" i="46"/>
  <c r="Q109" i="46"/>
  <c r="BA109" i="46" s="1"/>
  <c r="R109" i="46"/>
  <c r="Z109" i="46"/>
  <c r="AZ109" i="46" s="1"/>
  <c r="Y109" i="46"/>
  <c r="P109" i="46"/>
  <c r="V109" i="46"/>
  <c r="AY109" i="46" s="1"/>
  <c r="W109" i="46"/>
  <c r="U109" i="46"/>
  <c r="S109" i="46"/>
  <c r="P45" i="34"/>
  <c r="Q45" i="34"/>
  <c r="BA45" i="34" s="1"/>
  <c r="V45" i="34"/>
  <c r="AY45" i="34" s="1"/>
  <c r="S45" i="34"/>
  <c r="AU45" i="34"/>
  <c r="AV104" i="34" s="1"/>
  <c r="R45" i="34"/>
  <c r="Z45" i="34"/>
  <c r="AZ45" i="34" s="1"/>
  <c r="AB45" i="34"/>
  <c r="AA45" i="34"/>
  <c r="W45" i="34"/>
  <c r="Y45" i="34"/>
  <c r="U45" i="34"/>
  <c r="Q2" i="37"/>
  <c r="BA2" i="37" s="1"/>
  <c r="Z2" i="37"/>
  <c r="AZ2" i="37" s="1"/>
  <c r="S2" i="37"/>
  <c r="V2" i="37"/>
  <c r="AY2" i="37" s="1"/>
  <c r="AA2" i="37"/>
  <c r="R2" i="37"/>
  <c r="U2" i="37"/>
  <c r="P2" i="37"/>
  <c r="Y2" i="37"/>
  <c r="AB2" i="37"/>
  <c r="W2" i="37"/>
  <c r="AU2" i="37"/>
  <c r="AV73" i="37" s="1"/>
  <c r="Z33" i="46"/>
  <c r="AZ33" i="46" s="1"/>
  <c r="AB33" i="46"/>
  <c r="Q33" i="46"/>
  <c r="BA33" i="46" s="1"/>
  <c r="P33" i="46"/>
  <c r="U33" i="46"/>
  <c r="R33" i="46"/>
  <c r="S33" i="46"/>
  <c r="Y33" i="46"/>
  <c r="AU33" i="46"/>
  <c r="W33" i="46"/>
  <c r="AA33" i="46"/>
  <c r="V33" i="46"/>
  <c r="AY33" i="46" s="1"/>
  <c r="V12" i="43"/>
  <c r="AY12" i="43" s="1"/>
  <c r="AE12" i="43" a="1"/>
  <c r="AE12" i="43" s="1"/>
  <c r="P12" i="43"/>
  <c r="AB12" i="43"/>
  <c r="Y12" i="43"/>
  <c r="AA12" i="43"/>
  <c r="U12" i="43"/>
  <c r="AU12" i="43"/>
  <c r="AV16" i="43" s="1"/>
  <c r="S12" i="43"/>
  <c r="R12" i="43"/>
  <c r="Z12" i="43"/>
  <c r="AZ12" i="43" s="1"/>
  <c r="W12" i="43"/>
  <c r="Q12" i="43"/>
  <c r="BA12" i="43" s="1"/>
  <c r="BB12" i="43" s="1"/>
  <c r="A51" i="37"/>
  <c r="D51" i="37"/>
  <c r="D39" i="44"/>
  <c r="A39" i="44"/>
  <c r="W64" i="39"/>
  <c r="R64" i="39"/>
  <c r="Y64" i="39"/>
  <c r="Q64" i="39"/>
  <c r="BA64" i="39" s="1"/>
  <c r="BB64" i="39" s="1"/>
  <c r="S64" i="39"/>
  <c r="AA64" i="39"/>
  <c r="AB64" i="39"/>
  <c r="P64" i="39"/>
  <c r="U64" i="39"/>
  <c r="AU64" i="39"/>
  <c r="AV82" i="39" s="1"/>
  <c r="Z64" i="39"/>
  <c r="AZ64" i="39" s="1"/>
  <c r="AE64" i="39" a="1"/>
  <c r="AE64" i="39" s="1"/>
  <c r="V64" i="39"/>
  <c r="AY64" i="39" s="1"/>
  <c r="Q8" i="37"/>
  <c r="BA8" i="37" s="1"/>
  <c r="Z8" i="37"/>
  <c r="AZ8" i="37" s="1"/>
  <c r="AB8" i="37"/>
  <c r="Y8" i="37"/>
  <c r="AA8" i="37"/>
  <c r="AU8" i="37"/>
  <c r="AV16" i="37" s="1"/>
  <c r="W8" i="37"/>
  <c r="V8" i="37"/>
  <c r="AY8" i="37" s="1"/>
  <c r="U8" i="37"/>
  <c r="S8" i="37"/>
  <c r="R8" i="37"/>
  <c r="P8" i="37"/>
  <c r="D4" i="44"/>
  <c r="A4" i="44"/>
  <c r="S60" i="37"/>
  <c r="W60" i="37"/>
  <c r="AU60" i="37"/>
  <c r="AV128" i="37" s="1"/>
  <c r="R60" i="37"/>
  <c r="AB60" i="37"/>
  <c r="Q60" i="37"/>
  <c r="BA60" i="37" s="1"/>
  <c r="BB60" i="37" s="1"/>
  <c r="U60" i="37"/>
  <c r="AA60" i="37"/>
  <c r="V60" i="37"/>
  <c r="AY60" i="37" s="1"/>
  <c r="P60" i="37"/>
  <c r="AE60" i="37" a="1"/>
  <c r="AE60" i="37" s="1"/>
  <c r="Z60" i="37"/>
  <c r="AZ60" i="37" s="1"/>
  <c r="Y60" i="37"/>
  <c r="D55" i="34"/>
  <c r="A55" i="34"/>
  <c r="D62" i="45"/>
  <c r="AH62" i="45" s="1"/>
  <c r="A62" i="45"/>
  <c r="P87" i="35"/>
  <c r="R87" i="35"/>
  <c r="AB87" i="35"/>
  <c r="Y87" i="35"/>
  <c r="Q87" i="35"/>
  <c r="BA87" i="35" s="1"/>
  <c r="AA87" i="35"/>
  <c r="W87" i="35"/>
  <c r="AS87" i="35"/>
  <c r="AF87" i="35" s="1"/>
  <c r="S87" i="35"/>
  <c r="V87" i="35"/>
  <c r="AY87" i="35" s="1"/>
  <c r="Z87" i="35"/>
  <c r="AZ87" i="35" s="1"/>
  <c r="U87" i="35"/>
  <c r="D59" i="39"/>
  <c r="A59" i="39"/>
  <c r="D39" i="30"/>
  <c r="A39" i="30"/>
  <c r="A65" i="12"/>
  <c r="D65" i="12"/>
  <c r="A41" i="34"/>
  <c r="D41" i="34"/>
  <c r="D40" i="12"/>
  <c r="A40" i="12"/>
  <c r="Q26" i="37"/>
  <c r="BA26" i="37" s="1"/>
  <c r="BB26" i="37" s="1"/>
  <c r="V26" i="37"/>
  <c r="AY26" i="37" s="1"/>
  <c r="S26" i="37"/>
  <c r="Z26" i="37"/>
  <c r="AZ26" i="37" s="1"/>
  <c r="U26" i="37"/>
  <c r="W26" i="37"/>
  <c r="Y26" i="37"/>
  <c r="AE26" i="37" a="1"/>
  <c r="AE26" i="37" s="1"/>
  <c r="R26" i="37"/>
  <c r="AB26" i="37"/>
  <c r="AA26" i="37"/>
  <c r="AU26" i="37"/>
  <c r="P26" i="37"/>
  <c r="AA7" i="34"/>
  <c r="Q7" i="34"/>
  <c r="BA7" i="34" s="1"/>
  <c r="BB7" i="34" s="1"/>
  <c r="Z7" i="34"/>
  <c r="AZ7" i="34" s="1"/>
  <c r="V7" i="34"/>
  <c r="AY7" i="34" s="1"/>
  <c r="S7" i="34"/>
  <c r="AU7" i="34"/>
  <c r="AV107" i="34" s="1"/>
  <c r="A107" i="34" s="1"/>
  <c r="W7" i="34"/>
  <c r="P7" i="34"/>
  <c r="AE7" i="34" a="1"/>
  <c r="AE7" i="34" s="1"/>
  <c r="Y7" i="34"/>
  <c r="R7" i="34"/>
  <c r="AB7" i="34"/>
  <c r="U7" i="34"/>
  <c r="U19" i="33"/>
  <c r="Z19" i="33"/>
  <c r="AZ19" i="33" s="1"/>
  <c r="P19" i="33"/>
  <c r="S19" i="33"/>
  <c r="AU19" i="33"/>
  <c r="AV42" i="33" s="1"/>
  <c r="W19" i="33"/>
  <c r="AB19" i="33"/>
  <c r="V19" i="33"/>
  <c r="AY19" i="33" s="1"/>
  <c r="R19" i="33"/>
  <c r="AA19" i="33"/>
  <c r="Q19" i="33"/>
  <c r="BA19" i="33" s="1"/>
  <c r="Y19" i="33"/>
  <c r="D32" i="31"/>
  <c r="A32" i="31"/>
  <c r="D22" i="32"/>
  <c r="A22" i="32"/>
  <c r="A19" i="28"/>
  <c r="D19" i="28"/>
  <c r="V38" i="35"/>
  <c r="AY38" i="35" s="1"/>
  <c r="U38" i="35"/>
  <c r="S38" i="35"/>
  <c r="R38" i="35"/>
  <c r="AB38" i="35"/>
  <c r="AA38" i="35"/>
  <c r="P38" i="35"/>
  <c r="Q38" i="35"/>
  <c r="BA38" i="35" s="1"/>
  <c r="Z38" i="35"/>
  <c r="AZ38" i="35" s="1"/>
  <c r="AU38" i="35"/>
  <c r="AV86" i="35" s="1"/>
  <c r="W38" i="35"/>
  <c r="Y38" i="35"/>
  <c r="V57" i="12"/>
  <c r="AY57" i="12" s="1"/>
  <c r="AU57" i="12"/>
  <c r="AV100" i="12" s="1"/>
  <c r="U57" i="12"/>
  <c r="Z57" i="12"/>
  <c r="AZ57" i="12" s="1"/>
  <c r="AA57" i="12"/>
  <c r="R57" i="12"/>
  <c r="Y57" i="12"/>
  <c r="W57" i="12"/>
  <c r="P57" i="12"/>
  <c r="S57" i="12"/>
  <c r="AB57" i="12"/>
  <c r="Q57" i="12"/>
  <c r="BA57" i="12" s="1"/>
  <c r="BB57" i="12" s="1"/>
  <c r="AE57" i="12" a="1"/>
  <c r="AE57" i="12" s="1"/>
  <c r="AU52" i="12"/>
  <c r="AA52" i="12"/>
  <c r="P52" i="12"/>
  <c r="U52" i="12"/>
  <c r="AB52" i="12"/>
  <c r="Y52" i="12"/>
  <c r="AE52" i="12" a="1"/>
  <c r="AE52" i="12" s="1"/>
  <c r="W52" i="12"/>
  <c r="Z52" i="12"/>
  <c r="AZ52" i="12" s="1"/>
  <c r="R52" i="12"/>
  <c r="V52" i="12"/>
  <c r="AY52" i="12" s="1"/>
  <c r="S52" i="12"/>
  <c r="Q52" i="12"/>
  <c r="BA52" i="12" s="1"/>
  <c r="BB52" i="12" s="1"/>
  <c r="D78" i="32"/>
  <c r="A78" i="32"/>
  <c r="D97" i="28"/>
  <c r="A97" i="28"/>
  <c r="A113" i="12"/>
  <c r="D113" i="12"/>
  <c r="W24" i="32"/>
  <c r="U24" i="32"/>
  <c r="Q24" i="32"/>
  <c r="BA24" i="32" s="1"/>
  <c r="BB24" i="32" s="1"/>
  <c r="AB24" i="32"/>
  <c r="Y24" i="32"/>
  <c r="P24" i="32"/>
  <c r="AU24" i="32"/>
  <c r="AV22" i="32" s="1"/>
  <c r="S24" i="32"/>
  <c r="R24" i="32"/>
  <c r="Z24" i="32"/>
  <c r="AZ24" i="32" s="1"/>
  <c r="AA24" i="32"/>
  <c r="AE24" i="32" a="1"/>
  <c r="AE24" i="32" s="1"/>
  <c r="V24" i="32"/>
  <c r="AY24" i="32" s="1"/>
  <c r="AI8" i="32" a="1"/>
  <c r="AI8" i="32" s="1"/>
  <c r="AJ8" i="32" s="1"/>
  <c r="AK8" i="32" s="1"/>
  <c r="AI29" i="32" a="1"/>
  <c r="AI29" i="32" s="1"/>
  <c r="AJ29" i="32" s="1"/>
  <c r="AL29" i="32" s="1"/>
  <c r="AI24" i="32" a="1"/>
  <c r="AI24" i="32" s="1"/>
  <c r="AJ24" i="32" s="1"/>
  <c r="AK24" i="32" s="1"/>
  <c r="AI27" i="32" a="1"/>
  <c r="AI27" i="32" s="1"/>
  <c r="AJ27" i="32" s="1"/>
  <c r="AL27" i="32" s="1"/>
  <c r="AI12" i="32" a="1"/>
  <c r="AI12" i="32" s="1"/>
  <c r="AJ12" i="32" s="1"/>
  <c r="AL12" i="32" s="1"/>
  <c r="AI22" i="32" a="1"/>
  <c r="AI22" i="32" s="1"/>
  <c r="AJ22" i="32" s="1"/>
  <c r="AK22" i="32" s="1"/>
  <c r="AI5" i="32" a="1"/>
  <c r="AI5" i="32" s="1"/>
  <c r="AJ5" i="32" s="1"/>
  <c r="AK5" i="32" s="1"/>
  <c r="AI4" i="32" a="1"/>
  <c r="AI4" i="32" s="1"/>
  <c r="AJ4" i="32" s="1"/>
  <c r="AK4" i="32" s="1"/>
  <c r="AI9" i="32" a="1"/>
  <c r="AI9" i="32" s="1"/>
  <c r="AJ9" i="32" s="1"/>
  <c r="AK9" i="32" s="1"/>
  <c r="AI30" i="32" a="1"/>
  <c r="AI30" i="32" s="1"/>
  <c r="AJ30" i="32" s="1"/>
  <c r="AL30" i="32" s="1"/>
  <c r="AI20" i="32" a="1"/>
  <c r="AI20" i="32" s="1"/>
  <c r="AJ20" i="32" s="1"/>
  <c r="AK20" i="32" s="1"/>
  <c r="AI28" i="32" a="1"/>
  <c r="AI28" i="32" s="1"/>
  <c r="AJ28" i="32" s="1"/>
  <c r="AL28" i="32" s="1"/>
  <c r="AI31" i="32" a="1"/>
  <c r="AI31" i="32" s="1"/>
  <c r="AJ31" i="32" s="1"/>
  <c r="AL31" i="32" s="1"/>
  <c r="AI33" i="32" a="1"/>
  <c r="AI33" i="32" s="1"/>
  <c r="AJ33" i="32" s="1"/>
  <c r="AL33" i="32" s="1"/>
  <c r="AI18" i="32" a="1"/>
  <c r="AI18" i="32" s="1"/>
  <c r="AJ18" i="32" s="1"/>
  <c r="AK18" i="32" s="1"/>
  <c r="AI23" i="32" a="1"/>
  <c r="AI23" i="32" s="1"/>
  <c r="AJ23" i="32" s="1"/>
  <c r="AK23" i="32" s="1"/>
  <c r="AI16" i="32" a="1"/>
  <c r="AI16" i="32" s="1"/>
  <c r="AJ16" i="32" s="1"/>
  <c r="AL16" i="32" s="1"/>
  <c r="AI6" i="32" a="1"/>
  <c r="AI6" i="32" s="1"/>
  <c r="AJ6" i="32" s="1"/>
  <c r="AK6" i="32" s="1"/>
  <c r="AI11" i="32" a="1"/>
  <c r="AI11" i="32" s="1"/>
  <c r="AJ11" i="32" s="1"/>
  <c r="AL11" i="32" s="1"/>
  <c r="AI14" i="32" a="1"/>
  <c r="AI14" i="32" s="1"/>
  <c r="AJ14" i="32" s="1"/>
  <c r="AL14" i="32" s="1"/>
  <c r="AI7" i="32" a="1"/>
  <c r="AI7" i="32" s="1"/>
  <c r="AJ7" i="32" s="1"/>
  <c r="AK7" i="32" s="1"/>
  <c r="AI10" i="32" a="1"/>
  <c r="AI10" i="32" s="1"/>
  <c r="AJ10" i="32" s="1"/>
  <c r="AL10" i="32" s="1"/>
  <c r="AI2" i="32" a="1"/>
  <c r="AI2" i="32" s="1"/>
  <c r="AJ2" i="32" s="1"/>
  <c r="AK2" i="32" s="1"/>
  <c r="AI13" i="32" a="1"/>
  <c r="AI13" i="32" s="1"/>
  <c r="AJ13" i="32" s="1"/>
  <c r="AL13" i="32" s="1"/>
  <c r="AI15" i="32" a="1"/>
  <c r="AI15" i="32" s="1"/>
  <c r="AJ15" i="32" s="1"/>
  <c r="AL15" i="32" s="1"/>
  <c r="AI21" i="32" a="1"/>
  <c r="AI21" i="32" s="1"/>
  <c r="AJ21" i="32" s="1"/>
  <c r="AK21" i="32" s="1"/>
  <c r="AI32" i="32" a="1"/>
  <c r="AI32" i="32" s="1"/>
  <c r="AJ32" i="32" s="1"/>
  <c r="AL32" i="32" s="1"/>
  <c r="AI19" i="32" a="1"/>
  <c r="AI19" i="32" s="1"/>
  <c r="AJ19" i="32" s="1"/>
  <c r="AK19" i="32" s="1"/>
  <c r="AI17" i="32" a="1"/>
  <c r="AI17" i="32" s="1"/>
  <c r="AJ17" i="32" s="1"/>
  <c r="AL17" i="32" s="1"/>
  <c r="AI25" i="32" a="1"/>
  <c r="AI25" i="32" s="1"/>
  <c r="AJ25" i="32" s="1"/>
  <c r="AK25" i="32" s="1"/>
  <c r="AI26" i="32" a="1"/>
  <c r="AI26" i="32" s="1"/>
  <c r="AJ26" i="32" s="1"/>
  <c r="AL26" i="32" s="1"/>
  <c r="AI3" i="32" a="1"/>
  <c r="AI3" i="32" s="1"/>
  <c r="AJ3" i="32" s="1"/>
  <c r="AK3" i="32" s="1"/>
  <c r="V65" i="46"/>
  <c r="AY65" i="46" s="1"/>
  <c r="S65" i="46"/>
  <c r="W65" i="46"/>
  <c r="AB65" i="46"/>
  <c r="AA65" i="46"/>
  <c r="R65" i="46"/>
  <c r="P65" i="46"/>
  <c r="Q65" i="46"/>
  <c r="BA65" i="46" s="1"/>
  <c r="Z65" i="46"/>
  <c r="AZ65" i="46" s="1"/>
  <c r="Y65" i="46"/>
  <c r="U65" i="46"/>
  <c r="AA12" i="30"/>
  <c r="U12" i="30"/>
  <c r="Z12" i="30"/>
  <c r="AZ12" i="30" s="1"/>
  <c r="S12" i="30"/>
  <c r="P12" i="30"/>
  <c r="AB12" i="30"/>
  <c r="AU12" i="30"/>
  <c r="AV5" i="30" s="1"/>
  <c r="R12" i="30"/>
  <c r="W12" i="30"/>
  <c r="Y12" i="30"/>
  <c r="Q12" i="30"/>
  <c r="BA12" i="30" s="1"/>
  <c r="V12" i="30"/>
  <c r="AY12" i="30" s="1"/>
  <c r="Q17" i="12"/>
  <c r="BA17" i="12" s="1"/>
  <c r="AA17" i="12"/>
  <c r="Z17" i="12"/>
  <c r="AZ17" i="12" s="1"/>
  <c r="AB17" i="12"/>
  <c r="S17" i="12"/>
  <c r="P17" i="12"/>
  <c r="U17" i="12"/>
  <c r="V17" i="12"/>
  <c r="AY17" i="12" s="1"/>
  <c r="AU17" i="12"/>
  <c r="AV34" i="12" s="1"/>
  <c r="W17" i="12"/>
  <c r="R17" i="12"/>
  <c r="Y17" i="12"/>
  <c r="P40" i="46"/>
  <c r="Y40" i="46"/>
  <c r="R40" i="46"/>
  <c r="W40" i="46"/>
  <c r="V40" i="46"/>
  <c r="AY40" i="46" s="1"/>
  <c r="AU40" i="46"/>
  <c r="AV127" i="46" s="1"/>
  <c r="AA40" i="46"/>
  <c r="S40" i="46"/>
  <c r="Q40" i="46"/>
  <c r="BA40" i="46" s="1"/>
  <c r="BB40" i="46" s="1"/>
  <c r="U40" i="46"/>
  <c r="AE40" i="46" a="1"/>
  <c r="AE40" i="46" s="1"/>
  <c r="AB40" i="46"/>
  <c r="Z40" i="46"/>
  <c r="AZ40" i="46" s="1"/>
  <c r="R90" i="46"/>
  <c r="Z90" i="46"/>
  <c r="AZ90" i="46" s="1"/>
  <c r="S90" i="46"/>
  <c r="P90" i="46"/>
  <c r="AB90" i="46"/>
  <c r="Y90" i="46"/>
  <c r="AA90" i="46"/>
  <c r="W90" i="46"/>
  <c r="U90" i="46"/>
  <c r="V90" i="46"/>
  <c r="AY90" i="46" s="1"/>
  <c r="Q90" i="46"/>
  <c r="BA90" i="46" s="1"/>
  <c r="AB113" i="46"/>
  <c r="Z113" i="46"/>
  <c r="AZ113" i="46" s="1"/>
  <c r="Q113" i="46"/>
  <c r="BA113" i="46" s="1"/>
  <c r="W113" i="46"/>
  <c r="P113" i="46"/>
  <c r="Y113" i="46"/>
  <c r="V113" i="46"/>
  <c r="AY113" i="46" s="1"/>
  <c r="S113" i="46"/>
  <c r="U113" i="46"/>
  <c r="R113" i="46"/>
  <c r="AA113" i="46"/>
  <c r="V54" i="46"/>
  <c r="AY54" i="46" s="1"/>
  <c r="W54" i="46"/>
  <c r="AU54" i="46"/>
  <c r="Q54" i="46"/>
  <c r="BA54" i="46" s="1"/>
  <c r="BB54" i="46" s="1"/>
  <c r="S54" i="46"/>
  <c r="Z54" i="46"/>
  <c r="AZ54" i="46" s="1"/>
  <c r="AA54" i="46"/>
  <c r="P54" i="46"/>
  <c r="AB54" i="46"/>
  <c r="U54" i="46"/>
  <c r="R54" i="46"/>
  <c r="Y54" i="46"/>
  <c r="AE54" i="46" a="1"/>
  <c r="AE54" i="46" s="1"/>
  <c r="AI31" i="40" a="1"/>
  <c r="AI31" i="40" s="1"/>
  <c r="AJ31" i="40" s="1"/>
  <c r="AL31" i="40" s="1"/>
  <c r="AI4" i="40" a="1"/>
  <c r="AI4" i="40" s="1"/>
  <c r="AJ4" i="40" s="1"/>
  <c r="AK4" i="40" s="1"/>
  <c r="AI15" i="39" a="1"/>
  <c r="AI15" i="39" s="1"/>
  <c r="AJ15" i="39" s="1"/>
  <c r="AK15" i="39" s="1"/>
  <c r="AI23" i="39" a="1"/>
  <c r="AI23" i="39" s="1"/>
  <c r="AJ23" i="39" s="1"/>
  <c r="AL23" i="39" s="1"/>
  <c r="AI21" i="39" a="1"/>
  <c r="AI21" i="39" s="1"/>
  <c r="AJ21" i="39" s="1"/>
  <c r="AL21" i="39" s="1"/>
  <c r="AI10" i="44" a="1"/>
  <c r="AI10" i="44" s="1"/>
  <c r="AJ10" i="44" s="1"/>
  <c r="AL10" i="44" s="1"/>
  <c r="AI7" i="44" a="1"/>
  <c r="AI7" i="44" s="1"/>
  <c r="AJ7" i="44" s="1"/>
  <c r="AK7" i="44" s="1"/>
  <c r="AI17" i="44" a="1"/>
  <c r="AI17" i="44" s="1"/>
  <c r="AJ17" i="44" s="1"/>
  <c r="AL17" i="44" s="1"/>
  <c r="AI22" i="44" a="1"/>
  <c r="AI22" i="44" s="1"/>
  <c r="AJ22" i="44" s="1"/>
  <c r="AK22" i="44" s="1"/>
  <c r="AI8" i="43" a="1"/>
  <c r="AI8" i="43" s="1"/>
  <c r="AJ8" i="43" s="1"/>
  <c r="AL8" i="43" s="1"/>
  <c r="AI26" i="43" a="1"/>
  <c r="AI26" i="43" s="1"/>
  <c r="AJ26" i="43" s="1"/>
  <c r="AK26" i="43" s="1"/>
  <c r="AI20" i="41" a="1"/>
  <c r="AI20" i="41" s="1"/>
  <c r="AJ20" i="41" s="1"/>
  <c r="AL20" i="41" s="1"/>
  <c r="AI19" i="41" a="1"/>
  <c r="AI19" i="41" s="1"/>
  <c r="AJ19" i="41" s="1"/>
  <c r="AL19" i="41" s="1"/>
  <c r="AI13" i="45" a="1"/>
  <c r="AI13" i="45" s="1"/>
  <c r="AJ13" i="45" s="1"/>
  <c r="AK13" i="45" s="1"/>
  <c r="AI31" i="45" a="1"/>
  <c r="AI31" i="45" s="1"/>
  <c r="AJ31" i="45" s="1"/>
  <c r="AK31" i="45" s="1"/>
  <c r="AI30" i="45" a="1"/>
  <c r="AI30" i="45" s="1"/>
  <c r="AJ30" i="45" s="1"/>
  <c r="AK30" i="45" s="1"/>
  <c r="AI29" i="45" a="1"/>
  <c r="AI29" i="45" s="1"/>
  <c r="AJ29" i="45" s="1"/>
  <c r="AK29" i="45" s="1"/>
  <c r="AI15" i="38" a="1"/>
  <c r="AI15" i="38" s="1"/>
  <c r="AJ15" i="38" s="1"/>
  <c r="AL15" i="38" s="1"/>
  <c r="AI30" i="38" a="1"/>
  <c r="AI30" i="38" s="1"/>
  <c r="AJ30" i="38" s="1"/>
  <c r="AL30" i="38" s="1"/>
  <c r="AI22" i="36" a="1"/>
  <c r="AI22" i="36" s="1"/>
  <c r="AJ22" i="36" s="1"/>
  <c r="AK22" i="36" s="1"/>
  <c r="AI25" i="35" a="1"/>
  <c r="AI25" i="35" s="1"/>
  <c r="AJ25" i="35" s="1"/>
  <c r="AL25" i="35" s="1"/>
  <c r="AI9" i="35" a="1"/>
  <c r="AI9" i="35" s="1"/>
  <c r="AJ9" i="35" s="1"/>
  <c r="AL9" i="35" s="1"/>
  <c r="AD101" i="48"/>
  <c r="AC101" i="48" s="1"/>
  <c r="P125" i="58"/>
  <c r="Y125" i="58"/>
  <c r="W125" i="58"/>
  <c r="V125" i="58"/>
  <c r="AY125" i="58" s="1"/>
  <c r="AA125" i="58"/>
  <c r="AS125" i="58"/>
  <c r="AF125" i="58" s="1"/>
  <c r="S125" i="58"/>
  <c r="Q125" i="58"/>
  <c r="BA125" i="58" s="1"/>
  <c r="Z125" i="58"/>
  <c r="AZ125" i="58" s="1"/>
  <c r="AB125" i="58"/>
  <c r="R125" i="58"/>
  <c r="U125" i="58"/>
  <c r="Z66" i="56"/>
  <c r="AZ66" i="56" s="1"/>
  <c r="Q66" i="56"/>
  <c r="BA66" i="56" s="1"/>
  <c r="BB66" i="56" s="1"/>
  <c r="P66" i="56"/>
  <c r="AB66" i="56"/>
  <c r="Y66" i="56"/>
  <c r="AA66" i="56"/>
  <c r="W66" i="56"/>
  <c r="U66" i="56"/>
  <c r="S66" i="56"/>
  <c r="R66" i="56"/>
  <c r="AE66" i="56" a="1"/>
  <c r="AE66" i="56" s="1"/>
  <c r="AD66" i="56" s="1"/>
  <c r="AC66" i="56" s="1"/>
  <c r="V66" i="56"/>
  <c r="AY66" i="56" s="1"/>
  <c r="S12" i="54"/>
  <c r="Y12" i="54"/>
  <c r="AU12" i="54"/>
  <c r="R12" i="54"/>
  <c r="AB12" i="54"/>
  <c r="U12" i="54"/>
  <c r="AA12" i="54"/>
  <c r="P12" i="54"/>
  <c r="Z12" i="54"/>
  <c r="AZ12" i="54" s="1"/>
  <c r="W12" i="54"/>
  <c r="V12" i="54"/>
  <c r="AY12" i="54" s="1"/>
  <c r="Q12" i="54"/>
  <c r="BA12" i="54" s="1"/>
  <c r="U106" i="57"/>
  <c r="V106" i="57"/>
  <c r="AY106" i="57" s="1"/>
  <c r="S106" i="57"/>
  <c r="R106" i="57"/>
  <c r="Z106" i="57"/>
  <c r="AZ106" i="57" s="1"/>
  <c r="Q106" i="57"/>
  <c r="BA106" i="57" s="1"/>
  <c r="BB106" i="57" s="1"/>
  <c r="Y106" i="57"/>
  <c r="AA106" i="57"/>
  <c r="AB106" i="57"/>
  <c r="W106" i="57"/>
  <c r="P106" i="57"/>
  <c r="AE106" i="57" a="1"/>
  <c r="AE106" i="57" s="1"/>
  <c r="Q122" i="58"/>
  <c r="BA122" i="58" s="1"/>
  <c r="S122" i="58"/>
  <c r="Y122" i="58"/>
  <c r="AA122" i="58"/>
  <c r="AS122" i="58"/>
  <c r="AF122" i="58" s="1"/>
  <c r="U122" i="58"/>
  <c r="W122" i="58"/>
  <c r="R122" i="58"/>
  <c r="V122" i="58"/>
  <c r="AY122" i="58" s="1"/>
  <c r="Z122" i="58"/>
  <c r="AZ122" i="58" s="1"/>
  <c r="AB122" i="58"/>
  <c r="P122" i="58"/>
  <c r="AI27" i="57" a="1"/>
  <c r="AI27" i="57" s="1"/>
  <c r="AJ27" i="57" s="1"/>
  <c r="AK27" i="57" s="1"/>
  <c r="AI10" i="57" a="1"/>
  <c r="AI10" i="57" s="1"/>
  <c r="AJ10" i="57" s="1"/>
  <c r="AK10" i="57" s="1"/>
  <c r="AI31" i="57" a="1"/>
  <c r="AI31" i="57" s="1"/>
  <c r="AJ31" i="57" s="1"/>
  <c r="AK31" i="57" s="1"/>
  <c r="AI17" i="57" a="1"/>
  <c r="AI17" i="57" s="1"/>
  <c r="AJ17" i="57" s="1"/>
  <c r="AK17" i="57" s="1"/>
  <c r="AI25" i="57" a="1"/>
  <c r="AI25" i="57" s="1"/>
  <c r="AJ25" i="57" s="1"/>
  <c r="AL25" i="57" s="1"/>
  <c r="AI13" i="57" a="1"/>
  <c r="AI13" i="57" s="1"/>
  <c r="AJ13" i="57" s="1"/>
  <c r="AK13" i="57" s="1"/>
  <c r="AI24" i="57" a="1"/>
  <c r="AI24" i="57" s="1"/>
  <c r="AJ24" i="57" s="1"/>
  <c r="AL24" i="57" s="1"/>
  <c r="AI12" i="57" a="1"/>
  <c r="AI12" i="57" s="1"/>
  <c r="AJ12" i="57" s="1"/>
  <c r="AK12" i="57" s="1"/>
  <c r="AI18" i="57" a="1"/>
  <c r="AI18" i="57" s="1"/>
  <c r="AJ18" i="57" s="1"/>
  <c r="AL18" i="57" s="1"/>
  <c r="AI28" i="57" a="1"/>
  <c r="AI28" i="57" s="1"/>
  <c r="AJ28" i="57" s="1"/>
  <c r="AK28" i="57" s="1"/>
  <c r="AI2" i="57" a="1"/>
  <c r="AI2" i="57" s="1"/>
  <c r="AJ2" i="57" s="1"/>
  <c r="AL2" i="57" s="1"/>
  <c r="AI5" i="57" a="1"/>
  <c r="AI5" i="57" s="1"/>
  <c r="AJ5" i="57" s="1"/>
  <c r="AL5" i="57" s="1"/>
  <c r="AI4" i="57" a="1"/>
  <c r="AI4" i="57" s="1"/>
  <c r="AJ4" i="57" s="1"/>
  <c r="AL4" i="57" s="1"/>
  <c r="AI32" i="57" a="1"/>
  <c r="AI32" i="57" s="1"/>
  <c r="AJ32" i="57" s="1"/>
  <c r="AK32" i="57" s="1"/>
  <c r="AI15" i="57" a="1"/>
  <c r="AI15" i="57" s="1"/>
  <c r="AJ15" i="57" s="1"/>
  <c r="AK15" i="57" s="1"/>
  <c r="AI23" i="57" a="1"/>
  <c r="AI23" i="57" s="1"/>
  <c r="AJ23" i="57" s="1"/>
  <c r="AL23" i="57" s="1"/>
  <c r="AI30" i="57" a="1"/>
  <c r="AI30" i="57" s="1"/>
  <c r="AJ30" i="57" s="1"/>
  <c r="AK30" i="57" s="1"/>
  <c r="AI3" i="57" a="1"/>
  <c r="AI3" i="57" s="1"/>
  <c r="AJ3" i="57" s="1"/>
  <c r="AL3" i="57" s="1"/>
  <c r="AI33" i="57" a="1"/>
  <c r="AI33" i="57" s="1"/>
  <c r="AJ33" i="57" s="1"/>
  <c r="AK33" i="57" s="1"/>
  <c r="AI11" i="57" a="1"/>
  <c r="AI11" i="57" s="1"/>
  <c r="AJ11" i="57" s="1"/>
  <c r="AK11" i="57" s="1"/>
  <c r="AI26" i="57" a="1"/>
  <c r="AI26" i="57" s="1"/>
  <c r="AJ26" i="57" s="1"/>
  <c r="AK26" i="57" s="1"/>
  <c r="AI14" i="57" a="1"/>
  <c r="AI14" i="57" s="1"/>
  <c r="AJ14" i="57" s="1"/>
  <c r="AK14" i="57" s="1"/>
  <c r="AI19" i="57" a="1"/>
  <c r="AI19" i="57" s="1"/>
  <c r="AJ19" i="57" s="1"/>
  <c r="AL19" i="57" s="1"/>
  <c r="AI20" i="57" a="1"/>
  <c r="AI20" i="57" s="1"/>
  <c r="AJ20" i="57" s="1"/>
  <c r="AL20" i="57" s="1"/>
  <c r="AI8" i="57" a="1"/>
  <c r="AI8" i="57" s="1"/>
  <c r="AJ8" i="57" s="1"/>
  <c r="AL8" i="57" s="1"/>
  <c r="AI7" i="57" a="1"/>
  <c r="AI7" i="57" s="1"/>
  <c r="AJ7" i="57" s="1"/>
  <c r="AL7" i="57" s="1"/>
  <c r="AI29" i="57" a="1"/>
  <c r="AI29" i="57" s="1"/>
  <c r="AJ29" i="57" s="1"/>
  <c r="AK29" i="57" s="1"/>
  <c r="AI6" i="57" a="1"/>
  <c r="AI6" i="57" s="1"/>
  <c r="AJ6" i="57" s="1"/>
  <c r="AL6" i="57" s="1"/>
  <c r="AI9" i="57" a="1"/>
  <c r="AI9" i="57" s="1"/>
  <c r="AJ9" i="57" s="1"/>
  <c r="AL9" i="57" s="1"/>
  <c r="AI22" i="57" a="1"/>
  <c r="AI22" i="57" s="1"/>
  <c r="AJ22" i="57" s="1"/>
  <c r="AL22" i="57" s="1"/>
  <c r="AI16" i="57" a="1"/>
  <c r="AI16" i="57" s="1"/>
  <c r="AJ16" i="57" s="1"/>
  <c r="AK16" i="57" s="1"/>
  <c r="AI21" i="57" a="1"/>
  <c r="AI21" i="57" s="1"/>
  <c r="AJ21" i="57" s="1"/>
  <c r="AL21" i="57" s="1"/>
  <c r="AE102" i="56" a="1"/>
  <c r="AE102" i="56" s="1"/>
  <c r="Q102" i="56"/>
  <c r="BA102" i="56" s="1"/>
  <c r="BB102" i="56" s="1"/>
  <c r="P102" i="56"/>
  <c r="AB102" i="56"/>
  <c r="Z102" i="56"/>
  <c r="AZ102" i="56" s="1"/>
  <c r="U102" i="56"/>
  <c r="AA102" i="56"/>
  <c r="Y102" i="56"/>
  <c r="V102" i="56"/>
  <c r="AY102" i="56" s="1"/>
  <c r="S102" i="56"/>
  <c r="W102" i="56"/>
  <c r="R102" i="56"/>
  <c r="W23" i="55"/>
  <c r="U23" i="55"/>
  <c r="S23" i="55"/>
  <c r="Q23" i="55"/>
  <c r="BA23" i="55" s="1"/>
  <c r="Z23" i="55"/>
  <c r="AZ23" i="55" s="1"/>
  <c r="AB23" i="55"/>
  <c r="V23" i="55"/>
  <c r="AY23" i="55" s="1"/>
  <c r="P23" i="55"/>
  <c r="Y23" i="55"/>
  <c r="R23" i="55"/>
  <c r="AU23" i="55"/>
  <c r="AV98" i="55" s="1"/>
  <c r="AA23" i="55"/>
  <c r="AI12" i="51" a="1"/>
  <c r="AI12" i="51" s="1"/>
  <c r="AJ12" i="51" s="1"/>
  <c r="AK12" i="51" s="1"/>
  <c r="AI25" i="51" a="1"/>
  <c r="AI25" i="51" s="1"/>
  <c r="AJ25" i="51" s="1"/>
  <c r="AL25" i="51" s="1"/>
  <c r="AI13" i="51" a="1"/>
  <c r="AI13" i="51" s="1"/>
  <c r="AJ13" i="51" s="1"/>
  <c r="AK13" i="51" s="1"/>
  <c r="AI6" i="51" a="1"/>
  <c r="AI6" i="51" s="1"/>
  <c r="AJ6" i="51" s="1"/>
  <c r="AL6" i="51" s="1"/>
  <c r="AI17" i="51" a="1"/>
  <c r="AI17" i="51" s="1"/>
  <c r="AJ17" i="51" s="1"/>
  <c r="AK17" i="51" s="1"/>
  <c r="AI16" i="51" a="1"/>
  <c r="AI16" i="51" s="1"/>
  <c r="AJ16" i="51" s="1"/>
  <c r="AK16" i="51" s="1"/>
  <c r="AI15" i="51" a="1"/>
  <c r="AI15" i="51" s="1"/>
  <c r="AJ15" i="51" s="1"/>
  <c r="AK15" i="51" s="1"/>
  <c r="AI18" i="51" a="1"/>
  <c r="AI18" i="51" s="1"/>
  <c r="AJ18" i="51" s="1"/>
  <c r="AL18" i="51" s="1"/>
  <c r="AI27" i="51" a="1"/>
  <c r="AI27" i="51" s="1"/>
  <c r="AJ27" i="51" s="1"/>
  <c r="AK27" i="51" s="1"/>
  <c r="AI22" i="51" a="1"/>
  <c r="AI22" i="51" s="1"/>
  <c r="AJ22" i="51" s="1"/>
  <c r="AL22" i="51" s="1"/>
  <c r="AI14" i="51" a="1"/>
  <c r="AI14" i="51" s="1"/>
  <c r="AJ14" i="51" s="1"/>
  <c r="AK14" i="51" s="1"/>
  <c r="AI3" i="51" a="1"/>
  <c r="AI3" i="51" s="1"/>
  <c r="AJ3" i="51" s="1"/>
  <c r="AL3" i="51" s="1"/>
  <c r="AI33" i="51" a="1"/>
  <c r="AI33" i="51" s="1"/>
  <c r="AJ33" i="51" s="1"/>
  <c r="AK33" i="51" s="1"/>
  <c r="AI23" i="51" a="1"/>
  <c r="AI23" i="51" s="1"/>
  <c r="AJ23" i="51" s="1"/>
  <c r="AL23" i="51" s="1"/>
  <c r="AI9" i="51" a="1"/>
  <c r="AI9" i="51" s="1"/>
  <c r="AJ9" i="51" s="1"/>
  <c r="AL9" i="51" s="1"/>
  <c r="AI8" i="51" a="1"/>
  <c r="AI8" i="51" s="1"/>
  <c r="AJ8" i="51" s="1"/>
  <c r="AL8" i="51" s="1"/>
  <c r="AI28" i="51" a="1"/>
  <c r="AI28" i="51" s="1"/>
  <c r="AJ28" i="51" s="1"/>
  <c r="AK28" i="51" s="1"/>
  <c r="AI32" i="51" a="1"/>
  <c r="AI32" i="51" s="1"/>
  <c r="AJ32" i="51" s="1"/>
  <c r="AK32" i="51" s="1"/>
  <c r="AI10" i="51" a="1"/>
  <c r="AI10" i="51" s="1"/>
  <c r="AJ10" i="51" s="1"/>
  <c r="AK10" i="51" s="1"/>
  <c r="AI11" i="51" a="1"/>
  <c r="AI11" i="51" s="1"/>
  <c r="AJ11" i="51" s="1"/>
  <c r="AK11" i="51" s="1"/>
  <c r="AI26" i="51" a="1"/>
  <c r="AI26" i="51" s="1"/>
  <c r="AJ26" i="51" s="1"/>
  <c r="AK26" i="51" s="1"/>
  <c r="AI30" i="51" a="1"/>
  <c r="AI30" i="51" s="1"/>
  <c r="AJ30" i="51" s="1"/>
  <c r="AK30" i="51" s="1"/>
  <c r="AI7" i="51" a="1"/>
  <c r="AI7" i="51" s="1"/>
  <c r="AJ7" i="51" s="1"/>
  <c r="AL7" i="51" s="1"/>
  <c r="AI4" i="51" a="1"/>
  <c r="AI4" i="51" s="1"/>
  <c r="AJ4" i="51" s="1"/>
  <c r="AL4" i="51" s="1"/>
  <c r="AI20" i="51" a="1"/>
  <c r="AI20" i="51" s="1"/>
  <c r="AJ20" i="51" s="1"/>
  <c r="AL20" i="51" s="1"/>
  <c r="AI19" i="51" a="1"/>
  <c r="AI19" i="51" s="1"/>
  <c r="AJ19" i="51" s="1"/>
  <c r="AL19" i="51" s="1"/>
  <c r="AI24" i="51" a="1"/>
  <c r="AI24" i="51" s="1"/>
  <c r="AJ24" i="51" s="1"/>
  <c r="AL24" i="51" s="1"/>
  <c r="AI29" i="51" a="1"/>
  <c r="AI29" i="51" s="1"/>
  <c r="AJ29" i="51" s="1"/>
  <c r="AK29" i="51" s="1"/>
  <c r="AI2" i="51" a="1"/>
  <c r="AI2" i="51" s="1"/>
  <c r="AJ2" i="51" s="1"/>
  <c r="AL2" i="51" s="1"/>
  <c r="AI21" i="51" a="1"/>
  <c r="AI21" i="51" s="1"/>
  <c r="AJ21" i="51" s="1"/>
  <c r="AL21" i="51" s="1"/>
  <c r="AI5" i="51" a="1"/>
  <c r="AI5" i="51" s="1"/>
  <c r="AJ5" i="51" s="1"/>
  <c r="AL5" i="51" s="1"/>
  <c r="AI31" i="51" a="1"/>
  <c r="AI31" i="51" s="1"/>
  <c r="AJ31" i="51" s="1"/>
  <c r="AK31" i="51" s="1"/>
  <c r="Y114" i="57"/>
  <c r="W114" i="57"/>
  <c r="V114" i="57"/>
  <c r="AY114" i="57" s="1"/>
  <c r="U114" i="57"/>
  <c r="AS114" i="57"/>
  <c r="AF114" i="57" s="1"/>
  <c r="S114" i="57"/>
  <c r="AB114" i="57"/>
  <c r="R114" i="57"/>
  <c r="Q114" i="57"/>
  <c r="BA114" i="57" s="1"/>
  <c r="AA114" i="57"/>
  <c r="Z114" i="57"/>
  <c r="AZ114" i="57" s="1"/>
  <c r="P114" i="57"/>
  <c r="Y13" i="54"/>
  <c r="P13" i="54"/>
  <c r="W13" i="54"/>
  <c r="V13" i="54"/>
  <c r="AY13" i="54" s="1"/>
  <c r="U13" i="54"/>
  <c r="AA13" i="54"/>
  <c r="S13" i="54"/>
  <c r="AB13" i="54"/>
  <c r="AU13" i="54"/>
  <c r="AV83" i="54" s="1"/>
  <c r="R13" i="54"/>
  <c r="Q13" i="54"/>
  <c r="BA13" i="54" s="1"/>
  <c r="Z13" i="54"/>
  <c r="AZ13" i="54" s="1"/>
  <c r="U129" i="50"/>
  <c r="R129" i="50"/>
  <c r="AS129" i="50"/>
  <c r="AF129" i="50" s="1"/>
  <c r="Q129" i="50"/>
  <c r="BA129" i="50" s="1"/>
  <c r="AB129" i="50"/>
  <c r="S129" i="50"/>
  <c r="P129" i="50"/>
  <c r="V129" i="50"/>
  <c r="AY129" i="50" s="1"/>
  <c r="Z129" i="50"/>
  <c r="AZ129" i="50" s="1"/>
  <c r="Y129" i="50"/>
  <c r="W129" i="50"/>
  <c r="AA129" i="50"/>
  <c r="R64" i="56"/>
  <c r="Z64" i="56"/>
  <c r="AZ64" i="56" s="1"/>
  <c r="AA64" i="56"/>
  <c r="P64" i="56"/>
  <c r="V64" i="56"/>
  <c r="AY64" i="56" s="1"/>
  <c r="Y64" i="56"/>
  <c r="S64" i="56"/>
  <c r="W64" i="56"/>
  <c r="U64" i="56"/>
  <c r="AU64" i="56"/>
  <c r="Q64" i="56"/>
  <c r="BA64" i="56" s="1"/>
  <c r="AB64" i="56"/>
  <c r="U73" i="53"/>
  <c r="Z73" i="53"/>
  <c r="AZ73" i="53" s="1"/>
  <c r="P73" i="53"/>
  <c r="S73" i="53"/>
  <c r="R73" i="53"/>
  <c r="Q73" i="53"/>
  <c r="BA73" i="53" s="1"/>
  <c r="AA73" i="53"/>
  <c r="V73" i="53"/>
  <c r="AY73" i="53" s="1"/>
  <c r="W73" i="53"/>
  <c r="AB73" i="53"/>
  <c r="Y73" i="53"/>
  <c r="Z91" i="51"/>
  <c r="AZ91" i="51" s="1"/>
  <c r="Y91" i="51"/>
  <c r="Q91" i="51"/>
  <c r="BA91" i="51" s="1"/>
  <c r="BB91" i="51" s="1"/>
  <c r="AB91" i="51"/>
  <c r="AA91" i="51"/>
  <c r="W91" i="51"/>
  <c r="U91" i="51"/>
  <c r="P91" i="51"/>
  <c r="V91" i="51"/>
  <c r="AY91" i="51" s="1"/>
  <c r="AE91" i="51" a="1"/>
  <c r="AE91" i="51" s="1"/>
  <c r="AD91" i="51" s="1"/>
  <c r="AC91" i="51" s="1"/>
  <c r="S91" i="51"/>
  <c r="R91" i="51"/>
  <c r="Y88" i="58"/>
  <c r="AB88" i="58"/>
  <c r="P88" i="58"/>
  <c r="Z88" i="58"/>
  <c r="AZ88" i="58" s="1"/>
  <c r="W88" i="58"/>
  <c r="V88" i="58"/>
  <c r="AY88" i="58" s="1"/>
  <c r="S88" i="58"/>
  <c r="U88" i="58"/>
  <c r="AA88" i="58"/>
  <c r="R88" i="58"/>
  <c r="Q88" i="58"/>
  <c r="BA88" i="58" s="1"/>
  <c r="BB88" i="58" s="1"/>
  <c r="AE88" i="58" a="1"/>
  <c r="AE88" i="58" s="1"/>
  <c r="AD88" i="58" s="1"/>
  <c r="AC88" i="58" s="1"/>
  <c r="Y33" i="54"/>
  <c r="AB33" i="54"/>
  <c r="R33" i="54"/>
  <c r="AA33" i="54"/>
  <c r="W33" i="54"/>
  <c r="Q33" i="54"/>
  <c r="BA33" i="54" s="1"/>
  <c r="U33" i="54"/>
  <c r="P33" i="54"/>
  <c r="V33" i="54"/>
  <c r="AY33" i="54" s="1"/>
  <c r="AU33" i="54"/>
  <c r="S33" i="54"/>
  <c r="Z33" i="54"/>
  <c r="AZ33" i="54" s="1"/>
  <c r="R121" i="55"/>
  <c r="V121" i="55"/>
  <c r="AY121" i="55" s="1"/>
  <c r="AB121" i="55"/>
  <c r="U121" i="55"/>
  <c r="AA121" i="55"/>
  <c r="AS121" i="55"/>
  <c r="AF121" i="55" s="1"/>
  <c r="W121" i="55"/>
  <c r="Q121" i="55"/>
  <c r="BA121" i="55" s="1"/>
  <c r="Z121" i="55"/>
  <c r="AZ121" i="55" s="1"/>
  <c r="S121" i="55"/>
  <c r="P121" i="55"/>
  <c r="Y121" i="55"/>
  <c r="R98" i="54"/>
  <c r="S98" i="54"/>
  <c r="AB98" i="54"/>
  <c r="AE98" i="54" a="1"/>
  <c r="AE98" i="54" s="1"/>
  <c r="W98" i="54"/>
  <c r="U98" i="54"/>
  <c r="V98" i="54"/>
  <c r="AY98" i="54" s="1"/>
  <c r="P98" i="54"/>
  <c r="Q98" i="54"/>
  <c r="BA98" i="54" s="1"/>
  <c r="BB98" i="54" s="1"/>
  <c r="AA98" i="54"/>
  <c r="Z98" i="54"/>
  <c r="AZ98" i="54" s="1"/>
  <c r="Y98" i="54"/>
  <c r="W103" i="51"/>
  <c r="AB103" i="51"/>
  <c r="Q103" i="51"/>
  <c r="BA103" i="51" s="1"/>
  <c r="S103" i="51"/>
  <c r="AS103" i="51"/>
  <c r="AF103" i="51" s="1"/>
  <c r="Y103" i="51"/>
  <c r="V103" i="51"/>
  <c r="AY103" i="51" s="1"/>
  <c r="R103" i="51"/>
  <c r="Z103" i="51"/>
  <c r="AZ103" i="51" s="1"/>
  <c r="P103" i="51"/>
  <c r="U103" i="51"/>
  <c r="AA103" i="51"/>
  <c r="AB14" i="49"/>
  <c r="AA14" i="49"/>
  <c r="Z14" i="49"/>
  <c r="AZ14" i="49" s="1"/>
  <c r="Y14" i="49"/>
  <c r="AE14" i="49" a="1"/>
  <c r="AE14" i="49" s="1"/>
  <c r="W14" i="49"/>
  <c r="P14" i="49"/>
  <c r="Q14" i="49"/>
  <c r="BA14" i="49" s="1"/>
  <c r="BB14" i="49" s="1"/>
  <c r="R14" i="49"/>
  <c r="V14" i="49"/>
  <c r="AY14" i="49" s="1"/>
  <c r="U14" i="49"/>
  <c r="S14" i="49"/>
  <c r="AU14" i="49"/>
  <c r="AV123" i="49" s="1"/>
  <c r="Y37" i="49"/>
  <c r="W37" i="49"/>
  <c r="V37" i="49"/>
  <c r="AY37" i="49" s="1"/>
  <c r="S37" i="49"/>
  <c r="AB37" i="49"/>
  <c r="Q37" i="49"/>
  <c r="BA37" i="49" s="1"/>
  <c r="U37" i="49"/>
  <c r="AA37" i="49"/>
  <c r="R37" i="49"/>
  <c r="P37" i="49"/>
  <c r="Z37" i="49"/>
  <c r="AZ37" i="49" s="1"/>
  <c r="AU37" i="49"/>
  <c r="Y85" i="50"/>
  <c r="AA85" i="50"/>
  <c r="V85" i="50"/>
  <c r="AY85" i="50" s="1"/>
  <c r="Z85" i="50"/>
  <c r="AZ85" i="50" s="1"/>
  <c r="U85" i="50"/>
  <c r="P85" i="50"/>
  <c r="S85" i="50"/>
  <c r="R85" i="50"/>
  <c r="W85" i="50"/>
  <c r="Q85" i="50"/>
  <c r="BA85" i="50" s="1"/>
  <c r="BB85" i="50" s="1"/>
  <c r="AB85" i="50"/>
  <c r="AE85" i="50" a="1"/>
  <c r="AE85" i="50" s="1"/>
  <c r="AD85" i="50" s="1"/>
  <c r="AC85" i="50" s="1"/>
  <c r="AB92" i="49"/>
  <c r="AA92" i="49"/>
  <c r="AE92" i="49" a="1"/>
  <c r="AE92" i="49" s="1"/>
  <c r="AD92" i="49" s="1"/>
  <c r="AC92" i="49" s="1"/>
  <c r="U92" i="49"/>
  <c r="R92" i="49"/>
  <c r="P92" i="49"/>
  <c r="S92" i="49"/>
  <c r="Y92" i="49"/>
  <c r="Q92" i="49"/>
  <c r="BA92" i="49" s="1"/>
  <c r="BB92" i="49" s="1"/>
  <c r="Z92" i="49"/>
  <c r="AZ92" i="49" s="1"/>
  <c r="W92" i="49"/>
  <c r="V92" i="49"/>
  <c r="AY92" i="49" s="1"/>
  <c r="Z111" i="50"/>
  <c r="AZ111" i="50" s="1"/>
  <c r="AS111" i="50"/>
  <c r="AF111" i="50" s="1"/>
  <c r="Q111" i="50"/>
  <c r="BA111" i="50" s="1"/>
  <c r="AA111" i="50"/>
  <c r="W111" i="50"/>
  <c r="S111" i="50"/>
  <c r="AB111" i="50"/>
  <c r="U111" i="50"/>
  <c r="Y111" i="50"/>
  <c r="P111" i="50"/>
  <c r="V111" i="50"/>
  <c r="AY111" i="50" s="1"/>
  <c r="R111" i="50"/>
  <c r="D30" i="43"/>
  <c r="A30" i="43"/>
  <c r="W19" i="46"/>
  <c r="AA19" i="46"/>
  <c r="AU19" i="46"/>
  <c r="AV120" i="46" s="1"/>
  <c r="Z19" i="46"/>
  <c r="AZ19" i="46" s="1"/>
  <c r="P19" i="46"/>
  <c r="U19" i="46"/>
  <c r="Y19" i="46"/>
  <c r="S19" i="46"/>
  <c r="AE19" i="46" a="1"/>
  <c r="AE19" i="46" s="1"/>
  <c r="V19" i="46"/>
  <c r="AY19" i="46" s="1"/>
  <c r="AB19" i="46"/>
  <c r="R19" i="46"/>
  <c r="Q19" i="46"/>
  <c r="BA19" i="46" s="1"/>
  <c r="BB19" i="46" s="1"/>
  <c r="U21" i="44"/>
  <c r="AE21" i="44" a="1"/>
  <c r="AE21" i="44" s="1"/>
  <c r="W21" i="44"/>
  <c r="R21" i="44"/>
  <c r="Q21" i="44"/>
  <c r="BA21" i="44" s="1"/>
  <c r="BB21" i="44" s="1"/>
  <c r="S21" i="44"/>
  <c r="AB21" i="44"/>
  <c r="P21" i="44"/>
  <c r="Z21" i="44"/>
  <c r="AZ21" i="44" s="1"/>
  <c r="V21" i="44"/>
  <c r="AY21" i="44" s="1"/>
  <c r="Y21" i="44"/>
  <c r="AA21" i="44"/>
  <c r="AU21" i="44"/>
  <c r="Y83" i="46"/>
  <c r="AA83" i="46"/>
  <c r="R83" i="46"/>
  <c r="V83" i="46"/>
  <c r="AY83" i="46" s="1"/>
  <c r="S83" i="46"/>
  <c r="Z83" i="46"/>
  <c r="AZ83" i="46" s="1"/>
  <c r="P83" i="46"/>
  <c r="W83" i="46"/>
  <c r="AE83" i="46" a="1"/>
  <c r="AE83" i="46" s="1"/>
  <c r="AB83" i="46"/>
  <c r="U83" i="46"/>
  <c r="Q83" i="46"/>
  <c r="BA83" i="46" s="1"/>
  <c r="BB83" i="46" s="1"/>
  <c r="AB41" i="46"/>
  <c r="P41" i="46"/>
  <c r="AA41" i="46"/>
  <c r="Y41" i="46"/>
  <c r="R41" i="46"/>
  <c r="AE41" i="46" a="1"/>
  <c r="AE41" i="46" s="1"/>
  <c r="Q41" i="46"/>
  <c r="BA41" i="46" s="1"/>
  <c r="BB41" i="46" s="1"/>
  <c r="V41" i="46"/>
  <c r="AY41" i="46" s="1"/>
  <c r="Z41" i="46"/>
  <c r="AZ41" i="46" s="1"/>
  <c r="AU41" i="46"/>
  <c r="AV110" i="46" s="1"/>
  <c r="U41" i="46"/>
  <c r="S41" i="46"/>
  <c r="W41" i="46"/>
  <c r="AA55" i="45"/>
  <c r="Q55" i="45"/>
  <c r="BA55" i="45" s="1"/>
  <c r="S55" i="45"/>
  <c r="R55" i="45"/>
  <c r="V55" i="45"/>
  <c r="AY55" i="45" s="1"/>
  <c r="AB55" i="45"/>
  <c r="U55" i="45"/>
  <c r="AU55" i="45"/>
  <c r="Y55" i="45"/>
  <c r="Z55" i="45"/>
  <c r="AZ55" i="45" s="1"/>
  <c r="P55" i="45"/>
  <c r="W55" i="45"/>
  <c r="D27" i="34"/>
  <c r="A27" i="34"/>
  <c r="Z127" i="46"/>
  <c r="AZ127" i="46" s="1"/>
  <c r="Y127" i="46"/>
  <c r="P127" i="46"/>
  <c r="W127" i="46"/>
  <c r="AA127" i="46"/>
  <c r="V127" i="46"/>
  <c r="AY127" i="46" s="1"/>
  <c r="R127" i="46"/>
  <c r="U127" i="46"/>
  <c r="S127" i="46"/>
  <c r="Q127" i="46"/>
  <c r="BA127" i="46" s="1"/>
  <c r="AB127" i="46"/>
  <c r="R52" i="46"/>
  <c r="Q52" i="46"/>
  <c r="BA52" i="46" s="1"/>
  <c r="BB52" i="46" s="1"/>
  <c r="P52" i="46"/>
  <c r="Y52" i="46"/>
  <c r="U52" i="46"/>
  <c r="AE52" i="46" a="1"/>
  <c r="AE52" i="46" s="1"/>
  <c r="AU52" i="46"/>
  <c r="S52" i="46"/>
  <c r="AA52" i="46"/>
  <c r="AB52" i="46"/>
  <c r="V52" i="46"/>
  <c r="AY52" i="46" s="1"/>
  <c r="W52" i="46"/>
  <c r="Z52" i="46"/>
  <c r="AZ52" i="46" s="1"/>
  <c r="D2" i="37"/>
  <c r="A2" i="37"/>
  <c r="S76" i="36"/>
  <c r="AA76" i="36"/>
  <c r="P76" i="36"/>
  <c r="Z76" i="36"/>
  <c r="AZ76" i="36" s="1"/>
  <c r="V76" i="36"/>
  <c r="AY76" i="36" s="1"/>
  <c r="AS76" i="36"/>
  <c r="AF76" i="36" s="1"/>
  <c r="Y76" i="36"/>
  <c r="W76" i="36"/>
  <c r="U76" i="36"/>
  <c r="AB76" i="36"/>
  <c r="R76" i="36"/>
  <c r="Q76" i="36"/>
  <c r="BA76" i="36" s="1"/>
  <c r="D20" i="43"/>
  <c r="A20" i="43"/>
  <c r="A13" i="35"/>
  <c r="D13" i="35"/>
  <c r="Y39" i="44"/>
  <c r="S39" i="44"/>
  <c r="P39" i="44"/>
  <c r="AU39" i="44"/>
  <c r="V39" i="44"/>
  <c r="AY39" i="44" s="1"/>
  <c r="AA39" i="44"/>
  <c r="U39" i="44"/>
  <c r="Q39" i="44"/>
  <c r="BA39" i="44" s="1"/>
  <c r="BB39" i="44" s="1"/>
  <c r="AE39" i="44" a="1"/>
  <c r="AE39" i="44" s="1"/>
  <c r="AB39" i="44"/>
  <c r="R39" i="44"/>
  <c r="W39" i="44"/>
  <c r="Z39" i="44"/>
  <c r="AZ39" i="44" s="1"/>
  <c r="D64" i="39"/>
  <c r="A64" i="39"/>
  <c r="AI6" i="36" a="1"/>
  <c r="AI6" i="36" s="1"/>
  <c r="AJ6" i="36" s="1"/>
  <c r="AK6" i="36" s="1"/>
  <c r="AI7" i="36" a="1"/>
  <c r="AI7" i="36" s="1"/>
  <c r="AJ7" i="36" s="1"/>
  <c r="AK7" i="36" s="1"/>
  <c r="AI31" i="36" a="1"/>
  <c r="AI31" i="36" s="1"/>
  <c r="AJ31" i="36" s="1"/>
  <c r="AL31" i="36" s="1"/>
  <c r="AI11" i="36" a="1"/>
  <c r="AI11" i="36" s="1"/>
  <c r="AJ11" i="36" s="1"/>
  <c r="AL11" i="36" s="1"/>
  <c r="AI10" i="36" a="1"/>
  <c r="AI10" i="36" s="1"/>
  <c r="AJ10" i="36" s="1"/>
  <c r="AL10" i="36" s="1"/>
  <c r="AI30" i="36" a="1"/>
  <c r="AI30" i="36" s="1"/>
  <c r="AJ30" i="36" s="1"/>
  <c r="AL30" i="36" s="1"/>
  <c r="AI2" i="36" a="1"/>
  <c r="AI2" i="36" s="1"/>
  <c r="AJ2" i="36" s="1"/>
  <c r="AK2" i="36" s="1"/>
  <c r="AI17" i="36" a="1"/>
  <c r="AI17" i="36" s="1"/>
  <c r="AJ17" i="36" s="1"/>
  <c r="AL17" i="36" s="1"/>
  <c r="AI12" i="36" a="1"/>
  <c r="AI12" i="36" s="1"/>
  <c r="AJ12" i="36" s="1"/>
  <c r="AL12" i="36" s="1"/>
  <c r="AI3" i="36" a="1"/>
  <c r="AI3" i="36" s="1"/>
  <c r="AJ3" i="36" s="1"/>
  <c r="AK3" i="36" s="1"/>
  <c r="AI19" i="36" a="1"/>
  <c r="AI19" i="36" s="1"/>
  <c r="AJ19" i="36" s="1"/>
  <c r="AK19" i="36" s="1"/>
  <c r="AI26" i="36" a="1"/>
  <c r="AI26" i="36" s="1"/>
  <c r="AJ26" i="36" s="1"/>
  <c r="AL26" i="36" s="1"/>
  <c r="AI14" i="36" a="1"/>
  <c r="AI14" i="36" s="1"/>
  <c r="AJ14" i="36" s="1"/>
  <c r="AL14" i="36" s="1"/>
  <c r="AI28" i="36" a="1"/>
  <c r="AI28" i="36" s="1"/>
  <c r="AJ28" i="36" s="1"/>
  <c r="AL28" i="36" s="1"/>
  <c r="AI27" i="36" a="1"/>
  <c r="AI27" i="36" s="1"/>
  <c r="AJ27" i="36" s="1"/>
  <c r="AL27" i="36" s="1"/>
  <c r="AI24" i="36" a="1"/>
  <c r="AI24" i="36" s="1"/>
  <c r="AJ24" i="36" s="1"/>
  <c r="AK24" i="36" s="1"/>
  <c r="AI33" i="36" a="1"/>
  <c r="AI33" i="36" s="1"/>
  <c r="AJ33" i="36" s="1"/>
  <c r="AL33" i="36" s="1"/>
  <c r="AI21" i="36" a="1"/>
  <c r="AI21" i="36" s="1"/>
  <c r="AJ21" i="36" s="1"/>
  <c r="AK21" i="36" s="1"/>
  <c r="AI23" i="36" a="1"/>
  <c r="AI23" i="36" s="1"/>
  <c r="AJ23" i="36" s="1"/>
  <c r="AK23" i="36" s="1"/>
  <c r="AI16" i="36" a="1"/>
  <c r="AI16" i="36" s="1"/>
  <c r="AJ16" i="36" s="1"/>
  <c r="AL16" i="36" s="1"/>
  <c r="AU62" i="45"/>
  <c r="W62" i="45"/>
  <c r="Y62" i="45"/>
  <c r="P62" i="45"/>
  <c r="AB62" i="45"/>
  <c r="Q62" i="45"/>
  <c r="BA62" i="45" s="1"/>
  <c r="BB62" i="45" s="1"/>
  <c r="Z62" i="45"/>
  <c r="AZ62" i="45" s="1"/>
  <c r="AE62" i="45" a="1"/>
  <c r="AE62" i="45" s="1"/>
  <c r="R62" i="45"/>
  <c r="V62" i="45"/>
  <c r="AY62" i="45" s="1"/>
  <c r="S62" i="45"/>
  <c r="U62" i="45"/>
  <c r="AA62" i="45"/>
  <c r="V97" i="34"/>
  <c r="AY97" i="34" s="1"/>
  <c r="AS97" i="34"/>
  <c r="AF97" i="34" s="1"/>
  <c r="Q97" i="34"/>
  <c r="BA97" i="34" s="1"/>
  <c r="AA97" i="34"/>
  <c r="AB97" i="34"/>
  <c r="Y97" i="34"/>
  <c r="Z97" i="34"/>
  <c r="AZ97" i="34" s="1"/>
  <c r="U97" i="34"/>
  <c r="P97" i="34"/>
  <c r="W97" i="34"/>
  <c r="R97" i="34"/>
  <c r="S97" i="34"/>
  <c r="AI32" i="30" a="1"/>
  <c r="AI32" i="30" s="1"/>
  <c r="AJ32" i="30" s="1"/>
  <c r="AL32" i="30" s="1"/>
  <c r="AI33" i="30" a="1"/>
  <c r="AI33" i="30" s="1"/>
  <c r="AJ33" i="30" s="1"/>
  <c r="AL33" i="30" s="1"/>
  <c r="AI31" i="30" a="1"/>
  <c r="AI31" i="30" s="1"/>
  <c r="AJ31" i="30" s="1"/>
  <c r="AL31" i="30" s="1"/>
  <c r="AI15" i="30" a="1"/>
  <c r="AI15" i="30" s="1"/>
  <c r="AJ15" i="30" s="1"/>
  <c r="AL15" i="30" s="1"/>
  <c r="AI30" i="30" a="1"/>
  <c r="AI30" i="30" s="1"/>
  <c r="AJ30" i="30" s="1"/>
  <c r="AL30" i="30" s="1"/>
  <c r="AI5" i="30" a="1"/>
  <c r="AI5" i="30" s="1"/>
  <c r="AJ5" i="30" s="1"/>
  <c r="AK5" i="30" s="1"/>
  <c r="AI27" i="30" a="1"/>
  <c r="AI27" i="30" s="1"/>
  <c r="AJ27" i="30" s="1"/>
  <c r="AL27" i="30" s="1"/>
  <c r="AI28" i="30" a="1"/>
  <c r="AI28" i="30" s="1"/>
  <c r="AJ28" i="30" s="1"/>
  <c r="AL28" i="30" s="1"/>
  <c r="AI24" i="30" a="1"/>
  <c r="AI24" i="30" s="1"/>
  <c r="AJ24" i="30" s="1"/>
  <c r="AK24" i="30" s="1"/>
  <c r="AI12" i="30" a="1"/>
  <c r="AI12" i="30" s="1"/>
  <c r="AJ12" i="30" s="1"/>
  <c r="AL12" i="30" s="1"/>
  <c r="AI7" i="30" a="1"/>
  <c r="AI7" i="30" s="1"/>
  <c r="AJ7" i="30" s="1"/>
  <c r="AK7" i="30" s="1"/>
  <c r="AI22" i="30" a="1"/>
  <c r="AI22" i="30" s="1"/>
  <c r="AJ22" i="30" s="1"/>
  <c r="AK22" i="30" s="1"/>
  <c r="AI17" i="30" a="1"/>
  <c r="AI17" i="30" s="1"/>
  <c r="AJ17" i="30" s="1"/>
  <c r="AL17" i="30" s="1"/>
  <c r="AI25" i="30" a="1"/>
  <c r="AI25" i="30" s="1"/>
  <c r="AJ25" i="30" s="1"/>
  <c r="AK25" i="30" s="1"/>
  <c r="AI6" i="30" a="1"/>
  <c r="AI6" i="30" s="1"/>
  <c r="AJ6" i="30" s="1"/>
  <c r="AK6" i="30" s="1"/>
  <c r="AI9" i="30" a="1"/>
  <c r="AI9" i="30" s="1"/>
  <c r="AJ9" i="30" s="1"/>
  <c r="AK9" i="30" s="1"/>
  <c r="AI29" i="30" a="1"/>
  <c r="AI29" i="30" s="1"/>
  <c r="AJ29" i="30" s="1"/>
  <c r="AL29" i="30" s="1"/>
  <c r="AI19" i="30" a="1"/>
  <c r="AI19" i="30" s="1"/>
  <c r="AJ19" i="30" s="1"/>
  <c r="AK19" i="30" s="1"/>
  <c r="AI26" i="30" a="1"/>
  <c r="AI26" i="30" s="1"/>
  <c r="AJ26" i="30" s="1"/>
  <c r="AL26" i="30" s="1"/>
  <c r="AI14" i="30" a="1"/>
  <c r="AI14" i="30" s="1"/>
  <c r="AJ14" i="30" s="1"/>
  <c r="AL14" i="30" s="1"/>
  <c r="AI20" i="30" a="1"/>
  <c r="AI20" i="30" s="1"/>
  <c r="AJ20" i="30" s="1"/>
  <c r="AK20" i="30" s="1"/>
  <c r="AI4" i="30" a="1"/>
  <c r="AI4" i="30" s="1"/>
  <c r="AJ4" i="30" s="1"/>
  <c r="AK4" i="30" s="1"/>
  <c r="AI8" i="30" a="1"/>
  <c r="AI8" i="30" s="1"/>
  <c r="AJ8" i="30" s="1"/>
  <c r="AK8" i="30" s="1"/>
  <c r="AI3" i="30" a="1"/>
  <c r="AI3" i="30" s="1"/>
  <c r="AJ3" i="30" s="1"/>
  <c r="AK3" i="30" s="1"/>
  <c r="AI21" i="30" a="1"/>
  <c r="AI21" i="30" s="1"/>
  <c r="AJ21" i="30" s="1"/>
  <c r="AK21" i="30" s="1"/>
  <c r="AI11" i="30" a="1"/>
  <c r="AI11" i="30" s="1"/>
  <c r="AJ11" i="30" s="1"/>
  <c r="AL11" i="30" s="1"/>
  <c r="AI18" i="30" a="1"/>
  <c r="AI18" i="30" s="1"/>
  <c r="AJ18" i="30" s="1"/>
  <c r="AK18" i="30" s="1"/>
  <c r="AI23" i="30" a="1"/>
  <c r="AI23" i="30" s="1"/>
  <c r="AJ23" i="30" s="1"/>
  <c r="AK23" i="30" s="1"/>
  <c r="AI10" i="30" a="1"/>
  <c r="AI10" i="30" s="1"/>
  <c r="AJ10" i="30" s="1"/>
  <c r="AL10" i="30" s="1"/>
  <c r="AI16" i="30" a="1"/>
  <c r="AI16" i="30" s="1"/>
  <c r="AJ16" i="30" s="1"/>
  <c r="AL16" i="30" s="1"/>
  <c r="AI13" i="30" a="1"/>
  <c r="AI13" i="30" s="1"/>
  <c r="AJ13" i="30" s="1"/>
  <c r="AL13" i="30" s="1"/>
  <c r="AI2" i="30" a="1"/>
  <c r="AI2" i="30" s="1"/>
  <c r="AJ2" i="30" s="1"/>
  <c r="AK2" i="30" s="1"/>
  <c r="A48" i="32"/>
  <c r="D48" i="32"/>
  <c r="R39" i="30"/>
  <c r="U39" i="30"/>
  <c r="AB39" i="30"/>
  <c r="Z39" i="30"/>
  <c r="AZ39" i="30" s="1"/>
  <c r="AU39" i="30"/>
  <c r="AV25" i="30" s="1"/>
  <c r="P39" i="30"/>
  <c r="AA39" i="30"/>
  <c r="AE39" i="30" a="1"/>
  <c r="AE39" i="30" s="1"/>
  <c r="V39" i="30"/>
  <c r="AY39" i="30" s="1"/>
  <c r="Q39" i="30"/>
  <c r="BA39" i="30" s="1"/>
  <c r="BB39" i="30" s="1"/>
  <c r="Y39" i="30"/>
  <c r="W39" i="30"/>
  <c r="S39" i="30"/>
  <c r="AA3" i="12"/>
  <c r="W3" i="12"/>
  <c r="U3" i="12"/>
  <c r="Z3" i="12"/>
  <c r="AZ3" i="12" s="1"/>
  <c r="R3" i="12"/>
  <c r="S3" i="12"/>
  <c r="Q3" i="12"/>
  <c r="BA3" i="12" s="1"/>
  <c r="BB3" i="12" s="1"/>
  <c r="AU3" i="12"/>
  <c r="AV53" i="12" s="1"/>
  <c r="AB3" i="12"/>
  <c r="AE3" i="12" a="1"/>
  <c r="AE3" i="12" s="1"/>
  <c r="V3" i="12"/>
  <c r="AY3" i="12" s="1"/>
  <c r="Y3" i="12"/>
  <c r="P3" i="12"/>
  <c r="AA12" i="44"/>
  <c r="V12" i="44"/>
  <c r="AY12" i="44" s="1"/>
  <c r="Q12" i="44"/>
  <c r="BA12" i="44" s="1"/>
  <c r="U12" i="44"/>
  <c r="Z12" i="44"/>
  <c r="AZ12" i="44" s="1"/>
  <c r="P12" i="44"/>
  <c r="Y12" i="44"/>
  <c r="AU12" i="44"/>
  <c r="AV67" i="44" s="1"/>
  <c r="AB12" i="44"/>
  <c r="W12" i="44"/>
  <c r="R12" i="44"/>
  <c r="S12" i="44"/>
  <c r="AB38" i="31"/>
  <c r="Z38" i="31"/>
  <c r="AZ38" i="31" s="1"/>
  <c r="P38" i="31"/>
  <c r="R38" i="31"/>
  <c r="S38" i="31"/>
  <c r="U38" i="31"/>
  <c r="Q38" i="31"/>
  <c r="BA38" i="31" s="1"/>
  <c r="AA38" i="31"/>
  <c r="V38" i="31"/>
  <c r="AY38" i="31" s="1"/>
  <c r="AU38" i="31"/>
  <c r="Y38" i="31"/>
  <c r="W38" i="31"/>
  <c r="D61" i="12"/>
  <c r="A61" i="12"/>
  <c r="A58" i="32"/>
  <c r="D58" i="32"/>
  <c r="P59" i="28"/>
  <c r="Y59" i="28"/>
  <c r="AE59" i="28" a="1"/>
  <c r="AE59" i="28" s="1"/>
  <c r="R59" i="28"/>
  <c r="AB59" i="28"/>
  <c r="U59" i="28"/>
  <c r="Z59" i="28"/>
  <c r="AZ59" i="28" s="1"/>
  <c r="Q59" i="28"/>
  <c r="BA59" i="28" s="1"/>
  <c r="BB59" i="28" s="1"/>
  <c r="W59" i="28"/>
  <c r="S59" i="28"/>
  <c r="AU59" i="28"/>
  <c r="AA59" i="28"/>
  <c r="V59" i="28"/>
  <c r="AY59" i="28" s="1"/>
  <c r="AI32" i="34" a="1"/>
  <c r="AI32" i="34" s="1"/>
  <c r="AJ32" i="34" s="1"/>
  <c r="AL32" i="34" s="1"/>
  <c r="AI7" i="34" a="1"/>
  <c r="AI7" i="34" s="1"/>
  <c r="AJ7" i="34" s="1"/>
  <c r="AK7" i="34" s="1"/>
  <c r="AI16" i="34" a="1"/>
  <c r="AI16" i="34" s="1"/>
  <c r="AJ16" i="34" s="1"/>
  <c r="AL16" i="34" s="1"/>
  <c r="AI13" i="34" a="1"/>
  <c r="AI13" i="34" s="1"/>
  <c r="AJ13" i="34" s="1"/>
  <c r="AL13" i="34" s="1"/>
  <c r="AI19" i="34" a="1"/>
  <c r="AI19" i="34" s="1"/>
  <c r="AJ19" i="34" s="1"/>
  <c r="AK19" i="34" s="1"/>
  <c r="AI8" i="34" a="1"/>
  <c r="AI8" i="34" s="1"/>
  <c r="AJ8" i="34" s="1"/>
  <c r="AK8" i="34" s="1"/>
  <c r="AI28" i="34" a="1"/>
  <c r="AI28" i="34" s="1"/>
  <c r="AJ28" i="34" s="1"/>
  <c r="AL28" i="34" s="1"/>
  <c r="AI5" i="34" a="1"/>
  <c r="AI5" i="34" s="1"/>
  <c r="AJ5" i="34" s="1"/>
  <c r="AK5" i="34" s="1"/>
  <c r="AI3" i="34" a="1"/>
  <c r="AI3" i="34" s="1"/>
  <c r="AJ3" i="34" s="1"/>
  <c r="AK3" i="34" s="1"/>
  <c r="AI23" i="34" a="1"/>
  <c r="AI23" i="34" s="1"/>
  <c r="AJ23" i="34" s="1"/>
  <c r="AK23" i="34" s="1"/>
  <c r="AI10" i="34" a="1"/>
  <c r="AI10" i="34" s="1"/>
  <c r="AJ10" i="34" s="1"/>
  <c r="AL10" i="34" s="1"/>
  <c r="AI30" i="34" a="1"/>
  <c r="AI30" i="34" s="1"/>
  <c r="AJ30" i="34" s="1"/>
  <c r="AL30" i="34" s="1"/>
  <c r="AI18" i="34" a="1"/>
  <c r="AI18" i="34" s="1"/>
  <c r="AJ18" i="34" s="1"/>
  <c r="AK18" i="34" s="1"/>
  <c r="AI21" i="34" a="1"/>
  <c r="AI21" i="34" s="1"/>
  <c r="AJ21" i="34" s="1"/>
  <c r="AK21" i="34" s="1"/>
  <c r="AI15" i="34" a="1"/>
  <c r="AI15" i="34" s="1"/>
  <c r="AJ15" i="34" s="1"/>
  <c r="AL15" i="34" s="1"/>
  <c r="AI4" i="34" a="1"/>
  <c r="AI4" i="34" s="1"/>
  <c r="AJ4" i="34" s="1"/>
  <c r="AK4" i="34" s="1"/>
  <c r="AI25" i="34" a="1"/>
  <c r="AI25" i="34" s="1"/>
  <c r="AJ25" i="34" s="1"/>
  <c r="AK25" i="34" s="1"/>
  <c r="AI22" i="34" a="1"/>
  <c r="AI22" i="34" s="1"/>
  <c r="AJ22" i="34" s="1"/>
  <c r="AK22" i="34" s="1"/>
  <c r="AI24" i="34" a="1"/>
  <c r="AI24" i="34" s="1"/>
  <c r="AJ24" i="34" s="1"/>
  <c r="AK24" i="34" s="1"/>
  <c r="AI9" i="34" a="1"/>
  <c r="AI9" i="34" s="1"/>
  <c r="AJ9" i="34" s="1"/>
  <c r="AK9" i="34" s="1"/>
  <c r="AI17" i="34" a="1"/>
  <c r="AI17" i="34" s="1"/>
  <c r="AJ17" i="34" s="1"/>
  <c r="AL17" i="34" s="1"/>
  <c r="AI33" i="34" a="1"/>
  <c r="AI33" i="34" s="1"/>
  <c r="AJ33" i="34" s="1"/>
  <c r="AL33" i="34" s="1"/>
  <c r="AI26" i="34" a="1"/>
  <c r="AI26" i="34" s="1"/>
  <c r="AJ26" i="34" s="1"/>
  <c r="AL26" i="34" s="1"/>
  <c r="AI27" i="34" a="1"/>
  <c r="AI27" i="34" s="1"/>
  <c r="AJ27" i="34" s="1"/>
  <c r="AL27" i="34" s="1"/>
  <c r="AI14" i="34" a="1"/>
  <c r="AI14" i="34" s="1"/>
  <c r="AJ14" i="34" s="1"/>
  <c r="AL14" i="34" s="1"/>
  <c r="AI11" i="34" a="1"/>
  <c r="AI11" i="34" s="1"/>
  <c r="AJ11" i="34" s="1"/>
  <c r="AL11" i="34" s="1"/>
  <c r="AI29" i="34" a="1"/>
  <c r="AI29" i="34" s="1"/>
  <c r="AJ29" i="34" s="1"/>
  <c r="AL29" i="34" s="1"/>
  <c r="AI6" i="34" a="1"/>
  <c r="AI6" i="34" s="1"/>
  <c r="AJ6" i="34" s="1"/>
  <c r="AK6" i="34" s="1"/>
  <c r="AI31" i="34" a="1"/>
  <c r="AI31" i="34" s="1"/>
  <c r="AJ31" i="34" s="1"/>
  <c r="AL31" i="34" s="1"/>
  <c r="AI20" i="34" a="1"/>
  <c r="AI20" i="34" s="1"/>
  <c r="AJ20" i="34" s="1"/>
  <c r="AK20" i="34" s="1"/>
  <c r="AI12" i="34" a="1"/>
  <c r="AI12" i="34" s="1"/>
  <c r="AJ12" i="34" s="1"/>
  <c r="AL12" i="34" s="1"/>
  <c r="AI2" i="34" a="1"/>
  <c r="AI2" i="34" s="1"/>
  <c r="AJ2" i="34" s="1"/>
  <c r="AK2" i="34" s="1"/>
  <c r="A67" i="12"/>
  <c r="D67" i="12"/>
  <c r="W4" i="28"/>
  <c r="S4" i="28"/>
  <c r="Z4" i="28"/>
  <c r="AZ4" i="28" s="1"/>
  <c r="R4" i="28"/>
  <c r="V4" i="28"/>
  <c r="AY4" i="28" s="1"/>
  <c r="AU4" i="28"/>
  <c r="AV68" i="28" s="1"/>
  <c r="AA4" i="28"/>
  <c r="U4" i="28"/>
  <c r="Q4" i="28"/>
  <c r="BA4" i="28" s="1"/>
  <c r="P4" i="28"/>
  <c r="Y4" i="28"/>
  <c r="AB4" i="28"/>
  <c r="A52" i="12"/>
  <c r="D52" i="12"/>
  <c r="U97" i="28"/>
  <c r="AE97" i="28" a="1"/>
  <c r="AE97" i="28" s="1"/>
  <c r="AD97" i="28" s="1"/>
  <c r="AC97" i="28" s="1"/>
  <c r="R97" i="28"/>
  <c r="P97" i="28"/>
  <c r="AA97" i="28"/>
  <c r="Y97" i="28"/>
  <c r="Z97" i="28"/>
  <c r="AZ97" i="28" s="1"/>
  <c r="AB97" i="28"/>
  <c r="W97" i="28"/>
  <c r="Q97" i="28"/>
  <c r="BA97" i="28" s="1"/>
  <c r="BB97" i="28" s="1"/>
  <c r="V97" i="28"/>
  <c r="AY97" i="28" s="1"/>
  <c r="S97" i="28"/>
  <c r="AS109" i="12"/>
  <c r="AF109" i="12" s="1"/>
  <c r="AA109" i="12"/>
  <c r="R109" i="12"/>
  <c r="S109" i="12"/>
  <c r="AB109" i="12"/>
  <c r="V109" i="12"/>
  <c r="AY109" i="12" s="1"/>
  <c r="Z109" i="12"/>
  <c r="AZ109" i="12" s="1"/>
  <c r="W109" i="12"/>
  <c r="U109" i="12"/>
  <c r="Y109" i="12"/>
  <c r="P109" i="12"/>
  <c r="Q109" i="12"/>
  <c r="BA109" i="12" s="1"/>
  <c r="AI16" i="33" a="1"/>
  <c r="AI16" i="33" s="1"/>
  <c r="AJ16" i="33" s="1"/>
  <c r="AK16" i="33" s="1"/>
  <c r="AI6" i="33" a="1"/>
  <c r="AI6" i="33" s="1"/>
  <c r="AJ6" i="33" s="1"/>
  <c r="AL6" i="33" s="1"/>
  <c r="AI7" i="33" a="1"/>
  <c r="AI7" i="33" s="1"/>
  <c r="AJ7" i="33" s="1"/>
  <c r="AL7" i="33" s="1"/>
  <c r="AI8" i="33" a="1"/>
  <c r="AI8" i="33" s="1"/>
  <c r="AJ8" i="33" s="1"/>
  <c r="AL8" i="33" s="1"/>
  <c r="AI22" i="33" a="1"/>
  <c r="AI22" i="33" s="1"/>
  <c r="AJ22" i="33" s="1"/>
  <c r="AL22" i="33" s="1"/>
  <c r="AI23" i="33" a="1"/>
  <c r="AI23" i="33" s="1"/>
  <c r="AJ23" i="33" s="1"/>
  <c r="AL23" i="33" s="1"/>
  <c r="AI29" i="33" a="1"/>
  <c r="AI29" i="33" s="1"/>
  <c r="AJ29" i="33" s="1"/>
  <c r="AK29" i="33" s="1"/>
  <c r="AI15" i="33" a="1"/>
  <c r="AI15" i="33" s="1"/>
  <c r="AJ15" i="33" s="1"/>
  <c r="AK15" i="33" s="1"/>
  <c r="AI33" i="33" a="1"/>
  <c r="AI33" i="33" s="1"/>
  <c r="AJ33" i="33" s="1"/>
  <c r="AK33" i="33" s="1"/>
  <c r="AI20" i="33" a="1"/>
  <c r="AI20" i="33" s="1"/>
  <c r="AJ20" i="33" s="1"/>
  <c r="AL20" i="33" s="1"/>
  <c r="AI17" i="33" a="1"/>
  <c r="AI17" i="33" s="1"/>
  <c r="AJ17" i="33" s="1"/>
  <c r="AK17" i="33" s="1"/>
  <c r="AI31" i="33" a="1"/>
  <c r="AI31" i="33" s="1"/>
  <c r="AJ31" i="33" s="1"/>
  <c r="AK31" i="33" s="1"/>
  <c r="AI11" i="33" a="1"/>
  <c r="AI11" i="33" s="1"/>
  <c r="AJ11" i="33" s="1"/>
  <c r="AK11" i="33" s="1"/>
  <c r="AI14" i="33" a="1"/>
  <c r="AI14" i="33" s="1"/>
  <c r="AJ14" i="33" s="1"/>
  <c r="AK14" i="33" s="1"/>
  <c r="AI28" i="33" a="1"/>
  <c r="AI28" i="33" s="1"/>
  <c r="AJ28" i="33" s="1"/>
  <c r="AK28" i="33" s="1"/>
  <c r="AI27" i="33" a="1"/>
  <c r="AI27" i="33" s="1"/>
  <c r="AJ27" i="33" s="1"/>
  <c r="AK27" i="33" s="1"/>
  <c r="AI21" i="33" a="1"/>
  <c r="AI21" i="33" s="1"/>
  <c r="AJ21" i="33" s="1"/>
  <c r="AL21" i="33" s="1"/>
  <c r="AI32" i="33" a="1"/>
  <c r="AI32" i="33" s="1"/>
  <c r="AJ32" i="33" s="1"/>
  <c r="AK32" i="33" s="1"/>
  <c r="AI13" i="33" a="1"/>
  <c r="AI13" i="33" s="1"/>
  <c r="AJ13" i="33" s="1"/>
  <c r="AK13" i="33" s="1"/>
  <c r="AI10" i="33" a="1"/>
  <c r="AI10" i="33" s="1"/>
  <c r="AJ10" i="33" s="1"/>
  <c r="AK10" i="33" s="1"/>
  <c r="AI24" i="33" a="1"/>
  <c r="AI24" i="33" s="1"/>
  <c r="AJ24" i="33" s="1"/>
  <c r="AL24" i="33" s="1"/>
  <c r="AI26" i="33" a="1"/>
  <c r="AI26" i="33" s="1"/>
  <c r="AJ26" i="33" s="1"/>
  <c r="AK26" i="33" s="1"/>
  <c r="AI12" i="33" a="1"/>
  <c r="AI12" i="33" s="1"/>
  <c r="AJ12" i="33" s="1"/>
  <c r="AK12" i="33" s="1"/>
  <c r="AI30" i="33" a="1"/>
  <c r="AI30" i="33" s="1"/>
  <c r="AJ30" i="33" s="1"/>
  <c r="AK30" i="33" s="1"/>
  <c r="AI9" i="33" a="1"/>
  <c r="AI9" i="33" s="1"/>
  <c r="AJ9" i="33" s="1"/>
  <c r="AL9" i="33" s="1"/>
  <c r="AI5" i="33" a="1"/>
  <c r="AI5" i="33" s="1"/>
  <c r="AJ5" i="33" s="1"/>
  <c r="AL5" i="33" s="1"/>
  <c r="AI25" i="33" a="1"/>
  <c r="AI25" i="33" s="1"/>
  <c r="AJ25" i="33" s="1"/>
  <c r="AL25" i="33" s="1"/>
  <c r="AI18" i="33" a="1"/>
  <c r="AI18" i="33" s="1"/>
  <c r="AJ18" i="33" s="1"/>
  <c r="AL18" i="33" s="1"/>
  <c r="AI4" i="33" a="1"/>
  <c r="AI4" i="33" s="1"/>
  <c r="AJ4" i="33" s="1"/>
  <c r="AL4" i="33" s="1"/>
  <c r="AI19" i="33" a="1"/>
  <c r="AI19" i="33" s="1"/>
  <c r="AJ19" i="33" s="1"/>
  <c r="AL19" i="33" s="1"/>
  <c r="AI2" i="33" a="1"/>
  <c r="AI2" i="33" s="1"/>
  <c r="AJ2" i="33" s="1"/>
  <c r="AL2" i="33" s="1"/>
  <c r="AI3" i="33" a="1"/>
  <c r="AI3" i="33" s="1"/>
  <c r="AJ3" i="33" s="1"/>
  <c r="AL3" i="33" s="1"/>
  <c r="D27" i="31"/>
  <c r="A27" i="31"/>
  <c r="AB13" i="12"/>
  <c r="AU13" i="12"/>
  <c r="AV123" i="12" s="1"/>
  <c r="R13" i="12"/>
  <c r="V13" i="12"/>
  <c r="AY13" i="12" s="1"/>
  <c r="Y13" i="12"/>
  <c r="U13" i="12"/>
  <c r="Q13" i="12"/>
  <c r="BA13" i="12" s="1"/>
  <c r="Z13" i="12"/>
  <c r="AZ13" i="12" s="1"/>
  <c r="AA13" i="12"/>
  <c r="W13" i="12"/>
  <c r="S13" i="12"/>
  <c r="P13" i="12"/>
  <c r="Q44" i="46"/>
  <c r="BA44" i="46" s="1"/>
  <c r="R44" i="46"/>
  <c r="Z44" i="46"/>
  <c r="AZ44" i="46" s="1"/>
  <c r="P44" i="46"/>
  <c r="AU44" i="46"/>
  <c r="AV66" i="46" s="1"/>
  <c r="Y44" i="46"/>
  <c r="U44" i="46"/>
  <c r="AB44" i="46"/>
  <c r="S44" i="46"/>
  <c r="W44" i="46"/>
  <c r="AA44" i="46"/>
  <c r="V44" i="46"/>
  <c r="AY44" i="46" s="1"/>
  <c r="Z25" i="46"/>
  <c r="AZ25" i="46" s="1"/>
  <c r="AA25" i="46"/>
  <c r="S25" i="46"/>
  <c r="P25" i="46"/>
  <c r="AU25" i="46"/>
  <c r="AV41" i="46" s="1"/>
  <c r="W25" i="46"/>
  <c r="Q25" i="46"/>
  <c r="BA25" i="46" s="1"/>
  <c r="BB25" i="46" s="1"/>
  <c r="U25" i="46"/>
  <c r="AE25" i="46" a="1"/>
  <c r="AE25" i="46" s="1"/>
  <c r="Y25" i="46"/>
  <c r="AB25" i="46"/>
  <c r="V25" i="46"/>
  <c r="AY25" i="46" s="1"/>
  <c r="R25" i="46"/>
  <c r="AI32" i="40" a="1"/>
  <c r="AI32" i="40" s="1"/>
  <c r="AJ32" i="40" s="1"/>
  <c r="AL32" i="40" s="1"/>
  <c r="AI24" i="40" a="1"/>
  <c r="AI24" i="40" s="1"/>
  <c r="AJ24" i="40" s="1"/>
  <c r="AK24" i="40" s="1"/>
  <c r="AI12" i="39" a="1"/>
  <c r="AI12" i="39" s="1"/>
  <c r="AJ12" i="39" s="1"/>
  <c r="AK12" i="39" s="1"/>
  <c r="AI26" i="39" a="1"/>
  <c r="AI26" i="39" s="1"/>
  <c r="AJ26" i="39" s="1"/>
  <c r="AK26" i="39" s="1"/>
  <c r="AI10" i="39" a="1"/>
  <c r="AI10" i="39" s="1"/>
  <c r="AJ10" i="39" s="1"/>
  <c r="AK10" i="39" s="1"/>
  <c r="AI29" i="44" a="1"/>
  <c r="AI29" i="44" s="1"/>
  <c r="AJ29" i="44" s="1"/>
  <c r="AL29" i="44" s="1"/>
  <c r="AI11" i="44" a="1"/>
  <c r="AI11" i="44" s="1"/>
  <c r="AJ11" i="44" s="1"/>
  <c r="AL11" i="44" s="1"/>
  <c r="AI19" i="44" a="1"/>
  <c r="AI19" i="44" s="1"/>
  <c r="AJ19" i="44" s="1"/>
  <c r="AK19" i="44" s="1"/>
  <c r="AI11" i="43" a="1"/>
  <c r="AI11" i="43" s="1"/>
  <c r="AJ11" i="43" s="1"/>
  <c r="AK11" i="43" s="1"/>
  <c r="AI7" i="43" a="1"/>
  <c r="AI7" i="43" s="1"/>
  <c r="AJ7" i="43" s="1"/>
  <c r="AL7" i="43" s="1"/>
  <c r="AI21" i="41" a="1"/>
  <c r="AI21" i="41" s="1"/>
  <c r="AJ21" i="41" s="1"/>
  <c r="AL21" i="41" s="1"/>
  <c r="AI32" i="41" a="1"/>
  <c r="AI32" i="41" s="1"/>
  <c r="AJ32" i="41" s="1"/>
  <c r="AK32" i="41" s="1"/>
  <c r="AI11" i="45" a="1"/>
  <c r="AI11" i="45" s="1"/>
  <c r="AJ11" i="45" s="1"/>
  <c r="AK11" i="45" s="1"/>
  <c r="AI6" i="45" a="1"/>
  <c r="AI6" i="45" s="1"/>
  <c r="AJ6" i="45" s="1"/>
  <c r="AL6" i="45" s="1"/>
  <c r="AI7" i="45" a="1"/>
  <c r="AI7" i="45" s="1"/>
  <c r="AJ7" i="45" s="1"/>
  <c r="AL7" i="45" s="1"/>
  <c r="AI32" i="38" a="1"/>
  <c r="AI32" i="38" s="1"/>
  <c r="AJ32" i="38" s="1"/>
  <c r="AL32" i="38" s="1"/>
  <c r="AI9" i="38" a="1"/>
  <c r="AI9" i="38" s="1"/>
  <c r="AJ9" i="38" s="1"/>
  <c r="AK9" i="38" s="1"/>
  <c r="AI20" i="36" a="1"/>
  <c r="AI20" i="36" s="1"/>
  <c r="AJ20" i="36" s="1"/>
  <c r="AK20" i="36" s="1"/>
  <c r="AI32" i="36" a="1"/>
  <c r="AI32" i="36" s="1"/>
  <c r="AJ32" i="36" s="1"/>
  <c r="AL32" i="36" s="1"/>
  <c r="AI5" i="35" a="1"/>
  <c r="AI5" i="35" s="1"/>
  <c r="AJ5" i="35" s="1"/>
  <c r="AL5" i="35" s="1"/>
  <c r="AI21" i="35" a="1"/>
  <c r="AI21" i="35" s="1"/>
  <c r="AJ21" i="35" s="1"/>
  <c r="AL21" i="35" s="1"/>
  <c r="AW53" i="46"/>
  <c r="AD55" i="46"/>
  <c r="AD18" i="46"/>
  <c r="AD50" i="46"/>
  <c r="AD57" i="46"/>
  <c r="AW56" i="46"/>
  <c r="AD56" i="46" s="1"/>
  <c r="D85" i="57"/>
  <c r="A78" i="57"/>
  <c r="A129" i="51"/>
  <c r="A82" i="44"/>
  <c r="A92" i="51"/>
  <c r="A92" i="47"/>
  <c r="A113" i="50"/>
  <c r="A114" i="53"/>
  <c r="D114" i="49"/>
  <c r="A85" i="57"/>
  <c r="D76" i="53"/>
  <c r="D125" i="47"/>
  <c r="D122" i="55"/>
  <c r="A91" i="47"/>
  <c r="A111" i="46"/>
  <c r="A88" i="45"/>
  <c r="D119" i="49"/>
  <c r="A90" i="44"/>
  <c r="D128" i="51"/>
  <c r="D124" i="48"/>
  <c r="D81" i="53"/>
  <c r="A85" i="44"/>
  <c r="D115" i="53"/>
  <c r="A76" i="45"/>
  <c r="D118" i="44"/>
  <c r="D73" i="47"/>
  <c r="D86" i="49"/>
  <c r="D67" i="47"/>
  <c r="D113" i="53"/>
  <c r="A94" i="48"/>
  <c r="A115" i="45"/>
  <c r="D112" i="46"/>
  <c r="AW112" i="46" s="1"/>
  <c r="A74" i="46"/>
  <c r="D127" i="44"/>
  <c r="A122" i="47"/>
  <c r="A127" i="48"/>
  <c r="D66" i="34"/>
  <c r="A71" i="47"/>
  <c r="D78" i="57"/>
  <c r="A93" i="48"/>
  <c r="D84" i="52"/>
  <c r="D68" i="47"/>
  <c r="A126" i="48"/>
  <c r="A81" i="34"/>
  <c r="D113" i="34"/>
  <c r="D74" i="33"/>
  <c r="A114" i="48"/>
  <c r="A100" i="35"/>
  <c r="D116" i="44"/>
  <c r="A114" i="44"/>
  <c r="D92" i="44"/>
  <c r="A101" i="31"/>
  <c r="D120" i="33"/>
  <c r="A72" i="55"/>
  <c r="A105" i="47"/>
  <c r="D111" i="50"/>
  <c r="D93" i="31"/>
  <c r="D129" i="47"/>
  <c r="D129" i="48"/>
  <c r="D123" i="47"/>
  <c r="A120" i="49"/>
  <c r="A74" i="34"/>
  <c r="A73" i="34"/>
  <c r="D107" i="34"/>
  <c r="D72" i="31"/>
  <c r="A107" i="33"/>
  <c r="D97" i="48"/>
  <c r="A67" i="34"/>
  <c r="A74" i="49"/>
  <c r="A102" i="46"/>
  <c r="A69" i="47"/>
  <c r="D125" i="43"/>
  <c r="A94" i="44"/>
  <c r="D117" i="33"/>
  <c r="D111" i="33"/>
  <c r="A87" i="28"/>
  <c r="D79" i="34"/>
  <c r="D87" i="33"/>
  <c r="D91" i="44"/>
  <c r="D127" i="51"/>
  <c r="D111" i="34"/>
  <c r="A75" i="34"/>
  <c r="A75" i="58"/>
  <c r="A129" i="31"/>
  <c r="A80" i="28"/>
  <c r="D75" i="33"/>
  <c r="A113" i="58"/>
  <c r="A112" i="33"/>
  <c r="A102" i="31"/>
  <c r="A75" i="28"/>
  <c r="D91" i="36"/>
  <c r="A72" i="34"/>
  <c r="D97" i="32"/>
  <c r="D88" i="40"/>
  <c r="D123" i="32"/>
  <c r="A75" i="45"/>
  <c r="D120" i="48"/>
  <c r="A96" i="47"/>
  <c r="A129" i="32"/>
  <c r="A103" i="51"/>
  <c r="A112" i="54"/>
  <c r="D79" i="53"/>
  <c r="D124" i="47"/>
  <c r="D71" i="35"/>
  <c r="D119" i="40"/>
  <c r="A127" i="36"/>
  <c r="A98" i="51"/>
  <c r="D109" i="33"/>
  <c r="D119" i="52"/>
  <c r="D103" i="38"/>
  <c r="D94" i="35"/>
  <c r="A94" i="35"/>
  <c r="A86" i="44"/>
  <c r="D86" i="44"/>
  <c r="D89" i="57"/>
  <c r="A89" i="57"/>
  <c r="A117" i="45"/>
  <c r="D117" i="45"/>
  <c r="D89" i="45"/>
  <c r="A89" i="45"/>
  <c r="A87" i="56"/>
  <c r="D87" i="56"/>
  <c r="D124" i="51"/>
  <c r="A124" i="51"/>
  <c r="D81" i="49"/>
  <c r="A81" i="49"/>
  <c r="A100" i="46"/>
  <c r="D100" i="46"/>
  <c r="AW100" i="46" s="1"/>
  <c r="A123" i="44"/>
  <c r="D123" i="44"/>
  <c r="A87" i="45"/>
  <c r="D87" i="45"/>
  <c r="A100" i="47"/>
  <c r="D100" i="47"/>
  <c r="A119" i="57"/>
  <c r="D119" i="57"/>
  <c r="A79" i="45"/>
  <c r="D79" i="45"/>
  <c r="A91" i="31"/>
  <c r="D71" i="55"/>
  <c r="A84" i="40"/>
  <c r="A94" i="32"/>
  <c r="A95" i="31"/>
  <c r="D72" i="47"/>
  <c r="A115" i="48"/>
  <c r="A87" i="53"/>
  <c r="D87" i="53"/>
  <c r="A125" i="48"/>
  <c r="D125" i="48"/>
  <c r="A97" i="44"/>
  <c r="D97" i="44"/>
  <c r="D91" i="43"/>
  <c r="A91" i="43"/>
  <c r="D103" i="42"/>
  <c r="A103" i="42"/>
  <c r="A117" i="52"/>
  <c r="D117" i="52"/>
  <c r="D121" i="48"/>
  <c r="A121" i="48"/>
  <c r="D96" i="48"/>
  <c r="A96" i="48"/>
  <c r="D127" i="47"/>
  <c r="A127" i="47"/>
  <c r="D94" i="51"/>
  <c r="A94" i="51"/>
  <c r="A70" i="47"/>
  <c r="D70" i="47"/>
  <c r="A82" i="48"/>
  <c r="D82" i="48"/>
  <c r="A119" i="45"/>
  <c r="D119" i="45"/>
  <c r="D115" i="44"/>
  <c r="A115" i="44"/>
  <c r="A70" i="51"/>
  <c r="D70" i="51"/>
  <c r="A121" i="49"/>
  <c r="D121" i="49"/>
  <c r="A110" i="45"/>
  <c r="D110" i="45"/>
  <c r="A104" i="42"/>
  <c r="D104" i="42"/>
  <c r="D107" i="41"/>
  <c r="A107" i="41"/>
  <c r="D77" i="33"/>
  <c r="A77" i="33"/>
  <c r="D77" i="46"/>
  <c r="AW77" i="46" s="1"/>
  <c r="A77" i="46"/>
  <c r="D105" i="42"/>
  <c r="A105" i="42"/>
  <c r="A84" i="48"/>
  <c r="D84" i="48"/>
  <c r="D95" i="48"/>
  <c r="A95" i="48"/>
  <c r="D73" i="58"/>
  <c r="A73" i="58"/>
  <c r="A97" i="56"/>
  <c r="D97" i="56"/>
  <c r="A69" i="54"/>
  <c r="D69" i="54"/>
  <c r="D85" i="52"/>
  <c r="A85" i="52"/>
  <c r="D73" i="51"/>
  <c r="A73" i="51"/>
  <c r="A80" i="46"/>
  <c r="D80" i="46"/>
  <c r="AW80" i="46" s="1"/>
  <c r="D84" i="45"/>
  <c r="A84" i="45"/>
  <c r="D72" i="43"/>
  <c r="A72" i="43"/>
  <c r="D123" i="43"/>
  <c r="A123" i="43"/>
  <c r="A98" i="42"/>
  <c r="D98" i="42"/>
  <c r="D83" i="40"/>
  <c r="A83" i="40"/>
  <c r="A92" i="40"/>
  <c r="D92" i="40"/>
  <c r="D66" i="39"/>
  <c r="A66" i="39"/>
  <c r="A109" i="38"/>
  <c r="D109" i="38"/>
  <c r="D88" i="37"/>
  <c r="A88" i="37"/>
  <c r="D111" i="37"/>
  <c r="A111" i="37"/>
  <c r="D80" i="37"/>
  <c r="A80" i="37"/>
  <c r="A98" i="35"/>
  <c r="D98" i="35"/>
  <c r="A97" i="35"/>
  <c r="D97" i="35"/>
  <c r="D76" i="34"/>
  <c r="A76" i="34"/>
  <c r="A68" i="34"/>
  <c r="D68" i="34"/>
  <c r="D89" i="32"/>
  <c r="A89" i="32"/>
  <c r="D66" i="31"/>
  <c r="A66" i="31"/>
  <c r="D103" i="31"/>
  <c r="A103" i="31"/>
  <c r="D77" i="28"/>
  <c r="A77" i="28"/>
  <c r="A113" i="28"/>
  <c r="D113" i="28"/>
  <c r="D124" i="12"/>
  <c r="A124" i="12"/>
  <c r="A85" i="12"/>
  <c r="D85" i="12"/>
  <c r="D107" i="58"/>
  <c r="A107" i="58"/>
  <c r="D117" i="56"/>
  <c r="A117" i="56"/>
  <c r="A94" i="56"/>
  <c r="D94" i="56"/>
  <c r="A91" i="52"/>
  <c r="D91" i="52"/>
  <c r="A115" i="52"/>
  <c r="D115" i="52"/>
  <c r="A86" i="52"/>
  <c r="D86" i="52"/>
  <c r="A77" i="49"/>
  <c r="D77" i="49"/>
  <c r="A118" i="49"/>
  <c r="D118" i="49"/>
  <c r="D103" i="47"/>
  <c r="A103" i="47"/>
  <c r="D94" i="47"/>
  <c r="A94" i="47"/>
  <c r="A105" i="46"/>
  <c r="D105" i="46"/>
  <c r="AW105" i="46" s="1"/>
  <c r="D116" i="45"/>
  <c r="A116" i="45"/>
  <c r="D83" i="44"/>
  <c r="A83" i="44"/>
  <c r="D77" i="42"/>
  <c r="A77" i="42"/>
  <c r="D103" i="39"/>
  <c r="A103" i="39"/>
  <c r="D75" i="38"/>
  <c r="A75" i="38"/>
  <c r="D112" i="38"/>
  <c r="A112" i="38"/>
  <c r="D72" i="38"/>
  <c r="A72" i="38"/>
  <c r="D120" i="37"/>
  <c r="A120" i="37"/>
  <c r="D109" i="37"/>
  <c r="A109" i="37"/>
  <c r="A116" i="37"/>
  <c r="D116" i="37"/>
  <c r="A120" i="36"/>
  <c r="D120" i="36"/>
  <c r="A93" i="36"/>
  <c r="D93" i="36"/>
  <c r="D129" i="36"/>
  <c r="A129" i="36"/>
  <c r="D129" i="35"/>
  <c r="A129" i="35"/>
  <c r="A67" i="35"/>
  <c r="D67" i="35"/>
  <c r="A92" i="35"/>
  <c r="D92" i="35"/>
  <c r="A102" i="34"/>
  <c r="D102" i="34"/>
  <c r="A86" i="33"/>
  <c r="D86" i="33"/>
  <c r="D79" i="33"/>
  <c r="A79" i="33"/>
  <c r="D82" i="32"/>
  <c r="A82" i="32"/>
  <c r="A105" i="31"/>
  <c r="D105" i="31"/>
  <c r="D71" i="31"/>
  <c r="A71" i="31"/>
  <c r="D100" i="31"/>
  <c r="A100" i="31"/>
  <c r="D112" i="30"/>
  <c r="A112" i="30"/>
  <c r="A76" i="28"/>
  <c r="D76" i="28"/>
  <c r="D111" i="28"/>
  <c r="A111" i="28"/>
  <c r="A97" i="12"/>
  <c r="D97" i="12"/>
  <c r="A115" i="12"/>
  <c r="D115" i="12"/>
  <c r="D94" i="55"/>
  <c r="A94" i="55"/>
  <c r="D88" i="52"/>
  <c r="A88" i="52"/>
  <c r="A83" i="52"/>
  <c r="D83" i="52"/>
  <c r="D126" i="51"/>
  <c r="A126" i="51"/>
  <c r="A100" i="51"/>
  <c r="D100" i="51"/>
  <c r="D69" i="51"/>
  <c r="A69" i="51"/>
  <c r="A68" i="50"/>
  <c r="D68" i="50"/>
  <c r="A112" i="49"/>
  <c r="D112" i="49"/>
  <c r="D79" i="46"/>
  <c r="AW79" i="46" s="1"/>
  <c r="A79" i="46"/>
  <c r="D128" i="44"/>
  <c r="A128" i="44"/>
  <c r="D87" i="44"/>
  <c r="A87" i="44"/>
  <c r="D116" i="41"/>
  <c r="A116" i="41"/>
  <c r="D127" i="40"/>
  <c r="A127" i="40"/>
  <c r="A93" i="40"/>
  <c r="D93" i="40"/>
  <c r="A95" i="39"/>
  <c r="D95" i="39"/>
  <c r="D105" i="38"/>
  <c r="A105" i="38"/>
  <c r="A84" i="37"/>
  <c r="D84" i="37"/>
  <c r="D94" i="36"/>
  <c r="A94" i="36"/>
  <c r="A89" i="36"/>
  <c r="D89" i="36"/>
  <c r="A83" i="36"/>
  <c r="D83" i="36"/>
  <c r="A128" i="35"/>
  <c r="D128" i="35"/>
  <c r="D96" i="35"/>
  <c r="A96" i="35"/>
  <c r="D103" i="34"/>
  <c r="A103" i="34"/>
  <c r="D84" i="33"/>
  <c r="A84" i="33"/>
  <c r="A81" i="33"/>
  <c r="D81" i="33"/>
  <c r="D119" i="32"/>
  <c r="A119" i="32"/>
  <c r="A88" i="32"/>
  <c r="D88" i="32"/>
  <c r="A104" i="30"/>
  <c r="D104" i="30"/>
  <c r="D81" i="30"/>
  <c r="A81" i="30"/>
  <c r="D106" i="28"/>
  <c r="A106" i="28"/>
  <c r="BC106" i="28" s="1"/>
  <c r="A85" i="28"/>
  <c r="D85" i="28"/>
  <c r="D88" i="28"/>
  <c r="A88" i="28"/>
  <c r="D87" i="12"/>
  <c r="A87" i="12"/>
  <c r="D114" i="12"/>
  <c r="A114" i="12"/>
  <c r="BC114" i="12" s="1"/>
  <c r="A128" i="12"/>
  <c r="D128" i="12"/>
  <c r="A118" i="12"/>
  <c r="D118" i="12"/>
  <c r="A127" i="39"/>
  <c r="A67" i="58"/>
  <c r="D67" i="58"/>
  <c r="D127" i="52"/>
  <c r="A127" i="52"/>
  <c r="A121" i="52"/>
  <c r="D121" i="52"/>
  <c r="D67" i="51"/>
  <c r="A67" i="51"/>
  <c r="A75" i="50"/>
  <c r="D75" i="50"/>
  <c r="A85" i="45"/>
  <c r="D85" i="45"/>
  <c r="A109" i="45"/>
  <c r="D109" i="45"/>
  <c r="D95" i="44"/>
  <c r="A95" i="44"/>
  <c r="D120" i="44"/>
  <c r="A120" i="44"/>
  <c r="D70" i="43"/>
  <c r="A70" i="43"/>
  <c r="A105" i="43"/>
  <c r="D105" i="43"/>
  <c r="D70" i="42"/>
  <c r="A70" i="42"/>
  <c r="A89" i="41"/>
  <c r="D89" i="41"/>
  <c r="D117" i="40"/>
  <c r="A117" i="40"/>
  <c r="A96" i="39"/>
  <c r="D96" i="39"/>
  <c r="A104" i="39"/>
  <c r="D104" i="39"/>
  <c r="D66" i="38"/>
  <c r="A66" i="38"/>
  <c r="D108" i="37"/>
  <c r="A108" i="37"/>
  <c r="D75" i="37"/>
  <c r="A75" i="37"/>
  <c r="A84" i="36"/>
  <c r="D84" i="36"/>
  <c r="A86" i="36"/>
  <c r="D86" i="36"/>
  <c r="D125" i="36"/>
  <c r="A125" i="36"/>
  <c r="A103" i="35"/>
  <c r="D103" i="35"/>
  <c r="A69" i="34"/>
  <c r="D69" i="34"/>
  <c r="A101" i="34"/>
  <c r="D101" i="34"/>
  <c r="D115" i="33"/>
  <c r="A115" i="33"/>
  <c r="A118" i="33"/>
  <c r="D118" i="33"/>
  <c r="A108" i="33"/>
  <c r="D108" i="33"/>
  <c r="A80" i="33"/>
  <c r="D80" i="33"/>
  <c r="D126" i="32"/>
  <c r="A126" i="32"/>
  <c r="D128" i="32"/>
  <c r="A128" i="32"/>
  <c r="A97" i="31"/>
  <c r="D97" i="31"/>
  <c r="D128" i="31"/>
  <c r="A128" i="31"/>
  <c r="A90" i="31"/>
  <c r="D90" i="31"/>
  <c r="A124" i="31"/>
  <c r="D124" i="31"/>
  <c r="D78" i="28"/>
  <c r="A78" i="28"/>
  <c r="A89" i="28"/>
  <c r="D89" i="28"/>
  <c r="D125" i="12"/>
  <c r="A125" i="12"/>
  <c r="A73" i="55"/>
  <c r="D73" i="55"/>
  <c r="D84" i="53"/>
  <c r="A84" i="53"/>
  <c r="A116" i="52"/>
  <c r="D116" i="52"/>
  <c r="A82" i="49"/>
  <c r="D82" i="49"/>
  <c r="A91" i="48"/>
  <c r="D91" i="48"/>
  <c r="A128" i="48"/>
  <c r="D128" i="48"/>
  <c r="A98" i="47"/>
  <c r="D98" i="47"/>
  <c r="A109" i="46"/>
  <c r="D109" i="46"/>
  <c r="AW109" i="46" s="1"/>
  <c r="A69" i="46"/>
  <c r="D69" i="46"/>
  <c r="AW69" i="46" s="1"/>
  <c r="D82" i="45"/>
  <c r="A82" i="45"/>
  <c r="A83" i="45"/>
  <c r="D83" i="45"/>
  <c r="D124" i="44"/>
  <c r="A124" i="44"/>
  <c r="A73" i="42"/>
  <c r="D73" i="42"/>
  <c r="A113" i="42"/>
  <c r="D113" i="42"/>
  <c r="D106" i="41"/>
  <c r="A106" i="41"/>
  <c r="D112" i="41"/>
  <c r="A112" i="41"/>
  <c r="D129" i="40"/>
  <c r="A129" i="40"/>
  <c r="D128" i="40"/>
  <c r="A128" i="40"/>
  <c r="D115" i="40"/>
  <c r="A115" i="40"/>
  <c r="D94" i="39"/>
  <c r="A94" i="39"/>
  <c r="D123" i="39"/>
  <c r="A123" i="39"/>
  <c r="D69" i="38"/>
  <c r="A69" i="38"/>
  <c r="D77" i="38"/>
  <c r="A77" i="38"/>
  <c r="A110" i="38"/>
  <c r="D110" i="38"/>
  <c r="D81" i="38"/>
  <c r="A81" i="38"/>
  <c r="A115" i="37"/>
  <c r="D115" i="37"/>
  <c r="D85" i="37"/>
  <c r="A85" i="37"/>
  <c r="D117" i="36"/>
  <c r="A117" i="36"/>
  <c r="A124" i="36"/>
  <c r="D124" i="36"/>
  <c r="A126" i="36"/>
  <c r="D126" i="36"/>
  <c r="A95" i="36"/>
  <c r="D95" i="36"/>
  <c r="A70" i="35"/>
  <c r="D70" i="35"/>
  <c r="D95" i="35"/>
  <c r="A95" i="35"/>
  <c r="A66" i="35"/>
  <c r="D66" i="35"/>
  <c r="A122" i="35"/>
  <c r="D122" i="35"/>
  <c r="A73" i="35"/>
  <c r="D73" i="35"/>
  <c r="D99" i="34"/>
  <c r="A99" i="34"/>
  <c r="A78" i="33"/>
  <c r="D78" i="33"/>
  <c r="D115" i="32"/>
  <c r="A115" i="32"/>
  <c r="D118" i="32"/>
  <c r="A118" i="32"/>
  <c r="A116" i="32"/>
  <c r="D116" i="32"/>
  <c r="D98" i="31"/>
  <c r="A98" i="31"/>
  <c r="A109" i="28"/>
  <c r="D109" i="28"/>
  <c r="A126" i="12"/>
  <c r="D126" i="12"/>
  <c r="A120" i="12"/>
  <c r="D120" i="12"/>
  <c r="D82" i="12"/>
  <c r="A82" i="12"/>
  <c r="BC82" i="12" s="1"/>
  <c r="A109" i="53"/>
  <c r="D109" i="53"/>
  <c r="A118" i="52"/>
  <c r="D118" i="52"/>
  <c r="D100" i="50"/>
  <c r="A100" i="50"/>
  <c r="D88" i="48"/>
  <c r="A88" i="48"/>
  <c r="A85" i="48"/>
  <c r="D85" i="48"/>
  <c r="A125" i="44"/>
  <c r="D125" i="44"/>
  <c r="A81" i="42"/>
  <c r="D81" i="42"/>
  <c r="A100" i="42"/>
  <c r="D100" i="42"/>
  <c r="A82" i="41"/>
  <c r="D82" i="41"/>
  <c r="D90" i="40"/>
  <c r="A90" i="40"/>
  <c r="D99" i="39"/>
  <c r="A99" i="39"/>
  <c r="A111" i="38"/>
  <c r="D111" i="38"/>
  <c r="A80" i="38"/>
  <c r="D80" i="38"/>
  <c r="D113" i="38"/>
  <c r="A113" i="38"/>
  <c r="A83" i="37"/>
  <c r="D83" i="37"/>
  <c r="D74" i="37"/>
  <c r="A74" i="37"/>
  <c r="D114" i="37"/>
  <c r="A114" i="37"/>
  <c r="A123" i="36"/>
  <c r="D123" i="36"/>
  <c r="A72" i="35"/>
  <c r="D72" i="35"/>
  <c r="A109" i="34"/>
  <c r="D109" i="34"/>
  <c r="D78" i="34"/>
  <c r="A78" i="34"/>
  <c r="D83" i="32"/>
  <c r="A83" i="32"/>
  <c r="A73" i="31"/>
  <c r="D73" i="31"/>
  <c r="D125" i="31"/>
  <c r="A125" i="31"/>
  <c r="D106" i="30"/>
  <c r="A106" i="30"/>
  <c r="A105" i="30"/>
  <c r="D105" i="30"/>
  <c r="A79" i="28"/>
  <c r="D79" i="28"/>
  <c r="D81" i="28"/>
  <c r="A81" i="28"/>
  <c r="D117" i="12"/>
  <c r="A117" i="12"/>
  <c r="D83" i="12"/>
  <c r="A83" i="12"/>
  <c r="D92" i="12"/>
  <c r="A92" i="12"/>
  <c r="D118" i="48"/>
  <c r="A118" i="48"/>
  <c r="A99" i="47"/>
  <c r="D99" i="47"/>
  <c r="A96" i="44"/>
  <c r="D96" i="44"/>
  <c r="A92" i="43"/>
  <c r="D92" i="43"/>
  <c r="D122" i="43"/>
  <c r="A122" i="43"/>
  <c r="A81" i="41"/>
  <c r="D81" i="41"/>
  <c r="A97" i="40"/>
  <c r="D97" i="40"/>
  <c r="D68" i="39"/>
  <c r="A68" i="39"/>
  <c r="D129" i="39"/>
  <c r="A129" i="39"/>
  <c r="D72" i="39"/>
  <c r="A72" i="39"/>
  <c r="A78" i="38"/>
  <c r="D78" i="38"/>
  <c r="D108" i="38"/>
  <c r="A108" i="38"/>
  <c r="A101" i="38"/>
  <c r="D101" i="38"/>
  <c r="A68" i="38"/>
  <c r="D68" i="38"/>
  <c r="D76" i="37"/>
  <c r="A76" i="37"/>
  <c r="D82" i="37"/>
  <c r="A82" i="37"/>
  <c r="A87" i="36"/>
  <c r="D87" i="36"/>
  <c r="D127" i="35"/>
  <c r="A127" i="35"/>
  <c r="D104" i="35"/>
  <c r="A104" i="35"/>
  <c r="D105" i="35"/>
  <c r="A105" i="35"/>
  <c r="D116" i="33"/>
  <c r="A116" i="33"/>
  <c r="A96" i="32"/>
  <c r="D96" i="32"/>
  <c r="D120" i="32"/>
  <c r="A120" i="32"/>
  <c r="D125" i="32"/>
  <c r="A125" i="32"/>
  <c r="D123" i="31"/>
  <c r="A123" i="31"/>
  <c r="A108" i="28"/>
  <c r="D108" i="28"/>
  <c r="D83" i="28"/>
  <c r="A83" i="28"/>
  <c r="D84" i="12"/>
  <c r="A84" i="12"/>
  <c r="D94" i="12"/>
  <c r="A94" i="12"/>
  <c r="A122" i="12"/>
  <c r="BC122" i="12" s="1"/>
  <c r="D122" i="12"/>
  <c r="D129" i="12"/>
  <c r="A129" i="12"/>
  <c r="D108" i="58"/>
  <c r="A108" i="58"/>
  <c r="A102" i="54"/>
  <c r="D102" i="54"/>
  <c r="A86" i="53"/>
  <c r="D86" i="53"/>
  <c r="D101" i="51"/>
  <c r="A101" i="51"/>
  <c r="D69" i="50"/>
  <c r="A69" i="50"/>
  <c r="A89" i="48"/>
  <c r="D89" i="48"/>
  <c r="D126" i="47"/>
  <c r="A126" i="47"/>
  <c r="A126" i="44"/>
  <c r="D126" i="44"/>
  <c r="D67" i="43"/>
  <c r="A67" i="43"/>
  <c r="D101" i="42"/>
  <c r="A101" i="42"/>
  <c r="D108" i="41"/>
  <c r="A108" i="41"/>
  <c r="D77" i="41"/>
  <c r="A77" i="41"/>
  <c r="A94" i="40"/>
  <c r="D94" i="40"/>
  <c r="A91" i="40"/>
  <c r="D91" i="40"/>
  <c r="D100" i="38"/>
  <c r="A100" i="38"/>
  <c r="A73" i="38"/>
  <c r="D73" i="38"/>
  <c r="A76" i="38"/>
  <c r="D76" i="38"/>
  <c r="D71" i="38"/>
  <c r="A71" i="38"/>
  <c r="A78" i="37"/>
  <c r="D78" i="37"/>
  <c r="A117" i="37"/>
  <c r="D117" i="37"/>
  <c r="D121" i="36"/>
  <c r="A121" i="36"/>
  <c r="D114" i="36"/>
  <c r="A114" i="36"/>
  <c r="A122" i="36"/>
  <c r="D122" i="36"/>
  <c r="A102" i="35"/>
  <c r="D102" i="35"/>
  <c r="A101" i="35"/>
  <c r="D101" i="35"/>
  <c r="D126" i="35"/>
  <c r="A126" i="35"/>
  <c r="A104" i="34"/>
  <c r="D104" i="34"/>
  <c r="A92" i="32"/>
  <c r="D92" i="32"/>
  <c r="A91" i="32"/>
  <c r="D91" i="32"/>
  <c r="D95" i="32"/>
  <c r="A95" i="32"/>
  <c r="D70" i="31"/>
  <c r="A70" i="31"/>
  <c r="A69" i="31"/>
  <c r="D69" i="31"/>
  <c r="D118" i="28"/>
  <c r="A118" i="28"/>
  <c r="A74" i="28"/>
  <c r="BC74" i="28" s="1"/>
  <c r="D74" i="28"/>
  <c r="A86" i="12"/>
  <c r="D86" i="12"/>
  <c r="D88" i="12"/>
  <c r="A88" i="12"/>
  <c r="A118" i="57"/>
  <c r="D118" i="57"/>
  <c r="D116" i="57"/>
  <c r="A116" i="57"/>
  <c r="D127" i="56"/>
  <c r="A127" i="56"/>
  <c r="D92" i="56"/>
  <c r="A92" i="56"/>
  <c r="A128" i="56"/>
  <c r="D128" i="56"/>
  <c r="D89" i="44"/>
  <c r="A89" i="44"/>
  <c r="D99" i="58"/>
  <c r="A99" i="58"/>
  <c r="D125" i="55"/>
  <c r="A125" i="55"/>
  <c r="A88" i="57"/>
  <c r="D88" i="57"/>
  <c r="D118" i="56"/>
  <c r="A118" i="56"/>
  <c r="A125" i="56"/>
  <c r="D125" i="56"/>
  <c r="A83" i="56"/>
  <c r="D83" i="56"/>
  <c r="A117" i="44"/>
  <c r="D117" i="44"/>
  <c r="D121" i="44"/>
  <c r="A121" i="44"/>
  <c r="A102" i="58"/>
  <c r="D102" i="58"/>
  <c r="A127" i="55"/>
  <c r="D127" i="55"/>
  <c r="D100" i="55"/>
  <c r="A100" i="55"/>
  <c r="A74" i="54"/>
  <c r="D74" i="54"/>
  <c r="A88" i="56"/>
  <c r="D88" i="56"/>
  <c r="A110" i="58"/>
  <c r="D110" i="58"/>
  <c r="D101" i="55"/>
  <c r="A101" i="55"/>
  <c r="D79" i="57"/>
  <c r="A79" i="57"/>
  <c r="A114" i="56"/>
  <c r="D114" i="56"/>
  <c r="D91" i="56"/>
  <c r="A91" i="56"/>
  <c r="A119" i="56"/>
  <c r="D119" i="56"/>
  <c r="D119" i="44"/>
  <c r="A119" i="44"/>
  <c r="D66" i="55"/>
  <c r="A66" i="55"/>
  <c r="D80" i="54"/>
  <c r="A80" i="54"/>
  <c r="D81" i="57"/>
  <c r="A81" i="57"/>
  <c r="A116" i="56"/>
  <c r="D116" i="56"/>
  <c r="A66" i="58"/>
  <c r="D66" i="58"/>
  <c r="A96" i="55"/>
  <c r="D96" i="55"/>
  <c r="A103" i="55"/>
  <c r="D103" i="55"/>
  <c r="A96" i="56"/>
  <c r="D96" i="56"/>
  <c r="D126" i="56"/>
  <c r="A126" i="56"/>
  <c r="D67" i="54"/>
  <c r="A67" i="54"/>
  <c r="D126" i="55"/>
  <c r="A126" i="55"/>
  <c r="A70" i="55"/>
  <c r="D70" i="55"/>
  <c r="A109" i="54"/>
  <c r="D109" i="54"/>
  <c r="A100" i="54"/>
  <c r="D100" i="54"/>
  <c r="D105" i="54"/>
  <c r="A105" i="54"/>
  <c r="A114" i="57"/>
  <c r="BC114" i="57" s="1"/>
  <c r="D114" i="57"/>
  <c r="D81" i="58"/>
  <c r="A81" i="58"/>
  <c r="A77" i="58"/>
  <c r="D77" i="58"/>
  <c r="A79" i="54"/>
  <c r="D79" i="54"/>
  <c r="D82" i="57"/>
  <c r="A82" i="57"/>
  <c r="BC82" i="57" s="1"/>
  <c r="D113" i="57"/>
  <c r="A113" i="57"/>
  <c r="A107" i="57"/>
  <c r="D107" i="57"/>
  <c r="D85" i="56"/>
  <c r="A85" i="56"/>
  <c r="D112" i="58"/>
  <c r="A112" i="58"/>
  <c r="D105" i="55"/>
  <c r="A105" i="55"/>
  <c r="D72" i="54"/>
  <c r="A72" i="54"/>
  <c r="A113" i="54"/>
  <c r="D113" i="54"/>
  <c r="A74" i="58"/>
  <c r="D74" i="58"/>
  <c r="A80" i="58"/>
  <c r="D80" i="58"/>
  <c r="D107" i="42"/>
  <c r="A107" i="42"/>
  <c r="D86" i="41"/>
  <c r="A86" i="41"/>
  <c r="D116" i="40"/>
  <c r="A116" i="40"/>
  <c r="A100" i="34"/>
  <c r="D100" i="34"/>
  <c r="A120" i="40"/>
  <c r="A72" i="58"/>
  <c r="D72" i="58"/>
  <c r="A101" i="58"/>
  <c r="D101" i="58"/>
  <c r="A120" i="57"/>
  <c r="D120" i="57"/>
  <c r="D76" i="57"/>
  <c r="A76" i="57"/>
  <c r="D110" i="57"/>
  <c r="A110" i="57"/>
  <c r="A87" i="57"/>
  <c r="D87" i="57"/>
  <c r="A129" i="56"/>
  <c r="D129" i="56"/>
  <c r="D82" i="56"/>
  <c r="A82" i="56"/>
  <c r="A115" i="56"/>
  <c r="D115" i="56"/>
  <c r="A123" i="56"/>
  <c r="D123" i="56"/>
  <c r="D68" i="55"/>
  <c r="A68" i="55"/>
  <c r="A76" i="54"/>
  <c r="D76" i="54"/>
  <c r="D108" i="54"/>
  <c r="A108" i="54"/>
  <c r="D111" i="53"/>
  <c r="A111" i="53"/>
  <c r="D85" i="53"/>
  <c r="A85" i="53"/>
  <c r="A118" i="53"/>
  <c r="D118" i="53"/>
  <c r="A89" i="53"/>
  <c r="D89" i="53"/>
  <c r="D97" i="51"/>
  <c r="A97" i="51"/>
  <c r="D105" i="50"/>
  <c r="A105" i="50"/>
  <c r="D79" i="50"/>
  <c r="A79" i="50"/>
  <c r="A74" i="50"/>
  <c r="D74" i="50"/>
  <c r="A84" i="44"/>
  <c r="D84" i="44"/>
  <c r="A99" i="43"/>
  <c r="D99" i="43"/>
  <c r="D97" i="43"/>
  <c r="A97" i="43"/>
  <c r="D126" i="43"/>
  <c r="A126" i="43"/>
  <c r="A96" i="43"/>
  <c r="D96" i="43"/>
  <c r="A75" i="42"/>
  <c r="D75" i="42"/>
  <c r="D79" i="42"/>
  <c r="A79" i="42"/>
  <c r="A111" i="41"/>
  <c r="D111" i="41"/>
  <c r="D117" i="41"/>
  <c r="A117" i="41"/>
  <c r="D95" i="40"/>
  <c r="A95" i="40"/>
  <c r="A123" i="40"/>
  <c r="D123" i="40"/>
  <c r="D125" i="39"/>
  <c r="A125" i="39"/>
  <c r="D105" i="39"/>
  <c r="A105" i="39"/>
  <c r="A106" i="38"/>
  <c r="D106" i="38"/>
  <c r="D86" i="37"/>
  <c r="A86" i="37"/>
  <c r="D93" i="35"/>
  <c r="A93" i="35"/>
  <c r="D91" i="35"/>
  <c r="A91" i="35"/>
  <c r="A76" i="33"/>
  <c r="D76" i="33"/>
  <c r="A113" i="33"/>
  <c r="D113" i="33"/>
  <c r="A78" i="30"/>
  <c r="D78" i="30"/>
  <c r="A117" i="28"/>
  <c r="D117" i="28"/>
  <c r="D89" i="12"/>
  <c r="A89" i="12"/>
  <c r="D124" i="35"/>
  <c r="A124" i="35"/>
  <c r="A110" i="30"/>
  <c r="D110" i="30"/>
  <c r="D107" i="28"/>
  <c r="A107" i="28"/>
  <c r="D104" i="58"/>
  <c r="A104" i="58"/>
  <c r="D70" i="58"/>
  <c r="A70" i="58"/>
  <c r="A74" i="57"/>
  <c r="BC74" i="57" s="1"/>
  <c r="D74" i="57"/>
  <c r="D75" i="57"/>
  <c r="A75" i="57"/>
  <c r="A86" i="56"/>
  <c r="D86" i="56"/>
  <c r="D122" i="56"/>
  <c r="A122" i="56"/>
  <c r="D98" i="55"/>
  <c r="A98" i="55"/>
  <c r="A102" i="55"/>
  <c r="D102" i="55"/>
  <c r="D104" i="55"/>
  <c r="A104" i="55"/>
  <c r="D129" i="55"/>
  <c r="A129" i="55"/>
  <c r="D95" i="55"/>
  <c r="A95" i="55"/>
  <c r="D107" i="54"/>
  <c r="A107" i="54"/>
  <c r="A106" i="54"/>
  <c r="D106" i="54"/>
  <c r="A71" i="54"/>
  <c r="D71" i="54"/>
  <c r="A75" i="53"/>
  <c r="D75" i="53"/>
  <c r="D82" i="53"/>
  <c r="A82" i="53"/>
  <c r="A82" i="52"/>
  <c r="D82" i="52"/>
  <c r="A122" i="52"/>
  <c r="D122" i="52"/>
  <c r="A114" i="52"/>
  <c r="D114" i="52"/>
  <c r="A93" i="51"/>
  <c r="D93" i="51"/>
  <c r="A71" i="51"/>
  <c r="D71" i="51"/>
  <c r="D109" i="50"/>
  <c r="A109" i="50"/>
  <c r="A80" i="50"/>
  <c r="D80" i="50"/>
  <c r="D104" i="50"/>
  <c r="A104" i="50"/>
  <c r="D123" i="48"/>
  <c r="A123" i="48"/>
  <c r="A90" i="43"/>
  <c r="D90" i="43"/>
  <c r="D66" i="43"/>
  <c r="A66" i="43"/>
  <c r="D95" i="43"/>
  <c r="A95" i="43"/>
  <c r="D102" i="43"/>
  <c r="A102" i="43"/>
  <c r="A69" i="42"/>
  <c r="D69" i="42"/>
  <c r="A76" i="42"/>
  <c r="D76" i="42"/>
  <c r="D111" i="42"/>
  <c r="A111" i="42"/>
  <c r="A110" i="41"/>
  <c r="D110" i="41"/>
  <c r="A83" i="41"/>
  <c r="D83" i="41"/>
  <c r="D74" i="41"/>
  <c r="A74" i="41"/>
  <c r="A115" i="41"/>
  <c r="D115" i="41"/>
  <c r="D122" i="40"/>
  <c r="A122" i="40"/>
  <c r="A121" i="40"/>
  <c r="D121" i="40"/>
  <c r="A82" i="40"/>
  <c r="D82" i="40"/>
  <c r="A90" i="39"/>
  <c r="D90" i="39"/>
  <c r="A67" i="39"/>
  <c r="D67" i="39"/>
  <c r="D100" i="39"/>
  <c r="A100" i="39"/>
  <c r="A97" i="39"/>
  <c r="D97" i="39"/>
  <c r="A107" i="38"/>
  <c r="D107" i="38"/>
  <c r="A102" i="38"/>
  <c r="D102" i="38"/>
  <c r="D98" i="38"/>
  <c r="A98" i="38"/>
  <c r="A97" i="36"/>
  <c r="D97" i="36"/>
  <c r="D82" i="36"/>
  <c r="A82" i="36"/>
  <c r="D90" i="36"/>
  <c r="A90" i="36"/>
  <c r="D69" i="35"/>
  <c r="A69" i="35"/>
  <c r="D105" i="34"/>
  <c r="A105" i="34"/>
  <c r="A124" i="32"/>
  <c r="D124" i="32"/>
  <c r="A74" i="30"/>
  <c r="D74" i="30"/>
  <c r="A72" i="30"/>
  <c r="D72" i="30"/>
  <c r="A80" i="30"/>
  <c r="D80" i="30"/>
  <c r="A109" i="30"/>
  <c r="D109" i="30"/>
  <c r="D121" i="12"/>
  <c r="A121" i="12"/>
  <c r="A107" i="50"/>
  <c r="D107" i="50"/>
  <c r="A72" i="42"/>
  <c r="D72" i="42"/>
  <c r="D127" i="31"/>
  <c r="A127" i="31"/>
  <c r="D77" i="30"/>
  <c r="A77" i="30"/>
  <c r="A71" i="58"/>
  <c r="D71" i="58"/>
  <c r="D105" i="58"/>
  <c r="A105" i="58"/>
  <c r="A69" i="58"/>
  <c r="D69" i="58"/>
  <c r="D117" i="57"/>
  <c r="A117" i="57"/>
  <c r="A109" i="57"/>
  <c r="D109" i="57"/>
  <c r="A86" i="57"/>
  <c r="D86" i="57"/>
  <c r="D93" i="56"/>
  <c r="A93" i="56"/>
  <c r="D90" i="55"/>
  <c r="A90" i="55"/>
  <c r="A99" i="55"/>
  <c r="D99" i="55"/>
  <c r="A66" i="54"/>
  <c r="D66" i="54"/>
  <c r="A103" i="54"/>
  <c r="D103" i="54"/>
  <c r="D75" i="54"/>
  <c r="A75" i="54"/>
  <c r="A74" i="53"/>
  <c r="D74" i="53"/>
  <c r="D88" i="53"/>
  <c r="A88" i="53"/>
  <c r="D121" i="53"/>
  <c r="A121" i="53"/>
  <c r="A128" i="52"/>
  <c r="D128" i="52"/>
  <c r="D120" i="52"/>
  <c r="A120" i="52"/>
  <c r="D96" i="51"/>
  <c r="A96" i="51"/>
  <c r="A67" i="50"/>
  <c r="D67" i="50"/>
  <c r="D66" i="50"/>
  <c r="A66" i="50"/>
  <c r="D81" i="45"/>
  <c r="A81" i="45"/>
  <c r="A73" i="43"/>
  <c r="D73" i="43"/>
  <c r="D68" i="43"/>
  <c r="A68" i="43"/>
  <c r="D129" i="43"/>
  <c r="A129" i="43"/>
  <c r="A113" i="41"/>
  <c r="D113" i="41"/>
  <c r="A109" i="41"/>
  <c r="D109" i="41"/>
  <c r="D120" i="41"/>
  <c r="A120" i="41"/>
  <c r="D79" i="41"/>
  <c r="A79" i="41"/>
  <c r="A78" i="41"/>
  <c r="D78" i="41"/>
  <c r="A126" i="40"/>
  <c r="D126" i="40"/>
  <c r="A85" i="40"/>
  <c r="D85" i="40"/>
  <c r="A89" i="40"/>
  <c r="D89" i="40"/>
  <c r="D93" i="39"/>
  <c r="A93" i="39"/>
  <c r="D126" i="39"/>
  <c r="A126" i="39"/>
  <c r="A92" i="39"/>
  <c r="D92" i="39"/>
  <c r="D128" i="39"/>
  <c r="A128" i="39"/>
  <c r="A121" i="37"/>
  <c r="D121" i="37"/>
  <c r="D119" i="36"/>
  <c r="A119" i="36"/>
  <c r="D118" i="36"/>
  <c r="A118" i="36"/>
  <c r="A128" i="36"/>
  <c r="D128" i="36"/>
  <c r="A85" i="36"/>
  <c r="D85" i="36"/>
  <c r="D77" i="34"/>
  <c r="A77" i="34"/>
  <c r="D90" i="32"/>
  <c r="A90" i="32"/>
  <c r="A111" i="30"/>
  <c r="D111" i="30"/>
  <c r="D68" i="30"/>
  <c r="A68" i="30"/>
  <c r="D84" i="28"/>
  <c r="A84" i="28"/>
  <c r="D121" i="56"/>
  <c r="A121" i="56"/>
  <c r="A89" i="49"/>
  <c r="D89" i="49"/>
  <c r="A76" i="41"/>
  <c r="D76" i="41"/>
  <c r="D70" i="39"/>
  <c r="A70" i="39"/>
  <c r="D99" i="35"/>
  <c r="A99" i="35"/>
  <c r="A83" i="33"/>
  <c r="D83" i="33"/>
  <c r="D86" i="28"/>
  <c r="A86" i="28"/>
  <c r="D77" i="50"/>
  <c r="A77" i="50"/>
  <c r="A100" i="58"/>
  <c r="D100" i="58"/>
  <c r="A76" i="58"/>
  <c r="D76" i="58"/>
  <c r="D115" i="57"/>
  <c r="A115" i="57"/>
  <c r="D111" i="57"/>
  <c r="A111" i="57"/>
  <c r="D80" i="57"/>
  <c r="A80" i="57"/>
  <c r="A124" i="56"/>
  <c r="D124" i="56"/>
  <c r="D90" i="56"/>
  <c r="A90" i="56"/>
  <c r="A120" i="56"/>
  <c r="D120" i="56"/>
  <c r="A128" i="55"/>
  <c r="D128" i="55"/>
  <c r="A123" i="55"/>
  <c r="D123" i="55"/>
  <c r="D77" i="54"/>
  <c r="A77" i="54"/>
  <c r="A120" i="53"/>
  <c r="D120" i="53"/>
  <c r="D77" i="53"/>
  <c r="A77" i="53"/>
  <c r="A123" i="52"/>
  <c r="D123" i="52"/>
  <c r="D129" i="52"/>
  <c r="A129" i="52"/>
  <c r="D105" i="51"/>
  <c r="A105" i="51"/>
  <c r="D95" i="51"/>
  <c r="A95" i="51"/>
  <c r="D99" i="51"/>
  <c r="A99" i="51"/>
  <c r="D108" i="50"/>
  <c r="A108" i="50"/>
  <c r="A98" i="50"/>
  <c r="D98" i="50"/>
  <c r="A112" i="50"/>
  <c r="D112" i="50"/>
  <c r="D110" i="50"/>
  <c r="A110" i="50"/>
  <c r="D111" i="49"/>
  <c r="A111" i="49"/>
  <c r="A110" i="46"/>
  <c r="D110" i="46"/>
  <c r="AW110" i="46" s="1"/>
  <c r="D107" i="45"/>
  <c r="A107" i="45"/>
  <c r="D129" i="44"/>
  <c r="A129" i="44"/>
  <c r="A68" i="42"/>
  <c r="D68" i="42"/>
  <c r="A121" i="41"/>
  <c r="D121" i="41"/>
  <c r="A114" i="41"/>
  <c r="D114" i="41"/>
  <c r="D118" i="40"/>
  <c r="A118" i="40"/>
  <c r="A87" i="40"/>
  <c r="D87" i="40"/>
  <c r="A70" i="38"/>
  <c r="D70" i="38"/>
  <c r="D79" i="38"/>
  <c r="A79" i="38"/>
  <c r="A67" i="38"/>
  <c r="D67" i="38"/>
  <c r="A106" i="37"/>
  <c r="D106" i="37"/>
  <c r="A118" i="37"/>
  <c r="D118" i="37"/>
  <c r="A92" i="36"/>
  <c r="D92" i="36"/>
  <c r="A90" i="35"/>
  <c r="D90" i="35"/>
  <c r="D114" i="32"/>
  <c r="A114" i="32"/>
  <c r="A126" i="31"/>
  <c r="D126" i="31"/>
  <c r="D67" i="31"/>
  <c r="A67" i="31"/>
  <c r="D101" i="30"/>
  <c r="A101" i="30"/>
  <c r="D67" i="30"/>
  <c r="A67" i="30"/>
  <c r="A69" i="55"/>
  <c r="D69" i="55"/>
  <c r="D110" i="53"/>
  <c r="A110" i="53"/>
  <c r="A108" i="42"/>
  <c r="D108" i="42"/>
  <c r="A68" i="58"/>
  <c r="D68" i="58"/>
  <c r="D98" i="58"/>
  <c r="A98" i="58"/>
  <c r="A108" i="57"/>
  <c r="D108" i="57"/>
  <c r="D106" i="57"/>
  <c r="A106" i="57"/>
  <c r="BC106" i="57" s="1"/>
  <c r="A95" i="56"/>
  <c r="D95" i="56"/>
  <c r="D97" i="55"/>
  <c r="A97" i="55"/>
  <c r="D93" i="55"/>
  <c r="A93" i="55"/>
  <c r="A111" i="54"/>
  <c r="D111" i="54"/>
  <c r="A68" i="54"/>
  <c r="D68" i="54"/>
  <c r="D119" i="53"/>
  <c r="A119" i="53"/>
  <c r="D80" i="53"/>
  <c r="A80" i="53"/>
  <c r="A117" i="53"/>
  <c r="D117" i="53"/>
  <c r="D89" i="52"/>
  <c r="A89" i="52"/>
  <c r="D93" i="52"/>
  <c r="A93" i="52"/>
  <c r="A72" i="51"/>
  <c r="D72" i="51"/>
  <c r="A71" i="50"/>
  <c r="D71" i="50"/>
  <c r="A88" i="44"/>
  <c r="D88" i="44"/>
  <c r="D100" i="43"/>
  <c r="A100" i="43"/>
  <c r="D71" i="42"/>
  <c r="A71" i="42"/>
  <c r="A85" i="41"/>
  <c r="D85" i="41"/>
  <c r="D86" i="40"/>
  <c r="A86" i="40"/>
  <c r="D122" i="39"/>
  <c r="A122" i="39"/>
  <c r="A69" i="39"/>
  <c r="D69" i="39"/>
  <c r="D98" i="39"/>
  <c r="A98" i="39"/>
  <c r="A101" i="39"/>
  <c r="D101" i="39"/>
  <c r="A71" i="39"/>
  <c r="D71" i="39"/>
  <c r="A112" i="37"/>
  <c r="D112" i="37"/>
  <c r="D123" i="35"/>
  <c r="A123" i="35"/>
  <c r="D125" i="35"/>
  <c r="A125" i="35"/>
  <c r="A68" i="35"/>
  <c r="D68" i="35"/>
  <c r="D93" i="32"/>
  <c r="A93" i="32"/>
  <c r="A84" i="32"/>
  <c r="D84" i="32"/>
  <c r="D127" i="32"/>
  <c r="A127" i="32"/>
  <c r="A87" i="32"/>
  <c r="D87" i="32"/>
  <c r="A92" i="31"/>
  <c r="D92" i="31"/>
  <c r="A108" i="30"/>
  <c r="D108" i="30"/>
  <c r="D76" i="30"/>
  <c r="A76" i="30"/>
  <c r="D100" i="30"/>
  <c r="A100" i="30"/>
  <c r="D114" i="28"/>
  <c r="A114" i="28"/>
  <c r="BC114" i="28" s="1"/>
  <c r="D112" i="28"/>
  <c r="A112" i="28"/>
  <c r="D111" i="58"/>
  <c r="A111" i="58"/>
  <c r="A92" i="55"/>
  <c r="D92" i="55"/>
  <c r="D90" i="52"/>
  <c r="A90" i="52"/>
  <c r="D73" i="50"/>
  <c r="A73" i="50"/>
  <c r="A128" i="43"/>
  <c r="D128" i="43"/>
  <c r="A88" i="33"/>
  <c r="D88" i="33"/>
  <c r="D71" i="30"/>
  <c r="A71" i="30"/>
  <c r="A78" i="58"/>
  <c r="D78" i="58"/>
  <c r="D103" i="58"/>
  <c r="A103" i="58"/>
  <c r="A109" i="58"/>
  <c r="D109" i="58"/>
  <c r="A84" i="57"/>
  <c r="D84" i="57"/>
  <c r="D112" i="57"/>
  <c r="A112" i="57"/>
  <c r="D77" i="57"/>
  <c r="A77" i="57"/>
  <c r="D84" i="56"/>
  <c r="A84" i="56"/>
  <c r="D70" i="54"/>
  <c r="A70" i="54"/>
  <c r="D110" i="54"/>
  <c r="A110" i="54"/>
  <c r="D116" i="53"/>
  <c r="A116" i="53"/>
  <c r="D78" i="53"/>
  <c r="A78" i="53"/>
  <c r="D106" i="53"/>
  <c r="A106" i="53"/>
  <c r="D107" i="53"/>
  <c r="A107" i="53"/>
  <c r="A99" i="50"/>
  <c r="D99" i="50"/>
  <c r="A69" i="43"/>
  <c r="D69" i="43"/>
  <c r="A112" i="42"/>
  <c r="D112" i="42"/>
  <c r="A99" i="42"/>
  <c r="D99" i="42"/>
  <c r="D74" i="42"/>
  <c r="A74" i="42"/>
  <c r="A87" i="41"/>
  <c r="D87" i="41"/>
  <c r="D88" i="41"/>
  <c r="A88" i="41"/>
  <c r="D114" i="40"/>
  <c r="A114" i="40"/>
  <c r="D73" i="39"/>
  <c r="A73" i="39"/>
  <c r="A124" i="39"/>
  <c r="D124" i="39"/>
  <c r="A102" i="39"/>
  <c r="D102" i="39"/>
  <c r="D91" i="39"/>
  <c r="A91" i="39"/>
  <c r="D99" i="38"/>
  <c r="A99" i="38"/>
  <c r="D74" i="38"/>
  <c r="A74" i="38"/>
  <c r="D115" i="36"/>
  <c r="A115" i="36"/>
  <c r="D98" i="34"/>
  <c r="A98" i="34"/>
  <c r="D110" i="34"/>
  <c r="A110" i="34"/>
  <c r="A117" i="32"/>
  <c r="D117" i="32"/>
  <c r="D68" i="31"/>
  <c r="A68" i="31"/>
  <c r="A122" i="31"/>
  <c r="D122" i="31"/>
  <c r="A102" i="30"/>
  <c r="D102" i="30"/>
  <c r="A115" i="28"/>
  <c r="D115" i="28"/>
  <c r="D93" i="12"/>
  <c r="A93" i="12"/>
  <c r="A81" i="54"/>
  <c r="D81" i="54"/>
  <c r="D87" i="52"/>
  <c r="A87" i="52"/>
  <c r="A102" i="50"/>
  <c r="D102" i="50"/>
  <c r="A71" i="43"/>
  <c r="D71" i="43"/>
  <c r="D67" i="42"/>
  <c r="A67" i="42"/>
  <c r="A118" i="41"/>
  <c r="D118" i="41"/>
  <c r="D79" i="58"/>
  <c r="A79" i="58"/>
  <c r="D121" i="57"/>
  <c r="A121" i="57"/>
  <c r="D83" i="57"/>
  <c r="A83" i="57"/>
  <c r="A67" i="55"/>
  <c r="D67" i="55"/>
  <c r="D124" i="55"/>
  <c r="A124" i="55"/>
  <c r="A99" i="54"/>
  <c r="D99" i="54"/>
  <c r="D101" i="54"/>
  <c r="A101" i="54"/>
  <c r="D98" i="54"/>
  <c r="A98" i="54"/>
  <c r="A83" i="53"/>
  <c r="D83" i="53"/>
  <c r="A96" i="52"/>
  <c r="D96" i="52"/>
  <c r="D92" i="52"/>
  <c r="A92" i="52"/>
  <c r="D95" i="52"/>
  <c r="A95" i="52"/>
  <c r="D91" i="51"/>
  <c r="A91" i="51"/>
  <c r="A102" i="51"/>
  <c r="D102" i="51"/>
  <c r="D106" i="50"/>
  <c r="A106" i="50"/>
  <c r="D72" i="50"/>
  <c r="A72" i="50"/>
  <c r="D92" i="48"/>
  <c r="A92" i="48"/>
  <c r="A104" i="43"/>
  <c r="D104" i="43"/>
  <c r="D124" i="43"/>
  <c r="A124" i="43"/>
  <c r="D78" i="42"/>
  <c r="A78" i="42"/>
  <c r="A119" i="41"/>
  <c r="D119" i="41"/>
  <c r="D80" i="41"/>
  <c r="A80" i="41"/>
  <c r="A124" i="40"/>
  <c r="D124" i="40"/>
  <c r="A125" i="40"/>
  <c r="D125" i="40"/>
  <c r="A96" i="40"/>
  <c r="D96" i="40"/>
  <c r="A104" i="38"/>
  <c r="D104" i="38"/>
  <c r="D119" i="37"/>
  <c r="A119" i="37"/>
  <c r="D89" i="37"/>
  <c r="A89" i="37"/>
  <c r="D106" i="34"/>
  <c r="A106" i="34"/>
  <c r="A110" i="33"/>
  <c r="D110" i="33"/>
  <c r="D85" i="32"/>
  <c r="A85" i="32"/>
  <c r="D98" i="30"/>
  <c r="A98" i="30"/>
  <c r="A79" i="30"/>
  <c r="D79" i="30"/>
  <c r="D107" i="30"/>
  <c r="A107" i="30"/>
  <c r="A70" i="30"/>
  <c r="D70" i="30"/>
  <c r="D75" i="30"/>
  <c r="A75" i="30"/>
  <c r="D121" i="28"/>
  <c r="A121" i="28"/>
  <c r="A116" i="28"/>
  <c r="D116" i="28"/>
  <c r="D123" i="12"/>
  <c r="A123" i="12"/>
  <c r="A72" i="46"/>
  <c r="D72" i="46"/>
  <c r="AW72" i="46" s="1"/>
  <c r="A109" i="42"/>
  <c r="D109" i="42"/>
  <c r="D107" i="49"/>
  <c r="A107" i="49"/>
  <c r="A117" i="49"/>
  <c r="D117" i="49"/>
  <c r="A101" i="47"/>
  <c r="D101" i="47"/>
  <c r="D73" i="46"/>
  <c r="AW73" i="46" s="1"/>
  <c r="A73" i="46"/>
  <c r="D127" i="43"/>
  <c r="A127" i="43"/>
  <c r="D114" i="33"/>
  <c r="A114" i="33"/>
  <c r="A115" i="49"/>
  <c r="D115" i="49"/>
  <c r="D116" i="48"/>
  <c r="A116" i="48"/>
  <c r="D112" i="45"/>
  <c r="A112" i="45"/>
  <c r="A98" i="43"/>
  <c r="D98" i="43"/>
  <c r="D66" i="42"/>
  <c r="A66" i="42"/>
  <c r="A99" i="46"/>
  <c r="D99" i="46"/>
  <c r="AW99" i="46" s="1"/>
  <c r="A113" i="45"/>
  <c r="D113" i="45"/>
  <c r="A73" i="30"/>
  <c r="D73" i="30"/>
  <c r="D78" i="54"/>
  <c r="A78" i="54"/>
  <c r="D88" i="49"/>
  <c r="A88" i="49"/>
  <c r="D108" i="49"/>
  <c r="A108" i="49"/>
  <c r="D85" i="49"/>
  <c r="A85" i="49"/>
  <c r="A80" i="42"/>
  <c r="D80" i="42"/>
  <c r="D91" i="12"/>
  <c r="A91" i="12"/>
  <c r="A76" i="49"/>
  <c r="D76" i="49"/>
  <c r="D90" i="48"/>
  <c r="A90" i="48"/>
  <c r="D97" i="47"/>
  <c r="A97" i="47"/>
  <c r="A77" i="45"/>
  <c r="D77" i="45"/>
  <c r="D78" i="45"/>
  <c r="A78" i="45"/>
  <c r="A94" i="43"/>
  <c r="D94" i="43"/>
  <c r="D102" i="42"/>
  <c r="A102" i="42"/>
  <c r="D106" i="42"/>
  <c r="A106" i="42"/>
  <c r="A113" i="30"/>
  <c r="D113" i="30"/>
  <c r="A83" i="49"/>
  <c r="D83" i="49"/>
  <c r="A69" i="30"/>
  <c r="D69" i="30"/>
  <c r="A75" i="49"/>
  <c r="D75" i="49"/>
  <c r="D110" i="49"/>
  <c r="A110" i="49"/>
  <c r="A95" i="47"/>
  <c r="D95" i="47"/>
  <c r="A78" i="46"/>
  <c r="D78" i="46"/>
  <c r="AW78" i="46" s="1"/>
  <c r="D120" i="45"/>
  <c r="A120" i="45"/>
  <c r="D106" i="45"/>
  <c r="A106" i="45"/>
  <c r="A74" i="45"/>
  <c r="D74" i="45"/>
  <c r="D93" i="43"/>
  <c r="A93" i="43"/>
  <c r="A86" i="32"/>
  <c r="D86" i="32"/>
  <c r="A80" i="49"/>
  <c r="D80" i="49"/>
  <c r="D109" i="49"/>
  <c r="A109" i="49"/>
  <c r="A128" i="47"/>
  <c r="D128" i="47"/>
  <c r="D118" i="45"/>
  <c r="A118" i="45"/>
  <c r="D108" i="45"/>
  <c r="A108" i="45"/>
  <c r="A121" i="45"/>
  <c r="D121" i="45"/>
  <c r="D87" i="48"/>
  <c r="A87" i="48"/>
  <c r="D102" i="47"/>
  <c r="A102" i="47"/>
  <c r="D90" i="47"/>
  <c r="A90" i="47"/>
  <c r="D66" i="46"/>
  <c r="AW66" i="46" s="1"/>
  <c r="A66" i="46"/>
  <c r="D114" i="45"/>
  <c r="A114" i="45"/>
  <c r="D111" i="45"/>
  <c r="A111" i="45"/>
  <c r="A103" i="43"/>
  <c r="D103" i="43"/>
  <c r="A104" i="54"/>
  <c r="D104" i="54"/>
  <c r="D73" i="54"/>
  <c r="A73" i="54"/>
  <c r="D90" i="51"/>
  <c r="A90" i="51"/>
  <c r="D107" i="37"/>
  <c r="A107" i="37"/>
  <c r="D108" i="53"/>
  <c r="A108" i="53"/>
  <c r="A81" i="50"/>
  <c r="D81" i="50"/>
  <c r="D66" i="30"/>
  <c r="A66" i="30"/>
  <c r="D106" i="58"/>
  <c r="A106" i="58"/>
  <c r="A125" i="51"/>
  <c r="D125" i="51"/>
  <c r="A94" i="52"/>
  <c r="D94" i="52"/>
  <c r="D101" i="50"/>
  <c r="A101" i="50"/>
  <c r="A125" i="52"/>
  <c r="D125" i="52"/>
  <c r="A88" i="36"/>
  <c r="D88" i="36"/>
  <c r="D91" i="55"/>
  <c r="A91" i="55"/>
  <c r="D124" i="52"/>
  <c r="A124" i="52"/>
  <c r="A116" i="49"/>
  <c r="D116" i="49"/>
  <c r="A70" i="50"/>
  <c r="D70" i="50"/>
  <c r="A106" i="49"/>
  <c r="D106" i="49"/>
  <c r="D78" i="49"/>
  <c r="A78" i="49"/>
  <c r="D117" i="48"/>
  <c r="A117" i="48"/>
  <c r="D126" i="52"/>
  <c r="A126" i="52"/>
  <c r="A87" i="49"/>
  <c r="D87" i="49"/>
  <c r="A122" i="48"/>
  <c r="D122" i="48"/>
  <c r="A93" i="47"/>
  <c r="D93" i="47"/>
  <c r="D103" i="50"/>
  <c r="A103" i="50"/>
  <c r="A84" i="49"/>
  <c r="D84" i="49"/>
  <c r="D83" i="48"/>
  <c r="A83" i="48"/>
  <c r="A76" i="50"/>
  <c r="D76" i="50"/>
  <c r="A112" i="53"/>
  <c r="D112" i="53"/>
  <c r="D104" i="51"/>
  <c r="A104" i="51"/>
  <c r="A78" i="50"/>
  <c r="D78" i="50"/>
  <c r="A113" i="49"/>
  <c r="D113" i="49"/>
  <c r="D66" i="51"/>
  <c r="A66" i="51"/>
  <c r="D123" i="51"/>
  <c r="A123" i="51"/>
  <c r="A68" i="51"/>
  <c r="D68" i="51"/>
  <c r="A79" i="49"/>
  <c r="D79" i="49"/>
  <c r="A97" i="52"/>
  <c r="D97" i="52"/>
  <c r="BE2" i="12" l="1" a="1"/>
  <c r="BE2" i="12" s="1"/>
  <c r="AV56" i="12"/>
  <c r="AD104" i="12"/>
  <c r="AC104" i="12" s="1"/>
  <c r="AV2" i="12"/>
  <c r="BB44" i="12"/>
  <c r="AD72" i="12"/>
  <c r="AC72" i="12" s="1"/>
  <c r="BB61" i="12"/>
  <c r="BB59" i="12"/>
  <c r="AD108" i="59"/>
  <c r="AC108" i="59" s="1"/>
  <c r="BE98" i="28" a="1"/>
  <c r="BE98" i="28" s="1"/>
  <c r="AD95" i="57"/>
  <c r="AC95" i="57" s="1"/>
  <c r="AD106" i="49"/>
  <c r="AC106" i="49" s="1"/>
  <c r="BB91" i="12"/>
  <c r="AD67" i="12"/>
  <c r="AC67" i="12" s="1"/>
  <c r="AD74" i="59"/>
  <c r="AC74" i="59" s="1"/>
  <c r="BB28" i="12"/>
  <c r="BB22" i="57"/>
  <c r="AV92" i="57"/>
  <c r="AV37" i="57"/>
  <c r="BB34" i="57"/>
  <c r="BB103" i="57"/>
  <c r="AV4" i="57"/>
  <c r="BB4" i="57"/>
  <c r="AV5" i="57"/>
  <c r="AV21" i="57"/>
  <c r="AV7" i="57"/>
  <c r="AV86" i="57"/>
  <c r="BB99" i="57"/>
  <c r="AV69" i="57"/>
  <c r="AV72" i="57"/>
  <c r="AV70" i="57"/>
  <c r="BB23" i="57"/>
  <c r="BB98" i="57"/>
  <c r="AV124" i="57"/>
  <c r="AV31" i="57"/>
  <c r="AV64" i="12"/>
  <c r="AD98" i="12"/>
  <c r="AV79" i="12"/>
  <c r="BB126" i="12"/>
  <c r="AV48" i="12"/>
  <c r="AV18" i="12"/>
  <c r="AD100" i="12"/>
  <c r="AC100" i="12" s="1"/>
  <c r="AD117" i="12"/>
  <c r="AC117" i="12" s="1"/>
  <c r="AD74" i="49"/>
  <c r="AC74" i="49" s="1"/>
  <c r="BB87" i="59"/>
  <c r="BB41" i="59"/>
  <c r="BB104" i="59"/>
  <c r="AV106" i="59"/>
  <c r="AV77" i="59"/>
  <c r="AV24" i="59"/>
  <c r="AV44" i="59"/>
  <c r="AV32" i="59"/>
  <c r="AV25" i="59"/>
  <c r="AV20" i="59"/>
  <c r="AV64" i="59"/>
  <c r="BB37" i="59"/>
  <c r="AD122" i="49"/>
  <c r="AC122" i="49" s="1"/>
  <c r="BE90" i="28" a="1"/>
  <c r="BE90" i="28" s="1"/>
  <c r="AV25" i="49"/>
  <c r="AV53" i="49"/>
  <c r="AV6" i="49"/>
  <c r="AV111" i="49"/>
  <c r="AV101" i="49"/>
  <c r="AV64" i="49"/>
  <c r="AV106" i="49"/>
  <c r="AV67" i="49"/>
  <c r="AV52" i="49"/>
  <c r="AV11" i="49"/>
  <c r="AV104" i="49"/>
  <c r="AV97" i="49"/>
  <c r="BB2" i="49"/>
  <c r="BB117" i="49"/>
  <c r="BB72" i="49"/>
  <c r="AV128" i="49"/>
  <c r="AV46" i="49"/>
  <c r="AV102" i="49"/>
  <c r="AV22" i="49"/>
  <c r="AV120" i="49"/>
  <c r="D120" i="49" s="1"/>
  <c r="AV93" i="49"/>
  <c r="BB70" i="49"/>
  <c r="BB89" i="49"/>
  <c r="AV36" i="49"/>
  <c r="AV108" i="49"/>
  <c r="AV17" i="49"/>
  <c r="AV3" i="49"/>
  <c r="AV59" i="49"/>
  <c r="AV113" i="49"/>
  <c r="AV116" i="49"/>
  <c r="AV89" i="49"/>
  <c r="AD67" i="46"/>
  <c r="AD89" i="46"/>
  <c r="AD118" i="46"/>
  <c r="AD69" i="46"/>
  <c r="AD105" i="46"/>
  <c r="AD72" i="46"/>
  <c r="AD82" i="46"/>
  <c r="AD88" i="46"/>
  <c r="AD100" i="46"/>
  <c r="AD98" i="46"/>
  <c r="AD121" i="46"/>
  <c r="AD121" i="12"/>
  <c r="AC121" i="12" s="1"/>
  <c r="AD118" i="12"/>
  <c r="AC118" i="12" s="1"/>
  <c r="BE82" i="28" a="1"/>
  <c r="BE82" i="28" s="1"/>
  <c r="BE114" i="28" a="1"/>
  <c r="BE114" i="28" s="1"/>
  <c r="BE26" i="12" a="1"/>
  <c r="BE26" i="12" s="1"/>
  <c r="BE74" i="28" a="1"/>
  <c r="BE74" i="28" s="1"/>
  <c r="BE122" i="28" a="1"/>
  <c r="BE122" i="28" s="1"/>
  <c r="BE106" i="28" a="1"/>
  <c r="BE106" i="28" s="1"/>
  <c r="BE66" i="28" a="1"/>
  <c r="BE66" i="28" s="1"/>
  <c r="AV18" i="28"/>
  <c r="AV86" i="28"/>
  <c r="AV42" i="28"/>
  <c r="AV127" i="28"/>
  <c r="AV19" i="28"/>
  <c r="AV14" i="28"/>
  <c r="BB35" i="28"/>
  <c r="BG122" i="12" a="1"/>
  <c r="BG122" i="12" s="1"/>
  <c r="AV7" i="28"/>
  <c r="AV121" i="28"/>
  <c r="AV13" i="28"/>
  <c r="AV20" i="28"/>
  <c r="AV73" i="28"/>
  <c r="BB89" i="28"/>
  <c r="AV39" i="28"/>
  <c r="AV53" i="28"/>
  <c r="AV124" i="28"/>
  <c r="AV111" i="28"/>
  <c r="AV47" i="28"/>
  <c r="AV113" i="28"/>
  <c r="AV59" i="28"/>
  <c r="AD87" i="36"/>
  <c r="AC87" i="36" s="1"/>
  <c r="AV82" i="12"/>
  <c r="BB95" i="12"/>
  <c r="AD73" i="12"/>
  <c r="AC73" i="12" s="1"/>
  <c r="BB48" i="12"/>
  <c r="AV71" i="12"/>
  <c r="AD83" i="12"/>
  <c r="AC83" i="12" s="1"/>
  <c r="BF114" i="12" a="1"/>
  <c r="BF114" i="12" s="1"/>
  <c r="BE122" i="12" a="1"/>
  <c r="BE122" i="12" s="1"/>
  <c r="AD99" i="12"/>
  <c r="AC99" i="12" s="1"/>
  <c r="BF122" i="12" a="1"/>
  <c r="BF122" i="12" s="1"/>
  <c r="AD120" i="12"/>
  <c r="AC120" i="12" s="1"/>
  <c r="BB128" i="12"/>
  <c r="BB10" i="12"/>
  <c r="AV55" i="12"/>
  <c r="BG114" i="12" a="1"/>
  <c r="BG114" i="12" s="1"/>
  <c r="AV128" i="12"/>
  <c r="AV52" i="12"/>
  <c r="AD70" i="12"/>
  <c r="AC70" i="12" s="1"/>
  <c r="AV110" i="12"/>
  <c r="AV63" i="12"/>
  <c r="BB94" i="12"/>
  <c r="AV50" i="12"/>
  <c r="AD114" i="12"/>
  <c r="AD69" i="12"/>
  <c r="AC69" i="12" s="1"/>
  <c r="AV9" i="12"/>
  <c r="BG50" i="12" a="1"/>
  <c r="BG50" i="12" s="1"/>
  <c r="AD121" i="38"/>
  <c r="AC121" i="38" s="1"/>
  <c r="BE114" i="12" a="1"/>
  <c r="BE114" i="12" s="1"/>
  <c r="BG106" i="12" a="1"/>
  <c r="BG106" i="12" s="1"/>
  <c r="BF106" i="12" a="1"/>
  <c r="BF106" i="12" s="1"/>
  <c r="BE106" i="12" a="1"/>
  <c r="BE106" i="12" s="1"/>
  <c r="BG98" i="12" a="1"/>
  <c r="BG98" i="12" s="1"/>
  <c r="BE98" i="12" a="1"/>
  <c r="BE98" i="12" s="1"/>
  <c r="BF74" i="12" a="1"/>
  <c r="BF74" i="12" s="1"/>
  <c r="BF98" i="12" a="1"/>
  <c r="BF98" i="12" s="1"/>
  <c r="BG90" i="12" a="1"/>
  <c r="BG90" i="12" s="1"/>
  <c r="BF90" i="12" a="1"/>
  <c r="BF90" i="12" s="1"/>
  <c r="BG58" i="12" a="1"/>
  <c r="BG58" i="12" s="1"/>
  <c r="BG66" i="12" a="1"/>
  <c r="BG66" i="12" s="1"/>
  <c r="BF66" i="12" a="1"/>
  <c r="BF66" i="12" s="1"/>
  <c r="BE82" i="12" a="1"/>
  <c r="BE82" i="12" s="1"/>
  <c r="BE90" i="12" a="1"/>
  <c r="BE90" i="12" s="1"/>
  <c r="BE58" i="12" a="1"/>
  <c r="BE58" i="12" s="1"/>
  <c r="BG74" i="12" a="1"/>
  <c r="BG74" i="12" s="1"/>
  <c r="BG82" i="12" a="1"/>
  <c r="BG82" i="12" s="1"/>
  <c r="BF82" i="12" a="1"/>
  <c r="BF82" i="12" s="1"/>
  <c r="BE74" i="12" a="1"/>
  <c r="BE74" i="12" s="1"/>
  <c r="BF42" i="12" a="1"/>
  <c r="BF42" i="12" s="1"/>
  <c r="BG42" i="12" a="1"/>
  <c r="BG42" i="12" s="1"/>
  <c r="BE66" i="12" a="1"/>
  <c r="BE66" i="12" s="1"/>
  <c r="BF58" i="12" a="1"/>
  <c r="BF58" i="12" s="1"/>
  <c r="BF50" i="12" a="1"/>
  <c r="BF50" i="12" s="1"/>
  <c r="BE50" i="12" a="1"/>
  <c r="BE50" i="12" s="1"/>
  <c r="BE42" i="12" a="1"/>
  <c r="BE42" i="12" s="1"/>
  <c r="BF2" i="12" a="1"/>
  <c r="BF2" i="12" s="1"/>
  <c r="BF18" i="12" a="1"/>
  <c r="BF18" i="12" s="1"/>
  <c r="BG18" i="12" a="1"/>
  <c r="BG18" i="12" s="1"/>
  <c r="BG34" i="12" a="1"/>
  <c r="BG34" i="12" s="1"/>
  <c r="BF34" i="12" a="1"/>
  <c r="BF34" i="12" s="1"/>
  <c r="BE34" i="12" a="1"/>
  <c r="BE34" i="12" s="1"/>
  <c r="BF26" i="12" a="1"/>
  <c r="BF26" i="12" s="1"/>
  <c r="BG26" i="12" a="1"/>
  <c r="BG26" i="12" s="1"/>
  <c r="BE18" i="12" a="1"/>
  <c r="BE18" i="12" s="1"/>
  <c r="BF10" i="12" a="1"/>
  <c r="BF10" i="12" s="1"/>
  <c r="BG10" i="12" a="1"/>
  <c r="BG10" i="12" s="1"/>
  <c r="BG2" i="12" a="1"/>
  <c r="BG2" i="12" s="1"/>
  <c r="BE10" i="12" a="1"/>
  <c r="BE10" i="12" s="1"/>
  <c r="BB60" i="12"/>
  <c r="AV68" i="12"/>
  <c r="AV15" i="12"/>
  <c r="AV118" i="12"/>
  <c r="AV89" i="12"/>
  <c r="AD88" i="32"/>
  <c r="AC88" i="32" s="1"/>
  <c r="AV7" i="12"/>
  <c r="AV57" i="12"/>
  <c r="AV3" i="12"/>
  <c r="AV16" i="12"/>
  <c r="AV46" i="12"/>
  <c r="AM2" i="12" a="1"/>
  <c r="AM2" i="12" s="1"/>
  <c r="AD86" i="12"/>
  <c r="AC86" i="12" s="1"/>
  <c r="AV51" i="12"/>
  <c r="AV13" i="12"/>
  <c r="AV42" i="12"/>
  <c r="AV23" i="12"/>
  <c r="AV22" i="12"/>
  <c r="AV70" i="12"/>
  <c r="AV121" i="12"/>
  <c r="AV81" i="12"/>
  <c r="AV54" i="12"/>
  <c r="AV98" i="12"/>
  <c r="AV30" i="12"/>
  <c r="AV114" i="12"/>
  <c r="AD92" i="31"/>
  <c r="AC92" i="31" s="1"/>
  <c r="AD86" i="30"/>
  <c r="AC86" i="30" s="1"/>
  <c r="AD95" i="33"/>
  <c r="AC95" i="33" s="1"/>
  <c r="AN5" i="42" a="1"/>
  <c r="AN5" i="42" s="1"/>
  <c r="AD113" i="35"/>
  <c r="AC113" i="35" s="1"/>
  <c r="AD117" i="40"/>
  <c r="AC117" i="40" s="1"/>
  <c r="AD102" i="38"/>
  <c r="AC102" i="38" s="1"/>
  <c r="AD118" i="44"/>
  <c r="AC118" i="44" s="1"/>
  <c r="AD67" i="34"/>
  <c r="AC67" i="34" s="1"/>
  <c r="AM12" i="42" a="1"/>
  <c r="AM12" i="42" s="1"/>
  <c r="AN22" i="46" a="1"/>
  <c r="AN22" i="46" s="1"/>
  <c r="AD113" i="51"/>
  <c r="AC113" i="51" s="1"/>
  <c r="AD107" i="57"/>
  <c r="AC107" i="57" s="1"/>
  <c r="AD98" i="56"/>
  <c r="AC98" i="56" s="1"/>
  <c r="AD94" i="47"/>
  <c r="AC94" i="47" s="1"/>
  <c r="AD106" i="45"/>
  <c r="AC106" i="45" s="1"/>
  <c r="AD69" i="44"/>
  <c r="AC69" i="44" s="1"/>
  <c r="AD97" i="49"/>
  <c r="AC97" i="49" s="1"/>
  <c r="AD91" i="57"/>
  <c r="AC91" i="57" s="1"/>
  <c r="AD114" i="58"/>
  <c r="AC114" i="58" s="1"/>
  <c r="AD92" i="55"/>
  <c r="AC92" i="55" s="1"/>
  <c r="AD97" i="33"/>
  <c r="AC97" i="33" s="1"/>
  <c r="AD84" i="30"/>
  <c r="AC84" i="30" s="1"/>
  <c r="AD125" i="51"/>
  <c r="AC125" i="51" s="1"/>
  <c r="AD72" i="36"/>
  <c r="AC72" i="36" s="1"/>
  <c r="AM24" i="46" a="1"/>
  <c r="AM24" i="46" s="1"/>
  <c r="AD124" i="55"/>
  <c r="AC124" i="55" s="1"/>
  <c r="AD70" i="54"/>
  <c r="AC70" i="54" s="1"/>
  <c r="AD78" i="47"/>
  <c r="AC78" i="47" s="1"/>
  <c r="AD110" i="45"/>
  <c r="AC110" i="45" s="1"/>
  <c r="AD106" i="41"/>
  <c r="AC106" i="41" s="1"/>
  <c r="AD91" i="39"/>
  <c r="AC91" i="39" s="1"/>
  <c r="AD88" i="12"/>
  <c r="AC88" i="12" s="1"/>
  <c r="AD96" i="31"/>
  <c r="AC96" i="31" s="1"/>
  <c r="AD101" i="12"/>
  <c r="AC101" i="12" s="1"/>
  <c r="AV5" i="59"/>
  <c r="AV61" i="59"/>
  <c r="AV113" i="59"/>
  <c r="AV66" i="59"/>
  <c r="AV128" i="59"/>
  <c r="AV120" i="59"/>
  <c r="AV47" i="59"/>
  <c r="AV49" i="59"/>
  <c r="AV81" i="59"/>
  <c r="AV39" i="59"/>
  <c r="AV27" i="59"/>
  <c r="AV63" i="59"/>
  <c r="AV35" i="59"/>
  <c r="AV7" i="59"/>
  <c r="AV80" i="59"/>
  <c r="AV17" i="59"/>
  <c r="AV88" i="59"/>
  <c r="AV36" i="59"/>
  <c r="AV48" i="59"/>
  <c r="AV6" i="59"/>
  <c r="AV18" i="59"/>
  <c r="AV65" i="59"/>
  <c r="AV93" i="59"/>
  <c r="BB38" i="59"/>
  <c r="AV83" i="59"/>
  <c r="BB4" i="59"/>
  <c r="AV40" i="59"/>
  <c r="AV92" i="59"/>
  <c r="AV119" i="59"/>
  <c r="AV111" i="59"/>
  <c r="AV43" i="59"/>
  <c r="AV23" i="59"/>
  <c r="AV59" i="59"/>
  <c r="AV21" i="59"/>
  <c r="AV54" i="59"/>
  <c r="AV107" i="59"/>
  <c r="AV82" i="59"/>
  <c r="AV68" i="59"/>
  <c r="AV126" i="12"/>
  <c r="AV103" i="12"/>
  <c r="AV108" i="12"/>
  <c r="AV19" i="12"/>
  <c r="AV25" i="12"/>
  <c r="AV122" i="12"/>
  <c r="AV24" i="12"/>
  <c r="AV88" i="12"/>
  <c r="AV85" i="12"/>
  <c r="AV83" i="12"/>
  <c r="AV33" i="12"/>
  <c r="AV109" i="12"/>
  <c r="BB109" i="12"/>
  <c r="AD82" i="12"/>
  <c r="AV4" i="12"/>
  <c r="AV87" i="12"/>
  <c r="BB125" i="12"/>
  <c r="AV32" i="12"/>
  <c r="AV107" i="12"/>
  <c r="AV72" i="12"/>
  <c r="AV129" i="12"/>
  <c r="AD102" i="32"/>
  <c r="AC102" i="32" s="1"/>
  <c r="AD118" i="40"/>
  <c r="AC118" i="40" s="1"/>
  <c r="AV129" i="28"/>
  <c r="AV62" i="28"/>
  <c r="AV125" i="28"/>
  <c r="AV29" i="28"/>
  <c r="BB88" i="28"/>
  <c r="AV13" i="30"/>
  <c r="AV10" i="30"/>
  <c r="BB92" i="30"/>
  <c r="BB80" i="30"/>
  <c r="AD68" i="30"/>
  <c r="AC68" i="30" s="1"/>
  <c r="AV92" i="30"/>
  <c r="AV94" i="30"/>
  <c r="AV9" i="30"/>
  <c r="AV73" i="30"/>
  <c r="AV16" i="30"/>
  <c r="AV46" i="30"/>
  <c r="BB108" i="30"/>
  <c r="BB42" i="30"/>
  <c r="AV114" i="30"/>
  <c r="AV14" i="30"/>
  <c r="AD117" i="30"/>
  <c r="AC117" i="30" s="1"/>
  <c r="AD114" i="30"/>
  <c r="AC114" i="30" s="1"/>
  <c r="AV68" i="30"/>
  <c r="AV79" i="30"/>
  <c r="AV56" i="30"/>
  <c r="AV110" i="30"/>
  <c r="BB74" i="30"/>
  <c r="BB113" i="30"/>
  <c r="AV48" i="30"/>
  <c r="AV53" i="30"/>
  <c r="AV28" i="30"/>
  <c r="BB111" i="30"/>
  <c r="AV124" i="31"/>
  <c r="AV12" i="31"/>
  <c r="AV86" i="31"/>
  <c r="AV35" i="31"/>
  <c r="AD74" i="39"/>
  <c r="AC74" i="39" s="1"/>
  <c r="AV49" i="31"/>
  <c r="AV111" i="31"/>
  <c r="AV100" i="31"/>
  <c r="AV58" i="31"/>
  <c r="AV110" i="31"/>
  <c r="AV62" i="31"/>
  <c r="BB82" i="31"/>
  <c r="AV4" i="31"/>
  <c r="AV61" i="31"/>
  <c r="AV27" i="31"/>
  <c r="AV37" i="31"/>
  <c r="AD68" i="36"/>
  <c r="AC68" i="36" s="1"/>
  <c r="BB110" i="32"/>
  <c r="AV75" i="32"/>
  <c r="AV29" i="32"/>
  <c r="AV7" i="32"/>
  <c r="AV62" i="32"/>
  <c r="BB64" i="32"/>
  <c r="BB76" i="32"/>
  <c r="AD98" i="32"/>
  <c r="AC98" i="32" s="1"/>
  <c r="AV57" i="32"/>
  <c r="AV17" i="32"/>
  <c r="AV55" i="32"/>
  <c r="AV24" i="32"/>
  <c r="BB127" i="32"/>
  <c r="AV43" i="32"/>
  <c r="AV111" i="32"/>
  <c r="AV50" i="32"/>
  <c r="AV82" i="32"/>
  <c r="AV35" i="32"/>
  <c r="BB90" i="32"/>
  <c r="AD67" i="32"/>
  <c r="AC67" i="32" s="1"/>
  <c r="BB79" i="32"/>
  <c r="BB32" i="32"/>
  <c r="BB70" i="33"/>
  <c r="AV48" i="33"/>
  <c r="AV116" i="33"/>
  <c r="AV114" i="33"/>
  <c r="AV104" i="33"/>
  <c r="AV9" i="33"/>
  <c r="AV52" i="33"/>
  <c r="BB22" i="33"/>
  <c r="AV45" i="34"/>
  <c r="AV25" i="34"/>
  <c r="AV66" i="34"/>
  <c r="A66" i="34" s="1"/>
  <c r="AV46" i="34"/>
  <c r="AV106" i="34"/>
  <c r="AV11" i="34"/>
  <c r="AV110" i="34"/>
  <c r="AV124" i="34"/>
  <c r="AD117" i="34"/>
  <c r="AC117" i="34" s="1"/>
  <c r="AV75" i="34"/>
  <c r="D75" i="34" s="1"/>
  <c r="AV96" i="34"/>
  <c r="AV111" i="35"/>
  <c r="AV61" i="35"/>
  <c r="BB86" i="35"/>
  <c r="AD129" i="35"/>
  <c r="AC129" i="35" s="1"/>
  <c r="AV35" i="35"/>
  <c r="AV119" i="35"/>
  <c r="AV129" i="35"/>
  <c r="AV112" i="35"/>
  <c r="AD96" i="35"/>
  <c r="AC96" i="35" s="1"/>
  <c r="AV9" i="36"/>
  <c r="AV21" i="36"/>
  <c r="AV110" i="36"/>
  <c r="AV128" i="36"/>
  <c r="BB64" i="36"/>
  <c r="BB65" i="36"/>
  <c r="AD113" i="39"/>
  <c r="AC113" i="39" s="1"/>
  <c r="AV47" i="36"/>
  <c r="AV41" i="36"/>
  <c r="AD72" i="42"/>
  <c r="AC72" i="42" s="1"/>
  <c r="AV119" i="36"/>
  <c r="AV69" i="36"/>
  <c r="AD86" i="36"/>
  <c r="AC86" i="36" s="1"/>
  <c r="AV6" i="36"/>
  <c r="AV38" i="36"/>
  <c r="BB17" i="36"/>
  <c r="AV16" i="36"/>
  <c r="AV32" i="36"/>
  <c r="AD113" i="49"/>
  <c r="AC113" i="49" s="1"/>
  <c r="AV20" i="37"/>
  <c r="AV19" i="37"/>
  <c r="AV127" i="37"/>
  <c r="AV32" i="37"/>
  <c r="AV34" i="37"/>
  <c r="AV18" i="37"/>
  <c r="BB102" i="37"/>
  <c r="AV14" i="37"/>
  <c r="AV84" i="37"/>
  <c r="AV57" i="37"/>
  <c r="AV31" i="37"/>
  <c r="AV99" i="37"/>
  <c r="AV58" i="37"/>
  <c r="AV72" i="37"/>
  <c r="AV104" i="37"/>
  <c r="AV11" i="37"/>
  <c r="AV100" i="37"/>
  <c r="AV118" i="37"/>
  <c r="AV98" i="37"/>
  <c r="AD126" i="37"/>
  <c r="AC126" i="37" s="1"/>
  <c r="BB4" i="37"/>
  <c r="AV61" i="38"/>
  <c r="AV122" i="38"/>
  <c r="BB97" i="38"/>
  <c r="AD82" i="48"/>
  <c r="AC82" i="48" s="1"/>
  <c r="BB65" i="38"/>
  <c r="AV98" i="38"/>
  <c r="AV117" i="38"/>
  <c r="AV38" i="38"/>
  <c r="AV54" i="38"/>
  <c r="BB96" i="38"/>
  <c r="BB61" i="38"/>
  <c r="AD115" i="44"/>
  <c r="AC115" i="44" s="1"/>
  <c r="BB59" i="38"/>
  <c r="AV13" i="38"/>
  <c r="AV65" i="38"/>
  <c r="AV19" i="38"/>
  <c r="AV72" i="38"/>
  <c r="AV127" i="38"/>
  <c r="AV84" i="38"/>
  <c r="AV129" i="38"/>
  <c r="AV83" i="38"/>
  <c r="AV12" i="38"/>
  <c r="AV51" i="38"/>
  <c r="AV45" i="38"/>
  <c r="BB122" i="38"/>
  <c r="AV22" i="38"/>
  <c r="AV31" i="38"/>
  <c r="BB93" i="38"/>
  <c r="BB32" i="38"/>
  <c r="AV63" i="38"/>
  <c r="AV73" i="38"/>
  <c r="AV56" i="38"/>
  <c r="AV112" i="38"/>
  <c r="AV17" i="38"/>
  <c r="AV124" i="38"/>
  <c r="AV50" i="39"/>
  <c r="AV61" i="39"/>
  <c r="AV73" i="39"/>
  <c r="AV99" i="39"/>
  <c r="AD75" i="43"/>
  <c r="AC75" i="43" s="1"/>
  <c r="AV78" i="39"/>
  <c r="AV92" i="39"/>
  <c r="AV24" i="39"/>
  <c r="AV94" i="39"/>
  <c r="AV72" i="39"/>
  <c r="AV126" i="39"/>
  <c r="BB50" i="39"/>
  <c r="AV91" i="39"/>
  <c r="AV69" i="39"/>
  <c r="AV13" i="39"/>
  <c r="AV101" i="39"/>
  <c r="AV129" i="39"/>
  <c r="AV54" i="39"/>
  <c r="AV35" i="40"/>
  <c r="AV42" i="40"/>
  <c r="AV90" i="40"/>
  <c r="AV40" i="40"/>
  <c r="AV55" i="40"/>
  <c r="AV111" i="40"/>
  <c r="AV32" i="40"/>
  <c r="AV27" i="40"/>
  <c r="AV75" i="40"/>
  <c r="AV25" i="40"/>
  <c r="AV101" i="40"/>
  <c r="AV107" i="40"/>
  <c r="BB76" i="40"/>
  <c r="AV12" i="40"/>
  <c r="AV18" i="40"/>
  <c r="BB49" i="40"/>
  <c r="AV22" i="40"/>
  <c r="AV84" i="40"/>
  <c r="D84" i="40" s="1"/>
  <c r="AV15" i="40"/>
  <c r="AV89" i="40"/>
  <c r="AD80" i="51"/>
  <c r="AC80" i="51" s="1"/>
  <c r="AD83" i="44"/>
  <c r="AC83" i="44" s="1"/>
  <c r="AV94" i="40"/>
  <c r="AV67" i="40"/>
  <c r="BB98" i="41"/>
  <c r="AV123" i="41"/>
  <c r="AV48" i="41"/>
  <c r="AV120" i="41"/>
  <c r="AV113" i="41"/>
  <c r="AV124" i="41"/>
  <c r="AV29" i="41"/>
  <c r="AV34" i="41"/>
  <c r="AV90" i="41"/>
  <c r="AV99" i="41"/>
  <c r="AV56" i="41"/>
  <c r="AV127" i="41"/>
  <c r="AV106" i="41"/>
  <c r="BB100" i="41"/>
  <c r="AV17" i="41"/>
  <c r="AV6" i="41"/>
  <c r="AV16" i="41"/>
  <c r="AV59" i="41"/>
  <c r="BB86" i="41"/>
  <c r="AV122" i="41"/>
  <c r="AV53" i="41"/>
  <c r="AV117" i="41"/>
  <c r="AV116" i="41"/>
  <c r="AV69" i="41"/>
  <c r="AV15" i="41"/>
  <c r="AV32" i="41"/>
  <c r="AV128" i="41"/>
  <c r="AD81" i="41"/>
  <c r="AC81" i="41" s="1"/>
  <c r="AV126" i="42"/>
  <c r="AV91" i="42"/>
  <c r="BB47" i="42"/>
  <c r="AV114" i="42"/>
  <c r="AV43" i="42"/>
  <c r="AD76" i="45"/>
  <c r="AC76" i="45" s="1"/>
  <c r="AV19" i="42"/>
  <c r="AV118" i="42"/>
  <c r="AV27" i="42"/>
  <c r="BB113" i="42"/>
  <c r="AV23" i="42"/>
  <c r="AV46" i="42"/>
  <c r="AV72" i="42"/>
  <c r="AV36" i="42"/>
  <c r="BB80" i="42"/>
  <c r="AV84" i="42"/>
  <c r="AV107" i="42"/>
  <c r="AV11" i="42"/>
  <c r="AV16" i="42"/>
  <c r="AV18" i="42"/>
  <c r="AV96" i="42"/>
  <c r="AV40" i="42"/>
  <c r="AV101" i="42"/>
  <c r="AV77" i="42"/>
  <c r="AV61" i="42"/>
  <c r="AV99" i="42"/>
  <c r="AV41" i="42"/>
  <c r="AV45" i="42"/>
  <c r="AV95" i="42"/>
  <c r="AV38" i="42"/>
  <c r="AV49" i="42"/>
  <c r="AD86" i="42"/>
  <c r="AC86" i="42" s="1"/>
  <c r="AV20" i="43"/>
  <c r="AV127" i="43"/>
  <c r="BB104" i="43"/>
  <c r="AV26" i="43"/>
  <c r="AV48" i="43"/>
  <c r="AD128" i="55"/>
  <c r="AC128" i="55" s="1"/>
  <c r="AD91" i="43"/>
  <c r="AC91" i="43" s="1"/>
  <c r="AD125" i="57"/>
  <c r="AC125" i="57" s="1"/>
  <c r="BB87" i="43"/>
  <c r="AV119" i="43"/>
  <c r="AV86" i="43"/>
  <c r="AV15" i="43"/>
  <c r="AV129" i="43"/>
  <c r="AD76" i="57"/>
  <c r="AC76" i="57" s="1"/>
  <c r="BB84" i="43"/>
  <c r="AV87" i="43"/>
  <c r="AV53" i="43"/>
  <c r="AD127" i="51"/>
  <c r="AC127" i="51" s="1"/>
  <c r="AD127" i="49"/>
  <c r="AC127" i="49" s="1"/>
  <c r="AV10" i="43"/>
  <c r="AV7" i="43"/>
  <c r="BB18" i="43"/>
  <c r="AV65" i="43"/>
  <c r="AV55" i="43"/>
  <c r="AD129" i="51"/>
  <c r="AC129" i="51" s="1"/>
  <c r="AD67" i="48"/>
  <c r="AC67" i="48" s="1"/>
  <c r="BB98" i="43"/>
  <c r="BB6" i="43"/>
  <c r="AV126" i="43"/>
  <c r="AV80" i="44"/>
  <c r="AV3" i="44"/>
  <c r="AV18" i="44"/>
  <c r="AV39" i="44"/>
  <c r="AV35" i="44"/>
  <c r="AV78" i="44"/>
  <c r="AV118" i="44"/>
  <c r="A118" i="44" s="1"/>
  <c r="AD91" i="55"/>
  <c r="AC91" i="55" s="1"/>
  <c r="AV87" i="44"/>
  <c r="AV95" i="44"/>
  <c r="AV75" i="44"/>
  <c r="AV26" i="44"/>
  <c r="AD105" i="44"/>
  <c r="AC105" i="44" s="1"/>
  <c r="AV111" i="44"/>
  <c r="AV93" i="44"/>
  <c r="D93" i="44" s="1"/>
  <c r="BB91" i="44"/>
  <c r="AV29" i="44"/>
  <c r="AV36" i="45"/>
  <c r="AV103" i="45"/>
  <c r="AV56" i="45"/>
  <c r="AV119" i="45"/>
  <c r="AV26" i="45"/>
  <c r="AV113" i="45"/>
  <c r="AV38" i="45"/>
  <c r="AV18" i="45"/>
  <c r="AV97" i="45"/>
  <c r="AV66" i="45"/>
  <c r="AV37" i="45"/>
  <c r="AV28" i="45"/>
  <c r="AV82" i="45"/>
  <c r="AV60" i="45"/>
  <c r="AV7" i="45"/>
  <c r="AV44" i="45"/>
  <c r="AV57" i="45"/>
  <c r="AV40" i="45"/>
  <c r="AV41" i="45"/>
  <c r="AV95" i="45"/>
  <c r="AV3" i="45"/>
  <c r="AV114" i="45"/>
  <c r="AV13" i="45"/>
  <c r="AV93" i="45"/>
  <c r="BB67" i="45"/>
  <c r="AV127" i="45"/>
  <c r="AV64" i="45"/>
  <c r="AV23" i="45"/>
  <c r="AV59" i="45"/>
  <c r="AV112" i="45"/>
  <c r="AV34" i="45"/>
  <c r="AD20" i="46"/>
  <c r="AM38" i="46" a="1"/>
  <c r="AM38" i="46" s="1"/>
  <c r="BB128" i="46"/>
  <c r="AD53" i="46"/>
  <c r="AM14" i="46" a="1"/>
  <c r="AM14" i="46" s="1"/>
  <c r="AM35" i="46" a="1"/>
  <c r="AM35" i="46" s="1"/>
  <c r="AN30" i="46" a="1"/>
  <c r="AN30" i="46" s="1"/>
  <c r="AV13" i="46"/>
  <c r="BB79" i="46"/>
  <c r="BB97" i="46"/>
  <c r="AV86" i="46"/>
  <c r="AD103" i="48"/>
  <c r="AC103" i="48" s="1"/>
  <c r="AM5" i="46" a="1"/>
  <c r="AM5" i="46" s="1"/>
  <c r="AV109" i="46"/>
  <c r="AM20" i="46" a="1"/>
  <c r="AM20" i="46" s="1"/>
  <c r="AV27" i="47"/>
  <c r="AV123" i="47"/>
  <c r="A123" i="47" s="1"/>
  <c r="AV127" i="47"/>
  <c r="AV50" i="47"/>
  <c r="AV32" i="47"/>
  <c r="AV23" i="47"/>
  <c r="AV118" i="47"/>
  <c r="AV75" i="47"/>
  <c r="AV30" i="47"/>
  <c r="BB25" i="47"/>
  <c r="AV108" i="47"/>
  <c r="AV97" i="47"/>
  <c r="AV13" i="47"/>
  <c r="AV22" i="47"/>
  <c r="AV77" i="47"/>
  <c r="AV128" i="47"/>
  <c r="AV9" i="48"/>
  <c r="AV52" i="48"/>
  <c r="AV113" i="48"/>
  <c r="AV34" i="48"/>
  <c r="AV46" i="48"/>
  <c r="AV94" i="48"/>
  <c r="D94" i="48" s="1"/>
  <c r="BB90" i="48"/>
  <c r="AV33" i="48"/>
  <c r="AV19" i="48"/>
  <c r="AV42" i="48"/>
  <c r="AV43" i="48"/>
  <c r="AV59" i="48"/>
  <c r="AV63" i="48"/>
  <c r="AV93" i="48"/>
  <c r="D93" i="48" s="1"/>
  <c r="BB129" i="48"/>
  <c r="AV12" i="48"/>
  <c r="AD123" i="51"/>
  <c r="AC123" i="51" s="1"/>
  <c r="AD92" i="57"/>
  <c r="AC92" i="57" s="1"/>
  <c r="AD112" i="55"/>
  <c r="AC112" i="55" s="1"/>
  <c r="AV9" i="50"/>
  <c r="AV51" i="50"/>
  <c r="AV90" i="50"/>
  <c r="AV60" i="50"/>
  <c r="AV29" i="50"/>
  <c r="AV5" i="50"/>
  <c r="AV96" i="50"/>
  <c r="AV43" i="50"/>
  <c r="AV52" i="50"/>
  <c r="AV99" i="50"/>
  <c r="BB17" i="50"/>
  <c r="BB29" i="50"/>
  <c r="BB95" i="50"/>
  <c r="AD100" i="52"/>
  <c r="AC100" i="52" s="1"/>
  <c r="AV2" i="50"/>
  <c r="AV25" i="50"/>
  <c r="BB46" i="50"/>
  <c r="AV92" i="50"/>
  <c r="AV56" i="50"/>
  <c r="AV13" i="50"/>
  <c r="AV3" i="50"/>
  <c r="AV114" i="50"/>
  <c r="AV27" i="50"/>
  <c r="AV66" i="50"/>
  <c r="AV44" i="50"/>
  <c r="AD78" i="55"/>
  <c r="AC78" i="55" s="1"/>
  <c r="AV93" i="50"/>
  <c r="AV77" i="50"/>
  <c r="AD110" i="59"/>
  <c r="AC110" i="59" s="1"/>
  <c r="AV116" i="50"/>
  <c r="AV108" i="50"/>
  <c r="AV21" i="50"/>
  <c r="AV61" i="50"/>
  <c r="AV24" i="50"/>
  <c r="AV38" i="50"/>
  <c r="AV41" i="51"/>
  <c r="AV122" i="51"/>
  <c r="A122" i="51" s="1"/>
  <c r="BB88" i="51"/>
  <c r="AV35" i="51"/>
  <c r="AV107" i="51"/>
  <c r="BB115" i="51"/>
  <c r="AV40" i="51"/>
  <c r="AV14" i="51"/>
  <c r="BB70" i="51"/>
  <c r="AD77" i="51"/>
  <c r="AC77" i="51" s="1"/>
  <c r="AD96" i="51"/>
  <c r="AC96" i="51" s="1"/>
  <c r="BB18" i="51"/>
  <c r="AV61" i="51"/>
  <c r="AV114" i="51"/>
  <c r="AV116" i="51"/>
  <c r="AV54" i="51"/>
  <c r="BB56" i="51"/>
  <c r="AV91" i="51"/>
  <c r="AV7" i="51"/>
  <c r="AV33" i="51"/>
  <c r="AV3" i="51"/>
  <c r="AV75" i="51"/>
  <c r="AV112" i="51"/>
  <c r="AV123" i="51"/>
  <c r="AV64" i="51"/>
  <c r="AV45" i="51"/>
  <c r="AV43" i="51"/>
  <c r="AV92" i="51"/>
  <c r="D92" i="51" s="1"/>
  <c r="AV106" i="51"/>
  <c r="BB72" i="51"/>
  <c r="BB3" i="51"/>
  <c r="BB22" i="51"/>
  <c r="AV112" i="52"/>
  <c r="AV12" i="52"/>
  <c r="AV53" i="52"/>
  <c r="AV6" i="52"/>
  <c r="BB65" i="52"/>
  <c r="BB43" i="52"/>
  <c r="BB13" i="52"/>
  <c r="BB107" i="52"/>
  <c r="AV110" i="52"/>
  <c r="AV55" i="52"/>
  <c r="BB123" i="52"/>
  <c r="AV85" i="52"/>
  <c r="AV74" i="52"/>
  <c r="AD99" i="52"/>
  <c r="AC99" i="52" s="1"/>
  <c r="AV87" i="52"/>
  <c r="AV119" i="52"/>
  <c r="A119" i="52" s="1"/>
  <c r="AV72" i="52"/>
  <c r="BB23" i="53"/>
  <c r="BB22" i="53"/>
  <c r="AV103" i="53"/>
  <c r="AV44" i="53"/>
  <c r="AV36" i="53"/>
  <c r="AV51" i="53"/>
  <c r="AV28" i="53"/>
  <c r="AV24" i="53"/>
  <c r="AD104" i="52"/>
  <c r="AC104" i="52" s="1"/>
  <c r="AV60" i="53"/>
  <c r="AV26" i="53"/>
  <c r="AV110" i="53"/>
  <c r="AV126" i="53"/>
  <c r="AV73" i="53"/>
  <c r="AV13" i="53"/>
  <c r="AV6" i="53"/>
  <c r="AV29" i="53"/>
  <c r="AV65" i="53"/>
  <c r="AV127" i="53"/>
  <c r="AV120" i="53"/>
  <c r="BB38" i="53"/>
  <c r="AD90" i="57"/>
  <c r="AC90" i="57" s="1"/>
  <c r="AD82" i="54"/>
  <c r="AC82" i="54" s="1"/>
  <c r="AD111" i="57"/>
  <c r="AC111" i="57" s="1"/>
  <c r="AV123" i="53"/>
  <c r="AV104" i="53"/>
  <c r="AV16" i="53"/>
  <c r="AV64" i="53"/>
  <c r="AV14" i="53"/>
  <c r="AV5" i="53"/>
  <c r="AV88" i="53"/>
  <c r="AV116" i="53"/>
  <c r="BB68" i="53"/>
  <c r="AV26" i="54"/>
  <c r="AV32" i="54"/>
  <c r="AD114" i="54"/>
  <c r="AC114" i="54" s="1"/>
  <c r="AV52" i="54"/>
  <c r="AV56" i="54"/>
  <c r="AV81" i="54"/>
  <c r="AV73" i="54"/>
  <c r="AD121" i="58"/>
  <c r="AC121" i="58" s="1"/>
  <c r="AV92" i="54"/>
  <c r="AV33" i="54"/>
  <c r="AV66" i="54"/>
  <c r="AV11" i="54"/>
  <c r="AV85" i="54"/>
  <c r="AV114" i="54"/>
  <c r="AV119" i="54"/>
  <c r="AV13" i="54"/>
  <c r="BB126" i="54"/>
  <c r="BB59" i="54"/>
  <c r="AV90" i="54"/>
  <c r="AV75" i="54"/>
  <c r="AD68" i="54"/>
  <c r="AC68" i="54" s="1"/>
  <c r="BB77" i="54"/>
  <c r="AV58" i="54"/>
  <c r="AV14" i="54"/>
  <c r="AV53" i="54"/>
  <c r="AV69" i="54"/>
  <c r="AV11" i="55"/>
  <c r="AV66" i="55"/>
  <c r="AV2" i="55"/>
  <c r="AV93" i="55"/>
  <c r="AV127" i="55"/>
  <c r="AV112" i="55"/>
  <c r="AV37" i="55"/>
  <c r="AV62" i="55"/>
  <c r="BB73" i="55"/>
  <c r="AV107" i="55"/>
  <c r="AV26" i="55"/>
  <c r="AV129" i="55"/>
  <c r="AV30" i="55"/>
  <c r="AV33" i="55"/>
  <c r="AV64" i="55"/>
  <c r="AV108" i="55"/>
  <c r="AV51" i="55"/>
  <c r="AV81" i="55"/>
  <c r="AV102" i="55"/>
  <c r="BB25" i="55"/>
  <c r="AV84" i="55"/>
  <c r="AV29" i="55"/>
  <c r="AV115" i="55"/>
  <c r="AV58" i="55"/>
  <c r="AV120" i="55"/>
  <c r="AV44" i="55"/>
  <c r="AD111" i="55"/>
  <c r="AC111" i="55" s="1"/>
  <c r="AV59" i="55"/>
  <c r="AV124" i="55"/>
  <c r="BB84" i="55"/>
  <c r="AV57" i="55"/>
  <c r="AV71" i="55"/>
  <c r="A71" i="55" s="1"/>
  <c r="BB72" i="55"/>
  <c r="BB5" i="55"/>
  <c r="AV95" i="55"/>
  <c r="AV65" i="55"/>
  <c r="AD85" i="58"/>
  <c r="AC85" i="58" s="1"/>
  <c r="BB29" i="56"/>
  <c r="AV94" i="56"/>
  <c r="AV9" i="56"/>
  <c r="AV42" i="56"/>
  <c r="AV72" i="56"/>
  <c r="AV25" i="56"/>
  <c r="AV91" i="56"/>
  <c r="AV50" i="56"/>
  <c r="AV67" i="56"/>
  <c r="AV65" i="56"/>
  <c r="AV28" i="56"/>
  <c r="AV79" i="56"/>
  <c r="AV45" i="56"/>
  <c r="AV74" i="56"/>
  <c r="AV112" i="56"/>
  <c r="AV109" i="56"/>
  <c r="AD77" i="57"/>
  <c r="AC77" i="57" s="1"/>
  <c r="AV56" i="56"/>
  <c r="AV76" i="56"/>
  <c r="AV102" i="56"/>
  <c r="AV100" i="56"/>
  <c r="AV78" i="56"/>
  <c r="AV71" i="56"/>
  <c r="AV114" i="56"/>
  <c r="AV80" i="56"/>
  <c r="AV30" i="56"/>
  <c r="AV82" i="56"/>
  <c r="AV2" i="57"/>
  <c r="AV18" i="57"/>
  <c r="BB53" i="57"/>
  <c r="AD76" i="59"/>
  <c r="AC76" i="59" s="1"/>
  <c r="AV10" i="57"/>
  <c r="AV118" i="57"/>
  <c r="BB51" i="57"/>
  <c r="AV44" i="57"/>
  <c r="AV59" i="57"/>
  <c r="AV127" i="57"/>
  <c r="AV106" i="57"/>
  <c r="AV33" i="57"/>
  <c r="AV126" i="57"/>
  <c r="BB38" i="57"/>
  <c r="AV56" i="57"/>
  <c r="AV38" i="57"/>
  <c r="AV81" i="57"/>
  <c r="AV93" i="57"/>
  <c r="AV47" i="57"/>
  <c r="AV9" i="57"/>
  <c r="AV23" i="57"/>
  <c r="AV58" i="57"/>
  <c r="AV128" i="57"/>
  <c r="AV80" i="57"/>
  <c r="AV122" i="57"/>
  <c r="AV57" i="57"/>
  <c r="AV60" i="57"/>
  <c r="AV105" i="57"/>
  <c r="BB24" i="57"/>
  <c r="AV116" i="58"/>
  <c r="AV48" i="58"/>
  <c r="AV125" i="58"/>
  <c r="AV10" i="58"/>
  <c r="AV39" i="58"/>
  <c r="AV7" i="58"/>
  <c r="AV93" i="58"/>
  <c r="AV47" i="58"/>
  <c r="AV115" i="58"/>
  <c r="BB124" i="58"/>
  <c r="AV32" i="58"/>
  <c r="AV31" i="58"/>
  <c r="AV91" i="58"/>
  <c r="AV64" i="58"/>
  <c r="AV87" i="58"/>
  <c r="AV15" i="58"/>
  <c r="AV41" i="58"/>
  <c r="AV36" i="58"/>
  <c r="BB48" i="58"/>
  <c r="AV58" i="58"/>
  <c r="AV110" i="58"/>
  <c r="BB94" i="58"/>
  <c r="AV51" i="58"/>
  <c r="AV122" i="58"/>
  <c r="AV18" i="58"/>
  <c r="AV99" i="58"/>
  <c r="AV30" i="58"/>
  <c r="AV92" i="58"/>
  <c r="AV94" i="58"/>
  <c r="AV80" i="58"/>
  <c r="AV86" i="58"/>
  <c r="AV75" i="58"/>
  <c r="D75" i="58" s="1"/>
  <c r="AV112" i="59"/>
  <c r="AV122" i="59"/>
  <c r="AV52" i="59"/>
  <c r="AV50" i="59"/>
  <c r="AV100" i="59"/>
  <c r="AV58" i="59"/>
  <c r="BB50" i="59"/>
  <c r="AV33" i="59"/>
  <c r="AV94" i="59"/>
  <c r="AV76" i="59"/>
  <c r="AV87" i="59"/>
  <c r="BB23" i="59"/>
  <c r="AV31" i="59"/>
  <c r="AV99" i="59"/>
  <c r="AD86" i="44"/>
  <c r="AC86" i="44" s="1"/>
  <c r="BB57" i="59"/>
  <c r="AV41" i="59"/>
  <c r="AV57" i="59"/>
  <c r="AV104" i="59"/>
  <c r="AV72" i="59"/>
  <c r="BB119" i="59"/>
  <c r="AV79" i="59"/>
  <c r="AV55" i="59"/>
  <c r="BB3" i="59"/>
  <c r="AD76" i="43"/>
  <c r="AC76" i="43" s="1"/>
  <c r="AD105" i="54"/>
  <c r="AC105" i="54" s="1"/>
  <c r="AV116" i="59"/>
  <c r="AV70" i="59"/>
  <c r="AD74" i="57"/>
  <c r="AC74" i="57" s="1"/>
  <c r="AV9" i="59"/>
  <c r="AV38" i="59"/>
  <c r="AV45" i="59"/>
  <c r="AV127" i="59"/>
  <c r="BB85" i="59"/>
  <c r="BB51" i="59"/>
  <c r="AV62" i="59"/>
  <c r="AV14" i="59"/>
  <c r="BB105" i="59"/>
  <c r="AV121" i="59"/>
  <c r="AV84" i="59"/>
  <c r="AD94" i="51"/>
  <c r="AC94" i="51" s="1"/>
  <c r="BB54" i="59"/>
  <c r="BB106" i="58"/>
  <c r="BB110" i="58"/>
  <c r="BB31" i="58"/>
  <c r="BB92" i="58"/>
  <c r="BB44" i="58"/>
  <c r="BB45" i="58"/>
  <c r="BB78" i="58"/>
  <c r="BB93" i="58"/>
  <c r="AV94" i="57"/>
  <c r="AV49" i="57"/>
  <c r="BB37" i="57"/>
  <c r="AV3" i="57"/>
  <c r="AV11" i="57"/>
  <c r="BB8" i="57"/>
  <c r="AD82" i="52"/>
  <c r="AC82" i="52" s="1"/>
  <c r="AD123" i="57"/>
  <c r="AC123" i="57" s="1"/>
  <c r="BB55" i="57"/>
  <c r="AV84" i="57"/>
  <c r="AV64" i="57"/>
  <c r="BB121" i="57"/>
  <c r="BB25" i="57"/>
  <c r="AV85" i="57"/>
  <c r="AV82" i="57"/>
  <c r="AV90" i="57"/>
  <c r="AV27" i="57"/>
  <c r="AV89" i="57"/>
  <c r="AV25" i="57"/>
  <c r="BB21" i="57"/>
  <c r="BB54" i="57"/>
  <c r="AV39" i="57"/>
  <c r="AV32" i="57"/>
  <c r="AV67" i="57"/>
  <c r="AV108" i="57"/>
  <c r="BB52" i="57"/>
  <c r="BB28" i="56"/>
  <c r="BB123" i="56"/>
  <c r="BB11" i="56"/>
  <c r="BB110" i="56"/>
  <c r="AV51" i="56"/>
  <c r="AV57" i="56"/>
  <c r="BB94" i="56"/>
  <c r="BB106" i="56"/>
  <c r="AV61" i="56"/>
  <c r="AV59" i="56"/>
  <c r="AV14" i="56"/>
  <c r="AV96" i="56"/>
  <c r="AV87" i="56"/>
  <c r="AV101" i="56"/>
  <c r="BB129" i="56"/>
  <c r="BB125" i="56"/>
  <c r="BB42" i="56"/>
  <c r="AV107" i="56"/>
  <c r="AV97" i="56"/>
  <c r="AV122" i="56"/>
  <c r="AV63" i="56"/>
  <c r="AV54" i="56"/>
  <c r="AV108" i="56"/>
  <c r="AV41" i="56"/>
  <c r="AV24" i="56"/>
  <c r="BB47" i="56"/>
  <c r="BB61" i="56"/>
  <c r="BB113" i="56"/>
  <c r="AD113" i="55"/>
  <c r="AC113" i="55" s="1"/>
  <c r="BB31" i="56"/>
  <c r="BB127" i="56"/>
  <c r="AV82" i="55"/>
  <c r="AV78" i="55"/>
  <c r="BB23" i="55"/>
  <c r="AV47" i="55"/>
  <c r="AV42" i="55"/>
  <c r="BB69" i="55"/>
  <c r="AV79" i="55"/>
  <c r="AV23" i="55"/>
  <c r="AD101" i="46"/>
  <c r="BB99" i="55"/>
  <c r="AD102" i="48"/>
  <c r="AC102" i="48" s="1"/>
  <c r="BB87" i="55"/>
  <c r="BB102" i="55"/>
  <c r="AV104" i="55"/>
  <c r="AV128" i="55"/>
  <c r="AD73" i="34"/>
  <c r="AC73" i="34" s="1"/>
  <c r="BB104" i="55"/>
  <c r="AD73" i="48"/>
  <c r="AC73" i="48" s="1"/>
  <c r="AV89" i="55"/>
  <c r="AV56" i="55"/>
  <c r="BB83" i="55"/>
  <c r="AV54" i="55"/>
  <c r="AV41" i="55"/>
  <c r="AV77" i="55"/>
  <c r="AV121" i="55"/>
  <c r="AV96" i="54"/>
  <c r="AV95" i="54"/>
  <c r="BB63" i="54"/>
  <c r="BB111" i="54"/>
  <c r="AV29" i="54"/>
  <c r="AV111" i="54"/>
  <c r="BB80" i="54"/>
  <c r="AV67" i="54"/>
  <c r="AV113" i="54"/>
  <c r="BB15" i="54"/>
  <c r="AV2" i="54"/>
  <c r="AV93" i="54"/>
  <c r="AV22" i="54"/>
  <c r="AV118" i="54"/>
  <c r="AD117" i="54"/>
  <c r="AC117" i="54" s="1"/>
  <c r="BB81" i="54"/>
  <c r="AV20" i="54"/>
  <c r="AV46" i="54"/>
  <c r="BB122" i="54"/>
  <c r="BB26" i="54"/>
  <c r="AV60" i="54"/>
  <c r="AV25" i="54"/>
  <c r="BB113" i="54"/>
  <c r="BB45" i="54"/>
  <c r="AV121" i="53"/>
  <c r="AV112" i="53"/>
  <c r="BB18" i="53"/>
  <c r="AD112" i="53"/>
  <c r="AC112" i="53" s="1"/>
  <c r="BB84" i="53"/>
  <c r="BB101" i="53"/>
  <c r="BB115" i="53"/>
  <c r="AV93" i="53"/>
  <c r="AV31" i="53"/>
  <c r="BB6" i="53"/>
  <c r="BB120" i="53"/>
  <c r="BB88" i="53"/>
  <c r="BB72" i="53"/>
  <c r="AD123" i="53"/>
  <c r="AC123" i="53" s="1"/>
  <c r="BB77" i="52"/>
  <c r="BB129" i="52"/>
  <c r="AD121" i="52"/>
  <c r="AC121" i="52" s="1"/>
  <c r="AV125" i="52"/>
  <c r="AV83" i="52"/>
  <c r="AV27" i="52"/>
  <c r="AV71" i="52"/>
  <c r="BB61" i="52"/>
  <c r="BB127" i="52"/>
  <c r="BB47" i="52"/>
  <c r="AV20" i="52"/>
  <c r="AV124" i="52"/>
  <c r="AV5" i="52"/>
  <c r="AD103" i="52"/>
  <c r="AC103" i="52" s="1"/>
  <c r="AV82" i="52"/>
  <c r="AV57" i="52"/>
  <c r="BB95" i="52"/>
  <c r="AV116" i="52"/>
  <c r="AV93" i="52"/>
  <c r="AV24" i="52"/>
  <c r="AV60" i="52"/>
  <c r="AV76" i="52"/>
  <c r="AV67" i="52"/>
  <c r="AV118" i="52"/>
  <c r="AV25" i="52"/>
  <c r="AV105" i="52"/>
  <c r="AV126" i="52"/>
  <c r="AV40" i="52"/>
  <c r="AV127" i="52"/>
  <c r="BB30" i="52"/>
  <c r="AV79" i="52"/>
  <c r="AV17" i="52"/>
  <c r="AV14" i="52"/>
  <c r="AV122" i="52"/>
  <c r="AV34" i="52"/>
  <c r="AV97" i="52"/>
  <c r="AV64" i="52"/>
  <c r="AV19" i="52"/>
  <c r="AV32" i="52"/>
  <c r="AV16" i="52"/>
  <c r="AV54" i="52"/>
  <c r="AV35" i="52"/>
  <c r="AV62" i="52"/>
  <c r="AV28" i="52"/>
  <c r="BB27" i="52"/>
  <c r="AJ22" i="52"/>
  <c r="AK22" i="52" s="1"/>
  <c r="AP87" i="52"/>
  <c r="AS87" i="52" s="1"/>
  <c r="AF87" i="52" s="1"/>
  <c r="AD87" i="52" s="1"/>
  <c r="AC87" i="52" s="1"/>
  <c r="AJ8" i="52"/>
  <c r="AK8" i="52" s="1"/>
  <c r="AP105" i="52"/>
  <c r="AS105" i="52" s="1"/>
  <c r="AF105" i="52" s="1"/>
  <c r="AD105" i="52" s="1"/>
  <c r="AC105" i="52" s="1"/>
  <c r="AJ7" i="52"/>
  <c r="AK7" i="52" s="1"/>
  <c r="AP78" i="52"/>
  <c r="AV33" i="52"/>
  <c r="AV29" i="52"/>
  <c r="BB15" i="52"/>
  <c r="AJ24" i="52"/>
  <c r="AK24" i="52" s="1"/>
  <c r="AP73" i="52"/>
  <c r="AS73" i="52" s="1"/>
  <c r="AF73" i="52" s="1"/>
  <c r="AD73" i="52" s="1"/>
  <c r="AC73" i="52" s="1"/>
  <c r="AJ14" i="52"/>
  <c r="AL14" i="52" s="1"/>
  <c r="AP96" i="52"/>
  <c r="BB29" i="52"/>
  <c r="BB44" i="52"/>
  <c r="BB97" i="52"/>
  <c r="AJ16" i="52"/>
  <c r="AL16" i="52" s="1"/>
  <c r="AP80" i="52"/>
  <c r="AV129" i="52"/>
  <c r="AV31" i="52"/>
  <c r="AV13" i="52"/>
  <c r="AV91" i="52"/>
  <c r="AJ31" i="52"/>
  <c r="AL31" i="52" s="1"/>
  <c r="AP88" i="52"/>
  <c r="AS88" i="52" s="1"/>
  <c r="AF88" i="52" s="1"/>
  <c r="AD88" i="52" s="1"/>
  <c r="AC88" i="52" s="1"/>
  <c r="AD68" i="52"/>
  <c r="AC68" i="52" s="1"/>
  <c r="AJ32" i="52"/>
  <c r="AL32" i="52" s="1"/>
  <c r="AP89" i="52"/>
  <c r="AS89" i="52" s="1"/>
  <c r="AF89" i="52" s="1"/>
  <c r="AD89" i="52" s="1"/>
  <c r="AC89" i="52" s="1"/>
  <c r="BB71" i="51"/>
  <c r="BB114" i="51"/>
  <c r="BB69" i="51"/>
  <c r="AV128" i="51"/>
  <c r="A128" i="51" s="1"/>
  <c r="AV121" i="51"/>
  <c r="AV25" i="51"/>
  <c r="AV74" i="51"/>
  <c r="AV97" i="51"/>
  <c r="AV96" i="51"/>
  <c r="BB86" i="51"/>
  <c r="AD118" i="36"/>
  <c r="AC118" i="36" s="1"/>
  <c r="AV50" i="51"/>
  <c r="AV17" i="51"/>
  <c r="AV65" i="51"/>
  <c r="AV19" i="51"/>
  <c r="BB121" i="51"/>
  <c r="AV38" i="51"/>
  <c r="AV108" i="51"/>
  <c r="BB87" i="51"/>
  <c r="BB111" i="50"/>
  <c r="AD129" i="49"/>
  <c r="AC129" i="49" s="1"/>
  <c r="BB30" i="50"/>
  <c r="AV129" i="50"/>
  <c r="AV6" i="50"/>
  <c r="AV107" i="50"/>
  <c r="AV118" i="50"/>
  <c r="AV74" i="50"/>
  <c r="AV4" i="50"/>
  <c r="AV36" i="50"/>
  <c r="AV33" i="50"/>
  <c r="BB93" i="50"/>
  <c r="AV30" i="50"/>
  <c r="AV126" i="50"/>
  <c r="BB62" i="50"/>
  <c r="BB26" i="50"/>
  <c r="AV28" i="50"/>
  <c r="AV64" i="50"/>
  <c r="BB43" i="50"/>
  <c r="BB94" i="50"/>
  <c r="BB75" i="50"/>
  <c r="AV55" i="50"/>
  <c r="AV49" i="50"/>
  <c r="AV70" i="50"/>
  <c r="AV88" i="50"/>
  <c r="AV76" i="50"/>
  <c r="AV62" i="50"/>
  <c r="BB97" i="50"/>
  <c r="BB124" i="50"/>
  <c r="AV121" i="49"/>
  <c r="AV50" i="49"/>
  <c r="AV27" i="49"/>
  <c r="AV56" i="49"/>
  <c r="BB25" i="49"/>
  <c r="AV38" i="49"/>
  <c r="AV98" i="49"/>
  <c r="AV88" i="49"/>
  <c r="AV26" i="49"/>
  <c r="AV85" i="49"/>
  <c r="AV127" i="49"/>
  <c r="AV90" i="49"/>
  <c r="AV87" i="49"/>
  <c r="BB73" i="49"/>
  <c r="AV65" i="49"/>
  <c r="AV82" i="49"/>
  <c r="AD80" i="39"/>
  <c r="AC80" i="39" s="1"/>
  <c r="BB118" i="49"/>
  <c r="AV31" i="49"/>
  <c r="AV118" i="49"/>
  <c r="AV66" i="49"/>
  <c r="AV18" i="49"/>
  <c r="AV35" i="49"/>
  <c r="AV2" i="49"/>
  <c r="AV103" i="49"/>
  <c r="AV117" i="49"/>
  <c r="BB23" i="49"/>
  <c r="AD87" i="46"/>
  <c r="AD110" i="49"/>
  <c r="AC110" i="49" s="1"/>
  <c r="AD117" i="46"/>
  <c r="AV102" i="48"/>
  <c r="AV25" i="48"/>
  <c r="AV56" i="48"/>
  <c r="AV61" i="48"/>
  <c r="AV108" i="48"/>
  <c r="AD96" i="39"/>
  <c r="AC96" i="39" s="1"/>
  <c r="AV91" i="48"/>
  <c r="AV109" i="48"/>
  <c r="AD103" i="46"/>
  <c r="AV60" i="48"/>
  <c r="AV116" i="48"/>
  <c r="AD70" i="48"/>
  <c r="AC70" i="48" s="1"/>
  <c r="AV120" i="48"/>
  <c r="A120" i="48" s="1"/>
  <c r="AV55" i="48"/>
  <c r="AD98" i="48"/>
  <c r="AC98" i="48" s="1"/>
  <c r="AD129" i="43"/>
  <c r="AC129" i="43" s="1"/>
  <c r="AV97" i="48"/>
  <c r="A97" i="48" s="1"/>
  <c r="AV49" i="48"/>
  <c r="AV71" i="48"/>
  <c r="AV54" i="48"/>
  <c r="BB93" i="48"/>
  <c r="AV30" i="48"/>
  <c r="AD115" i="46"/>
  <c r="AV126" i="48"/>
  <c r="D126" i="48" s="1"/>
  <c r="AV16" i="48"/>
  <c r="AV81" i="48"/>
  <c r="AV77" i="48"/>
  <c r="AD86" i="46"/>
  <c r="BB37" i="47"/>
  <c r="BB89" i="47"/>
  <c r="AV112" i="47"/>
  <c r="AV90" i="47"/>
  <c r="AV121" i="47"/>
  <c r="AV96" i="47"/>
  <c r="D96" i="47" s="1"/>
  <c r="AV52" i="47"/>
  <c r="AV9" i="47"/>
  <c r="AD100" i="30"/>
  <c r="AC100" i="30" s="1"/>
  <c r="BB102" i="47"/>
  <c r="AV43" i="47"/>
  <c r="AV122" i="47"/>
  <c r="D122" i="47" s="1"/>
  <c r="BB4" i="47"/>
  <c r="BB101" i="47"/>
  <c r="AV3" i="47"/>
  <c r="AV8" i="47"/>
  <c r="AV64" i="47"/>
  <c r="AV4" i="47"/>
  <c r="AD120" i="46"/>
  <c r="AN37" i="46" a="1"/>
  <c r="AN37" i="46" s="1"/>
  <c r="AM45" i="46" a="1"/>
  <c r="AM45" i="46" s="1"/>
  <c r="AM29" i="46" a="1"/>
  <c r="AM29" i="46" s="1"/>
  <c r="AM23" i="46" a="1"/>
  <c r="AM23" i="46" s="1"/>
  <c r="AM34" i="46" a="1"/>
  <c r="AM34" i="46" s="1"/>
  <c r="AM4" i="46" a="1"/>
  <c r="AM4" i="46" s="1"/>
  <c r="AM6" i="46" a="1"/>
  <c r="AM6" i="46" s="1"/>
  <c r="AN29" i="46" a="1"/>
  <c r="AN29" i="46" s="1"/>
  <c r="AM37" i="46" a="1"/>
  <c r="AM37" i="46" s="1"/>
  <c r="AM26" i="46" a="1"/>
  <c r="AM26" i="46" s="1"/>
  <c r="AM12" i="46" a="1"/>
  <c r="AM12" i="46" s="1"/>
  <c r="AM30" i="46" a="1"/>
  <c r="AM30" i="46" s="1"/>
  <c r="AM31" i="46" a="1"/>
  <c r="AM31" i="46" s="1"/>
  <c r="AM21" i="46" a="1"/>
  <c r="AM21" i="46" s="1"/>
  <c r="AV87" i="46"/>
  <c r="AV88" i="46"/>
  <c r="AM19" i="46" a="1"/>
  <c r="AM19" i="46" s="1"/>
  <c r="AM44" i="46" a="1"/>
  <c r="AM44" i="46" s="1"/>
  <c r="AM32" i="46" a="1"/>
  <c r="AM32" i="46" s="1"/>
  <c r="AM9" i="46" a="1"/>
  <c r="AM9" i="46" s="1"/>
  <c r="AM28" i="46" a="1"/>
  <c r="AM28" i="46" s="1"/>
  <c r="AM18" i="46" a="1"/>
  <c r="AM18" i="46" s="1"/>
  <c r="AV105" i="46"/>
  <c r="AV28" i="46"/>
  <c r="AM3" i="46" a="1"/>
  <c r="AM3" i="46" s="1"/>
  <c r="AM11" i="46" a="1"/>
  <c r="AM11" i="46" s="1"/>
  <c r="AM42" i="46" a="1"/>
  <c r="AM42" i="46" s="1"/>
  <c r="AM16" i="46" a="1"/>
  <c r="AM16" i="46" s="1"/>
  <c r="AM48" i="46" a="1"/>
  <c r="AM48" i="46" s="1"/>
  <c r="AM43" i="46" a="1"/>
  <c r="AM43" i="46" s="1"/>
  <c r="AV2" i="46"/>
  <c r="AV91" i="46"/>
  <c r="AN10" i="46" a="1"/>
  <c r="AN10" i="46" s="1"/>
  <c r="BB126" i="46"/>
  <c r="BB94" i="46"/>
  <c r="AM17" i="46" a="1"/>
  <c r="AM17" i="46" s="1"/>
  <c r="AM8" i="46" a="1"/>
  <c r="AM8" i="46" s="1"/>
  <c r="AM13" i="46" a="1"/>
  <c r="AM13" i="46" s="1"/>
  <c r="AM27" i="46" a="1"/>
  <c r="AM27" i="46" s="1"/>
  <c r="AM22" i="46" a="1"/>
  <c r="AM22" i="46" s="1"/>
  <c r="AM49" i="46" a="1"/>
  <c r="AM49" i="46" s="1"/>
  <c r="AN11" i="46" a="1"/>
  <c r="AN11" i="46" s="1"/>
  <c r="AM25" i="46" a="1"/>
  <c r="AM25" i="46" s="1"/>
  <c r="AM40" i="46" a="1"/>
  <c r="AM40" i="46" s="1"/>
  <c r="AM10" i="46" a="1"/>
  <c r="AM10" i="46" s="1"/>
  <c r="AM46" i="46" a="1"/>
  <c r="AM46" i="46" s="1"/>
  <c r="AM15" i="46" a="1"/>
  <c r="AM15" i="46" s="1"/>
  <c r="AM7" i="46" a="1"/>
  <c r="AM7" i="46" s="1"/>
  <c r="BB109" i="46"/>
  <c r="AV20" i="46"/>
  <c r="AV8" i="46"/>
  <c r="BB106" i="46"/>
  <c r="AM36" i="46" a="1"/>
  <c r="AM36" i="46" s="1"/>
  <c r="AM2" i="46" a="1"/>
  <c r="AM2" i="46" s="1"/>
  <c r="AM47" i="46" a="1"/>
  <c r="AM47" i="46" s="1"/>
  <c r="AM39" i="46" a="1"/>
  <c r="AM39" i="46" s="1"/>
  <c r="AM41" i="46" a="1"/>
  <c r="AM41" i="46" s="1"/>
  <c r="AV32" i="46"/>
  <c r="AD73" i="46"/>
  <c r="BB23" i="45"/>
  <c r="AV128" i="45"/>
  <c r="AV101" i="45"/>
  <c r="AV32" i="45"/>
  <c r="AV108" i="45"/>
  <c r="AV65" i="45"/>
  <c r="AV22" i="45"/>
  <c r="AV9" i="45"/>
  <c r="AV14" i="45"/>
  <c r="BB4" i="45"/>
  <c r="AV102" i="45"/>
  <c r="AV17" i="45"/>
  <c r="AV25" i="45"/>
  <c r="AV125" i="45"/>
  <c r="BB83" i="45"/>
  <c r="AV45" i="44"/>
  <c r="AV51" i="44"/>
  <c r="AV31" i="44"/>
  <c r="AV125" i="44"/>
  <c r="BB61" i="44"/>
  <c r="AV21" i="44"/>
  <c r="AV104" i="44"/>
  <c r="BB106" i="44"/>
  <c r="BB90" i="44"/>
  <c r="AV116" i="44"/>
  <c r="A116" i="44" s="1"/>
  <c r="AV41" i="44"/>
  <c r="AD85" i="44"/>
  <c r="AC85" i="44" s="1"/>
  <c r="AV62" i="44"/>
  <c r="AV94" i="44"/>
  <c r="D94" i="44" s="1"/>
  <c r="AV62" i="43"/>
  <c r="AV128" i="43"/>
  <c r="AV124" i="43"/>
  <c r="AV4" i="43"/>
  <c r="AV22" i="43"/>
  <c r="AV57" i="43"/>
  <c r="AV109" i="43"/>
  <c r="AV122" i="43"/>
  <c r="BB89" i="43"/>
  <c r="AD120" i="38"/>
  <c r="AC120" i="38" s="1"/>
  <c r="BB22" i="43"/>
  <c r="AV49" i="43"/>
  <c r="AV100" i="43"/>
  <c r="BB35" i="43"/>
  <c r="BB50" i="43"/>
  <c r="AV84" i="43"/>
  <c r="AV111" i="43"/>
  <c r="AV99" i="43"/>
  <c r="AV91" i="43"/>
  <c r="AD112" i="43"/>
  <c r="AC112" i="43" s="1"/>
  <c r="BB97" i="42"/>
  <c r="BB126" i="42"/>
  <c r="AN6" i="42" a="1"/>
  <c r="AN6" i="42" s="1"/>
  <c r="AM17" i="42" a="1"/>
  <c r="AM17" i="42" s="1"/>
  <c r="BB79" i="42"/>
  <c r="BB16" i="42"/>
  <c r="BB63" i="42"/>
  <c r="BB33" i="42"/>
  <c r="BB111" i="42"/>
  <c r="AV48" i="42"/>
  <c r="AV65" i="42"/>
  <c r="BB78" i="42"/>
  <c r="BB121" i="41"/>
  <c r="AV38" i="41"/>
  <c r="AV46" i="41"/>
  <c r="AV12" i="41"/>
  <c r="AV110" i="41"/>
  <c r="AV76" i="41"/>
  <c r="AV22" i="41"/>
  <c r="BB52" i="41"/>
  <c r="BB67" i="41"/>
  <c r="BB36" i="41"/>
  <c r="BB78" i="40"/>
  <c r="BB46" i="40"/>
  <c r="BB30" i="40"/>
  <c r="BB129" i="40"/>
  <c r="BB67" i="39"/>
  <c r="AV5" i="39"/>
  <c r="AV77" i="39"/>
  <c r="BB82" i="39"/>
  <c r="AD127" i="39"/>
  <c r="AC127" i="39" s="1"/>
  <c r="BB20" i="39"/>
  <c r="AV55" i="39"/>
  <c r="AV86" i="39"/>
  <c r="BB23" i="39"/>
  <c r="BB51" i="39"/>
  <c r="BB114" i="39"/>
  <c r="AV97" i="39"/>
  <c r="AV90" i="39"/>
  <c r="AV7" i="39"/>
  <c r="AV74" i="39"/>
  <c r="AD89" i="38"/>
  <c r="AC89" i="38" s="1"/>
  <c r="BB17" i="38"/>
  <c r="BB48" i="38"/>
  <c r="AD66" i="36"/>
  <c r="AC66" i="36" s="1"/>
  <c r="AV22" i="37"/>
  <c r="AV48" i="37"/>
  <c r="AV115" i="37"/>
  <c r="AV108" i="37"/>
  <c r="BB66" i="37"/>
  <c r="AV4" i="37"/>
  <c r="AV6" i="37"/>
  <c r="AV69" i="37"/>
  <c r="AD97" i="35"/>
  <c r="AC97" i="35" s="1"/>
  <c r="BB119" i="37"/>
  <c r="AV56" i="37"/>
  <c r="AV63" i="37"/>
  <c r="AV96" i="37"/>
  <c r="AV29" i="37"/>
  <c r="BB19" i="37"/>
  <c r="BB124" i="36"/>
  <c r="AV56" i="36"/>
  <c r="AV95" i="36"/>
  <c r="AV84" i="36"/>
  <c r="AV54" i="36"/>
  <c r="AV29" i="36"/>
  <c r="AV126" i="36"/>
  <c r="AD127" i="35"/>
  <c r="AC127" i="35" s="1"/>
  <c r="AV91" i="36"/>
  <c r="A91" i="36" s="1"/>
  <c r="AV15" i="36"/>
  <c r="AV28" i="36"/>
  <c r="AV63" i="36"/>
  <c r="AV39" i="36"/>
  <c r="AV62" i="36"/>
  <c r="AV92" i="36"/>
  <c r="AV129" i="36"/>
  <c r="BB62" i="36"/>
  <c r="AV10" i="36"/>
  <c r="AV67" i="36"/>
  <c r="AV82" i="36"/>
  <c r="AV35" i="36"/>
  <c r="AV118" i="36"/>
  <c r="AV121" i="36"/>
  <c r="AV20" i="35"/>
  <c r="AV128" i="35"/>
  <c r="BB36" i="35"/>
  <c r="AD93" i="35"/>
  <c r="AC93" i="35" s="1"/>
  <c r="BB88" i="35"/>
  <c r="AV8" i="35"/>
  <c r="AV84" i="35"/>
  <c r="AV68" i="35"/>
  <c r="AV22" i="35"/>
  <c r="AV81" i="35"/>
  <c r="AV115" i="35"/>
  <c r="AV3" i="35"/>
  <c r="AV65" i="35"/>
  <c r="AV98" i="35"/>
  <c r="AV94" i="35"/>
  <c r="AD124" i="35"/>
  <c r="AC124" i="35" s="1"/>
  <c r="AV41" i="35"/>
  <c r="AV102" i="35"/>
  <c r="AV34" i="35"/>
  <c r="AV39" i="35"/>
  <c r="AV40" i="35"/>
  <c r="AV78" i="35"/>
  <c r="BB106" i="34"/>
  <c r="AV59" i="34"/>
  <c r="AV93" i="34"/>
  <c r="AV101" i="34"/>
  <c r="AV68" i="34"/>
  <c r="AV84" i="34"/>
  <c r="AV105" i="34"/>
  <c r="AV61" i="34"/>
  <c r="AV109" i="34"/>
  <c r="AV47" i="34"/>
  <c r="AV56" i="34"/>
  <c r="AV22" i="34"/>
  <c r="AV15" i="34"/>
  <c r="AV53" i="34"/>
  <c r="AV37" i="34"/>
  <c r="AV18" i="34"/>
  <c r="AV72" i="34"/>
  <c r="D72" i="34" s="1"/>
  <c r="BB59" i="34"/>
  <c r="AV77" i="34"/>
  <c r="AV118" i="34"/>
  <c r="AV68" i="33"/>
  <c r="AV14" i="33"/>
  <c r="AV35" i="33"/>
  <c r="AV17" i="33"/>
  <c r="BB23" i="33"/>
  <c r="AV126" i="33"/>
  <c r="AV13" i="33"/>
  <c r="AV30" i="33"/>
  <c r="AV49" i="33"/>
  <c r="AV55" i="33"/>
  <c r="AV57" i="33"/>
  <c r="BB67" i="33"/>
  <c r="BB102" i="33"/>
  <c r="AV45" i="33"/>
  <c r="AV91" i="33"/>
  <c r="AV6" i="32"/>
  <c r="AV112" i="32"/>
  <c r="AD85" i="32"/>
  <c r="AC85" i="32" s="1"/>
  <c r="AV114" i="32"/>
  <c r="AV45" i="32"/>
  <c r="AV81" i="32"/>
  <c r="AV13" i="32"/>
  <c r="AV94" i="32"/>
  <c r="D94" i="32" s="1"/>
  <c r="AV64" i="32"/>
  <c r="BB16" i="32"/>
  <c r="AV90" i="31"/>
  <c r="AV32" i="31"/>
  <c r="BB98" i="31"/>
  <c r="AV40" i="31"/>
  <c r="AV101" i="31"/>
  <c r="D101" i="31" s="1"/>
  <c r="AV14" i="31"/>
  <c r="AV41" i="31"/>
  <c r="BB35" i="31"/>
  <c r="AV120" i="31"/>
  <c r="AV7" i="31"/>
  <c r="AV72" i="31"/>
  <c r="A72" i="31" s="1"/>
  <c r="AV33" i="31"/>
  <c r="AD81" i="31"/>
  <c r="AC81" i="31" s="1"/>
  <c r="AV113" i="30"/>
  <c r="AV32" i="30"/>
  <c r="AV35" i="30"/>
  <c r="AV45" i="30"/>
  <c r="AV111" i="30"/>
  <c r="AV86" i="30"/>
  <c r="AV62" i="30"/>
  <c r="AV117" i="30"/>
  <c r="BB109" i="30"/>
  <c r="AV43" i="30"/>
  <c r="BB46" i="30"/>
  <c r="AV84" i="30"/>
  <c r="AV75" i="30"/>
  <c r="AV42" i="30"/>
  <c r="AV17" i="30"/>
  <c r="AV26" i="28"/>
  <c r="AV79" i="28"/>
  <c r="AV34" i="28"/>
  <c r="AV15" i="28"/>
  <c r="BB6" i="28"/>
  <c r="AV109" i="28"/>
  <c r="AV45" i="28"/>
  <c r="AV49" i="28"/>
  <c r="AV94" i="28"/>
  <c r="AV81" i="28"/>
  <c r="AV97" i="28"/>
  <c r="AV9" i="28"/>
  <c r="AV107" i="28"/>
  <c r="AV28" i="28"/>
  <c r="AV58" i="28"/>
  <c r="AV112" i="28"/>
  <c r="AV63" i="28"/>
  <c r="AV78" i="28"/>
  <c r="AV41" i="28"/>
  <c r="AV61" i="28"/>
  <c r="BB108" i="44"/>
  <c r="BB83" i="59"/>
  <c r="BB121" i="55"/>
  <c r="BB110" i="48"/>
  <c r="BB102" i="49"/>
  <c r="BB120" i="55"/>
  <c r="BB122" i="56"/>
  <c r="BB32" i="48"/>
  <c r="BB102" i="45"/>
  <c r="BB122" i="58"/>
  <c r="BB96" i="56"/>
  <c r="BB129" i="46"/>
  <c r="BB116" i="57"/>
  <c r="BB94" i="48"/>
  <c r="BB97" i="48"/>
  <c r="BB91" i="48"/>
  <c r="BB123" i="46"/>
  <c r="BB80" i="50"/>
  <c r="BB120" i="47"/>
  <c r="BB124" i="48"/>
  <c r="BB124" i="34"/>
  <c r="BB95" i="40"/>
  <c r="BB101" i="49"/>
  <c r="BB92" i="56"/>
  <c r="BB32" i="54"/>
  <c r="BB49" i="48"/>
  <c r="BB103" i="43"/>
  <c r="BB116" i="51"/>
  <c r="BB20" i="43"/>
  <c r="BB38" i="49"/>
  <c r="BB89" i="37"/>
  <c r="BB114" i="57"/>
  <c r="BB119" i="57"/>
  <c r="BB121" i="53"/>
  <c r="BB112" i="46"/>
  <c r="BB96" i="48"/>
  <c r="BB94" i="54"/>
  <c r="BB115" i="57"/>
  <c r="BB106" i="54"/>
  <c r="BB113" i="48"/>
  <c r="BB122" i="42"/>
  <c r="BB111" i="52"/>
  <c r="BB98" i="55"/>
  <c r="BB95" i="56"/>
  <c r="BB79" i="58"/>
  <c r="BB93" i="46"/>
  <c r="BB34" i="51"/>
  <c r="BB105" i="43"/>
  <c r="BB64" i="56"/>
  <c r="BB129" i="50"/>
  <c r="BB118" i="51"/>
  <c r="BB128" i="48"/>
  <c r="BB84" i="49"/>
  <c r="BB76" i="50"/>
  <c r="BB122" i="52"/>
  <c r="BB71" i="33"/>
  <c r="BB114" i="47"/>
  <c r="BB111" i="46"/>
  <c r="BB127" i="50"/>
  <c r="BB56" i="53"/>
  <c r="BB109" i="48"/>
  <c r="BB85" i="53"/>
  <c r="BB81" i="50"/>
  <c r="BB104" i="47"/>
  <c r="BB114" i="43"/>
  <c r="BB104" i="57"/>
  <c r="BB90" i="52"/>
  <c r="BB96" i="52"/>
  <c r="BB104" i="53"/>
  <c r="BB86" i="45"/>
  <c r="BB123" i="58"/>
  <c r="BB99" i="45"/>
  <c r="BB84" i="57"/>
  <c r="BB103" i="51"/>
  <c r="BB110" i="50"/>
  <c r="BB96" i="50"/>
  <c r="BB125" i="48"/>
  <c r="BB92" i="42"/>
  <c r="BB117" i="53"/>
  <c r="BB118" i="53"/>
  <c r="BB86" i="59"/>
  <c r="BB66" i="57"/>
  <c r="BB109" i="50"/>
  <c r="BB90" i="46"/>
  <c r="BB88" i="49"/>
  <c r="BB126" i="52"/>
  <c r="BB82" i="55"/>
  <c r="BB80" i="58"/>
  <c r="BB81" i="52"/>
  <c r="BB105" i="57"/>
  <c r="BB95" i="46"/>
  <c r="BB125" i="46"/>
  <c r="BB104" i="51"/>
  <c r="BB122" i="50"/>
  <c r="BB125" i="52"/>
  <c r="BB86" i="55"/>
  <c r="BB118" i="55"/>
  <c r="BB100" i="49"/>
  <c r="BB99" i="51"/>
  <c r="BB2" i="53"/>
  <c r="BB91" i="46"/>
  <c r="BB110" i="46"/>
  <c r="BB124" i="46"/>
  <c r="BB110" i="54"/>
  <c r="BB112" i="56"/>
  <c r="BB103" i="49"/>
  <c r="BB89" i="57"/>
  <c r="BB112" i="50"/>
  <c r="BB97" i="58"/>
  <c r="BB79" i="52"/>
  <c r="BB102" i="59"/>
  <c r="BB111" i="56"/>
  <c r="BB125" i="58"/>
  <c r="BB89" i="53"/>
  <c r="BB119" i="49"/>
  <c r="BB100" i="51"/>
  <c r="BB126" i="50"/>
  <c r="BB114" i="59"/>
  <c r="BB126" i="56"/>
  <c r="BB117" i="59"/>
  <c r="BB105" i="51"/>
  <c r="BB127" i="46"/>
  <c r="BB113" i="46"/>
  <c r="BB87" i="35"/>
  <c r="BB126" i="48"/>
  <c r="BB126" i="58"/>
  <c r="BB103" i="55"/>
  <c r="BB79" i="54"/>
  <c r="BB107" i="46"/>
  <c r="BB122" i="46"/>
  <c r="BB115" i="43"/>
  <c r="BB81" i="42"/>
  <c r="BB120" i="57"/>
  <c r="BB78" i="54"/>
  <c r="BB78" i="56"/>
  <c r="BB15" i="46"/>
  <c r="BB26" i="56"/>
  <c r="BB3" i="35"/>
  <c r="BB12" i="54"/>
  <c r="BB7" i="35"/>
  <c r="BB42" i="42"/>
  <c r="BB77" i="56"/>
  <c r="BB27" i="46"/>
  <c r="BB57" i="55"/>
  <c r="BB46" i="54"/>
  <c r="BB55" i="45"/>
  <c r="BB14" i="54"/>
  <c r="BB56" i="39"/>
  <c r="BB54" i="49"/>
  <c r="BB50" i="51"/>
  <c r="BB62" i="52"/>
  <c r="BB7" i="53"/>
  <c r="BB26" i="52"/>
  <c r="BB2" i="37"/>
  <c r="BB58" i="56"/>
  <c r="BB60" i="46"/>
  <c r="BB48" i="54"/>
  <c r="BB68" i="57"/>
  <c r="BB28" i="50"/>
  <c r="BB16" i="48"/>
  <c r="BB44" i="54"/>
  <c r="BB106" i="38"/>
  <c r="BB12" i="44"/>
  <c r="BB73" i="53"/>
  <c r="BB13" i="54"/>
  <c r="BB3" i="53"/>
  <c r="BB50" i="53"/>
  <c r="BB46" i="46"/>
  <c r="BB63" i="50"/>
  <c r="BB7" i="55"/>
  <c r="BB28" i="46"/>
  <c r="BB51" i="47"/>
  <c r="BB24" i="47"/>
  <c r="BB10" i="56"/>
  <c r="BB34" i="55"/>
  <c r="BB69" i="57"/>
  <c r="BB41" i="57"/>
  <c r="BB24" i="51"/>
  <c r="BB24" i="31"/>
  <c r="BB29" i="46"/>
  <c r="BB2" i="43"/>
  <c r="BB52" i="53"/>
  <c r="BB21" i="47"/>
  <c r="BB48" i="52"/>
  <c r="BB36" i="49"/>
  <c r="BB74" i="48"/>
  <c r="BB33" i="48"/>
  <c r="BB7" i="47"/>
  <c r="BB61" i="46"/>
  <c r="BB6" i="55"/>
  <c r="BB94" i="30"/>
  <c r="BB66" i="59"/>
  <c r="BB71" i="55"/>
  <c r="BB32" i="50"/>
  <c r="BB40" i="51"/>
  <c r="BB66" i="51"/>
  <c r="BB10" i="50"/>
  <c r="BB4" i="43"/>
  <c r="BB55" i="53"/>
  <c r="BB75" i="58"/>
  <c r="BB33" i="50"/>
  <c r="BB56" i="57"/>
  <c r="BB44" i="50"/>
  <c r="BB71" i="37"/>
  <c r="BB6" i="51"/>
  <c r="BB27" i="54"/>
  <c r="BB33" i="54"/>
  <c r="BB17" i="12"/>
  <c r="BB12" i="30"/>
  <c r="BB21" i="53"/>
  <c r="BB42" i="54"/>
  <c r="BB75" i="46"/>
  <c r="BB51" i="49"/>
  <c r="BB48" i="50"/>
  <c r="BB38" i="51"/>
  <c r="BB8" i="53"/>
  <c r="BB37" i="51"/>
  <c r="BB39" i="55"/>
  <c r="BB10" i="52"/>
  <c r="BB37" i="49"/>
  <c r="BB30" i="46"/>
  <c r="BB16" i="46"/>
  <c r="BB63" i="46"/>
  <c r="BB80" i="46"/>
  <c r="BB49" i="46"/>
  <c r="BB31" i="46"/>
  <c r="BB59" i="48"/>
  <c r="BB17" i="44"/>
  <c r="BB122" i="30"/>
  <c r="BB119" i="35"/>
  <c r="BB22" i="49"/>
  <c r="BB44" i="46"/>
  <c r="BB46" i="48"/>
  <c r="BB36" i="43"/>
  <c r="BB18" i="49"/>
  <c r="BB21" i="49"/>
  <c r="BB79" i="48"/>
  <c r="BB47" i="36"/>
  <c r="BB76" i="48"/>
  <c r="BB28" i="48"/>
  <c r="BB62" i="48"/>
  <c r="BB47" i="48"/>
  <c r="BB48" i="44"/>
  <c r="BB26" i="42"/>
  <c r="BB14" i="34"/>
  <c r="BB117" i="37"/>
  <c r="BB22" i="47"/>
  <c r="BB94" i="32"/>
  <c r="BB106" i="12"/>
  <c r="BB113" i="12"/>
  <c r="BB56" i="49"/>
  <c r="BB48" i="48"/>
  <c r="BB23" i="31"/>
  <c r="BB58" i="12"/>
  <c r="BB61" i="48"/>
  <c r="BB81" i="46"/>
  <c r="BB76" i="42"/>
  <c r="BB75" i="42"/>
  <c r="BB122" i="32"/>
  <c r="BB67" i="43"/>
  <c r="BB116" i="33"/>
  <c r="BB11" i="36"/>
  <c r="BB52" i="43"/>
  <c r="BB65" i="46"/>
  <c r="BB43" i="46"/>
  <c r="BB9" i="28"/>
  <c r="BB40" i="45"/>
  <c r="BB3" i="39"/>
  <c r="BB11" i="12"/>
  <c r="BB68" i="49"/>
  <c r="BB23" i="47"/>
  <c r="BB59" i="46"/>
  <c r="BB51" i="43"/>
  <c r="BB9" i="33"/>
  <c r="BB33" i="32"/>
  <c r="BB6" i="35"/>
  <c r="BB126" i="36"/>
  <c r="BB104" i="39"/>
  <c r="BB35" i="49"/>
  <c r="BB33" i="46"/>
  <c r="BB26" i="46"/>
  <c r="BB50" i="49"/>
  <c r="BB75" i="48"/>
  <c r="BB17" i="46"/>
  <c r="BB13" i="46"/>
  <c r="BB10" i="44"/>
  <c r="BB57" i="49"/>
  <c r="BB69" i="49"/>
  <c r="BB53" i="47"/>
  <c r="BB74" i="34"/>
  <c r="BB67" i="35"/>
  <c r="BB71" i="43"/>
  <c r="BB45" i="34"/>
  <c r="BB41" i="41"/>
  <c r="BB30" i="32"/>
  <c r="BB85" i="35"/>
  <c r="BB63" i="32"/>
  <c r="BB76" i="12"/>
  <c r="BB66" i="31"/>
  <c r="BB117" i="35"/>
  <c r="BB125" i="32"/>
  <c r="BB40" i="35"/>
  <c r="BB105" i="33"/>
  <c r="BB100" i="35"/>
  <c r="BB119" i="33"/>
  <c r="BB35" i="33"/>
  <c r="BB100" i="37"/>
  <c r="BB28" i="36"/>
  <c r="BB111" i="12"/>
  <c r="BB87" i="39"/>
  <c r="BB81" i="32"/>
  <c r="BB109" i="34"/>
  <c r="BB83" i="41"/>
  <c r="BB86" i="37"/>
  <c r="BB5" i="28"/>
  <c r="BB18" i="28"/>
  <c r="BB46" i="36"/>
  <c r="BB52" i="39"/>
  <c r="BB109" i="32"/>
  <c r="BB10" i="30"/>
  <c r="BB13" i="30"/>
  <c r="BB20" i="28"/>
  <c r="BB48" i="30"/>
  <c r="BB14" i="12"/>
  <c r="BB18" i="31"/>
  <c r="BB111" i="40"/>
  <c r="BB60" i="30"/>
  <c r="BB93" i="30"/>
  <c r="BB42" i="12"/>
  <c r="BB85" i="37"/>
  <c r="BB78" i="32"/>
  <c r="BB118" i="33"/>
  <c r="BB68" i="37"/>
  <c r="BB33" i="34"/>
  <c r="BB122" i="36"/>
  <c r="BB111" i="34"/>
  <c r="BB38" i="31"/>
  <c r="BB76" i="36"/>
  <c r="BB8" i="37"/>
  <c r="BB29" i="36"/>
  <c r="BB64" i="34"/>
  <c r="BB20" i="37"/>
  <c r="BB43" i="36"/>
  <c r="BB38" i="39"/>
  <c r="BB10" i="32"/>
  <c r="BB96" i="30"/>
  <c r="BB81" i="34"/>
  <c r="BB115" i="33"/>
  <c r="BB126" i="30"/>
  <c r="BB99" i="31"/>
  <c r="BB51" i="35"/>
  <c r="BB60" i="36"/>
  <c r="BB96" i="34"/>
  <c r="BB18" i="39"/>
  <c r="BB124" i="12"/>
  <c r="BB122" i="34"/>
  <c r="BB67" i="37"/>
  <c r="BB117" i="33"/>
  <c r="BB116" i="37"/>
  <c r="BB19" i="33"/>
  <c r="BB50" i="28"/>
  <c r="BB21" i="37"/>
  <c r="BB112" i="32"/>
  <c r="BB87" i="28"/>
  <c r="BB82" i="28"/>
  <c r="BB113" i="40"/>
  <c r="BB121" i="37"/>
  <c r="BB58" i="36"/>
  <c r="BB56" i="41"/>
  <c r="BB25" i="33"/>
  <c r="BB72" i="31"/>
  <c r="BB80" i="32"/>
  <c r="BB78" i="36"/>
  <c r="BB97" i="30"/>
  <c r="BB58" i="32"/>
  <c r="BB22" i="39"/>
  <c r="BB104" i="33"/>
  <c r="BB74" i="32"/>
  <c r="BB117" i="31"/>
  <c r="BB9" i="31"/>
  <c r="BB77" i="32"/>
  <c r="BB126" i="32"/>
  <c r="BB66" i="35"/>
  <c r="BB70" i="37"/>
  <c r="BB118" i="35"/>
  <c r="BB15" i="34"/>
  <c r="BB84" i="35"/>
  <c r="BB84" i="28"/>
  <c r="BB99" i="41"/>
  <c r="BB107" i="12"/>
  <c r="BB97" i="34"/>
  <c r="BB47" i="12"/>
  <c r="BB63" i="12"/>
  <c r="BB92" i="34"/>
  <c r="BB36" i="33"/>
  <c r="BB51" i="33"/>
  <c r="BB88" i="31"/>
  <c r="BB7" i="31"/>
  <c r="BB69" i="31"/>
  <c r="BB125" i="36"/>
  <c r="BB76" i="34"/>
  <c r="BB121" i="28"/>
  <c r="BB4" i="28"/>
  <c r="BB26" i="12"/>
  <c r="BB31" i="12"/>
  <c r="BB30" i="30"/>
  <c r="BB48" i="32"/>
  <c r="BB37" i="31"/>
  <c r="BB36" i="28"/>
  <c r="BB56" i="37"/>
  <c r="BB118" i="28"/>
  <c r="BB101" i="41"/>
  <c r="BB82" i="41"/>
  <c r="BB26" i="36"/>
  <c r="BB91" i="30"/>
  <c r="BB78" i="30"/>
  <c r="BB13" i="12"/>
  <c r="BB38" i="35"/>
  <c r="BB73" i="33"/>
  <c r="BB100" i="28"/>
  <c r="BB27" i="36"/>
  <c r="BB30" i="34"/>
  <c r="BB51" i="37"/>
  <c r="BB3" i="33"/>
  <c r="BB45" i="30"/>
  <c r="BB104" i="28"/>
  <c r="BB49" i="12"/>
  <c r="BB71" i="31"/>
  <c r="BB101" i="35"/>
  <c r="BB97" i="40"/>
  <c r="BB105" i="37"/>
  <c r="BB69" i="41"/>
  <c r="BB73" i="39"/>
  <c r="BB54" i="33"/>
  <c r="BB114" i="41"/>
  <c r="AD114" i="52"/>
  <c r="AC114" i="52" s="1"/>
  <c r="AD117" i="50"/>
  <c r="AC117" i="50" s="1"/>
  <c r="AD81" i="49"/>
  <c r="AC81" i="49" s="1"/>
  <c r="AD68" i="48"/>
  <c r="AC68" i="48" s="1"/>
  <c r="AD76" i="49"/>
  <c r="AC76" i="49" s="1"/>
  <c r="AV45" i="12"/>
  <c r="AV12" i="12"/>
  <c r="AV28" i="12"/>
  <c r="AV105" i="12"/>
  <c r="AV47" i="12"/>
  <c r="AV62" i="12"/>
  <c r="AV86" i="12"/>
  <c r="AV112" i="12"/>
  <c r="AV59" i="12"/>
  <c r="AV91" i="12"/>
  <c r="AV117" i="12"/>
  <c r="AV26" i="12"/>
  <c r="AV120" i="12"/>
  <c r="AV106" i="12"/>
  <c r="AV69" i="12"/>
  <c r="AV6" i="12"/>
  <c r="AV101" i="12"/>
  <c r="AV99" i="12"/>
  <c r="AV10" i="12"/>
  <c r="AV37" i="12"/>
  <c r="AV94" i="12"/>
  <c r="AV125" i="12"/>
  <c r="AV124" i="12"/>
  <c r="AV78" i="12"/>
  <c r="AV35" i="12"/>
  <c r="AV41" i="12"/>
  <c r="AD83" i="46"/>
  <c r="AD102" i="56"/>
  <c r="AC102" i="56" s="1"/>
  <c r="AD68" i="46"/>
  <c r="AD106" i="57"/>
  <c r="AC106" i="57" s="1"/>
  <c r="AD117" i="56"/>
  <c r="AC117" i="56" s="1"/>
  <c r="AD114" i="48"/>
  <c r="AC114" i="48" s="1"/>
  <c r="AD98" i="54"/>
  <c r="AC98" i="54" s="1"/>
  <c r="AD80" i="55"/>
  <c r="AC80" i="55" s="1"/>
  <c r="AV68" i="49"/>
  <c r="AV74" i="49"/>
  <c r="D74" i="49" s="1"/>
  <c r="AM36" i="43" a="1"/>
  <c r="AM36" i="43" s="1"/>
  <c r="AV107" i="49"/>
  <c r="AV55" i="49"/>
  <c r="AV34" i="55"/>
  <c r="AV117" i="55"/>
  <c r="AV109" i="54"/>
  <c r="AV49" i="54"/>
  <c r="AV82" i="28"/>
  <c r="D82" i="28" s="1"/>
  <c r="AV88" i="28"/>
  <c r="AV65" i="50"/>
  <c r="AV40" i="50"/>
  <c r="AV90" i="56"/>
  <c r="AV16" i="56"/>
  <c r="AV72" i="48"/>
  <c r="AV73" i="48"/>
  <c r="AN13" i="46" a="1"/>
  <c r="AN13" i="46" s="1"/>
  <c r="AN6" i="46" a="1"/>
  <c r="AN6" i="46" s="1"/>
  <c r="AN12" i="46" a="1"/>
  <c r="AN12" i="46" s="1"/>
  <c r="AN35" i="46" a="1"/>
  <c r="AN35" i="46" s="1"/>
  <c r="AN4" i="46" a="1"/>
  <c r="AN4" i="46" s="1"/>
  <c r="AV54" i="50"/>
  <c r="AV8" i="50"/>
  <c r="AV104" i="56"/>
  <c r="AV38" i="56"/>
  <c r="AV84" i="58"/>
  <c r="AV29" i="58"/>
  <c r="AV101" i="57"/>
  <c r="AV15" i="57"/>
  <c r="AV31" i="48"/>
  <c r="AV117" i="48"/>
  <c r="AV8" i="42"/>
  <c r="AV60" i="42"/>
  <c r="AV3" i="42"/>
  <c r="AV76" i="42"/>
  <c r="AV106" i="33"/>
  <c r="D106" i="33" s="1"/>
  <c r="AV120" i="33"/>
  <c r="A120" i="33" s="1"/>
  <c r="AV11" i="33"/>
  <c r="AV51" i="33"/>
  <c r="AV126" i="32"/>
  <c r="AV68" i="32"/>
  <c r="AV120" i="30"/>
  <c r="AV77" i="30"/>
  <c r="AV127" i="44"/>
  <c r="A127" i="44" s="1"/>
  <c r="AV10" i="44"/>
  <c r="AV112" i="44"/>
  <c r="AV49" i="44"/>
  <c r="AV53" i="44"/>
  <c r="AV40" i="44"/>
  <c r="AV53" i="55"/>
  <c r="AV39" i="55"/>
  <c r="AV50" i="54"/>
  <c r="AV17" i="54"/>
  <c r="AV37" i="37"/>
  <c r="AV23" i="37"/>
  <c r="AV38" i="53"/>
  <c r="AV61" i="53"/>
  <c r="AV111" i="50"/>
  <c r="A111" i="50" s="1"/>
  <c r="AV19" i="50"/>
  <c r="AV13" i="57"/>
  <c r="AV20" i="57"/>
  <c r="AV79" i="57"/>
  <c r="AV120" i="57"/>
  <c r="AV24" i="51"/>
  <c r="AV51" i="51"/>
  <c r="AV128" i="50"/>
  <c r="AV26" i="50"/>
  <c r="AV51" i="49"/>
  <c r="AV75" i="49"/>
  <c r="AV37" i="48"/>
  <c r="AV4" i="48"/>
  <c r="AV9" i="54"/>
  <c r="AV57" i="54"/>
  <c r="AV62" i="53"/>
  <c r="AV98" i="53"/>
  <c r="AN3" i="46" a="1"/>
  <c r="AN3" i="46" s="1"/>
  <c r="AN20" i="46" a="1"/>
  <c r="AN20" i="46" s="1"/>
  <c r="AN36" i="46" a="1"/>
  <c r="AN36" i="46" s="1"/>
  <c r="AN40" i="46" a="1"/>
  <c r="AN40" i="46" s="1"/>
  <c r="AN2" i="46" a="1"/>
  <c r="AN2" i="46" s="1"/>
  <c r="AV74" i="53"/>
  <c r="AV21" i="53"/>
  <c r="AV2" i="51"/>
  <c r="AV18" i="51"/>
  <c r="AV89" i="58"/>
  <c r="AV106" i="58"/>
  <c r="AV10" i="54"/>
  <c r="AV122" i="54"/>
  <c r="AV45" i="48"/>
  <c r="AV17" i="48"/>
  <c r="AV102" i="46"/>
  <c r="D102" i="46" s="1"/>
  <c r="AW102" i="46" s="1"/>
  <c r="AV126" i="44"/>
  <c r="AV83" i="44"/>
  <c r="AV46" i="43"/>
  <c r="AV67" i="43"/>
  <c r="AV97" i="42"/>
  <c r="AV28" i="42"/>
  <c r="AV12" i="39"/>
  <c r="AV2" i="39"/>
  <c r="AV12" i="32"/>
  <c r="AV106" i="32"/>
  <c r="AV102" i="32"/>
  <c r="AV97" i="32"/>
  <c r="A97" i="32" s="1"/>
  <c r="AV74" i="31"/>
  <c r="AV53" i="31"/>
  <c r="AV61" i="12"/>
  <c r="AV49" i="12"/>
  <c r="AM18" i="42" a="1"/>
  <c r="AM18" i="42" s="1"/>
  <c r="AV128" i="56"/>
  <c r="AV118" i="56"/>
  <c r="AV8" i="53"/>
  <c r="AV107" i="53"/>
  <c r="AV83" i="57"/>
  <c r="AV104" i="57"/>
  <c r="AV123" i="50"/>
  <c r="AV75" i="50"/>
  <c r="AV21" i="52"/>
  <c r="AV48" i="52"/>
  <c r="AV18" i="50"/>
  <c r="AV125" i="50"/>
  <c r="AV8" i="54"/>
  <c r="AV23" i="54"/>
  <c r="AV22" i="52"/>
  <c r="AV117" i="52"/>
  <c r="AN33" i="46" a="1"/>
  <c r="AN33" i="46" s="1"/>
  <c r="AN38" i="46" a="1"/>
  <c r="AN38" i="46" s="1"/>
  <c r="AN23" i="46" a="1"/>
  <c r="AN23" i="46" s="1"/>
  <c r="AN26" i="46" a="1"/>
  <c r="AN26" i="46" s="1"/>
  <c r="AN28" i="46" a="1"/>
  <c r="AN28" i="46" s="1"/>
  <c r="AV77" i="49"/>
  <c r="AV43" i="49"/>
  <c r="AV118" i="51"/>
  <c r="AV119" i="51"/>
  <c r="AV37" i="51"/>
  <c r="AV93" i="51"/>
  <c r="AP17" i="46"/>
  <c r="AV108" i="53"/>
  <c r="AV68" i="53"/>
  <c r="AV81" i="47"/>
  <c r="AV16" i="47"/>
  <c r="AV42" i="39"/>
  <c r="AV43" i="39"/>
  <c r="AV112" i="33"/>
  <c r="D112" i="33" s="1"/>
  <c r="AV70" i="33"/>
  <c r="AV25" i="33"/>
  <c r="AV101" i="33"/>
  <c r="AV108" i="30"/>
  <c r="AV98" i="30"/>
  <c r="AV66" i="32"/>
  <c r="AV31" i="32"/>
  <c r="AV121" i="32"/>
  <c r="D121" i="32" s="1"/>
  <c r="AV105" i="32"/>
  <c r="AM49" i="42" a="1"/>
  <c r="AM49" i="42" s="1"/>
  <c r="AM41" i="42" a="1"/>
  <c r="AM41" i="42" s="1"/>
  <c r="AV115" i="54"/>
  <c r="AV68" i="54"/>
  <c r="AV34" i="54"/>
  <c r="AV102" i="54"/>
  <c r="AN19" i="42" a="1"/>
  <c r="AN19" i="42" s="1"/>
  <c r="AV44" i="12"/>
  <c r="AV17" i="12"/>
  <c r="AV129" i="57"/>
  <c r="AV100" i="57"/>
  <c r="AV90" i="53"/>
  <c r="AV46" i="53"/>
  <c r="AN32" i="46" a="1"/>
  <c r="AN32" i="46" s="1"/>
  <c r="AN16" i="46" a="1"/>
  <c r="AN16" i="46" s="1"/>
  <c r="AN9" i="46" a="1"/>
  <c r="AN9" i="46" s="1"/>
  <c r="AN18" i="46" a="1"/>
  <c r="AN18" i="46" s="1"/>
  <c r="AN19" i="46" a="1"/>
  <c r="AN19" i="46" s="1"/>
  <c r="AV65" i="39"/>
  <c r="AV10" i="39"/>
  <c r="AV80" i="49"/>
  <c r="AV7" i="49"/>
  <c r="AV11" i="53"/>
  <c r="AV27" i="53"/>
  <c r="AV127" i="54"/>
  <c r="AV62" i="54"/>
  <c r="AV126" i="55"/>
  <c r="AV83" i="55"/>
  <c r="AV105" i="48"/>
  <c r="AV78" i="48"/>
  <c r="AV57" i="48"/>
  <c r="AV53" i="48"/>
  <c r="AV57" i="47"/>
  <c r="AV70" i="47"/>
  <c r="AV31" i="47"/>
  <c r="AV29" i="47"/>
  <c r="AV100" i="42"/>
  <c r="AV29" i="42"/>
  <c r="AV6" i="39"/>
  <c r="AV26" i="39"/>
  <c r="AV66" i="39"/>
  <c r="AV36" i="39"/>
  <c r="AV99" i="31"/>
  <c r="D99" i="31" s="1"/>
  <c r="AV15" i="31"/>
  <c r="AV2" i="30"/>
  <c r="AV106" i="30"/>
  <c r="AV83" i="28"/>
  <c r="AV6" i="28"/>
  <c r="AV127" i="12"/>
  <c r="AV80" i="12"/>
  <c r="AV96" i="12"/>
  <c r="AV67" i="12"/>
  <c r="AV89" i="53"/>
  <c r="AV25" i="53"/>
  <c r="AV38" i="52"/>
  <c r="AV18" i="52"/>
  <c r="AV25" i="58"/>
  <c r="AV121" i="58"/>
  <c r="AV105" i="50"/>
  <c r="AV87" i="50"/>
  <c r="AM23" i="42" a="1"/>
  <c r="AM23" i="42" s="1"/>
  <c r="AV104" i="12"/>
  <c r="AV27" i="12"/>
  <c r="AN30" i="42" a="1"/>
  <c r="AN30" i="42" s="1"/>
  <c r="AV79" i="48"/>
  <c r="AV66" i="48"/>
  <c r="AV31" i="56"/>
  <c r="AV95" i="56"/>
  <c r="AV10" i="55"/>
  <c r="AV50" i="55"/>
  <c r="AV76" i="49"/>
  <c r="AV42" i="49"/>
  <c r="AV41" i="52"/>
  <c r="AV99" i="52"/>
  <c r="AV23" i="51"/>
  <c r="AV60" i="51"/>
  <c r="AV80" i="50"/>
  <c r="AV68" i="50"/>
  <c r="AV72" i="49"/>
  <c r="AV12" i="49"/>
  <c r="AN25" i="46" a="1"/>
  <c r="AN25" i="46" s="1"/>
  <c r="AN24" i="46" a="1"/>
  <c r="AN24" i="46" s="1"/>
  <c r="AN8" i="46" a="1"/>
  <c r="AN8" i="46" s="1"/>
  <c r="AN17" i="46" a="1"/>
  <c r="AN17" i="46" s="1"/>
  <c r="AV96" i="46"/>
  <c r="AV73" i="46"/>
  <c r="AV24" i="54"/>
  <c r="AV70" i="54"/>
  <c r="AV20" i="53"/>
  <c r="AV125" i="53"/>
  <c r="AV77" i="52"/>
  <c r="AV68" i="52"/>
  <c r="AV129" i="54"/>
  <c r="AV94" i="54"/>
  <c r="AV29" i="56"/>
  <c r="AV125" i="56"/>
  <c r="AV100" i="46"/>
  <c r="AV81" i="43"/>
  <c r="AV37" i="43"/>
  <c r="AM26" i="42" a="1"/>
  <c r="AM26" i="42" s="1"/>
  <c r="AN16" i="42" a="1"/>
  <c r="AN16" i="42" s="1"/>
  <c r="AV22" i="33"/>
  <c r="AV28" i="33"/>
  <c r="AV19" i="33"/>
  <c r="AV7" i="33"/>
  <c r="AV55" i="31"/>
  <c r="AV82" i="31"/>
  <c r="AV99" i="30"/>
  <c r="A99" i="30" s="1"/>
  <c r="AV26" i="30"/>
  <c r="AV117" i="28"/>
  <c r="AV100" i="28"/>
  <c r="AV12" i="28"/>
  <c r="AV122" i="28"/>
  <c r="AV39" i="12"/>
  <c r="AV73" i="12"/>
  <c r="AV69" i="42"/>
  <c r="AV54" i="42"/>
  <c r="AV93" i="30"/>
  <c r="AV109" i="30"/>
  <c r="AN3" i="42" a="1"/>
  <c r="AN3" i="42" s="1"/>
  <c r="AV46" i="52"/>
  <c r="AV2" i="52"/>
  <c r="AV117" i="53"/>
  <c r="AV15" i="53"/>
  <c r="AV111" i="46"/>
  <c r="D111" i="46" s="1"/>
  <c r="AW111" i="46" s="1"/>
  <c r="AV21" i="46"/>
  <c r="AV72" i="54"/>
  <c r="AV87" i="54"/>
  <c r="AV53" i="51"/>
  <c r="AV115" i="51"/>
  <c r="AV110" i="49"/>
  <c r="AV119" i="49"/>
  <c r="A119" i="49" s="1"/>
  <c r="AV111" i="53"/>
  <c r="AV87" i="53"/>
  <c r="AN5" i="46" a="1"/>
  <c r="AN5" i="46" s="1"/>
  <c r="AN21" i="46" a="1"/>
  <c r="AN21" i="46" s="1"/>
  <c r="AN14" i="46" a="1"/>
  <c r="AN14" i="46" s="1"/>
  <c r="AN7" i="46" a="1"/>
  <c r="AN7" i="46" s="1"/>
  <c r="AQ24" i="46" s="1"/>
  <c r="AN15" i="46" a="1"/>
  <c r="AN15" i="46" s="1"/>
  <c r="AV95" i="49"/>
  <c r="AV24" i="49"/>
  <c r="AV112" i="49"/>
  <c r="AV100" i="49"/>
  <c r="AV4" i="56"/>
  <c r="AV116" i="56"/>
  <c r="AV101" i="55"/>
  <c r="AV31" i="55"/>
  <c r="AV7" i="50"/>
  <c r="AV79" i="50"/>
  <c r="AV58" i="52"/>
  <c r="AV37" i="52"/>
  <c r="AV91" i="47"/>
  <c r="D91" i="47" s="1"/>
  <c r="AV65" i="47"/>
  <c r="AV51" i="46"/>
  <c r="AV24" i="46"/>
  <c r="AV103" i="39"/>
  <c r="AV8" i="39"/>
  <c r="AV10" i="33"/>
  <c r="AV62" i="33"/>
  <c r="AV102" i="33"/>
  <c r="AV79" i="33"/>
  <c r="AV47" i="31"/>
  <c r="AV16" i="31"/>
  <c r="AV70" i="30"/>
  <c r="AV51" i="30"/>
  <c r="AV44" i="30"/>
  <c r="AV119" i="30"/>
  <c r="AV65" i="30"/>
  <c r="AV52" i="30"/>
  <c r="AV95" i="28"/>
  <c r="AV35" i="28"/>
  <c r="AV13" i="48"/>
  <c r="AV67" i="48"/>
  <c r="AV21" i="54"/>
  <c r="AV79" i="54"/>
  <c r="AV128" i="46"/>
  <c r="AV55" i="46"/>
  <c r="AV67" i="50"/>
  <c r="AV50" i="50"/>
  <c r="AV70" i="48"/>
  <c r="AV7" i="48"/>
  <c r="AV6" i="54"/>
  <c r="AV42" i="54"/>
  <c r="AV35" i="54"/>
  <c r="AV31" i="54"/>
  <c r="AV64" i="56"/>
  <c r="AV60" i="56"/>
  <c r="AV99" i="56"/>
  <c r="AV2" i="56"/>
  <c r="AV82" i="51"/>
  <c r="AV67" i="51"/>
  <c r="AV94" i="51"/>
  <c r="AV4" i="51"/>
  <c r="AN39" i="46" a="1"/>
  <c r="AN39" i="46" s="1"/>
  <c r="AN31" i="46" a="1"/>
  <c r="AN31" i="46" s="1"/>
  <c r="AN34" i="46" a="1"/>
  <c r="AN34" i="46" s="1"/>
  <c r="AN27" i="46" a="1"/>
  <c r="AN27" i="46" s="1"/>
  <c r="AV83" i="46"/>
  <c r="AV72" i="46"/>
  <c r="AV128" i="53"/>
  <c r="AV34" i="53"/>
  <c r="AV98" i="50"/>
  <c r="AV117" i="50"/>
  <c r="AV7" i="55"/>
  <c r="AV38" i="55"/>
  <c r="AV91" i="57"/>
  <c r="AV121" i="57"/>
  <c r="AV116" i="47"/>
  <c r="AV113" i="47"/>
  <c r="AV105" i="53"/>
  <c r="AV59" i="53"/>
  <c r="AV106" i="48"/>
  <c r="AV95" i="48"/>
  <c r="AV62" i="47"/>
  <c r="AV21" i="47"/>
  <c r="AV80" i="46"/>
  <c r="AV89" i="46"/>
  <c r="AV97" i="46"/>
  <c r="AV128" i="42"/>
  <c r="AV37" i="42"/>
  <c r="AV70" i="39"/>
  <c r="AV64" i="39"/>
  <c r="A127" i="12"/>
  <c r="D127" i="12"/>
  <c r="D96" i="12"/>
  <c r="AV31" i="12"/>
  <c r="AV58" i="12"/>
  <c r="AV11" i="12"/>
  <c r="AV116" i="12"/>
  <c r="AV5" i="12"/>
  <c r="AV74" i="12"/>
  <c r="AV40" i="12"/>
  <c r="AV90" i="12"/>
  <c r="A96" i="12"/>
  <c r="AV20" i="12"/>
  <c r="AV119" i="12"/>
  <c r="AV95" i="12"/>
  <c r="AV65" i="12"/>
  <c r="AV29" i="12"/>
  <c r="AV8" i="12"/>
  <c r="AV43" i="12"/>
  <c r="AV36" i="12"/>
  <c r="AV14" i="12"/>
  <c r="AV102" i="12"/>
  <c r="AV111" i="12"/>
  <c r="AV76" i="12"/>
  <c r="AV77" i="12"/>
  <c r="AV38" i="12"/>
  <c r="AV23" i="28"/>
  <c r="AV22" i="28"/>
  <c r="AV69" i="28"/>
  <c r="AV119" i="28"/>
  <c r="AV50" i="28"/>
  <c r="AV30" i="28"/>
  <c r="AV57" i="28"/>
  <c r="AV103" i="28"/>
  <c r="AV44" i="28"/>
  <c r="AV123" i="28"/>
  <c r="AV60" i="28"/>
  <c r="AV102" i="28"/>
  <c r="AV96" i="28"/>
  <c r="AV110" i="28"/>
  <c r="AV66" i="28"/>
  <c r="AV120" i="28"/>
  <c r="AV55" i="30"/>
  <c r="AV39" i="30"/>
  <c r="AV126" i="30"/>
  <c r="AV36" i="30"/>
  <c r="AV24" i="30"/>
  <c r="AV88" i="30"/>
  <c r="AV57" i="30"/>
  <c r="AV129" i="30"/>
  <c r="AV123" i="30"/>
  <c r="AV103" i="30"/>
  <c r="AV8" i="30"/>
  <c r="AV83" i="30"/>
  <c r="D99" i="30"/>
  <c r="A99" i="31"/>
  <c r="AV96" i="31"/>
  <c r="D96" i="31" s="1"/>
  <c r="AV60" i="31"/>
  <c r="AV94" i="31"/>
  <c r="D94" i="31" s="1"/>
  <c r="AV118" i="31"/>
  <c r="AV6" i="31"/>
  <c r="AV23" i="31"/>
  <c r="AV104" i="31"/>
  <c r="D104" i="31" s="1"/>
  <c r="AV29" i="31"/>
  <c r="AV3" i="31"/>
  <c r="AV20" i="31"/>
  <c r="AV77" i="31"/>
  <c r="AV13" i="31"/>
  <c r="A121" i="32"/>
  <c r="AV77" i="32"/>
  <c r="AV49" i="32"/>
  <c r="AV27" i="32"/>
  <c r="AV2" i="32"/>
  <c r="AV122" i="32"/>
  <c r="A122" i="32" s="1"/>
  <c r="AV38" i="32"/>
  <c r="AV59" i="32"/>
  <c r="AV14" i="32"/>
  <c r="AV15" i="33"/>
  <c r="AV63" i="33"/>
  <c r="AV85" i="33"/>
  <c r="A85" i="33" s="1"/>
  <c r="AV82" i="33"/>
  <c r="A106" i="33"/>
  <c r="AV121" i="33"/>
  <c r="A121" i="33" s="1"/>
  <c r="AV89" i="33"/>
  <c r="AV119" i="33"/>
  <c r="A119" i="33" s="1"/>
  <c r="AV32" i="33"/>
  <c r="AV112" i="34"/>
  <c r="A112" i="34" s="1"/>
  <c r="AV119" i="34"/>
  <c r="AV27" i="34"/>
  <c r="AV57" i="34"/>
  <c r="AV71" i="34"/>
  <c r="D71" i="34" s="1"/>
  <c r="AV115" i="34"/>
  <c r="AV80" i="34"/>
  <c r="D80" i="34" s="1"/>
  <c r="AV70" i="34"/>
  <c r="AV21" i="34"/>
  <c r="AV108" i="34"/>
  <c r="AV28" i="34"/>
  <c r="AV116" i="34"/>
  <c r="AV21" i="35"/>
  <c r="AV56" i="35"/>
  <c r="AV108" i="35"/>
  <c r="AV27" i="35"/>
  <c r="AV50" i="35"/>
  <c r="AV80" i="35"/>
  <c r="AV107" i="35"/>
  <c r="AV58" i="35"/>
  <c r="AV36" i="35"/>
  <c r="AV13" i="35"/>
  <c r="AV27" i="36"/>
  <c r="AV96" i="36"/>
  <c r="AV7" i="36"/>
  <c r="AV78" i="36"/>
  <c r="AV80" i="36"/>
  <c r="AV73" i="36"/>
  <c r="AV107" i="36"/>
  <c r="AV24" i="36"/>
  <c r="AV109" i="36"/>
  <c r="AV116" i="36"/>
  <c r="AV112" i="36"/>
  <c r="AV74" i="36"/>
  <c r="AV44" i="36"/>
  <c r="AV76" i="36"/>
  <c r="AV71" i="37"/>
  <c r="AV129" i="37"/>
  <c r="AV51" i="37"/>
  <c r="AV110" i="37"/>
  <c r="AV47" i="37"/>
  <c r="AV21" i="37"/>
  <c r="AV17" i="37"/>
  <c r="AV87" i="37"/>
  <c r="AV79" i="37"/>
  <c r="A79" i="37" s="1"/>
  <c r="AV81" i="37"/>
  <c r="AV92" i="37"/>
  <c r="AV113" i="37"/>
  <c r="AV54" i="37"/>
  <c r="AV52" i="37"/>
  <c r="AV2" i="37"/>
  <c r="AV45" i="37"/>
  <c r="AV50" i="37"/>
  <c r="AV77" i="37"/>
  <c r="AD114" i="46"/>
  <c r="AV109" i="39"/>
  <c r="AV38" i="39"/>
  <c r="AV63" i="39"/>
  <c r="AV83" i="39"/>
  <c r="AV107" i="39"/>
  <c r="AV87" i="39"/>
  <c r="AV26" i="41"/>
  <c r="AV75" i="41"/>
  <c r="AV84" i="41"/>
  <c r="A84" i="41" s="1"/>
  <c r="AV33" i="41"/>
  <c r="AV100" i="41"/>
  <c r="AV7" i="41"/>
  <c r="AM40" i="42" a="1"/>
  <c r="AM40" i="42" s="1"/>
  <c r="AM25" i="42" a="1"/>
  <c r="AM25" i="42" s="1"/>
  <c r="AM19" i="42" a="1"/>
  <c r="AM19" i="42" s="1"/>
  <c r="AM46" i="42" a="1"/>
  <c r="AM46" i="42" s="1"/>
  <c r="AM44" i="42" a="1"/>
  <c r="AM44" i="42" s="1"/>
  <c r="AM3" i="42" a="1"/>
  <c r="AM3" i="42" s="1"/>
  <c r="AN22" i="42" a="1"/>
  <c r="AN22" i="42" s="1"/>
  <c r="AN14" i="42" a="1"/>
  <c r="AN14" i="42" s="1"/>
  <c r="AN40" i="42" a="1"/>
  <c r="AN40" i="42" s="1"/>
  <c r="AN2" i="42" a="1"/>
  <c r="AN2" i="42" s="1"/>
  <c r="AN29" i="42" a="1"/>
  <c r="AN29" i="42" s="1"/>
  <c r="AM11" i="42" a="1"/>
  <c r="AM11" i="42" s="1"/>
  <c r="AM39" i="42" a="1"/>
  <c r="AM39" i="42" s="1"/>
  <c r="AM45" i="42" a="1"/>
  <c r="AM45" i="42" s="1"/>
  <c r="AM4" i="42" a="1"/>
  <c r="AM4" i="42" s="1"/>
  <c r="AM7" i="42" a="1"/>
  <c r="AM7" i="42" s="1"/>
  <c r="AM14" i="42" a="1"/>
  <c r="AM14" i="42" s="1"/>
  <c r="AN4" i="42" a="1"/>
  <c r="AN4" i="42" s="1"/>
  <c r="AN8" i="42" a="1"/>
  <c r="AN8" i="42" s="1"/>
  <c r="AN11" i="42" a="1"/>
  <c r="AN11" i="42" s="1"/>
  <c r="AN18" i="42" a="1"/>
  <c r="AN18" i="42" s="1"/>
  <c r="AM32" i="42" a="1"/>
  <c r="AM32" i="42" s="1"/>
  <c r="AM20" i="42" a="1"/>
  <c r="AM20" i="42" s="1"/>
  <c r="AM47" i="42" a="1"/>
  <c r="AM47" i="42" s="1"/>
  <c r="AM21" i="42" a="1"/>
  <c r="AM21" i="42" s="1"/>
  <c r="AM8" i="42" a="1"/>
  <c r="AM8" i="42" s="1"/>
  <c r="AM35" i="42" a="1"/>
  <c r="AM35" i="42" s="1"/>
  <c r="AN7" i="42" a="1"/>
  <c r="AN7" i="42" s="1"/>
  <c r="AN34" i="42" a="1"/>
  <c r="AN34" i="42" s="1"/>
  <c r="AN36" i="42" a="1"/>
  <c r="AN36" i="42" s="1"/>
  <c r="AN35" i="42" a="1"/>
  <c r="AN35" i="42" s="1"/>
  <c r="AN9" i="42" a="1"/>
  <c r="AN9" i="42" s="1"/>
  <c r="AV110" i="42"/>
  <c r="D110" i="42" s="1"/>
  <c r="AV31" i="42"/>
  <c r="AM10" i="42" a="1"/>
  <c r="AM10" i="42" s="1"/>
  <c r="AM16" i="42" a="1"/>
  <c r="AM16" i="42" s="1"/>
  <c r="AM33" i="42" a="1"/>
  <c r="AM33" i="42" s="1"/>
  <c r="AM27" i="42" a="1"/>
  <c r="AM27" i="42" s="1"/>
  <c r="AM34" i="42" a="1"/>
  <c r="AM34" i="42" s="1"/>
  <c r="AM29" i="42" a="1"/>
  <c r="AM29" i="42" s="1"/>
  <c r="AN10" i="42" a="1"/>
  <c r="AN10" i="42" s="1"/>
  <c r="AN24" i="42" a="1"/>
  <c r="AN24" i="42" s="1"/>
  <c r="AN13" i="42" a="1"/>
  <c r="AN13" i="42" s="1"/>
  <c r="AN38" i="42" a="1"/>
  <c r="AN38" i="42" s="1"/>
  <c r="AN21" i="42" a="1"/>
  <c r="AN21" i="42" s="1"/>
  <c r="AQ14" i="42" s="1"/>
  <c r="AM48" i="42" a="1"/>
  <c r="AM48" i="42" s="1"/>
  <c r="AM24" i="42" a="1"/>
  <c r="AM24" i="42" s="1"/>
  <c r="AP23" i="42" s="1"/>
  <c r="AM9" i="42" a="1"/>
  <c r="AM9" i="42" s="1"/>
  <c r="AM36" i="42" a="1"/>
  <c r="AM36" i="42" s="1"/>
  <c r="AM31" i="42" a="1"/>
  <c r="AM31" i="42" s="1"/>
  <c r="AM2" i="42" a="1"/>
  <c r="AM2" i="42" s="1"/>
  <c r="AN28" i="42" a="1"/>
  <c r="AN28" i="42" s="1"/>
  <c r="AN20" i="42" a="1"/>
  <c r="AN20" i="42" s="1"/>
  <c r="AQ12" i="42" s="1"/>
  <c r="AN12" i="42" a="1"/>
  <c r="AN12" i="42" s="1"/>
  <c r="AN15" i="42" a="1"/>
  <c r="AN15" i="42" s="1"/>
  <c r="AN37" i="42" a="1"/>
  <c r="AN37" i="42" s="1"/>
  <c r="AM37" i="42" a="1"/>
  <c r="AM37" i="42" s="1"/>
  <c r="AM6" i="42" a="1"/>
  <c r="AM6" i="42" s="1"/>
  <c r="AM43" i="42" a="1"/>
  <c r="AM43" i="42" s="1"/>
  <c r="AM28" i="42" a="1"/>
  <c r="AM28" i="42" s="1"/>
  <c r="AM15" i="42" a="1"/>
  <c r="AM15" i="42" s="1"/>
  <c r="AP7" i="42" s="1"/>
  <c r="AR7" i="42" s="1"/>
  <c r="AF7" i="42" s="1"/>
  <c r="AD7" i="42" s="1"/>
  <c r="AC7" i="42" s="1"/>
  <c r="AM22" i="42" a="1"/>
  <c r="AM22" i="42" s="1"/>
  <c r="AN17" i="42" a="1"/>
  <c r="AN17" i="42" s="1"/>
  <c r="AN31" i="42" a="1"/>
  <c r="AN31" i="42" s="1"/>
  <c r="AN27" i="42" a="1"/>
  <c r="AN27" i="42" s="1"/>
  <c r="AN39" i="42" a="1"/>
  <c r="AN39" i="42" s="1"/>
  <c r="AN26" i="42" a="1"/>
  <c r="AN26" i="42" s="1"/>
  <c r="AM13" i="42" a="1"/>
  <c r="AM13" i="42" s="1"/>
  <c r="AM30" i="42" a="1"/>
  <c r="AM30" i="42" s="1"/>
  <c r="AM42" i="42" a="1"/>
  <c r="AM42" i="42" s="1"/>
  <c r="AM5" i="42" a="1"/>
  <c r="AM5" i="42" s="1"/>
  <c r="AP19" i="42" s="1"/>
  <c r="AM38" i="42" a="1"/>
  <c r="AM38" i="42" s="1"/>
  <c r="AN33" i="42" a="1"/>
  <c r="AN33" i="42" s="1"/>
  <c r="AN32" i="42" a="1"/>
  <c r="AN32" i="42" s="1"/>
  <c r="AN23" i="42" a="1"/>
  <c r="AN23" i="42" s="1"/>
  <c r="AN25" i="42" a="1"/>
  <c r="AN25" i="42" s="1"/>
  <c r="AQ9" i="42" s="1"/>
  <c r="AS57" i="42" s="1"/>
  <c r="AF57" i="42" s="1"/>
  <c r="AD57" i="42" s="1"/>
  <c r="AC57" i="42" s="1"/>
  <c r="AD71" i="46"/>
  <c r="AV101" i="43"/>
  <c r="A101" i="43" s="1"/>
  <c r="AV52" i="43"/>
  <c r="AV14" i="43"/>
  <c r="AV38" i="43"/>
  <c r="AV78" i="43"/>
  <c r="AV5" i="43"/>
  <c r="AV117" i="43"/>
  <c r="AV74" i="43"/>
  <c r="AV65" i="44"/>
  <c r="AV7" i="44"/>
  <c r="AV5" i="44"/>
  <c r="AV71" i="44"/>
  <c r="AV56" i="44"/>
  <c r="AV23" i="44"/>
  <c r="AV122" i="44"/>
  <c r="A122" i="44" s="1"/>
  <c r="AV100" i="44"/>
  <c r="AQ22" i="46"/>
  <c r="AD22" i="46" s="1"/>
  <c r="AQ8" i="46"/>
  <c r="AQ16" i="46"/>
  <c r="AP14" i="46"/>
  <c r="AP22" i="46"/>
  <c r="AV82" i="46"/>
  <c r="AV35" i="46"/>
  <c r="AV38" i="46"/>
  <c r="AV69" i="46"/>
  <c r="AQ12" i="46"/>
  <c r="AQ4" i="46"/>
  <c r="AD52" i="46" s="1"/>
  <c r="AP13" i="46"/>
  <c r="AV78" i="46"/>
  <c r="AV18" i="46"/>
  <c r="AV113" i="46"/>
  <c r="A113" i="46" s="1"/>
  <c r="AV123" i="46"/>
  <c r="AV61" i="46"/>
  <c r="AV42" i="46"/>
  <c r="AQ6" i="46"/>
  <c r="AD54" i="46" s="1"/>
  <c r="AV64" i="46"/>
  <c r="AV95" i="46"/>
  <c r="AV26" i="46"/>
  <c r="AV59" i="46"/>
  <c r="AV79" i="46"/>
  <c r="AP5" i="46"/>
  <c r="AV10" i="46"/>
  <c r="AV118" i="46"/>
  <c r="AP21" i="46"/>
  <c r="AP19" i="46"/>
  <c r="AP2" i="46"/>
  <c r="AV30" i="46"/>
  <c r="AV57" i="46"/>
  <c r="AV104" i="45"/>
  <c r="AV86" i="45"/>
  <c r="AV50" i="45"/>
  <c r="AV100" i="45"/>
  <c r="AV80" i="45"/>
  <c r="A80" i="45" s="1"/>
  <c r="AV122" i="45"/>
  <c r="AV12" i="45"/>
  <c r="AV30" i="45"/>
  <c r="D85" i="33"/>
  <c r="AV90" i="46"/>
  <c r="AV115" i="46"/>
  <c r="AQ11" i="46"/>
  <c r="AQ3" i="46"/>
  <c r="AD51" i="46" s="1"/>
  <c r="AV46" i="46"/>
  <c r="AV43" i="46"/>
  <c r="AP23" i="46"/>
  <c r="AP16" i="46"/>
  <c r="AP24" i="46"/>
  <c r="AV5" i="46"/>
  <c r="AV15" i="46"/>
  <c r="AQ10" i="46"/>
  <c r="AP18" i="46"/>
  <c r="AV39" i="46"/>
  <c r="AV116" i="46"/>
  <c r="AV101" i="46"/>
  <c r="A101" i="46" s="1"/>
  <c r="AV17" i="46"/>
  <c r="AV67" i="46"/>
  <c r="D67" i="46" s="1"/>
  <c r="AW67" i="46" s="1"/>
  <c r="AQ17" i="46"/>
  <c r="AQ5" i="46"/>
  <c r="AV68" i="46"/>
  <c r="D68" i="46" s="1"/>
  <c r="AW68" i="46" s="1"/>
  <c r="AV45" i="46"/>
  <c r="AV52" i="46"/>
  <c r="AV53" i="46"/>
  <c r="AP25" i="46"/>
  <c r="AP4" i="46"/>
  <c r="AP8" i="46"/>
  <c r="AV4" i="46"/>
  <c r="AV63" i="46"/>
  <c r="AV23" i="46"/>
  <c r="AV129" i="46"/>
  <c r="AV124" i="46"/>
  <c r="AV70" i="46"/>
  <c r="AV3" i="46"/>
  <c r="AV33" i="46"/>
  <c r="AV103" i="46"/>
  <c r="AV71" i="46"/>
  <c r="AV106" i="46"/>
  <c r="AV93" i="46"/>
  <c r="AQ2" i="46"/>
  <c r="AQ14" i="46"/>
  <c r="AP3" i="46"/>
  <c r="AP9" i="46"/>
  <c r="AP11" i="46"/>
  <c r="AV25" i="46"/>
  <c r="AV76" i="46"/>
  <c r="AV65" i="46"/>
  <c r="AV75" i="46"/>
  <c r="AV125" i="46"/>
  <c r="AV126" i="46"/>
  <c r="AP6" i="46"/>
  <c r="AV54" i="46"/>
  <c r="AV117" i="46"/>
  <c r="AV16" i="46"/>
  <c r="AV122" i="46"/>
  <c r="AV81" i="46"/>
  <c r="AV40" i="46"/>
  <c r="AV108" i="46"/>
  <c r="AV94" i="46"/>
  <c r="AV56" i="46"/>
  <c r="AV7" i="46"/>
  <c r="AV114" i="46"/>
  <c r="AP20" i="46"/>
  <c r="AD86" i="48"/>
  <c r="AC86" i="48" s="1"/>
  <c r="D113" i="46"/>
  <c r="AW113" i="46" s="1"/>
  <c r="A110" i="42"/>
  <c r="AV66" i="47"/>
  <c r="A66" i="47" s="1"/>
  <c r="AV51" i="47"/>
  <c r="AV104" i="47"/>
  <c r="AV38" i="47"/>
  <c r="AV20" i="47"/>
  <c r="AV49" i="47"/>
  <c r="D101" i="43"/>
  <c r="AD104" i="48"/>
  <c r="AC104" i="48" s="1"/>
  <c r="D101" i="46"/>
  <c r="AW101" i="46" s="1"/>
  <c r="A82" i="28"/>
  <c r="BC82" i="28" s="1"/>
  <c r="AV119" i="48"/>
  <c r="A119" i="48" s="1"/>
  <c r="AV111" i="48"/>
  <c r="AV28" i="48"/>
  <c r="AV114" i="48"/>
  <c r="D114" i="48" s="1"/>
  <c r="AV35" i="48"/>
  <c r="AV90" i="48"/>
  <c r="AV101" i="48"/>
  <c r="AV29" i="48"/>
  <c r="AV58" i="48"/>
  <c r="AV82" i="48"/>
  <c r="AV122" i="48"/>
  <c r="AV74" i="48"/>
  <c r="AV99" i="48"/>
  <c r="AV2" i="48"/>
  <c r="AV20" i="48"/>
  <c r="AV123" i="48"/>
  <c r="AV118" i="48"/>
  <c r="AV32" i="48"/>
  <c r="AV47" i="48"/>
  <c r="AV107" i="48"/>
  <c r="D79" i="37"/>
  <c r="A71" i="34"/>
  <c r="AV98" i="48"/>
  <c r="AV10" i="48"/>
  <c r="AV110" i="48"/>
  <c r="AV80" i="48"/>
  <c r="AV41" i="48"/>
  <c r="AV68" i="48"/>
  <c r="AV65" i="48"/>
  <c r="AV87" i="48"/>
  <c r="AV36" i="48"/>
  <c r="AV50" i="48"/>
  <c r="AV103" i="48"/>
  <c r="AV18" i="48"/>
  <c r="AV23" i="48"/>
  <c r="AV96" i="48"/>
  <c r="D122" i="32"/>
  <c r="D121" i="33"/>
  <c r="D80" i="45"/>
  <c r="A104" i="31"/>
  <c r="D84" i="41"/>
  <c r="A67" i="46"/>
  <c r="A80" i="34"/>
  <c r="A68" i="46"/>
  <c r="D112" i="34"/>
  <c r="D66" i="47"/>
  <c r="D122" i="44"/>
  <c r="AN13" i="28" a="1"/>
  <c r="AN13" i="28" s="1"/>
  <c r="AN25" i="28" a="1"/>
  <c r="AN25" i="28" s="1"/>
  <c r="AN9" i="28" a="1"/>
  <c r="AN9" i="28" s="1"/>
  <c r="AN30" i="28" a="1"/>
  <c r="AN30" i="28" s="1"/>
  <c r="AN20" i="28" a="1"/>
  <c r="AN20" i="28" s="1"/>
  <c r="AN16" i="28" a="1"/>
  <c r="AN16" i="28" s="1"/>
  <c r="AN26" i="28" a="1"/>
  <c r="AN26" i="28" s="1"/>
  <c r="AN28" i="28" a="1"/>
  <c r="AN28" i="28" s="1"/>
  <c r="AN24" i="28" a="1"/>
  <c r="AN24" i="28" s="1"/>
  <c r="AN19" i="28" a="1"/>
  <c r="AN19" i="28" s="1"/>
  <c r="AN10" i="28" a="1"/>
  <c r="AN10" i="28" s="1"/>
  <c r="AN18" i="28" a="1"/>
  <c r="AN18" i="28" s="1"/>
  <c r="AN35" i="28" a="1"/>
  <c r="AN35" i="28" s="1"/>
  <c r="AN5" i="28" a="1"/>
  <c r="AN5" i="28" s="1"/>
  <c r="AN38" i="28" a="1"/>
  <c r="AN38" i="28" s="1"/>
  <c r="AN17" i="28" a="1"/>
  <c r="AN17" i="28" s="1"/>
  <c r="AN32" i="28" a="1"/>
  <c r="AN32" i="28" s="1"/>
  <c r="AN27" i="28" a="1"/>
  <c r="AN27" i="28" s="1"/>
  <c r="AN31" i="28" a="1"/>
  <c r="AN31" i="28" s="1"/>
  <c r="AN37" i="28" a="1"/>
  <c r="AN37" i="28" s="1"/>
  <c r="AN15" i="28" a="1"/>
  <c r="AN15" i="28" s="1"/>
  <c r="AN22" i="28" a="1"/>
  <c r="AN22" i="28" s="1"/>
  <c r="AN7" i="28" a="1"/>
  <c r="AN7" i="28" s="1"/>
  <c r="AN40" i="28" a="1"/>
  <c r="AN40" i="28" s="1"/>
  <c r="AN36" i="28" a="1"/>
  <c r="AN36" i="28" s="1"/>
  <c r="AN21" i="28" a="1"/>
  <c r="AN21" i="28" s="1"/>
  <c r="AN4" i="28" a="1"/>
  <c r="AN4" i="28" s="1"/>
  <c r="AN39" i="28" a="1"/>
  <c r="AN39" i="28" s="1"/>
  <c r="AN6" i="28" a="1"/>
  <c r="AN6" i="28" s="1"/>
  <c r="AN12" i="28" a="1"/>
  <c r="AN12" i="28" s="1"/>
  <c r="AN33" i="28" a="1"/>
  <c r="AN33" i="28" s="1"/>
  <c r="AN3" i="28" a="1"/>
  <c r="AN3" i="28" s="1"/>
  <c r="AN11" i="28" a="1"/>
  <c r="AN11" i="28" s="1"/>
  <c r="AQ3" i="28" s="1"/>
  <c r="AN14" i="28" a="1"/>
  <c r="AN14" i="28" s="1"/>
  <c r="AQ16" i="28" s="1"/>
  <c r="AS16" i="28" s="1"/>
  <c r="AF16" i="28" s="1"/>
  <c r="AD16" i="28" s="1"/>
  <c r="AC16" i="28" s="1"/>
  <c r="AN34" i="28" a="1"/>
  <c r="AN34" i="28" s="1"/>
  <c r="AN8" i="28" a="1"/>
  <c r="AN8" i="28" s="1"/>
  <c r="AN23" i="28" a="1"/>
  <c r="AN23" i="28" s="1"/>
  <c r="AN29" i="28" a="1"/>
  <c r="AN29" i="28" s="1"/>
  <c r="AN2" i="28" a="1"/>
  <c r="AN2" i="28" s="1"/>
  <c r="AN39" i="48" a="1"/>
  <c r="AN39" i="48" s="1"/>
  <c r="AN35" i="48" a="1"/>
  <c r="AN35" i="48" s="1"/>
  <c r="AN24" i="48" a="1"/>
  <c r="AN24" i="48" s="1"/>
  <c r="AN14" i="48" a="1"/>
  <c r="AN14" i="48" s="1"/>
  <c r="AN21" i="48" a="1"/>
  <c r="AN21" i="48" s="1"/>
  <c r="AN13" i="48" a="1"/>
  <c r="AN13" i="48" s="1"/>
  <c r="AN20" i="48" a="1"/>
  <c r="AN20" i="48" s="1"/>
  <c r="AN15" i="48" a="1"/>
  <c r="AN15" i="48" s="1"/>
  <c r="AN3" i="48" a="1"/>
  <c r="AN3" i="48" s="1"/>
  <c r="AN2" i="48" a="1"/>
  <c r="AN2" i="48" s="1"/>
  <c r="AN29" i="48" a="1"/>
  <c r="AN29" i="48" s="1"/>
  <c r="AN9" i="48" a="1"/>
  <c r="AN9" i="48" s="1"/>
  <c r="AN34" i="48" a="1"/>
  <c r="AN34" i="48" s="1"/>
  <c r="AN33" i="48" a="1"/>
  <c r="AN33" i="48" s="1"/>
  <c r="AN18" i="48" a="1"/>
  <c r="AN18" i="48" s="1"/>
  <c r="AN11" i="48" a="1"/>
  <c r="AN11" i="48" s="1"/>
  <c r="AN5" i="48" a="1"/>
  <c r="AN5" i="48" s="1"/>
  <c r="AN37" i="48" a="1"/>
  <c r="AN37" i="48" s="1"/>
  <c r="AN26" i="48" a="1"/>
  <c r="AN26" i="48" s="1"/>
  <c r="AN31" i="48" a="1"/>
  <c r="AN31" i="48" s="1"/>
  <c r="AN25" i="48" a="1"/>
  <c r="AN25" i="48" s="1"/>
  <c r="AN23" i="48" a="1"/>
  <c r="AN23" i="48" s="1"/>
  <c r="AN6" i="48" a="1"/>
  <c r="AN6" i="48" s="1"/>
  <c r="AN22" i="48" a="1"/>
  <c r="AN22" i="48" s="1"/>
  <c r="AN28" i="48" a="1"/>
  <c r="AN28" i="48" s="1"/>
  <c r="AN12" i="48" a="1"/>
  <c r="AN12" i="48" s="1"/>
  <c r="AN19" i="48" a="1"/>
  <c r="AN19" i="48" s="1"/>
  <c r="AQ14" i="48" s="1"/>
  <c r="AN27" i="48" a="1"/>
  <c r="AN27" i="48" s="1"/>
  <c r="AN10" i="48" a="1"/>
  <c r="AN10" i="48" s="1"/>
  <c r="AN17" i="48" a="1"/>
  <c r="AN17" i="48" s="1"/>
  <c r="AN4" i="48" a="1"/>
  <c r="AN4" i="48" s="1"/>
  <c r="AN40" i="48" a="1"/>
  <c r="AN40" i="48" s="1"/>
  <c r="AN16" i="48" a="1"/>
  <c r="AN16" i="48" s="1"/>
  <c r="AN8" i="48" a="1"/>
  <c r="AN8" i="48" s="1"/>
  <c r="AN7" i="48" a="1"/>
  <c r="AN7" i="48" s="1"/>
  <c r="AN38" i="48" a="1"/>
  <c r="AN38" i="48" s="1"/>
  <c r="AN36" i="48" a="1"/>
  <c r="AN36" i="48" s="1"/>
  <c r="AN30" i="48" a="1"/>
  <c r="AN30" i="48" s="1"/>
  <c r="AN32" i="48" a="1"/>
  <c r="AN32" i="48" s="1"/>
  <c r="AM21" i="38" a="1"/>
  <c r="AM21" i="38" s="1"/>
  <c r="AM11" i="38" a="1"/>
  <c r="AM11" i="38" s="1"/>
  <c r="AM31" i="38" a="1"/>
  <c r="AM31" i="38" s="1"/>
  <c r="AM8" i="38" a="1"/>
  <c r="AM8" i="38" s="1"/>
  <c r="AM15" i="38" a="1"/>
  <c r="AM15" i="38" s="1"/>
  <c r="AM5" i="38" a="1"/>
  <c r="AM5" i="38" s="1"/>
  <c r="AM13" i="38" a="1"/>
  <c r="AM13" i="38" s="1"/>
  <c r="AM22" i="38" a="1"/>
  <c r="AM22" i="38" s="1"/>
  <c r="AM41" i="38" a="1"/>
  <c r="AM41" i="38" s="1"/>
  <c r="AM32" i="38" a="1"/>
  <c r="AM32" i="38" s="1"/>
  <c r="AM49" i="38" a="1"/>
  <c r="AM49" i="38" s="1"/>
  <c r="AM36" i="38" a="1"/>
  <c r="AM36" i="38" s="1"/>
  <c r="AM19" i="38" a="1"/>
  <c r="AM19" i="38" s="1"/>
  <c r="AM25" i="38" a="1"/>
  <c r="AM25" i="38" s="1"/>
  <c r="AM3" i="38" a="1"/>
  <c r="AM3" i="38" s="1"/>
  <c r="AM18" i="38" a="1"/>
  <c r="AM18" i="38" s="1"/>
  <c r="AM33" i="38" a="1"/>
  <c r="AM33" i="38" s="1"/>
  <c r="AM42" i="38" a="1"/>
  <c r="AM42" i="38" s="1"/>
  <c r="AM6" i="38" a="1"/>
  <c r="AM6" i="38" s="1"/>
  <c r="AM24" i="38" a="1"/>
  <c r="AM24" i="38" s="1"/>
  <c r="AM28" i="38" a="1"/>
  <c r="AM28" i="38" s="1"/>
  <c r="AM44" i="38" a="1"/>
  <c r="AM44" i="38" s="1"/>
  <c r="AM29" i="38" a="1"/>
  <c r="AM29" i="38" s="1"/>
  <c r="AM47" i="38" a="1"/>
  <c r="AM47" i="38" s="1"/>
  <c r="AM14" i="38" a="1"/>
  <c r="AM14" i="38" s="1"/>
  <c r="AM34" i="38" a="1"/>
  <c r="AM34" i="38" s="1"/>
  <c r="AM16" i="38" a="1"/>
  <c r="AM16" i="38" s="1"/>
  <c r="AM10" i="38" a="1"/>
  <c r="AM10" i="38" s="1"/>
  <c r="AP15" i="38" s="1"/>
  <c r="AR39" i="38" s="1"/>
  <c r="AF39" i="38" s="1"/>
  <c r="AD39" i="38" s="1"/>
  <c r="AC39" i="38" s="1"/>
  <c r="AM38" i="38" a="1"/>
  <c r="AM38" i="38" s="1"/>
  <c r="AM30" i="38" a="1"/>
  <c r="AM30" i="38" s="1"/>
  <c r="AM48" i="38" a="1"/>
  <c r="AM48" i="38" s="1"/>
  <c r="AM23" i="38" a="1"/>
  <c r="AM23" i="38" s="1"/>
  <c r="AM43" i="38" a="1"/>
  <c r="AM43" i="38" s="1"/>
  <c r="AM37" i="38" a="1"/>
  <c r="AM37" i="38" s="1"/>
  <c r="AM45" i="38" a="1"/>
  <c r="AM45" i="38" s="1"/>
  <c r="AM40" i="38" a="1"/>
  <c r="AM40" i="38" s="1"/>
  <c r="AM7" i="38" a="1"/>
  <c r="AM7" i="38" s="1"/>
  <c r="AM46" i="38" a="1"/>
  <c r="AM46" i="38" s="1"/>
  <c r="AM9" i="38" a="1"/>
  <c r="AM9" i="38" s="1"/>
  <c r="AM39" i="38" a="1"/>
  <c r="AM39" i="38" s="1"/>
  <c r="AM2" i="38" a="1"/>
  <c r="AM2" i="38" s="1"/>
  <c r="AM20" i="38" a="1"/>
  <c r="AM20" i="38" s="1"/>
  <c r="AM35" i="38" a="1"/>
  <c r="AM35" i="38" s="1"/>
  <c r="AM27" i="38" a="1"/>
  <c r="AM27" i="38" s="1"/>
  <c r="AM4" i="38" a="1"/>
  <c r="AM4" i="38" s="1"/>
  <c r="AP2" i="38" s="1"/>
  <c r="AR2" i="38" s="1"/>
  <c r="AF2" i="38" s="1"/>
  <c r="AM12" i="38" a="1"/>
  <c r="AM12" i="38" s="1"/>
  <c r="AP17" i="38" s="1"/>
  <c r="AR41" i="38" s="1"/>
  <c r="AF41" i="38" s="1"/>
  <c r="AD41" i="38" s="1"/>
  <c r="AC41" i="38" s="1"/>
  <c r="AM26" i="38" a="1"/>
  <c r="AM26" i="38" s="1"/>
  <c r="AM17" i="38" a="1"/>
  <c r="AM17" i="38" s="1"/>
  <c r="AA45" i="46"/>
  <c r="Q45" i="46"/>
  <c r="BA45" i="46" s="1"/>
  <c r="P45" i="46"/>
  <c r="Y45" i="46"/>
  <c r="V45" i="46"/>
  <c r="AY45" i="46" s="1"/>
  <c r="BB45" i="46" s="1"/>
  <c r="W45" i="46"/>
  <c r="U45" i="46"/>
  <c r="Z45" i="46"/>
  <c r="AZ45" i="46" s="1"/>
  <c r="AU45" i="46"/>
  <c r="AV60" i="46" s="1"/>
  <c r="R45" i="46"/>
  <c r="S45" i="46"/>
  <c r="AB45" i="46"/>
  <c r="AE45" i="46" a="1"/>
  <c r="AE45" i="46" s="1"/>
  <c r="AD45" i="46" s="1"/>
  <c r="AN35" i="54" a="1"/>
  <c r="AN35" i="54" s="1"/>
  <c r="AN19" i="54" a="1"/>
  <c r="AN19" i="54" s="1"/>
  <c r="AN11" i="54" a="1"/>
  <c r="AN11" i="54" s="1"/>
  <c r="AN13" i="54" a="1"/>
  <c r="AN13" i="54" s="1"/>
  <c r="AN15" i="54" a="1"/>
  <c r="AN15" i="54" s="1"/>
  <c r="AN5" i="54" a="1"/>
  <c r="AN5" i="54" s="1"/>
  <c r="AN2" i="54" a="1"/>
  <c r="AN2" i="54" s="1"/>
  <c r="AN33" i="54" a="1"/>
  <c r="AN33" i="54" s="1"/>
  <c r="AN28" i="54" a="1"/>
  <c r="AN28" i="54" s="1"/>
  <c r="AN3" i="54" a="1"/>
  <c r="AN3" i="54" s="1"/>
  <c r="AN22" i="54" a="1"/>
  <c r="AN22" i="54" s="1"/>
  <c r="AN14" i="54" a="1"/>
  <c r="AN14" i="54" s="1"/>
  <c r="AN39" i="54" a="1"/>
  <c r="AN39" i="54" s="1"/>
  <c r="AN29" i="54" a="1"/>
  <c r="AN29" i="54" s="1"/>
  <c r="AN8" i="54" a="1"/>
  <c r="AN8" i="54" s="1"/>
  <c r="AN26" i="54" a="1"/>
  <c r="AN26" i="54" s="1"/>
  <c r="AN30" i="54" a="1"/>
  <c r="AN30" i="54" s="1"/>
  <c r="AN16" i="54" a="1"/>
  <c r="AN16" i="54" s="1"/>
  <c r="AN31" i="54" a="1"/>
  <c r="AN31" i="54" s="1"/>
  <c r="AN36" i="54" a="1"/>
  <c r="AN36" i="54" s="1"/>
  <c r="AN23" i="54" a="1"/>
  <c r="AN23" i="54" s="1"/>
  <c r="AN24" i="54" a="1"/>
  <c r="AN24" i="54" s="1"/>
  <c r="AN32" i="54" a="1"/>
  <c r="AN32" i="54" s="1"/>
  <c r="AN37" i="54" a="1"/>
  <c r="AN37" i="54" s="1"/>
  <c r="AN12" i="54" a="1"/>
  <c r="AN12" i="54" s="1"/>
  <c r="AN10" i="54" a="1"/>
  <c r="AN10" i="54" s="1"/>
  <c r="AN34" i="54" a="1"/>
  <c r="AN34" i="54" s="1"/>
  <c r="AN38" i="54" a="1"/>
  <c r="AN38" i="54" s="1"/>
  <c r="AN4" i="54" a="1"/>
  <c r="AN4" i="54" s="1"/>
  <c r="AN18" i="54" a="1"/>
  <c r="AN18" i="54" s="1"/>
  <c r="AN20" i="54" a="1"/>
  <c r="AN20" i="54" s="1"/>
  <c r="AQ16" i="54" s="1"/>
  <c r="AN17" i="54" a="1"/>
  <c r="AN17" i="54" s="1"/>
  <c r="AN9" i="54" a="1"/>
  <c r="AN9" i="54" s="1"/>
  <c r="AQ18" i="54" s="1"/>
  <c r="AS18" i="54" s="1"/>
  <c r="AF18" i="54" s="1"/>
  <c r="AD18" i="54" s="1"/>
  <c r="AC18" i="54" s="1"/>
  <c r="AN27" i="54" a="1"/>
  <c r="AN27" i="54" s="1"/>
  <c r="AN40" i="54" a="1"/>
  <c r="AN40" i="54" s="1"/>
  <c r="AN25" i="54" a="1"/>
  <c r="AN25" i="54" s="1"/>
  <c r="AN6" i="54" a="1"/>
  <c r="AN6" i="54" s="1"/>
  <c r="AN21" i="54" a="1"/>
  <c r="AN21" i="54" s="1"/>
  <c r="AN7" i="54" a="1"/>
  <c r="AN7" i="54" s="1"/>
  <c r="AQ21" i="54" s="1"/>
  <c r="AS21" i="54" s="1"/>
  <c r="AF21" i="54" s="1"/>
  <c r="AD21" i="54" s="1"/>
  <c r="AC21" i="54" s="1"/>
  <c r="AN13" i="37" a="1"/>
  <c r="AN13" i="37" s="1"/>
  <c r="AN26" i="37" a="1"/>
  <c r="AN26" i="37" s="1"/>
  <c r="AN11" i="37" a="1"/>
  <c r="AN11" i="37" s="1"/>
  <c r="AN33" i="37" a="1"/>
  <c r="AN33" i="37" s="1"/>
  <c r="AN30" i="37" a="1"/>
  <c r="AN30" i="37" s="1"/>
  <c r="AN22" i="37" a="1"/>
  <c r="AN22" i="37" s="1"/>
  <c r="AN5" i="37" a="1"/>
  <c r="AN5" i="37" s="1"/>
  <c r="AN2" i="37" a="1"/>
  <c r="AN2" i="37" s="1"/>
  <c r="AN39" i="37" a="1"/>
  <c r="AN39" i="37" s="1"/>
  <c r="AN19" i="37" a="1"/>
  <c r="AN19" i="37" s="1"/>
  <c r="AN10" i="37" a="1"/>
  <c r="AN10" i="37" s="1"/>
  <c r="AN15" i="37" a="1"/>
  <c r="AN15" i="37" s="1"/>
  <c r="AN25" i="37" a="1"/>
  <c r="AN25" i="37" s="1"/>
  <c r="AN37" i="37" a="1"/>
  <c r="AN37" i="37" s="1"/>
  <c r="AN21" i="37" a="1"/>
  <c r="AN21" i="37" s="1"/>
  <c r="AN9" i="37" a="1"/>
  <c r="AN9" i="37" s="1"/>
  <c r="AN18" i="37" a="1"/>
  <c r="AN18" i="37" s="1"/>
  <c r="AN34" i="37" a="1"/>
  <c r="AN34" i="37" s="1"/>
  <c r="AN36" i="37" a="1"/>
  <c r="AN36" i="37" s="1"/>
  <c r="AN27" i="37" a="1"/>
  <c r="AN27" i="37" s="1"/>
  <c r="AN32" i="37" a="1"/>
  <c r="AN32" i="37" s="1"/>
  <c r="AN29" i="37" a="1"/>
  <c r="AN29" i="37" s="1"/>
  <c r="AN38" i="37" a="1"/>
  <c r="AN38" i="37" s="1"/>
  <c r="AN40" i="37" a="1"/>
  <c r="AN40" i="37" s="1"/>
  <c r="AN28" i="37" a="1"/>
  <c r="AN28" i="37" s="1"/>
  <c r="AN17" i="37" a="1"/>
  <c r="AN17" i="37" s="1"/>
  <c r="AN24" i="37" a="1"/>
  <c r="AN24" i="37" s="1"/>
  <c r="AN6" i="37" a="1"/>
  <c r="AN6" i="37" s="1"/>
  <c r="AN35" i="37" a="1"/>
  <c r="AN35" i="37" s="1"/>
  <c r="AN31" i="37" a="1"/>
  <c r="AN31" i="37" s="1"/>
  <c r="AN20" i="37" a="1"/>
  <c r="AN20" i="37" s="1"/>
  <c r="AN3" i="37" a="1"/>
  <c r="AN3" i="37" s="1"/>
  <c r="AN12" i="37" a="1"/>
  <c r="AN12" i="37" s="1"/>
  <c r="AN4" i="37" a="1"/>
  <c r="AN4" i="37" s="1"/>
  <c r="AN8" i="37" a="1"/>
  <c r="AN8" i="37" s="1"/>
  <c r="AN7" i="37" a="1"/>
  <c r="AN7" i="37" s="1"/>
  <c r="AN16" i="37" a="1"/>
  <c r="AN16" i="37" s="1"/>
  <c r="AN23" i="37" a="1"/>
  <c r="AN23" i="37" s="1"/>
  <c r="AN14" i="37" a="1"/>
  <c r="AN14" i="37" s="1"/>
  <c r="AM39" i="43" a="1"/>
  <c r="AM39" i="43" s="1"/>
  <c r="AM10" i="43" a="1"/>
  <c r="AM10" i="43" s="1"/>
  <c r="AM7" i="43" a="1"/>
  <c r="AM7" i="43" s="1"/>
  <c r="AM40" i="43" a="1"/>
  <c r="AM40" i="43" s="1"/>
  <c r="AM43" i="43" a="1"/>
  <c r="AM43" i="43" s="1"/>
  <c r="AM16" i="43" a="1"/>
  <c r="AM16" i="43" s="1"/>
  <c r="AM38" i="55" a="1"/>
  <c r="AM38" i="55" s="1"/>
  <c r="AM42" i="55" a="1"/>
  <c r="AM42" i="55" s="1"/>
  <c r="AM44" i="55" a="1"/>
  <c r="AM44" i="55" s="1"/>
  <c r="AM49" i="55" a="1"/>
  <c r="AM49" i="55" s="1"/>
  <c r="AM31" i="55" a="1"/>
  <c r="AM31" i="55" s="1"/>
  <c r="AM10" i="55" a="1"/>
  <c r="AM10" i="55" s="1"/>
  <c r="AM15" i="55" a="1"/>
  <c r="AM15" i="55" s="1"/>
  <c r="AM20" i="55" a="1"/>
  <c r="AM20" i="55" s="1"/>
  <c r="AM19" i="55" a="1"/>
  <c r="AM19" i="55" s="1"/>
  <c r="AM16" i="55" a="1"/>
  <c r="AM16" i="55" s="1"/>
  <c r="AM13" i="55" a="1"/>
  <c r="AM13" i="55" s="1"/>
  <c r="AM14" i="55" a="1"/>
  <c r="AM14" i="55" s="1"/>
  <c r="AM36" i="55" a="1"/>
  <c r="AM36" i="55" s="1"/>
  <c r="AM39" i="55" a="1"/>
  <c r="AM39" i="55" s="1"/>
  <c r="AM41" i="55" a="1"/>
  <c r="AM41" i="55" s="1"/>
  <c r="AM46" i="55" a="1"/>
  <c r="AM46" i="55" s="1"/>
  <c r="AM30" i="55" a="1"/>
  <c r="AM30" i="55" s="1"/>
  <c r="AM28" i="55" a="1"/>
  <c r="AM28" i="55" s="1"/>
  <c r="AM2" i="55" a="1"/>
  <c r="AM2" i="55" s="1"/>
  <c r="AM17" i="55" a="1"/>
  <c r="AM17" i="55" s="1"/>
  <c r="AM11" i="55" a="1"/>
  <c r="AM11" i="55" s="1"/>
  <c r="AM48" i="55" a="1"/>
  <c r="AM48" i="55" s="1"/>
  <c r="AM8" i="55" a="1"/>
  <c r="AM8" i="55" s="1"/>
  <c r="AM3" i="55" a="1"/>
  <c r="AM3" i="55" s="1"/>
  <c r="AM40" i="55" a="1"/>
  <c r="AM40" i="55" s="1"/>
  <c r="AM34" i="55" a="1"/>
  <c r="AM34" i="55" s="1"/>
  <c r="AM35" i="55" a="1"/>
  <c r="AM35" i="55" s="1"/>
  <c r="AM47" i="55" a="1"/>
  <c r="AM47" i="55" s="1"/>
  <c r="AM33" i="55" a="1"/>
  <c r="AM33" i="55" s="1"/>
  <c r="AM29" i="55" a="1"/>
  <c r="AM29" i="55" s="1"/>
  <c r="AM21" i="55" a="1"/>
  <c r="AM21" i="55" s="1"/>
  <c r="AM12" i="55" a="1"/>
  <c r="AM12" i="55" s="1"/>
  <c r="AM4" i="55" a="1"/>
  <c r="AM4" i="55" s="1"/>
  <c r="AM6" i="55" a="1"/>
  <c r="AM6" i="55" s="1"/>
  <c r="AM27" i="55" a="1"/>
  <c r="AM27" i="55" s="1"/>
  <c r="AM9" i="55" a="1"/>
  <c r="AM9" i="55" s="1"/>
  <c r="AM7" i="55" a="1"/>
  <c r="AM7" i="55" s="1"/>
  <c r="AM45" i="55" a="1"/>
  <c r="AM45" i="55" s="1"/>
  <c r="AM22" i="55" a="1"/>
  <c r="AM22" i="55" s="1"/>
  <c r="AM25" i="55" a="1"/>
  <c r="AM25" i="55" s="1"/>
  <c r="AM23" i="55" a="1"/>
  <c r="AM23" i="55" s="1"/>
  <c r="AM26" i="55" a="1"/>
  <c r="AM26" i="55" s="1"/>
  <c r="AM24" i="55" a="1"/>
  <c r="AM24" i="55" s="1"/>
  <c r="AP2" i="55" s="1"/>
  <c r="AR26" i="55" s="1"/>
  <c r="AF26" i="55" s="1"/>
  <c r="AD26" i="55" s="1"/>
  <c r="AC26" i="55" s="1"/>
  <c r="AM5" i="55" a="1"/>
  <c r="AM5" i="55" s="1"/>
  <c r="AP16" i="55" s="1"/>
  <c r="AR64" i="55" s="1"/>
  <c r="AF64" i="55" s="1"/>
  <c r="AD64" i="55" s="1"/>
  <c r="AC64" i="55" s="1"/>
  <c r="AM18" i="55" a="1"/>
  <c r="AM18" i="55" s="1"/>
  <c r="AP23" i="55" s="1"/>
  <c r="AM43" i="55" a="1"/>
  <c r="AM43" i="55" s="1"/>
  <c r="AM37" i="55" a="1"/>
  <c r="AM37" i="55" s="1"/>
  <c r="AM32" i="55" a="1"/>
  <c r="AM32" i="55" s="1"/>
  <c r="AM41" i="49" a="1"/>
  <c r="AM41" i="49" s="1"/>
  <c r="AM39" i="49" a="1"/>
  <c r="AM39" i="49" s="1"/>
  <c r="AM27" i="49" a="1"/>
  <c r="AM27" i="49" s="1"/>
  <c r="AM43" i="49" a="1"/>
  <c r="AM43" i="49" s="1"/>
  <c r="AM11" i="49" a="1"/>
  <c r="AM11" i="49" s="1"/>
  <c r="AM16" i="49" a="1"/>
  <c r="AM16" i="49" s="1"/>
  <c r="AM4" i="49" a="1"/>
  <c r="AM4" i="49" s="1"/>
  <c r="AM6" i="49" a="1"/>
  <c r="AM6" i="49" s="1"/>
  <c r="AM20" i="49" a="1"/>
  <c r="AM20" i="49" s="1"/>
  <c r="AM3" i="49" a="1"/>
  <c r="AM3" i="49" s="1"/>
  <c r="AM2" i="49" a="1"/>
  <c r="AM2" i="49" s="1"/>
  <c r="AP25" i="49" s="1"/>
  <c r="AM10" i="49" a="1"/>
  <c r="AM10" i="49" s="1"/>
  <c r="AM37" i="49" a="1"/>
  <c r="AM37" i="49" s="1"/>
  <c r="AM47" i="49" a="1"/>
  <c r="AM47" i="49" s="1"/>
  <c r="AM23" i="49" a="1"/>
  <c r="AM23" i="49" s="1"/>
  <c r="AM38" i="49" a="1"/>
  <c r="AM38" i="49" s="1"/>
  <c r="AM42" i="49" a="1"/>
  <c r="AM42" i="49" s="1"/>
  <c r="AM9" i="49" a="1"/>
  <c r="AM9" i="49" s="1"/>
  <c r="AM40" i="49" a="1"/>
  <c r="AM40" i="49" s="1"/>
  <c r="AM26" i="49" a="1"/>
  <c r="AM26" i="49" s="1"/>
  <c r="AM19" i="49" a="1"/>
  <c r="AM19" i="49" s="1"/>
  <c r="AM25" i="49" a="1"/>
  <c r="AM25" i="49" s="1"/>
  <c r="AM28" i="49" a="1"/>
  <c r="AM28" i="49" s="1"/>
  <c r="AM8" i="49" a="1"/>
  <c r="AM8" i="49" s="1"/>
  <c r="AM48" i="49" a="1"/>
  <c r="AM48" i="49" s="1"/>
  <c r="AM17" i="49" a="1"/>
  <c r="AM17" i="49" s="1"/>
  <c r="AM29" i="49" a="1"/>
  <c r="AM29" i="49" s="1"/>
  <c r="AM22" i="49" a="1"/>
  <c r="AM22" i="49" s="1"/>
  <c r="AM36" i="49" a="1"/>
  <c r="AM36" i="49" s="1"/>
  <c r="AM21" i="49" a="1"/>
  <c r="AM21" i="49" s="1"/>
  <c r="AM44" i="49" a="1"/>
  <c r="AM44" i="49" s="1"/>
  <c r="AM46" i="49" a="1"/>
  <c r="AM46" i="49" s="1"/>
  <c r="AM12" i="49" a="1"/>
  <c r="AM12" i="49" s="1"/>
  <c r="AP12" i="49" s="1"/>
  <c r="AR60" i="49" s="1"/>
  <c r="AF60" i="49" s="1"/>
  <c r="AD60" i="49" s="1"/>
  <c r="AC60" i="49" s="1"/>
  <c r="AM30" i="49" a="1"/>
  <c r="AM30" i="49" s="1"/>
  <c r="AM13" i="49" a="1"/>
  <c r="AM13" i="49" s="1"/>
  <c r="AP20" i="49" s="1"/>
  <c r="AM24" i="49" a="1"/>
  <c r="AM24" i="49" s="1"/>
  <c r="AP14" i="49" s="1"/>
  <c r="AR62" i="49" s="1"/>
  <c r="AF62" i="49" s="1"/>
  <c r="AD62" i="49" s="1"/>
  <c r="AC62" i="49" s="1"/>
  <c r="AM14" i="49" a="1"/>
  <c r="AM14" i="49" s="1"/>
  <c r="AM7" i="49" a="1"/>
  <c r="AM7" i="49" s="1"/>
  <c r="AM15" i="49" a="1"/>
  <c r="AM15" i="49" s="1"/>
  <c r="AM32" i="49" a="1"/>
  <c r="AM32" i="49" s="1"/>
  <c r="AM35" i="49" a="1"/>
  <c r="AM35" i="49" s="1"/>
  <c r="AM34" i="49" a="1"/>
  <c r="AM34" i="49" s="1"/>
  <c r="AM49" i="49" a="1"/>
  <c r="AM49" i="49" s="1"/>
  <c r="AM45" i="49" a="1"/>
  <c r="AM45" i="49" s="1"/>
  <c r="AM31" i="49" a="1"/>
  <c r="AM31" i="49" s="1"/>
  <c r="AM18" i="49" a="1"/>
  <c r="AM18" i="49" s="1"/>
  <c r="AP8" i="49" s="1"/>
  <c r="AR32" i="49" s="1"/>
  <c r="AF32" i="49" s="1"/>
  <c r="AD32" i="49" s="1"/>
  <c r="AC32" i="49" s="1"/>
  <c r="AM33" i="49" a="1"/>
  <c r="AM33" i="49" s="1"/>
  <c r="AM5" i="49" a="1"/>
  <c r="AM5" i="49" s="1"/>
  <c r="AM6" i="43" a="1"/>
  <c r="AM6" i="43" s="1"/>
  <c r="AM33" i="43" a="1"/>
  <c r="AM33" i="43" s="1"/>
  <c r="AM37" i="43" a="1"/>
  <c r="AM37" i="43" s="1"/>
  <c r="AM23" i="43" a="1"/>
  <c r="AM23" i="43" s="1"/>
  <c r="AM17" i="43" a="1"/>
  <c r="AM17" i="43" s="1"/>
  <c r="AM19" i="43" a="1"/>
  <c r="AM19" i="43" s="1"/>
  <c r="AM44" i="33" a="1"/>
  <c r="AM44" i="33" s="1"/>
  <c r="AM47" i="33" a="1"/>
  <c r="AM47" i="33" s="1"/>
  <c r="AM27" i="33" a="1"/>
  <c r="AM27" i="33" s="1"/>
  <c r="AM17" i="33" a="1"/>
  <c r="AM17" i="33" s="1"/>
  <c r="AM18" i="33" a="1"/>
  <c r="AM18" i="33" s="1"/>
  <c r="AM26" i="33" a="1"/>
  <c r="AM26" i="33" s="1"/>
  <c r="AM42" i="33" a="1"/>
  <c r="AM42" i="33" s="1"/>
  <c r="AM48" i="33" a="1"/>
  <c r="AM48" i="33" s="1"/>
  <c r="AM6" i="33" a="1"/>
  <c r="AM6" i="33" s="1"/>
  <c r="AM25" i="33" a="1"/>
  <c r="AM25" i="33" s="1"/>
  <c r="AM4" i="33" a="1"/>
  <c r="AM4" i="33" s="1"/>
  <c r="AM34" i="33" a="1"/>
  <c r="AM34" i="33" s="1"/>
  <c r="AM5" i="33" a="1"/>
  <c r="AM5" i="33" s="1"/>
  <c r="AM15" i="33" a="1"/>
  <c r="AM15" i="33" s="1"/>
  <c r="AM9" i="33" a="1"/>
  <c r="AM9" i="33" s="1"/>
  <c r="AM38" i="33" a="1"/>
  <c r="AM38" i="33" s="1"/>
  <c r="AM45" i="33" a="1"/>
  <c r="AM45" i="33" s="1"/>
  <c r="AM8" i="33" a="1"/>
  <c r="AM8" i="33" s="1"/>
  <c r="AM7" i="33" a="1"/>
  <c r="AM7" i="33" s="1"/>
  <c r="AM31" i="33" a="1"/>
  <c r="AM31" i="33" s="1"/>
  <c r="AM21" i="33" a="1"/>
  <c r="AM21" i="33" s="1"/>
  <c r="AM46" i="33" a="1"/>
  <c r="AM46" i="33" s="1"/>
  <c r="AM35" i="33" a="1"/>
  <c r="AM35" i="33" s="1"/>
  <c r="AM19" i="33" a="1"/>
  <c r="AM19" i="33" s="1"/>
  <c r="AM32" i="33" a="1"/>
  <c r="AM32" i="33" s="1"/>
  <c r="AM13" i="33" a="1"/>
  <c r="AM13" i="33" s="1"/>
  <c r="AM11" i="33" a="1"/>
  <c r="AM11" i="33" s="1"/>
  <c r="AM36" i="33" a="1"/>
  <c r="AM36" i="33" s="1"/>
  <c r="AM23" i="33" a="1"/>
  <c r="AM23" i="33" s="1"/>
  <c r="AM3" i="33" a="1"/>
  <c r="AM3" i="33" s="1"/>
  <c r="AM24" i="33" a="1"/>
  <c r="AM24" i="33" s="1"/>
  <c r="AM40" i="33" a="1"/>
  <c r="AM40" i="33" s="1"/>
  <c r="AM29" i="33" a="1"/>
  <c r="AM29" i="33" s="1"/>
  <c r="AM37" i="33" a="1"/>
  <c r="AM37" i="33" s="1"/>
  <c r="AM30" i="33" a="1"/>
  <c r="AM30" i="33" s="1"/>
  <c r="AM2" i="33" a="1"/>
  <c r="AM2" i="33" s="1"/>
  <c r="AM10" i="33" a="1"/>
  <c r="AM10" i="33" s="1"/>
  <c r="AM43" i="33" a="1"/>
  <c r="AM43" i="33" s="1"/>
  <c r="AM41" i="33" a="1"/>
  <c r="AM41" i="33" s="1"/>
  <c r="AM22" i="33" a="1"/>
  <c r="AM22" i="33" s="1"/>
  <c r="AM39" i="33" a="1"/>
  <c r="AM39" i="33" s="1"/>
  <c r="AM49" i="33" a="1"/>
  <c r="AM49" i="33" s="1"/>
  <c r="AM14" i="33" a="1"/>
  <c r="AM14" i="33" s="1"/>
  <c r="AM20" i="33" a="1"/>
  <c r="AM20" i="33" s="1"/>
  <c r="AM12" i="33" a="1"/>
  <c r="AM12" i="33" s="1"/>
  <c r="AP19" i="33" s="1"/>
  <c r="AM33" i="33" a="1"/>
  <c r="AM33" i="33" s="1"/>
  <c r="AM16" i="33" a="1"/>
  <c r="AM16" i="33" s="1"/>
  <c r="AP23" i="33" s="1"/>
  <c r="AM28" i="33" a="1"/>
  <c r="AM28" i="33" s="1"/>
  <c r="AM32" i="57" a="1"/>
  <c r="AM32" i="57" s="1"/>
  <c r="AM33" i="57" a="1"/>
  <c r="AM33" i="57" s="1"/>
  <c r="AM18" i="57" a="1"/>
  <c r="AM18" i="57" s="1"/>
  <c r="AM14" i="57" a="1"/>
  <c r="AM14" i="57" s="1"/>
  <c r="AM5" i="57" a="1"/>
  <c r="AM5" i="57" s="1"/>
  <c r="AM35" i="57" a="1"/>
  <c r="AM35" i="57" s="1"/>
  <c r="AM45" i="57" a="1"/>
  <c r="AM45" i="57" s="1"/>
  <c r="AM31" i="57" a="1"/>
  <c r="AM31" i="57" s="1"/>
  <c r="AM15" i="57" a="1"/>
  <c r="AM15" i="57" s="1"/>
  <c r="AM42" i="57" a="1"/>
  <c r="AM42" i="57" s="1"/>
  <c r="AM8" i="57" a="1"/>
  <c r="AM8" i="57" s="1"/>
  <c r="AM19" i="57" a="1"/>
  <c r="AM19" i="57" s="1"/>
  <c r="AM34" i="57" a="1"/>
  <c r="AM34" i="57" s="1"/>
  <c r="AM26" i="57" a="1"/>
  <c r="AM26" i="57" s="1"/>
  <c r="AM25" i="57" a="1"/>
  <c r="AM25" i="57" s="1"/>
  <c r="AM7" i="57" a="1"/>
  <c r="AM7" i="57" s="1"/>
  <c r="AM41" i="57" a="1"/>
  <c r="AM41" i="57" s="1"/>
  <c r="AM27" i="57" a="1"/>
  <c r="AM27" i="57" s="1"/>
  <c r="AM3" i="57" a="1"/>
  <c r="AM3" i="57" s="1"/>
  <c r="AM39" i="57" a="1"/>
  <c r="AM39" i="57" s="1"/>
  <c r="AM38" i="57" a="1"/>
  <c r="AM38" i="57" s="1"/>
  <c r="AM49" i="57" a="1"/>
  <c r="AM49" i="57" s="1"/>
  <c r="AM16" i="57" a="1"/>
  <c r="AM16" i="57" s="1"/>
  <c r="AM46" i="57" a="1"/>
  <c r="AM46" i="57" s="1"/>
  <c r="AM4" i="57" a="1"/>
  <c r="AM4" i="57" s="1"/>
  <c r="AM22" i="57" a="1"/>
  <c r="AM22" i="57" s="1"/>
  <c r="AM13" i="57" a="1"/>
  <c r="AM13" i="57" s="1"/>
  <c r="AM36" i="57" a="1"/>
  <c r="AM36" i="57" s="1"/>
  <c r="AM24" i="57" a="1"/>
  <c r="AM24" i="57" s="1"/>
  <c r="AM10" i="57" a="1"/>
  <c r="AM10" i="57" s="1"/>
  <c r="AM23" i="57" a="1"/>
  <c r="AM23" i="57" s="1"/>
  <c r="AM6" i="57" a="1"/>
  <c r="AM6" i="57" s="1"/>
  <c r="AM40" i="57" a="1"/>
  <c r="AM40" i="57" s="1"/>
  <c r="AM44" i="57" a="1"/>
  <c r="AM44" i="57" s="1"/>
  <c r="AM9" i="57" a="1"/>
  <c r="AM9" i="57" s="1"/>
  <c r="AM37" i="57" a="1"/>
  <c r="AM37" i="57" s="1"/>
  <c r="AM12" i="57" a="1"/>
  <c r="AM12" i="57" s="1"/>
  <c r="AP10" i="57" s="1"/>
  <c r="AR58" i="57" s="1"/>
  <c r="AF58" i="57" s="1"/>
  <c r="AD58" i="57" s="1"/>
  <c r="AC58" i="57" s="1"/>
  <c r="AM17" i="57" a="1"/>
  <c r="AM17" i="57" s="1"/>
  <c r="AM29" i="57" a="1"/>
  <c r="AM29" i="57" s="1"/>
  <c r="AM30" i="57" a="1"/>
  <c r="AM30" i="57" s="1"/>
  <c r="AM11" i="57" a="1"/>
  <c r="AM11" i="57" s="1"/>
  <c r="AM47" i="57" a="1"/>
  <c r="AM47" i="57" s="1"/>
  <c r="AM43" i="57" a="1"/>
  <c r="AM43" i="57" s="1"/>
  <c r="AM28" i="57" a="1"/>
  <c r="AM28" i="57" s="1"/>
  <c r="AM48" i="57" a="1"/>
  <c r="AM48" i="57" s="1"/>
  <c r="AM2" i="57" a="1"/>
  <c r="AM2" i="57" s="1"/>
  <c r="AP24" i="57" s="1"/>
  <c r="AM21" i="57" a="1"/>
  <c r="AM21" i="57" s="1"/>
  <c r="AM20" i="57" a="1"/>
  <c r="AM20" i="57" s="1"/>
  <c r="AN38" i="38" a="1"/>
  <c r="AN38" i="38" s="1"/>
  <c r="AN26" i="38" a="1"/>
  <c r="AN26" i="38" s="1"/>
  <c r="AN28" i="38" a="1"/>
  <c r="AN28" i="38" s="1"/>
  <c r="AN40" i="38" a="1"/>
  <c r="AN40" i="38" s="1"/>
  <c r="AN20" i="38" a="1"/>
  <c r="AN20" i="38" s="1"/>
  <c r="AN4" i="38" a="1"/>
  <c r="AN4" i="38" s="1"/>
  <c r="AN3" i="38" a="1"/>
  <c r="AN3" i="38" s="1"/>
  <c r="AN14" i="38" a="1"/>
  <c r="AN14" i="38" s="1"/>
  <c r="AN19" i="38" a="1"/>
  <c r="AN19" i="38" s="1"/>
  <c r="AN25" i="38" a="1"/>
  <c r="AN25" i="38" s="1"/>
  <c r="AN7" i="38" a="1"/>
  <c r="AN7" i="38" s="1"/>
  <c r="AN31" i="38" a="1"/>
  <c r="AN31" i="38" s="1"/>
  <c r="AN39" i="38" a="1"/>
  <c r="AN39" i="38" s="1"/>
  <c r="AN16" i="38" a="1"/>
  <c r="AN16" i="38" s="1"/>
  <c r="AN32" i="38" a="1"/>
  <c r="AN32" i="38" s="1"/>
  <c r="AN34" i="38" a="1"/>
  <c r="AN34" i="38" s="1"/>
  <c r="AN27" i="38" a="1"/>
  <c r="AN27" i="38" s="1"/>
  <c r="AN37" i="38" a="1"/>
  <c r="AN37" i="38" s="1"/>
  <c r="AN12" i="38" a="1"/>
  <c r="AN12" i="38" s="1"/>
  <c r="AN6" i="38" a="1"/>
  <c r="AN6" i="38" s="1"/>
  <c r="AN2" i="38" a="1"/>
  <c r="AN2" i="38" s="1"/>
  <c r="AN11" i="38" a="1"/>
  <c r="AN11" i="38" s="1"/>
  <c r="AN15" i="38" a="1"/>
  <c r="AN15" i="38" s="1"/>
  <c r="AN21" i="38" a="1"/>
  <c r="AN21" i="38" s="1"/>
  <c r="AN30" i="38" a="1"/>
  <c r="AN30" i="38" s="1"/>
  <c r="AN36" i="38" a="1"/>
  <c r="AN36" i="38" s="1"/>
  <c r="AN13" i="38" a="1"/>
  <c r="AN13" i="38" s="1"/>
  <c r="AN33" i="38" a="1"/>
  <c r="AN33" i="38" s="1"/>
  <c r="AN10" i="38" a="1"/>
  <c r="AN10" i="38" s="1"/>
  <c r="AN35" i="38" a="1"/>
  <c r="AN35" i="38" s="1"/>
  <c r="AN17" i="38" a="1"/>
  <c r="AN17" i="38" s="1"/>
  <c r="AN9" i="38" a="1"/>
  <c r="AN9" i="38" s="1"/>
  <c r="AN22" i="38" a="1"/>
  <c r="AN22" i="38" s="1"/>
  <c r="AN8" i="38" a="1"/>
  <c r="AN8" i="38" s="1"/>
  <c r="AN5" i="38" a="1"/>
  <c r="AN5" i="38" s="1"/>
  <c r="AN24" i="38" a="1"/>
  <c r="AN24" i="38" s="1"/>
  <c r="AN29" i="38" a="1"/>
  <c r="AN29" i="38" s="1"/>
  <c r="AN23" i="38" a="1"/>
  <c r="AN23" i="38" s="1"/>
  <c r="AQ25" i="38" s="1"/>
  <c r="AS25" i="38" s="1"/>
  <c r="AF25" i="38" s="1"/>
  <c r="AD25" i="38" s="1"/>
  <c r="AC25" i="38" s="1"/>
  <c r="AN18" i="38" a="1"/>
  <c r="AN18" i="38" s="1"/>
  <c r="AM30" i="52" a="1"/>
  <c r="AM30" i="52" s="1"/>
  <c r="AM46" i="52" a="1"/>
  <c r="AM46" i="52" s="1"/>
  <c r="AM39" i="50" a="1"/>
  <c r="AM39" i="50" s="1"/>
  <c r="AM46" i="50" a="1"/>
  <c r="AM46" i="50" s="1"/>
  <c r="AM44" i="50" a="1"/>
  <c r="AM44" i="50" s="1"/>
  <c r="AM36" i="50" a="1"/>
  <c r="AM36" i="50" s="1"/>
  <c r="AM30" i="50" a="1"/>
  <c r="AM30" i="50" s="1"/>
  <c r="AM17" i="50" a="1"/>
  <c r="AM17" i="50" s="1"/>
  <c r="AM26" i="50" a="1"/>
  <c r="AM26" i="50" s="1"/>
  <c r="AM20" i="50" a="1"/>
  <c r="AM20" i="50" s="1"/>
  <c r="AM9" i="50" a="1"/>
  <c r="AM9" i="50" s="1"/>
  <c r="AM4" i="50" a="1"/>
  <c r="AM4" i="50" s="1"/>
  <c r="AM7" i="50" a="1"/>
  <c r="AM7" i="50" s="1"/>
  <c r="AM13" i="50" a="1"/>
  <c r="AM13" i="50" s="1"/>
  <c r="AM41" i="50" a="1"/>
  <c r="AM41" i="50" s="1"/>
  <c r="AM48" i="50" a="1"/>
  <c r="AM48" i="50" s="1"/>
  <c r="AM43" i="50" a="1"/>
  <c r="AM43" i="50" s="1"/>
  <c r="AM34" i="50" a="1"/>
  <c r="AM34" i="50" s="1"/>
  <c r="AM33" i="50" a="1"/>
  <c r="AM33" i="50" s="1"/>
  <c r="AM29" i="50" a="1"/>
  <c r="AM29" i="50" s="1"/>
  <c r="AM47" i="50" a="1"/>
  <c r="AM47" i="50" s="1"/>
  <c r="AM11" i="50" a="1"/>
  <c r="AM11" i="50" s="1"/>
  <c r="AM18" i="50" a="1"/>
  <c r="AM18" i="50" s="1"/>
  <c r="AM2" i="50" a="1"/>
  <c r="AM2" i="50" s="1"/>
  <c r="AM42" i="50" a="1"/>
  <c r="AM42" i="50" s="1"/>
  <c r="AM6" i="50" a="1"/>
  <c r="AM6" i="50" s="1"/>
  <c r="AM49" i="50" a="1"/>
  <c r="AM49" i="50" s="1"/>
  <c r="AM45" i="50" a="1"/>
  <c r="AM45" i="50" s="1"/>
  <c r="AM37" i="50" a="1"/>
  <c r="AM37" i="50" s="1"/>
  <c r="AM24" i="50" a="1"/>
  <c r="AM24" i="50" s="1"/>
  <c r="AP20" i="50" s="1"/>
  <c r="AM32" i="50" a="1"/>
  <c r="AM32" i="50" s="1"/>
  <c r="AM28" i="50" a="1"/>
  <c r="AM28" i="50" s="1"/>
  <c r="AM19" i="50" a="1"/>
  <c r="AM19" i="50" s="1"/>
  <c r="AM16" i="50" a="1"/>
  <c r="AM16" i="50" s="1"/>
  <c r="AM27" i="50" a="1"/>
  <c r="AM27" i="50" s="1"/>
  <c r="AM21" i="50" a="1"/>
  <c r="AM21" i="50" s="1"/>
  <c r="AM22" i="50" a="1"/>
  <c r="AM22" i="50" s="1"/>
  <c r="AM3" i="50" a="1"/>
  <c r="AM3" i="50" s="1"/>
  <c r="AM25" i="50" a="1"/>
  <c r="AM25" i="50" s="1"/>
  <c r="AM40" i="50" a="1"/>
  <c r="AM40" i="50" s="1"/>
  <c r="AM23" i="50" a="1"/>
  <c r="AM23" i="50" s="1"/>
  <c r="AM5" i="50" a="1"/>
  <c r="AM5" i="50" s="1"/>
  <c r="AM10" i="50" a="1"/>
  <c r="AM10" i="50" s="1"/>
  <c r="AP14" i="50" s="1"/>
  <c r="AR38" i="50" s="1"/>
  <c r="AF38" i="50" s="1"/>
  <c r="AD38" i="50" s="1"/>
  <c r="AC38" i="50" s="1"/>
  <c r="AM15" i="50" a="1"/>
  <c r="AM15" i="50" s="1"/>
  <c r="AM38" i="50" a="1"/>
  <c r="AM38" i="50" s="1"/>
  <c r="AM35" i="50" a="1"/>
  <c r="AM35" i="50" s="1"/>
  <c r="AM31" i="50" a="1"/>
  <c r="AM31" i="50" s="1"/>
  <c r="AM14" i="50" a="1"/>
  <c r="AM14" i="50" s="1"/>
  <c r="AM12" i="50" a="1"/>
  <c r="AM12" i="50" s="1"/>
  <c r="AM8" i="50" a="1"/>
  <c r="AM8" i="50" s="1"/>
  <c r="AM42" i="58" a="1"/>
  <c r="AM42" i="58" s="1"/>
  <c r="AM47" i="58" a="1"/>
  <c r="AM47" i="58" s="1"/>
  <c r="AM38" i="58" a="1"/>
  <c r="AM38" i="58" s="1"/>
  <c r="AM31" i="58" a="1"/>
  <c r="AM31" i="58" s="1"/>
  <c r="AM28" i="58" a="1"/>
  <c r="AM28" i="58" s="1"/>
  <c r="AM30" i="58" a="1"/>
  <c r="AM30" i="58" s="1"/>
  <c r="AM22" i="58" a="1"/>
  <c r="AM22" i="58" s="1"/>
  <c r="AM24" i="58" a="1"/>
  <c r="AM24" i="58" s="1"/>
  <c r="AM12" i="58" a="1"/>
  <c r="AM12" i="58" s="1"/>
  <c r="AM19" i="58" a="1"/>
  <c r="AM19" i="58" s="1"/>
  <c r="AM11" i="58" a="1"/>
  <c r="AM11" i="58" s="1"/>
  <c r="AM20" i="58" a="1"/>
  <c r="AM20" i="58" s="1"/>
  <c r="AM40" i="58" a="1"/>
  <c r="AM40" i="58" s="1"/>
  <c r="AM46" i="58" a="1"/>
  <c r="AM46" i="58" s="1"/>
  <c r="AM49" i="58" a="1"/>
  <c r="AM49" i="58" s="1"/>
  <c r="AM39" i="58" a="1"/>
  <c r="AM39" i="58" s="1"/>
  <c r="AM33" i="58" a="1"/>
  <c r="AM33" i="58" s="1"/>
  <c r="AM29" i="58" a="1"/>
  <c r="AM29" i="58" s="1"/>
  <c r="AM17" i="58" a="1"/>
  <c r="AM17" i="58" s="1"/>
  <c r="AM4" i="58" a="1"/>
  <c r="AM4" i="58" s="1"/>
  <c r="AM9" i="58" a="1"/>
  <c r="AM9" i="58" s="1"/>
  <c r="AM16" i="58" a="1"/>
  <c r="AM16" i="58" s="1"/>
  <c r="AM8" i="58" a="1"/>
  <c r="AM8" i="58" s="1"/>
  <c r="AM14" i="58" a="1"/>
  <c r="AM14" i="58" s="1"/>
  <c r="AM36" i="58" a="1"/>
  <c r="AM36" i="58" s="1"/>
  <c r="AM45" i="58" a="1"/>
  <c r="AM45" i="58" s="1"/>
  <c r="AM34" i="58" a="1"/>
  <c r="AM34" i="58" s="1"/>
  <c r="AM37" i="58" a="1"/>
  <c r="AM37" i="58" s="1"/>
  <c r="AM27" i="58" a="1"/>
  <c r="AM27" i="58" s="1"/>
  <c r="AM26" i="58" a="1"/>
  <c r="AM26" i="58" s="1"/>
  <c r="AM10" i="58" a="1"/>
  <c r="AM10" i="58" s="1"/>
  <c r="AM18" i="58" a="1"/>
  <c r="AM18" i="58" s="1"/>
  <c r="AM6" i="58" a="1"/>
  <c r="AM6" i="58" s="1"/>
  <c r="AM3" i="58" a="1"/>
  <c r="AM3" i="58" s="1"/>
  <c r="AM35" i="58" a="1"/>
  <c r="AM35" i="58" s="1"/>
  <c r="AM2" i="58" a="1"/>
  <c r="AM2" i="58" s="1"/>
  <c r="AM44" i="58" a="1"/>
  <c r="AM44" i="58" s="1"/>
  <c r="AM32" i="58" a="1"/>
  <c r="AM32" i="58" s="1"/>
  <c r="AM15" i="58" a="1"/>
  <c r="AM15" i="58" s="1"/>
  <c r="AM48" i="58" a="1"/>
  <c r="AM48" i="58" s="1"/>
  <c r="AM25" i="58" a="1"/>
  <c r="AM25" i="58" s="1"/>
  <c r="AM21" i="58" a="1"/>
  <c r="AM21" i="58" s="1"/>
  <c r="AM43" i="58" a="1"/>
  <c r="AM43" i="58" s="1"/>
  <c r="AM23" i="58" a="1"/>
  <c r="AM23" i="58" s="1"/>
  <c r="AP20" i="58" s="1"/>
  <c r="AM13" i="58" a="1"/>
  <c r="AM13" i="58" s="1"/>
  <c r="AM41" i="58" a="1"/>
  <c r="AM41" i="58" s="1"/>
  <c r="AM7" i="58" a="1"/>
  <c r="AM7" i="58" s="1"/>
  <c r="AP24" i="58" s="1"/>
  <c r="AM5" i="58" a="1"/>
  <c r="AM5" i="58" s="1"/>
  <c r="AM46" i="28" a="1"/>
  <c r="AM46" i="28" s="1"/>
  <c r="AM26" i="28" a="1"/>
  <c r="AM26" i="28" s="1"/>
  <c r="AM16" i="28" a="1"/>
  <c r="AM16" i="28" s="1"/>
  <c r="AM21" i="28" a="1"/>
  <c r="AM21" i="28" s="1"/>
  <c r="AM25" i="28" a="1"/>
  <c r="AM25" i="28" s="1"/>
  <c r="AM37" i="28" a="1"/>
  <c r="AM37" i="28" s="1"/>
  <c r="AM22" i="28" a="1"/>
  <c r="AM22" i="28" s="1"/>
  <c r="AM38" i="28" a="1"/>
  <c r="AM38" i="28" s="1"/>
  <c r="AM32" i="28" a="1"/>
  <c r="AM32" i="28" s="1"/>
  <c r="AM14" i="28" a="1"/>
  <c r="AM14" i="28" s="1"/>
  <c r="AM48" i="28" a="1"/>
  <c r="AM48" i="28" s="1"/>
  <c r="AM20" i="28" a="1"/>
  <c r="AM20" i="28" s="1"/>
  <c r="AM29" i="28" a="1"/>
  <c r="AM29" i="28" s="1"/>
  <c r="AM2" i="28" a="1"/>
  <c r="AM2" i="28" s="1"/>
  <c r="AM39" i="28" a="1"/>
  <c r="AM39" i="28" s="1"/>
  <c r="AM49" i="28" a="1"/>
  <c r="AM49" i="28" s="1"/>
  <c r="AM9" i="28" a="1"/>
  <c r="AM9" i="28" s="1"/>
  <c r="AM24" i="28" a="1"/>
  <c r="AM24" i="28" s="1"/>
  <c r="AM10" i="28" a="1"/>
  <c r="AM10" i="28" s="1"/>
  <c r="AM23" i="28" a="1"/>
  <c r="AM23" i="28" s="1"/>
  <c r="AP14" i="28" s="1"/>
  <c r="AR62" i="28" s="1"/>
  <c r="AF62" i="28" s="1"/>
  <c r="AD62" i="28" s="1"/>
  <c r="AC62" i="28" s="1"/>
  <c r="AM44" i="28" a="1"/>
  <c r="AM44" i="28" s="1"/>
  <c r="AM30" i="28" a="1"/>
  <c r="AM30" i="28" s="1"/>
  <c r="AM33" i="28" a="1"/>
  <c r="AM33" i="28" s="1"/>
  <c r="AM18" i="28" a="1"/>
  <c r="AM18" i="28" s="1"/>
  <c r="AM5" i="28" a="1"/>
  <c r="AM5" i="28" s="1"/>
  <c r="AM35" i="28" a="1"/>
  <c r="AM35" i="28" s="1"/>
  <c r="AM17" i="28" a="1"/>
  <c r="AM17" i="28" s="1"/>
  <c r="AM6" i="28" a="1"/>
  <c r="AM6" i="28" s="1"/>
  <c r="AP18" i="28" s="1"/>
  <c r="AM19" i="28" a="1"/>
  <c r="AM19" i="28" s="1"/>
  <c r="AM8" i="28" a="1"/>
  <c r="AM8" i="28" s="1"/>
  <c r="AM41" i="28" a="1"/>
  <c r="AM41" i="28" s="1"/>
  <c r="AM13" i="28" a="1"/>
  <c r="AM13" i="28" s="1"/>
  <c r="AM40" i="28" a="1"/>
  <c r="AM40" i="28" s="1"/>
  <c r="AM3" i="28" a="1"/>
  <c r="AM3" i="28" s="1"/>
  <c r="AM28" i="28" a="1"/>
  <c r="AM28" i="28" s="1"/>
  <c r="AM45" i="28" a="1"/>
  <c r="AM45" i="28" s="1"/>
  <c r="AM43" i="28" a="1"/>
  <c r="AM43" i="28" s="1"/>
  <c r="AM34" i="28" a="1"/>
  <c r="AM34" i="28" s="1"/>
  <c r="AM11" i="28" a="1"/>
  <c r="AM11" i="28" s="1"/>
  <c r="AM7" i="28" a="1"/>
  <c r="AM7" i="28" s="1"/>
  <c r="AM27" i="28" a="1"/>
  <c r="AM27" i="28" s="1"/>
  <c r="AM42" i="28" a="1"/>
  <c r="AM42" i="28" s="1"/>
  <c r="AM12" i="28" a="1"/>
  <c r="AM12" i="28" s="1"/>
  <c r="AM15" i="28" a="1"/>
  <c r="AM15" i="28" s="1"/>
  <c r="AM47" i="28" a="1"/>
  <c r="AM47" i="28" s="1"/>
  <c r="AM36" i="28" a="1"/>
  <c r="AM36" i="28" s="1"/>
  <c r="AM31" i="28" a="1"/>
  <c r="AM31" i="28" s="1"/>
  <c r="AM4" i="28" a="1"/>
  <c r="AM4" i="28" s="1"/>
  <c r="AN8" i="43" a="1"/>
  <c r="AN8" i="43" s="1"/>
  <c r="AN2" i="43" a="1"/>
  <c r="AN2" i="43" s="1"/>
  <c r="AN19" i="43" a="1"/>
  <c r="AN19" i="43" s="1"/>
  <c r="AN26" i="43" a="1"/>
  <c r="AN26" i="43" s="1"/>
  <c r="AN40" i="43" a="1"/>
  <c r="AN40" i="43" s="1"/>
  <c r="AN25" i="43" a="1"/>
  <c r="AN25" i="43" s="1"/>
  <c r="AN23" i="43" a="1"/>
  <c r="AN23" i="43" s="1"/>
  <c r="AN37" i="43" a="1"/>
  <c r="AN37" i="43" s="1"/>
  <c r="AN38" i="43" a="1"/>
  <c r="AN38" i="43" s="1"/>
  <c r="AN33" i="43" a="1"/>
  <c r="AN33" i="43" s="1"/>
  <c r="AN12" i="43" a="1"/>
  <c r="AN12" i="43" s="1"/>
  <c r="AN35" i="43" a="1"/>
  <c r="AN35" i="43" s="1"/>
  <c r="AN30" i="43" a="1"/>
  <c r="AN30" i="43" s="1"/>
  <c r="AN14" i="43" a="1"/>
  <c r="AN14" i="43" s="1"/>
  <c r="AN22" i="43" a="1"/>
  <c r="AN22" i="43" s="1"/>
  <c r="AN3" i="43" a="1"/>
  <c r="AN3" i="43" s="1"/>
  <c r="AN11" i="43" a="1"/>
  <c r="AN11" i="43" s="1"/>
  <c r="AN5" i="43" a="1"/>
  <c r="AN5" i="43" s="1"/>
  <c r="AN31" i="43" a="1"/>
  <c r="AN31" i="43" s="1"/>
  <c r="AN6" i="43" a="1"/>
  <c r="AN6" i="43" s="1"/>
  <c r="AN18" i="43" a="1"/>
  <c r="AN18" i="43" s="1"/>
  <c r="AN7" i="43" a="1"/>
  <c r="AN7" i="43" s="1"/>
  <c r="AN10" i="43" a="1"/>
  <c r="AN10" i="43" s="1"/>
  <c r="AN21" i="43" a="1"/>
  <c r="AN21" i="43" s="1"/>
  <c r="AN13" i="43" a="1"/>
  <c r="AN13" i="43" s="1"/>
  <c r="AN9" i="43" a="1"/>
  <c r="AN9" i="43" s="1"/>
  <c r="AN16" i="43" a="1"/>
  <c r="AN16" i="43" s="1"/>
  <c r="AN36" i="43" a="1"/>
  <c r="AN36" i="43" s="1"/>
  <c r="AN28" i="43" a="1"/>
  <c r="AN28" i="43" s="1"/>
  <c r="AN15" i="43" a="1"/>
  <c r="AN15" i="43" s="1"/>
  <c r="AN34" i="43" a="1"/>
  <c r="AN34" i="43" s="1"/>
  <c r="AN24" i="43" a="1"/>
  <c r="AN24" i="43" s="1"/>
  <c r="AN4" i="43" a="1"/>
  <c r="AN4" i="43" s="1"/>
  <c r="AN32" i="43" a="1"/>
  <c r="AN32" i="43" s="1"/>
  <c r="AN20" i="43" a="1"/>
  <c r="AN20" i="43" s="1"/>
  <c r="AN39" i="43" a="1"/>
  <c r="AN39" i="43" s="1"/>
  <c r="AN17" i="43" a="1"/>
  <c r="AN17" i="43" s="1"/>
  <c r="AN29" i="43" a="1"/>
  <c r="AN29" i="43" s="1"/>
  <c r="AN27" i="43" a="1"/>
  <c r="AN27" i="43" s="1"/>
  <c r="AN34" i="45" a="1"/>
  <c r="AN34" i="45" s="1"/>
  <c r="AN33" i="45" a="1"/>
  <c r="AN33" i="45" s="1"/>
  <c r="AN9" i="45" a="1"/>
  <c r="AN9" i="45" s="1"/>
  <c r="AN3" i="45" a="1"/>
  <c r="AN3" i="45" s="1"/>
  <c r="AN20" i="45" a="1"/>
  <c r="AN20" i="45" s="1"/>
  <c r="AN21" i="45" a="1"/>
  <c r="AN21" i="45" s="1"/>
  <c r="AN13" i="45" a="1"/>
  <c r="AN13" i="45" s="1"/>
  <c r="AN14" i="45" a="1"/>
  <c r="AN14" i="45" s="1"/>
  <c r="AN23" i="45" a="1"/>
  <c r="AN23" i="45" s="1"/>
  <c r="AN32" i="45" a="1"/>
  <c r="AN32" i="45" s="1"/>
  <c r="AN5" i="45" a="1"/>
  <c r="AN5" i="45" s="1"/>
  <c r="AN16" i="45" a="1"/>
  <c r="AN16" i="45" s="1"/>
  <c r="AN26" i="45" a="1"/>
  <c r="AN26" i="45" s="1"/>
  <c r="AN25" i="45" a="1"/>
  <c r="AN25" i="45" s="1"/>
  <c r="AN2" i="45" a="1"/>
  <c r="AN2" i="45" s="1"/>
  <c r="AN27" i="45" a="1"/>
  <c r="AN27" i="45" s="1"/>
  <c r="AN28" i="45" a="1"/>
  <c r="AN28" i="45" s="1"/>
  <c r="AN22" i="45" a="1"/>
  <c r="AN22" i="45" s="1"/>
  <c r="AN38" i="45" a="1"/>
  <c r="AN38" i="45" s="1"/>
  <c r="AN7" i="45" a="1"/>
  <c r="AN7" i="45" s="1"/>
  <c r="AN4" i="45" a="1"/>
  <c r="AN4" i="45" s="1"/>
  <c r="AN29" i="45" a="1"/>
  <c r="AN29" i="45" s="1"/>
  <c r="AN19" i="45" a="1"/>
  <c r="AN19" i="45" s="1"/>
  <c r="AN15" i="45" a="1"/>
  <c r="AN15" i="45" s="1"/>
  <c r="AQ16" i="45" s="1"/>
  <c r="AN8" i="45" a="1"/>
  <c r="AN8" i="45" s="1"/>
  <c r="AN40" i="45" a="1"/>
  <c r="AN40" i="45" s="1"/>
  <c r="AN10" i="45" a="1"/>
  <c r="AN10" i="45" s="1"/>
  <c r="AN18" i="45" a="1"/>
  <c r="AN18" i="45" s="1"/>
  <c r="AN36" i="45" a="1"/>
  <c r="AN36" i="45" s="1"/>
  <c r="AN12" i="45" a="1"/>
  <c r="AN12" i="45" s="1"/>
  <c r="AN35" i="45" a="1"/>
  <c r="AN35" i="45" s="1"/>
  <c r="AN39" i="45" a="1"/>
  <c r="AN39" i="45" s="1"/>
  <c r="AN30" i="45" a="1"/>
  <c r="AN30" i="45" s="1"/>
  <c r="AN31" i="45" a="1"/>
  <c r="AN31" i="45" s="1"/>
  <c r="AN11" i="45" a="1"/>
  <c r="AN11" i="45" s="1"/>
  <c r="AQ6" i="45" s="1"/>
  <c r="AN37" i="45" a="1"/>
  <c r="AN37" i="45" s="1"/>
  <c r="AN17" i="45" a="1"/>
  <c r="AN17" i="45" s="1"/>
  <c r="AN24" i="45" a="1"/>
  <c r="AN24" i="45" s="1"/>
  <c r="AQ17" i="45" s="1"/>
  <c r="AN6" i="45" a="1"/>
  <c r="AN6" i="45" s="1"/>
  <c r="AQ14" i="45" s="1"/>
  <c r="AM47" i="43" a="1"/>
  <c r="AM47" i="43" s="1"/>
  <c r="AM31" i="43" a="1"/>
  <c r="AM31" i="43" s="1"/>
  <c r="AM20" i="43" a="1"/>
  <c r="AM20" i="43" s="1"/>
  <c r="AM27" i="43" a="1"/>
  <c r="AM27" i="43" s="1"/>
  <c r="AM41" i="43" a="1"/>
  <c r="AM41" i="43" s="1"/>
  <c r="AM32" i="43" a="1"/>
  <c r="AM32" i="43" s="1"/>
  <c r="AM49" i="51" a="1"/>
  <c r="AM49" i="51" s="1"/>
  <c r="AM34" i="51" a="1"/>
  <c r="AM34" i="51" s="1"/>
  <c r="AM42" i="51" a="1"/>
  <c r="AM42" i="51" s="1"/>
  <c r="AM26" i="51" a="1"/>
  <c r="AM26" i="51" s="1"/>
  <c r="AM23" i="51" a="1"/>
  <c r="AM23" i="51" s="1"/>
  <c r="AM25" i="51" a="1"/>
  <c r="AM25" i="51" s="1"/>
  <c r="AM24" i="51" a="1"/>
  <c r="AM24" i="51" s="1"/>
  <c r="AM28" i="51" a="1"/>
  <c r="AM28" i="51" s="1"/>
  <c r="AM22" i="51" a="1"/>
  <c r="AM22" i="51" s="1"/>
  <c r="AM43" i="51" a="1"/>
  <c r="AM43" i="51" s="1"/>
  <c r="AM20" i="51" a="1"/>
  <c r="AM20" i="51" s="1"/>
  <c r="AM14" i="51" a="1"/>
  <c r="AM14" i="51" s="1"/>
  <c r="AM41" i="51" a="1"/>
  <c r="AM41" i="51" s="1"/>
  <c r="AM48" i="51" a="1"/>
  <c r="AM48" i="51" s="1"/>
  <c r="AM39" i="51" a="1"/>
  <c r="AM39" i="51" s="1"/>
  <c r="AM47" i="51" a="1"/>
  <c r="AM47" i="51" s="1"/>
  <c r="AM19" i="51" a="1"/>
  <c r="AM19" i="51" s="1"/>
  <c r="AP8" i="51" s="1"/>
  <c r="AR32" i="51" s="1"/>
  <c r="AF32" i="51" s="1"/>
  <c r="AD32" i="51" s="1"/>
  <c r="AC32" i="51" s="1"/>
  <c r="AM45" i="51" a="1"/>
  <c r="AM45" i="51" s="1"/>
  <c r="AM21" i="51" a="1"/>
  <c r="AM21" i="51" s="1"/>
  <c r="AM12" i="51" a="1"/>
  <c r="AM12" i="51" s="1"/>
  <c r="AM6" i="51" a="1"/>
  <c r="AM6" i="51" s="1"/>
  <c r="AM8" i="51" a="1"/>
  <c r="AM8" i="51" s="1"/>
  <c r="AM27" i="51" a="1"/>
  <c r="AM27" i="51" s="1"/>
  <c r="AM4" i="51" a="1"/>
  <c r="AM4" i="51" s="1"/>
  <c r="AM37" i="51" a="1"/>
  <c r="AM37" i="51" s="1"/>
  <c r="AM46" i="51" a="1"/>
  <c r="AM46" i="51" s="1"/>
  <c r="AM35" i="51" a="1"/>
  <c r="AM35" i="51" s="1"/>
  <c r="AM33" i="51" a="1"/>
  <c r="AM33" i="51" s="1"/>
  <c r="AM16" i="51" a="1"/>
  <c r="AM16" i="51" s="1"/>
  <c r="AM40" i="51" a="1"/>
  <c r="AM40" i="51" s="1"/>
  <c r="AM29" i="51" a="1"/>
  <c r="AM29" i="51" s="1"/>
  <c r="AM13" i="51" a="1"/>
  <c r="AM13" i="51" s="1"/>
  <c r="AM15" i="51" a="1"/>
  <c r="AM15" i="51" s="1"/>
  <c r="AM10" i="51" a="1"/>
  <c r="AM10" i="51" s="1"/>
  <c r="AM17" i="51" a="1"/>
  <c r="AM17" i="51" s="1"/>
  <c r="AM7" i="51" a="1"/>
  <c r="AM7" i="51" s="1"/>
  <c r="AM44" i="51" a="1"/>
  <c r="AM44" i="51" s="1"/>
  <c r="AM32" i="51" a="1"/>
  <c r="AM32" i="51" s="1"/>
  <c r="AM30" i="51" a="1"/>
  <c r="AM30" i="51" s="1"/>
  <c r="AM9" i="51" a="1"/>
  <c r="AM9" i="51" s="1"/>
  <c r="AM5" i="51" a="1"/>
  <c r="AM5" i="51" s="1"/>
  <c r="AM3" i="51" a="1"/>
  <c r="AM3" i="51" s="1"/>
  <c r="AM38" i="51" a="1"/>
  <c r="AM38" i="51" s="1"/>
  <c r="AM36" i="51" a="1"/>
  <c r="AM36" i="51" s="1"/>
  <c r="AM31" i="51" a="1"/>
  <c r="AM31" i="51" s="1"/>
  <c r="AM18" i="51" a="1"/>
  <c r="AM18" i="51" s="1"/>
  <c r="AM11" i="51" a="1"/>
  <c r="AM11" i="51" s="1"/>
  <c r="AM2" i="51" a="1"/>
  <c r="AM2" i="51" s="1"/>
  <c r="AP20" i="51" s="1"/>
  <c r="AM9" i="39" a="1"/>
  <c r="AM9" i="39" s="1"/>
  <c r="AM40" i="39" a="1"/>
  <c r="AM40" i="39" s="1"/>
  <c r="AM18" i="39" a="1"/>
  <c r="AM18" i="39" s="1"/>
  <c r="AM23" i="39" a="1"/>
  <c r="AM23" i="39" s="1"/>
  <c r="AM17" i="39" a="1"/>
  <c r="AM17" i="39" s="1"/>
  <c r="AM21" i="39" a="1"/>
  <c r="AM21" i="39" s="1"/>
  <c r="AM41" i="39" a="1"/>
  <c r="AM41" i="39" s="1"/>
  <c r="AM24" i="39" a="1"/>
  <c r="AM24" i="39" s="1"/>
  <c r="AM32" i="39" a="1"/>
  <c r="AM32" i="39" s="1"/>
  <c r="AM35" i="39" a="1"/>
  <c r="AM35" i="39" s="1"/>
  <c r="AM16" i="39" a="1"/>
  <c r="AM16" i="39" s="1"/>
  <c r="AM47" i="39" a="1"/>
  <c r="AM47" i="39" s="1"/>
  <c r="AM26" i="39" a="1"/>
  <c r="AM26" i="39" s="1"/>
  <c r="AM3" i="39" a="1"/>
  <c r="AM3" i="39" s="1"/>
  <c r="AM22" i="39" a="1"/>
  <c r="AM22" i="39" s="1"/>
  <c r="AM8" i="39" a="1"/>
  <c r="AM8" i="39" s="1"/>
  <c r="AM13" i="39" a="1"/>
  <c r="AM13" i="39" s="1"/>
  <c r="AM6" i="39" a="1"/>
  <c r="AM6" i="39" s="1"/>
  <c r="AM7" i="39" a="1"/>
  <c r="AM7" i="39" s="1"/>
  <c r="AM39" i="39" a="1"/>
  <c r="AM39" i="39" s="1"/>
  <c r="AM36" i="39" a="1"/>
  <c r="AM36" i="39" s="1"/>
  <c r="AM33" i="39" a="1"/>
  <c r="AM33" i="39" s="1"/>
  <c r="AM19" i="39" a="1"/>
  <c r="AM19" i="39" s="1"/>
  <c r="AM28" i="39" a="1"/>
  <c r="AM28" i="39" s="1"/>
  <c r="AM43" i="39" a="1"/>
  <c r="AM43" i="39" s="1"/>
  <c r="AM31" i="39" a="1"/>
  <c r="AM31" i="39" s="1"/>
  <c r="AM44" i="39" a="1"/>
  <c r="AM44" i="39" s="1"/>
  <c r="AM14" i="39" a="1"/>
  <c r="AM14" i="39" s="1"/>
  <c r="AM10" i="39" a="1"/>
  <c r="AM10" i="39" s="1"/>
  <c r="AM2" i="39" a="1"/>
  <c r="AM2" i="39" s="1"/>
  <c r="AM42" i="39" a="1"/>
  <c r="AM42" i="39" s="1"/>
  <c r="AM46" i="39" a="1"/>
  <c r="AM46" i="39" s="1"/>
  <c r="AM11" i="39" a="1"/>
  <c r="AM11" i="39" s="1"/>
  <c r="AM49" i="39" a="1"/>
  <c r="AM49" i="39" s="1"/>
  <c r="AM25" i="39" a="1"/>
  <c r="AM25" i="39" s="1"/>
  <c r="AM45" i="39" a="1"/>
  <c r="AM45" i="39" s="1"/>
  <c r="AM4" i="39" a="1"/>
  <c r="AM4" i="39" s="1"/>
  <c r="AM34" i="39" a="1"/>
  <c r="AM34" i="39" s="1"/>
  <c r="AM5" i="39" a="1"/>
  <c r="AM5" i="39" s="1"/>
  <c r="AM15" i="39" a="1"/>
  <c r="AM15" i="39" s="1"/>
  <c r="AM38" i="39" a="1"/>
  <c r="AM38" i="39" s="1"/>
  <c r="AM27" i="39" a="1"/>
  <c r="AM27" i="39" s="1"/>
  <c r="AM29" i="39" a="1"/>
  <c r="AM29" i="39" s="1"/>
  <c r="AM48" i="39" a="1"/>
  <c r="AM48" i="39" s="1"/>
  <c r="AM12" i="39" a="1"/>
  <c r="AM12" i="39" s="1"/>
  <c r="AP11" i="39" s="1"/>
  <c r="AR59" i="39" s="1"/>
  <c r="AF59" i="39" s="1"/>
  <c r="AD59" i="39" s="1"/>
  <c r="AC59" i="39" s="1"/>
  <c r="AM37" i="39" a="1"/>
  <c r="AM37" i="39" s="1"/>
  <c r="AM30" i="39" a="1"/>
  <c r="AM30" i="39" s="1"/>
  <c r="AM20" i="39" a="1"/>
  <c r="AM20" i="39" s="1"/>
  <c r="AN35" i="56" a="1"/>
  <c r="AN35" i="56" s="1"/>
  <c r="AN32" i="56" a="1"/>
  <c r="AN32" i="56" s="1"/>
  <c r="AN34" i="56" a="1"/>
  <c r="AN34" i="56" s="1"/>
  <c r="AN31" i="56" a="1"/>
  <c r="AN31" i="56" s="1"/>
  <c r="AN27" i="56" a="1"/>
  <c r="AN27" i="56" s="1"/>
  <c r="AN8" i="56" a="1"/>
  <c r="AN8" i="56" s="1"/>
  <c r="AN5" i="56" a="1"/>
  <c r="AN5" i="56" s="1"/>
  <c r="AN7" i="56" a="1"/>
  <c r="AN7" i="56" s="1"/>
  <c r="AN4" i="56" a="1"/>
  <c r="AN4" i="56" s="1"/>
  <c r="AN3" i="56" a="1"/>
  <c r="AN3" i="56" s="1"/>
  <c r="AN24" i="56" a="1"/>
  <c r="AN24" i="56" s="1"/>
  <c r="AN38" i="56" a="1"/>
  <c r="AN38" i="56" s="1"/>
  <c r="AN26" i="56" a="1"/>
  <c r="AN26" i="56" s="1"/>
  <c r="AN23" i="56" a="1"/>
  <c r="AN23" i="56" s="1"/>
  <c r="AN22" i="56" a="1"/>
  <c r="AN22" i="56" s="1"/>
  <c r="AN6" i="56" a="1"/>
  <c r="AN6" i="56" s="1"/>
  <c r="AN21" i="56" a="1"/>
  <c r="AN21" i="56" s="1"/>
  <c r="AN17" i="56" a="1"/>
  <c r="AN17" i="56" s="1"/>
  <c r="AN9" i="56" a="1"/>
  <c r="AN9" i="56" s="1"/>
  <c r="AN40" i="56" a="1"/>
  <c r="AN40" i="56" s="1"/>
  <c r="AN13" i="56" a="1"/>
  <c r="AN13" i="56" s="1"/>
  <c r="AN14" i="56" a="1"/>
  <c r="AN14" i="56" s="1"/>
  <c r="AN39" i="56" a="1"/>
  <c r="AN39" i="56" s="1"/>
  <c r="AN19" i="56" a="1"/>
  <c r="AN19" i="56" s="1"/>
  <c r="AN10" i="56" a="1"/>
  <c r="AN10" i="56" s="1"/>
  <c r="AN12" i="56" a="1"/>
  <c r="AN12" i="56" s="1"/>
  <c r="AN16" i="56" a="1"/>
  <c r="AN16" i="56" s="1"/>
  <c r="AN18" i="56" a="1"/>
  <c r="AN18" i="56" s="1"/>
  <c r="AN11" i="56" a="1"/>
  <c r="AN11" i="56" s="1"/>
  <c r="AN20" i="56" a="1"/>
  <c r="AN20" i="56" s="1"/>
  <c r="AN33" i="56" a="1"/>
  <c r="AN33" i="56" s="1"/>
  <c r="AN29" i="56" a="1"/>
  <c r="AN29" i="56" s="1"/>
  <c r="AN15" i="56" a="1"/>
  <c r="AN15" i="56" s="1"/>
  <c r="AN28" i="56" a="1"/>
  <c r="AN28" i="56" s="1"/>
  <c r="AN2" i="56" a="1"/>
  <c r="AN2" i="56" s="1"/>
  <c r="AN37" i="56" a="1"/>
  <c r="AN37" i="56" s="1"/>
  <c r="AN25" i="56" a="1"/>
  <c r="AN25" i="56" s="1"/>
  <c r="AN36" i="56" a="1"/>
  <c r="AN36" i="56" s="1"/>
  <c r="AN30" i="56" a="1"/>
  <c r="AN30" i="56" s="1"/>
  <c r="AN26" i="34" a="1"/>
  <c r="AN26" i="34" s="1"/>
  <c r="AN14" i="34" a="1"/>
  <c r="AN14" i="34" s="1"/>
  <c r="AN39" i="34" a="1"/>
  <c r="AN39" i="34" s="1"/>
  <c r="AN33" i="34" a="1"/>
  <c r="AN33" i="34" s="1"/>
  <c r="AN21" i="34" a="1"/>
  <c r="AN21" i="34" s="1"/>
  <c r="AN19" i="34" a="1"/>
  <c r="AN19" i="34" s="1"/>
  <c r="AN2" i="34" a="1"/>
  <c r="AN2" i="34" s="1"/>
  <c r="AN37" i="34" a="1"/>
  <c r="AN37" i="34" s="1"/>
  <c r="AN7" i="34" a="1"/>
  <c r="AN7" i="34" s="1"/>
  <c r="AN9" i="34" a="1"/>
  <c r="AN9" i="34" s="1"/>
  <c r="AN16" i="34" a="1"/>
  <c r="AN16" i="34" s="1"/>
  <c r="AN36" i="34" a="1"/>
  <c r="AN36" i="34" s="1"/>
  <c r="AN10" i="34" a="1"/>
  <c r="AN10" i="34" s="1"/>
  <c r="AN12" i="34" a="1"/>
  <c r="AN12" i="34" s="1"/>
  <c r="AN38" i="34" a="1"/>
  <c r="AN38" i="34" s="1"/>
  <c r="AN11" i="34" a="1"/>
  <c r="AN11" i="34" s="1"/>
  <c r="AN40" i="34" a="1"/>
  <c r="AN40" i="34" s="1"/>
  <c r="AN20" i="34" a="1"/>
  <c r="AN20" i="34" s="1"/>
  <c r="AN17" i="34" a="1"/>
  <c r="AN17" i="34" s="1"/>
  <c r="AN30" i="34" a="1"/>
  <c r="AN30" i="34" s="1"/>
  <c r="AN27" i="34" a="1"/>
  <c r="AN27" i="34" s="1"/>
  <c r="AN15" i="34" a="1"/>
  <c r="AN15" i="34" s="1"/>
  <c r="AN18" i="34" a="1"/>
  <c r="AN18" i="34" s="1"/>
  <c r="AN31" i="34" a="1"/>
  <c r="AN31" i="34" s="1"/>
  <c r="AN28" i="34" a="1"/>
  <c r="AN28" i="34" s="1"/>
  <c r="AN3" i="34" a="1"/>
  <c r="AN3" i="34" s="1"/>
  <c r="AN5" i="34" a="1"/>
  <c r="AN5" i="34" s="1"/>
  <c r="AN32" i="34" a="1"/>
  <c r="AN32" i="34" s="1"/>
  <c r="AN29" i="34" a="1"/>
  <c r="AN29" i="34" s="1"/>
  <c r="AN13" i="34" a="1"/>
  <c r="AN13" i="34" s="1"/>
  <c r="AN4" i="34" a="1"/>
  <c r="AN4" i="34" s="1"/>
  <c r="AN24" i="34" a="1"/>
  <c r="AN24" i="34" s="1"/>
  <c r="AN35" i="34" a="1"/>
  <c r="AN35" i="34" s="1"/>
  <c r="AN34" i="34" a="1"/>
  <c r="AN34" i="34" s="1"/>
  <c r="AN6" i="34" a="1"/>
  <c r="AN6" i="34" s="1"/>
  <c r="AN8" i="34" a="1"/>
  <c r="AN8" i="34" s="1"/>
  <c r="AN23" i="34" a="1"/>
  <c r="AN23" i="34" s="1"/>
  <c r="AN25" i="34" a="1"/>
  <c r="AN25" i="34" s="1"/>
  <c r="AN22" i="34" a="1"/>
  <c r="AN22" i="34" s="1"/>
  <c r="AM41" i="30" a="1"/>
  <c r="AM41" i="30" s="1"/>
  <c r="AM5" i="30" a="1"/>
  <c r="AM5" i="30" s="1"/>
  <c r="AM26" i="30" a="1"/>
  <c r="AM26" i="30" s="1"/>
  <c r="AM23" i="30" a="1"/>
  <c r="AM23" i="30" s="1"/>
  <c r="AM22" i="30" a="1"/>
  <c r="AM22" i="30" s="1"/>
  <c r="AM19" i="30" a="1"/>
  <c r="AM19" i="30" s="1"/>
  <c r="AM30" i="30" a="1"/>
  <c r="AM30" i="30" s="1"/>
  <c r="AM48" i="30" a="1"/>
  <c r="AM48" i="30" s="1"/>
  <c r="AM27" i="30" a="1"/>
  <c r="AM27" i="30" s="1"/>
  <c r="AM10" i="30" a="1"/>
  <c r="AM10" i="30" s="1"/>
  <c r="AM12" i="30" a="1"/>
  <c r="AM12" i="30" s="1"/>
  <c r="AM44" i="30" a="1"/>
  <c r="AM44" i="30" s="1"/>
  <c r="AM31" i="30" a="1"/>
  <c r="AM31" i="30" s="1"/>
  <c r="AM16" i="30" a="1"/>
  <c r="AM16" i="30" s="1"/>
  <c r="AM33" i="30" a="1"/>
  <c r="AM33" i="30" s="1"/>
  <c r="AM2" i="30" a="1"/>
  <c r="AM2" i="30" s="1"/>
  <c r="AM46" i="30" a="1"/>
  <c r="AM46" i="30" s="1"/>
  <c r="AM42" i="30" a="1"/>
  <c r="AM42" i="30" s="1"/>
  <c r="AM18" i="30" a="1"/>
  <c r="AM18" i="30" s="1"/>
  <c r="AM9" i="30" a="1"/>
  <c r="AM9" i="30" s="1"/>
  <c r="AM37" i="30" a="1"/>
  <c r="AM37" i="30" s="1"/>
  <c r="AM29" i="30" a="1"/>
  <c r="AM29" i="30" s="1"/>
  <c r="AM24" i="30" a="1"/>
  <c r="AM24" i="30" s="1"/>
  <c r="AM25" i="30" a="1"/>
  <c r="AM25" i="30" s="1"/>
  <c r="AM13" i="30" a="1"/>
  <c r="AM13" i="30" s="1"/>
  <c r="AM8" i="30" a="1"/>
  <c r="AM8" i="30" s="1"/>
  <c r="AM17" i="30" a="1"/>
  <c r="AM17" i="30" s="1"/>
  <c r="AM38" i="30" a="1"/>
  <c r="AM38" i="30" s="1"/>
  <c r="AM15" i="30" a="1"/>
  <c r="AM15" i="30" s="1"/>
  <c r="AM35" i="30" a="1"/>
  <c r="AM35" i="30" s="1"/>
  <c r="AM40" i="30" a="1"/>
  <c r="AM40" i="30" s="1"/>
  <c r="AM7" i="30" a="1"/>
  <c r="AM7" i="30" s="1"/>
  <c r="AM36" i="30" a="1"/>
  <c r="AM36" i="30" s="1"/>
  <c r="AM6" i="30" a="1"/>
  <c r="AM6" i="30" s="1"/>
  <c r="AM32" i="30" a="1"/>
  <c r="AM32" i="30" s="1"/>
  <c r="AM14" i="30" a="1"/>
  <c r="AM14" i="30" s="1"/>
  <c r="AM11" i="30" a="1"/>
  <c r="AM11" i="30" s="1"/>
  <c r="AM4" i="30" a="1"/>
  <c r="AM4" i="30" s="1"/>
  <c r="AM47" i="30" a="1"/>
  <c r="AM47" i="30" s="1"/>
  <c r="AM20" i="30" a="1"/>
  <c r="AM20" i="30" s="1"/>
  <c r="AM28" i="30" a="1"/>
  <c r="AM28" i="30" s="1"/>
  <c r="AM34" i="30" a="1"/>
  <c r="AM34" i="30" s="1"/>
  <c r="AM45" i="30" a="1"/>
  <c r="AM45" i="30" s="1"/>
  <c r="AM21" i="30" a="1"/>
  <c r="AM21" i="30" s="1"/>
  <c r="AM39" i="30" a="1"/>
  <c r="AM39" i="30" s="1"/>
  <c r="AM49" i="30" a="1"/>
  <c r="AM49" i="30" s="1"/>
  <c r="AM43" i="30" a="1"/>
  <c r="AM43" i="30" s="1"/>
  <c r="AM3" i="30" a="1"/>
  <c r="AM3" i="30" s="1"/>
  <c r="AN31" i="36" a="1"/>
  <c r="AN31" i="36" s="1"/>
  <c r="AN38" i="36" a="1"/>
  <c r="AN38" i="36" s="1"/>
  <c r="AN2" i="36" a="1"/>
  <c r="AN2" i="36" s="1"/>
  <c r="AN12" i="36" a="1"/>
  <c r="AN12" i="36" s="1"/>
  <c r="AN14" i="36" a="1"/>
  <c r="AN14" i="36" s="1"/>
  <c r="AN39" i="36" a="1"/>
  <c r="AN39" i="36" s="1"/>
  <c r="AN13" i="36" a="1"/>
  <c r="AN13" i="36" s="1"/>
  <c r="AN30" i="36" a="1"/>
  <c r="AN30" i="36" s="1"/>
  <c r="AN19" i="36" a="1"/>
  <c r="AN19" i="36" s="1"/>
  <c r="AN11" i="36" a="1"/>
  <c r="AN11" i="36" s="1"/>
  <c r="AN36" i="36" a="1"/>
  <c r="AN36" i="36" s="1"/>
  <c r="AN7" i="36" a="1"/>
  <c r="AN7" i="36" s="1"/>
  <c r="AN20" i="36" a="1"/>
  <c r="AN20" i="36" s="1"/>
  <c r="AQ21" i="36" s="1"/>
  <c r="AS21" i="36" s="1"/>
  <c r="AF21" i="36" s="1"/>
  <c r="AD21" i="36" s="1"/>
  <c r="AC21" i="36" s="1"/>
  <c r="AN27" i="36" a="1"/>
  <c r="AN27" i="36" s="1"/>
  <c r="AN15" i="36" a="1"/>
  <c r="AN15" i="36" s="1"/>
  <c r="AN9" i="36" a="1"/>
  <c r="AN9" i="36" s="1"/>
  <c r="AN6" i="36" a="1"/>
  <c r="AN6" i="36" s="1"/>
  <c r="AN29" i="36" a="1"/>
  <c r="AN29" i="36" s="1"/>
  <c r="AN4" i="36" a="1"/>
  <c r="AN4" i="36" s="1"/>
  <c r="AN32" i="36" a="1"/>
  <c r="AN32" i="36" s="1"/>
  <c r="AN21" i="36" a="1"/>
  <c r="AN21" i="36" s="1"/>
  <c r="AN23" i="36" a="1"/>
  <c r="AN23" i="36" s="1"/>
  <c r="AN3" i="36" a="1"/>
  <c r="AN3" i="36" s="1"/>
  <c r="AN26" i="36" a="1"/>
  <c r="AN26" i="36" s="1"/>
  <c r="AN33" i="36" a="1"/>
  <c r="AN33" i="36" s="1"/>
  <c r="AN24" i="36" a="1"/>
  <c r="AN24" i="36" s="1"/>
  <c r="AN18" i="36" a="1"/>
  <c r="AN18" i="36" s="1"/>
  <c r="AN37" i="36" a="1"/>
  <c r="AN37" i="36" s="1"/>
  <c r="AN28" i="36" a="1"/>
  <c r="AN28" i="36" s="1"/>
  <c r="AN25" i="36" a="1"/>
  <c r="AN25" i="36" s="1"/>
  <c r="AN35" i="36" a="1"/>
  <c r="AN35" i="36" s="1"/>
  <c r="AN22" i="36" a="1"/>
  <c r="AN22" i="36" s="1"/>
  <c r="AN40" i="36" a="1"/>
  <c r="AN40" i="36" s="1"/>
  <c r="AN8" i="36" a="1"/>
  <c r="AN8" i="36" s="1"/>
  <c r="AN5" i="36" a="1"/>
  <c r="AN5" i="36" s="1"/>
  <c r="AN34" i="36" a="1"/>
  <c r="AN34" i="36" s="1"/>
  <c r="AN17" i="36" a="1"/>
  <c r="AN17" i="36" s="1"/>
  <c r="AN10" i="36" a="1"/>
  <c r="AN10" i="36" s="1"/>
  <c r="AN16" i="36" a="1"/>
  <c r="AN16" i="36" s="1"/>
  <c r="AQ6" i="36" s="1"/>
  <c r="AS54" i="36" s="1"/>
  <c r="AF54" i="36" s="1"/>
  <c r="AD54" i="36" s="1"/>
  <c r="AC54" i="36" s="1"/>
  <c r="AN22" i="40" a="1"/>
  <c r="AN22" i="40" s="1"/>
  <c r="AN18" i="40" a="1"/>
  <c r="AN18" i="40" s="1"/>
  <c r="AN28" i="40" a="1"/>
  <c r="AN28" i="40" s="1"/>
  <c r="AN23" i="40" a="1"/>
  <c r="AN23" i="40" s="1"/>
  <c r="AN30" i="40" a="1"/>
  <c r="AN30" i="40" s="1"/>
  <c r="AN32" i="40" a="1"/>
  <c r="AN32" i="40" s="1"/>
  <c r="AN4" i="40" a="1"/>
  <c r="AN4" i="40" s="1"/>
  <c r="AN19" i="40" a="1"/>
  <c r="AN19" i="40" s="1"/>
  <c r="AN17" i="40" a="1"/>
  <c r="AN17" i="40" s="1"/>
  <c r="AN29" i="40" a="1"/>
  <c r="AN29" i="40" s="1"/>
  <c r="AN35" i="40" a="1"/>
  <c r="AN35" i="40" s="1"/>
  <c r="AN39" i="40" a="1"/>
  <c r="AN39" i="40" s="1"/>
  <c r="AN3" i="40" a="1"/>
  <c r="AN3" i="40" s="1"/>
  <c r="AN6" i="40" a="1"/>
  <c r="AN6" i="40" s="1"/>
  <c r="AN33" i="40" a="1"/>
  <c r="AN33" i="40" s="1"/>
  <c r="AN36" i="40" a="1"/>
  <c r="AN36" i="40" s="1"/>
  <c r="AN14" i="40" a="1"/>
  <c r="AN14" i="40" s="1"/>
  <c r="AN34" i="40" a="1"/>
  <c r="AN34" i="40" s="1"/>
  <c r="AN16" i="40" a="1"/>
  <c r="AN16" i="40" s="1"/>
  <c r="AN37" i="40" a="1"/>
  <c r="AN37" i="40" s="1"/>
  <c r="AN31" i="40" a="1"/>
  <c r="AN31" i="40" s="1"/>
  <c r="AN2" i="40" a="1"/>
  <c r="AN2" i="40" s="1"/>
  <c r="AN21" i="40" a="1"/>
  <c r="AN21" i="40" s="1"/>
  <c r="AN40" i="40" a="1"/>
  <c r="AN40" i="40" s="1"/>
  <c r="AN12" i="40" a="1"/>
  <c r="AN12" i="40" s="1"/>
  <c r="AN24" i="40" a="1"/>
  <c r="AN24" i="40" s="1"/>
  <c r="AN11" i="40" a="1"/>
  <c r="AN11" i="40" s="1"/>
  <c r="AQ2" i="40" s="1"/>
  <c r="AS50" i="40" s="1"/>
  <c r="AF50" i="40" s="1"/>
  <c r="AD50" i="40" s="1"/>
  <c r="AC50" i="40" s="1"/>
  <c r="AN7" i="40" a="1"/>
  <c r="AN7" i="40" s="1"/>
  <c r="AN27" i="40" a="1"/>
  <c r="AN27" i="40" s="1"/>
  <c r="AN15" i="40" a="1"/>
  <c r="AN15" i="40" s="1"/>
  <c r="AN26" i="40" a="1"/>
  <c r="AN26" i="40" s="1"/>
  <c r="AN5" i="40" a="1"/>
  <c r="AN5" i="40" s="1"/>
  <c r="AN9" i="40" a="1"/>
  <c r="AN9" i="40" s="1"/>
  <c r="AN13" i="40" a="1"/>
  <c r="AN13" i="40" s="1"/>
  <c r="AN38" i="40" a="1"/>
  <c r="AN38" i="40" s="1"/>
  <c r="AN20" i="40" a="1"/>
  <c r="AN20" i="40" s="1"/>
  <c r="AN25" i="40" a="1"/>
  <c r="AN25" i="40" s="1"/>
  <c r="AN8" i="40" a="1"/>
  <c r="AN8" i="40" s="1"/>
  <c r="AN10" i="40" a="1"/>
  <c r="AN10" i="40" s="1"/>
  <c r="AN40" i="49" a="1"/>
  <c r="AN40" i="49" s="1"/>
  <c r="AN9" i="49" a="1"/>
  <c r="AN9" i="49" s="1"/>
  <c r="AN34" i="49" a="1"/>
  <c r="AN34" i="49" s="1"/>
  <c r="AN32" i="49" a="1"/>
  <c r="AN32" i="49" s="1"/>
  <c r="AN22" i="49" a="1"/>
  <c r="AN22" i="49" s="1"/>
  <c r="AN27" i="49" a="1"/>
  <c r="AN27" i="49" s="1"/>
  <c r="AN12" i="49" a="1"/>
  <c r="AN12" i="49" s="1"/>
  <c r="AN36" i="49" a="1"/>
  <c r="AN36" i="49" s="1"/>
  <c r="AN39" i="49" a="1"/>
  <c r="AN39" i="49" s="1"/>
  <c r="AN33" i="49" a="1"/>
  <c r="AN33" i="49" s="1"/>
  <c r="AN20" i="49" a="1"/>
  <c r="AN20" i="49" s="1"/>
  <c r="AN18" i="49" a="1"/>
  <c r="AN18" i="49" s="1"/>
  <c r="AN24" i="49" a="1"/>
  <c r="AN24" i="49" s="1"/>
  <c r="AN11" i="49" a="1"/>
  <c r="AN11" i="49" s="1"/>
  <c r="AN31" i="49" a="1"/>
  <c r="AN31" i="49" s="1"/>
  <c r="AN26" i="49" a="1"/>
  <c r="AN26" i="49" s="1"/>
  <c r="AN38" i="49" a="1"/>
  <c r="AN38" i="49" s="1"/>
  <c r="AN29" i="49" a="1"/>
  <c r="AN29" i="49" s="1"/>
  <c r="AN28" i="49" a="1"/>
  <c r="AN28" i="49" s="1"/>
  <c r="AN21" i="49" a="1"/>
  <c r="AN21" i="49" s="1"/>
  <c r="AN17" i="49" a="1"/>
  <c r="AN17" i="49" s="1"/>
  <c r="AN16" i="49" a="1"/>
  <c r="AN16" i="49" s="1"/>
  <c r="AN23" i="49" a="1"/>
  <c r="AN23" i="49" s="1"/>
  <c r="AN15" i="49" a="1"/>
  <c r="AN15" i="49" s="1"/>
  <c r="AN4" i="49" a="1"/>
  <c r="AN4" i="49" s="1"/>
  <c r="AN2" i="49" a="1"/>
  <c r="AN2" i="49" s="1"/>
  <c r="AN7" i="49" a="1"/>
  <c r="AN7" i="49" s="1"/>
  <c r="AN5" i="49" a="1"/>
  <c r="AN5" i="49" s="1"/>
  <c r="AN14" i="49" a="1"/>
  <c r="AN14" i="49" s="1"/>
  <c r="AN37" i="49" a="1"/>
  <c r="AN37" i="49" s="1"/>
  <c r="AN8" i="49" a="1"/>
  <c r="AN8" i="49" s="1"/>
  <c r="AN35" i="49" a="1"/>
  <c r="AN35" i="49" s="1"/>
  <c r="AN3" i="49" a="1"/>
  <c r="AN3" i="49" s="1"/>
  <c r="AN30" i="49" a="1"/>
  <c r="AN30" i="49" s="1"/>
  <c r="AN10" i="49" a="1"/>
  <c r="AN10" i="49" s="1"/>
  <c r="AN25" i="49" a="1"/>
  <c r="AN25" i="49" s="1"/>
  <c r="AN13" i="49" a="1"/>
  <c r="AN13" i="49" s="1"/>
  <c r="AQ20" i="49" s="1"/>
  <c r="AS44" i="49" s="1"/>
  <c r="AF44" i="49" s="1"/>
  <c r="AD44" i="49" s="1"/>
  <c r="AC44" i="49" s="1"/>
  <c r="AN6" i="49" a="1"/>
  <c r="AN6" i="49" s="1"/>
  <c r="AN19" i="49" a="1"/>
  <c r="AN19" i="49" s="1"/>
  <c r="AM46" i="54" a="1"/>
  <c r="AM46" i="54" s="1"/>
  <c r="AM45" i="54" a="1"/>
  <c r="AM45" i="54" s="1"/>
  <c r="AM31" i="54" a="1"/>
  <c r="AM31" i="54" s="1"/>
  <c r="AM27" i="54" a="1"/>
  <c r="AM27" i="54" s="1"/>
  <c r="AM15" i="54" a="1"/>
  <c r="AM15" i="54" s="1"/>
  <c r="AM17" i="54" a="1"/>
  <c r="AM17" i="54" s="1"/>
  <c r="AM36" i="54" a="1"/>
  <c r="AM36" i="54" s="1"/>
  <c r="AM23" i="54" a="1"/>
  <c r="AM23" i="54" s="1"/>
  <c r="AM8" i="54" a="1"/>
  <c r="AM8" i="54" s="1"/>
  <c r="AM18" i="54" a="1"/>
  <c r="AM18" i="54" s="1"/>
  <c r="AM14" i="54" a="1"/>
  <c r="AM14" i="54" s="1"/>
  <c r="AM4" i="54" a="1"/>
  <c r="AM4" i="54" s="1"/>
  <c r="AM40" i="54" a="1"/>
  <c r="AM40" i="54" s="1"/>
  <c r="AM41" i="54" a="1"/>
  <c r="AM41" i="54" s="1"/>
  <c r="AM43" i="54" a="1"/>
  <c r="AM43" i="54" s="1"/>
  <c r="AM30" i="54" a="1"/>
  <c r="AM30" i="54" s="1"/>
  <c r="AM37" i="54" a="1"/>
  <c r="AM37" i="54" s="1"/>
  <c r="AM25" i="54" a="1"/>
  <c r="AM25" i="54" s="1"/>
  <c r="AM44" i="54" a="1"/>
  <c r="AM44" i="54" s="1"/>
  <c r="AM24" i="54" a="1"/>
  <c r="AM24" i="54" s="1"/>
  <c r="AM21" i="54" a="1"/>
  <c r="AM21" i="54" s="1"/>
  <c r="AM26" i="54" a="1"/>
  <c r="AM26" i="54" s="1"/>
  <c r="AM9" i="54" a="1"/>
  <c r="AM9" i="54" s="1"/>
  <c r="AM7" i="54" a="1"/>
  <c r="AM7" i="54" s="1"/>
  <c r="AM49" i="54" a="1"/>
  <c r="AM49" i="54" s="1"/>
  <c r="AM22" i="54" a="1"/>
  <c r="AM22" i="54" s="1"/>
  <c r="AM19" i="54" a="1"/>
  <c r="AM19" i="54" s="1"/>
  <c r="AM47" i="54" a="1"/>
  <c r="AM47" i="54" s="1"/>
  <c r="AM29" i="54" a="1"/>
  <c r="AM29" i="54" s="1"/>
  <c r="AM3" i="54" a="1"/>
  <c r="AM3" i="54" s="1"/>
  <c r="AM13" i="54" a="1"/>
  <c r="AM13" i="54" s="1"/>
  <c r="AM28" i="54" a="1"/>
  <c r="AM28" i="54" s="1"/>
  <c r="AM42" i="54" a="1"/>
  <c r="AM42" i="54" s="1"/>
  <c r="AM10" i="54" a="1"/>
  <c r="AM10" i="54" s="1"/>
  <c r="AM38" i="54" a="1"/>
  <c r="AM38" i="54" s="1"/>
  <c r="AM39" i="54" a="1"/>
  <c r="AM39" i="54" s="1"/>
  <c r="AM12" i="54" a="1"/>
  <c r="AM12" i="54" s="1"/>
  <c r="AM48" i="54" a="1"/>
  <c r="AM48" i="54" s="1"/>
  <c r="AM34" i="54" a="1"/>
  <c r="AM34" i="54" s="1"/>
  <c r="AM5" i="54" a="1"/>
  <c r="AM5" i="54" s="1"/>
  <c r="AP24" i="54" s="1"/>
  <c r="AM20" i="54" a="1"/>
  <c r="AM20" i="54" s="1"/>
  <c r="AM11" i="54" a="1"/>
  <c r="AM11" i="54" s="1"/>
  <c r="AM33" i="54" a="1"/>
  <c r="AM33" i="54" s="1"/>
  <c r="AM6" i="54" a="1"/>
  <c r="AM6" i="54" s="1"/>
  <c r="AP20" i="54" s="1"/>
  <c r="AM2" i="54" a="1"/>
  <c r="AM2" i="54" s="1"/>
  <c r="AM32" i="54" a="1"/>
  <c r="AM32" i="54" s="1"/>
  <c r="AM35" i="54" a="1"/>
  <c r="AM35" i="54" s="1"/>
  <c r="AM16" i="54" a="1"/>
  <c r="AM16" i="54" s="1"/>
  <c r="AM22" i="43" a="1"/>
  <c r="AM22" i="43" s="1"/>
  <c r="AM4" i="43" a="1"/>
  <c r="AM4" i="43" s="1"/>
  <c r="AM35" i="43" a="1"/>
  <c r="AM35" i="43" s="1"/>
  <c r="AM24" i="43" a="1"/>
  <c r="AM24" i="43" s="1"/>
  <c r="AM8" i="43" a="1"/>
  <c r="AM8" i="43" s="1"/>
  <c r="AM30" i="43" a="1"/>
  <c r="AM30" i="43" s="1"/>
  <c r="AM29" i="45" a="1"/>
  <c r="AM29" i="45" s="1"/>
  <c r="AM13" i="45" a="1"/>
  <c r="AM13" i="45" s="1"/>
  <c r="AM5" i="45" a="1"/>
  <c r="AM5" i="45" s="1"/>
  <c r="AM45" i="45" a="1"/>
  <c r="AM45" i="45" s="1"/>
  <c r="AM48" i="45" a="1"/>
  <c r="AM48" i="45" s="1"/>
  <c r="AM36" i="45" a="1"/>
  <c r="AM36" i="45" s="1"/>
  <c r="AM6" i="45" a="1"/>
  <c r="AM6" i="45" s="1"/>
  <c r="AM17" i="45" a="1"/>
  <c r="AM17" i="45" s="1"/>
  <c r="AM39" i="45" a="1"/>
  <c r="AM39" i="45" s="1"/>
  <c r="AM28" i="45" a="1"/>
  <c r="AM28" i="45" s="1"/>
  <c r="AM44" i="45" a="1"/>
  <c r="AM44" i="45" s="1"/>
  <c r="AM8" i="45" a="1"/>
  <c r="AM8" i="45" s="1"/>
  <c r="AM37" i="45" a="1"/>
  <c r="AM37" i="45" s="1"/>
  <c r="AM27" i="45" a="1"/>
  <c r="AM27" i="45" s="1"/>
  <c r="AM24" i="45" a="1"/>
  <c r="AM24" i="45" s="1"/>
  <c r="AM7" i="45" a="1"/>
  <c r="AM7" i="45" s="1"/>
  <c r="AM2" i="45" a="1"/>
  <c r="AM2" i="45" s="1"/>
  <c r="AM43" i="45" a="1"/>
  <c r="AM43" i="45" s="1"/>
  <c r="AM35" i="45" a="1"/>
  <c r="AM35" i="45" s="1"/>
  <c r="AM3" i="45" a="1"/>
  <c r="AM3" i="45" s="1"/>
  <c r="AM9" i="45" a="1"/>
  <c r="AM9" i="45" s="1"/>
  <c r="AM34" i="45" a="1"/>
  <c r="AM34" i="45" s="1"/>
  <c r="AM32" i="45" a="1"/>
  <c r="AM32" i="45" s="1"/>
  <c r="AM25" i="45" a="1"/>
  <c r="AM25" i="45" s="1"/>
  <c r="AM19" i="45" a="1"/>
  <c r="AM19" i="45" s="1"/>
  <c r="AM40" i="45" a="1"/>
  <c r="AM40" i="45" s="1"/>
  <c r="AM31" i="45" a="1"/>
  <c r="AM31" i="45" s="1"/>
  <c r="AM23" i="45" a="1"/>
  <c r="AM23" i="45" s="1"/>
  <c r="AM11" i="45" a="1"/>
  <c r="AM11" i="45" s="1"/>
  <c r="AM14" i="45" a="1"/>
  <c r="AM14" i="45" s="1"/>
  <c r="AM49" i="45" a="1"/>
  <c r="AM49" i="45" s="1"/>
  <c r="AM46" i="45" a="1"/>
  <c r="AM46" i="45" s="1"/>
  <c r="AM18" i="45" a="1"/>
  <c r="AM18" i="45" s="1"/>
  <c r="AM33" i="45" a="1"/>
  <c r="AM33" i="45" s="1"/>
  <c r="AM16" i="45" a="1"/>
  <c r="AM16" i="45" s="1"/>
  <c r="AM12" i="45" a="1"/>
  <c r="AM12" i="45" s="1"/>
  <c r="AP23" i="45" s="1"/>
  <c r="AM22" i="45" a="1"/>
  <c r="AM22" i="45" s="1"/>
  <c r="AM20" i="45" a="1"/>
  <c r="AM20" i="45" s="1"/>
  <c r="AM26" i="45" a="1"/>
  <c r="AM26" i="45" s="1"/>
  <c r="AM15" i="45" a="1"/>
  <c r="AM15" i="45" s="1"/>
  <c r="AP16" i="45" s="1"/>
  <c r="AR64" i="45" s="1"/>
  <c r="AF64" i="45" s="1"/>
  <c r="AD64" i="45" s="1"/>
  <c r="AC64" i="45" s="1"/>
  <c r="AM41" i="45" a="1"/>
  <c r="AM41" i="45" s="1"/>
  <c r="AM30" i="45" a="1"/>
  <c r="AM30" i="45" s="1"/>
  <c r="AM10" i="45" a="1"/>
  <c r="AM10" i="45" s="1"/>
  <c r="AM47" i="45" a="1"/>
  <c r="AM47" i="45" s="1"/>
  <c r="AM38" i="45" a="1"/>
  <c r="AM38" i="45" s="1"/>
  <c r="AM42" i="45" a="1"/>
  <c r="AM42" i="45" s="1"/>
  <c r="AM21" i="45" a="1"/>
  <c r="AM21" i="45" s="1"/>
  <c r="AM4" i="45" a="1"/>
  <c r="AM4" i="45" s="1"/>
  <c r="AP12" i="45" s="1"/>
  <c r="AR60" i="45" s="1"/>
  <c r="AF60" i="45" s="1"/>
  <c r="AD60" i="45" s="1"/>
  <c r="AC60" i="45" s="1"/>
  <c r="AM23" i="47" a="1"/>
  <c r="AM23" i="47" s="1"/>
  <c r="AM16" i="47" a="1"/>
  <c r="AM16" i="47" s="1"/>
  <c r="AM25" i="47" a="1"/>
  <c r="AM25" i="47" s="1"/>
  <c r="AM9" i="47" a="1"/>
  <c r="AM9" i="47" s="1"/>
  <c r="AM20" i="47" a="1"/>
  <c r="AM20" i="47" s="1"/>
  <c r="AM43" i="47" a="1"/>
  <c r="AM43" i="47" s="1"/>
  <c r="AM21" i="47" a="1"/>
  <c r="AM21" i="47" s="1"/>
  <c r="AM48" i="47" a="1"/>
  <c r="AM48" i="47" s="1"/>
  <c r="AM40" i="47" a="1"/>
  <c r="AM40" i="47" s="1"/>
  <c r="AM26" i="47" a="1"/>
  <c r="AM26" i="47" s="1"/>
  <c r="AM31" i="47" a="1"/>
  <c r="AM31" i="47" s="1"/>
  <c r="AM12" i="47" a="1"/>
  <c r="AM12" i="47" s="1"/>
  <c r="AM39" i="47" a="1"/>
  <c r="AM39" i="47" s="1"/>
  <c r="AM49" i="47" a="1"/>
  <c r="AM49" i="47" s="1"/>
  <c r="AM3" i="47" a="1"/>
  <c r="AM3" i="47" s="1"/>
  <c r="AM24" i="47" a="1"/>
  <c r="AM24" i="47" s="1"/>
  <c r="AM14" i="47" a="1"/>
  <c r="AM14" i="47" s="1"/>
  <c r="AM17" i="47" a="1"/>
  <c r="AM17" i="47" s="1"/>
  <c r="AM41" i="47" a="1"/>
  <c r="AM41" i="47" s="1"/>
  <c r="AM18" i="47" a="1"/>
  <c r="AM18" i="47" s="1"/>
  <c r="AP15" i="47" s="1"/>
  <c r="AM10" i="47" a="1"/>
  <c r="AM10" i="47" s="1"/>
  <c r="AM47" i="47" a="1"/>
  <c r="AM47" i="47" s="1"/>
  <c r="AM46" i="47" a="1"/>
  <c r="AM46" i="47" s="1"/>
  <c r="AM11" i="47" a="1"/>
  <c r="AM11" i="47" s="1"/>
  <c r="AM42" i="47" a="1"/>
  <c r="AM42" i="47" s="1"/>
  <c r="AM32" i="47" a="1"/>
  <c r="AM32" i="47" s="1"/>
  <c r="AM28" i="47" a="1"/>
  <c r="AM28" i="47" s="1"/>
  <c r="AM7" i="47" a="1"/>
  <c r="AM7" i="47" s="1"/>
  <c r="AM35" i="47" a="1"/>
  <c r="AM35" i="47" s="1"/>
  <c r="AM38" i="47" a="1"/>
  <c r="AM38" i="47" s="1"/>
  <c r="AM27" i="47" a="1"/>
  <c r="AM27" i="47" s="1"/>
  <c r="AM19" i="47" a="1"/>
  <c r="AM19" i="47" s="1"/>
  <c r="AM8" i="47" a="1"/>
  <c r="AM8" i="47" s="1"/>
  <c r="AM44" i="47" a="1"/>
  <c r="AM44" i="47" s="1"/>
  <c r="AM30" i="47" a="1"/>
  <c r="AM30" i="47" s="1"/>
  <c r="AM33" i="47" a="1"/>
  <c r="AM33" i="47" s="1"/>
  <c r="AM15" i="47" a="1"/>
  <c r="AM15" i="47" s="1"/>
  <c r="AM5" i="47" a="1"/>
  <c r="AM5" i="47" s="1"/>
  <c r="AM45" i="47" a="1"/>
  <c r="AM45" i="47" s="1"/>
  <c r="AM6" i="47" a="1"/>
  <c r="AM6" i="47" s="1"/>
  <c r="AM4" i="47" a="1"/>
  <c r="AM4" i="47" s="1"/>
  <c r="AM29" i="47" a="1"/>
  <c r="AM29" i="47" s="1"/>
  <c r="AM22" i="47" a="1"/>
  <c r="AM22" i="47" s="1"/>
  <c r="AM34" i="47" a="1"/>
  <c r="AM34" i="47" s="1"/>
  <c r="AM13" i="47" a="1"/>
  <c r="AM13" i="47" s="1"/>
  <c r="AM37" i="47" a="1"/>
  <c r="AM37" i="47" s="1"/>
  <c r="AM36" i="47" a="1"/>
  <c r="AM36" i="47" s="1"/>
  <c r="AM2" i="47" a="1"/>
  <c r="AM2" i="47" s="1"/>
  <c r="AM26" i="35" a="1"/>
  <c r="AM26" i="35" s="1"/>
  <c r="AM45" i="35" a="1"/>
  <c r="AM45" i="35" s="1"/>
  <c r="AM49" i="35" a="1"/>
  <c r="AM49" i="35" s="1"/>
  <c r="AM14" i="35" a="1"/>
  <c r="AM14" i="35" s="1"/>
  <c r="AM9" i="35" a="1"/>
  <c r="AM9" i="35" s="1"/>
  <c r="AM16" i="35" a="1"/>
  <c r="AM16" i="35" s="1"/>
  <c r="AM31" i="35" a="1"/>
  <c r="AM31" i="35" s="1"/>
  <c r="AM28" i="35" a="1"/>
  <c r="AM28" i="35" s="1"/>
  <c r="AM27" i="35" a="1"/>
  <c r="AM27" i="35" s="1"/>
  <c r="AM43" i="35" a="1"/>
  <c r="AM43" i="35" s="1"/>
  <c r="AM7" i="35" a="1"/>
  <c r="AM7" i="35" s="1"/>
  <c r="AM44" i="35" a="1"/>
  <c r="AM44" i="35" s="1"/>
  <c r="AM17" i="35" a="1"/>
  <c r="AM17" i="35" s="1"/>
  <c r="AM15" i="35" a="1"/>
  <c r="AM15" i="35" s="1"/>
  <c r="AM32" i="35" a="1"/>
  <c r="AM32" i="35" s="1"/>
  <c r="AM5" i="35" a="1"/>
  <c r="AM5" i="35" s="1"/>
  <c r="AM46" i="35" a="1"/>
  <c r="AM46" i="35" s="1"/>
  <c r="AM2" i="35" a="1"/>
  <c r="AM2" i="35" s="1"/>
  <c r="AM22" i="35" a="1"/>
  <c r="AM22" i="35" s="1"/>
  <c r="AP11" i="35" s="1"/>
  <c r="AR59" i="35" s="1"/>
  <c r="AF59" i="35" s="1"/>
  <c r="AD59" i="35" s="1"/>
  <c r="AC59" i="35" s="1"/>
  <c r="AM40" i="35" a="1"/>
  <c r="AM40" i="35" s="1"/>
  <c r="AM19" i="35" a="1"/>
  <c r="AM19" i="35" s="1"/>
  <c r="AM20" i="35" a="1"/>
  <c r="AM20" i="35" s="1"/>
  <c r="AM33" i="35" a="1"/>
  <c r="AM33" i="35" s="1"/>
  <c r="AM38" i="35" a="1"/>
  <c r="AM38" i="35" s="1"/>
  <c r="AM8" i="35" a="1"/>
  <c r="AM8" i="35" s="1"/>
  <c r="AM29" i="35" a="1"/>
  <c r="AM29" i="35" s="1"/>
  <c r="AM41" i="35" a="1"/>
  <c r="AM41" i="35" s="1"/>
  <c r="AM36" i="35" a="1"/>
  <c r="AM36" i="35" s="1"/>
  <c r="AM23" i="35" a="1"/>
  <c r="AM23" i="35" s="1"/>
  <c r="AM24" i="35" a="1"/>
  <c r="AM24" i="35" s="1"/>
  <c r="AM48" i="35" a="1"/>
  <c r="AM48" i="35" s="1"/>
  <c r="AM30" i="35" a="1"/>
  <c r="AM30" i="35" s="1"/>
  <c r="AM34" i="35" a="1"/>
  <c r="AM34" i="35" s="1"/>
  <c r="AM6" i="35" a="1"/>
  <c r="AM6" i="35" s="1"/>
  <c r="AM21" i="35" a="1"/>
  <c r="AM21" i="35" s="1"/>
  <c r="AM3" i="35" a="1"/>
  <c r="AM3" i="35" s="1"/>
  <c r="AM39" i="35" a="1"/>
  <c r="AM39" i="35" s="1"/>
  <c r="AM4" i="35" a="1"/>
  <c r="AM4" i="35" s="1"/>
  <c r="AM13" i="35" a="1"/>
  <c r="AM13" i="35" s="1"/>
  <c r="AM10" i="35" a="1"/>
  <c r="AM10" i="35" s="1"/>
  <c r="AM47" i="35" a="1"/>
  <c r="AM47" i="35" s="1"/>
  <c r="AM25" i="35" a="1"/>
  <c r="AM25" i="35" s="1"/>
  <c r="AM11" i="35" a="1"/>
  <c r="AM11" i="35" s="1"/>
  <c r="AP20" i="35" s="1"/>
  <c r="AM35" i="35" a="1"/>
  <c r="AM35" i="35" s="1"/>
  <c r="AM42" i="35" a="1"/>
  <c r="AM42" i="35" s="1"/>
  <c r="AM37" i="35" a="1"/>
  <c r="AM37" i="35" s="1"/>
  <c r="AM12" i="35" a="1"/>
  <c r="AM12" i="35" s="1"/>
  <c r="AM18" i="35" a="1"/>
  <c r="AM18" i="35" s="1"/>
  <c r="AN32" i="53" a="1"/>
  <c r="AN32" i="53" s="1"/>
  <c r="AN34" i="53" a="1"/>
  <c r="AN34" i="53" s="1"/>
  <c r="AN15" i="53" a="1"/>
  <c r="AN15" i="53" s="1"/>
  <c r="AN26" i="53" a="1"/>
  <c r="AN26" i="53" s="1"/>
  <c r="AN7" i="53" a="1"/>
  <c r="AN7" i="53" s="1"/>
  <c r="AN16" i="53" a="1"/>
  <c r="AN16" i="53" s="1"/>
  <c r="AN5" i="53" a="1"/>
  <c r="AN5" i="53" s="1"/>
  <c r="AN19" i="53" a="1"/>
  <c r="AN19" i="53" s="1"/>
  <c r="AN11" i="53" a="1"/>
  <c r="AN11" i="53" s="1"/>
  <c r="AN39" i="53" a="1"/>
  <c r="AN39" i="53" s="1"/>
  <c r="AN35" i="53" a="1"/>
  <c r="AN35" i="53" s="1"/>
  <c r="AN24" i="53" a="1"/>
  <c r="AN24" i="53" s="1"/>
  <c r="AN29" i="53" a="1"/>
  <c r="AN29" i="53" s="1"/>
  <c r="AN36" i="53" a="1"/>
  <c r="AN36" i="53" s="1"/>
  <c r="AN28" i="53" a="1"/>
  <c r="AN28" i="53" s="1"/>
  <c r="AN14" i="53" a="1"/>
  <c r="AN14" i="53" s="1"/>
  <c r="AN4" i="53" a="1"/>
  <c r="AN4" i="53" s="1"/>
  <c r="AN9" i="53" a="1"/>
  <c r="AN9" i="53" s="1"/>
  <c r="AN2" i="53" a="1"/>
  <c r="AN2" i="53" s="1"/>
  <c r="AN40" i="53" a="1"/>
  <c r="AN40" i="53" s="1"/>
  <c r="AN23" i="53" a="1"/>
  <c r="AN23" i="53" s="1"/>
  <c r="AN38" i="53" a="1"/>
  <c r="AN38" i="53" s="1"/>
  <c r="AN33" i="53" a="1"/>
  <c r="AN33" i="53" s="1"/>
  <c r="AN13" i="53" a="1"/>
  <c r="AN13" i="53" s="1"/>
  <c r="AQ17" i="53" s="1"/>
  <c r="AS17" i="53" s="1"/>
  <c r="AF17" i="53" s="1"/>
  <c r="AD17" i="53" s="1"/>
  <c r="AC17" i="53" s="1"/>
  <c r="AN17" i="53" a="1"/>
  <c r="AN17" i="53" s="1"/>
  <c r="AN8" i="53" a="1"/>
  <c r="AN8" i="53" s="1"/>
  <c r="AN10" i="53" a="1"/>
  <c r="AN10" i="53" s="1"/>
  <c r="AN25" i="53" a="1"/>
  <c r="AN25" i="53" s="1"/>
  <c r="AQ24" i="53" s="1"/>
  <c r="AS48" i="53" s="1"/>
  <c r="AF48" i="53" s="1"/>
  <c r="AD48" i="53" s="1"/>
  <c r="AC48" i="53" s="1"/>
  <c r="AN20" i="53" a="1"/>
  <c r="AN20" i="53" s="1"/>
  <c r="AN31" i="53" a="1"/>
  <c r="AN31" i="53" s="1"/>
  <c r="AN22" i="53" a="1"/>
  <c r="AN22" i="53" s="1"/>
  <c r="AN30" i="53" a="1"/>
  <c r="AN30" i="53" s="1"/>
  <c r="AN6" i="53" a="1"/>
  <c r="AN6" i="53" s="1"/>
  <c r="AN12" i="53" a="1"/>
  <c r="AN12" i="53" s="1"/>
  <c r="AN21" i="53" a="1"/>
  <c r="AN21" i="53" s="1"/>
  <c r="AN37" i="53" a="1"/>
  <c r="AN37" i="53" s="1"/>
  <c r="AN3" i="53" a="1"/>
  <c r="AN3" i="53" s="1"/>
  <c r="AN18" i="53" a="1"/>
  <c r="AN18" i="53" s="1"/>
  <c r="AN27" i="53" a="1"/>
  <c r="AN27" i="53" s="1"/>
  <c r="AD24" i="46"/>
  <c r="AM21" i="41" a="1"/>
  <c r="AM21" i="41" s="1"/>
  <c r="AM28" i="41" a="1"/>
  <c r="AM28" i="41" s="1"/>
  <c r="AM20" i="41" a="1"/>
  <c r="AM20" i="41" s="1"/>
  <c r="AM3" i="41" a="1"/>
  <c r="AM3" i="41" s="1"/>
  <c r="AM19" i="41" a="1"/>
  <c r="AM19" i="41" s="1"/>
  <c r="AM48" i="41" a="1"/>
  <c r="AM48" i="41" s="1"/>
  <c r="AM38" i="41" a="1"/>
  <c r="AM38" i="41" s="1"/>
  <c r="AM29" i="41" a="1"/>
  <c r="AM29" i="41" s="1"/>
  <c r="AM26" i="41" a="1"/>
  <c r="AM26" i="41" s="1"/>
  <c r="AM49" i="41" a="1"/>
  <c r="AM49" i="41" s="1"/>
  <c r="AM35" i="41" a="1"/>
  <c r="AM35" i="41" s="1"/>
  <c r="AM23" i="41" a="1"/>
  <c r="AM23" i="41" s="1"/>
  <c r="AM11" i="41" a="1"/>
  <c r="AM11" i="41" s="1"/>
  <c r="AM15" i="41" a="1"/>
  <c r="AM15" i="41" s="1"/>
  <c r="AM43" i="41" a="1"/>
  <c r="AM43" i="41" s="1"/>
  <c r="AM36" i="41" a="1"/>
  <c r="AM36" i="41" s="1"/>
  <c r="AM33" i="41" a="1"/>
  <c r="AM33" i="41" s="1"/>
  <c r="AM27" i="41" a="1"/>
  <c r="AM27" i="41" s="1"/>
  <c r="AM17" i="41" a="1"/>
  <c r="AM17" i="41" s="1"/>
  <c r="AM24" i="41" a="1"/>
  <c r="AM24" i="41" s="1"/>
  <c r="AM40" i="41" a="1"/>
  <c r="AM40" i="41" s="1"/>
  <c r="AM7" i="41" a="1"/>
  <c r="AM7" i="41" s="1"/>
  <c r="AM34" i="41" a="1"/>
  <c r="AM34" i="41" s="1"/>
  <c r="AM25" i="41" a="1"/>
  <c r="AM25" i="41" s="1"/>
  <c r="AM39" i="41" a="1"/>
  <c r="AM39" i="41" s="1"/>
  <c r="AM30" i="41" a="1"/>
  <c r="AM30" i="41" s="1"/>
  <c r="AM22" i="41" a="1"/>
  <c r="AM22" i="41" s="1"/>
  <c r="AM47" i="41" a="1"/>
  <c r="AM47" i="41" s="1"/>
  <c r="AM41" i="41" a="1"/>
  <c r="AM41" i="41" s="1"/>
  <c r="AM13" i="41" a="1"/>
  <c r="AM13" i="41" s="1"/>
  <c r="AM10" i="41" a="1"/>
  <c r="AM10" i="41" s="1"/>
  <c r="AM2" i="41" a="1"/>
  <c r="AM2" i="41" s="1"/>
  <c r="AM46" i="41" a="1"/>
  <c r="AM46" i="41" s="1"/>
  <c r="AM8" i="41" a="1"/>
  <c r="AM8" i="41" s="1"/>
  <c r="AM44" i="41" a="1"/>
  <c r="AM44" i="41" s="1"/>
  <c r="AM14" i="41" a="1"/>
  <c r="AM14" i="41" s="1"/>
  <c r="AM37" i="41" a="1"/>
  <c r="AM37" i="41" s="1"/>
  <c r="AM42" i="41" a="1"/>
  <c r="AM42" i="41" s="1"/>
  <c r="AM31" i="41" a="1"/>
  <c r="AM31" i="41" s="1"/>
  <c r="AM32" i="41" a="1"/>
  <c r="AM32" i="41" s="1"/>
  <c r="AM5" i="41" a="1"/>
  <c r="AM5" i="41" s="1"/>
  <c r="AM4" i="41" a="1"/>
  <c r="AM4" i="41" s="1"/>
  <c r="AM16" i="41" a="1"/>
  <c r="AM16" i="41" s="1"/>
  <c r="AM18" i="41" a="1"/>
  <c r="AM18" i="41" s="1"/>
  <c r="AP15" i="41" s="1"/>
  <c r="AR63" i="41" s="1"/>
  <c r="AF63" i="41" s="1"/>
  <c r="AD63" i="41" s="1"/>
  <c r="AC63" i="41" s="1"/>
  <c r="AM9" i="41" a="1"/>
  <c r="AM9" i="41" s="1"/>
  <c r="AM12" i="41" a="1"/>
  <c r="AM12" i="41" s="1"/>
  <c r="AP14" i="41" s="1"/>
  <c r="AR62" i="41" s="1"/>
  <c r="AF62" i="41" s="1"/>
  <c r="AD62" i="41" s="1"/>
  <c r="AC62" i="41" s="1"/>
  <c r="AM6" i="41" a="1"/>
  <c r="AM6" i="41" s="1"/>
  <c r="AM45" i="41" a="1"/>
  <c r="AM45" i="41" s="1"/>
  <c r="AM35" i="37" a="1"/>
  <c r="AM35" i="37" s="1"/>
  <c r="AM40" i="37" a="1"/>
  <c r="AM40" i="37" s="1"/>
  <c r="AM21" i="37" a="1"/>
  <c r="AM21" i="37" s="1"/>
  <c r="AM49" i="37" a="1"/>
  <c r="AM49" i="37" s="1"/>
  <c r="AM7" i="37" a="1"/>
  <c r="AM7" i="37" s="1"/>
  <c r="AM15" i="37" a="1"/>
  <c r="AM15" i="37" s="1"/>
  <c r="AM2" i="37" a="1"/>
  <c r="AM2" i="37" s="1"/>
  <c r="AM44" i="37" a="1"/>
  <c r="AM44" i="37" s="1"/>
  <c r="AM43" i="37" a="1"/>
  <c r="AM43" i="37" s="1"/>
  <c r="AM19" i="37" a="1"/>
  <c r="AM19" i="37" s="1"/>
  <c r="AM48" i="37" a="1"/>
  <c r="AM48" i="37" s="1"/>
  <c r="AM28" i="37" a="1"/>
  <c r="AM28" i="37" s="1"/>
  <c r="AM34" i="37" a="1"/>
  <c r="AM34" i="37" s="1"/>
  <c r="AM33" i="37" a="1"/>
  <c r="AM33" i="37" s="1"/>
  <c r="AM29" i="37" a="1"/>
  <c r="AM29" i="37" s="1"/>
  <c r="AM24" i="37" a="1"/>
  <c r="AM24" i="37" s="1"/>
  <c r="AM13" i="37" a="1"/>
  <c r="AM13" i="37" s="1"/>
  <c r="AM41" i="37" a="1"/>
  <c r="AM41" i="37" s="1"/>
  <c r="AM17" i="37" a="1"/>
  <c r="AM17" i="37" s="1"/>
  <c r="AM5" i="37" a="1"/>
  <c r="AM5" i="37" s="1"/>
  <c r="AM6" i="37" a="1"/>
  <c r="AM6" i="37" s="1"/>
  <c r="AM27" i="37" a="1"/>
  <c r="AM27" i="37" s="1"/>
  <c r="AM32" i="37" a="1"/>
  <c r="AM32" i="37" s="1"/>
  <c r="AM46" i="37" a="1"/>
  <c r="AM46" i="37" s="1"/>
  <c r="AM39" i="37" a="1"/>
  <c r="AM39" i="37" s="1"/>
  <c r="AM38" i="37" a="1"/>
  <c r="AM38" i="37" s="1"/>
  <c r="AM36" i="37" a="1"/>
  <c r="AM36" i="37" s="1"/>
  <c r="AM47" i="37" a="1"/>
  <c r="AM47" i="37" s="1"/>
  <c r="AM4" i="37" a="1"/>
  <c r="AM4" i="37" s="1"/>
  <c r="AM26" i="37" a="1"/>
  <c r="AM26" i="37" s="1"/>
  <c r="AM42" i="37" a="1"/>
  <c r="AM42" i="37" s="1"/>
  <c r="AM10" i="37" a="1"/>
  <c r="AM10" i="37" s="1"/>
  <c r="AM9" i="37" a="1"/>
  <c r="AM9" i="37" s="1"/>
  <c r="AM22" i="37" a="1"/>
  <c r="AM22" i="37" s="1"/>
  <c r="AM37" i="37" a="1"/>
  <c r="AM37" i="37" s="1"/>
  <c r="AM3" i="37" a="1"/>
  <c r="AM3" i="37" s="1"/>
  <c r="AP16" i="37" s="1"/>
  <c r="AR64" i="37" s="1"/>
  <c r="AF64" i="37" s="1"/>
  <c r="AD64" i="37" s="1"/>
  <c r="AC64" i="37" s="1"/>
  <c r="AM30" i="37" a="1"/>
  <c r="AM30" i="37" s="1"/>
  <c r="AM12" i="37" a="1"/>
  <c r="AM12" i="37" s="1"/>
  <c r="AM18" i="37" a="1"/>
  <c r="AM18" i="37" s="1"/>
  <c r="AM11" i="37" a="1"/>
  <c r="AM11" i="37" s="1"/>
  <c r="AM23" i="37" a="1"/>
  <c r="AM23" i="37" s="1"/>
  <c r="AM25" i="37" a="1"/>
  <c r="AM25" i="37" s="1"/>
  <c r="AM45" i="37" a="1"/>
  <c r="AM45" i="37" s="1"/>
  <c r="AM20" i="37" a="1"/>
  <c r="AM20" i="37" s="1"/>
  <c r="AM14" i="37" a="1"/>
  <c r="AM14" i="37" s="1"/>
  <c r="AM8" i="37" a="1"/>
  <c r="AM8" i="37" s="1"/>
  <c r="AM16" i="37" a="1"/>
  <c r="AM16" i="37" s="1"/>
  <c r="AM31" i="37" a="1"/>
  <c r="AM31" i="37" s="1"/>
  <c r="AM3" i="43" a="1"/>
  <c r="AM3" i="43" s="1"/>
  <c r="AM14" i="43" a="1"/>
  <c r="AM14" i="43" s="1"/>
  <c r="AM11" i="43" a="1"/>
  <c r="AM11" i="43" s="1"/>
  <c r="AM2" i="43" a="1"/>
  <c r="AM2" i="43" s="1"/>
  <c r="AM13" i="43" a="1"/>
  <c r="AM13" i="43" s="1"/>
  <c r="AM42" i="43" a="1"/>
  <c r="AM42" i="43" s="1"/>
  <c r="AN24" i="57" a="1"/>
  <c r="AN24" i="57" s="1"/>
  <c r="AN32" i="57" a="1"/>
  <c r="AN32" i="57" s="1"/>
  <c r="AN40" i="57" a="1"/>
  <c r="AN40" i="57" s="1"/>
  <c r="AN34" i="57" a="1"/>
  <c r="AN34" i="57" s="1"/>
  <c r="AN37" i="57" a="1"/>
  <c r="AN37" i="57" s="1"/>
  <c r="AN38" i="57" a="1"/>
  <c r="AN38" i="57" s="1"/>
  <c r="AN10" i="57" a="1"/>
  <c r="AN10" i="57" s="1"/>
  <c r="AN13" i="57" a="1"/>
  <c r="AN13" i="57" s="1"/>
  <c r="AN25" i="57" a="1"/>
  <c r="AN25" i="57" s="1"/>
  <c r="AN11" i="57" a="1"/>
  <c r="AN11" i="57" s="1"/>
  <c r="AN20" i="57" a="1"/>
  <c r="AN20" i="57" s="1"/>
  <c r="AN29" i="57" a="1"/>
  <c r="AN29" i="57" s="1"/>
  <c r="AN7" i="57" a="1"/>
  <c r="AN7" i="57" s="1"/>
  <c r="AN14" i="57" a="1"/>
  <c r="AN14" i="57" s="1"/>
  <c r="AN2" i="57" a="1"/>
  <c r="AN2" i="57" s="1"/>
  <c r="AN3" i="57" a="1"/>
  <c r="AN3" i="57" s="1"/>
  <c r="AN4" i="57" a="1"/>
  <c r="AN4" i="57" s="1"/>
  <c r="AN26" i="57" a="1"/>
  <c r="AN26" i="57" s="1"/>
  <c r="AN16" i="57" a="1"/>
  <c r="AN16" i="57" s="1"/>
  <c r="AN18" i="57" a="1"/>
  <c r="AN18" i="57" s="1"/>
  <c r="AN19" i="57" a="1"/>
  <c r="AN19" i="57" s="1"/>
  <c r="AN21" i="57" a="1"/>
  <c r="AN21" i="57" s="1"/>
  <c r="AN33" i="57" a="1"/>
  <c r="AN33" i="57" s="1"/>
  <c r="AN22" i="57" a="1"/>
  <c r="AN22" i="57" s="1"/>
  <c r="AN17" i="57" a="1"/>
  <c r="AN17" i="57" s="1"/>
  <c r="AN12" i="57" a="1"/>
  <c r="AN12" i="57" s="1"/>
  <c r="AN9" i="57" a="1"/>
  <c r="AN9" i="57" s="1"/>
  <c r="AN30" i="57" a="1"/>
  <c r="AN30" i="57" s="1"/>
  <c r="AN8" i="57" a="1"/>
  <c r="AN8" i="57" s="1"/>
  <c r="AN36" i="57" a="1"/>
  <c r="AN36" i="57" s="1"/>
  <c r="AN5" i="57" a="1"/>
  <c r="AN5" i="57" s="1"/>
  <c r="AN28" i="57" a="1"/>
  <c r="AN28" i="57" s="1"/>
  <c r="AN39" i="57" a="1"/>
  <c r="AN39" i="57" s="1"/>
  <c r="AN27" i="57" a="1"/>
  <c r="AN27" i="57" s="1"/>
  <c r="AN35" i="57" a="1"/>
  <c r="AN35" i="57" s="1"/>
  <c r="AN15" i="57" a="1"/>
  <c r="AN15" i="57" s="1"/>
  <c r="AN23" i="57" a="1"/>
  <c r="AN23" i="57" s="1"/>
  <c r="AQ7" i="57" s="1"/>
  <c r="AN31" i="57" a="1"/>
  <c r="AN31" i="57" s="1"/>
  <c r="AN6" i="57" a="1"/>
  <c r="AN6" i="57" s="1"/>
  <c r="AN40" i="32" a="1"/>
  <c r="AN40" i="32" s="1"/>
  <c r="AN39" i="32" a="1"/>
  <c r="AN39" i="32" s="1"/>
  <c r="AN8" i="32" a="1"/>
  <c r="AN8" i="32" s="1"/>
  <c r="AN29" i="32" a="1"/>
  <c r="AN29" i="32" s="1"/>
  <c r="AN36" i="32" a="1"/>
  <c r="AN36" i="32" s="1"/>
  <c r="AN2" i="32" a="1"/>
  <c r="AN2" i="32" s="1"/>
  <c r="AN5" i="32" a="1"/>
  <c r="AN5" i="32" s="1"/>
  <c r="AN30" i="32" a="1"/>
  <c r="AN30" i="32" s="1"/>
  <c r="AN35" i="32" a="1"/>
  <c r="AN35" i="32" s="1"/>
  <c r="AN13" i="32" a="1"/>
  <c r="AN13" i="32" s="1"/>
  <c r="AN21" i="32" a="1"/>
  <c r="AN21" i="32" s="1"/>
  <c r="AN31" i="32" a="1"/>
  <c r="AN31" i="32" s="1"/>
  <c r="AN22" i="32" a="1"/>
  <c r="AN22" i="32" s="1"/>
  <c r="AN6" i="32" a="1"/>
  <c r="AN6" i="32" s="1"/>
  <c r="AN11" i="32" a="1"/>
  <c r="AN11" i="32" s="1"/>
  <c r="AN25" i="32" a="1"/>
  <c r="AN25" i="32" s="1"/>
  <c r="AN23" i="32" a="1"/>
  <c r="AN23" i="32" s="1"/>
  <c r="AN38" i="32" a="1"/>
  <c r="AN38" i="32" s="1"/>
  <c r="AN15" i="32" a="1"/>
  <c r="AN15" i="32" s="1"/>
  <c r="AN10" i="32" a="1"/>
  <c r="AN10" i="32" s="1"/>
  <c r="AN9" i="32" a="1"/>
  <c r="AN9" i="32" s="1"/>
  <c r="AN14" i="32" a="1"/>
  <c r="AN14" i="32" s="1"/>
  <c r="AN18" i="32" a="1"/>
  <c r="AN18" i="32" s="1"/>
  <c r="AN20" i="32" a="1"/>
  <c r="AN20" i="32" s="1"/>
  <c r="AN12" i="32" a="1"/>
  <c r="AN12" i="32" s="1"/>
  <c r="AN19" i="32" a="1"/>
  <c r="AN19" i="32" s="1"/>
  <c r="AQ25" i="32" s="1"/>
  <c r="AS25" i="32" s="1"/>
  <c r="AF25" i="32" s="1"/>
  <c r="AD25" i="32" s="1"/>
  <c r="AC25" i="32" s="1"/>
  <c r="AN3" i="32" a="1"/>
  <c r="AN3" i="32" s="1"/>
  <c r="AN24" i="32" a="1"/>
  <c r="AN24" i="32" s="1"/>
  <c r="AN28" i="32" a="1"/>
  <c r="AN28" i="32" s="1"/>
  <c r="AN32" i="32" a="1"/>
  <c r="AN32" i="32" s="1"/>
  <c r="AN33" i="32" a="1"/>
  <c r="AN33" i="32" s="1"/>
  <c r="AN7" i="32" a="1"/>
  <c r="AN7" i="32" s="1"/>
  <c r="AN16" i="32" a="1"/>
  <c r="AN16" i="32" s="1"/>
  <c r="AN17" i="32" a="1"/>
  <c r="AN17" i="32" s="1"/>
  <c r="AN4" i="32" a="1"/>
  <c r="AN4" i="32" s="1"/>
  <c r="AN34" i="32" a="1"/>
  <c r="AN34" i="32" s="1"/>
  <c r="AN27" i="32" a="1"/>
  <c r="AN27" i="32" s="1"/>
  <c r="AN26" i="32" a="1"/>
  <c r="AN26" i="32" s="1"/>
  <c r="AN37" i="32" a="1"/>
  <c r="AN37" i="32" s="1"/>
  <c r="AM48" i="59" a="1"/>
  <c r="AM48" i="59" s="1"/>
  <c r="AM46" i="59" a="1"/>
  <c r="AM46" i="59" s="1"/>
  <c r="AM41" i="59" a="1"/>
  <c r="AM41" i="59" s="1"/>
  <c r="AM44" i="59" a="1"/>
  <c r="AM44" i="59" s="1"/>
  <c r="AM34" i="59" a="1"/>
  <c r="AM34" i="59" s="1"/>
  <c r="AM36" i="59" a="1"/>
  <c r="AM36" i="59" s="1"/>
  <c r="AM33" i="59" a="1"/>
  <c r="AM33" i="59" s="1"/>
  <c r="AM17" i="59" a="1"/>
  <c r="AM17" i="59" s="1"/>
  <c r="AM22" i="59" a="1"/>
  <c r="AM22" i="59" s="1"/>
  <c r="AM16" i="59" a="1"/>
  <c r="AM16" i="59" s="1"/>
  <c r="AM19" i="59" a="1"/>
  <c r="AM19" i="59" s="1"/>
  <c r="AM11" i="59" a="1"/>
  <c r="AM11" i="59" s="1"/>
  <c r="AM38" i="59" a="1"/>
  <c r="AM38" i="59" s="1"/>
  <c r="AM45" i="59" a="1"/>
  <c r="AM45" i="59" s="1"/>
  <c r="AM15" i="59" a="1"/>
  <c r="AM15" i="59" s="1"/>
  <c r="AM3" i="59" a="1"/>
  <c r="AM3" i="59" s="1"/>
  <c r="AM27" i="59" a="1"/>
  <c r="AM27" i="59" s="1"/>
  <c r="AM49" i="59" a="1"/>
  <c r="AM49" i="59" s="1"/>
  <c r="AM23" i="59" a="1"/>
  <c r="AM23" i="59" s="1"/>
  <c r="AM47" i="59" a="1"/>
  <c r="AM47" i="59" s="1"/>
  <c r="AM42" i="59" a="1"/>
  <c r="AM42" i="59" s="1"/>
  <c r="AM13" i="59" a="1"/>
  <c r="AM13" i="59" s="1"/>
  <c r="AM40" i="59" a="1"/>
  <c r="AM40" i="59" s="1"/>
  <c r="AM26" i="59" a="1"/>
  <c r="AM26" i="59" s="1"/>
  <c r="AM6" i="59" a="1"/>
  <c r="AM6" i="59" s="1"/>
  <c r="AM28" i="59" a="1"/>
  <c r="AM28" i="59" s="1"/>
  <c r="AM10" i="59" a="1"/>
  <c r="AM10" i="59" s="1"/>
  <c r="AM9" i="59" a="1"/>
  <c r="AM9" i="59" s="1"/>
  <c r="AM7" i="59" a="1"/>
  <c r="AM7" i="59" s="1"/>
  <c r="AM43" i="59" a="1"/>
  <c r="AM43" i="59" s="1"/>
  <c r="AM20" i="59" a="1"/>
  <c r="AM20" i="59" s="1"/>
  <c r="AM4" i="59" a="1"/>
  <c r="AM4" i="59" s="1"/>
  <c r="AM5" i="59" a="1"/>
  <c r="AM5" i="59" s="1"/>
  <c r="AM29" i="59" a="1"/>
  <c r="AM29" i="59" s="1"/>
  <c r="AM21" i="59" a="1"/>
  <c r="AM21" i="59" s="1"/>
  <c r="AM8" i="59" a="1"/>
  <c r="AM8" i="59" s="1"/>
  <c r="AM18" i="59" a="1"/>
  <c r="AM18" i="59" s="1"/>
  <c r="AM24" i="59" a="1"/>
  <c r="AM24" i="59" s="1"/>
  <c r="AM39" i="59" a="1"/>
  <c r="AM39" i="59" s="1"/>
  <c r="AM30" i="59" a="1"/>
  <c r="AM30" i="59" s="1"/>
  <c r="AM14" i="59" a="1"/>
  <c r="AM14" i="59" s="1"/>
  <c r="AM25" i="59" a="1"/>
  <c r="AM25" i="59" s="1"/>
  <c r="AM35" i="59" a="1"/>
  <c r="AM35" i="59" s="1"/>
  <c r="AM31" i="59" a="1"/>
  <c r="AM31" i="59" s="1"/>
  <c r="AM12" i="59" a="1"/>
  <c r="AM12" i="59" s="1"/>
  <c r="AM2" i="59" a="1"/>
  <c r="AM2" i="59" s="1"/>
  <c r="AM32" i="59" a="1"/>
  <c r="AM32" i="59" s="1"/>
  <c r="AM37" i="59" a="1"/>
  <c r="AM37" i="59" s="1"/>
  <c r="AM10" i="31" a="1"/>
  <c r="AM10" i="31" s="1"/>
  <c r="AM45" i="31" a="1"/>
  <c r="AM45" i="31" s="1"/>
  <c r="AM24" i="31" a="1"/>
  <c r="AM24" i="31" s="1"/>
  <c r="AM18" i="31" a="1"/>
  <c r="AM18" i="31" s="1"/>
  <c r="AM33" i="31" a="1"/>
  <c r="AM33" i="31" s="1"/>
  <c r="AM36" i="31" a="1"/>
  <c r="AM36" i="31" s="1"/>
  <c r="AM25" i="31" a="1"/>
  <c r="AM25" i="31" s="1"/>
  <c r="AM27" i="31" a="1"/>
  <c r="AM27" i="31" s="1"/>
  <c r="AM19" i="31" a="1"/>
  <c r="AM19" i="31" s="1"/>
  <c r="AM11" i="31" a="1"/>
  <c r="AM11" i="31" s="1"/>
  <c r="AM49" i="31" a="1"/>
  <c r="AM49" i="31" s="1"/>
  <c r="AM38" i="31" a="1"/>
  <c r="AM38" i="31" s="1"/>
  <c r="AM31" i="31" a="1"/>
  <c r="AM31" i="31" s="1"/>
  <c r="AM29" i="31" a="1"/>
  <c r="AM29" i="31" s="1"/>
  <c r="AM16" i="31" a="1"/>
  <c r="AM16" i="31" s="1"/>
  <c r="AM5" i="31" a="1"/>
  <c r="AM5" i="31" s="1"/>
  <c r="AM42" i="31" a="1"/>
  <c r="AM42" i="31" s="1"/>
  <c r="AM48" i="31" a="1"/>
  <c r="AM48" i="31" s="1"/>
  <c r="AM32" i="31" a="1"/>
  <c r="AM32" i="31" s="1"/>
  <c r="AM26" i="31" a="1"/>
  <c r="AM26" i="31" s="1"/>
  <c r="AM41" i="31" a="1"/>
  <c r="AM41" i="31" s="1"/>
  <c r="AM12" i="31" a="1"/>
  <c r="AM12" i="31" s="1"/>
  <c r="AM23" i="31" a="1"/>
  <c r="AM23" i="31" s="1"/>
  <c r="AM43" i="31" a="1"/>
  <c r="AM43" i="31" s="1"/>
  <c r="AM3" i="31" a="1"/>
  <c r="AM3" i="31" s="1"/>
  <c r="AM6" i="31" a="1"/>
  <c r="AM6" i="31" s="1"/>
  <c r="AP7" i="31" s="1"/>
  <c r="AR31" i="31" s="1"/>
  <c r="AF31" i="31" s="1"/>
  <c r="AD31" i="31" s="1"/>
  <c r="AC31" i="31" s="1"/>
  <c r="AM2" i="31" a="1"/>
  <c r="AM2" i="31" s="1"/>
  <c r="AM46" i="31" a="1"/>
  <c r="AM46" i="31" s="1"/>
  <c r="AM20" i="31" a="1"/>
  <c r="AM20" i="31" s="1"/>
  <c r="AM30" i="31" a="1"/>
  <c r="AM30" i="31" s="1"/>
  <c r="AM15" i="31" a="1"/>
  <c r="AM15" i="31" s="1"/>
  <c r="AM4" i="31" a="1"/>
  <c r="AM4" i="31" s="1"/>
  <c r="AM39" i="31" a="1"/>
  <c r="AM39" i="31" s="1"/>
  <c r="AM9" i="31" a="1"/>
  <c r="AM9" i="31" s="1"/>
  <c r="AM7" i="31" a="1"/>
  <c r="AM7" i="31" s="1"/>
  <c r="AM22" i="31" a="1"/>
  <c r="AM22" i="31" s="1"/>
  <c r="AM13" i="31" a="1"/>
  <c r="AM13" i="31" s="1"/>
  <c r="AM40" i="31" a="1"/>
  <c r="AM40" i="31" s="1"/>
  <c r="AM34" i="31" a="1"/>
  <c r="AM34" i="31" s="1"/>
  <c r="AM35" i="31" a="1"/>
  <c r="AM35" i="31" s="1"/>
  <c r="AM8" i="31" a="1"/>
  <c r="AM8" i="31" s="1"/>
  <c r="AM47" i="31" a="1"/>
  <c r="AM47" i="31" s="1"/>
  <c r="AM44" i="31" a="1"/>
  <c r="AM44" i="31" s="1"/>
  <c r="AM17" i="31" a="1"/>
  <c r="AM17" i="31" s="1"/>
  <c r="AM37" i="31" a="1"/>
  <c r="AM37" i="31" s="1"/>
  <c r="AM14" i="31" a="1"/>
  <c r="AM14" i="31" s="1"/>
  <c r="AM21" i="31" a="1"/>
  <c r="AM21" i="31" s="1"/>
  <c r="AM28" i="31" a="1"/>
  <c r="AM28" i="31" s="1"/>
  <c r="AM46" i="40" a="1"/>
  <c r="AM46" i="40" s="1"/>
  <c r="AM45" i="40" a="1"/>
  <c r="AM45" i="40" s="1"/>
  <c r="AM38" i="40" a="1"/>
  <c r="AM38" i="40" s="1"/>
  <c r="AM21" i="40" a="1"/>
  <c r="AM21" i="40" s="1"/>
  <c r="AM12" i="40" a="1"/>
  <c r="AM12" i="40" s="1"/>
  <c r="AM2" i="40" a="1"/>
  <c r="AM2" i="40" s="1"/>
  <c r="AM47" i="40" a="1"/>
  <c r="AM47" i="40" s="1"/>
  <c r="AM32" i="40" a="1"/>
  <c r="AM32" i="40" s="1"/>
  <c r="AM40" i="40" a="1"/>
  <c r="AM40" i="40" s="1"/>
  <c r="AM36" i="40" a="1"/>
  <c r="AM36" i="40" s="1"/>
  <c r="AM13" i="40" a="1"/>
  <c r="AM13" i="40" s="1"/>
  <c r="AM30" i="40" a="1"/>
  <c r="AM30" i="40" s="1"/>
  <c r="AM33" i="40" a="1"/>
  <c r="AM33" i="40" s="1"/>
  <c r="AM49" i="40" a="1"/>
  <c r="AM49" i="40" s="1"/>
  <c r="AM39" i="40" a="1"/>
  <c r="AM39" i="40" s="1"/>
  <c r="AM43" i="40" a="1"/>
  <c r="AM43" i="40" s="1"/>
  <c r="AM42" i="40" a="1"/>
  <c r="AM42" i="40" s="1"/>
  <c r="AM48" i="40" a="1"/>
  <c r="AM48" i="40" s="1"/>
  <c r="AM25" i="40" a="1"/>
  <c r="AM25" i="40" s="1"/>
  <c r="AM27" i="40" a="1"/>
  <c r="AM27" i="40" s="1"/>
  <c r="AM17" i="40" a="1"/>
  <c r="AM17" i="40" s="1"/>
  <c r="AM44" i="40" a="1"/>
  <c r="AM44" i="40" s="1"/>
  <c r="AM31" i="40" a="1"/>
  <c r="AM31" i="40" s="1"/>
  <c r="AM23" i="40" a="1"/>
  <c r="AM23" i="40" s="1"/>
  <c r="AM8" i="40" a="1"/>
  <c r="AM8" i="40" s="1"/>
  <c r="AM20" i="40" a="1"/>
  <c r="AM20" i="40" s="1"/>
  <c r="AM3" i="40" a="1"/>
  <c r="AM3" i="40" s="1"/>
  <c r="AM26" i="40" a="1"/>
  <c r="AM26" i="40" s="1"/>
  <c r="AM28" i="40" a="1"/>
  <c r="AM28" i="40" s="1"/>
  <c r="AM37" i="40" a="1"/>
  <c r="AM37" i="40" s="1"/>
  <c r="AM22" i="40" a="1"/>
  <c r="AM22" i="40" s="1"/>
  <c r="AM35" i="40" a="1"/>
  <c r="AM35" i="40" s="1"/>
  <c r="AM41" i="40" a="1"/>
  <c r="AM41" i="40" s="1"/>
  <c r="AM16" i="40" a="1"/>
  <c r="AM16" i="40" s="1"/>
  <c r="AM4" i="40" a="1"/>
  <c r="AM4" i="40" s="1"/>
  <c r="AM9" i="40" a="1"/>
  <c r="AM9" i="40" s="1"/>
  <c r="AM5" i="40" a="1"/>
  <c r="AM5" i="40" s="1"/>
  <c r="AM29" i="40" a="1"/>
  <c r="AM29" i="40" s="1"/>
  <c r="AM6" i="40" a="1"/>
  <c r="AM6" i="40" s="1"/>
  <c r="AM34" i="40" a="1"/>
  <c r="AM34" i="40" s="1"/>
  <c r="AM19" i="40" a="1"/>
  <c r="AM19" i="40" s="1"/>
  <c r="AM11" i="40" a="1"/>
  <c r="AM11" i="40" s="1"/>
  <c r="AM7" i="40" a="1"/>
  <c r="AM7" i="40" s="1"/>
  <c r="AM10" i="40" a="1"/>
  <c r="AM10" i="40" s="1"/>
  <c r="AP3" i="40" s="1"/>
  <c r="AR3" i="40" s="1"/>
  <c r="AF3" i="40" s="1"/>
  <c r="AD3" i="40" s="1"/>
  <c r="AC3" i="40" s="1"/>
  <c r="AM18" i="40" a="1"/>
  <c r="AM18" i="40" s="1"/>
  <c r="AM14" i="40" a="1"/>
  <c r="AM14" i="40" s="1"/>
  <c r="AM24" i="40" a="1"/>
  <c r="AM24" i="40" s="1"/>
  <c r="AM15" i="40" a="1"/>
  <c r="AM15" i="40" s="1"/>
  <c r="AM43" i="56" a="1"/>
  <c r="AM43" i="56" s="1"/>
  <c r="AM24" i="56" a="1"/>
  <c r="AM24" i="56" s="1"/>
  <c r="AM45" i="56" a="1"/>
  <c r="AM45" i="56" s="1"/>
  <c r="AM37" i="56" a="1"/>
  <c r="AM37" i="56" s="1"/>
  <c r="AM31" i="56" a="1"/>
  <c r="AM31" i="56" s="1"/>
  <c r="AM20" i="56" a="1"/>
  <c r="AM20" i="56" s="1"/>
  <c r="AM29" i="56" a="1"/>
  <c r="AM29" i="56" s="1"/>
  <c r="AM19" i="56" a="1"/>
  <c r="AM19" i="56" s="1"/>
  <c r="AM27" i="56" a="1"/>
  <c r="AM27" i="56" s="1"/>
  <c r="AM16" i="56" a="1"/>
  <c r="AM16" i="56" s="1"/>
  <c r="AM25" i="56" a="1"/>
  <c r="AM25" i="56" s="1"/>
  <c r="AM47" i="56" a="1"/>
  <c r="AM47" i="56" s="1"/>
  <c r="AM44" i="56" a="1"/>
  <c r="AM44" i="56" s="1"/>
  <c r="AM34" i="56" a="1"/>
  <c r="AM34" i="56" s="1"/>
  <c r="AM26" i="56" a="1"/>
  <c r="AM26" i="56" s="1"/>
  <c r="AM17" i="56" a="1"/>
  <c r="AM17" i="56" s="1"/>
  <c r="AM28" i="56" a="1"/>
  <c r="AM28" i="56" s="1"/>
  <c r="AM18" i="56" a="1"/>
  <c r="AM18" i="56" s="1"/>
  <c r="AM13" i="56" a="1"/>
  <c r="AM13" i="56" s="1"/>
  <c r="AM8" i="56" a="1"/>
  <c r="AM8" i="56" s="1"/>
  <c r="AM2" i="56" a="1"/>
  <c r="AM2" i="56" s="1"/>
  <c r="AM4" i="56" a="1"/>
  <c r="AM4" i="56" s="1"/>
  <c r="AM48" i="56" a="1"/>
  <c r="AM48" i="56" s="1"/>
  <c r="AM39" i="56" a="1"/>
  <c r="AM39" i="56" s="1"/>
  <c r="AM40" i="56" a="1"/>
  <c r="AM40" i="56" s="1"/>
  <c r="AM42" i="56" a="1"/>
  <c r="AM42" i="56" s="1"/>
  <c r="AM10" i="56" a="1"/>
  <c r="AM10" i="56" s="1"/>
  <c r="AP24" i="56" s="1"/>
  <c r="AM23" i="56" a="1"/>
  <c r="AM23" i="56" s="1"/>
  <c r="AM36" i="56" a="1"/>
  <c r="AM36" i="56" s="1"/>
  <c r="AM11" i="56" a="1"/>
  <c r="AM11" i="56" s="1"/>
  <c r="AP5" i="56" s="1"/>
  <c r="AR5" i="56" s="1"/>
  <c r="AF5" i="56" s="1"/>
  <c r="AD5" i="56" s="1"/>
  <c r="AC5" i="56" s="1"/>
  <c r="AM15" i="56" a="1"/>
  <c r="AM15" i="56" s="1"/>
  <c r="AM3" i="56" a="1"/>
  <c r="AM3" i="56" s="1"/>
  <c r="AM5" i="56" a="1"/>
  <c r="AM5" i="56" s="1"/>
  <c r="AM14" i="56" a="1"/>
  <c r="AM14" i="56" s="1"/>
  <c r="AM41" i="56" a="1"/>
  <c r="AM41" i="56" s="1"/>
  <c r="AM32" i="56" a="1"/>
  <c r="AM32" i="56" s="1"/>
  <c r="AM49" i="56" a="1"/>
  <c r="AM49" i="56" s="1"/>
  <c r="AM12" i="56" a="1"/>
  <c r="AM12" i="56" s="1"/>
  <c r="AM38" i="56" a="1"/>
  <c r="AM38" i="56" s="1"/>
  <c r="AM30" i="56" a="1"/>
  <c r="AM30" i="56" s="1"/>
  <c r="AM7" i="56" a="1"/>
  <c r="AM7" i="56" s="1"/>
  <c r="AM46" i="56" a="1"/>
  <c r="AM46" i="56" s="1"/>
  <c r="AM33" i="56" a="1"/>
  <c r="AM33" i="56" s="1"/>
  <c r="AM6" i="56" a="1"/>
  <c r="AM6" i="56" s="1"/>
  <c r="AM9" i="56" a="1"/>
  <c r="AM9" i="56" s="1"/>
  <c r="AM35" i="56" a="1"/>
  <c r="AM35" i="56" s="1"/>
  <c r="AM21" i="56" a="1"/>
  <c r="AM21" i="56" s="1"/>
  <c r="AP18" i="56" s="1"/>
  <c r="AM22" i="56" a="1"/>
  <c r="AM22" i="56" s="1"/>
  <c r="AP21" i="56" s="1"/>
  <c r="AN33" i="35" a="1"/>
  <c r="AN33" i="35" s="1"/>
  <c r="AN20" i="35" a="1"/>
  <c r="AN20" i="35" s="1"/>
  <c r="AN18" i="35" a="1"/>
  <c r="AN18" i="35" s="1"/>
  <c r="AN39" i="35" a="1"/>
  <c r="AN39" i="35" s="1"/>
  <c r="AN25" i="35" a="1"/>
  <c r="AN25" i="35" s="1"/>
  <c r="AN37" i="35" a="1"/>
  <c r="AN37" i="35" s="1"/>
  <c r="AN38" i="35" a="1"/>
  <c r="AN38" i="35" s="1"/>
  <c r="AN35" i="35" a="1"/>
  <c r="AN35" i="35" s="1"/>
  <c r="AN15" i="35" a="1"/>
  <c r="AN15" i="35" s="1"/>
  <c r="AN13" i="35" a="1"/>
  <c r="AN13" i="35" s="1"/>
  <c r="AN29" i="35" a="1"/>
  <c r="AN29" i="35" s="1"/>
  <c r="AN6" i="35" a="1"/>
  <c r="AN6" i="35" s="1"/>
  <c r="AN28" i="35" a="1"/>
  <c r="AN28" i="35" s="1"/>
  <c r="AN12" i="35" a="1"/>
  <c r="AN12" i="35" s="1"/>
  <c r="AN4" i="35" a="1"/>
  <c r="AN4" i="35" s="1"/>
  <c r="AN19" i="35" a="1"/>
  <c r="AN19" i="35" s="1"/>
  <c r="AN17" i="35" a="1"/>
  <c r="AN17" i="35" s="1"/>
  <c r="AN14" i="35" a="1"/>
  <c r="AN14" i="35" s="1"/>
  <c r="AN40" i="35" a="1"/>
  <c r="AN40" i="35" s="1"/>
  <c r="AN3" i="35" a="1"/>
  <c r="AN3" i="35" s="1"/>
  <c r="AN16" i="35" a="1"/>
  <c r="AN16" i="35" s="1"/>
  <c r="AN5" i="35" a="1"/>
  <c r="AN5" i="35" s="1"/>
  <c r="AN30" i="35" a="1"/>
  <c r="AN30" i="35" s="1"/>
  <c r="AN31" i="35" a="1"/>
  <c r="AN31" i="35" s="1"/>
  <c r="AN26" i="35" a="1"/>
  <c r="AN26" i="35" s="1"/>
  <c r="AN24" i="35" a="1"/>
  <c r="AN24" i="35" s="1"/>
  <c r="AN2" i="35" a="1"/>
  <c r="AN2" i="35" s="1"/>
  <c r="AN32" i="35" a="1"/>
  <c r="AN32" i="35" s="1"/>
  <c r="AN34" i="35" a="1"/>
  <c r="AN34" i="35" s="1"/>
  <c r="AN7" i="35" a="1"/>
  <c r="AN7" i="35" s="1"/>
  <c r="AN27" i="35" a="1"/>
  <c r="AN27" i="35" s="1"/>
  <c r="AN36" i="35" a="1"/>
  <c r="AN36" i="35" s="1"/>
  <c r="AN9" i="35" a="1"/>
  <c r="AN9" i="35" s="1"/>
  <c r="AN23" i="35" a="1"/>
  <c r="AN23" i="35" s="1"/>
  <c r="AN21" i="35" a="1"/>
  <c r="AN21" i="35" s="1"/>
  <c r="AQ24" i="35" s="1"/>
  <c r="AS48" i="35" s="1"/>
  <c r="AF48" i="35" s="1"/>
  <c r="AD48" i="35" s="1"/>
  <c r="AC48" i="35" s="1"/>
  <c r="AN22" i="35" a="1"/>
  <c r="AN22" i="35" s="1"/>
  <c r="AN8" i="35" a="1"/>
  <c r="AN8" i="35" s="1"/>
  <c r="AN11" i="35" a="1"/>
  <c r="AN11" i="35" s="1"/>
  <c r="AN10" i="35" a="1"/>
  <c r="AN10" i="35" s="1"/>
  <c r="AN19" i="52" a="1"/>
  <c r="AN19" i="52" s="1"/>
  <c r="AN3" i="52" a="1"/>
  <c r="AN3" i="52" s="1"/>
  <c r="AN29" i="52" a="1"/>
  <c r="AN29" i="52" s="1"/>
  <c r="AN15" i="52" a="1"/>
  <c r="AN15" i="52" s="1"/>
  <c r="AN26" i="52" a="1"/>
  <c r="AN26" i="52" s="1"/>
  <c r="AN33" i="50" a="1"/>
  <c r="AN33" i="50" s="1"/>
  <c r="AN36" i="50" a="1"/>
  <c r="AN36" i="50" s="1"/>
  <c r="AN32" i="50" a="1"/>
  <c r="AN32" i="50" s="1"/>
  <c r="AN16" i="50" a="1"/>
  <c r="AN16" i="50" s="1"/>
  <c r="AN13" i="50" a="1"/>
  <c r="AN13" i="50" s="1"/>
  <c r="AN7" i="50" a="1"/>
  <c r="AN7" i="50" s="1"/>
  <c r="AN14" i="50" a="1"/>
  <c r="AN14" i="50" s="1"/>
  <c r="AN23" i="50" a="1"/>
  <c r="AN23" i="50" s="1"/>
  <c r="AN8" i="50" a="1"/>
  <c r="AN8" i="50" s="1"/>
  <c r="AN28" i="50" a="1"/>
  <c r="AN28" i="50" s="1"/>
  <c r="AN39" i="50" a="1"/>
  <c r="AN39" i="50" s="1"/>
  <c r="AN37" i="50" a="1"/>
  <c r="AN37" i="50" s="1"/>
  <c r="AN31" i="50" a="1"/>
  <c r="AN31" i="50" s="1"/>
  <c r="AN24" i="50" a="1"/>
  <c r="AN24" i="50" s="1"/>
  <c r="AN30" i="50" a="1"/>
  <c r="AN30" i="50" s="1"/>
  <c r="AN29" i="50" a="1"/>
  <c r="AN29" i="50" s="1"/>
  <c r="AN38" i="50" a="1"/>
  <c r="AN38" i="50" s="1"/>
  <c r="AN17" i="50" a="1"/>
  <c r="AN17" i="50" s="1"/>
  <c r="AN3" i="50" a="1"/>
  <c r="AN3" i="50" s="1"/>
  <c r="AN27" i="50" a="1"/>
  <c r="AN27" i="50" s="1"/>
  <c r="AN35" i="50" a="1"/>
  <c r="AN35" i="50" s="1"/>
  <c r="AN19" i="50" a="1"/>
  <c r="AN19" i="50" s="1"/>
  <c r="AN26" i="50" a="1"/>
  <c r="AN26" i="50" s="1"/>
  <c r="AN20" i="50" a="1"/>
  <c r="AN20" i="50" s="1"/>
  <c r="AN21" i="50" a="1"/>
  <c r="AN21" i="50" s="1"/>
  <c r="AQ15" i="50" s="1"/>
  <c r="AN22" i="50" a="1"/>
  <c r="AN22" i="50" s="1"/>
  <c r="AN25" i="50" a="1"/>
  <c r="AN25" i="50" s="1"/>
  <c r="AN12" i="50" a="1"/>
  <c r="AN12" i="50" s="1"/>
  <c r="AN2" i="50" a="1"/>
  <c r="AN2" i="50" s="1"/>
  <c r="AQ17" i="50" s="1"/>
  <c r="AN5" i="50" a="1"/>
  <c r="AN5" i="50" s="1"/>
  <c r="AN34" i="50" a="1"/>
  <c r="AN34" i="50" s="1"/>
  <c r="AN18" i="50" a="1"/>
  <c r="AN18" i="50" s="1"/>
  <c r="AQ6" i="50" s="1"/>
  <c r="AS54" i="50" s="1"/>
  <c r="AF54" i="50" s="1"/>
  <c r="AD54" i="50" s="1"/>
  <c r="AC54" i="50" s="1"/>
  <c r="AN15" i="50" a="1"/>
  <c r="AN15" i="50" s="1"/>
  <c r="AQ10" i="50" s="1"/>
  <c r="AN9" i="50" a="1"/>
  <c r="AN9" i="50" s="1"/>
  <c r="AN40" i="50" a="1"/>
  <c r="AN40" i="50" s="1"/>
  <c r="AN11" i="50" a="1"/>
  <c r="AN11" i="50" s="1"/>
  <c r="AN10" i="50" a="1"/>
  <c r="AN10" i="50" s="1"/>
  <c r="AN4" i="50" a="1"/>
  <c r="AN4" i="50" s="1"/>
  <c r="AN6" i="50" a="1"/>
  <c r="AN6" i="50" s="1"/>
  <c r="AQ18" i="50" s="1"/>
  <c r="AS18" i="50" s="1"/>
  <c r="AF18" i="50" s="1"/>
  <c r="AD18" i="50" s="1"/>
  <c r="AC18" i="50" s="1"/>
  <c r="AN38" i="55" a="1"/>
  <c r="AN38" i="55" s="1"/>
  <c r="AN40" i="55" a="1"/>
  <c r="AN40" i="55" s="1"/>
  <c r="AN37" i="55" a="1"/>
  <c r="AN37" i="55" s="1"/>
  <c r="AN12" i="55" a="1"/>
  <c r="AN12" i="55" s="1"/>
  <c r="AN20" i="55" a="1"/>
  <c r="AN20" i="55" s="1"/>
  <c r="AN29" i="55" a="1"/>
  <c r="AN29" i="55" s="1"/>
  <c r="AN22" i="55" a="1"/>
  <c r="AN22" i="55" s="1"/>
  <c r="AN36" i="55" a="1"/>
  <c r="AN36" i="55" s="1"/>
  <c r="AN7" i="55" a="1"/>
  <c r="AN7" i="55" s="1"/>
  <c r="AN24" i="55" a="1"/>
  <c r="AN24" i="55" s="1"/>
  <c r="AN25" i="55" a="1"/>
  <c r="AN25" i="55" s="1"/>
  <c r="AN33" i="55" a="1"/>
  <c r="AN33" i="55" s="1"/>
  <c r="AN18" i="55" a="1"/>
  <c r="AN18" i="55" s="1"/>
  <c r="AN17" i="55" a="1"/>
  <c r="AN17" i="55" s="1"/>
  <c r="AN14" i="55" a="1"/>
  <c r="AN14" i="55" s="1"/>
  <c r="AN19" i="55" a="1"/>
  <c r="AN19" i="55" s="1"/>
  <c r="AN13" i="55" a="1"/>
  <c r="AN13" i="55" s="1"/>
  <c r="AN15" i="55" a="1"/>
  <c r="AN15" i="55" s="1"/>
  <c r="AN16" i="55" a="1"/>
  <c r="AN16" i="55" s="1"/>
  <c r="AN5" i="55" a="1"/>
  <c r="AN5" i="55" s="1"/>
  <c r="AN31" i="55" a="1"/>
  <c r="AN31" i="55" s="1"/>
  <c r="AN9" i="55" a="1"/>
  <c r="AN9" i="55" s="1"/>
  <c r="AN30" i="55" a="1"/>
  <c r="AN30" i="55" s="1"/>
  <c r="AN26" i="55" a="1"/>
  <c r="AN26" i="55" s="1"/>
  <c r="AN28" i="55" a="1"/>
  <c r="AN28" i="55" s="1"/>
  <c r="AN23" i="55" a="1"/>
  <c r="AN23" i="55" s="1"/>
  <c r="AN21" i="55" a="1"/>
  <c r="AN21" i="55" s="1"/>
  <c r="AN11" i="55" a="1"/>
  <c r="AN11" i="55" s="1"/>
  <c r="AN39" i="55" a="1"/>
  <c r="AN39" i="55" s="1"/>
  <c r="AN6" i="55" a="1"/>
  <c r="AN6" i="55" s="1"/>
  <c r="AN10" i="55" a="1"/>
  <c r="AN10" i="55" s="1"/>
  <c r="AN35" i="55" a="1"/>
  <c r="AN35" i="55" s="1"/>
  <c r="AN4" i="55" a="1"/>
  <c r="AN4" i="55" s="1"/>
  <c r="AQ21" i="55" s="1"/>
  <c r="AS45" i="55" s="1"/>
  <c r="AF45" i="55" s="1"/>
  <c r="AD45" i="55" s="1"/>
  <c r="AC45" i="55" s="1"/>
  <c r="AN2" i="55" a="1"/>
  <c r="AN2" i="55" s="1"/>
  <c r="AN34" i="55" a="1"/>
  <c r="AN34" i="55" s="1"/>
  <c r="AN8" i="55" a="1"/>
  <c r="AN8" i="55" s="1"/>
  <c r="AN27" i="55" a="1"/>
  <c r="AN27" i="55" s="1"/>
  <c r="AN3" i="55" a="1"/>
  <c r="AN3" i="55" s="1"/>
  <c r="AN32" i="55" a="1"/>
  <c r="AN32" i="55" s="1"/>
  <c r="AM48" i="44" a="1"/>
  <c r="AM48" i="44" s="1"/>
  <c r="AM14" i="44" a="1"/>
  <c r="AM14" i="44" s="1"/>
  <c r="AM35" i="44" a="1"/>
  <c r="AM35" i="44" s="1"/>
  <c r="AM37" i="44" a="1"/>
  <c r="AM37" i="44" s="1"/>
  <c r="AM49" i="44" a="1"/>
  <c r="AM49" i="44" s="1"/>
  <c r="AM42" i="44" a="1"/>
  <c r="AM42" i="44" s="1"/>
  <c r="AM19" i="44" a="1"/>
  <c r="AM19" i="44" s="1"/>
  <c r="AM39" i="44" a="1"/>
  <c r="AM39" i="44" s="1"/>
  <c r="AM45" i="44" a="1"/>
  <c r="AM45" i="44" s="1"/>
  <c r="AM24" i="44" a="1"/>
  <c r="AM24" i="44" s="1"/>
  <c r="AM2" i="44" a="1"/>
  <c r="AM2" i="44" s="1"/>
  <c r="AM41" i="44" a="1"/>
  <c r="AM41" i="44" s="1"/>
  <c r="AM26" i="44" a="1"/>
  <c r="AM26" i="44" s="1"/>
  <c r="AM15" i="44" a="1"/>
  <c r="AM15" i="44" s="1"/>
  <c r="AM40" i="44" a="1"/>
  <c r="AM40" i="44" s="1"/>
  <c r="AM28" i="44" a="1"/>
  <c r="AM28" i="44" s="1"/>
  <c r="AM11" i="44" a="1"/>
  <c r="AM11" i="44" s="1"/>
  <c r="AM20" i="44" a="1"/>
  <c r="AM20" i="44" s="1"/>
  <c r="AM18" i="44" a="1"/>
  <c r="AM18" i="44" s="1"/>
  <c r="AP11" i="44" s="1"/>
  <c r="AR35" i="44" s="1"/>
  <c r="AF35" i="44" s="1"/>
  <c r="AD35" i="44" s="1"/>
  <c r="AC35" i="44" s="1"/>
  <c r="AM34" i="44" a="1"/>
  <c r="AM34" i="44" s="1"/>
  <c r="AM36" i="44" a="1"/>
  <c r="AM36" i="44" s="1"/>
  <c r="AM5" i="44" a="1"/>
  <c r="AM5" i="44" s="1"/>
  <c r="AM21" i="44" a="1"/>
  <c r="AM21" i="44" s="1"/>
  <c r="AM13" i="44" a="1"/>
  <c r="AM13" i="44" s="1"/>
  <c r="AM16" i="44" a="1"/>
  <c r="AM16" i="44" s="1"/>
  <c r="AM12" i="44" a="1"/>
  <c r="AM12" i="44" s="1"/>
  <c r="AM8" i="44" a="1"/>
  <c r="AM8" i="44" s="1"/>
  <c r="AP24" i="44" s="1"/>
  <c r="AM30" i="44" a="1"/>
  <c r="AM30" i="44" s="1"/>
  <c r="AM29" i="44" a="1"/>
  <c r="AM29" i="44" s="1"/>
  <c r="AM43" i="44" a="1"/>
  <c r="AM43" i="44" s="1"/>
  <c r="AM25" i="44" a="1"/>
  <c r="AM25" i="44" s="1"/>
  <c r="AM33" i="44" a="1"/>
  <c r="AM33" i="44" s="1"/>
  <c r="AM23" i="44" a="1"/>
  <c r="AM23" i="44" s="1"/>
  <c r="AM27" i="44" a="1"/>
  <c r="AM27" i="44" s="1"/>
  <c r="AM3" i="44" a="1"/>
  <c r="AM3" i="44" s="1"/>
  <c r="AP19" i="44" s="1"/>
  <c r="AM6" i="44" a="1"/>
  <c r="AM6" i="44" s="1"/>
  <c r="AM7" i="44" a="1"/>
  <c r="AM7" i="44" s="1"/>
  <c r="AM4" i="44" a="1"/>
  <c r="AM4" i="44" s="1"/>
  <c r="AM17" i="44" a="1"/>
  <c r="AM17" i="44" s="1"/>
  <c r="AM47" i="44" a="1"/>
  <c r="AM47" i="44" s="1"/>
  <c r="AM22" i="44" a="1"/>
  <c r="AM22" i="44" s="1"/>
  <c r="AM9" i="44" a="1"/>
  <c r="AM9" i="44" s="1"/>
  <c r="AM38" i="44" a="1"/>
  <c r="AM38" i="44" s="1"/>
  <c r="AM46" i="44" a="1"/>
  <c r="AM46" i="44" s="1"/>
  <c r="AM32" i="44" a="1"/>
  <c r="AM32" i="44" s="1"/>
  <c r="AM44" i="44" a="1"/>
  <c r="AM44" i="44" s="1"/>
  <c r="AM10" i="44" a="1"/>
  <c r="AM10" i="44" s="1"/>
  <c r="AM31" i="44" a="1"/>
  <c r="AM31" i="44" s="1"/>
  <c r="AM4" i="12" a="1"/>
  <c r="AM4" i="12" s="1"/>
  <c r="AM47" i="12" a="1"/>
  <c r="AM47" i="12" s="1"/>
  <c r="AM24" i="12" a="1"/>
  <c r="AM24" i="12" s="1"/>
  <c r="AM49" i="12" a="1"/>
  <c r="AM49" i="12" s="1"/>
  <c r="AM22" i="12" a="1"/>
  <c r="AM22" i="12" s="1"/>
  <c r="AM15" i="12" a="1"/>
  <c r="AM15" i="12" s="1"/>
  <c r="AM38" i="12" a="1"/>
  <c r="AM38" i="12" s="1"/>
  <c r="AM37" i="12" a="1"/>
  <c r="AM37" i="12" s="1"/>
  <c r="AM28" i="12" a="1"/>
  <c r="AM28" i="12" s="1"/>
  <c r="AM34" i="12" a="1"/>
  <c r="AM34" i="12" s="1"/>
  <c r="AM29" i="12" a="1"/>
  <c r="AM29" i="12" s="1"/>
  <c r="AM21" i="12" a="1"/>
  <c r="AM21" i="12" s="1"/>
  <c r="AM40" i="12" a="1"/>
  <c r="AM40" i="12" s="1"/>
  <c r="AM17" i="12" a="1"/>
  <c r="AM17" i="12" s="1"/>
  <c r="AM13" i="12" a="1"/>
  <c r="AM13" i="12" s="1"/>
  <c r="AM27" i="12" a="1"/>
  <c r="AM27" i="12" s="1"/>
  <c r="AM41" i="12" a="1"/>
  <c r="AM41" i="12" s="1"/>
  <c r="AM16" i="12" a="1"/>
  <c r="AM16" i="12" s="1"/>
  <c r="AM7" i="12" a="1"/>
  <c r="AM7" i="12" s="1"/>
  <c r="AM32" i="12" a="1"/>
  <c r="AM32" i="12" s="1"/>
  <c r="AM42" i="12" a="1"/>
  <c r="AM42" i="12" s="1"/>
  <c r="AM3" i="12" a="1"/>
  <c r="AM3" i="12" s="1"/>
  <c r="AM33" i="12" a="1"/>
  <c r="AM33" i="12" s="1"/>
  <c r="AM18" i="12" a="1"/>
  <c r="AM18" i="12" s="1"/>
  <c r="AM20" i="12" a="1"/>
  <c r="AM20" i="12" s="1"/>
  <c r="AM43" i="12" a="1"/>
  <c r="AM43" i="12" s="1"/>
  <c r="AM39" i="12" a="1"/>
  <c r="AM39" i="12" s="1"/>
  <c r="AM14" i="12" a="1"/>
  <c r="AM14" i="12" s="1"/>
  <c r="AM6" i="12" a="1"/>
  <c r="AM6" i="12" s="1"/>
  <c r="AM44" i="12" a="1"/>
  <c r="AM44" i="12" s="1"/>
  <c r="AM35" i="12" a="1"/>
  <c r="AM35" i="12" s="1"/>
  <c r="AM10" i="12" a="1"/>
  <c r="AM10" i="12" s="1"/>
  <c r="AM36" i="12" a="1"/>
  <c r="AM36" i="12" s="1"/>
  <c r="AM45" i="12" a="1"/>
  <c r="AM45" i="12" s="1"/>
  <c r="AM8" i="12" a="1"/>
  <c r="AM8" i="12" s="1"/>
  <c r="AM48" i="12" a="1"/>
  <c r="AM48" i="12" s="1"/>
  <c r="AM31" i="12" a="1"/>
  <c r="AM31" i="12" s="1"/>
  <c r="AM25" i="12" a="1"/>
  <c r="AM25" i="12" s="1"/>
  <c r="AM9" i="12" a="1"/>
  <c r="AM9" i="12" s="1"/>
  <c r="AM46" i="12" a="1"/>
  <c r="AM46" i="12" s="1"/>
  <c r="AM12" i="12" a="1"/>
  <c r="AM12" i="12" s="1"/>
  <c r="AM19" i="12" a="1"/>
  <c r="AM19" i="12" s="1"/>
  <c r="AM11" i="12" a="1"/>
  <c r="AM11" i="12" s="1"/>
  <c r="AM23" i="12" a="1"/>
  <c r="AM23" i="12" s="1"/>
  <c r="AM26" i="12" a="1"/>
  <c r="AM26" i="12" s="1"/>
  <c r="AM5" i="12" a="1"/>
  <c r="AM5" i="12" s="1"/>
  <c r="AM30" i="12" a="1"/>
  <c r="AM30" i="12" s="1"/>
  <c r="AM18" i="43" a="1"/>
  <c r="AM18" i="43" s="1"/>
  <c r="AM15" i="43" a="1"/>
  <c r="AM15" i="43" s="1"/>
  <c r="AM28" i="43" a="1"/>
  <c r="AM28" i="43" s="1"/>
  <c r="AM44" i="43" a="1"/>
  <c r="AM44" i="43" s="1"/>
  <c r="AM29" i="43" a="1"/>
  <c r="AM29" i="43" s="1"/>
  <c r="AM38" i="43" a="1"/>
  <c r="AM38" i="43" s="1"/>
  <c r="AM48" i="32" a="1"/>
  <c r="AM48" i="32" s="1"/>
  <c r="AM10" i="32" a="1"/>
  <c r="AM10" i="32" s="1"/>
  <c r="AM24" i="32" a="1"/>
  <c r="AM24" i="32" s="1"/>
  <c r="AM8" i="32" a="1"/>
  <c r="AM8" i="32" s="1"/>
  <c r="AM19" i="32" a="1"/>
  <c r="AM19" i="32" s="1"/>
  <c r="AM37" i="32" a="1"/>
  <c r="AM37" i="32" s="1"/>
  <c r="AM15" i="32" a="1"/>
  <c r="AM15" i="32" s="1"/>
  <c r="AM3" i="32" a="1"/>
  <c r="AM3" i="32" s="1"/>
  <c r="AM5" i="32" a="1"/>
  <c r="AM5" i="32" s="1"/>
  <c r="AM46" i="32" a="1"/>
  <c r="AM46" i="32" s="1"/>
  <c r="AM40" i="32" a="1"/>
  <c r="AM40" i="32" s="1"/>
  <c r="AM39" i="32" a="1"/>
  <c r="AM39" i="32" s="1"/>
  <c r="AM22" i="32" a="1"/>
  <c r="AM22" i="32" s="1"/>
  <c r="AM45" i="32" a="1"/>
  <c r="AM45" i="32" s="1"/>
  <c r="AM41" i="32" a="1"/>
  <c r="AM41" i="32" s="1"/>
  <c r="AM7" i="32" a="1"/>
  <c r="AM7" i="32" s="1"/>
  <c r="AM18" i="32" a="1"/>
  <c r="AM18" i="32" s="1"/>
  <c r="AM27" i="32" a="1"/>
  <c r="AM27" i="32" s="1"/>
  <c r="AM14" i="32" a="1"/>
  <c r="AM14" i="32" s="1"/>
  <c r="AM42" i="32" a="1"/>
  <c r="AM42" i="32" s="1"/>
  <c r="AM34" i="32" a="1"/>
  <c r="AM34" i="32" s="1"/>
  <c r="AM12" i="32" a="1"/>
  <c r="AM12" i="32" s="1"/>
  <c r="AM32" i="32" a="1"/>
  <c r="AM32" i="32" s="1"/>
  <c r="AM6" i="32" a="1"/>
  <c r="AM6" i="32" s="1"/>
  <c r="AM11" i="32" a="1"/>
  <c r="AM11" i="32" s="1"/>
  <c r="AM31" i="32" a="1"/>
  <c r="AM31" i="32" s="1"/>
  <c r="AM2" i="32" a="1"/>
  <c r="AM2" i="32" s="1"/>
  <c r="AM30" i="32" a="1"/>
  <c r="AM30" i="32" s="1"/>
  <c r="AM44" i="32" a="1"/>
  <c r="AM44" i="32" s="1"/>
  <c r="AM49" i="32" a="1"/>
  <c r="AM49" i="32" s="1"/>
  <c r="AM36" i="32" a="1"/>
  <c r="AM36" i="32" s="1"/>
  <c r="AM21" i="32" a="1"/>
  <c r="AM21" i="32" s="1"/>
  <c r="AM9" i="32" a="1"/>
  <c r="AM9" i="32" s="1"/>
  <c r="AM38" i="32" a="1"/>
  <c r="AM38" i="32" s="1"/>
  <c r="AM35" i="32" a="1"/>
  <c r="AM35" i="32" s="1"/>
  <c r="AM20" i="32" a="1"/>
  <c r="AM20" i="32" s="1"/>
  <c r="AP18" i="32" s="1"/>
  <c r="AM28" i="32" a="1"/>
  <c r="AM28" i="32" s="1"/>
  <c r="AM25" i="32" a="1"/>
  <c r="AM25" i="32" s="1"/>
  <c r="AM33" i="32" a="1"/>
  <c r="AM33" i="32" s="1"/>
  <c r="AM16" i="32" a="1"/>
  <c r="AM16" i="32" s="1"/>
  <c r="AM4" i="32" a="1"/>
  <c r="AM4" i="32" s="1"/>
  <c r="AP20" i="32" s="1"/>
  <c r="AM26" i="32" a="1"/>
  <c r="AM26" i="32" s="1"/>
  <c r="AM13" i="32" a="1"/>
  <c r="AM13" i="32" s="1"/>
  <c r="AM23" i="32" a="1"/>
  <c r="AM23" i="32" s="1"/>
  <c r="AM43" i="32" a="1"/>
  <c r="AM43" i="32" s="1"/>
  <c r="AM47" i="32" a="1"/>
  <c r="AM47" i="32" s="1"/>
  <c r="AM29" i="32" a="1"/>
  <c r="AM29" i="32" s="1"/>
  <c r="AM17" i="32" a="1"/>
  <c r="AM17" i="32" s="1"/>
  <c r="AN24" i="31" a="1"/>
  <c r="AN24" i="31" s="1"/>
  <c r="AN39" i="31" a="1"/>
  <c r="AN39" i="31" s="1"/>
  <c r="AN35" i="31" a="1"/>
  <c r="AN35" i="31" s="1"/>
  <c r="AN8" i="31" a="1"/>
  <c r="AN8" i="31" s="1"/>
  <c r="AN29" i="31" a="1"/>
  <c r="AN29" i="31" s="1"/>
  <c r="AN23" i="31" a="1"/>
  <c r="AN23" i="31" s="1"/>
  <c r="AN16" i="31" a="1"/>
  <c r="AN16" i="31" s="1"/>
  <c r="AN10" i="31" a="1"/>
  <c r="AN10" i="31" s="1"/>
  <c r="AN2" i="31" a="1"/>
  <c r="AN2" i="31" s="1"/>
  <c r="AN28" i="31" a="1"/>
  <c r="AN28" i="31" s="1"/>
  <c r="AN32" i="31" a="1"/>
  <c r="AN32" i="31" s="1"/>
  <c r="AN19" i="31" a="1"/>
  <c r="AN19" i="31" s="1"/>
  <c r="AN18" i="31" a="1"/>
  <c r="AN18" i="31" s="1"/>
  <c r="AN40" i="31" a="1"/>
  <c r="AN40" i="31" s="1"/>
  <c r="AN9" i="31" a="1"/>
  <c r="AN9" i="31" s="1"/>
  <c r="AN25" i="31" a="1"/>
  <c r="AN25" i="31" s="1"/>
  <c r="AN5" i="31" a="1"/>
  <c r="AN5" i="31" s="1"/>
  <c r="AN38" i="31" a="1"/>
  <c r="AN38" i="31" s="1"/>
  <c r="AN30" i="31" a="1"/>
  <c r="AN30" i="31" s="1"/>
  <c r="AN21" i="31" a="1"/>
  <c r="AN21" i="31" s="1"/>
  <c r="AN15" i="31" a="1"/>
  <c r="AN15" i="31" s="1"/>
  <c r="AN31" i="31" a="1"/>
  <c r="AN31" i="31" s="1"/>
  <c r="AN7" i="31" a="1"/>
  <c r="AN7" i="31" s="1"/>
  <c r="AN22" i="31" a="1"/>
  <c r="AN22" i="31" s="1"/>
  <c r="AN36" i="31" a="1"/>
  <c r="AN36" i="31" s="1"/>
  <c r="AN4" i="31" a="1"/>
  <c r="AN4" i="31" s="1"/>
  <c r="AN12" i="31" a="1"/>
  <c r="AN12" i="31" s="1"/>
  <c r="AN34" i="31" a="1"/>
  <c r="AN34" i="31" s="1"/>
  <c r="AN37" i="31" a="1"/>
  <c r="AN37" i="31" s="1"/>
  <c r="AN20" i="31" a="1"/>
  <c r="AN20" i="31" s="1"/>
  <c r="AN27" i="31" a="1"/>
  <c r="AN27" i="31" s="1"/>
  <c r="AN3" i="31" a="1"/>
  <c r="AN3" i="31" s="1"/>
  <c r="AN14" i="31" a="1"/>
  <c r="AN14" i="31" s="1"/>
  <c r="AN11" i="31" a="1"/>
  <c r="AN11" i="31" s="1"/>
  <c r="AN33" i="31" a="1"/>
  <c r="AN33" i="31" s="1"/>
  <c r="AN17" i="31" a="1"/>
  <c r="AN17" i="31" s="1"/>
  <c r="AQ17" i="31" s="1"/>
  <c r="AS17" i="31" s="1"/>
  <c r="AF17" i="31" s="1"/>
  <c r="AD17" i="31" s="1"/>
  <c r="AC17" i="31" s="1"/>
  <c r="AN13" i="31" a="1"/>
  <c r="AN13" i="31" s="1"/>
  <c r="AN26" i="31" a="1"/>
  <c r="AN26" i="31" s="1"/>
  <c r="AN6" i="31" a="1"/>
  <c r="AN6" i="31" s="1"/>
  <c r="AM45" i="36" a="1"/>
  <c r="AM45" i="36" s="1"/>
  <c r="AM48" i="36" a="1"/>
  <c r="AM48" i="36" s="1"/>
  <c r="AM4" i="36" a="1"/>
  <c r="AM4" i="36" s="1"/>
  <c r="AM26" i="36" a="1"/>
  <c r="AM26" i="36" s="1"/>
  <c r="AM32" i="36" a="1"/>
  <c r="AM32" i="36" s="1"/>
  <c r="AM11" i="36" a="1"/>
  <c r="AM11" i="36" s="1"/>
  <c r="AM43" i="36" a="1"/>
  <c r="AM43" i="36" s="1"/>
  <c r="AM35" i="36" a="1"/>
  <c r="AM35" i="36" s="1"/>
  <c r="AM17" i="36" a="1"/>
  <c r="AM17" i="36" s="1"/>
  <c r="AM7" i="36" a="1"/>
  <c r="AM7" i="36" s="1"/>
  <c r="AM33" i="36" a="1"/>
  <c r="AM33" i="36" s="1"/>
  <c r="AM39" i="36" a="1"/>
  <c r="AM39" i="36" s="1"/>
  <c r="AM10" i="36" a="1"/>
  <c r="AM10" i="36" s="1"/>
  <c r="AM31" i="36" a="1"/>
  <c r="AM31" i="36" s="1"/>
  <c r="AM44" i="36" a="1"/>
  <c r="AM44" i="36" s="1"/>
  <c r="AM38" i="36" a="1"/>
  <c r="AM38" i="36" s="1"/>
  <c r="AM12" i="36" a="1"/>
  <c r="AM12" i="36" s="1"/>
  <c r="AM20" i="36" a="1"/>
  <c r="AM20" i="36" s="1"/>
  <c r="AM21" i="36" a="1"/>
  <c r="AM21" i="36" s="1"/>
  <c r="AM34" i="36" a="1"/>
  <c r="AM34" i="36" s="1"/>
  <c r="AM46" i="36" a="1"/>
  <c r="AM46" i="36" s="1"/>
  <c r="AM42" i="36" a="1"/>
  <c r="AM42" i="36" s="1"/>
  <c r="AM19" i="36" a="1"/>
  <c r="AM19" i="36" s="1"/>
  <c r="AM6" i="36" a="1"/>
  <c r="AM6" i="36" s="1"/>
  <c r="AM13" i="36" a="1"/>
  <c r="AM13" i="36" s="1"/>
  <c r="AM23" i="36" a="1"/>
  <c r="AM23" i="36" s="1"/>
  <c r="AM41" i="36" a="1"/>
  <c r="AM41" i="36" s="1"/>
  <c r="AM30" i="36" a="1"/>
  <c r="AM30" i="36" s="1"/>
  <c r="AM8" i="36" a="1"/>
  <c r="AM8" i="36" s="1"/>
  <c r="AM29" i="36" a="1"/>
  <c r="AM29" i="36" s="1"/>
  <c r="AM37" i="36" a="1"/>
  <c r="AM37" i="36" s="1"/>
  <c r="AM24" i="36" a="1"/>
  <c r="AM24" i="36" s="1"/>
  <c r="AM9" i="36" a="1"/>
  <c r="AM9" i="36" s="1"/>
  <c r="AM3" i="36" a="1"/>
  <c r="AM3" i="36" s="1"/>
  <c r="AM16" i="36" a="1"/>
  <c r="AM16" i="36" s="1"/>
  <c r="AM40" i="36" a="1"/>
  <c r="AM40" i="36" s="1"/>
  <c r="AM36" i="36" a="1"/>
  <c r="AM36" i="36" s="1"/>
  <c r="AM14" i="36" a="1"/>
  <c r="AM14" i="36" s="1"/>
  <c r="AM18" i="36" a="1"/>
  <c r="AM18" i="36" s="1"/>
  <c r="AM2" i="36" a="1"/>
  <c r="AM2" i="36" s="1"/>
  <c r="AM5" i="36" a="1"/>
  <c r="AM5" i="36" s="1"/>
  <c r="AM49" i="36" a="1"/>
  <c r="AM49" i="36" s="1"/>
  <c r="AM15" i="36" a="1"/>
  <c r="AM15" i="36" s="1"/>
  <c r="AM28" i="36" a="1"/>
  <c r="AM28" i="36" s="1"/>
  <c r="AM25" i="36" a="1"/>
  <c r="AM25" i="36" s="1"/>
  <c r="AP24" i="36" s="1"/>
  <c r="AM27" i="36" a="1"/>
  <c r="AM27" i="36" s="1"/>
  <c r="AM47" i="36" a="1"/>
  <c r="AM47" i="36" s="1"/>
  <c r="AM22" i="36" a="1"/>
  <c r="AM22" i="36" s="1"/>
  <c r="AN38" i="44" a="1"/>
  <c r="AN38" i="44" s="1"/>
  <c r="AN8" i="44" a="1"/>
  <c r="AN8" i="44" s="1"/>
  <c r="AN25" i="44" a="1"/>
  <c r="AN25" i="44" s="1"/>
  <c r="AN15" i="44" a="1"/>
  <c r="AN15" i="44" s="1"/>
  <c r="AN16" i="44" a="1"/>
  <c r="AN16" i="44" s="1"/>
  <c r="AN9" i="44" a="1"/>
  <c r="AN9" i="44" s="1"/>
  <c r="AN28" i="44" a="1"/>
  <c r="AN28" i="44" s="1"/>
  <c r="AN3" i="44" a="1"/>
  <c r="AN3" i="44" s="1"/>
  <c r="AN18" i="44" a="1"/>
  <c r="AN18" i="44" s="1"/>
  <c r="AN20" i="44" a="1"/>
  <c r="AN20" i="44" s="1"/>
  <c r="AN30" i="44" a="1"/>
  <c r="AN30" i="44" s="1"/>
  <c r="AN5" i="44" a="1"/>
  <c r="AN5" i="44" s="1"/>
  <c r="AN34" i="44" a="1"/>
  <c r="AN34" i="44" s="1"/>
  <c r="AN39" i="44" a="1"/>
  <c r="AN39" i="44" s="1"/>
  <c r="AN7" i="44" a="1"/>
  <c r="AN7" i="44" s="1"/>
  <c r="AN37" i="44" a="1"/>
  <c r="AN37" i="44" s="1"/>
  <c r="AN2" i="44" a="1"/>
  <c r="AN2" i="44" s="1"/>
  <c r="AN24" i="44" a="1"/>
  <c r="AN24" i="44" s="1"/>
  <c r="AN11" i="44" a="1"/>
  <c r="AN11" i="44" s="1"/>
  <c r="AN36" i="44" a="1"/>
  <c r="AN36" i="44" s="1"/>
  <c r="AN4" i="44" a="1"/>
  <c r="AN4" i="44" s="1"/>
  <c r="AN29" i="44" a="1"/>
  <c r="AN29" i="44" s="1"/>
  <c r="AN32" i="44" a="1"/>
  <c r="AN32" i="44" s="1"/>
  <c r="AN19" i="44" a="1"/>
  <c r="AN19" i="44" s="1"/>
  <c r="AN23" i="44" a="1"/>
  <c r="AN23" i="44" s="1"/>
  <c r="AN6" i="44" a="1"/>
  <c r="AN6" i="44" s="1"/>
  <c r="AN35" i="44" a="1"/>
  <c r="AN35" i="44" s="1"/>
  <c r="AN22" i="44" a="1"/>
  <c r="AN22" i="44" s="1"/>
  <c r="AN31" i="44" a="1"/>
  <c r="AN31" i="44" s="1"/>
  <c r="AN17" i="44" a="1"/>
  <c r="AN17" i="44" s="1"/>
  <c r="AN33" i="44" a="1"/>
  <c r="AN33" i="44" s="1"/>
  <c r="AN26" i="44" a="1"/>
  <c r="AN26" i="44" s="1"/>
  <c r="AN12" i="44" a="1"/>
  <c r="AN12" i="44" s="1"/>
  <c r="AQ9" i="44" s="1"/>
  <c r="AS57" i="44" s="1"/>
  <c r="AF57" i="44" s="1"/>
  <c r="AD57" i="44" s="1"/>
  <c r="AC57" i="44" s="1"/>
  <c r="AN10" i="44" a="1"/>
  <c r="AN10" i="44" s="1"/>
  <c r="AQ15" i="44" s="1"/>
  <c r="AN21" i="44" a="1"/>
  <c r="AN21" i="44" s="1"/>
  <c r="AN14" i="44" a="1"/>
  <c r="AN14" i="44" s="1"/>
  <c r="AN40" i="44" a="1"/>
  <c r="AN40" i="44" s="1"/>
  <c r="AN13" i="44" a="1"/>
  <c r="AN13" i="44" s="1"/>
  <c r="AN27" i="44" a="1"/>
  <c r="AN27" i="44" s="1"/>
  <c r="A94" i="31"/>
  <c r="A96" i="31"/>
  <c r="AN25" i="51" a="1"/>
  <c r="AN25" i="51" s="1"/>
  <c r="AN36" i="51" a="1"/>
  <c r="AN36" i="51" s="1"/>
  <c r="AN37" i="51" a="1"/>
  <c r="AN37" i="51" s="1"/>
  <c r="AN21" i="51" a="1"/>
  <c r="AN21" i="51" s="1"/>
  <c r="AN28" i="51" a="1"/>
  <c r="AN28" i="51" s="1"/>
  <c r="AN14" i="51" a="1"/>
  <c r="AN14" i="51" s="1"/>
  <c r="AN12" i="51" a="1"/>
  <c r="AN12" i="51" s="1"/>
  <c r="AN33" i="51" a="1"/>
  <c r="AN33" i="51" s="1"/>
  <c r="AN9" i="51" a="1"/>
  <c r="AN9" i="51" s="1"/>
  <c r="AN13" i="51" a="1"/>
  <c r="AN13" i="51" s="1"/>
  <c r="AN39" i="51" a="1"/>
  <c r="AN39" i="51" s="1"/>
  <c r="AN24" i="51" a="1"/>
  <c r="AN24" i="51" s="1"/>
  <c r="AN31" i="51" a="1"/>
  <c r="AN31" i="51" s="1"/>
  <c r="AN29" i="51" a="1"/>
  <c r="AN29" i="51" s="1"/>
  <c r="AN27" i="51" a="1"/>
  <c r="AN27" i="51" s="1"/>
  <c r="AN22" i="51" a="1"/>
  <c r="AN22" i="51" s="1"/>
  <c r="AN10" i="51" a="1"/>
  <c r="AN10" i="51" s="1"/>
  <c r="AN16" i="51" a="1"/>
  <c r="AN16" i="51" s="1"/>
  <c r="AN2" i="51" a="1"/>
  <c r="AN2" i="51" s="1"/>
  <c r="AN38" i="51" a="1"/>
  <c r="AN38" i="51" s="1"/>
  <c r="AN35" i="51" a="1"/>
  <c r="AN35" i="51" s="1"/>
  <c r="AN32" i="51" a="1"/>
  <c r="AN32" i="51" s="1"/>
  <c r="AN23" i="51" a="1"/>
  <c r="AN23" i="51" s="1"/>
  <c r="AN18" i="51" a="1"/>
  <c r="AN18" i="51" s="1"/>
  <c r="AN20" i="51" a="1"/>
  <c r="AN20" i="51" s="1"/>
  <c r="AN11" i="51" a="1"/>
  <c r="AN11" i="51" s="1"/>
  <c r="AN5" i="51" a="1"/>
  <c r="AN5" i="51" s="1"/>
  <c r="AN6" i="51" a="1"/>
  <c r="AN6" i="51" s="1"/>
  <c r="AN3" i="51" a="1"/>
  <c r="AN3" i="51" s="1"/>
  <c r="AN40" i="51" a="1"/>
  <c r="AN40" i="51" s="1"/>
  <c r="AN30" i="51" a="1"/>
  <c r="AN30" i="51" s="1"/>
  <c r="AN26" i="51" a="1"/>
  <c r="AN26" i="51" s="1"/>
  <c r="AN7" i="51" a="1"/>
  <c r="AN7" i="51" s="1"/>
  <c r="AN17" i="51" a="1"/>
  <c r="AN17" i="51" s="1"/>
  <c r="AN34" i="51" a="1"/>
  <c r="AN34" i="51" s="1"/>
  <c r="AN19" i="51" a="1"/>
  <c r="AN19" i="51" s="1"/>
  <c r="AQ8" i="51" s="1"/>
  <c r="AN15" i="51" a="1"/>
  <c r="AN15" i="51" s="1"/>
  <c r="AN8" i="51" a="1"/>
  <c r="AN8" i="51" s="1"/>
  <c r="AN4" i="51" a="1"/>
  <c r="AN4" i="51" s="1"/>
  <c r="AQ21" i="51" s="1"/>
  <c r="AS45" i="51" s="1"/>
  <c r="AF45" i="51" s="1"/>
  <c r="AD45" i="51" s="1"/>
  <c r="AC45" i="51" s="1"/>
  <c r="AN17" i="41" a="1"/>
  <c r="AN17" i="41" s="1"/>
  <c r="AN14" i="41" a="1"/>
  <c r="AN14" i="41" s="1"/>
  <c r="AN24" i="41" a="1"/>
  <c r="AN24" i="41" s="1"/>
  <c r="AN37" i="41" a="1"/>
  <c r="AN37" i="41" s="1"/>
  <c r="AN15" i="41" a="1"/>
  <c r="AN15" i="41" s="1"/>
  <c r="AN16" i="41" a="1"/>
  <c r="AN16" i="41" s="1"/>
  <c r="AN3" i="41" a="1"/>
  <c r="AN3" i="41" s="1"/>
  <c r="AN28" i="41" a="1"/>
  <c r="AN28" i="41" s="1"/>
  <c r="AN4" i="41" a="1"/>
  <c r="AN4" i="41" s="1"/>
  <c r="AN30" i="41" a="1"/>
  <c r="AN30" i="41" s="1"/>
  <c r="AN21" i="41" a="1"/>
  <c r="AN21" i="41" s="1"/>
  <c r="AN9" i="41" a="1"/>
  <c r="AN9" i="41" s="1"/>
  <c r="AN38" i="41" a="1"/>
  <c r="AN38" i="41" s="1"/>
  <c r="AN7" i="41" a="1"/>
  <c r="AN7" i="41" s="1"/>
  <c r="AN26" i="41" a="1"/>
  <c r="AN26" i="41" s="1"/>
  <c r="AN25" i="41" a="1"/>
  <c r="AN25" i="41" s="1"/>
  <c r="AN36" i="41" a="1"/>
  <c r="AN36" i="41" s="1"/>
  <c r="AN33" i="41" a="1"/>
  <c r="AN33" i="41" s="1"/>
  <c r="AN23" i="41" a="1"/>
  <c r="AN23" i="41" s="1"/>
  <c r="AN22" i="41" a="1"/>
  <c r="AN22" i="41" s="1"/>
  <c r="AN31" i="41" a="1"/>
  <c r="AN31" i="41" s="1"/>
  <c r="AN5" i="41" a="1"/>
  <c r="AN5" i="41" s="1"/>
  <c r="AN8" i="41" a="1"/>
  <c r="AN8" i="41" s="1"/>
  <c r="AN27" i="41" a="1"/>
  <c r="AN27" i="41" s="1"/>
  <c r="AN39" i="41" a="1"/>
  <c r="AN39" i="41" s="1"/>
  <c r="AN6" i="41" a="1"/>
  <c r="AN6" i="41" s="1"/>
  <c r="AN34" i="41" a="1"/>
  <c r="AN34" i="41" s="1"/>
  <c r="AN13" i="41" a="1"/>
  <c r="AN13" i="41" s="1"/>
  <c r="AN35" i="41" a="1"/>
  <c r="AN35" i="41" s="1"/>
  <c r="AN10" i="41" a="1"/>
  <c r="AN10" i="41" s="1"/>
  <c r="AN18" i="41" a="1"/>
  <c r="AN18" i="41" s="1"/>
  <c r="AQ15" i="41" s="1"/>
  <c r="AS15" i="41" s="1"/>
  <c r="AF15" i="41" s="1"/>
  <c r="AD15" i="41" s="1"/>
  <c r="AC15" i="41" s="1"/>
  <c r="AN12" i="41" a="1"/>
  <c r="AN12" i="41" s="1"/>
  <c r="AN11" i="41" a="1"/>
  <c r="AN11" i="41" s="1"/>
  <c r="AN20" i="41" a="1"/>
  <c r="AN20" i="41" s="1"/>
  <c r="AN19" i="41" a="1"/>
  <c r="AN19" i="41" s="1"/>
  <c r="AN2" i="41" a="1"/>
  <c r="AN2" i="41" s="1"/>
  <c r="AN32" i="41" a="1"/>
  <c r="AN32" i="41" s="1"/>
  <c r="AN40" i="41" a="1"/>
  <c r="AN40" i="41" s="1"/>
  <c r="AN29" i="41" a="1"/>
  <c r="AN29" i="41" s="1"/>
  <c r="AN33" i="58" a="1"/>
  <c r="AN33" i="58" s="1"/>
  <c r="AN38" i="58" a="1"/>
  <c r="AN38" i="58" s="1"/>
  <c r="AN28" i="58" a="1"/>
  <c r="AN28" i="58" s="1"/>
  <c r="AN27" i="58" a="1"/>
  <c r="AN27" i="58" s="1"/>
  <c r="AN23" i="58" a="1"/>
  <c r="AN23" i="58" s="1"/>
  <c r="AN6" i="58" a="1"/>
  <c r="AN6" i="58" s="1"/>
  <c r="AN19" i="58" a="1"/>
  <c r="AN19" i="58" s="1"/>
  <c r="AN8" i="58" a="1"/>
  <c r="AN8" i="58" s="1"/>
  <c r="AN14" i="58" a="1"/>
  <c r="AN14" i="58" s="1"/>
  <c r="AN7" i="58" a="1"/>
  <c r="AN7" i="58" s="1"/>
  <c r="AN32" i="58" a="1"/>
  <c r="AN32" i="58" s="1"/>
  <c r="AN36" i="58" a="1"/>
  <c r="AN36" i="58" s="1"/>
  <c r="AN24" i="58" a="1"/>
  <c r="AN24" i="58" s="1"/>
  <c r="AN20" i="58" a="1"/>
  <c r="AN20" i="58" s="1"/>
  <c r="AN22" i="58" a="1"/>
  <c r="AN22" i="58" s="1"/>
  <c r="AN3" i="58" a="1"/>
  <c r="AN3" i="58" s="1"/>
  <c r="AN16" i="58" a="1"/>
  <c r="AN16" i="58" s="1"/>
  <c r="AN5" i="58" a="1"/>
  <c r="AN5" i="58" s="1"/>
  <c r="AN2" i="58" a="1"/>
  <c r="AN2" i="58" s="1"/>
  <c r="AN4" i="58" a="1"/>
  <c r="AN4" i="58" s="1"/>
  <c r="AN31" i="58" a="1"/>
  <c r="AN31" i="58" s="1"/>
  <c r="AN40" i="58" a="1"/>
  <c r="AN40" i="58" s="1"/>
  <c r="AN18" i="58" a="1"/>
  <c r="AN18" i="58" s="1"/>
  <c r="AN12" i="58" a="1"/>
  <c r="AN12" i="58" s="1"/>
  <c r="AN9" i="58" a="1"/>
  <c r="AN9" i="58" s="1"/>
  <c r="AN29" i="58" a="1"/>
  <c r="AN29" i="58" s="1"/>
  <c r="AN13" i="58" a="1"/>
  <c r="AN13" i="58" s="1"/>
  <c r="AN34" i="58" a="1"/>
  <c r="AN34" i="58" s="1"/>
  <c r="AN17" i="58" a="1"/>
  <c r="AN17" i="58" s="1"/>
  <c r="AN37" i="58" a="1"/>
  <c r="AN37" i="58" s="1"/>
  <c r="AN26" i="58" a="1"/>
  <c r="AN26" i="58" s="1"/>
  <c r="AN30" i="58" a="1"/>
  <c r="AN30" i="58" s="1"/>
  <c r="AN39" i="58" a="1"/>
  <c r="AN39" i="58" s="1"/>
  <c r="AN15" i="58" a="1"/>
  <c r="AN15" i="58" s="1"/>
  <c r="AQ10" i="58" s="1"/>
  <c r="AN10" i="58" a="1"/>
  <c r="AN10" i="58" s="1"/>
  <c r="AN35" i="58" a="1"/>
  <c r="AN35" i="58" s="1"/>
  <c r="AN21" i="58" a="1"/>
  <c r="AN21" i="58" s="1"/>
  <c r="AN25" i="58" a="1"/>
  <c r="AN25" i="58" s="1"/>
  <c r="AN11" i="58" a="1"/>
  <c r="AN11" i="58" s="1"/>
  <c r="AM49" i="48" a="1"/>
  <c r="AM49" i="48" s="1"/>
  <c r="AM31" i="48" a="1"/>
  <c r="AM31" i="48" s="1"/>
  <c r="AM34" i="48" a="1"/>
  <c r="AM34" i="48" s="1"/>
  <c r="AM39" i="48" a="1"/>
  <c r="AM39" i="48" s="1"/>
  <c r="AM45" i="48" a="1"/>
  <c r="AM45" i="48" s="1"/>
  <c r="AM22" i="48" a="1"/>
  <c r="AM22" i="48" s="1"/>
  <c r="AM17" i="48" a="1"/>
  <c r="AM17" i="48" s="1"/>
  <c r="AM11" i="48" a="1"/>
  <c r="AM11" i="48" s="1"/>
  <c r="AM28" i="48" a="1"/>
  <c r="AM28" i="48" s="1"/>
  <c r="AM7" i="48" a="1"/>
  <c r="AM7" i="48" s="1"/>
  <c r="AM10" i="48" a="1"/>
  <c r="AM10" i="48" s="1"/>
  <c r="AM8" i="48" a="1"/>
  <c r="AM8" i="48" s="1"/>
  <c r="AM30" i="48" a="1"/>
  <c r="AM30" i="48" s="1"/>
  <c r="AM12" i="48" a="1"/>
  <c r="AM12" i="48" s="1"/>
  <c r="AM4" i="48" a="1"/>
  <c r="AM4" i="48" s="1"/>
  <c r="AP6" i="48" s="1"/>
  <c r="AR6" i="48" s="1"/>
  <c r="AF6" i="48" s="1"/>
  <c r="AD6" i="48" s="1"/>
  <c r="AC6" i="48" s="1"/>
  <c r="AM40" i="48" a="1"/>
  <c r="AM40" i="48" s="1"/>
  <c r="AM25" i="48" a="1"/>
  <c r="AM25" i="48" s="1"/>
  <c r="AM27" i="48" a="1"/>
  <c r="AM27" i="48" s="1"/>
  <c r="AM19" i="48" a="1"/>
  <c r="AM19" i="48" s="1"/>
  <c r="AM9" i="48" a="1"/>
  <c r="AM9" i="48" s="1"/>
  <c r="AM5" i="48" a="1"/>
  <c r="AM5" i="48" s="1"/>
  <c r="AM47" i="48" a="1"/>
  <c r="AM47" i="48" s="1"/>
  <c r="AM44" i="48" a="1"/>
  <c r="AM44" i="48" s="1"/>
  <c r="AM18" i="48" a="1"/>
  <c r="AM18" i="48" s="1"/>
  <c r="AM33" i="48" a="1"/>
  <c r="AM33" i="48" s="1"/>
  <c r="AM38" i="48" a="1"/>
  <c r="AM38" i="48" s="1"/>
  <c r="AM36" i="48" a="1"/>
  <c r="AM36" i="48" s="1"/>
  <c r="AM23" i="48" a="1"/>
  <c r="AM23" i="48" s="1"/>
  <c r="AM24" i="48" a="1"/>
  <c r="AM24" i="48" s="1"/>
  <c r="AM14" i="48" a="1"/>
  <c r="AM14" i="48" s="1"/>
  <c r="AM35" i="48" a="1"/>
  <c r="AM35" i="48" s="1"/>
  <c r="AM21" i="48" a="1"/>
  <c r="AM21" i="48" s="1"/>
  <c r="AM13" i="48" a="1"/>
  <c r="AM13" i="48" s="1"/>
  <c r="AM32" i="48" a="1"/>
  <c r="AM32" i="48" s="1"/>
  <c r="AM48" i="48" a="1"/>
  <c r="AM48" i="48" s="1"/>
  <c r="AM26" i="48" a="1"/>
  <c r="AM26" i="48" s="1"/>
  <c r="AM16" i="48" a="1"/>
  <c r="AM16" i="48" s="1"/>
  <c r="AM15" i="48" a="1"/>
  <c r="AM15" i="48" s="1"/>
  <c r="AM2" i="48" a="1"/>
  <c r="AM2" i="48" s="1"/>
  <c r="AM20" i="48" a="1"/>
  <c r="AM20" i="48" s="1"/>
  <c r="AM41" i="48" a="1"/>
  <c r="AM41" i="48" s="1"/>
  <c r="AM6" i="48" a="1"/>
  <c r="AM6" i="48" s="1"/>
  <c r="AP24" i="48" s="1"/>
  <c r="AM43" i="48" a="1"/>
  <c r="AM43" i="48" s="1"/>
  <c r="AM37" i="48" a="1"/>
  <c r="AM37" i="48" s="1"/>
  <c r="AM3" i="48" a="1"/>
  <c r="AM3" i="48" s="1"/>
  <c r="AM42" i="48" a="1"/>
  <c r="AM42" i="48" s="1"/>
  <c r="AM46" i="48" a="1"/>
  <c r="AM46" i="48" s="1"/>
  <c r="AM29" i="48" a="1"/>
  <c r="AM29" i="48" s="1"/>
  <c r="AN7" i="12" a="1"/>
  <c r="AN7" i="12" s="1"/>
  <c r="AN39" i="12" a="1"/>
  <c r="AN39" i="12" s="1"/>
  <c r="AN19" i="12" a="1"/>
  <c r="AN19" i="12" s="1"/>
  <c r="AN4" i="12" a="1"/>
  <c r="AN4" i="12" s="1"/>
  <c r="AN31" i="12" a="1"/>
  <c r="AN31" i="12" s="1"/>
  <c r="AN26" i="12" a="1"/>
  <c r="AN26" i="12" s="1"/>
  <c r="AN13" i="12" a="1"/>
  <c r="AN13" i="12" s="1"/>
  <c r="AN28" i="12" a="1"/>
  <c r="AN28" i="12" s="1"/>
  <c r="AN16" i="12" a="1"/>
  <c r="AN16" i="12" s="1"/>
  <c r="AN21" i="12" a="1"/>
  <c r="AN21" i="12" s="1"/>
  <c r="AN3" i="12" a="1"/>
  <c r="AN3" i="12" s="1"/>
  <c r="AN35" i="12" a="1"/>
  <c r="AN35" i="12" s="1"/>
  <c r="AN5" i="12" a="1"/>
  <c r="AN5" i="12" s="1"/>
  <c r="AN15" i="12" a="1"/>
  <c r="AN15" i="12" s="1"/>
  <c r="AN27" i="12" a="1"/>
  <c r="AN27" i="12" s="1"/>
  <c r="AN32" i="12" a="1"/>
  <c r="AN32" i="12" s="1"/>
  <c r="AN25" i="12" a="1"/>
  <c r="AN25" i="12" s="1"/>
  <c r="AN36" i="12" a="1"/>
  <c r="AN36" i="12" s="1"/>
  <c r="AN6" i="12" a="1"/>
  <c r="AN6" i="12" s="1"/>
  <c r="AN18" i="12" a="1"/>
  <c r="AN18" i="12" s="1"/>
  <c r="AN30" i="12" a="1"/>
  <c r="AN30" i="12" s="1"/>
  <c r="AN17" i="12" a="1"/>
  <c r="AN17" i="12" s="1"/>
  <c r="AN24" i="12" a="1"/>
  <c r="AN24" i="12" s="1"/>
  <c r="AN22" i="12" a="1"/>
  <c r="AN22" i="12" s="1"/>
  <c r="AN2" i="12" a="1"/>
  <c r="AN2" i="12" s="1"/>
  <c r="AN23" i="12" a="1"/>
  <c r="AN23" i="12" s="1"/>
  <c r="AN40" i="12" a="1"/>
  <c r="AN40" i="12" s="1"/>
  <c r="AN38" i="12" a="1"/>
  <c r="AN38" i="12" s="1"/>
  <c r="AN34" i="12" a="1"/>
  <c r="AN34" i="12" s="1"/>
  <c r="AN10" i="12" a="1"/>
  <c r="AN10" i="12" s="1"/>
  <c r="AN12" i="12" a="1"/>
  <c r="AN12" i="12" s="1"/>
  <c r="AN20" i="12" a="1"/>
  <c r="AN20" i="12" s="1"/>
  <c r="AN11" i="12" a="1"/>
  <c r="AN11" i="12" s="1"/>
  <c r="AN14" i="12" a="1"/>
  <c r="AN14" i="12" s="1"/>
  <c r="AN9" i="12" a="1"/>
  <c r="AN9" i="12" s="1"/>
  <c r="AN33" i="12" a="1"/>
  <c r="AN33" i="12" s="1"/>
  <c r="AN29" i="12" a="1"/>
  <c r="AN29" i="12" s="1"/>
  <c r="AN8" i="12" a="1"/>
  <c r="AN8" i="12" s="1"/>
  <c r="AN37" i="12" a="1"/>
  <c r="AN37" i="12" s="1"/>
  <c r="AM25" i="43" a="1"/>
  <c r="AM25" i="43" s="1"/>
  <c r="AM9" i="43" a="1"/>
  <c r="AM9" i="43" s="1"/>
  <c r="AP25" i="43" s="1"/>
  <c r="AM26" i="43" a="1"/>
  <c r="AM26" i="43" s="1"/>
  <c r="AM48" i="43" a="1"/>
  <c r="AM48" i="43" s="1"/>
  <c r="AM45" i="43" a="1"/>
  <c r="AM45" i="43" s="1"/>
  <c r="AM12" i="43" a="1"/>
  <c r="AM12" i="43" s="1"/>
  <c r="AP15" i="43" s="1"/>
  <c r="AR63" i="43" s="1"/>
  <c r="AF63" i="43" s="1"/>
  <c r="AD63" i="43" s="1"/>
  <c r="AC63" i="43" s="1"/>
  <c r="AM49" i="53" a="1"/>
  <c r="AM49" i="53" s="1"/>
  <c r="AM45" i="53" a="1"/>
  <c r="AM45" i="53" s="1"/>
  <c r="AM35" i="53" a="1"/>
  <c r="AM35" i="53" s="1"/>
  <c r="AM33" i="53" a="1"/>
  <c r="AM33" i="53" s="1"/>
  <c r="AM31" i="53" a="1"/>
  <c r="AM31" i="53" s="1"/>
  <c r="AM27" i="53" a="1"/>
  <c r="AM27" i="53" s="1"/>
  <c r="AM17" i="53" a="1"/>
  <c r="AM17" i="53" s="1"/>
  <c r="AM34" i="53" a="1"/>
  <c r="AM34" i="53" s="1"/>
  <c r="AM8" i="53" a="1"/>
  <c r="AM8" i="53" s="1"/>
  <c r="AM12" i="53" a="1"/>
  <c r="AM12" i="53" s="1"/>
  <c r="AM4" i="53" a="1"/>
  <c r="AM4" i="53" s="1"/>
  <c r="AM9" i="53" a="1"/>
  <c r="AM9" i="53" s="1"/>
  <c r="AM38" i="53" a="1"/>
  <c r="AM38" i="53" s="1"/>
  <c r="AM47" i="53" a="1"/>
  <c r="AM47" i="53" s="1"/>
  <c r="AM44" i="53" a="1"/>
  <c r="AM44" i="53" s="1"/>
  <c r="AM43" i="53" a="1"/>
  <c r="AM43" i="53" s="1"/>
  <c r="AM24" i="53" a="1"/>
  <c r="AM24" i="53" s="1"/>
  <c r="AM30" i="53" a="1"/>
  <c r="AM30" i="53" s="1"/>
  <c r="AM21" i="53" a="1"/>
  <c r="AM21" i="53" s="1"/>
  <c r="AM11" i="53" a="1"/>
  <c r="AM11" i="53" s="1"/>
  <c r="AM22" i="53" a="1"/>
  <c r="AM22" i="53" s="1"/>
  <c r="AM26" i="53" a="1"/>
  <c r="AM26" i="53" s="1"/>
  <c r="AM2" i="53" a="1"/>
  <c r="AM2" i="53" s="1"/>
  <c r="AM3" i="53" a="1"/>
  <c r="AM3" i="53" s="1"/>
  <c r="AM23" i="53" a="1"/>
  <c r="AM23" i="53" s="1"/>
  <c r="AM41" i="53" a="1"/>
  <c r="AM41" i="53" s="1"/>
  <c r="AM10" i="53" a="1"/>
  <c r="AM10" i="53" s="1"/>
  <c r="AM40" i="53" a="1"/>
  <c r="AM40" i="53" s="1"/>
  <c r="AM6" i="53" a="1"/>
  <c r="AM6" i="53" s="1"/>
  <c r="AM32" i="53" a="1"/>
  <c r="AM32" i="53" s="1"/>
  <c r="AM37" i="53" a="1"/>
  <c r="AM37" i="53" s="1"/>
  <c r="AM15" i="53" a="1"/>
  <c r="AM15" i="53" s="1"/>
  <c r="AM20" i="53" a="1"/>
  <c r="AM20" i="53" s="1"/>
  <c r="AM29" i="53" a="1"/>
  <c r="AM29" i="53" s="1"/>
  <c r="AM5" i="53" a="1"/>
  <c r="AM5" i="53" s="1"/>
  <c r="AM48" i="53" a="1"/>
  <c r="AM48" i="53" s="1"/>
  <c r="AM28" i="53" a="1"/>
  <c r="AM28" i="53" s="1"/>
  <c r="AM18" i="53" a="1"/>
  <c r="AM18" i="53" s="1"/>
  <c r="AM46" i="53" a="1"/>
  <c r="AM46" i="53" s="1"/>
  <c r="AM42" i="53" a="1"/>
  <c r="AM42" i="53" s="1"/>
  <c r="AM13" i="53" a="1"/>
  <c r="AM13" i="53" s="1"/>
  <c r="AM7" i="53" a="1"/>
  <c r="AM7" i="53" s="1"/>
  <c r="AM39" i="53" a="1"/>
  <c r="AM39" i="53" s="1"/>
  <c r="AM16" i="53" a="1"/>
  <c r="AM16" i="53" s="1"/>
  <c r="AM19" i="53" a="1"/>
  <c r="AM19" i="53" s="1"/>
  <c r="AM36" i="53" a="1"/>
  <c r="AM36" i="53" s="1"/>
  <c r="AM14" i="53" a="1"/>
  <c r="AM14" i="53" s="1"/>
  <c r="AM25" i="53" a="1"/>
  <c r="AM25" i="53" s="1"/>
  <c r="A104" i="46"/>
  <c r="AM11" i="34" a="1"/>
  <c r="AM11" i="34" s="1"/>
  <c r="AM39" i="34" a="1"/>
  <c r="AM39" i="34" s="1"/>
  <c r="AM2" i="34" a="1"/>
  <c r="AM2" i="34" s="1"/>
  <c r="AM33" i="34" a="1"/>
  <c r="AM33" i="34" s="1"/>
  <c r="AM45" i="34" a="1"/>
  <c r="AM45" i="34" s="1"/>
  <c r="AM20" i="34" a="1"/>
  <c r="AM20" i="34" s="1"/>
  <c r="AM36" i="34" a="1"/>
  <c r="AM36" i="34" s="1"/>
  <c r="AM42" i="34" a="1"/>
  <c r="AM42" i="34" s="1"/>
  <c r="AM24" i="34" a="1"/>
  <c r="AM24" i="34" s="1"/>
  <c r="AM27" i="34" a="1"/>
  <c r="AM27" i="34" s="1"/>
  <c r="AM12" i="34" a="1"/>
  <c r="AM12" i="34" s="1"/>
  <c r="AM10" i="34" a="1"/>
  <c r="AM10" i="34" s="1"/>
  <c r="AM17" i="34" a="1"/>
  <c r="AM17" i="34" s="1"/>
  <c r="AM43" i="34" a="1"/>
  <c r="AM43" i="34" s="1"/>
  <c r="AM21" i="34" a="1"/>
  <c r="AM21" i="34" s="1"/>
  <c r="AM8" i="34" a="1"/>
  <c r="AM8" i="34" s="1"/>
  <c r="AM38" i="34" a="1"/>
  <c r="AM38" i="34" s="1"/>
  <c r="AM7" i="34" a="1"/>
  <c r="AM7" i="34" s="1"/>
  <c r="AM30" i="34" a="1"/>
  <c r="AM30" i="34" s="1"/>
  <c r="AM6" i="34" a="1"/>
  <c r="AM6" i="34" s="1"/>
  <c r="AM22" i="34" a="1"/>
  <c r="AM22" i="34" s="1"/>
  <c r="AM49" i="34" a="1"/>
  <c r="AM49" i="34" s="1"/>
  <c r="AM35" i="34" a="1"/>
  <c r="AM35" i="34" s="1"/>
  <c r="AM23" i="34" a="1"/>
  <c r="AM23" i="34" s="1"/>
  <c r="AM26" i="34" a="1"/>
  <c r="AM26" i="34" s="1"/>
  <c r="AM9" i="34" a="1"/>
  <c r="AM9" i="34" s="1"/>
  <c r="AM44" i="34" a="1"/>
  <c r="AM44" i="34" s="1"/>
  <c r="AM29" i="34" a="1"/>
  <c r="AM29" i="34" s="1"/>
  <c r="AM16" i="34" a="1"/>
  <c r="AM16" i="34" s="1"/>
  <c r="AM18" i="34" a="1"/>
  <c r="AM18" i="34" s="1"/>
  <c r="AM19" i="34" a="1"/>
  <c r="AM19" i="34" s="1"/>
  <c r="AM34" i="34" a="1"/>
  <c r="AM34" i="34" s="1"/>
  <c r="AM15" i="34" a="1"/>
  <c r="AM15" i="34" s="1"/>
  <c r="AM31" i="34" a="1"/>
  <c r="AM31" i="34" s="1"/>
  <c r="AM32" i="34" a="1"/>
  <c r="AM32" i="34" s="1"/>
  <c r="AM13" i="34" a="1"/>
  <c r="AM13" i="34" s="1"/>
  <c r="AM4" i="34" a="1"/>
  <c r="AM4" i="34" s="1"/>
  <c r="AM48" i="34" a="1"/>
  <c r="AM48" i="34" s="1"/>
  <c r="AM46" i="34" a="1"/>
  <c r="AM46" i="34" s="1"/>
  <c r="AM41" i="34" a="1"/>
  <c r="AM41" i="34" s="1"/>
  <c r="AM40" i="34" a="1"/>
  <c r="AM40" i="34" s="1"/>
  <c r="AM25" i="34" a="1"/>
  <c r="AM25" i="34" s="1"/>
  <c r="AM3" i="34" a="1"/>
  <c r="AM3" i="34" s="1"/>
  <c r="AM28" i="34" a="1"/>
  <c r="AM28" i="34" s="1"/>
  <c r="AM47" i="34" a="1"/>
  <c r="AM47" i="34" s="1"/>
  <c r="AM5" i="34" a="1"/>
  <c r="AM5" i="34" s="1"/>
  <c r="AM14" i="34" a="1"/>
  <c r="AM14" i="34" s="1"/>
  <c r="AM37" i="34" a="1"/>
  <c r="AM37" i="34" s="1"/>
  <c r="AN30" i="30" a="1"/>
  <c r="AN30" i="30" s="1"/>
  <c r="AN18" i="30" a="1"/>
  <c r="AN18" i="30" s="1"/>
  <c r="AN2" i="30" a="1"/>
  <c r="AN2" i="30" s="1"/>
  <c r="AN16" i="30" a="1"/>
  <c r="AN16" i="30" s="1"/>
  <c r="AN21" i="30" a="1"/>
  <c r="AN21" i="30" s="1"/>
  <c r="AN5" i="30" a="1"/>
  <c r="AN5" i="30" s="1"/>
  <c r="AN19" i="30" a="1"/>
  <c r="AN19" i="30" s="1"/>
  <c r="AN31" i="30" a="1"/>
  <c r="AN31" i="30" s="1"/>
  <c r="AN38" i="30" a="1"/>
  <c r="AN38" i="30" s="1"/>
  <c r="AN26" i="30" a="1"/>
  <c r="AN26" i="30" s="1"/>
  <c r="AN6" i="30" a="1"/>
  <c r="AN6" i="30" s="1"/>
  <c r="AN36" i="30" a="1"/>
  <c r="AN36" i="30" s="1"/>
  <c r="AN40" i="30" a="1"/>
  <c r="AN40" i="30" s="1"/>
  <c r="AN35" i="30" a="1"/>
  <c r="AN35" i="30" s="1"/>
  <c r="AN17" i="30" a="1"/>
  <c r="AN17" i="30" s="1"/>
  <c r="AN28" i="30" a="1"/>
  <c r="AN28" i="30" s="1"/>
  <c r="AN13" i="30" a="1"/>
  <c r="AN13" i="30" s="1"/>
  <c r="AN4" i="30" a="1"/>
  <c r="AN4" i="30" s="1"/>
  <c r="AN39" i="30" a="1"/>
  <c r="AN39" i="30" s="1"/>
  <c r="AN20" i="30" a="1"/>
  <c r="AN20" i="30" s="1"/>
  <c r="AN3" i="30" a="1"/>
  <c r="AN3" i="30" s="1"/>
  <c r="AN25" i="30" a="1"/>
  <c r="AN25" i="30" s="1"/>
  <c r="AN33" i="30" a="1"/>
  <c r="AN33" i="30" s="1"/>
  <c r="AN9" i="30" a="1"/>
  <c r="AN9" i="30" s="1"/>
  <c r="AN14" i="30" a="1"/>
  <c r="AN14" i="30" s="1"/>
  <c r="AN10" i="30" a="1"/>
  <c r="AN10" i="30" s="1"/>
  <c r="AN29" i="30" a="1"/>
  <c r="AN29" i="30" s="1"/>
  <c r="AN11" i="30" a="1"/>
  <c r="AN11" i="30" s="1"/>
  <c r="AN8" i="30" a="1"/>
  <c r="AN8" i="30" s="1"/>
  <c r="AN34" i="30" a="1"/>
  <c r="AN34" i="30" s="1"/>
  <c r="AN23" i="30" a="1"/>
  <c r="AN23" i="30" s="1"/>
  <c r="AN7" i="30" a="1"/>
  <c r="AN7" i="30" s="1"/>
  <c r="AQ20" i="30" s="1"/>
  <c r="AS20" i="30" s="1"/>
  <c r="AF20" i="30" s="1"/>
  <c r="AD20" i="30" s="1"/>
  <c r="AC20" i="30" s="1"/>
  <c r="AN27" i="30" a="1"/>
  <c r="AN27" i="30" s="1"/>
  <c r="AN22" i="30" a="1"/>
  <c r="AN22" i="30" s="1"/>
  <c r="AN32" i="30" a="1"/>
  <c r="AN32" i="30" s="1"/>
  <c r="AN24" i="30" a="1"/>
  <c r="AN24" i="30" s="1"/>
  <c r="AN15" i="30" a="1"/>
  <c r="AN15" i="30" s="1"/>
  <c r="AN12" i="30" a="1"/>
  <c r="AN12" i="30" s="1"/>
  <c r="AN37" i="30" a="1"/>
  <c r="AN37" i="30" s="1"/>
  <c r="AN12" i="33" a="1"/>
  <c r="AN12" i="33" s="1"/>
  <c r="AN26" i="33" a="1"/>
  <c r="AN26" i="33" s="1"/>
  <c r="AN24" i="33" a="1"/>
  <c r="AN24" i="33" s="1"/>
  <c r="AN9" i="33" a="1"/>
  <c r="AN9" i="33" s="1"/>
  <c r="AN30" i="33" a="1"/>
  <c r="AN30" i="33" s="1"/>
  <c r="AN20" i="33" a="1"/>
  <c r="AN20" i="33" s="1"/>
  <c r="AN33" i="33" a="1"/>
  <c r="AN33" i="33" s="1"/>
  <c r="AN22" i="33" a="1"/>
  <c r="AN22" i="33" s="1"/>
  <c r="AN2" i="33" a="1"/>
  <c r="AN2" i="33" s="1"/>
  <c r="AN5" i="33" a="1"/>
  <c r="AN5" i="33" s="1"/>
  <c r="AN13" i="33" a="1"/>
  <c r="AN13" i="33" s="1"/>
  <c r="AN4" i="33" a="1"/>
  <c r="AN4" i="33" s="1"/>
  <c r="AN16" i="33" a="1"/>
  <c r="AN16" i="33" s="1"/>
  <c r="AN23" i="33" a="1"/>
  <c r="AN23" i="33" s="1"/>
  <c r="AN7" i="33" a="1"/>
  <c r="AN7" i="33" s="1"/>
  <c r="AN10" i="33" a="1"/>
  <c r="AN10" i="33" s="1"/>
  <c r="AN19" i="33" a="1"/>
  <c r="AN19" i="33" s="1"/>
  <c r="AN14" i="33" a="1"/>
  <c r="AN14" i="33" s="1"/>
  <c r="AN36" i="33" a="1"/>
  <c r="AN36" i="33" s="1"/>
  <c r="AN34" i="33" a="1"/>
  <c r="AN34" i="33" s="1"/>
  <c r="AN27" i="33" a="1"/>
  <c r="AN27" i="33" s="1"/>
  <c r="AN21" i="33" a="1"/>
  <c r="AN21" i="33" s="1"/>
  <c r="AN28" i="33" a="1"/>
  <c r="AN28" i="33" s="1"/>
  <c r="AN11" i="33" a="1"/>
  <c r="AN11" i="33" s="1"/>
  <c r="AN40" i="33" a="1"/>
  <c r="AN40" i="33" s="1"/>
  <c r="AN37" i="33" a="1"/>
  <c r="AN37" i="33" s="1"/>
  <c r="AN25" i="33" a="1"/>
  <c r="AN25" i="33" s="1"/>
  <c r="AN35" i="33" a="1"/>
  <c r="AN35" i="33" s="1"/>
  <c r="AN39" i="33" a="1"/>
  <c r="AN39" i="33" s="1"/>
  <c r="AN15" i="33" a="1"/>
  <c r="AN15" i="33" s="1"/>
  <c r="AN6" i="33" a="1"/>
  <c r="AN6" i="33" s="1"/>
  <c r="AN32" i="33" a="1"/>
  <c r="AN32" i="33" s="1"/>
  <c r="AN18" i="33" a="1"/>
  <c r="AN18" i="33" s="1"/>
  <c r="AQ3" i="33" s="1"/>
  <c r="AN38" i="33" a="1"/>
  <c r="AN38" i="33" s="1"/>
  <c r="AN29" i="33" a="1"/>
  <c r="AN29" i="33" s="1"/>
  <c r="AN8" i="33" a="1"/>
  <c r="AN8" i="33" s="1"/>
  <c r="AN17" i="33" a="1"/>
  <c r="AN17" i="33" s="1"/>
  <c r="AQ16" i="33" s="1"/>
  <c r="AS16" i="33" s="1"/>
  <c r="AF16" i="33" s="1"/>
  <c r="AD16" i="33" s="1"/>
  <c r="AC16" i="33" s="1"/>
  <c r="AN31" i="33" a="1"/>
  <c r="AN31" i="33" s="1"/>
  <c r="AN3" i="33" a="1"/>
  <c r="AN3" i="33" s="1"/>
  <c r="AN28" i="59" a="1"/>
  <c r="AN28" i="59" s="1"/>
  <c r="AN15" i="59" a="1"/>
  <c r="AN15" i="59" s="1"/>
  <c r="AN7" i="59" a="1"/>
  <c r="AN7" i="59" s="1"/>
  <c r="AN16" i="59" a="1"/>
  <c r="AN16" i="59" s="1"/>
  <c r="AN18" i="59" a="1"/>
  <c r="AN18" i="59" s="1"/>
  <c r="AN25" i="59" a="1"/>
  <c r="AN25" i="59" s="1"/>
  <c r="AN11" i="59" a="1"/>
  <c r="AN11" i="59" s="1"/>
  <c r="AN35" i="59" a="1"/>
  <c r="AN35" i="59" s="1"/>
  <c r="AN24" i="59" a="1"/>
  <c r="AN24" i="59" s="1"/>
  <c r="AN33" i="59" a="1"/>
  <c r="AN33" i="59" s="1"/>
  <c r="AN19" i="59" a="1"/>
  <c r="AN19" i="59" s="1"/>
  <c r="AN14" i="59" a="1"/>
  <c r="AN14" i="59" s="1"/>
  <c r="AN6" i="59" a="1"/>
  <c r="AN6" i="59" s="1"/>
  <c r="AN34" i="59" a="1"/>
  <c r="AN34" i="59" s="1"/>
  <c r="AN3" i="59" a="1"/>
  <c r="AN3" i="59" s="1"/>
  <c r="AN36" i="59" a="1"/>
  <c r="AN36" i="59" s="1"/>
  <c r="AN22" i="59" a="1"/>
  <c r="AN22" i="59" s="1"/>
  <c r="AN8" i="59" a="1"/>
  <c r="AN8" i="59" s="1"/>
  <c r="AN32" i="59" a="1"/>
  <c r="AN32" i="59" s="1"/>
  <c r="AN2" i="59" a="1"/>
  <c r="AN2" i="59" s="1"/>
  <c r="AN30" i="59" a="1"/>
  <c r="AN30" i="59" s="1"/>
  <c r="AN31" i="59" a="1"/>
  <c r="AN31" i="59" s="1"/>
  <c r="AN9" i="59" a="1"/>
  <c r="AN9" i="59" s="1"/>
  <c r="AN10" i="59" a="1"/>
  <c r="AN10" i="59" s="1"/>
  <c r="AN37" i="59" a="1"/>
  <c r="AN37" i="59" s="1"/>
  <c r="AN23" i="59" a="1"/>
  <c r="AN23" i="59" s="1"/>
  <c r="AN13" i="59" a="1"/>
  <c r="AN13" i="59" s="1"/>
  <c r="AN27" i="59" a="1"/>
  <c r="AN27" i="59" s="1"/>
  <c r="AN20" i="59" a="1"/>
  <c r="AN20" i="59" s="1"/>
  <c r="AN17" i="59" a="1"/>
  <c r="AN17" i="59" s="1"/>
  <c r="AN38" i="59" a="1"/>
  <c r="AN38" i="59" s="1"/>
  <c r="AN40" i="59" a="1"/>
  <c r="AN40" i="59" s="1"/>
  <c r="AN39" i="59" a="1"/>
  <c r="AN39" i="59" s="1"/>
  <c r="AN26" i="59" a="1"/>
  <c r="AN26" i="59" s="1"/>
  <c r="AN4" i="59" a="1"/>
  <c r="AN4" i="59" s="1"/>
  <c r="AN5" i="59" a="1"/>
  <c r="AN5" i="59" s="1"/>
  <c r="AN21" i="59" a="1"/>
  <c r="AN21" i="59" s="1"/>
  <c r="AN12" i="59" a="1"/>
  <c r="AN12" i="59" s="1"/>
  <c r="AN29" i="59" a="1"/>
  <c r="AN29" i="59" s="1"/>
  <c r="AN16" i="47" a="1"/>
  <c r="AN16" i="47" s="1"/>
  <c r="AN30" i="47" a="1"/>
  <c r="AN30" i="47" s="1"/>
  <c r="AN12" i="47" a="1"/>
  <c r="AN12" i="47" s="1"/>
  <c r="AN35" i="47" a="1"/>
  <c r="AN35" i="47" s="1"/>
  <c r="AN5" i="47" a="1"/>
  <c r="AN5" i="47" s="1"/>
  <c r="AN15" i="47" a="1"/>
  <c r="AN15" i="47" s="1"/>
  <c r="AN39" i="47" a="1"/>
  <c r="AN39" i="47" s="1"/>
  <c r="AN33" i="47" a="1"/>
  <c r="AN33" i="47" s="1"/>
  <c r="AN4" i="47" a="1"/>
  <c r="AN4" i="47" s="1"/>
  <c r="AN18" i="47" a="1"/>
  <c r="AN18" i="47" s="1"/>
  <c r="AN25" i="47" a="1"/>
  <c r="AN25" i="47" s="1"/>
  <c r="AN40" i="47" a="1"/>
  <c r="AN40" i="47" s="1"/>
  <c r="AN17" i="47" a="1"/>
  <c r="AN17" i="47" s="1"/>
  <c r="AQ7" i="47" s="1"/>
  <c r="AN9" i="47" a="1"/>
  <c r="AN9" i="47" s="1"/>
  <c r="AN38" i="47" a="1"/>
  <c r="AN38" i="47" s="1"/>
  <c r="AN24" i="47" a="1"/>
  <c r="AN24" i="47" s="1"/>
  <c r="AN20" i="47" a="1"/>
  <c r="AN20" i="47" s="1"/>
  <c r="AN14" i="47" a="1"/>
  <c r="AN14" i="47" s="1"/>
  <c r="AN13" i="47" a="1"/>
  <c r="AN13" i="47" s="1"/>
  <c r="AN26" i="47" a="1"/>
  <c r="AN26" i="47" s="1"/>
  <c r="AN3" i="47" a="1"/>
  <c r="AN3" i="47" s="1"/>
  <c r="AN7" i="47" a="1"/>
  <c r="AN7" i="47" s="1"/>
  <c r="AQ20" i="47" s="1"/>
  <c r="AS44" i="47" s="1"/>
  <c r="AF44" i="47" s="1"/>
  <c r="AD44" i="47" s="1"/>
  <c r="AC44" i="47" s="1"/>
  <c r="AN36" i="47" a="1"/>
  <c r="AN36" i="47" s="1"/>
  <c r="AN29" i="47" a="1"/>
  <c r="AN29" i="47" s="1"/>
  <c r="AN31" i="47" a="1"/>
  <c r="AN31" i="47" s="1"/>
  <c r="AN27" i="47" a="1"/>
  <c r="AN27" i="47" s="1"/>
  <c r="AN10" i="47" a="1"/>
  <c r="AN10" i="47" s="1"/>
  <c r="AN19" i="47" a="1"/>
  <c r="AN19" i="47" s="1"/>
  <c r="AN37" i="47" a="1"/>
  <c r="AN37" i="47" s="1"/>
  <c r="AN34" i="47" a="1"/>
  <c r="AN34" i="47" s="1"/>
  <c r="AN21" i="47" a="1"/>
  <c r="AN21" i="47" s="1"/>
  <c r="AN6" i="47" a="1"/>
  <c r="AN6" i="47" s="1"/>
  <c r="AN32" i="47" a="1"/>
  <c r="AN32" i="47" s="1"/>
  <c r="AN23" i="47" a="1"/>
  <c r="AN23" i="47" s="1"/>
  <c r="AN11" i="47" a="1"/>
  <c r="AN11" i="47" s="1"/>
  <c r="AN2" i="47" a="1"/>
  <c r="AN2" i="47" s="1"/>
  <c r="AN22" i="47" a="1"/>
  <c r="AN22" i="47" s="1"/>
  <c r="AQ13" i="47" s="1"/>
  <c r="AS13" i="47" s="1"/>
  <c r="AF13" i="47" s="1"/>
  <c r="AD13" i="47" s="1"/>
  <c r="AC13" i="47" s="1"/>
  <c r="AN8" i="47" a="1"/>
  <c r="AN8" i="47" s="1"/>
  <c r="AN28" i="47" a="1"/>
  <c r="AN28" i="47" s="1"/>
  <c r="S58" i="46"/>
  <c r="V58" i="46"/>
  <c r="AY58" i="46" s="1"/>
  <c r="Q58" i="46"/>
  <c r="BA58" i="46" s="1"/>
  <c r="Z58" i="46"/>
  <c r="AZ58" i="46" s="1"/>
  <c r="P58" i="46"/>
  <c r="Y58" i="46"/>
  <c r="AU58" i="46"/>
  <c r="AV104" i="46" s="1"/>
  <c r="D104" i="46" s="1"/>
  <c r="AW104" i="46" s="1"/>
  <c r="U58" i="46"/>
  <c r="AA58" i="46"/>
  <c r="AB58" i="46"/>
  <c r="W58" i="46"/>
  <c r="R58" i="46"/>
  <c r="AE58" i="46" a="1"/>
  <c r="AE58" i="46" s="1"/>
  <c r="AD58" i="46" s="1"/>
  <c r="AN2" i="39" a="1"/>
  <c r="AN2" i="39" s="1"/>
  <c r="AN14" i="39" a="1"/>
  <c r="AN14" i="39" s="1"/>
  <c r="AN18" i="39" a="1"/>
  <c r="AN18" i="39" s="1"/>
  <c r="AN28" i="39" a="1"/>
  <c r="AN28" i="39" s="1"/>
  <c r="AN37" i="39" a="1"/>
  <c r="AN37" i="39" s="1"/>
  <c r="AN21" i="39" a="1"/>
  <c r="AN21" i="39" s="1"/>
  <c r="AN7" i="39" a="1"/>
  <c r="AN7" i="39" s="1"/>
  <c r="AN36" i="39" a="1"/>
  <c r="AN36" i="39" s="1"/>
  <c r="AN26" i="39" a="1"/>
  <c r="AN26" i="39" s="1"/>
  <c r="AN17" i="39" a="1"/>
  <c r="AN17" i="39" s="1"/>
  <c r="AN13" i="39" a="1"/>
  <c r="AN13" i="39" s="1"/>
  <c r="AN6" i="39" a="1"/>
  <c r="AN6" i="39" s="1"/>
  <c r="AN12" i="39" a="1"/>
  <c r="AN12" i="39" s="1"/>
  <c r="AN34" i="39" a="1"/>
  <c r="AN34" i="39" s="1"/>
  <c r="AN32" i="39" a="1"/>
  <c r="AN32" i="39" s="1"/>
  <c r="AN20" i="39" a="1"/>
  <c r="AN20" i="39" s="1"/>
  <c r="AN11" i="39" a="1"/>
  <c r="AN11" i="39" s="1"/>
  <c r="AN25" i="39" a="1"/>
  <c r="AN25" i="39" s="1"/>
  <c r="AN33" i="39" a="1"/>
  <c r="AN33" i="39" s="1"/>
  <c r="AN29" i="39" a="1"/>
  <c r="AN29" i="39" s="1"/>
  <c r="AN10" i="39" a="1"/>
  <c r="AN10" i="39" s="1"/>
  <c r="AN31" i="39" a="1"/>
  <c r="AN31" i="39" s="1"/>
  <c r="AN5" i="39" a="1"/>
  <c r="AN5" i="39" s="1"/>
  <c r="AN40" i="39" a="1"/>
  <c r="AN40" i="39" s="1"/>
  <c r="AN8" i="39" a="1"/>
  <c r="AN8" i="39" s="1"/>
  <c r="AN22" i="39" a="1"/>
  <c r="AN22" i="39" s="1"/>
  <c r="AN24" i="39" a="1"/>
  <c r="AN24" i="39" s="1"/>
  <c r="AN27" i="39" a="1"/>
  <c r="AN27" i="39" s="1"/>
  <c r="AN38" i="39" a="1"/>
  <c r="AN38" i="39" s="1"/>
  <c r="AN35" i="39" a="1"/>
  <c r="AN35" i="39" s="1"/>
  <c r="AN3" i="39" a="1"/>
  <c r="AN3" i="39" s="1"/>
  <c r="AN19" i="39" a="1"/>
  <c r="AN19" i="39" s="1"/>
  <c r="AN16" i="39" a="1"/>
  <c r="AN16" i="39" s="1"/>
  <c r="AN30" i="39" a="1"/>
  <c r="AN30" i="39" s="1"/>
  <c r="AN4" i="39" a="1"/>
  <c r="AN4" i="39" s="1"/>
  <c r="AN23" i="39" a="1"/>
  <c r="AN23" i="39" s="1"/>
  <c r="AN9" i="39" a="1"/>
  <c r="AN9" i="39" s="1"/>
  <c r="AN39" i="39" a="1"/>
  <c r="AN39" i="39" s="1"/>
  <c r="AN15" i="39" a="1"/>
  <c r="AN15" i="39" s="1"/>
  <c r="AM49" i="43" a="1"/>
  <c r="AM49" i="43" s="1"/>
  <c r="AM46" i="43" a="1"/>
  <c r="AM46" i="43" s="1"/>
  <c r="AM5" i="43" a="1"/>
  <c r="AM5" i="43" s="1"/>
  <c r="AP24" i="43" s="1"/>
  <c r="AM21" i="43" a="1"/>
  <c r="AM21" i="43" s="1"/>
  <c r="AM34" i="43" a="1"/>
  <c r="AM34" i="43" s="1"/>
  <c r="A35" i="47"/>
  <c r="A3" i="47"/>
  <c r="A5" i="47"/>
  <c r="D9" i="47"/>
  <c r="D40" i="47"/>
  <c r="AH31" i="47"/>
  <c r="AH26" i="47"/>
  <c r="A36" i="47"/>
  <c r="D36" i="47"/>
  <c r="A34" i="47"/>
  <c r="A26" i="47"/>
  <c r="D8" i="47"/>
  <c r="AH61" i="47"/>
  <c r="AH32" i="47"/>
  <c r="D38" i="47"/>
  <c r="D2" i="47"/>
  <c r="A37" i="47"/>
  <c r="D32" i="47"/>
  <c r="A63" i="47"/>
  <c r="D61" i="47"/>
  <c r="A31" i="47"/>
  <c r="D31" i="47"/>
  <c r="A33" i="47"/>
  <c r="D33" i="47"/>
  <c r="AH33" i="47"/>
  <c r="A65" i="47"/>
  <c r="AH65" i="47"/>
  <c r="A30" i="47"/>
  <c r="AH30" i="47"/>
  <c r="D63" i="47"/>
  <c r="AH63" i="47"/>
  <c r="A4" i="47"/>
  <c r="D39" i="47"/>
  <c r="D6" i="47"/>
  <c r="A41" i="47"/>
  <c r="D7" i="47"/>
  <c r="A27" i="47"/>
  <c r="D27" i="47"/>
  <c r="AH27" i="47"/>
  <c r="A62" i="47"/>
  <c r="AH62" i="47"/>
  <c r="A58" i="47"/>
  <c r="AH58" i="47"/>
  <c r="A60" i="47"/>
  <c r="AH60" i="47"/>
  <c r="A28" i="47"/>
  <c r="D28" i="47"/>
  <c r="AH28" i="47"/>
  <c r="A59" i="47"/>
  <c r="D59" i="47"/>
  <c r="AH59" i="47"/>
  <c r="D29" i="47"/>
  <c r="AH29" i="47"/>
  <c r="A64" i="47"/>
  <c r="AH64" i="47"/>
  <c r="AQ13" i="59" l="1"/>
  <c r="AS13" i="59" s="1"/>
  <c r="AF13" i="59" s="1"/>
  <c r="AD13" i="59" s="1"/>
  <c r="AC13" i="59" s="1"/>
  <c r="AQ19" i="49"/>
  <c r="AS43" i="49" s="1"/>
  <c r="AF43" i="49" s="1"/>
  <c r="AD43" i="49" s="1"/>
  <c r="AC43" i="49" s="1"/>
  <c r="AP7" i="49"/>
  <c r="AR31" i="49" s="1"/>
  <c r="AF31" i="49" s="1"/>
  <c r="AD31" i="49" s="1"/>
  <c r="AC31" i="49" s="1"/>
  <c r="AQ17" i="28"/>
  <c r="AS17" i="28" s="1"/>
  <c r="AF17" i="28" s="1"/>
  <c r="AD17" i="28" s="1"/>
  <c r="AC17" i="28" s="1"/>
  <c r="AQ23" i="12"/>
  <c r="AS23" i="12" s="1"/>
  <c r="AF23" i="12" s="1"/>
  <c r="AD23" i="12" s="1"/>
  <c r="AC23" i="12" s="1"/>
  <c r="AP9" i="12"/>
  <c r="AR9" i="12" s="1"/>
  <c r="AF9" i="12" s="1"/>
  <c r="AD9" i="12" s="1"/>
  <c r="AC9" i="12" s="1"/>
  <c r="AP23" i="31"/>
  <c r="AQ10" i="53"/>
  <c r="AS10" i="53" s="1"/>
  <c r="AF10" i="53" s="1"/>
  <c r="AD10" i="53" s="1"/>
  <c r="AC10" i="53" s="1"/>
  <c r="AP5" i="28"/>
  <c r="AR29" i="28" s="1"/>
  <c r="AF29" i="28" s="1"/>
  <c r="AD29" i="28" s="1"/>
  <c r="AC29" i="28" s="1"/>
  <c r="AP2" i="58"/>
  <c r="AR2" i="58" s="1"/>
  <c r="AF2" i="58" s="1"/>
  <c r="AP7" i="33"/>
  <c r="AR31" i="33" s="1"/>
  <c r="AF31" i="33" s="1"/>
  <c r="AD31" i="33" s="1"/>
  <c r="AC31" i="33" s="1"/>
  <c r="AQ13" i="58"/>
  <c r="AQ4" i="59"/>
  <c r="AP17" i="34"/>
  <c r="AR41" i="34" s="1"/>
  <c r="AF41" i="34" s="1"/>
  <c r="AD41" i="34" s="1"/>
  <c r="AC41" i="34" s="1"/>
  <c r="AQ6" i="35"/>
  <c r="AQ16" i="56"/>
  <c r="AP14" i="57"/>
  <c r="AR62" i="57" s="1"/>
  <c r="AF62" i="57" s="1"/>
  <c r="AD62" i="57" s="1"/>
  <c r="AC62" i="57" s="1"/>
  <c r="AP11" i="49"/>
  <c r="AR59" i="49" s="1"/>
  <c r="AF59" i="49" s="1"/>
  <c r="AD59" i="49" s="1"/>
  <c r="AC59" i="49" s="1"/>
  <c r="AP2" i="49"/>
  <c r="AR26" i="49" s="1"/>
  <c r="AF26" i="49" s="1"/>
  <c r="AD26" i="49" s="1"/>
  <c r="AC26" i="49" s="1"/>
  <c r="AQ22" i="41"/>
  <c r="AS46" i="41" s="1"/>
  <c r="AF46" i="41" s="1"/>
  <c r="AD46" i="41" s="1"/>
  <c r="AC46" i="41" s="1"/>
  <c r="AQ5" i="45"/>
  <c r="AQ2" i="43"/>
  <c r="AP13" i="58"/>
  <c r="AR37" i="58" s="1"/>
  <c r="AF37" i="58" s="1"/>
  <c r="AD37" i="58" s="1"/>
  <c r="AC37" i="58" s="1"/>
  <c r="AP19" i="50"/>
  <c r="AP17" i="50"/>
  <c r="AR41" i="50" s="1"/>
  <c r="AF41" i="50" s="1"/>
  <c r="AD41" i="50" s="1"/>
  <c r="AC41" i="50" s="1"/>
  <c r="AP9" i="37"/>
  <c r="AR33" i="37" s="1"/>
  <c r="AF33" i="37" s="1"/>
  <c r="AD33" i="37" s="1"/>
  <c r="AC33" i="37" s="1"/>
  <c r="AQ6" i="49"/>
  <c r="AP14" i="30"/>
  <c r="AR38" i="30" s="1"/>
  <c r="AF38" i="30" s="1"/>
  <c r="AD38" i="30" s="1"/>
  <c r="AC38" i="30" s="1"/>
  <c r="AQ2" i="38"/>
  <c r="AS50" i="38" s="1"/>
  <c r="AF50" i="38" s="1"/>
  <c r="AD50" i="38" s="1"/>
  <c r="AC50" i="38" s="1"/>
  <c r="AP18" i="55"/>
  <c r="AP22" i="43"/>
  <c r="AP20" i="56"/>
  <c r="AQ25" i="57"/>
  <c r="AS49" i="57" s="1"/>
  <c r="AF49" i="57" s="1"/>
  <c r="AD49" i="57" s="1"/>
  <c r="AC49" i="57" s="1"/>
  <c r="AQ12" i="33"/>
  <c r="AS12" i="33" s="1"/>
  <c r="AF12" i="33" s="1"/>
  <c r="AD12" i="33" s="1"/>
  <c r="AC12" i="33" s="1"/>
  <c r="AP18" i="35"/>
  <c r="AP6" i="49"/>
  <c r="AR30" i="49" s="1"/>
  <c r="AF30" i="49" s="1"/>
  <c r="AD30" i="49" s="1"/>
  <c r="AC30" i="49" s="1"/>
  <c r="AP17" i="58"/>
  <c r="AR41" i="58" s="1"/>
  <c r="AF41" i="58" s="1"/>
  <c r="AD41" i="58" s="1"/>
  <c r="AC41" i="58" s="1"/>
  <c r="AP14" i="38"/>
  <c r="AR38" i="38" s="1"/>
  <c r="AF38" i="38" s="1"/>
  <c r="AD38" i="38" s="1"/>
  <c r="AC38" i="38" s="1"/>
  <c r="AQ12" i="55"/>
  <c r="AS12" i="55" s="1"/>
  <c r="AF12" i="55" s="1"/>
  <c r="AD12" i="55" s="1"/>
  <c r="AC12" i="55" s="1"/>
  <c r="AQ2" i="50"/>
  <c r="AS50" i="50" s="1"/>
  <c r="AF50" i="50" s="1"/>
  <c r="AD50" i="50" s="1"/>
  <c r="AC50" i="50" s="1"/>
  <c r="AQ10" i="32"/>
  <c r="AP23" i="41"/>
  <c r="AP14" i="47"/>
  <c r="AR62" i="47" s="1"/>
  <c r="AF62" i="47" s="1"/>
  <c r="AD62" i="47" s="1"/>
  <c r="AC62" i="47" s="1"/>
  <c r="AQ23" i="36"/>
  <c r="AS23" i="36" s="1"/>
  <c r="AF23" i="36" s="1"/>
  <c r="AD23" i="36" s="1"/>
  <c r="AC23" i="36" s="1"/>
  <c r="AQ16" i="34"/>
  <c r="AQ2" i="34"/>
  <c r="AS50" i="34" s="1"/>
  <c r="AF50" i="34" s="1"/>
  <c r="AD50" i="34" s="1"/>
  <c r="AC50" i="34" s="1"/>
  <c r="AP13" i="39"/>
  <c r="AR61" i="39" s="1"/>
  <c r="AF61" i="39" s="1"/>
  <c r="AD61" i="39" s="1"/>
  <c r="AC61" i="39" s="1"/>
  <c r="AP16" i="39"/>
  <c r="AR64" i="39" s="1"/>
  <c r="AF64" i="39" s="1"/>
  <c r="AD64" i="39" s="1"/>
  <c r="AC64" i="39" s="1"/>
  <c r="AP13" i="51"/>
  <c r="AR61" i="51" s="1"/>
  <c r="AF61" i="51" s="1"/>
  <c r="AD61" i="51" s="1"/>
  <c r="AC61" i="51" s="1"/>
  <c r="AQ16" i="43"/>
  <c r="AS16" i="43" s="1"/>
  <c r="AF16" i="43" s="1"/>
  <c r="AD16" i="43" s="1"/>
  <c r="AC16" i="43" s="1"/>
  <c r="AP19" i="28"/>
  <c r="AP25" i="57"/>
  <c r="AP19" i="55"/>
  <c r="AQ7" i="54"/>
  <c r="AS55" i="54" s="1"/>
  <c r="AF55" i="54" s="1"/>
  <c r="AD55" i="54" s="1"/>
  <c r="AC55" i="54" s="1"/>
  <c r="AQ22" i="28"/>
  <c r="AS46" i="28" s="1"/>
  <c r="AF46" i="28" s="1"/>
  <c r="AD46" i="28" s="1"/>
  <c r="AC46" i="28" s="1"/>
  <c r="AQ15" i="46"/>
  <c r="AP10" i="53"/>
  <c r="AR58" i="53" s="1"/>
  <c r="AF58" i="53" s="1"/>
  <c r="AD58" i="53" s="1"/>
  <c r="AC58" i="53" s="1"/>
  <c r="AQ20" i="58"/>
  <c r="AS20" i="58" s="1"/>
  <c r="AF20" i="58" s="1"/>
  <c r="AD20" i="58" s="1"/>
  <c r="AC20" i="58" s="1"/>
  <c r="AQ16" i="51"/>
  <c r="AS16" i="51" s="1"/>
  <c r="AF16" i="51" s="1"/>
  <c r="AD16" i="51" s="1"/>
  <c r="AC16" i="51" s="1"/>
  <c r="AP12" i="56"/>
  <c r="AR36" i="56" s="1"/>
  <c r="AF36" i="56" s="1"/>
  <c r="AD36" i="56" s="1"/>
  <c r="AC36" i="56" s="1"/>
  <c r="AQ17" i="47"/>
  <c r="AS17" i="47" s="1"/>
  <c r="AF17" i="47" s="1"/>
  <c r="AD17" i="47" s="1"/>
  <c r="AC17" i="47" s="1"/>
  <c r="AP16" i="56"/>
  <c r="AR40" i="56" s="1"/>
  <c r="AF40" i="56" s="1"/>
  <c r="AD40" i="56" s="1"/>
  <c r="AC40" i="56" s="1"/>
  <c r="AQ3" i="49"/>
  <c r="AQ8" i="39"/>
  <c r="AQ18" i="51"/>
  <c r="AS42" i="51" s="1"/>
  <c r="AF42" i="51" s="1"/>
  <c r="AD42" i="51" s="1"/>
  <c r="AC42" i="51" s="1"/>
  <c r="AP7" i="32"/>
  <c r="AR7" i="32" s="1"/>
  <c r="AF7" i="32" s="1"/>
  <c r="AD7" i="32" s="1"/>
  <c r="AC7" i="32" s="1"/>
  <c r="AP17" i="12"/>
  <c r="AR41" i="12" s="1"/>
  <c r="AF41" i="12" s="1"/>
  <c r="AD41" i="12" s="1"/>
  <c r="AC41" i="12" s="1"/>
  <c r="AP9" i="40"/>
  <c r="AR9" i="40" s="1"/>
  <c r="AF9" i="40" s="1"/>
  <c r="AD9" i="40" s="1"/>
  <c r="AC9" i="40" s="1"/>
  <c r="AP15" i="31"/>
  <c r="AR63" i="31" s="1"/>
  <c r="AF63" i="31" s="1"/>
  <c r="AD63" i="31" s="1"/>
  <c r="AC63" i="31" s="1"/>
  <c r="AQ3" i="57"/>
  <c r="AP24" i="47"/>
  <c r="AQ25" i="49"/>
  <c r="AS49" i="49" s="1"/>
  <c r="AF49" i="49" s="1"/>
  <c r="AD49" i="49" s="1"/>
  <c r="AC49" i="49" s="1"/>
  <c r="AQ15" i="40"/>
  <c r="AQ6" i="56"/>
  <c r="AS54" i="56" s="1"/>
  <c r="AF54" i="56" s="1"/>
  <c r="AD54" i="56" s="1"/>
  <c r="AC54" i="56" s="1"/>
  <c r="AP10" i="50"/>
  <c r="AR34" i="50" s="1"/>
  <c r="AF34" i="50" s="1"/>
  <c r="AD34" i="50" s="1"/>
  <c r="AC34" i="50" s="1"/>
  <c r="AP15" i="50"/>
  <c r="AR39" i="50" s="1"/>
  <c r="AF39" i="50" s="1"/>
  <c r="AD39" i="50" s="1"/>
  <c r="AC39" i="50" s="1"/>
  <c r="AQ20" i="54"/>
  <c r="AS20" i="54" s="1"/>
  <c r="AF20" i="54" s="1"/>
  <c r="AD20" i="54" s="1"/>
  <c r="AC20" i="54" s="1"/>
  <c r="AQ20" i="28"/>
  <c r="AS44" i="28" s="1"/>
  <c r="AF44" i="28" s="1"/>
  <c r="AD44" i="28" s="1"/>
  <c r="AC44" i="28" s="1"/>
  <c r="AQ11" i="12"/>
  <c r="AQ14" i="12"/>
  <c r="AQ7" i="51"/>
  <c r="AQ15" i="51"/>
  <c r="AS15" i="51" s="1"/>
  <c r="AF15" i="51" s="1"/>
  <c r="AD15" i="51" s="1"/>
  <c r="AC15" i="51" s="1"/>
  <c r="AQ15" i="55"/>
  <c r="AS15" i="55" s="1"/>
  <c r="AF15" i="55" s="1"/>
  <c r="AD15" i="55" s="1"/>
  <c r="AC15" i="55" s="1"/>
  <c r="AP22" i="45"/>
  <c r="AP23" i="54"/>
  <c r="AP19" i="54"/>
  <c r="AP25" i="54"/>
  <c r="AP8" i="54"/>
  <c r="AR8" i="54" s="1"/>
  <c r="AF8" i="54" s="1"/>
  <c r="AD8" i="54" s="1"/>
  <c r="AC8" i="54" s="1"/>
  <c r="AQ3" i="43"/>
  <c r="AP9" i="58"/>
  <c r="AR9" i="58" s="1"/>
  <c r="AF9" i="58" s="1"/>
  <c r="AD9" i="58" s="1"/>
  <c r="AC9" i="58" s="1"/>
  <c r="AP21" i="58"/>
  <c r="AP15" i="46"/>
  <c r="AM15" i="52" a="1"/>
  <c r="AM15" i="52" s="1"/>
  <c r="AP12" i="43"/>
  <c r="AR60" i="43" s="1"/>
  <c r="AF60" i="43" s="1"/>
  <c r="AD60" i="43" s="1"/>
  <c r="AC60" i="43" s="1"/>
  <c r="AP7" i="36"/>
  <c r="AR7" i="36" s="1"/>
  <c r="AF7" i="36" s="1"/>
  <c r="AD7" i="36" s="1"/>
  <c r="AC7" i="36" s="1"/>
  <c r="AQ17" i="55"/>
  <c r="AS17" i="55" s="1"/>
  <c r="AF17" i="55" s="1"/>
  <c r="AD17" i="55" s="1"/>
  <c r="AC17" i="55" s="1"/>
  <c r="AQ16" i="55"/>
  <c r="AS16" i="55" s="1"/>
  <c r="AF16" i="55" s="1"/>
  <c r="AD16" i="55" s="1"/>
  <c r="AC16" i="55" s="1"/>
  <c r="AQ11" i="57"/>
  <c r="AS11" i="57" s="1"/>
  <c r="AF11" i="57" s="1"/>
  <c r="AD11" i="57" s="1"/>
  <c r="AC11" i="57" s="1"/>
  <c r="AQ21" i="57"/>
  <c r="AS45" i="57" s="1"/>
  <c r="AF45" i="57" s="1"/>
  <c r="AD45" i="57" s="1"/>
  <c r="AC45" i="57" s="1"/>
  <c r="AP22" i="51"/>
  <c r="AQ25" i="45"/>
  <c r="AQ24" i="48"/>
  <c r="AS24" i="48" s="1"/>
  <c r="AF24" i="48" s="1"/>
  <c r="AD24" i="48" s="1"/>
  <c r="AC24" i="48" s="1"/>
  <c r="AP22" i="40"/>
  <c r="AQ21" i="49"/>
  <c r="AS45" i="49" s="1"/>
  <c r="AF45" i="49" s="1"/>
  <c r="AD45" i="49" s="1"/>
  <c r="AC45" i="49" s="1"/>
  <c r="AP2" i="50"/>
  <c r="AR2" i="50" s="1"/>
  <c r="AF2" i="50" s="1"/>
  <c r="AQ19" i="54"/>
  <c r="AS19" i="54" s="1"/>
  <c r="AF19" i="54" s="1"/>
  <c r="AD19" i="54" s="1"/>
  <c r="AC19" i="54" s="1"/>
  <c r="AQ11" i="59"/>
  <c r="AS11" i="59" s="1"/>
  <c r="AF11" i="59" s="1"/>
  <c r="AD11" i="59" s="1"/>
  <c r="AC11" i="59" s="1"/>
  <c r="AQ17" i="59"/>
  <c r="AS17" i="59" s="1"/>
  <c r="AF17" i="59" s="1"/>
  <c r="AD17" i="59" s="1"/>
  <c r="AC17" i="59" s="1"/>
  <c r="AP3" i="59"/>
  <c r="AR27" i="59" s="1"/>
  <c r="AF27" i="59" s="1"/>
  <c r="AD27" i="59" s="1"/>
  <c r="AC27" i="59" s="1"/>
  <c r="AP11" i="59"/>
  <c r="AR59" i="59" s="1"/>
  <c r="AF59" i="59" s="1"/>
  <c r="AD59" i="59" s="1"/>
  <c r="AC59" i="59" s="1"/>
  <c r="AP21" i="12"/>
  <c r="AP22" i="12"/>
  <c r="AP12" i="12"/>
  <c r="AR36" i="12" s="1"/>
  <c r="AF36" i="12" s="1"/>
  <c r="AD36" i="12" s="1"/>
  <c r="AC36" i="12" s="1"/>
  <c r="AQ15" i="12"/>
  <c r="AQ14" i="28"/>
  <c r="AS14" i="28" s="1"/>
  <c r="AF14" i="28" s="1"/>
  <c r="AD14" i="28" s="1"/>
  <c r="AC14" i="28" s="1"/>
  <c r="AQ6" i="30"/>
  <c r="AS54" i="30" s="1"/>
  <c r="AF54" i="30" s="1"/>
  <c r="AD54" i="30" s="1"/>
  <c r="AC54" i="30" s="1"/>
  <c r="AP18" i="30"/>
  <c r="AQ17" i="30"/>
  <c r="AQ6" i="31"/>
  <c r="AQ2" i="31"/>
  <c r="AQ24" i="31"/>
  <c r="AS48" i="31" s="1"/>
  <c r="AF48" i="31" s="1"/>
  <c r="AD48" i="31" s="1"/>
  <c r="AC48" i="31" s="1"/>
  <c r="AQ20" i="31"/>
  <c r="AS44" i="31" s="1"/>
  <c r="AF44" i="31" s="1"/>
  <c r="AD44" i="31" s="1"/>
  <c r="AC44" i="31" s="1"/>
  <c r="AQ16" i="31"/>
  <c r="AS16" i="31" s="1"/>
  <c r="AF16" i="31" s="1"/>
  <c r="AD16" i="31" s="1"/>
  <c r="AC16" i="31" s="1"/>
  <c r="AP19" i="32"/>
  <c r="AQ20" i="33"/>
  <c r="AS44" i="33" s="1"/>
  <c r="AF44" i="33" s="1"/>
  <c r="AD44" i="33" s="1"/>
  <c r="AC44" i="33" s="1"/>
  <c r="AP5" i="33"/>
  <c r="AR29" i="33" s="1"/>
  <c r="AF29" i="33" s="1"/>
  <c r="AD29" i="33" s="1"/>
  <c r="AC29" i="33" s="1"/>
  <c r="AP24" i="33"/>
  <c r="AQ13" i="33"/>
  <c r="AS13" i="33" s="1"/>
  <c r="AF13" i="33" s="1"/>
  <c r="AD13" i="33" s="1"/>
  <c r="AC13" i="33" s="1"/>
  <c r="AQ17" i="34"/>
  <c r="AP2" i="34"/>
  <c r="AR2" i="34" s="1"/>
  <c r="AF2" i="34" s="1"/>
  <c r="AQ19" i="34"/>
  <c r="AS19" i="34" s="1"/>
  <c r="AF19" i="34" s="1"/>
  <c r="AD19" i="34" s="1"/>
  <c r="AC19" i="34" s="1"/>
  <c r="AP21" i="34"/>
  <c r="AQ14" i="35"/>
  <c r="AS14" i="35" s="1"/>
  <c r="AF14" i="35" s="1"/>
  <c r="AD14" i="35" s="1"/>
  <c r="AC14" i="35" s="1"/>
  <c r="AP25" i="35"/>
  <c r="AP2" i="35"/>
  <c r="AR26" i="35" s="1"/>
  <c r="AF26" i="35" s="1"/>
  <c r="AD26" i="35" s="1"/>
  <c r="AC26" i="35" s="1"/>
  <c r="AQ3" i="35"/>
  <c r="AP3" i="35"/>
  <c r="AR27" i="35" s="1"/>
  <c r="AF27" i="35" s="1"/>
  <c r="AD27" i="35" s="1"/>
  <c r="AC27" i="35" s="1"/>
  <c r="AP5" i="36"/>
  <c r="AR5" i="36" s="1"/>
  <c r="AF5" i="36" s="1"/>
  <c r="AD5" i="36" s="1"/>
  <c r="AC5" i="36" s="1"/>
  <c r="AQ17" i="36"/>
  <c r="AP18" i="36"/>
  <c r="AP19" i="36"/>
  <c r="AP21" i="36"/>
  <c r="AQ4" i="37"/>
  <c r="AQ24" i="37"/>
  <c r="AS48" i="37" s="1"/>
  <c r="AF48" i="37" s="1"/>
  <c r="AD48" i="37" s="1"/>
  <c r="AC48" i="37" s="1"/>
  <c r="AQ5" i="37"/>
  <c r="AP10" i="37"/>
  <c r="AR58" i="37" s="1"/>
  <c r="AF58" i="37" s="1"/>
  <c r="AD58" i="37" s="1"/>
  <c r="AC58" i="37" s="1"/>
  <c r="AP25" i="38"/>
  <c r="AQ22" i="38"/>
  <c r="AS22" i="38" s="1"/>
  <c r="AF22" i="38" s="1"/>
  <c r="AD22" i="38" s="1"/>
  <c r="AC22" i="38" s="1"/>
  <c r="AP3" i="39"/>
  <c r="AR27" i="39" s="1"/>
  <c r="AF27" i="39" s="1"/>
  <c r="AD27" i="39" s="1"/>
  <c r="AC27" i="39" s="1"/>
  <c r="AQ14" i="39"/>
  <c r="AS14" i="39" s="1"/>
  <c r="AF14" i="39" s="1"/>
  <c r="AD14" i="39" s="1"/>
  <c r="AC14" i="39" s="1"/>
  <c r="AP4" i="39"/>
  <c r="AR28" i="39" s="1"/>
  <c r="AF28" i="39" s="1"/>
  <c r="AD28" i="39" s="1"/>
  <c r="AC28" i="39" s="1"/>
  <c r="AP14" i="40"/>
  <c r="AR38" i="40" s="1"/>
  <c r="AF38" i="40" s="1"/>
  <c r="AD38" i="40" s="1"/>
  <c r="AC38" i="40" s="1"/>
  <c r="AQ22" i="40"/>
  <c r="AS22" i="40" s="1"/>
  <c r="AF22" i="40" s="1"/>
  <c r="AD22" i="40" s="1"/>
  <c r="AC22" i="40" s="1"/>
  <c r="AQ8" i="40"/>
  <c r="AS56" i="40" s="1"/>
  <c r="AF56" i="40" s="1"/>
  <c r="AD56" i="40" s="1"/>
  <c r="AC56" i="40" s="1"/>
  <c r="AP21" i="40"/>
  <c r="AQ3" i="40"/>
  <c r="AS51" i="40" s="1"/>
  <c r="AF51" i="40" s="1"/>
  <c r="AD51" i="40" s="1"/>
  <c r="AC51" i="40" s="1"/>
  <c r="AP17" i="41"/>
  <c r="AR65" i="41" s="1"/>
  <c r="AF65" i="41" s="1"/>
  <c r="AD65" i="41" s="1"/>
  <c r="AC65" i="41" s="1"/>
  <c r="AQ7" i="42"/>
  <c r="AS55" i="42" s="1"/>
  <c r="AF55" i="42" s="1"/>
  <c r="AD55" i="42" s="1"/>
  <c r="AC55" i="42" s="1"/>
  <c r="AP18" i="42"/>
  <c r="AP4" i="42"/>
  <c r="AR4" i="42" s="1"/>
  <c r="AF4" i="42" s="1"/>
  <c r="AD4" i="42" s="1"/>
  <c r="AC4" i="42" s="1"/>
  <c r="AQ23" i="42"/>
  <c r="AS23" i="42" s="1"/>
  <c r="AF23" i="42" s="1"/>
  <c r="AD23" i="42" s="1"/>
  <c r="AC23" i="42" s="1"/>
  <c r="AQ4" i="43"/>
  <c r="AQ6" i="43"/>
  <c r="AP21" i="43"/>
  <c r="AQ10" i="44"/>
  <c r="AP15" i="44"/>
  <c r="AR39" i="44" s="1"/>
  <c r="AF39" i="44" s="1"/>
  <c r="AD39" i="44" s="1"/>
  <c r="AC39" i="44" s="1"/>
  <c r="AQ18" i="45"/>
  <c r="AP10" i="45"/>
  <c r="AR58" i="45" s="1"/>
  <c r="AF58" i="45" s="1"/>
  <c r="AD58" i="45" s="1"/>
  <c r="AC58" i="45" s="1"/>
  <c r="AP12" i="46"/>
  <c r="AV11" i="46"/>
  <c r="AQ18" i="46"/>
  <c r="AP10" i="46"/>
  <c r="AQ20" i="46"/>
  <c r="AQ9" i="46"/>
  <c r="AQ7" i="46"/>
  <c r="AQ25" i="46"/>
  <c r="AD25" i="46" s="1"/>
  <c r="AP22" i="50"/>
  <c r="AP13" i="50"/>
  <c r="AR37" i="50" s="1"/>
  <c r="AF37" i="50" s="1"/>
  <c r="AD37" i="50" s="1"/>
  <c r="AC37" i="50" s="1"/>
  <c r="AQ14" i="50"/>
  <c r="AQ12" i="50"/>
  <c r="AQ3" i="50"/>
  <c r="AS51" i="50" s="1"/>
  <c r="AF51" i="50" s="1"/>
  <c r="AD51" i="50" s="1"/>
  <c r="AC51" i="50" s="1"/>
  <c r="AQ9" i="50"/>
  <c r="AS57" i="50" s="1"/>
  <c r="AF57" i="50" s="1"/>
  <c r="AD57" i="50" s="1"/>
  <c r="AC57" i="50" s="1"/>
  <c r="AQ8" i="50"/>
  <c r="AS56" i="50" s="1"/>
  <c r="AF56" i="50" s="1"/>
  <c r="AD56" i="50" s="1"/>
  <c r="AC56" i="50" s="1"/>
  <c r="AQ7" i="50"/>
  <c r="AS55" i="50" s="1"/>
  <c r="AF55" i="50" s="1"/>
  <c r="AD55" i="50" s="1"/>
  <c r="AC55" i="50" s="1"/>
  <c r="AP23" i="50"/>
  <c r="AP18" i="51"/>
  <c r="AP3" i="51"/>
  <c r="AR27" i="51" s="1"/>
  <c r="AF27" i="51" s="1"/>
  <c r="AD27" i="51" s="1"/>
  <c r="AC27" i="51" s="1"/>
  <c r="AQ11" i="51"/>
  <c r="AS11" i="51" s="1"/>
  <c r="AF11" i="51" s="1"/>
  <c r="AD11" i="51" s="1"/>
  <c r="AC11" i="51" s="1"/>
  <c r="AP15" i="51"/>
  <c r="AR63" i="51" s="1"/>
  <c r="AF63" i="51" s="1"/>
  <c r="AD63" i="51" s="1"/>
  <c r="AC63" i="51" s="1"/>
  <c r="AM18" i="52" a="1"/>
  <c r="AM18" i="52" s="1"/>
  <c r="AM39" i="52" a="1"/>
  <c r="AM39" i="52" s="1"/>
  <c r="AM6" i="52" a="1"/>
  <c r="AM6" i="52" s="1"/>
  <c r="AM11" i="52" a="1"/>
  <c r="AM11" i="52" s="1"/>
  <c r="AQ5" i="53"/>
  <c r="AQ13" i="53"/>
  <c r="AS13" i="53" s="1"/>
  <c r="AF13" i="53" s="1"/>
  <c r="AD13" i="53" s="1"/>
  <c r="AC13" i="53" s="1"/>
  <c r="AP24" i="53"/>
  <c r="AQ21" i="53"/>
  <c r="AS45" i="53" s="1"/>
  <c r="AF45" i="53" s="1"/>
  <c r="AD45" i="53" s="1"/>
  <c r="AC45" i="53" s="1"/>
  <c r="AQ7" i="53"/>
  <c r="AP7" i="53"/>
  <c r="AR31" i="53" s="1"/>
  <c r="AF31" i="53" s="1"/>
  <c r="AD31" i="53" s="1"/>
  <c r="AC31" i="53" s="1"/>
  <c r="AP11" i="53"/>
  <c r="AR59" i="53" s="1"/>
  <c r="AF59" i="53" s="1"/>
  <c r="AD59" i="53" s="1"/>
  <c r="AC59" i="53" s="1"/>
  <c r="AP6" i="53"/>
  <c r="AR30" i="53" s="1"/>
  <c r="AF30" i="53" s="1"/>
  <c r="AD30" i="53" s="1"/>
  <c r="AC30" i="53" s="1"/>
  <c r="AP18" i="54"/>
  <c r="AP7" i="54"/>
  <c r="AR7" i="54" s="1"/>
  <c r="AF7" i="54" s="1"/>
  <c r="AD7" i="54" s="1"/>
  <c r="AC7" i="54" s="1"/>
  <c r="AQ25" i="54"/>
  <c r="AS25" i="54" s="1"/>
  <c r="AF25" i="54" s="1"/>
  <c r="AD25" i="54" s="1"/>
  <c r="AC25" i="54" s="1"/>
  <c r="AQ9" i="54"/>
  <c r="AS57" i="54" s="1"/>
  <c r="AF57" i="54" s="1"/>
  <c r="AD57" i="54" s="1"/>
  <c r="AC57" i="54" s="1"/>
  <c r="AQ11" i="54"/>
  <c r="AP10" i="54"/>
  <c r="AR34" i="54" s="1"/>
  <c r="AF34" i="54" s="1"/>
  <c r="AD34" i="54" s="1"/>
  <c r="AC34" i="54" s="1"/>
  <c r="AQ13" i="54"/>
  <c r="AP11" i="55"/>
  <c r="AR59" i="55" s="1"/>
  <c r="AF59" i="55" s="1"/>
  <c r="AD59" i="55" s="1"/>
  <c r="AC59" i="55" s="1"/>
  <c r="AP22" i="55"/>
  <c r="AQ11" i="56"/>
  <c r="AQ18" i="56"/>
  <c r="AS18" i="56" s="1"/>
  <c r="AF18" i="56" s="1"/>
  <c r="AD18" i="56" s="1"/>
  <c r="AC18" i="56" s="1"/>
  <c r="AQ14" i="56"/>
  <c r="AQ9" i="56"/>
  <c r="AS57" i="56" s="1"/>
  <c r="AF57" i="56" s="1"/>
  <c r="AD57" i="56" s="1"/>
  <c r="AC57" i="56" s="1"/>
  <c r="AP22" i="56"/>
  <c r="AQ20" i="56"/>
  <c r="AS20" i="56" s="1"/>
  <c r="AF20" i="56" s="1"/>
  <c r="AD20" i="56" s="1"/>
  <c r="AC20" i="56" s="1"/>
  <c r="AP13" i="56"/>
  <c r="AR37" i="56" s="1"/>
  <c r="AF37" i="56" s="1"/>
  <c r="AD37" i="56" s="1"/>
  <c r="AC37" i="56" s="1"/>
  <c r="AQ25" i="56"/>
  <c r="AS25" i="56" s="1"/>
  <c r="AF25" i="56" s="1"/>
  <c r="AD25" i="56" s="1"/>
  <c r="AC25" i="56" s="1"/>
  <c r="AP2" i="57"/>
  <c r="AR26" i="57" s="1"/>
  <c r="AF26" i="57" s="1"/>
  <c r="AD26" i="57" s="1"/>
  <c r="AC26" i="57" s="1"/>
  <c r="AQ19" i="58"/>
  <c r="AS19" i="58" s="1"/>
  <c r="AF19" i="58" s="1"/>
  <c r="AD19" i="58" s="1"/>
  <c r="AC19" i="58" s="1"/>
  <c r="AP15" i="58"/>
  <c r="AR39" i="58" s="1"/>
  <c r="AF39" i="58" s="1"/>
  <c r="AD39" i="58" s="1"/>
  <c r="AC39" i="58" s="1"/>
  <c r="AQ18" i="58"/>
  <c r="AS18" i="58" s="1"/>
  <c r="AF18" i="58" s="1"/>
  <c r="AD18" i="58" s="1"/>
  <c r="AC18" i="58" s="1"/>
  <c r="AQ8" i="58"/>
  <c r="AS56" i="58" s="1"/>
  <c r="AF56" i="58" s="1"/>
  <c r="AD56" i="58" s="1"/>
  <c r="AC56" i="58" s="1"/>
  <c r="AQ6" i="58"/>
  <c r="AS54" i="58" s="1"/>
  <c r="AF54" i="58" s="1"/>
  <c r="AD54" i="58" s="1"/>
  <c r="AC54" i="58" s="1"/>
  <c r="AP4" i="58"/>
  <c r="AR4" i="58" s="1"/>
  <c r="AF4" i="58" s="1"/>
  <c r="AD4" i="58" s="1"/>
  <c r="AC4" i="58" s="1"/>
  <c r="AP23" i="59"/>
  <c r="AQ20" i="59"/>
  <c r="AS44" i="59" s="1"/>
  <c r="AF44" i="59" s="1"/>
  <c r="AD44" i="59" s="1"/>
  <c r="AC44" i="59" s="1"/>
  <c r="AQ12" i="59"/>
  <c r="AS12" i="59" s="1"/>
  <c r="AF12" i="59" s="1"/>
  <c r="AD12" i="59" s="1"/>
  <c r="AC12" i="59" s="1"/>
  <c r="AP7" i="59"/>
  <c r="AR31" i="59" s="1"/>
  <c r="AF31" i="59" s="1"/>
  <c r="AD31" i="59" s="1"/>
  <c r="AC31" i="59" s="1"/>
  <c r="AP13" i="59"/>
  <c r="AR61" i="59" s="1"/>
  <c r="AF61" i="59" s="1"/>
  <c r="AD61" i="59" s="1"/>
  <c r="AC61" i="59" s="1"/>
  <c r="AP17" i="59"/>
  <c r="AR65" i="59" s="1"/>
  <c r="AF65" i="59" s="1"/>
  <c r="AD65" i="59" s="1"/>
  <c r="AC65" i="59" s="1"/>
  <c r="AQ18" i="59"/>
  <c r="AS42" i="59" s="1"/>
  <c r="AF42" i="59" s="1"/>
  <c r="AD42" i="59" s="1"/>
  <c r="AC42" i="59" s="1"/>
  <c r="AP16" i="59"/>
  <c r="AR64" i="59" s="1"/>
  <c r="AF64" i="59" s="1"/>
  <c r="AD64" i="59" s="1"/>
  <c r="AC64" i="59" s="1"/>
  <c r="AP12" i="59"/>
  <c r="AR60" i="59" s="1"/>
  <c r="AF60" i="59" s="1"/>
  <c r="AD60" i="59" s="1"/>
  <c r="AC60" i="59" s="1"/>
  <c r="AQ19" i="59"/>
  <c r="AS43" i="59" s="1"/>
  <c r="AF43" i="59" s="1"/>
  <c r="AD43" i="59" s="1"/>
  <c r="AC43" i="59" s="1"/>
  <c r="AQ22" i="59"/>
  <c r="AS46" i="59" s="1"/>
  <c r="AF46" i="59" s="1"/>
  <c r="AD46" i="59" s="1"/>
  <c r="AC46" i="59" s="1"/>
  <c r="AP9" i="59"/>
  <c r="AR33" i="59" s="1"/>
  <c r="AF33" i="59" s="1"/>
  <c r="AD33" i="59" s="1"/>
  <c r="AC33" i="59" s="1"/>
  <c r="AP21" i="59"/>
  <c r="AP10" i="59"/>
  <c r="AR58" i="59" s="1"/>
  <c r="AF58" i="59" s="1"/>
  <c r="AD58" i="59" s="1"/>
  <c r="AC58" i="59" s="1"/>
  <c r="AP22" i="59"/>
  <c r="AP25" i="59"/>
  <c r="AQ23" i="59"/>
  <c r="AS47" i="59" s="1"/>
  <c r="AF47" i="59" s="1"/>
  <c r="AD47" i="59" s="1"/>
  <c r="AC47" i="59" s="1"/>
  <c r="AQ21" i="58"/>
  <c r="AS21" i="58" s="1"/>
  <c r="AF21" i="58" s="1"/>
  <c r="AD21" i="58" s="1"/>
  <c r="AC21" i="58" s="1"/>
  <c r="AQ25" i="58"/>
  <c r="AS25" i="58" s="1"/>
  <c r="AF25" i="58" s="1"/>
  <c r="AD25" i="58" s="1"/>
  <c r="AC25" i="58" s="1"/>
  <c r="AQ12" i="58"/>
  <c r="AP16" i="58"/>
  <c r="AR40" i="58" s="1"/>
  <c r="AF40" i="58" s="1"/>
  <c r="AD40" i="58" s="1"/>
  <c r="AC40" i="58" s="1"/>
  <c r="AQ23" i="58"/>
  <c r="AS23" i="58" s="1"/>
  <c r="AF23" i="58" s="1"/>
  <c r="AD23" i="58" s="1"/>
  <c r="AC23" i="58" s="1"/>
  <c r="AP8" i="58"/>
  <c r="AR8" i="58" s="1"/>
  <c r="AF8" i="58" s="1"/>
  <c r="AD8" i="58" s="1"/>
  <c r="AC8" i="58" s="1"/>
  <c r="AQ15" i="58"/>
  <c r="AP22" i="58"/>
  <c r="AP7" i="58"/>
  <c r="AR7" i="58" s="1"/>
  <c r="AF7" i="58" s="1"/>
  <c r="AD7" i="58" s="1"/>
  <c r="AC7" i="58" s="1"/>
  <c r="AQ17" i="57"/>
  <c r="AS17" i="57" s="1"/>
  <c r="AF17" i="57" s="1"/>
  <c r="AD17" i="57" s="1"/>
  <c r="AC17" i="57" s="1"/>
  <c r="AQ13" i="57"/>
  <c r="AS13" i="57" s="1"/>
  <c r="AF13" i="57" s="1"/>
  <c r="AD13" i="57" s="1"/>
  <c r="AC13" i="57" s="1"/>
  <c r="AP15" i="57"/>
  <c r="AR63" i="57" s="1"/>
  <c r="AF63" i="57" s="1"/>
  <c r="AD63" i="57" s="1"/>
  <c r="AC63" i="57" s="1"/>
  <c r="AP8" i="57"/>
  <c r="AR32" i="57" s="1"/>
  <c r="AF32" i="57" s="1"/>
  <c r="AD32" i="57" s="1"/>
  <c r="AC32" i="57" s="1"/>
  <c r="AP13" i="57"/>
  <c r="AR61" i="57" s="1"/>
  <c r="AF61" i="57" s="1"/>
  <c r="AD61" i="57" s="1"/>
  <c r="AC61" i="57" s="1"/>
  <c r="AQ14" i="57"/>
  <c r="AS14" i="57" s="1"/>
  <c r="AF14" i="57" s="1"/>
  <c r="AD14" i="57" s="1"/>
  <c r="AC14" i="57" s="1"/>
  <c r="AQ21" i="56"/>
  <c r="AS21" i="56" s="1"/>
  <c r="AF21" i="56" s="1"/>
  <c r="AD21" i="56" s="1"/>
  <c r="AC21" i="56" s="1"/>
  <c r="AQ4" i="56"/>
  <c r="AS52" i="56" s="1"/>
  <c r="AF52" i="56" s="1"/>
  <c r="AD52" i="56" s="1"/>
  <c r="AC52" i="56" s="1"/>
  <c r="AP11" i="56"/>
  <c r="AR35" i="56" s="1"/>
  <c r="AF35" i="56" s="1"/>
  <c r="AD35" i="56" s="1"/>
  <c r="AC35" i="56" s="1"/>
  <c r="AP14" i="56"/>
  <c r="AR38" i="56" s="1"/>
  <c r="AF38" i="56" s="1"/>
  <c r="AD38" i="56" s="1"/>
  <c r="AC38" i="56" s="1"/>
  <c r="AP9" i="56"/>
  <c r="AR9" i="56" s="1"/>
  <c r="AF9" i="56" s="1"/>
  <c r="AD9" i="56" s="1"/>
  <c r="AC9" i="56" s="1"/>
  <c r="AP2" i="56"/>
  <c r="AR2" i="56" s="1"/>
  <c r="AF2" i="56" s="1"/>
  <c r="AQ24" i="56"/>
  <c r="AS24" i="56" s="1"/>
  <c r="AF24" i="56" s="1"/>
  <c r="AD24" i="56" s="1"/>
  <c r="AC24" i="56" s="1"/>
  <c r="AP3" i="56"/>
  <c r="AR3" i="56" s="1"/>
  <c r="AF3" i="56" s="1"/>
  <c r="AD3" i="56" s="1"/>
  <c r="AC3" i="56" s="1"/>
  <c r="AQ23" i="55"/>
  <c r="AS47" i="55" s="1"/>
  <c r="AF47" i="55" s="1"/>
  <c r="AD47" i="55" s="1"/>
  <c r="AC47" i="55" s="1"/>
  <c r="AP24" i="55"/>
  <c r="AQ2" i="55"/>
  <c r="AP4" i="55"/>
  <c r="AR28" i="55" s="1"/>
  <c r="AF28" i="55" s="1"/>
  <c r="AD28" i="55" s="1"/>
  <c r="AC28" i="55" s="1"/>
  <c r="AQ24" i="55"/>
  <c r="AS48" i="55" s="1"/>
  <c r="AF48" i="55" s="1"/>
  <c r="AD48" i="55" s="1"/>
  <c r="AC48" i="55" s="1"/>
  <c r="AP20" i="55"/>
  <c r="AP25" i="55"/>
  <c r="AQ10" i="55"/>
  <c r="AS10" i="55" s="1"/>
  <c r="AF10" i="55" s="1"/>
  <c r="AD10" i="55" s="1"/>
  <c r="AC10" i="55" s="1"/>
  <c r="AP3" i="55"/>
  <c r="AR27" i="55" s="1"/>
  <c r="AF27" i="55" s="1"/>
  <c r="AD27" i="55" s="1"/>
  <c r="AC27" i="55" s="1"/>
  <c r="AP14" i="55"/>
  <c r="AR62" i="55" s="1"/>
  <c r="AF62" i="55" s="1"/>
  <c r="AD62" i="55" s="1"/>
  <c r="AC62" i="55" s="1"/>
  <c r="AQ18" i="55"/>
  <c r="AS42" i="55" s="1"/>
  <c r="AF42" i="55" s="1"/>
  <c r="AD42" i="55" s="1"/>
  <c r="AC42" i="55" s="1"/>
  <c r="AP9" i="54"/>
  <c r="AR9" i="54" s="1"/>
  <c r="AF9" i="54" s="1"/>
  <c r="AD9" i="54" s="1"/>
  <c r="AC9" i="54" s="1"/>
  <c r="AP21" i="54"/>
  <c r="AQ5" i="54"/>
  <c r="AS53" i="54" s="1"/>
  <c r="AF53" i="54" s="1"/>
  <c r="AD53" i="54" s="1"/>
  <c r="AC53" i="54" s="1"/>
  <c r="AQ14" i="54"/>
  <c r="AQ17" i="54"/>
  <c r="AP22" i="54"/>
  <c r="AP13" i="54"/>
  <c r="AR37" i="54" s="1"/>
  <c r="AF37" i="54" s="1"/>
  <c r="AD37" i="54" s="1"/>
  <c r="AC37" i="54" s="1"/>
  <c r="AQ23" i="54"/>
  <c r="AS23" i="54" s="1"/>
  <c r="AF23" i="54" s="1"/>
  <c r="AD23" i="54" s="1"/>
  <c r="AC23" i="54" s="1"/>
  <c r="AQ12" i="53"/>
  <c r="AS12" i="53" s="1"/>
  <c r="AF12" i="53" s="1"/>
  <c r="AD12" i="53" s="1"/>
  <c r="AC12" i="53" s="1"/>
  <c r="AP20" i="53"/>
  <c r="AQ22" i="53"/>
  <c r="AS46" i="53" s="1"/>
  <c r="AF46" i="53" s="1"/>
  <c r="AD46" i="53" s="1"/>
  <c r="AC46" i="53" s="1"/>
  <c r="AP18" i="53"/>
  <c r="AP25" i="53"/>
  <c r="AQ25" i="53"/>
  <c r="AS49" i="53" s="1"/>
  <c r="AF49" i="53" s="1"/>
  <c r="AD49" i="53" s="1"/>
  <c r="AC49" i="53" s="1"/>
  <c r="AP9" i="53"/>
  <c r="AR33" i="53" s="1"/>
  <c r="AF33" i="53" s="1"/>
  <c r="AD33" i="53" s="1"/>
  <c r="AC33" i="53" s="1"/>
  <c r="AP16" i="53"/>
  <c r="AR64" i="53" s="1"/>
  <c r="AF64" i="53" s="1"/>
  <c r="AD64" i="53" s="1"/>
  <c r="AC64" i="53" s="1"/>
  <c r="AM22" i="52" a="1"/>
  <c r="AM22" i="52" s="1"/>
  <c r="AM38" i="52" a="1"/>
  <c r="AM38" i="52" s="1"/>
  <c r="AM21" i="52" a="1"/>
  <c r="AM21" i="52" s="1"/>
  <c r="AM19" i="52" a="1"/>
  <c r="AM19" i="52" s="1"/>
  <c r="AM31" i="52" a="1"/>
  <c r="AM31" i="52" s="1"/>
  <c r="AM25" i="52" a="1"/>
  <c r="AM25" i="52" s="1"/>
  <c r="AM4" i="52" a="1"/>
  <c r="AM4" i="52" s="1"/>
  <c r="AM42" i="52" a="1"/>
  <c r="AM42" i="52" s="1"/>
  <c r="AM14" i="52" a="1"/>
  <c r="AM14" i="52" s="1"/>
  <c r="AM12" i="52" a="1"/>
  <c r="AM12" i="52" s="1"/>
  <c r="AM36" i="52" a="1"/>
  <c r="AM36" i="52" s="1"/>
  <c r="AM20" i="52" a="1"/>
  <c r="AM20" i="52" s="1"/>
  <c r="AM34" i="52" a="1"/>
  <c r="AM34" i="52" s="1"/>
  <c r="AM2" i="52" a="1"/>
  <c r="AM2" i="52" s="1"/>
  <c r="AM9" i="52" a="1"/>
  <c r="AM9" i="52" s="1"/>
  <c r="AM26" i="52" a="1"/>
  <c r="AM26" i="52" s="1"/>
  <c r="AM5" i="52" a="1"/>
  <c r="AM5" i="52" s="1"/>
  <c r="AM27" i="52" a="1"/>
  <c r="AM27" i="52" s="1"/>
  <c r="AM40" i="52" a="1"/>
  <c r="AM40" i="52" s="1"/>
  <c r="AM3" i="52" a="1"/>
  <c r="AM3" i="52" s="1"/>
  <c r="AM23" i="52" a="1"/>
  <c r="AM23" i="52" s="1"/>
  <c r="AM49" i="52" a="1"/>
  <c r="AM49" i="52" s="1"/>
  <c r="AM16" i="52" a="1"/>
  <c r="AM16" i="52" s="1"/>
  <c r="AM43" i="52" a="1"/>
  <c r="AM43" i="52" s="1"/>
  <c r="AM10" i="52" a="1"/>
  <c r="AM10" i="52" s="1"/>
  <c r="AP21" i="52" s="1"/>
  <c r="AM33" i="52" a="1"/>
  <c r="AM33" i="52" s="1"/>
  <c r="AM47" i="52" a="1"/>
  <c r="AM47" i="52" s="1"/>
  <c r="AM13" i="52" a="1"/>
  <c r="AM13" i="52" s="1"/>
  <c r="AM29" i="52" a="1"/>
  <c r="AM29" i="52" s="1"/>
  <c r="AM41" i="52" a="1"/>
  <c r="AM41" i="52" s="1"/>
  <c r="AM24" i="52" a="1"/>
  <c r="AM24" i="52" s="1"/>
  <c r="AM37" i="52" a="1"/>
  <c r="AM37" i="52" s="1"/>
  <c r="AM48" i="52" a="1"/>
  <c r="AM48" i="52" s="1"/>
  <c r="AM8" i="52" a="1"/>
  <c r="AM8" i="52" s="1"/>
  <c r="AM32" i="52" a="1"/>
  <c r="AM32" i="52" s="1"/>
  <c r="AM44" i="52" a="1"/>
  <c r="AM44" i="52" s="1"/>
  <c r="AM7" i="52" a="1"/>
  <c r="AM7" i="52" s="1"/>
  <c r="AM28" i="52" a="1"/>
  <c r="AM28" i="52" s="1"/>
  <c r="AM45" i="52" a="1"/>
  <c r="AM45" i="52" s="1"/>
  <c r="AM35" i="52" a="1"/>
  <c r="AM35" i="52" s="1"/>
  <c r="AM17" i="52" a="1"/>
  <c r="AM17" i="52" s="1"/>
  <c r="AP7" i="52" s="1"/>
  <c r="AR7" i="52" s="1"/>
  <c r="AF7" i="52" s="1"/>
  <c r="AD7" i="52" s="1"/>
  <c r="AC7" i="52" s="1"/>
  <c r="AN11" i="52" a="1"/>
  <c r="AN11" i="52" s="1"/>
  <c r="AN36" i="52" a="1"/>
  <c r="AN36" i="52" s="1"/>
  <c r="AN21" i="52" a="1"/>
  <c r="AN21" i="52" s="1"/>
  <c r="AN7" i="52" a="1"/>
  <c r="AN7" i="52" s="1"/>
  <c r="AN25" i="52" a="1"/>
  <c r="AN25" i="52" s="1"/>
  <c r="AN22" i="52" a="1"/>
  <c r="AN22" i="52" s="1"/>
  <c r="AP2" i="52"/>
  <c r="AR2" i="52" s="1"/>
  <c r="AF2" i="52" s="1"/>
  <c r="AN14" i="52" a="1"/>
  <c r="AN14" i="52" s="1"/>
  <c r="AN6" i="52" a="1"/>
  <c r="AN6" i="52" s="1"/>
  <c r="AN13" i="52" a="1"/>
  <c r="AN13" i="52" s="1"/>
  <c r="AN33" i="52" a="1"/>
  <c r="AN33" i="52" s="1"/>
  <c r="AN40" i="52" a="1"/>
  <c r="AN40" i="52" s="1"/>
  <c r="AP11" i="52"/>
  <c r="AR35" i="52" s="1"/>
  <c r="AF35" i="52" s="1"/>
  <c r="AD35" i="52" s="1"/>
  <c r="AC35" i="52" s="1"/>
  <c r="AN12" i="52" a="1"/>
  <c r="AN12" i="52" s="1"/>
  <c r="AN39" i="52" a="1"/>
  <c r="AN39" i="52" s="1"/>
  <c r="AN24" i="52" a="1"/>
  <c r="AN24" i="52" s="1"/>
  <c r="AN23" i="52" a="1"/>
  <c r="AN23" i="52" s="1"/>
  <c r="AN30" i="52" a="1"/>
  <c r="AN30" i="52" s="1"/>
  <c r="AN16" i="52" a="1"/>
  <c r="AN16" i="52" s="1"/>
  <c r="AN27" i="52" a="1"/>
  <c r="AN27" i="52" s="1"/>
  <c r="AN28" i="52" a="1"/>
  <c r="AN28" i="52" s="1"/>
  <c r="AN9" i="52" a="1"/>
  <c r="AN9" i="52" s="1"/>
  <c r="AN37" i="52" a="1"/>
  <c r="AN37" i="52" s="1"/>
  <c r="AN34" i="52" a="1"/>
  <c r="AN34" i="52" s="1"/>
  <c r="AN20" i="52" a="1"/>
  <c r="AN20" i="52" s="1"/>
  <c r="AN32" i="52" a="1"/>
  <c r="AN32" i="52" s="1"/>
  <c r="AN2" i="52" a="1"/>
  <c r="AN2" i="52" s="1"/>
  <c r="AN31" i="52" a="1"/>
  <c r="AN31" i="52" s="1"/>
  <c r="AN35" i="52" a="1"/>
  <c r="AN35" i="52" s="1"/>
  <c r="AN8" i="52" a="1"/>
  <c r="AN8" i="52" s="1"/>
  <c r="AN10" i="52" a="1"/>
  <c r="AN10" i="52" s="1"/>
  <c r="AN5" i="52" a="1"/>
  <c r="AN5" i="52" s="1"/>
  <c r="AQ15" i="52" s="1"/>
  <c r="AP10" i="52"/>
  <c r="AR34" i="52" s="1"/>
  <c r="AF34" i="52" s="1"/>
  <c r="AD34" i="52" s="1"/>
  <c r="AC34" i="52" s="1"/>
  <c r="AN38" i="52" a="1"/>
  <c r="AN38" i="52" s="1"/>
  <c r="AN4" i="52" a="1"/>
  <c r="AN4" i="52" s="1"/>
  <c r="AQ24" i="52" s="1"/>
  <c r="AS24" i="52" s="1"/>
  <c r="AF24" i="52" s="1"/>
  <c r="AD24" i="52" s="1"/>
  <c r="AC24" i="52" s="1"/>
  <c r="AN17" i="52" a="1"/>
  <c r="AN17" i="52" s="1"/>
  <c r="AN18" i="52" a="1"/>
  <c r="AN18" i="52" s="1"/>
  <c r="AP14" i="52"/>
  <c r="AR38" i="52" s="1"/>
  <c r="AF38" i="52" s="1"/>
  <c r="AD38" i="52" s="1"/>
  <c r="AC38" i="52" s="1"/>
  <c r="AQ3" i="51"/>
  <c r="AQ6" i="51"/>
  <c r="AQ19" i="51"/>
  <c r="AS43" i="51" s="1"/>
  <c r="AF43" i="51" s="1"/>
  <c r="AD43" i="51" s="1"/>
  <c r="AC43" i="51" s="1"/>
  <c r="AQ9" i="51"/>
  <c r="AP16" i="51"/>
  <c r="AR64" i="51" s="1"/>
  <c r="AF64" i="51" s="1"/>
  <c r="AD64" i="51" s="1"/>
  <c r="AC64" i="51" s="1"/>
  <c r="AQ20" i="51"/>
  <c r="AS44" i="51" s="1"/>
  <c r="AF44" i="51" s="1"/>
  <c r="AD44" i="51" s="1"/>
  <c r="AC44" i="51" s="1"/>
  <c r="AQ2" i="51"/>
  <c r="AP9" i="51"/>
  <c r="AR33" i="51" s="1"/>
  <c r="AF33" i="51" s="1"/>
  <c r="AD33" i="51" s="1"/>
  <c r="AC33" i="51" s="1"/>
  <c r="AP19" i="51"/>
  <c r="AP11" i="51"/>
  <c r="AR59" i="51" s="1"/>
  <c r="AF59" i="51" s="1"/>
  <c r="AD59" i="51" s="1"/>
  <c r="AC59" i="51" s="1"/>
  <c r="AP23" i="51"/>
  <c r="AQ24" i="50"/>
  <c r="AS24" i="50" s="1"/>
  <c r="AF24" i="50" s="1"/>
  <c r="AD24" i="50" s="1"/>
  <c r="AC24" i="50" s="1"/>
  <c r="AP8" i="50"/>
  <c r="AR8" i="50" s="1"/>
  <c r="AF8" i="50" s="1"/>
  <c r="AD8" i="50" s="1"/>
  <c r="AC8" i="50" s="1"/>
  <c r="AP24" i="50"/>
  <c r="AP7" i="50"/>
  <c r="AR7" i="50" s="1"/>
  <c r="AF7" i="50" s="1"/>
  <c r="AD7" i="50" s="1"/>
  <c r="AC7" i="50" s="1"/>
  <c r="AQ22" i="50"/>
  <c r="AS22" i="50" s="1"/>
  <c r="AF22" i="50" s="1"/>
  <c r="AD22" i="50" s="1"/>
  <c r="AC22" i="50" s="1"/>
  <c r="AQ16" i="49"/>
  <c r="AS16" i="49" s="1"/>
  <c r="AF16" i="49" s="1"/>
  <c r="AD16" i="49" s="1"/>
  <c r="AC16" i="49" s="1"/>
  <c r="AQ14" i="49"/>
  <c r="AS14" i="49" s="1"/>
  <c r="AF14" i="49" s="1"/>
  <c r="AD14" i="49" s="1"/>
  <c r="AC14" i="49" s="1"/>
  <c r="AP9" i="49"/>
  <c r="AR33" i="49" s="1"/>
  <c r="AF33" i="49" s="1"/>
  <c r="AD33" i="49" s="1"/>
  <c r="AC33" i="49" s="1"/>
  <c r="AQ5" i="49"/>
  <c r="AQ17" i="49"/>
  <c r="AS17" i="49" s="1"/>
  <c r="AF17" i="49" s="1"/>
  <c r="AD17" i="49" s="1"/>
  <c r="AC17" i="49" s="1"/>
  <c r="AQ10" i="49"/>
  <c r="AS10" i="49" s="1"/>
  <c r="AF10" i="49" s="1"/>
  <c r="AD10" i="49" s="1"/>
  <c r="AC10" i="49" s="1"/>
  <c r="AQ4" i="49"/>
  <c r="AP24" i="49"/>
  <c r="AP5" i="49"/>
  <c r="AR29" i="49" s="1"/>
  <c r="AF29" i="49" s="1"/>
  <c r="AD29" i="49" s="1"/>
  <c r="AC29" i="49" s="1"/>
  <c r="AQ24" i="49"/>
  <c r="AS48" i="49" s="1"/>
  <c r="AF48" i="49" s="1"/>
  <c r="AD48" i="49" s="1"/>
  <c r="AC48" i="49" s="1"/>
  <c r="AP21" i="49"/>
  <c r="AP5" i="48"/>
  <c r="AR5" i="48" s="1"/>
  <c r="AF5" i="48" s="1"/>
  <c r="AD5" i="48" s="1"/>
  <c r="AC5" i="48" s="1"/>
  <c r="AP16" i="48"/>
  <c r="AR40" i="48" s="1"/>
  <c r="AF40" i="48" s="1"/>
  <c r="AD40" i="48" s="1"/>
  <c r="AC40" i="48" s="1"/>
  <c r="AP7" i="47"/>
  <c r="AR31" i="47" s="1"/>
  <c r="AF31" i="47" s="1"/>
  <c r="AD31" i="47" s="1"/>
  <c r="AC31" i="47" s="1"/>
  <c r="AP11" i="47"/>
  <c r="AR59" i="47" s="1"/>
  <c r="AF59" i="47" s="1"/>
  <c r="AD59" i="47" s="1"/>
  <c r="AC59" i="47" s="1"/>
  <c r="AP5" i="47"/>
  <c r="AR29" i="47" s="1"/>
  <c r="AF29" i="47" s="1"/>
  <c r="AD29" i="47" s="1"/>
  <c r="AC29" i="47" s="1"/>
  <c r="AQ21" i="47"/>
  <c r="AS45" i="47" s="1"/>
  <c r="AF45" i="47" s="1"/>
  <c r="AD45" i="47" s="1"/>
  <c r="AC45" i="47" s="1"/>
  <c r="AQ8" i="47"/>
  <c r="AQ12" i="47"/>
  <c r="AS12" i="47" s="1"/>
  <c r="AF12" i="47" s="1"/>
  <c r="AD12" i="47" s="1"/>
  <c r="AC12" i="47" s="1"/>
  <c r="AQ21" i="46"/>
  <c r="AD21" i="46" s="1"/>
  <c r="AV58" i="46"/>
  <c r="AQ23" i="46"/>
  <c r="AD23" i="46" s="1"/>
  <c r="AP7" i="46"/>
  <c r="AQ19" i="46"/>
  <c r="AD19" i="46" s="1"/>
  <c r="AV121" i="46"/>
  <c r="AP21" i="45"/>
  <c r="AP6" i="45"/>
  <c r="AR30" i="45" s="1"/>
  <c r="AF30" i="45" s="1"/>
  <c r="AD30" i="45" s="1"/>
  <c r="AC30" i="45" s="1"/>
  <c r="AQ11" i="45"/>
  <c r="AQ3" i="44"/>
  <c r="AS51" i="44" s="1"/>
  <c r="AF51" i="44" s="1"/>
  <c r="AD51" i="44" s="1"/>
  <c r="AC51" i="44" s="1"/>
  <c r="AQ23" i="44"/>
  <c r="AS23" i="44" s="1"/>
  <c r="AF23" i="44" s="1"/>
  <c r="AD23" i="44" s="1"/>
  <c r="AC23" i="44" s="1"/>
  <c r="AP21" i="44"/>
  <c r="AQ11" i="44"/>
  <c r="AP17" i="44"/>
  <c r="AR41" i="44" s="1"/>
  <c r="AF41" i="44" s="1"/>
  <c r="AD41" i="44" s="1"/>
  <c r="AC41" i="44" s="1"/>
  <c r="AQ12" i="44"/>
  <c r="AP13" i="44"/>
  <c r="AR37" i="44" s="1"/>
  <c r="AF37" i="44" s="1"/>
  <c r="AD37" i="44" s="1"/>
  <c r="AC37" i="44" s="1"/>
  <c r="AQ14" i="43"/>
  <c r="AS14" i="43" s="1"/>
  <c r="AF14" i="43" s="1"/>
  <c r="AD14" i="43" s="1"/>
  <c r="AC14" i="43" s="1"/>
  <c r="AQ17" i="43"/>
  <c r="AS17" i="43" s="1"/>
  <c r="AF17" i="43" s="1"/>
  <c r="AD17" i="43" s="1"/>
  <c r="AC17" i="43" s="1"/>
  <c r="AQ25" i="43"/>
  <c r="AS49" i="43" s="1"/>
  <c r="AF49" i="43" s="1"/>
  <c r="AD49" i="43" s="1"/>
  <c r="AC49" i="43" s="1"/>
  <c r="AP2" i="43"/>
  <c r="AR26" i="43" s="1"/>
  <c r="AF26" i="43" s="1"/>
  <c r="AD26" i="43" s="1"/>
  <c r="AC26" i="43" s="1"/>
  <c r="AP17" i="42"/>
  <c r="AR41" i="42" s="1"/>
  <c r="AF41" i="42" s="1"/>
  <c r="AD41" i="42" s="1"/>
  <c r="AC41" i="42" s="1"/>
  <c r="AQ19" i="42"/>
  <c r="AS19" i="42" s="1"/>
  <c r="AF19" i="42" s="1"/>
  <c r="AD19" i="42" s="1"/>
  <c r="AC19" i="42" s="1"/>
  <c r="AQ22" i="42"/>
  <c r="AS22" i="42" s="1"/>
  <c r="AF22" i="42" s="1"/>
  <c r="AD22" i="42" s="1"/>
  <c r="AC22" i="42" s="1"/>
  <c r="AP25" i="42"/>
  <c r="AP21" i="42"/>
  <c r="AP8" i="42"/>
  <c r="AR8" i="42" s="1"/>
  <c r="AF8" i="42" s="1"/>
  <c r="AD8" i="42" s="1"/>
  <c r="AC8" i="42" s="1"/>
  <c r="AP12" i="42"/>
  <c r="AR36" i="42" s="1"/>
  <c r="AF36" i="42" s="1"/>
  <c r="AD36" i="42" s="1"/>
  <c r="AC36" i="42" s="1"/>
  <c r="AP12" i="41"/>
  <c r="AR60" i="41" s="1"/>
  <c r="AF60" i="41" s="1"/>
  <c r="AD60" i="41" s="1"/>
  <c r="AC60" i="41" s="1"/>
  <c r="AQ6" i="41"/>
  <c r="AP19" i="41"/>
  <c r="AP25" i="41"/>
  <c r="AQ17" i="41"/>
  <c r="AS17" i="41" s="1"/>
  <c r="AF17" i="41" s="1"/>
  <c r="AD17" i="41" s="1"/>
  <c r="AC17" i="41" s="1"/>
  <c r="AQ12" i="41"/>
  <c r="AS12" i="41" s="1"/>
  <c r="AF12" i="41" s="1"/>
  <c r="AD12" i="41" s="1"/>
  <c r="AC12" i="41" s="1"/>
  <c r="AQ21" i="41"/>
  <c r="AS45" i="41" s="1"/>
  <c r="AF45" i="41" s="1"/>
  <c r="AD45" i="41" s="1"/>
  <c r="AC45" i="41" s="1"/>
  <c r="AQ10" i="41"/>
  <c r="AS10" i="41" s="1"/>
  <c r="AF10" i="41" s="1"/>
  <c r="AD10" i="41" s="1"/>
  <c r="AC10" i="41" s="1"/>
  <c r="AP4" i="40"/>
  <c r="AR4" i="40" s="1"/>
  <c r="AF4" i="40" s="1"/>
  <c r="AD4" i="40" s="1"/>
  <c r="AC4" i="40" s="1"/>
  <c r="AQ19" i="40"/>
  <c r="AS19" i="40" s="1"/>
  <c r="AF19" i="40" s="1"/>
  <c r="AD19" i="40" s="1"/>
  <c r="AC19" i="40" s="1"/>
  <c r="AP2" i="40"/>
  <c r="AR2" i="40" s="1"/>
  <c r="AF2" i="40" s="1"/>
  <c r="AP23" i="40"/>
  <c r="AP15" i="40"/>
  <c r="AR39" i="40" s="1"/>
  <c r="AF39" i="40" s="1"/>
  <c r="AD39" i="40" s="1"/>
  <c r="AC39" i="40" s="1"/>
  <c r="AP20" i="39"/>
  <c r="AP24" i="39"/>
  <c r="AQ15" i="39"/>
  <c r="AS15" i="39" s="1"/>
  <c r="AF15" i="39" s="1"/>
  <c r="AD15" i="39" s="1"/>
  <c r="AC15" i="39" s="1"/>
  <c r="AQ7" i="39"/>
  <c r="AQ20" i="39"/>
  <c r="AS44" i="39" s="1"/>
  <c r="AF44" i="39" s="1"/>
  <c r="AD44" i="39" s="1"/>
  <c r="AC44" i="39" s="1"/>
  <c r="AQ24" i="39"/>
  <c r="AS48" i="39" s="1"/>
  <c r="AF48" i="39" s="1"/>
  <c r="AD48" i="39" s="1"/>
  <c r="AC48" i="39" s="1"/>
  <c r="AP25" i="39"/>
  <c r="AQ21" i="38"/>
  <c r="AS21" i="38" s="1"/>
  <c r="AF21" i="38" s="1"/>
  <c r="AD21" i="38" s="1"/>
  <c r="AC21" i="38" s="1"/>
  <c r="AP19" i="38"/>
  <c r="AQ3" i="38"/>
  <c r="AS51" i="38" s="1"/>
  <c r="AF51" i="38" s="1"/>
  <c r="AD51" i="38" s="1"/>
  <c r="AC51" i="38" s="1"/>
  <c r="AQ23" i="38"/>
  <c r="AS23" i="38" s="1"/>
  <c r="AF23" i="38" s="1"/>
  <c r="AD23" i="38" s="1"/>
  <c r="AC23" i="38" s="1"/>
  <c r="AP5" i="38"/>
  <c r="AR5" i="38" s="1"/>
  <c r="AF5" i="38" s="1"/>
  <c r="AD5" i="38" s="1"/>
  <c r="AC5" i="38" s="1"/>
  <c r="AP24" i="38"/>
  <c r="AP8" i="38"/>
  <c r="AR8" i="38" s="1"/>
  <c r="AF8" i="38" s="1"/>
  <c r="AD8" i="38" s="1"/>
  <c r="AC8" i="38" s="1"/>
  <c r="AP5" i="37"/>
  <c r="AR29" i="37" s="1"/>
  <c r="AF29" i="37" s="1"/>
  <c r="AD29" i="37" s="1"/>
  <c r="AC29" i="37" s="1"/>
  <c r="AP14" i="37"/>
  <c r="AR62" i="37" s="1"/>
  <c r="AF62" i="37" s="1"/>
  <c r="AD62" i="37" s="1"/>
  <c r="AC62" i="37" s="1"/>
  <c r="AP20" i="37"/>
  <c r="AQ6" i="37"/>
  <c r="AP21" i="37"/>
  <c r="AQ3" i="37"/>
  <c r="AQ10" i="37"/>
  <c r="AS10" i="37" s="1"/>
  <c r="AF10" i="37" s="1"/>
  <c r="AD10" i="37" s="1"/>
  <c r="AC10" i="37" s="1"/>
  <c r="AP3" i="37"/>
  <c r="AR27" i="37" s="1"/>
  <c r="AF27" i="37" s="1"/>
  <c r="AD27" i="37" s="1"/>
  <c r="AC27" i="37" s="1"/>
  <c r="AQ19" i="37"/>
  <c r="AS43" i="37" s="1"/>
  <c r="AF43" i="37" s="1"/>
  <c r="AD43" i="37" s="1"/>
  <c r="AC43" i="37" s="1"/>
  <c r="AP20" i="36"/>
  <c r="AP17" i="36"/>
  <c r="AR41" i="36" s="1"/>
  <c r="AF41" i="36" s="1"/>
  <c r="AD41" i="36" s="1"/>
  <c r="AC41" i="36" s="1"/>
  <c r="AP10" i="36"/>
  <c r="AR34" i="36" s="1"/>
  <c r="AF34" i="36" s="1"/>
  <c r="AD34" i="36" s="1"/>
  <c r="AC34" i="36" s="1"/>
  <c r="AP22" i="36"/>
  <c r="AQ4" i="36"/>
  <c r="AS52" i="36" s="1"/>
  <c r="AF52" i="36" s="1"/>
  <c r="AD52" i="36" s="1"/>
  <c r="AC52" i="36" s="1"/>
  <c r="AQ25" i="36"/>
  <c r="AS25" i="36" s="1"/>
  <c r="AF25" i="36" s="1"/>
  <c r="AD25" i="36" s="1"/>
  <c r="AC25" i="36" s="1"/>
  <c r="AQ2" i="35"/>
  <c r="AP12" i="35"/>
  <c r="AR60" i="35" s="1"/>
  <c r="AF60" i="35" s="1"/>
  <c r="AD60" i="35" s="1"/>
  <c r="AC60" i="35" s="1"/>
  <c r="AQ13" i="35"/>
  <c r="AS13" i="35" s="1"/>
  <c r="AF13" i="35" s="1"/>
  <c r="AD13" i="35" s="1"/>
  <c r="AC13" i="35" s="1"/>
  <c r="AQ12" i="35"/>
  <c r="AS12" i="35" s="1"/>
  <c r="AF12" i="35" s="1"/>
  <c r="AD12" i="35" s="1"/>
  <c r="AC12" i="35" s="1"/>
  <c r="AQ22" i="35"/>
  <c r="AS46" i="35" s="1"/>
  <c r="AF46" i="35" s="1"/>
  <c r="AD46" i="35" s="1"/>
  <c r="AC46" i="35" s="1"/>
  <c r="AQ21" i="35"/>
  <c r="AS45" i="35" s="1"/>
  <c r="AF45" i="35" s="1"/>
  <c r="AD45" i="35" s="1"/>
  <c r="AC45" i="35" s="1"/>
  <c r="AP18" i="34"/>
  <c r="AP25" i="34"/>
  <c r="AP23" i="34"/>
  <c r="AP5" i="34"/>
  <c r="AR5" i="34" s="1"/>
  <c r="AF5" i="34" s="1"/>
  <c r="AD5" i="34" s="1"/>
  <c r="AC5" i="34" s="1"/>
  <c r="AQ11" i="34"/>
  <c r="AP24" i="34"/>
  <c r="AP11" i="34"/>
  <c r="AR35" i="34" s="1"/>
  <c r="AF35" i="34" s="1"/>
  <c r="AD35" i="34" s="1"/>
  <c r="AC35" i="34" s="1"/>
  <c r="AQ7" i="34"/>
  <c r="AS55" i="34" s="1"/>
  <c r="AF55" i="34" s="1"/>
  <c r="AD55" i="34" s="1"/>
  <c r="AC55" i="34" s="1"/>
  <c r="AQ5" i="34"/>
  <c r="AS53" i="34" s="1"/>
  <c r="AF53" i="34" s="1"/>
  <c r="AD53" i="34" s="1"/>
  <c r="AC53" i="34" s="1"/>
  <c r="AP10" i="33"/>
  <c r="AR58" i="33" s="1"/>
  <c r="AF58" i="33" s="1"/>
  <c r="AD58" i="33" s="1"/>
  <c r="AC58" i="33" s="1"/>
  <c r="AP9" i="33"/>
  <c r="AR33" i="33" s="1"/>
  <c r="AF33" i="33" s="1"/>
  <c r="AD33" i="33" s="1"/>
  <c r="AC33" i="33" s="1"/>
  <c r="AQ22" i="33"/>
  <c r="AS46" i="33" s="1"/>
  <c r="AF46" i="33" s="1"/>
  <c r="AD46" i="33" s="1"/>
  <c r="AC46" i="33" s="1"/>
  <c r="AP22" i="33"/>
  <c r="AQ18" i="33"/>
  <c r="AS42" i="33" s="1"/>
  <c r="AF42" i="33" s="1"/>
  <c r="AD42" i="33" s="1"/>
  <c r="AC42" i="33" s="1"/>
  <c r="AQ24" i="33"/>
  <c r="AS48" i="33" s="1"/>
  <c r="AF48" i="33" s="1"/>
  <c r="AD48" i="33" s="1"/>
  <c r="AC48" i="33" s="1"/>
  <c r="AQ15" i="33"/>
  <c r="AS15" i="33" s="1"/>
  <c r="AF15" i="33" s="1"/>
  <c r="AD15" i="33" s="1"/>
  <c r="AC15" i="33" s="1"/>
  <c r="AP4" i="33"/>
  <c r="AR28" i="33" s="1"/>
  <c r="AF28" i="33" s="1"/>
  <c r="AD28" i="33" s="1"/>
  <c r="AC28" i="33" s="1"/>
  <c r="AP8" i="32"/>
  <c r="AR8" i="32" s="1"/>
  <c r="AF8" i="32" s="1"/>
  <c r="AD8" i="32" s="1"/>
  <c r="AC8" i="32" s="1"/>
  <c r="AP4" i="32"/>
  <c r="AR4" i="32" s="1"/>
  <c r="AF4" i="32" s="1"/>
  <c r="AD4" i="32" s="1"/>
  <c r="AC4" i="32" s="1"/>
  <c r="AP14" i="32"/>
  <c r="AR38" i="32" s="1"/>
  <c r="AF38" i="32" s="1"/>
  <c r="AD38" i="32" s="1"/>
  <c r="AC38" i="32" s="1"/>
  <c r="AP9" i="32"/>
  <c r="AR9" i="32" s="1"/>
  <c r="AF9" i="32" s="1"/>
  <c r="AD9" i="32" s="1"/>
  <c r="AC9" i="32" s="1"/>
  <c r="AP2" i="32"/>
  <c r="AR2" i="32" s="1"/>
  <c r="AF2" i="32" s="1"/>
  <c r="AQ20" i="32"/>
  <c r="AS20" i="32" s="1"/>
  <c r="AF20" i="32" s="1"/>
  <c r="AD20" i="32" s="1"/>
  <c r="AC20" i="32" s="1"/>
  <c r="AQ2" i="32"/>
  <c r="AS50" i="32" s="1"/>
  <c r="AF50" i="32" s="1"/>
  <c r="AD50" i="32" s="1"/>
  <c r="AC50" i="32" s="1"/>
  <c r="AQ19" i="32"/>
  <c r="AS19" i="32" s="1"/>
  <c r="AF19" i="32" s="1"/>
  <c r="AD19" i="32" s="1"/>
  <c r="AC19" i="32" s="1"/>
  <c r="AQ5" i="32"/>
  <c r="AS53" i="32" s="1"/>
  <c r="AF53" i="32" s="1"/>
  <c r="AD53" i="32" s="1"/>
  <c r="AC53" i="32" s="1"/>
  <c r="AP17" i="31"/>
  <c r="AR65" i="31" s="1"/>
  <c r="AF65" i="31" s="1"/>
  <c r="AD65" i="31" s="1"/>
  <c r="AC65" i="31" s="1"/>
  <c r="AP11" i="31"/>
  <c r="AR59" i="31" s="1"/>
  <c r="AF59" i="31" s="1"/>
  <c r="AD59" i="31" s="1"/>
  <c r="AC59" i="31" s="1"/>
  <c r="AQ7" i="31"/>
  <c r="AP14" i="31"/>
  <c r="AR62" i="31" s="1"/>
  <c r="AF62" i="31" s="1"/>
  <c r="AD62" i="31" s="1"/>
  <c r="AC62" i="31" s="1"/>
  <c r="AP5" i="31"/>
  <c r="AR29" i="31" s="1"/>
  <c r="AF29" i="31" s="1"/>
  <c r="AD29" i="31" s="1"/>
  <c r="AC29" i="31" s="1"/>
  <c r="AQ10" i="31"/>
  <c r="AS10" i="31" s="1"/>
  <c r="AF10" i="31" s="1"/>
  <c r="AD10" i="31" s="1"/>
  <c r="AC10" i="31" s="1"/>
  <c r="AQ13" i="31"/>
  <c r="AS13" i="31" s="1"/>
  <c r="AF13" i="31" s="1"/>
  <c r="AD13" i="31" s="1"/>
  <c r="AC13" i="31" s="1"/>
  <c r="AP9" i="30"/>
  <c r="AR9" i="30" s="1"/>
  <c r="AF9" i="30" s="1"/>
  <c r="AD9" i="30" s="1"/>
  <c r="AC9" i="30" s="1"/>
  <c r="AP25" i="30"/>
  <c r="AP23" i="30"/>
  <c r="AQ10" i="30"/>
  <c r="AP3" i="30"/>
  <c r="AR3" i="30" s="1"/>
  <c r="AF3" i="30" s="1"/>
  <c r="AD3" i="30" s="1"/>
  <c r="AC3" i="30" s="1"/>
  <c r="AP2" i="28"/>
  <c r="AR26" i="28" s="1"/>
  <c r="AF26" i="28" s="1"/>
  <c r="AD26" i="28" s="1"/>
  <c r="AC26" i="28" s="1"/>
  <c r="AP16" i="28"/>
  <c r="AR64" i="28" s="1"/>
  <c r="AF64" i="28" s="1"/>
  <c r="AD64" i="28" s="1"/>
  <c r="AC64" i="28" s="1"/>
  <c r="AQ13" i="28"/>
  <c r="AS13" i="28" s="1"/>
  <c r="AF13" i="28" s="1"/>
  <c r="AD13" i="28" s="1"/>
  <c r="AC13" i="28" s="1"/>
  <c r="AP17" i="28"/>
  <c r="AR65" i="28" s="1"/>
  <c r="AF65" i="28" s="1"/>
  <c r="AD65" i="28" s="1"/>
  <c r="AC65" i="28" s="1"/>
  <c r="AQ23" i="28"/>
  <c r="AS47" i="28" s="1"/>
  <c r="AF47" i="28" s="1"/>
  <c r="AD47" i="28" s="1"/>
  <c r="AC47" i="28" s="1"/>
  <c r="BB58" i="46"/>
  <c r="AP4" i="12"/>
  <c r="AR4" i="12" s="1"/>
  <c r="AF4" i="12" s="1"/>
  <c r="AD4" i="12" s="1"/>
  <c r="AC4" i="12" s="1"/>
  <c r="AQ16" i="12"/>
  <c r="AP6" i="12"/>
  <c r="AR6" i="12" s="1"/>
  <c r="AF6" i="12" s="1"/>
  <c r="AD6" i="12" s="1"/>
  <c r="AC6" i="12" s="1"/>
  <c r="AQ12" i="12"/>
  <c r="AQ4" i="12"/>
  <c r="AS52" i="12" s="1"/>
  <c r="AF52" i="12" s="1"/>
  <c r="AD52" i="12" s="1"/>
  <c r="AC52" i="12" s="1"/>
  <c r="AP7" i="12"/>
  <c r="AR7" i="12" s="1"/>
  <c r="AF7" i="12" s="1"/>
  <c r="AD7" i="12" s="1"/>
  <c r="AC7" i="12" s="1"/>
  <c r="AQ19" i="45"/>
  <c r="AP4" i="48"/>
  <c r="AR4" i="48" s="1"/>
  <c r="AF4" i="48" s="1"/>
  <c r="AD4" i="48" s="1"/>
  <c r="AC4" i="48" s="1"/>
  <c r="AQ11" i="41"/>
  <c r="AS11" i="41" s="1"/>
  <c r="AF11" i="41" s="1"/>
  <c r="AD11" i="41" s="1"/>
  <c r="AC11" i="41" s="1"/>
  <c r="AQ5" i="44"/>
  <c r="AS53" i="44" s="1"/>
  <c r="AF53" i="44" s="1"/>
  <c r="AD53" i="44" s="1"/>
  <c r="AC53" i="44" s="1"/>
  <c r="AQ4" i="50"/>
  <c r="AS52" i="50" s="1"/>
  <c r="AF52" i="50" s="1"/>
  <c r="AD52" i="50" s="1"/>
  <c r="AC52" i="50" s="1"/>
  <c r="AQ5" i="52"/>
  <c r="AS53" i="52" s="1"/>
  <c r="AF53" i="52" s="1"/>
  <c r="AD53" i="52" s="1"/>
  <c r="AC53" i="52" s="1"/>
  <c r="AQ22" i="32"/>
  <c r="AS22" i="32" s="1"/>
  <c r="AF22" i="32" s="1"/>
  <c r="AD22" i="32" s="1"/>
  <c r="AC22" i="32" s="1"/>
  <c r="AQ16" i="53"/>
  <c r="AS16" i="53" s="1"/>
  <c r="AF16" i="53" s="1"/>
  <c r="AD16" i="53" s="1"/>
  <c r="AC16" i="53" s="1"/>
  <c r="AQ19" i="53"/>
  <c r="AS43" i="53" s="1"/>
  <c r="AF43" i="53" s="1"/>
  <c r="AD43" i="53" s="1"/>
  <c r="AC43" i="53" s="1"/>
  <c r="AQ3" i="53"/>
  <c r="AP6" i="54"/>
  <c r="AR6" i="54" s="1"/>
  <c r="AF6" i="54" s="1"/>
  <c r="AD6" i="54" s="1"/>
  <c r="AC6" i="54" s="1"/>
  <c r="AP14" i="54"/>
  <c r="AR38" i="54" s="1"/>
  <c r="AF38" i="54" s="1"/>
  <c r="AD38" i="54" s="1"/>
  <c r="AC38" i="54" s="1"/>
  <c r="AQ11" i="49"/>
  <c r="AS11" i="49" s="1"/>
  <c r="AF11" i="49" s="1"/>
  <c r="AD11" i="49" s="1"/>
  <c r="AC11" i="49" s="1"/>
  <c r="AQ8" i="49"/>
  <c r="AQ12" i="40"/>
  <c r="AQ16" i="36"/>
  <c r="AQ13" i="36"/>
  <c r="AQ12" i="56"/>
  <c r="AQ5" i="56"/>
  <c r="AS53" i="56" s="1"/>
  <c r="AF53" i="56" s="1"/>
  <c r="AD53" i="56" s="1"/>
  <c r="AC53" i="56" s="1"/>
  <c r="AP2" i="51"/>
  <c r="AR26" i="51" s="1"/>
  <c r="AF26" i="51" s="1"/>
  <c r="AD26" i="51" s="1"/>
  <c r="AC26" i="51" s="1"/>
  <c r="AP20" i="28"/>
  <c r="AP16" i="50"/>
  <c r="AR40" i="50" s="1"/>
  <c r="AF40" i="50" s="1"/>
  <c r="AD40" i="50" s="1"/>
  <c r="AC40" i="50" s="1"/>
  <c r="AP25" i="52"/>
  <c r="AQ13" i="38"/>
  <c r="AP20" i="43"/>
  <c r="AP16" i="49"/>
  <c r="AR64" i="49" s="1"/>
  <c r="AF64" i="49" s="1"/>
  <c r="AD64" i="49" s="1"/>
  <c r="AC64" i="49" s="1"/>
  <c r="AP18" i="49"/>
  <c r="AP17" i="55"/>
  <c r="AR65" i="55" s="1"/>
  <c r="AF65" i="55" s="1"/>
  <c r="AD65" i="55" s="1"/>
  <c r="AC65" i="55" s="1"/>
  <c r="AP13" i="55"/>
  <c r="AR61" i="55" s="1"/>
  <c r="AF61" i="55" s="1"/>
  <c r="AD61" i="55" s="1"/>
  <c r="AC61" i="55" s="1"/>
  <c r="AQ8" i="37"/>
  <c r="AQ13" i="37"/>
  <c r="AS13" i="37" s="1"/>
  <c r="AF13" i="37" s="1"/>
  <c r="AD13" i="37" s="1"/>
  <c r="AC13" i="37" s="1"/>
  <c r="AQ3" i="54"/>
  <c r="AS51" i="54" s="1"/>
  <c r="AF51" i="54" s="1"/>
  <c r="AD51" i="54" s="1"/>
  <c r="AC51" i="54" s="1"/>
  <c r="AP13" i="38"/>
  <c r="AR37" i="38" s="1"/>
  <c r="AF37" i="38" s="1"/>
  <c r="AD37" i="38" s="1"/>
  <c r="AC37" i="38" s="1"/>
  <c r="AQ6" i="48"/>
  <c r="AS54" i="48" s="1"/>
  <c r="AF54" i="48" s="1"/>
  <c r="AD54" i="48" s="1"/>
  <c r="AC54" i="48" s="1"/>
  <c r="AP14" i="42"/>
  <c r="AR38" i="42" s="1"/>
  <c r="AF38" i="42" s="1"/>
  <c r="AD38" i="42" s="1"/>
  <c r="AC38" i="42" s="1"/>
  <c r="AP15" i="54"/>
  <c r="AR39" i="54" s="1"/>
  <c r="AF39" i="54" s="1"/>
  <c r="AD39" i="54" s="1"/>
  <c r="AC39" i="54" s="1"/>
  <c r="AQ9" i="39"/>
  <c r="AQ6" i="47"/>
  <c r="AQ5" i="47"/>
  <c r="AQ11" i="30"/>
  <c r="AQ24" i="30"/>
  <c r="AS24" i="30" s="1"/>
  <c r="AF24" i="30" s="1"/>
  <c r="AD24" i="30" s="1"/>
  <c r="AC24" i="30" s="1"/>
  <c r="AP23" i="53"/>
  <c r="AP22" i="53"/>
  <c r="AQ22" i="12"/>
  <c r="AS22" i="12" s="1"/>
  <c r="AF22" i="12" s="1"/>
  <c r="AD22" i="12" s="1"/>
  <c r="AC22" i="12" s="1"/>
  <c r="AQ4" i="58"/>
  <c r="AS52" i="58" s="1"/>
  <c r="AF52" i="58" s="1"/>
  <c r="AD52" i="58" s="1"/>
  <c r="AC52" i="58" s="1"/>
  <c r="AQ24" i="58"/>
  <c r="AS24" i="58" s="1"/>
  <c r="AF24" i="58" s="1"/>
  <c r="AD24" i="58" s="1"/>
  <c r="AC24" i="58" s="1"/>
  <c r="AP16" i="32"/>
  <c r="AR40" i="32" s="1"/>
  <c r="AF40" i="32" s="1"/>
  <c r="AD40" i="32" s="1"/>
  <c r="AC40" i="32" s="1"/>
  <c r="AQ7" i="55"/>
  <c r="AQ25" i="55"/>
  <c r="AS49" i="55" s="1"/>
  <c r="AF49" i="55" s="1"/>
  <c r="AD49" i="55" s="1"/>
  <c r="AC49" i="55" s="1"/>
  <c r="AQ13" i="50"/>
  <c r="AP10" i="56"/>
  <c r="AR34" i="56" s="1"/>
  <c r="AF34" i="56" s="1"/>
  <c r="AD34" i="56" s="1"/>
  <c r="AC34" i="56" s="1"/>
  <c r="AP7" i="56"/>
  <c r="AR7" i="56" s="1"/>
  <c r="AF7" i="56" s="1"/>
  <c r="AD7" i="56" s="1"/>
  <c r="AC7" i="56" s="1"/>
  <c r="AP18" i="59"/>
  <c r="AQ22" i="57"/>
  <c r="AS46" i="57" s="1"/>
  <c r="AF46" i="57" s="1"/>
  <c r="AD46" i="57" s="1"/>
  <c r="AC46" i="57" s="1"/>
  <c r="AP24" i="41"/>
  <c r="AP12" i="54"/>
  <c r="AR36" i="54" s="1"/>
  <c r="AF36" i="54" s="1"/>
  <c r="AD36" i="54" s="1"/>
  <c r="AC36" i="54" s="1"/>
  <c r="AQ7" i="40"/>
  <c r="AS55" i="40" s="1"/>
  <c r="AF55" i="40" s="1"/>
  <c r="AD55" i="40" s="1"/>
  <c r="AC55" i="40" s="1"/>
  <c r="AP15" i="30"/>
  <c r="AR39" i="30" s="1"/>
  <c r="AF39" i="30" s="1"/>
  <c r="AD39" i="30" s="1"/>
  <c r="AC39" i="30" s="1"/>
  <c r="AQ12" i="34"/>
  <c r="AQ7" i="56"/>
  <c r="AS55" i="56" s="1"/>
  <c r="AF55" i="56" s="1"/>
  <c r="AD55" i="56" s="1"/>
  <c r="AC55" i="56" s="1"/>
  <c r="AP16" i="52"/>
  <c r="AR40" i="52" s="1"/>
  <c r="AF40" i="52" s="1"/>
  <c r="AD40" i="52" s="1"/>
  <c r="AC40" i="52" s="1"/>
  <c r="AP25" i="33"/>
  <c r="AP4" i="49"/>
  <c r="AR28" i="49" s="1"/>
  <c r="AF28" i="49" s="1"/>
  <c r="AD28" i="49" s="1"/>
  <c r="AC28" i="49" s="1"/>
  <c r="AP10" i="55"/>
  <c r="AR58" i="55" s="1"/>
  <c r="AF58" i="55" s="1"/>
  <c r="AD58" i="55" s="1"/>
  <c r="AC58" i="55" s="1"/>
  <c r="AQ12" i="54"/>
  <c r="AV98" i="46"/>
  <c r="AQ16" i="59"/>
  <c r="AS16" i="59" s="1"/>
  <c r="AF16" i="59" s="1"/>
  <c r="AD16" i="59" s="1"/>
  <c r="AC16" i="59" s="1"/>
  <c r="AQ18" i="39"/>
  <c r="AS42" i="39" s="1"/>
  <c r="AF42" i="39" s="1"/>
  <c r="AD42" i="39" s="1"/>
  <c r="AC42" i="39" s="1"/>
  <c r="AQ19" i="39"/>
  <c r="AS43" i="39" s="1"/>
  <c r="AF43" i="39" s="1"/>
  <c r="AD43" i="39" s="1"/>
  <c r="AC43" i="39" s="1"/>
  <c r="AQ25" i="59"/>
  <c r="AS49" i="59" s="1"/>
  <c r="AF49" i="59" s="1"/>
  <c r="AD49" i="59" s="1"/>
  <c r="AC49" i="59" s="1"/>
  <c r="AQ3" i="59"/>
  <c r="AQ14" i="59"/>
  <c r="AS14" i="59" s="1"/>
  <c r="AF14" i="59" s="1"/>
  <c r="AD14" i="59" s="1"/>
  <c r="AC14" i="59" s="1"/>
  <c r="AQ9" i="59"/>
  <c r="AQ3" i="30"/>
  <c r="AS51" i="30" s="1"/>
  <c r="AF51" i="30" s="1"/>
  <c r="AD51" i="30" s="1"/>
  <c r="AC51" i="30" s="1"/>
  <c r="AQ8" i="30"/>
  <c r="AS56" i="30" s="1"/>
  <c r="AF56" i="30" s="1"/>
  <c r="AD56" i="30" s="1"/>
  <c r="AC56" i="30" s="1"/>
  <c r="AP3" i="53"/>
  <c r="AR27" i="53" s="1"/>
  <c r="AF27" i="53" s="1"/>
  <c r="AD27" i="53" s="1"/>
  <c r="AC27" i="53" s="1"/>
  <c r="AP8" i="53"/>
  <c r="AR32" i="53" s="1"/>
  <c r="AF32" i="53" s="1"/>
  <c r="AD32" i="53" s="1"/>
  <c r="AC32" i="53" s="1"/>
  <c r="AQ6" i="12"/>
  <c r="AS54" i="12" s="1"/>
  <c r="AF54" i="12" s="1"/>
  <c r="AD54" i="12" s="1"/>
  <c r="AC54" i="12" s="1"/>
  <c r="AQ16" i="58"/>
  <c r="AQ14" i="58"/>
  <c r="AQ4" i="41"/>
  <c r="AQ16" i="41"/>
  <c r="AS16" i="41" s="1"/>
  <c r="AF16" i="41" s="1"/>
  <c r="AD16" i="41" s="1"/>
  <c r="AC16" i="41" s="1"/>
  <c r="AQ25" i="51"/>
  <c r="AS49" i="51" s="1"/>
  <c r="AF49" i="51" s="1"/>
  <c r="AD49" i="51" s="1"/>
  <c r="AC49" i="51" s="1"/>
  <c r="AQ5" i="51"/>
  <c r="AQ12" i="51"/>
  <c r="AS12" i="51" s="1"/>
  <c r="AF12" i="51" s="1"/>
  <c r="AD12" i="51" s="1"/>
  <c r="AC12" i="51" s="1"/>
  <c r="AQ24" i="51"/>
  <c r="AS48" i="51" s="1"/>
  <c r="AF48" i="51" s="1"/>
  <c r="AD48" i="51" s="1"/>
  <c r="AC48" i="51" s="1"/>
  <c r="AQ8" i="44"/>
  <c r="AS56" i="44" s="1"/>
  <c r="AF56" i="44" s="1"/>
  <c r="AD56" i="44" s="1"/>
  <c r="AC56" i="44" s="1"/>
  <c r="AQ25" i="44"/>
  <c r="AS25" i="44" s="1"/>
  <c r="AF25" i="44" s="1"/>
  <c r="AD25" i="44" s="1"/>
  <c r="AC25" i="44" s="1"/>
  <c r="AP6" i="36"/>
  <c r="AR6" i="36" s="1"/>
  <c r="AF6" i="36" s="1"/>
  <c r="AD6" i="36" s="1"/>
  <c r="AC6" i="36" s="1"/>
  <c r="AP25" i="36"/>
  <c r="AQ18" i="31"/>
  <c r="AS42" i="31" s="1"/>
  <c r="AF42" i="31" s="1"/>
  <c r="AD42" i="31" s="1"/>
  <c r="AC42" i="31" s="1"/>
  <c r="AQ23" i="31"/>
  <c r="AS47" i="31" s="1"/>
  <c r="AF47" i="31" s="1"/>
  <c r="AD47" i="31" s="1"/>
  <c r="AC47" i="31" s="1"/>
  <c r="AP20" i="12"/>
  <c r="AP10" i="12"/>
  <c r="AR34" i="12" s="1"/>
  <c r="AF34" i="12" s="1"/>
  <c r="AD34" i="12" s="1"/>
  <c r="AP12" i="44"/>
  <c r="AR36" i="44" s="1"/>
  <c r="AF36" i="44" s="1"/>
  <c r="AD36" i="44" s="1"/>
  <c r="AC36" i="44" s="1"/>
  <c r="AP9" i="44"/>
  <c r="AR9" i="44" s="1"/>
  <c r="AF9" i="44" s="1"/>
  <c r="AD9" i="44" s="1"/>
  <c r="AC9" i="44" s="1"/>
  <c r="AP4" i="44"/>
  <c r="AR4" i="44" s="1"/>
  <c r="AF4" i="44" s="1"/>
  <c r="AD4" i="44" s="1"/>
  <c r="AC4" i="44" s="1"/>
  <c r="AP3" i="44"/>
  <c r="AR3" i="44" s="1"/>
  <c r="AF3" i="44" s="1"/>
  <c r="AD3" i="44" s="1"/>
  <c r="AC3" i="44" s="1"/>
  <c r="AQ14" i="55"/>
  <c r="AS14" i="55" s="1"/>
  <c r="AF14" i="55" s="1"/>
  <c r="AD14" i="55" s="1"/>
  <c r="AC14" i="55" s="1"/>
  <c r="AQ11" i="55"/>
  <c r="AS11" i="55" s="1"/>
  <c r="AF11" i="55" s="1"/>
  <c r="AD11" i="55" s="1"/>
  <c r="AC11" i="55" s="1"/>
  <c r="AQ20" i="55"/>
  <c r="AS44" i="55" s="1"/>
  <c r="AF44" i="55" s="1"/>
  <c r="AD44" i="55" s="1"/>
  <c r="AC44" i="55" s="1"/>
  <c r="AQ11" i="50"/>
  <c r="AP4" i="56"/>
  <c r="AR4" i="56" s="1"/>
  <c r="AF4" i="56" s="1"/>
  <c r="AD4" i="56" s="1"/>
  <c r="AC4" i="56" s="1"/>
  <c r="AP18" i="31"/>
  <c r="AP6" i="59"/>
  <c r="AR30" i="59" s="1"/>
  <c r="AF30" i="59" s="1"/>
  <c r="AD30" i="59" s="1"/>
  <c r="AC30" i="59" s="1"/>
  <c r="AP24" i="59"/>
  <c r="AQ11" i="32"/>
  <c r="AP18" i="43"/>
  <c r="AP23" i="37"/>
  <c r="AQ18" i="53"/>
  <c r="AS42" i="53" s="1"/>
  <c r="AF42" i="53" s="1"/>
  <c r="AD42" i="53" s="1"/>
  <c r="AC42" i="53" s="1"/>
  <c r="AQ2" i="53"/>
  <c r="AQ9" i="53"/>
  <c r="AP22" i="47"/>
  <c r="AP4" i="43"/>
  <c r="AR28" i="43" s="1"/>
  <c r="AF28" i="43" s="1"/>
  <c r="AD28" i="43" s="1"/>
  <c r="AC28" i="43" s="1"/>
  <c r="AP3" i="54"/>
  <c r="AR3" i="54" s="1"/>
  <c r="AF3" i="54" s="1"/>
  <c r="AD3" i="54" s="1"/>
  <c r="AC3" i="54" s="1"/>
  <c r="AQ23" i="49"/>
  <c r="AS47" i="49" s="1"/>
  <c r="AF47" i="49" s="1"/>
  <c r="AD47" i="49" s="1"/>
  <c r="AC47" i="49" s="1"/>
  <c r="AQ14" i="36"/>
  <c r="AP12" i="30"/>
  <c r="AR36" i="30" s="1"/>
  <c r="AF36" i="30" s="1"/>
  <c r="AD36" i="30" s="1"/>
  <c r="AC36" i="30" s="1"/>
  <c r="AP13" i="30"/>
  <c r="AR37" i="30" s="1"/>
  <c r="AF37" i="30" s="1"/>
  <c r="AD37" i="30" s="1"/>
  <c r="AC37" i="30" s="1"/>
  <c r="AP11" i="30"/>
  <c r="AR35" i="30" s="1"/>
  <c r="AF35" i="30" s="1"/>
  <c r="AD35" i="30" s="1"/>
  <c r="AC35" i="30" s="1"/>
  <c r="AQ10" i="34"/>
  <c r="AQ8" i="56"/>
  <c r="AS56" i="56" s="1"/>
  <c r="AF56" i="56" s="1"/>
  <c r="AD56" i="56" s="1"/>
  <c r="AC56" i="56" s="1"/>
  <c r="AQ3" i="56"/>
  <c r="AS51" i="56" s="1"/>
  <c r="AF51" i="56" s="1"/>
  <c r="AD51" i="56" s="1"/>
  <c r="AC51" i="56" s="1"/>
  <c r="AP10" i="39"/>
  <c r="AR58" i="39" s="1"/>
  <c r="AF58" i="39" s="1"/>
  <c r="AD58" i="39" s="1"/>
  <c r="AC58" i="39" s="1"/>
  <c r="AP17" i="51"/>
  <c r="AR65" i="51" s="1"/>
  <c r="AF65" i="51" s="1"/>
  <c r="AD65" i="51" s="1"/>
  <c r="AC65" i="51" s="1"/>
  <c r="AP25" i="51"/>
  <c r="AQ12" i="43"/>
  <c r="AS12" i="43" s="1"/>
  <c r="AF12" i="43" s="1"/>
  <c r="AD12" i="43" s="1"/>
  <c r="AC12" i="43" s="1"/>
  <c r="AP22" i="28"/>
  <c r="AP15" i="28"/>
  <c r="AR63" i="28" s="1"/>
  <c r="AF63" i="28" s="1"/>
  <c r="AD63" i="28" s="1"/>
  <c r="AC63" i="28" s="1"/>
  <c r="AP19" i="58"/>
  <c r="AP14" i="58"/>
  <c r="AR38" i="58" s="1"/>
  <c r="AF38" i="58" s="1"/>
  <c r="AD38" i="58" s="1"/>
  <c r="AC38" i="58" s="1"/>
  <c r="AP11" i="58"/>
  <c r="AR35" i="58" s="1"/>
  <c r="AF35" i="58" s="1"/>
  <c r="AD35" i="58" s="1"/>
  <c r="AC35" i="58" s="1"/>
  <c r="AP4" i="50"/>
  <c r="AR4" i="50" s="1"/>
  <c r="AF4" i="50" s="1"/>
  <c r="AD4" i="50" s="1"/>
  <c r="AC4" i="50" s="1"/>
  <c r="AP18" i="50"/>
  <c r="AP5" i="50"/>
  <c r="AR5" i="50" s="1"/>
  <c r="AF5" i="50" s="1"/>
  <c r="AD5" i="50" s="1"/>
  <c r="AC5" i="50" s="1"/>
  <c r="AP18" i="52"/>
  <c r="AP4" i="52"/>
  <c r="AR4" i="52" s="1"/>
  <c r="AF4" i="52" s="1"/>
  <c r="AD4" i="52" s="1"/>
  <c r="AC4" i="52" s="1"/>
  <c r="AQ24" i="38"/>
  <c r="AS24" i="38" s="1"/>
  <c r="AF24" i="38" s="1"/>
  <c r="AD24" i="38" s="1"/>
  <c r="AC24" i="38" s="1"/>
  <c r="AP18" i="33"/>
  <c r="AP19" i="49"/>
  <c r="AP15" i="49"/>
  <c r="AR63" i="49" s="1"/>
  <c r="AF63" i="49" s="1"/>
  <c r="AD63" i="49" s="1"/>
  <c r="AC63" i="49" s="1"/>
  <c r="AP7" i="55"/>
  <c r="AR31" i="55" s="1"/>
  <c r="AF31" i="55" s="1"/>
  <c r="AD31" i="55" s="1"/>
  <c r="AC31" i="55" s="1"/>
  <c r="AQ4" i="28"/>
  <c r="AP20" i="42"/>
  <c r="AQ18" i="42"/>
  <c r="AS18" i="42" s="1"/>
  <c r="AF18" i="42" s="1"/>
  <c r="AD18" i="42" s="1"/>
  <c r="AC18" i="42" s="1"/>
  <c r="AQ6" i="53"/>
  <c r="AQ22" i="47"/>
  <c r="AS46" i="47" s="1"/>
  <c r="AF46" i="47" s="1"/>
  <c r="AD46" i="47" s="1"/>
  <c r="AC46" i="47" s="1"/>
  <c r="AQ8" i="59"/>
  <c r="AQ6" i="59"/>
  <c r="AQ15" i="59"/>
  <c r="AS15" i="59" s="1"/>
  <c r="AF15" i="59" s="1"/>
  <c r="AD15" i="59" s="1"/>
  <c r="AC15" i="59" s="1"/>
  <c r="AQ7" i="30"/>
  <c r="AS55" i="30" s="1"/>
  <c r="AF55" i="30" s="1"/>
  <c r="AD55" i="30" s="1"/>
  <c r="AC55" i="30" s="1"/>
  <c r="AP17" i="53"/>
  <c r="AR65" i="53" s="1"/>
  <c r="AF65" i="53" s="1"/>
  <c r="AD65" i="53" s="1"/>
  <c r="AC65" i="53" s="1"/>
  <c r="AP19" i="53"/>
  <c r="AP12" i="53"/>
  <c r="AR60" i="53" s="1"/>
  <c r="AF60" i="53" s="1"/>
  <c r="AD60" i="53" s="1"/>
  <c r="AC60" i="53" s="1"/>
  <c r="AP4" i="53"/>
  <c r="AR28" i="53" s="1"/>
  <c r="AF28" i="53" s="1"/>
  <c r="AD28" i="53" s="1"/>
  <c r="AC28" i="53" s="1"/>
  <c r="AQ13" i="12"/>
  <c r="AQ22" i="58"/>
  <c r="AS22" i="58" s="1"/>
  <c r="AF22" i="58" s="1"/>
  <c r="AD22" i="58" s="1"/>
  <c r="AC22" i="58" s="1"/>
  <c r="AP4" i="36"/>
  <c r="AR4" i="36" s="1"/>
  <c r="AF4" i="36" s="1"/>
  <c r="AD4" i="36" s="1"/>
  <c r="AC4" i="36" s="1"/>
  <c r="AQ19" i="31"/>
  <c r="AS43" i="31" s="1"/>
  <c r="AF43" i="31" s="1"/>
  <c r="AD43" i="31" s="1"/>
  <c r="AC43" i="31" s="1"/>
  <c r="AP13" i="32"/>
  <c r="AR37" i="32" s="1"/>
  <c r="AF37" i="32" s="1"/>
  <c r="AD37" i="32" s="1"/>
  <c r="AC37" i="32" s="1"/>
  <c r="AQ5" i="55"/>
  <c r="AQ22" i="55"/>
  <c r="AS46" i="55" s="1"/>
  <c r="AF46" i="55" s="1"/>
  <c r="AD46" i="55" s="1"/>
  <c r="AC46" i="55" s="1"/>
  <c r="AQ13" i="55"/>
  <c r="AS13" i="55" s="1"/>
  <c r="AF13" i="55" s="1"/>
  <c r="AD13" i="55" s="1"/>
  <c r="AC13" i="55" s="1"/>
  <c r="AP23" i="56"/>
  <c r="AP19" i="56"/>
  <c r="AP17" i="56"/>
  <c r="AR41" i="56" s="1"/>
  <c r="AF41" i="56" s="1"/>
  <c r="AD41" i="56" s="1"/>
  <c r="AC41" i="56" s="1"/>
  <c r="AP13" i="40"/>
  <c r="AR37" i="40" s="1"/>
  <c r="AF37" i="40" s="1"/>
  <c r="AD37" i="40" s="1"/>
  <c r="AC37" i="40" s="1"/>
  <c r="AP20" i="31"/>
  <c r="AP8" i="59"/>
  <c r="AR32" i="59" s="1"/>
  <c r="AF32" i="59" s="1"/>
  <c r="AD32" i="59" s="1"/>
  <c r="AC32" i="59" s="1"/>
  <c r="AP14" i="59"/>
  <c r="AR62" i="59" s="1"/>
  <c r="AF62" i="59" s="1"/>
  <c r="AD62" i="59" s="1"/>
  <c r="AC62" i="59" s="1"/>
  <c r="AQ24" i="32"/>
  <c r="AS24" i="32" s="1"/>
  <c r="AF24" i="32" s="1"/>
  <c r="AD24" i="32" s="1"/>
  <c r="AC24" i="32" s="1"/>
  <c r="AP12" i="37"/>
  <c r="AR60" i="37" s="1"/>
  <c r="AF60" i="37" s="1"/>
  <c r="AD60" i="37" s="1"/>
  <c r="AC60" i="37" s="1"/>
  <c r="AP22" i="41"/>
  <c r="AP11" i="41"/>
  <c r="AR59" i="41" s="1"/>
  <c r="AF59" i="41" s="1"/>
  <c r="AD59" i="41" s="1"/>
  <c r="AC59" i="41" s="1"/>
  <c r="AQ8" i="53"/>
  <c r="AQ4" i="53"/>
  <c r="AQ20" i="53"/>
  <c r="AS44" i="53" s="1"/>
  <c r="AF44" i="53" s="1"/>
  <c r="AD44" i="53" s="1"/>
  <c r="AC44" i="53" s="1"/>
  <c r="AP24" i="35"/>
  <c r="AP6" i="35"/>
  <c r="AR30" i="35" s="1"/>
  <c r="AF30" i="35" s="1"/>
  <c r="AD30" i="35" s="1"/>
  <c r="AC30" i="35" s="1"/>
  <c r="AP7" i="45"/>
  <c r="AR31" i="45" s="1"/>
  <c r="AF31" i="45" s="1"/>
  <c r="AD31" i="45" s="1"/>
  <c r="AC31" i="45" s="1"/>
  <c r="AP9" i="45"/>
  <c r="AR33" i="45" s="1"/>
  <c r="AF33" i="45" s="1"/>
  <c r="AD33" i="45" s="1"/>
  <c r="AC33" i="45" s="1"/>
  <c r="AP16" i="54"/>
  <c r="AR40" i="54" s="1"/>
  <c r="AF40" i="54" s="1"/>
  <c r="AD40" i="54" s="1"/>
  <c r="AC40" i="54" s="1"/>
  <c r="AP2" i="54"/>
  <c r="AR2" i="54" s="1"/>
  <c r="AF2" i="54" s="1"/>
  <c r="AQ9" i="49"/>
  <c r="AQ18" i="49"/>
  <c r="AS42" i="49" s="1"/>
  <c r="AF42" i="49" s="1"/>
  <c r="AD42" i="49" s="1"/>
  <c r="AC42" i="49" s="1"/>
  <c r="AQ14" i="40"/>
  <c r="AQ20" i="40"/>
  <c r="AS20" i="40" s="1"/>
  <c r="AF20" i="40" s="1"/>
  <c r="AD20" i="40" s="1"/>
  <c r="AC20" i="40" s="1"/>
  <c r="AQ23" i="40"/>
  <c r="AS23" i="40" s="1"/>
  <c r="AF23" i="40" s="1"/>
  <c r="AD23" i="40" s="1"/>
  <c r="AC23" i="40" s="1"/>
  <c r="AQ2" i="36"/>
  <c r="AS50" i="36" s="1"/>
  <c r="AF50" i="36" s="1"/>
  <c r="AD50" i="36" s="1"/>
  <c r="AC50" i="36" s="1"/>
  <c r="AP4" i="30"/>
  <c r="AR4" i="30" s="1"/>
  <c r="AF4" i="30" s="1"/>
  <c r="AD4" i="30" s="1"/>
  <c r="AC4" i="30" s="1"/>
  <c r="AP7" i="30"/>
  <c r="AR7" i="30" s="1"/>
  <c r="AF7" i="30" s="1"/>
  <c r="AD7" i="30" s="1"/>
  <c r="AC7" i="30" s="1"/>
  <c r="AQ14" i="34"/>
  <c r="AQ8" i="34"/>
  <c r="AS56" i="34" s="1"/>
  <c r="AF56" i="34" s="1"/>
  <c r="AD56" i="34" s="1"/>
  <c r="AC56" i="34" s="1"/>
  <c r="AQ3" i="34"/>
  <c r="AS51" i="34" s="1"/>
  <c r="AF51" i="34" s="1"/>
  <c r="AD51" i="34" s="1"/>
  <c r="AC51" i="34" s="1"/>
  <c r="AQ13" i="56"/>
  <c r="AQ19" i="56"/>
  <c r="AS19" i="56" s="1"/>
  <c r="AF19" i="56" s="1"/>
  <c r="AD19" i="56" s="1"/>
  <c r="AC19" i="56" s="1"/>
  <c r="AQ23" i="56"/>
  <c r="AS23" i="56" s="1"/>
  <c r="AF23" i="56" s="1"/>
  <c r="AD23" i="56" s="1"/>
  <c r="AC23" i="56" s="1"/>
  <c r="AP19" i="39"/>
  <c r="AP10" i="51"/>
  <c r="AR58" i="51" s="1"/>
  <c r="AF58" i="51" s="1"/>
  <c r="AD58" i="51" s="1"/>
  <c r="AC58" i="51" s="1"/>
  <c r="AP5" i="51"/>
  <c r="AR29" i="51" s="1"/>
  <c r="AF29" i="51" s="1"/>
  <c r="AD29" i="51" s="1"/>
  <c r="AC29" i="51" s="1"/>
  <c r="AQ10" i="43"/>
  <c r="AS10" i="43" s="1"/>
  <c r="AF10" i="43" s="1"/>
  <c r="AD10" i="43" s="1"/>
  <c r="AC10" i="43" s="1"/>
  <c r="AQ9" i="43"/>
  <c r="AQ20" i="43"/>
  <c r="AS44" i="43" s="1"/>
  <c r="AF44" i="43" s="1"/>
  <c r="AD44" i="43" s="1"/>
  <c r="AC44" i="43" s="1"/>
  <c r="AP3" i="28"/>
  <c r="AR27" i="28" s="1"/>
  <c r="AF27" i="28" s="1"/>
  <c r="AD27" i="28" s="1"/>
  <c r="AC27" i="28" s="1"/>
  <c r="AP7" i="28"/>
  <c r="AR31" i="28" s="1"/>
  <c r="AF31" i="28" s="1"/>
  <c r="AD31" i="28" s="1"/>
  <c r="AC31" i="28" s="1"/>
  <c r="AP10" i="58"/>
  <c r="AR34" i="58" s="1"/>
  <c r="AF34" i="58" s="1"/>
  <c r="AD34" i="58" s="1"/>
  <c r="AC34" i="58" s="1"/>
  <c r="AP18" i="58"/>
  <c r="AP6" i="58"/>
  <c r="AR6" i="58" s="1"/>
  <c r="AF6" i="58" s="1"/>
  <c r="AD6" i="58" s="1"/>
  <c r="AC6" i="58" s="1"/>
  <c r="AP12" i="58"/>
  <c r="AR36" i="58" s="1"/>
  <c r="AF36" i="58" s="1"/>
  <c r="AD36" i="58" s="1"/>
  <c r="AC36" i="58" s="1"/>
  <c r="AP9" i="50"/>
  <c r="AR9" i="50" s="1"/>
  <c r="AF9" i="50" s="1"/>
  <c r="AD9" i="50" s="1"/>
  <c r="AC9" i="50" s="1"/>
  <c r="AP25" i="50"/>
  <c r="AP17" i="52"/>
  <c r="AR41" i="52" s="1"/>
  <c r="AF41" i="52" s="1"/>
  <c r="AD41" i="52" s="1"/>
  <c r="AC41" i="52" s="1"/>
  <c r="AP19" i="52"/>
  <c r="AQ12" i="38"/>
  <c r="AP9" i="57"/>
  <c r="AR33" i="57" s="1"/>
  <c r="AF33" i="57" s="1"/>
  <c r="AD33" i="57" s="1"/>
  <c r="AC33" i="57" s="1"/>
  <c r="AP10" i="49"/>
  <c r="AR58" i="49" s="1"/>
  <c r="AF58" i="49" s="1"/>
  <c r="AD58" i="49" s="1"/>
  <c r="AC58" i="49" s="1"/>
  <c r="AP9" i="55"/>
  <c r="AR33" i="55" s="1"/>
  <c r="AF33" i="55" s="1"/>
  <c r="AD33" i="55" s="1"/>
  <c r="AC33" i="55" s="1"/>
  <c r="AP10" i="43"/>
  <c r="AR58" i="43" s="1"/>
  <c r="AF58" i="43" s="1"/>
  <c r="AD58" i="43" s="1"/>
  <c r="AC58" i="43" s="1"/>
  <c r="AP9" i="38"/>
  <c r="AR9" i="38" s="1"/>
  <c r="AF9" i="38" s="1"/>
  <c r="AD9" i="38" s="1"/>
  <c r="AC9" i="38" s="1"/>
  <c r="AQ24" i="28"/>
  <c r="AS48" i="28" s="1"/>
  <c r="AF48" i="28" s="1"/>
  <c r="AD48" i="28" s="1"/>
  <c r="AC48" i="28" s="1"/>
  <c r="AQ17" i="42"/>
  <c r="AP3" i="42"/>
  <c r="AR3" i="42" s="1"/>
  <c r="AF3" i="42" s="1"/>
  <c r="AD3" i="42" s="1"/>
  <c r="AC3" i="42" s="1"/>
  <c r="AP5" i="55"/>
  <c r="AR29" i="55" s="1"/>
  <c r="AF29" i="55" s="1"/>
  <c r="AD29" i="55" s="1"/>
  <c r="AC29" i="55" s="1"/>
  <c r="AP12" i="55"/>
  <c r="AR60" i="55" s="1"/>
  <c r="AF60" i="55" s="1"/>
  <c r="AD60" i="55" s="1"/>
  <c r="AC60" i="55" s="1"/>
  <c r="AQ16" i="37"/>
  <c r="AS16" i="37" s="1"/>
  <c r="AF16" i="37" s="1"/>
  <c r="AD16" i="37" s="1"/>
  <c r="AC16" i="37" s="1"/>
  <c r="AQ2" i="54"/>
  <c r="AS50" i="54" s="1"/>
  <c r="AF50" i="54" s="1"/>
  <c r="AD50" i="54" s="1"/>
  <c r="AC50" i="54" s="1"/>
  <c r="AQ22" i="54"/>
  <c r="AS22" i="54" s="1"/>
  <c r="AF22" i="54" s="1"/>
  <c r="AD22" i="54" s="1"/>
  <c r="AC22" i="54" s="1"/>
  <c r="AQ25" i="42"/>
  <c r="AS25" i="42" s="1"/>
  <c r="AF25" i="42" s="1"/>
  <c r="AD25" i="42" s="1"/>
  <c r="AC25" i="42" s="1"/>
  <c r="AQ7" i="58"/>
  <c r="AS55" i="58" s="1"/>
  <c r="AF55" i="58" s="1"/>
  <c r="AD55" i="58" s="1"/>
  <c r="AC55" i="58" s="1"/>
  <c r="AQ23" i="51"/>
  <c r="AS47" i="51" s="1"/>
  <c r="AF47" i="51" s="1"/>
  <c r="AD47" i="51" s="1"/>
  <c r="AC47" i="51" s="1"/>
  <c r="AQ12" i="39"/>
  <c r="AS12" i="39" s="1"/>
  <c r="AF12" i="39" s="1"/>
  <c r="AD12" i="39" s="1"/>
  <c r="AC12" i="39" s="1"/>
  <c r="AQ10" i="47"/>
  <c r="AS10" i="47" s="1"/>
  <c r="AF10" i="47" s="1"/>
  <c r="AD10" i="47" s="1"/>
  <c r="AC10" i="47" s="1"/>
  <c r="AQ2" i="47"/>
  <c r="AQ11" i="47"/>
  <c r="AS11" i="47" s="1"/>
  <c r="AF11" i="47" s="1"/>
  <c r="AD11" i="47" s="1"/>
  <c r="AC11" i="47" s="1"/>
  <c r="AQ10" i="59"/>
  <c r="AS10" i="59" s="1"/>
  <c r="AF10" i="59" s="1"/>
  <c r="AD10" i="59" s="1"/>
  <c r="AC10" i="59" s="1"/>
  <c r="AQ11" i="33"/>
  <c r="AS11" i="33" s="1"/>
  <c r="AF11" i="33" s="1"/>
  <c r="AD11" i="33" s="1"/>
  <c r="AC11" i="33" s="1"/>
  <c r="AQ16" i="30"/>
  <c r="AQ9" i="30"/>
  <c r="AS57" i="30" s="1"/>
  <c r="AF57" i="30" s="1"/>
  <c r="AD57" i="30" s="1"/>
  <c r="AC57" i="30" s="1"/>
  <c r="AQ22" i="30"/>
  <c r="AS22" i="30" s="1"/>
  <c r="AF22" i="30" s="1"/>
  <c r="AD22" i="30" s="1"/>
  <c r="AC22" i="30" s="1"/>
  <c r="AP15" i="53"/>
  <c r="AR63" i="53" s="1"/>
  <c r="AF63" i="53" s="1"/>
  <c r="AD63" i="53" s="1"/>
  <c r="AC63" i="53" s="1"/>
  <c r="AP2" i="53"/>
  <c r="AR26" i="53" s="1"/>
  <c r="AF26" i="53" s="1"/>
  <c r="AD26" i="53" s="1"/>
  <c r="AC26" i="53" s="1"/>
  <c r="AP13" i="53"/>
  <c r="AR61" i="53" s="1"/>
  <c r="AF61" i="53" s="1"/>
  <c r="AD61" i="53" s="1"/>
  <c r="AC61" i="53" s="1"/>
  <c r="AP11" i="48"/>
  <c r="AR35" i="48" s="1"/>
  <c r="AF35" i="48" s="1"/>
  <c r="AD35" i="48" s="1"/>
  <c r="AC35" i="48" s="1"/>
  <c r="AQ2" i="58"/>
  <c r="AS50" i="58" s="1"/>
  <c r="AF50" i="58" s="1"/>
  <c r="AD50" i="58" s="1"/>
  <c r="AC50" i="58" s="1"/>
  <c r="AQ3" i="58"/>
  <c r="AS51" i="58" s="1"/>
  <c r="AF51" i="58" s="1"/>
  <c r="AD51" i="58" s="1"/>
  <c r="AC51" i="58" s="1"/>
  <c r="AQ9" i="58"/>
  <c r="AS57" i="58" s="1"/>
  <c r="AF57" i="58" s="1"/>
  <c r="AD57" i="58" s="1"/>
  <c r="AC57" i="58" s="1"/>
  <c r="AQ7" i="41"/>
  <c r="AQ4" i="51"/>
  <c r="AQ22" i="51"/>
  <c r="AS46" i="51" s="1"/>
  <c r="AF46" i="51" s="1"/>
  <c r="AD46" i="51" s="1"/>
  <c r="AC46" i="51" s="1"/>
  <c r="AP3" i="36"/>
  <c r="AR3" i="36" s="1"/>
  <c r="AF3" i="36" s="1"/>
  <c r="AD3" i="36" s="1"/>
  <c r="AC3" i="36" s="1"/>
  <c r="AP11" i="36"/>
  <c r="AR35" i="36" s="1"/>
  <c r="AF35" i="36" s="1"/>
  <c r="AD35" i="36" s="1"/>
  <c r="AC35" i="36" s="1"/>
  <c r="AQ9" i="31"/>
  <c r="AQ6" i="55"/>
  <c r="AQ19" i="50"/>
  <c r="AS19" i="50" s="1"/>
  <c r="AF19" i="50" s="1"/>
  <c r="AD19" i="50" s="1"/>
  <c r="AC19" i="50" s="1"/>
  <c r="AQ17" i="52"/>
  <c r="AQ6" i="52"/>
  <c r="AS54" i="52" s="1"/>
  <c r="AF54" i="52" s="1"/>
  <c r="AD54" i="52" s="1"/>
  <c r="AC54" i="52" s="1"/>
  <c r="AQ2" i="52"/>
  <c r="AS50" i="52" s="1"/>
  <c r="AF50" i="52" s="1"/>
  <c r="AD50" i="52" s="1"/>
  <c r="AC50" i="52" s="1"/>
  <c r="AQ20" i="35"/>
  <c r="AS44" i="35" s="1"/>
  <c r="AF44" i="35" s="1"/>
  <c r="AD44" i="35" s="1"/>
  <c r="AC44" i="35" s="1"/>
  <c r="AP6" i="56"/>
  <c r="AR6" i="56" s="1"/>
  <c r="AF6" i="56" s="1"/>
  <c r="AD6" i="56" s="1"/>
  <c r="AC6" i="56" s="1"/>
  <c r="AP20" i="40"/>
  <c r="AP13" i="31"/>
  <c r="AR61" i="31" s="1"/>
  <c r="AF61" i="31" s="1"/>
  <c r="AD61" i="31" s="1"/>
  <c r="AC61" i="31" s="1"/>
  <c r="AP19" i="59"/>
  <c r="AP4" i="59"/>
  <c r="AR28" i="59" s="1"/>
  <c r="AF28" i="59" s="1"/>
  <c r="AD28" i="59" s="1"/>
  <c r="AC28" i="59" s="1"/>
  <c r="AP20" i="59"/>
  <c r="AQ21" i="32"/>
  <c r="AS21" i="32" s="1"/>
  <c r="AF21" i="32" s="1"/>
  <c r="AD21" i="32" s="1"/>
  <c r="AC21" i="32" s="1"/>
  <c r="AQ9" i="32"/>
  <c r="AS57" i="32" s="1"/>
  <c r="AF57" i="32" s="1"/>
  <c r="AD57" i="32" s="1"/>
  <c r="AC57" i="32" s="1"/>
  <c r="AQ9" i="57"/>
  <c r="AQ20" i="57"/>
  <c r="AS44" i="57" s="1"/>
  <c r="AF44" i="57" s="1"/>
  <c r="AD44" i="57" s="1"/>
  <c r="AC44" i="57" s="1"/>
  <c r="AQ19" i="57"/>
  <c r="AS43" i="57" s="1"/>
  <c r="AF43" i="57" s="1"/>
  <c r="AD43" i="57" s="1"/>
  <c r="AC43" i="57" s="1"/>
  <c r="AP18" i="37"/>
  <c r="AP7" i="41"/>
  <c r="AR31" i="41" s="1"/>
  <c r="AF31" i="41" s="1"/>
  <c r="AD31" i="41" s="1"/>
  <c r="AC31" i="41" s="1"/>
  <c r="AQ15" i="53"/>
  <c r="AS15" i="53" s="1"/>
  <c r="AF15" i="53" s="1"/>
  <c r="AD15" i="53" s="1"/>
  <c r="AC15" i="53" s="1"/>
  <c r="AQ14" i="53"/>
  <c r="AS14" i="53" s="1"/>
  <c r="AF14" i="53" s="1"/>
  <c r="AD14" i="53" s="1"/>
  <c r="AC14" i="53" s="1"/>
  <c r="AP2" i="47"/>
  <c r="AR26" i="47" s="1"/>
  <c r="AF26" i="47" s="1"/>
  <c r="AD26" i="47" s="1"/>
  <c r="AC26" i="47" s="1"/>
  <c r="AP21" i="47"/>
  <c r="AP17" i="47"/>
  <c r="AR65" i="47" s="1"/>
  <c r="AF65" i="47" s="1"/>
  <c r="AD65" i="47" s="1"/>
  <c r="AC65" i="47" s="1"/>
  <c r="AP13" i="45"/>
  <c r="AR61" i="45" s="1"/>
  <c r="AF61" i="45" s="1"/>
  <c r="AD61" i="45" s="1"/>
  <c r="AC61" i="45" s="1"/>
  <c r="AP17" i="54"/>
  <c r="AR41" i="54" s="1"/>
  <c r="AF41" i="54" s="1"/>
  <c r="AD41" i="54" s="1"/>
  <c r="AC41" i="54" s="1"/>
  <c r="AQ13" i="49"/>
  <c r="AS13" i="49" s="1"/>
  <c r="AF13" i="49" s="1"/>
  <c r="AD13" i="49" s="1"/>
  <c r="AC13" i="49" s="1"/>
  <c r="AQ12" i="49"/>
  <c r="AS12" i="49" s="1"/>
  <c r="AF12" i="49" s="1"/>
  <c r="AD12" i="49" s="1"/>
  <c r="AC12" i="49" s="1"/>
  <c r="AQ8" i="36"/>
  <c r="AS56" i="36" s="1"/>
  <c r="AF56" i="36" s="1"/>
  <c r="AD56" i="36" s="1"/>
  <c r="AC56" i="36" s="1"/>
  <c r="AQ17" i="56"/>
  <c r="AQ22" i="56"/>
  <c r="AS22" i="56" s="1"/>
  <c r="AF22" i="56" s="1"/>
  <c r="AD22" i="56" s="1"/>
  <c r="AC22" i="56" s="1"/>
  <c r="AP5" i="39"/>
  <c r="AR29" i="39" s="1"/>
  <c r="AF29" i="39" s="1"/>
  <c r="AD29" i="39" s="1"/>
  <c r="AC29" i="39" s="1"/>
  <c r="AP12" i="51"/>
  <c r="AR60" i="51" s="1"/>
  <c r="AF60" i="51" s="1"/>
  <c r="AD60" i="51" s="1"/>
  <c r="AC60" i="51" s="1"/>
  <c r="AP21" i="51"/>
  <c r="AP6" i="50"/>
  <c r="AR6" i="50" s="1"/>
  <c r="AF6" i="50" s="1"/>
  <c r="AD6" i="50" s="1"/>
  <c r="AC6" i="50" s="1"/>
  <c r="AP15" i="52"/>
  <c r="AR39" i="52" s="1"/>
  <c r="AF39" i="52" s="1"/>
  <c r="AD39" i="52" s="1"/>
  <c r="AC39" i="52" s="1"/>
  <c r="AQ6" i="38"/>
  <c r="AS54" i="38" s="1"/>
  <c r="AF54" i="38" s="1"/>
  <c r="AD54" i="38" s="1"/>
  <c r="AC54" i="38" s="1"/>
  <c r="AP6" i="57"/>
  <c r="AR30" i="57" s="1"/>
  <c r="AF30" i="57" s="1"/>
  <c r="AD30" i="57" s="1"/>
  <c r="AC30" i="57" s="1"/>
  <c r="AP21" i="57"/>
  <c r="AP23" i="49"/>
  <c r="AQ21" i="37"/>
  <c r="AS45" i="37" s="1"/>
  <c r="AF45" i="37" s="1"/>
  <c r="AD45" i="37" s="1"/>
  <c r="AC45" i="37" s="1"/>
  <c r="AQ7" i="37"/>
  <c r="AQ8" i="54"/>
  <c r="AS56" i="54" s="1"/>
  <c r="AF56" i="54" s="1"/>
  <c r="AD56" i="54" s="1"/>
  <c r="AC56" i="54" s="1"/>
  <c r="AQ6" i="54"/>
  <c r="AS54" i="54" s="1"/>
  <c r="AF54" i="54" s="1"/>
  <c r="AD54" i="54" s="1"/>
  <c r="AC54" i="54" s="1"/>
  <c r="AQ24" i="54"/>
  <c r="AS24" i="54" s="1"/>
  <c r="AF24" i="54" s="1"/>
  <c r="AD24" i="54" s="1"/>
  <c r="AC24" i="54" s="1"/>
  <c r="AP22" i="38"/>
  <c r="AQ7" i="48"/>
  <c r="AS55" i="48" s="1"/>
  <c r="AF55" i="48" s="1"/>
  <c r="AD55" i="48" s="1"/>
  <c r="AC55" i="48" s="1"/>
  <c r="AQ13" i="48"/>
  <c r="AQ2" i="28"/>
  <c r="AQ15" i="28"/>
  <c r="AS15" i="28" s="1"/>
  <c r="AF15" i="28" s="1"/>
  <c r="AD15" i="28" s="1"/>
  <c r="AC15" i="28" s="1"/>
  <c r="AV49" i="46"/>
  <c r="AQ2" i="42"/>
  <c r="AS50" i="42" s="1"/>
  <c r="AF50" i="42" s="1"/>
  <c r="AD50" i="42" s="1"/>
  <c r="AC50" i="42" s="1"/>
  <c r="AQ21" i="42"/>
  <c r="AS21" i="42" s="1"/>
  <c r="AF21" i="42" s="1"/>
  <c r="AD21" i="42" s="1"/>
  <c r="AC21" i="42" s="1"/>
  <c r="AQ6" i="39"/>
  <c r="AQ5" i="39"/>
  <c r="AQ21" i="59"/>
  <c r="AS45" i="59" s="1"/>
  <c r="AF45" i="59" s="1"/>
  <c r="AD45" i="59" s="1"/>
  <c r="AC45" i="59" s="1"/>
  <c r="AQ5" i="59"/>
  <c r="AQ24" i="59"/>
  <c r="AS48" i="59" s="1"/>
  <c r="AF48" i="59" s="1"/>
  <c r="AD48" i="59" s="1"/>
  <c r="AC48" i="59" s="1"/>
  <c r="AQ8" i="33"/>
  <c r="AQ4" i="33"/>
  <c r="AP15" i="34"/>
  <c r="AR39" i="34" s="1"/>
  <c r="AF39" i="34" s="1"/>
  <c r="AD39" i="34" s="1"/>
  <c r="AC39" i="34" s="1"/>
  <c r="AP8" i="34"/>
  <c r="AR8" i="34" s="1"/>
  <c r="AF8" i="34" s="1"/>
  <c r="AD8" i="34" s="1"/>
  <c r="AC8" i="34" s="1"/>
  <c r="AQ17" i="58"/>
  <c r="AQ5" i="58"/>
  <c r="AS53" i="58" s="1"/>
  <c r="AF53" i="58" s="1"/>
  <c r="AD53" i="58" s="1"/>
  <c r="AC53" i="58" s="1"/>
  <c r="AQ11" i="58"/>
  <c r="AQ13" i="51"/>
  <c r="AS13" i="51" s="1"/>
  <c r="AF13" i="51" s="1"/>
  <c r="AD13" i="51" s="1"/>
  <c r="AC13" i="51" s="1"/>
  <c r="AQ10" i="51"/>
  <c r="AS10" i="51" s="1"/>
  <c r="AF10" i="51" s="1"/>
  <c r="AD10" i="51" s="1"/>
  <c r="AC10" i="51" s="1"/>
  <c r="AP2" i="12"/>
  <c r="AR2" i="12" s="1"/>
  <c r="AF2" i="12" s="1"/>
  <c r="AQ9" i="55"/>
  <c r="AQ3" i="55"/>
  <c r="AQ16" i="50"/>
  <c r="AQ23" i="50"/>
  <c r="AS23" i="50" s="1"/>
  <c r="AF23" i="50" s="1"/>
  <c r="AD23" i="50" s="1"/>
  <c r="AC23" i="50" s="1"/>
  <c r="AQ25" i="50"/>
  <c r="AS25" i="50" s="1"/>
  <c r="AF25" i="50" s="1"/>
  <c r="AD25" i="50" s="1"/>
  <c r="AC25" i="50" s="1"/>
  <c r="AQ20" i="50"/>
  <c r="AS20" i="50" s="1"/>
  <c r="AF20" i="50" s="1"/>
  <c r="AD20" i="50" s="1"/>
  <c r="AC20" i="50" s="1"/>
  <c r="AQ21" i="50"/>
  <c r="AS21" i="50" s="1"/>
  <c r="AF21" i="50" s="1"/>
  <c r="AD21" i="50" s="1"/>
  <c r="AC21" i="50" s="1"/>
  <c r="AQ18" i="52"/>
  <c r="AS18" i="52" s="1"/>
  <c r="AF18" i="52" s="1"/>
  <c r="AD18" i="52" s="1"/>
  <c r="AC18" i="52" s="1"/>
  <c r="AQ12" i="52"/>
  <c r="AQ13" i="52"/>
  <c r="AQ15" i="35"/>
  <c r="AS15" i="35" s="1"/>
  <c r="AF15" i="35" s="1"/>
  <c r="AD15" i="35" s="1"/>
  <c r="AC15" i="35" s="1"/>
  <c r="AQ4" i="35"/>
  <c r="AP8" i="56"/>
  <c r="AR8" i="56" s="1"/>
  <c r="AF8" i="56" s="1"/>
  <c r="AD8" i="56" s="1"/>
  <c r="AC8" i="56" s="1"/>
  <c r="AP25" i="56"/>
  <c r="AP5" i="59"/>
  <c r="AR29" i="59" s="1"/>
  <c r="AF29" i="59" s="1"/>
  <c r="AD29" i="59" s="1"/>
  <c r="AC29" i="59" s="1"/>
  <c r="AP2" i="59"/>
  <c r="AR26" i="59" s="1"/>
  <c r="AF26" i="59" s="1"/>
  <c r="AD26" i="59" s="1"/>
  <c r="AC26" i="59" s="1"/>
  <c r="AQ24" i="57"/>
  <c r="AS48" i="57" s="1"/>
  <c r="AF48" i="57" s="1"/>
  <c r="AD48" i="57" s="1"/>
  <c r="AC48" i="57" s="1"/>
  <c r="AP4" i="37"/>
  <c r="AR28" i="37" s="1"/>
  <c r="AF28" i="37" s="1"/>
  <c r="AD28" i="37" s="1"/>
  <c r="AC28" i="37" s="1"/>
  <c r="AP6" i="37"/>
  <c r="AR30" i="37" s="1"/>
  <c r="AF30" i="37" s="1"/>
  <c r="AD30" i="37" s="1"/>
  <c r="AC30" i="37" s="1"/>
  <c r="AP8" i="41"/>
  <c r="AR32" i="41" s="1"/>
  <c r="AF32" i="41" s="1"/>
  <c r="AD32" i="41" s="1"/>
  <c r="AC32" i="41" s="1"/>
  <c r="AQ23" i="53"/>
  <c r="AS47" i="53" s="1"/>
  <c r="AF47" i="53" s="1"/>
  <c r="AD47" i="53" s="1"/>
  <c r="AC47" i="53" s="1"/>
  <c r="AP22" i="35"/>
  <c r="AP25" i="47"/>
  <c r="AP11" i="54"/>
  <c r="AR35" i="54" s="1"/>
  <c r="AF35" i="54" s="1"/>
  <c r="AD35" i="54" s="1"/>
  <c r="AC35" i="54" s="1"/>
  <c r="AQ22" i="49"/>
  <c r="AS46" i="49" s="1"/>
  <c r="AF46" i="49" s="1"/>
  <c r="AD46" i="49" s="1"/>
  <c r="AC46" i="49" s="1"/>
  <c r="AQ2" i="49"/>
  <c r="AQ15" i="49"/>
  <c r="AS15" i="49" s="1"/>
  <c r="AF15" i="49" s="1"/>
  <c r="AD15" i="49" s="1"/>
  <c r="AC15" i="49" s="1"/>
  <c r="AQ18" i="40"/>
  <c r="AS18" i="40" s="1"/>
  <c r="AF18" i="40" s="1"/>
  <c r="AD18" i="40" s="1"/>
  <c r="AC18" i="40" s="1"/>
  <c r="AP8" i="30"/>
  <c r="AR8" i="30" s="1"/>
  <c r="AF8" i="30" s="1"/>
  <c r="AD8" i="30" s="1"/>
  <c r="AC8" i="30" s="1"/>
  <c r="AP22" i="39"/>
  <c r="AP6" i="51"/>
  <c r="AR30" i="51" s="1"/>
  <c r="AF30" i="51" s="1"/>
  <c r="AD30" i="51" s="1"/>
  <c r="AC30" i="51" s="1"/>
  <c r="AP14" i="51"/>
  <c r="AR62" i="51" s="1"/>
  <c r="AF62" i="51" s="1"/>
  <c r="AD62" i="51" s="1"/>
  <c r="AC62" i="51" s="1"/>
  <c r="AQ20" i="45"/>
  <c r="AQ12" i="45"/>
  <c r="AQ8" i="43"/>
  <c r="AP8" i="28"/>
  <c r="AR32" i="28" s="1"/>
  <c r="AF32" i="28" s="1"/>
  <c r="AD32" i="28" s="1"/>
  <c r="AC32" i="28" s="1"/>
  <c r="AP6" i="28"/>
  <c r="AR30" i="28" s="1"/>
  <c r="AF30" i="28" s="1"/>
  <c r="AD30" i="28" s="1"/>
  <c r="AC30" i="28" s="1"/>
  <c r="AP23" i="58"/>
  <c r="AP3" i="58"/>
  <c r="AR3" i="58" s="1"/>
  <c r="AF3" i="58" s="1"/>
  <c r="AD3" i="58" s="1"/>
  <c r="AC3" i="58" s="1"/>
  <c r="AP3" i="50"/>
  <c r="AR3" i="50" s="1"/>
  <c r="AF3" i="50" s="1"/>
  <c r="AD3" i="50" s="1"/>
  <c r="AC3" i="50" s="1"/>
  <c r="AP12" i="50"/>
  <c r="AR36" i="50" s="1"/>
  <c r="AF36" i="50" s="1"/>
  <c r="AD36" i="50" s="1"/>
  <c r="AC36" i="50" s="1"/>
  <c r="AP20" i="52"/>
  <c r="AP12" i="57"/>
  <c r="AR60" i="57" s="1"/>
  <c r="AF60" i="57" s="1"/>
  <c r="AD60" i="57" s="1"/>
  <c r="AC60" i="57" s="1"/>
  <c r="AP7" i="57"/>
  <c r="AR31" i="57" s="1"/>
  <c r="AF31" i="57" s="1"/>
  <c r="AD31" i="57" s="1"/>
  <c r="AC31" i="57" s="1"/>
  <c r="AP21" i="33"/>
  <c r="AP3" i="49"/>
  <c r="AR27" i="49" s="1"/>
  <c r="AF27" i="49" s="1"/>
  <c r="AD27" i="49" s="1"/>
  <c r="AC27" i="49" s="1"/>
  <c r="AP21" i="55"/>
  <c r="AP6" i="55"/>
  <c r="AR30" i="55" s="1"/>
  <c r="AF30" i="55" s="1"/>
  <c r="AD30" i="55" s="1"/>
  <c r="AC30" i="55" s="1"/>
  <c r="AQ23" i="37"/>
  <c r="AS47" i="37" s="1"/>
  <c r="AF47" i="37" s="1"/>
  <c r="AD47" i="37" s="1"/>
  <c r="AC47" i="37" s="1"/>
  <c r="AQ15" i="54"/>
  <c r="AQ4" i="54"/>
  <c r="AS52" i="54" s="1"/>
  <c r="AF52" i="54" s="1"/>
  <c r="AD52" i="54" s="1"/>
  <c r="AC52" i="54" s="1"/>
  <c r="AP12" i="38"/>
  <c r="AR36" i="38" s="1"/>
  <c r="AF36" i="38" s="1"/>
  <c r="AD36" i="38" s="1"/>
  <c r="AC36" i="38" s="1"/>
  <c r="AQ11" i="28"/>
  <c r="AS11" i="28" s="1"/>
  <c r="AF11" i="28" s="1"/>
  <c r="AD11" i="28" s="1"/>
  <c r="AC11" i="28" s="1"/>
  <c r="AQ6" i="42"/>
  <c r="AS54" i="42" s="1"/>
  <c r="AF54" i="42" s="1"/>
  <c r="AD54" i="42" s="1"/>
  <c r="AC54" i="42" s="1"/>
  <c r="AQ5" i="50"/>
  <c r="AS53" i="50" s="1"/>
  <c r="AF53" i="50" s="1"/>
  <c r="AD53" i="50" s="1"/>
  <c r="AC53" i="50" s="1"/>
  <c r="AP3" i="41"/>
  <c r="AR27" i="41" s="1"/>
  <c r="AF27" i="41" s="1"/>
  <c r="AD27" i="41" s="1"/>
  <c r="AC27" i="41" s="1"/>
  <c r="AQ25" i="39"/>
  <c r="AS49" i="39" s="1"/>
  <c r="AF49" i="39" s="1"/>
  <c r="AD49" i="39" s="1"/>
  <c r="AC49" i="39" s="1"/>
  <c r="AQ2" i="59"/>
  <c r="AQ7" i="59"/>
  <c r="AQ23" i="33"/>
  <c r="AS47" i="33" s="1"/>
  <c r="AF47" i="33" s="1"/>
  <c r="AD47" i="33" s="1"/>
  <c r="AC47" i="33" s="1"/>
  <c r="AP14" i="53"/>
  <c r="AR62" i="53" s="1"/>
  <c r="AF62" i="53" s="1"/>
  <c r="AD62" i="53" s="1"/>
  <c r="AC62" i="53" s="1"/>
  <c r="AP5" i="53"/>
  <c r="AR29" i="53" s="1"/>
  <c r="AF29" i="53" s="1"/>
  <c r="AD29" i="53" s="1"/>
  <c r="AC29" i="53" s="1"/>
  <c r="AP21" i="53"/>
  <c r="AQ19" i="12"/>
  <c r="AS19" i="12" s="1"/>
  <c r="AF19" i="12" s="1"/>
  <c r="AD19" i="12" s="1"/>
  <c r="AC19" i="12" s="1"/>
  <c r="AQ21" i="12"/>
  <c r="AS21" i="12" s="1"/>
  <c r="AF21" i="12" s="1"/>
  <c r="AD21" i="12" s="1"/>
  <c r="AC21" i="12" s="1"/>
  <c r="AP10" i="48"/>
  <c r="AR34" i="48" s="1"/>
  <c r="AF34" i="48" s="1"/>
  <c r="AD34" i="48" s="1"/>
  <c r="AC34" i="48" s="1"/>
  <c r="AQ23" i="41"/>
  <c r="AS47" i="41" s="1"/>
  <c r="AF47" i="41" s="1"/>
  <c r="AD47" i="41" s="1"/>
  <c r="AC47" i="41" s="1"/>
  <c r="AQ8" i="41"/>
  <c r="AQ2" i="41"/>
  <c r="AQ14" i="51"/>
  <c r="AS14" i="51" s="1"/>
  <c r="AF14" i="51" s="1"/>
  <c r="AD14" i="51" s="1"/>
  <c r="AC14" i="51" s="1"/>
  <c r="AQ17" i="51"/>
  <c r="AS17" i="51" s="1"/>
  <c r="AF17" i="51" s="1"/>
  <c r="AD17" i="51" s="1"/>
  <c r="AC17" i="51" s="1"/>
  <c r="AQ22" i="44"/>
  <c r="AS22" i="44" s="1"/>
  <c r="AF22" i="44" s="1"/>
  <c r="AD22" i="44" s="1"/>
  <c r="AC22" i="44" s="1"/>
  <c r="AQ18" i="44"/>
  <c r="AS18" i="44" s="1"/>
  <c r="AF18" i="44" s="1"/>
  <c r="AD18" i="44" s="1"/>
  <c r="AC18" i="44" s="1"/>
  <c r="AQ25" i="31"/>
  <c r="AS49" i="31" s="1"/>
  <c r="AF49" i="31" s="1"/>
  <c r="AD49" i="31" s="1"/>
  <c r="AC49" i="31" s="1"/>
  <c r="AP3" i="32"/>
  <c r="AR3" i="32" s="1"/>
  <c r="AF3" i="32" s="1"/>
  <c r="AD3" i="32" s="1"/>
  <c r="AC3" i="32" s="1"/>
  <c r="AP25" i="32"/>
  <c r="AP23" i="12"/>
  <c r="AP3" i="12"/>
  <c r="AR3" i="12" s="1"/>
  <c r="AF3" i="12" s="1"/>
  <c r="AD3" i="12" s="1"/>
  <c r="AC3" i="12" s="1"/>
  <c r="AQ8" i="55"/>
  <c r="AQ4" i="55"/>
  <c r="AQ19" i="55"/>
  <c r="AS43" i="55" s="1"/>
  <c r="AF43" i="55" s="1"/>
  <c r="AD43" i="55" s="1"/>
  <c r="AC43" i="55" s="1"/>
  <c r="AQ8" i="52"/>
  <c r="AS56" i="52" s="1"/>
  <c r="AF56" i="52" s="1"/>
  <c r="AD56" i="52" s="1"/>
  <c r="AC56" i="52" s="1"/>
  <c r="AQ11" i="35"/>
  <c r="AS11" i="35" s="1"/>
  <c r="AF11" i="35" s="1"/>
  <c r="AD11" i="35" s="1"/>
  <c r="AC11" i="35" s="1"/>
  <c r="AQ25" i="35"/>
  <c r="AS49" i="35" s="1"/>
  <c r="AF49" i="35" s="1"/>
  <c r="AD49" i="35" s="1"/>
  <c r="AC49" i="35" s="1"/>
  <c r="AP15" i="56"/>
  <c r="AR39" i="56" s="1"/>
  <c r="AF39" i="56" s="1"/>
  <c r="AD39" i="56" s="1"/>
  <c r="AC39" i="56" s="1"/>
  <c r="AP25" i="40"/>
  <c r="AP8" i="40"/>
  <c r="AR8" i="40" s="1"/>
  <c r="AF8" i="40" s="1"/>
  <c r="AD8" i="40" s="1"/>
  <c r="AC8" i="40" s="1"/>
  <c r="AP25" i="31"/>
  <c r="AP15" i="59"/>
  <c r="AR63" i="59" s="1"/>
  <c r="AF63" i="59" s="1"/>
  <c r="AD63" i="59" s="1"/>
  <c r="AC63" i="59" s="1"/>
  <c r="AQ13" i="32"/>
  <c r="AQ7" i="32"/>
  <c r="AS55" i="32" s="1"/>
  <c r="AF55" i="32" s="1"/>
  <c r="AD55" i="32" s="1"/>
  <c r="AC55" i="32" s="1"/>
  <c r="AQ23" i="32"/>
  <c r="AS23" i="32" s="1"/>
  <c r="AF23" i="32" s="1"/>
  <c r="AD23" i="32" s="1"/>
  <c r="AC23" i="32" s="1"/>
  <c r="AQ12" i="57"/>
  <c r="AS12" i="57" s="1"/>
  <c r="AF12" i="57" s="1"/>
  <c r="AD12" i="57" s="1"/>
  <c r="AC12" i="57" s="1"/>
  <c r="AQ16" i="57"/>
  <c r="AS16" i="57" s="1"/>
  <c r="AF16" i="57" s="1"/>
  <c r="AD16" i="57" s="1"/>
  <c r="AC16" i="57" s="1"/>
  <c r="AP4" i="41"/>
  <c r="AR28" i="41" s="1"/>
  <c r="AF28" i="41" s="1"/>
  <c r="AD28" i="41" s="1"/>
  <c r="AC28" i="41" s="1"/>
  <c r="AQ11" i="53"/>
  <c r="AS11" i="53" s="1"/>
  <c r="AF11" i="53" s="1"/>
  <c r="AD11" i="53" s="1"/>
  <c r="AC11" i="53" s="1"/>
  <c r="AP8" i="35"/>
  <c r="AR32" i="35" s="1"/>
  <c r="AF32" i="35" s="1"/>
  <c r="AD32" i="35" s="1"/>
  <c r="AC32" i="35" s="1"/>
  <c r="AP10" i="35"/>
  <c r="AR58" i="35" s="1"/>
  <c r="AF58" i="35" s="1"/>
  <c r="AD58" i="35" s="1"/>
  <c r="AC58" i="35" s="1"/>
  <c r="AP6" i="47"/>
  <c r="AR30" i="47" s="1"/>
  <c r="AF30" i="47" s="1"/>
  <c r="AD30" i="47" s="1"/>
  <c r="AC30" i="47" s="1"/>
  <c r="AP16" i="47"/>
  <c r="AR64" i="47" s="1"/>
  <c r="AF64" i="47" s="1"/>
  <c r="AD64" i="47" s="1"/>
  <c r="AC64" i="47" s="1"/>
  <c r="AP3" i="45"/>
  <c r="AR27" i="45" s="1"/>
  <c r="AF27" i="45" s="1"/>
  <c r="AD27" i="45" s="1"/>
  <c r="AC27" i="45" s="1"/>
  <c r="AP6" i="43"/>
  <c r="AR30" i="43" s="1"/>
  <c r="AF30" i="43" s="1"/>
  <c r="AD30" i="43" s="1"/>
  <c r="AC30" i="43" s="1"/>
  <c r="AP5" i="54"/>
  <c r="AR5" i="54" s="1"/>
  <c r="AF5" i="54" s="1"/>
  <c r="AD5" i="54" s="1"/>
  <c r="AC5" i="54" s="1"/>
  <c r="AP4" i="54"/>
  <c r="AR4" i="54" s="1"/>
  <c r="AF4" i="54" s="1"/>
  <c r="AD4" i="54" s="1"/>
  <c r="AC4" i="54" s="1"/>
  <c r="AQ7" i="49"/>
  <c r="AQ13" i="40"/>
  <c r="AQ5" i="40"/>
  <c r="AS53" i="40" s="1"/>
  <c r="AF53" i="40" s="1"/>
  <c r="AD53" i="40" s="1"/>
  <c r="AC53" i="40" s="1"/>
  <c r="AP2" i="30"/>
  <c r="AR2" i="30" s="1"/>
  <c r="AF2" i="30" s="1"/>
  <c r="AQ10" i="56"/>
  <c r="AQ15" i="56"/>
  <c r="AQ2" i="56"/>
  <c r="AS50" i="56" s="1"/>
  <c r="AF50" i="56" s="1"/>
  <c r="AD50" i="56" s="1"/>
  <c r="AC50" i="56" s="1"/>
  <c r="AP12" i="39"/>
  <c r="AR60" i="39" s="1"/>
  <c r="AF60" i="39" s="1"/>
  <c r="AD60" i="39" s="1"/>
  <c r="AC60" i="39" s="1"/>
  <c r="AP7" i="51"/>
  <c r="AR31" i="51" s="1"/>
  <c r="AF31" i="51" s="1"/>
  <c r="AD31" i="51" s="1"/>
  <c r="AC31" i="51" s="1"/>
  <c r="AP4" i="51"/>
  <c r="AR28" i="51" s="1"/>
  <c r="AF28" i="51" s="1"/>
  <c r="AD28" i="51" s="1"/>
  <c r="AC28" i="51" s="1"/>
  <c r="AP24" i="51"/>
  <c r="AP5" i="58"/>
  <c r="AR5" i="58" s="1"/>
  <c r="AF5" i="58" s="1"/>
  <c r="AD5" i="58" s="1"/>
  <c r="AC5" i="58" s="1"/>
  <c r="AP25" i="58"/>
  <c r="AP11" i="50"/>
  <c r="AR35" i="50" s="1"/>
  <c r="AF35" i="50" s="1"/>
  <c r="AD35" i="50" s="1"/>
  <c r="AC35" i="50" s="1"/>
  <c r="AP21" i="50"/>
  <c r="AP5" i="52"/>
  <c r="AR5" i="52" s="1"/>
  <c r="AF5" i="52" s="1"/>
  <c r="AD5" i="52" s="1"/>
  <c r="AC5" i="52" s="1"/>
  <c r="AP13" i="33"/>
  <c r="AR61" i="33" s="1"/>
  <c r="AF61" i="33" s="1"/>
  <c r="AD61" i="33" s="1"/>
  <c r="AC61" i="33" s="1"/>
  <c r="AP17" i="49"/>
  <c r="AR65" i="49" s="1"/>
  <c r="AF65" i="49" s="1"/>
  <c r="AD65" i="49" s="1"/>
  <c r="AC65" i="49" s="1"/>
  <c r="AP13" i="49"/>
  <c r="AR61" i="49" s="1"/>
  <c r="AF61" i="49" s="1"/>
  <c r="AD61" i="49" s="1"/>
  <c r="AC61" i="49" s="1"/>
  <c r="AP22" i="49"/>
  <c r="AP8" i="55"/>
  <c r="AR32" i="55" s="1"/>
  <c r="AF32" i="55" s="1"/>
  <c r="AD32" i="55" s="1"/>
  <c r="AC32" i="55" s="1"/>
  <c r="AP15" i="55"/>
  <c r="AR63" i="55" s="1"/>
  <c r="AF63" i="55" s="1"/>
  <c r="AD63" i="55" s="1"/>
  <c r="AC63" i="55" s="1"/>
  <c r="AQ2" i="37"/>
  <c r="AQ10" i="54"/>
  <c r="AQ8" i="48"/>
  <c r="AS56" i="48" s="1"/>
  <c r="AF56" i="48" s="1"/>
  <c r="AD56" i="48" s="1"/>
  <c r="AC56" i="48" s="1"/>
  <c r="AQ20" i="42"/>
  <c r="AS20" i="42" s="1"/>
  <c r="AF20" i="42" s="1"/>
  <c r="AD20" i="42" s="1"/>
  <c r="AC20" i="42" s="1"/>
  <c r="AQ13" i="46"/>
  <c r="A95" i="12"/>
  <c r="AP18" i="12"/>
  <c r="A90" i="12"/>
  <c r="BC90" i="12" s="1"/>
  <c r="D90" i="12"/>
  <c r="AQ2" i="12"/>
  <c r="AS50" i="12" s="1"/>
  <c r="AF50" i="12" s="1"/>
  <c r="AD50" i="12" s="1"/>
  <c r="AQ3" i="12"/>
  <c r="AS51" i="12" s="1"/>
  <c r="AF51" i="12" s="1"/>
  <c r="AD51" i="12" s="1"/>
  <c r="AC51" i="12" s="1"/>
  <c r="AQ9" i="12"/>
  <c r="AS57" i="12" s="1"/>
  <c r="AF57" i="12" s="1"/>
  <c r="AD57" i="12" s="1"/>
  <c r="AC57" i="12" s="1"/>
  <c r="AQ17" i="12"/>
  <c r="AQ8" i="12"/>
  <c r="AS56" i="12" s="1"/>
  <c r="AF56" i="12" s="1"/>
  <c r="AD56" i="12" s="1"/>
  <c r="AC56" i="12" s="1"/>
  <c r="AQ18" i="12"/>
  <c r="AS18" i="12" s="1"/>
  <c r="AF18" i="12" s="1"/>
  <c r="AD18" i="12" s="1"/>
  <c r="AP15" i="12"/>
  <c r="AR39" i="12" s="1"/>
  <c r="AF39" i="12" s="1"/>
  <c r="AD39" i="12" s="1"/>
  <c r="AC39" i="12" s="1"/>
  <c r="AP8" i="12"/>
  <c r="AR8" i="12" s="1"/>
  <c r="AF8" i="12" s="1"/>
  <c r="AD8" i="12" s="1"/>
  <c r="AC8" i="12" s="1"/>
  <c r="AQ24" i="12"/>
  <c r="AS24" i="12" s="1"/>
  <c r="AF24" i="12" s="1"/>
  <c r="AD24" i="12" s="1"/>
  <c r="AC24" i="12" s="1"/>
  <c r="AP5" i="12"/>
  <c r="AR5" i="12" s="1"/>
  <c r="AF5" i="12" s="1"/>
  <c r="AD5" i="12" s="1"/>
  <c r="AC5" i="12" s="1"/>
  <c r="AP11" i="12"/>
  <c r="AR35" i="12" s="1"/>
  <c r="AF35" i="12" s="1"/>
  <c r="AD35" i="12" s="1"/>
  <c r="AC35" i="12" s="1"/>
  <c r="D116" i="12"/>
  <c r="A116" i="12"/>
  <c r="AQ5" i="12"/>
  <c r="AS53" i="12" s="1"/>
  <c r="AF53" i="12" s="1"/>
  <c r="AD53" i="12" s="1"/>
  <c r="AC53" i="12" s="1"/>
  <c r="AQ25" i="12"/>
  <c r="AS25" i="12" s="1"/>
  <c r="AF25" i="12" s="1"/>
  <c r="AD25" i="12" s="1"/>
  <c r="AC25" i="12" s="1"/>
  <c r="AP19" i="12"/>
  <c r="AP13" i="12"/>
  <c r="AR37" i="12" s="1"/>
  <c r="AF37" i="12" s="1"/>
  <c r="AD37" i="12" s="1"/>
  <c r="AC37" i="12" s="1"/>
  <c r="A119" i="12"/>
  <c r="D119" i="12"/>
  <c r="AQ7" i="12"/>
  <c r="AS55" i="12" s="1"/>
  <c r="AF55" i="12" s="1"/>
  <c r="AD55" i="12" s="1"/>
  <c r="AC55" i="12" s="1"/>
  <c r="AP14" i="12"/>
  <c r="AR38" i="12" s="1"/>
  <c r="AF38" i="12" s="1"/>
  <c r="AD38" i="12" s="1"/>
  <c r="AC38" i="12" s="1"/>
  <c r="AP25" i="12"/>
  <c r="AQ20" i="12"/>
  <c r="AS20" i="12" s="1"/>
  <c r="AF20" i="12" s="1"/>
  <c r="AD20" i="12" s="1"/>
  <c r="AC20" i="12" s="1"/>
  <c r="AQ10" i="12"/>
  <c r="AP16" i="12"/>
  <c r="AR40" i="12" s="1"/>
  <c r="AF40" i="12" s="1"/>
  <c r="AD40" i="12" s="1"/>
  <c r="AC40" i="12" s="1"/>
  <c r="AP24" i="12"/>
  <c r="AQ9" i="28"/>
  <c r="AQ7" i="28"/>
  <c r="AQ5" i="28"/>
  <c r="AQ10" i="28"/>
  <c r="AS10" i="28" s="1"/>
  <c r="AF10" i="28" s="1"/>
  <c r="AD10" i="28" s="1"/>
  <c r="AC10" i="28" s="1"/>
  <c r="A120" i="28"/>
  <c r="D120" i="28"/>
  <c r="AP13" i="28"/>
  <c r="AR61" i="28" s="1"/>
  <c r="AF61" i="28" s="1"/>
  <c r="AD61" i="28" s="1"/>
  <c r="AC61" i="28" s="1"/>
  <c r="AQ18" i="28"/>
  <c r="AS42" i="28" s="1"/>
  <c r="AF42" i="28" s="1"/>
  <c r="AD42" i="28" s="1"/>
  <c r="AC42" i="28" s="1"/>
  <c r="AQ8" i="28"/>
  <c r="AQ6" i="28"/>
  <c r="AP23" i="28"/>
  <c r="AP12" i="28"/>
  <c r="AR60" i="28" s="1"/>
  <c r="AF60" i="28" s="1"/>
  <c r="AD60" i="28" s="1"/>
  <c r="AC60" i="28" s="1"/>
  <c r="AQ12" i="28"/>
  <c r="AS12" i="28" s="1"/>
  <c r="AF12" i="28" s="1"/>
  <c r="AD12" i="28" s="1"/>
  <c r="AC12" i="28" s="1"/>
  <c r="A110" i="28"/>
  <c r="D110" i="28"/>
  <c r="AP4" i="28"/>
  <c r="AR28" i="28" s="1"/>
  <c r="AF28" i="28" s="1"/>
  <c r="AD28" i="28" s="1"/>
  <c r="AC28" i="28" s="1"/>
  <c r="AQ25" i="28"/>
  <c r="AS49" i="28" s="1"/>
  <c r="AF49" i="28" s="1"/>
  <c r="AD49" i="28" s="1"/>
  <c r="AC49" i="28" s="1"/>
  <c r="AQ19" i="28"/>
  <c r="AS43" i="28" s="1"/>
  <c r="AF43" i="28" s="1"/>
  <c r="AD43" i="28" s="1"/>
  <c r="AC43" i="28" s="1"/>
  <c r="AQ21" i="28"/>
  <c r="AS45" i="28" s="1"/>
  <c r="AF45" i="28" s="1"/>
  <c r="AD45" i="28" s="1"/>
  <c r="AC45" i="28" s="1"/>
  <c r="A119" i="28"/>
  <c r="D119" i="28"/>
  <c r="AP21" i="28"/>
  <c r="AP25" i="28"/>
  <c r="AP9" i="28"/>
  <c r="AR33" i="28" s="1"/>
  <c r="AF33" i="28" s="1"/>
  <c r="AD33" i="28" s="1"/>
  <c r="AC33" i="28" s="1"/>
  <c r="AP11" i="28"/>
  <c r="AR59" i="28" s="1"/>
  <c r="AF59" i="28" s="1"/>
  <c r="AD59" i="28" s="1"/>
  <c r="AC59" i="28" s="1"/>
  <c r="AP24" i="28"/>
  <c r="AP10" i="28"/>
  <c r="AR58" i="28" s="1"/>
  <c r="AF58" i="28" s="1"/>
  <c r="AD58" i="28" s="1"/>
  <c r="AC58" i="28" s="1"/>
  <c r="AQ15" i="30"/>
  <c r="AQ14" i="30"/>
  <c r="AP19" i="30"/>
  <c r="AQ23" i="30"/>
  <c r="AS23" i="30" s="1"/>
  <c r="AF23" i="30" s="1"/>
  <c r="AD23" i="30" s="1"/>
  <c r="AC23" i="30" s="1"/>
  <c r="AP6" i="30"/>
  <c r="AR6" i="30" s="1"/>
  <c r="AF6" i="30" s="1"/>
  <c r="AD6" i="30" s="1"/>
  <c r="AC6" i="30" s="1"/>
  <c r="AP10" i="30"/>
  <c r="AR34" i="30" s="1"/>
  <c r="AF34" i="30" s="1"/>
  <c r="AD34" i="30" s="1"/>
  <c r="AC34" i="30" s="1"/>
  <c r="AP16" i="30"/>
  <c r="AR40" i="30" s="1"/>
  <c r="AF40" i="30" s="1"/>
  <c r="AD40" i="30" s="1"/>
  <c r="AC40" i="30" s="1"/>
  <c r="AQ13" i="30"/>
  <c r="AQ18" i="30"/>
  <c r="AS18" i="30" s="1"/>
  <c r="AF18" i="30" s="1"/>
  <c r="AD18" i="30" s="1"/>
  <c r="AC18" i="30" s="1"/>
  <c r="AQ4" i="30"/>
  <c r="AS52" i="30" s="1"/>
  <c r="AF52" i="30" s="1"/>
  <c r="AD52" i="30" s="1"/>
  <c r="AC52" i="30" s="1"/>
  <c r="AP21" i="30"/>
  <c r="AP17" i="30"/>
  <c r="AR41" i="30" s="1"/>
  <c r="AF41" i="30" s="1"/>
  <c r="AD41" i="30" s="1"/>
  <c r="AC41" i="30" s="1"/>
  <c r="AP24" i="30"/>
  <c r="AP22" i="30"/>
  <c r="AQ19" i="30"/>
  <c r="AS19" i="30" s="1"/>
  <c r="AF19" i="30" s="1"/>
  <c r="AD19" i="30" s="1"/>
  <c r="AC19" i="30" s="1"/>
  <c r="AQ12" i="30"/>
  <c r="AQ2" i="30"/>
  <c r="AS50" i="30" s="1"/>
  <c r="AF50" i="30" s="1"/>
  <c r="AD50" i="30" s="1"/>
  <c r="AC50" i="30" s="1"/>
  <c r="AQ25" i="30"/>
  <c r="AS25" i="30" s="1"/>
  <c r="AF25" i="30" s="1"/>
  <c r="AD25" i="30" s="1"/>
  <c r="AC25" i="30" s="1"/>
  <c r="D103" i="30"/>
  <c r="A103" i="30"/>
  <c r="AQ21" i="30"/>
  <c r="AS21" i="30" s="1"/>
  <c r="AF21" i="30" s="1"/>
  <c r="AD21" i="30" s="1"/>
  <c r="AC21" i="30" s="1"/>
  <c r="AQ5" i="30"/>
  <c r="AS53" i="30" s="1"/>
  <c r="AF53" i="30" s="1"/>
  <c r="AD53" i="30" s="1"/>
  <c r="AC53" i="30" s="1"/>
  <c r="AP20" i="30"/>
  <c r="AP5" i="30"/>
  <c r="AR5" i="30" s="1"/>
  <c r="AF5" i="30" s="1"/>
  <c r="AD5" i="30" s="1"/>
  <c r="AC5" i="30" s="1"/>
  <c r="AQ22" i="31"/>
  <c r="AS46" i="31" s="1"/>
  <c r="AF46" i="31" s="1"/>
  <c r="AD46" i="31" s="1"/>
  <c r="AC46" i="31" s="1"/>
  <c r="AQ5" i="31"/>
  <c r="AP24" i="31"/>
  <c r="AQ11" i="31"/>
  <c r="AS11" i="31" s="1"/>
  <c r="AF11" i="31" s="1"/>
  <c r="AD11" i="31" s="1"/>
  <c r="AC11" i="31" s="1"/>
  <c r="AQ3" i="31"/>
  <c r="AP21" i="31"/>
  <c r="AP4" i="31"/>
  <c r="AR28" i="31" s="1"/>
  <c r="AF28" i="31" s="1"/>
  <c r="AD28" i="31" s="1"/>
  <c r="AC28" i="31" s="1"/>
  <c r="AP3" i="31"/>
  <c r="AR27" i="31" s="1"/>
  <c r="AF27" i="31" s="1"/>
  <c r="AD27" i="31" s="1"/>
  <c r="AC27" i="31" s="1"/>
  <c r="AP22" i="31"/>
  <c r="AQ12" i="31"/>
  <c r="AS12" i="31" s="1"/>
  <c r="AF12" i="31" s="1"/>
  <c r="AD12" i="31" s="1"/>
  <c r="AC12" i="31" s="1"/>
  <c r="AQ4" i="31"/>
  <c r="AP2" i="31"/>
  <c r="AR26" i="31" s="1"/>
  <c r="AF26" i="31" s="1"/>
  <c r="AD26" i="31" s="1"/>
  <c r="AC26" i="31" s="1"/>
  <c r="AP8" i="31"/>
  <c r="AR32" i="31" s="1"/>
  <c r="AF32" i="31" s="1"/>
  <c r="AD32" i="31" s="1"/>
  <c r="AC32" i="31" s="1"/>
  <c r="AQ21" i="31"/>
  <c r="AS45" i="31" s="1"/>
  <c r="AF45" i="31" s="1"/>
  <c r="AD45" i="31" s="1"/>
  <c r="AC45" i="31" s="1"/>
  <c r="AP12" i="31"/>
  <c r="AR60" i="31" s="1"/>
  <c r="AF60" i="31" s="1"/>
  <c r="AD60" i="31" s="1"/>
  <c r="AC60" i="31" s="1"/>
  <c r="AQ15" i="31"/>
  <c r="AS15" i="31" s="1"/>
  <c r="AF15" i="31" s="1"/>
  <c r="AD15" i="31" s="1"/>
  <c r="AC15" i="31" s="1"/>
  <c r="AQ14" i="31"/>
  <c r="AS14" i="31" s="1"/>
  <c r="AF14" i="31" s="1"/>
  <c r="AD14" i="31" s="1"/>
  <c r="AC14" i="31" s="1"/>
  <c r="AP16" i="31"/>
  <c r="AR64" i="31" s="1"/>
  <c r="AF64" i="31" s="1"/>
  <c r="AD64" i="31" s="1"/>
  <c r="AC64" i="31" s="1"/>
  <c r="AP6" i="31"/>
  <c r="AR30" i="31" s="1"/>
  <c r="AF30" i="31" s="1"/>
  <c r="AD30" i="31" s="1"/>
  <c r="AC30" i="31" s="1"/>
  <c r="AQ8" i="31"/>
  <c r="AP9" i="31"/>
  <c r="AR33" i="31" s="1"/>
  <c r="AF33" i="31" s="1"/>
  <c r="AD33" i="31" s="1"/>
  <c r="AC33" i="31" s="1"/>
  <c r="AP10" i="31"/>
  <c r="AR58" i="31" s="1"/>
  <c r="AF58" i="31" s="1"/>
  <c r="AD58" i="31" s="1"/>
  <c r="AC58" i="31" s="1"/>
  <c r="AP19" i="31"/>
  <c r="AP21" i="32"/>
  <c r="AQ4" i="32"/>
  <c r="AS52" i="32" s="1"/>
  <c r="AF52" i="32" s="1"/>
  <c r="AD52" i="32" s="1"/>
  <c r="AC52" i="32" s="1"/>
  <c r="AQ18" i="32"/>
  <c r="AS18" i="32" s="1"/>
  <c r="AF18" i="32" s="1"/>
  <c r="AD18" i="32" s="1"/>
  <c r="AC18" i="32" s="1"/>
  <c r="AQ14" i="32"/>
  <c r="AQ17" i="32"/>
  <c r="AQ16" i="32"/>
  <c r="AP5" i="32"/>
  <c r="AR5" i="32" s="1"/>
  <c r="AF5" i="32" s="1"/>
  <c r="AD5" i="32" s="1"/>
  <c r="AC5" i="32" s="1"/>
  <c r="AP22" i="32"/>
  <c r="AP11" i="32"/>
  <c r="AR35" i="32" s="1"/>
  <c r="AF35" i="32" s="1"/>
  <c r="AD35" i="32" s="1"/>
  <c r="AC35" i="32" s="1"/>
  <c r="AQ12" i="32"/>
  <c r="AQ3" i="32"/>
  <c r="AS51" i="32" s="1"/>
  <c r="AF51" i="32" s="1"/>
  <c r="AD51" i="32" s="1"/>
  <c r="AC51" i="32" s="1"/>
  <c r="AP15" i="32"/>
  <c r="AR39" i="32" s="1"/>
  <c r="AF39" i="32" s="1"/>
  <c r="AD39" i="32" s="1"/>
  <c r="AC39" i="32" s="1"/>
  <c r="AQ15" i="32"/>
  <c r="AP12" i="32"/>
  <c r="AR36" i="32" s="1"/>
  <c r="AF36" i="32" s="1"/>
  <c r="AD36" i="32" s="1"/>
  <c r="AC36" i="32" s="1"/>
  <c r="AP23" i="32"/>
  <c r="AQ6" i="32"/>
  <c r="AS54" i="32" s="1"/>
  <c r="AF54" i="32" s="1"/>
  <c r="AD54" i="32" s="1"/>
  <c r="AC54" i="32" s="1"/>
  <c r="AP6" i="32"/>
  <c r="AR6" i="32" s="1"/>
  <c r="AF6" i="32" s="1"/>
  <c r="AD6" i="32" s="1"/>
  <c r="AC6" i="32" s="1"/>
  <c r="AP17" i="32"/>
  <c r="AR41" i="32" s="1"/>
  <c r="AF41" i="32" s="1"/>
  <c r="AD41" i="32" s="1"/>
  <c r="AC41" i="32" s="1"/>
  <c r="AP10" i="32"/>
  <c r="AR34" i="32" s="1"/>
  <c r="AF34" i="32" s="1"/>
  <c r="AD34" i="32" s="1"/>
  <c r="AC34" i="32" s="1"/>
  <c r="AP24" i="32"/>
  <c r="AQ8" i="32"/>
  <c r="AS56" i="32" s="1"/>
  <c r="AF56" i="32" s="1"/>
  <c r="AD56" i="32" s="1"/>
  <c r="AC56" i="32" s="1"/>
  <c r="AQ6" i="33"/>
  <c r="AQ14" i="33"/>
  <c r="AS14" i="33" s="1"/>
  <c r="AF14" i="33" s="1"/>
  <c r="AD14" i="33" s="1"/>
  <c r="AC14" i="33" s="1"/>
  <c r="AP14" i="33"/>
  <c r="AR62" i="33" s="1"/>
  <c r="AF62" i="33" s="1"/>
  <c r="AD62" i="33" s="1"/>
  <c r="AC62" i="33" s="1"/>
  <c r="A89" i="33"/>
  <c r="D89" i="33"/>
  <c r="AQ7" i="33"/>
  <c r="AQ5" i="33"/>
  <c r="AP15" i="33"/>
  <c r="AR63" i="33" s="1"/>
  <c r="AF63" i="33" s="1"/>
  <c r="AD63" i="33" s="1"/>
  <c r="AC63" i="33" s="1"/>
  <c r="AP8" i="33"/>
  <c r="AR32" i="33" s="1"/>
  <c r="AF32" i="33" s="1"/>
  <c r="AD32" i="33" s="1"/>
  <c r="AC32" i="33" s="1"/>
  <c r="AQ10" i="33"/>
  <c r="AS10" i="33" s="1"/>
  <c r="AF10" i="33" s="1"/>
  <c r="AD10" i="33" s="1"/>
  <c r="AC10" i="33" s="1"/>
  <c r="AQ17" i="33"/>
  <c r="AS17" i="33" s="1"/>
  <c r="AF17" i="33" s="1"/>
  <c r="AD17" i="33" s="1"/>
  <c r="AC17" i="33" s="1"/>
  <c r="AP20" i="33"/>
  <c r="AP17" i="33"/>
  <c r="AR65" i="33" s="1"/>
  <c r="AF65" i="33" s="1"/>
  <c r="AD65" i="33" s="1"/>
  <c r="AC65" i="33" s="1"/>
  <c r="AP3" i="33"/>
  <c r="AR27" i="33" s="1"/>
  <c r="AF27" i="33" s="1"/>
  <c r="AD27" i="33" s="1"/>
  <c r="AC27" i="33" s="1"/>
  <c r="AQ21" i="33"/>
  <c r="AS45" i="33" s="1"/>
  <c r="AF45" i="33" s="1"/>
  <c r="AD45" i="33" s="1"/>
  <c r="AC45" i="33" s="1"/>
  <c r="AQ19" i="33"/>
  <c r="AS43" i="33" s="1"/>
  <c r="AF43" i="33" s="1"/>
  <c r="AD43" i="33" s="1"/>
  <c r="AC43" i="33" s="1"/>
  <c r="AP2" i="33"/>
  <c r="AR26" i="33" s="1"/>
  <c r="AF26" i="33" s="1"/>
  <c r="AD26" i="33" s="1"/>
  <c r="AC26" i="33" s="1"/>
  <c r="AP16" i="33"/>
  <c r="AR64" i="33" s="1"/>
  <c r="AF64" i="33" s="1"/>
  <c r="AD64" i="33" s="1"/>
  <c r="AC64" i="33" s="1"/>
  <c r="D82" i="33"/>
  <c r="A82" i="33"/>
  <c r="AP12" i="33"/>
  <c r="AR60" i="33" s="1"/>
  <c r="AF60" i="33" s="1"/>
  <c r="AD60" i="33" s="1"/>
  <c r="AC60" i="33" s="1"/>
  <c r="AP6" i="33"/>
  <c r="AR30" i="33" s="1"/>
  <c r="AF30" i="33" s="1"/>
  <c r="AD30" i="33" s="1"/>
  <c r="AC30" i="33" s="1"/>
  <c r="AQ9" i="33"/>
  <c r="AQ25" i="33"/>
  <c r="AS49" i="33" s="1"/>
  <c r="AF49" i="33" s="1"/>
  <c r="AD49" i="33" s="1"/>
  <c r="AC49" i="33" s="1"/>
  <c r="AQ2" i="33"/>
  <c r="AP11" i="33"/>
  <c r="AR59" i="33" s="1"/>
  <c r="AF59" i="33" s="1"/>
  <c r="AD59" i="33" s="1"/>
  <c r="AC59" i="33" s="1"/>
  <c r="D119" i="33"/>
  <c r="AP3" i="34"/>
  <c r="AR3" i="34" s="1"/>
  <c r="AF3" i="34" s="1"/>
  <c r="AD3" i="34" s="1"/>
  <c r="AC3" i="34" s="1"/>
  <c r="AP7" i="34"/>
  <c r="AR7" i="34" s="1"/>
  <c r="AF7" i="34" s="1"/>
  <c r="AD7" i="34" s="1"/>
  <c r="AC7" i="34" s="1"/>
  <c r="AQ21" i="34"/>
  <c r="AS21" i="34" s="1"/>
  <c r="AF21" i="34" s="1"/>
  <c r="AD21" i="34" s="1"/>
  <c r="AC21" i="34" s="1"/>
  <c r="D70" i="34"/>
  <c r="A70" i="34"/>
  <c r="AP22" i="34"/>
  <c r="AP14" i="34"/>
  <c r="AR38" i="34" s="1"/>
  <c r="AF38" i="34" s="1"/>
  <c r="AD38" i="34" s="1"/>
  <c r="AC38" i="34" s="1"/>
  <c r="AP6" i="34"/>
  <c r="AR6" i="34" s="1"/>
  <c r="AF6" i="34" s="1"/>
  <c r="AD6" i="34" s="1"/>
  <c r="AC6" i="34" s="1"/>
  <c r="AQ9" i="34"/>
  <c r="AS57" i="34" s="1"/>
  <c r="AF57" i="34" s="1"/>
  <c r="AD57" i="34" s="1"/>
  <c r="AC57" i="34" s="1"/>
  <c r="AQ13" i="34"/>
  <c r="AP19" i="34"/>
  <c r="AQ15" i="34"/>
  <c r="AQ24" i="34"/>
  <c r="AS24" i="34" s="1"/>
  <c r="AF24" i="34" s="1"/>
  <c r="AD24" i="34" s="1"/>
  <c r="AC24" i="34" s="1"/>
  <c r="AQ4" i="34"/>
  <c r="AS52" i="34" s="1"/>
  <c r="AF52" i="34" s="1"/>
  <c r="AD52" i="34" s="1"/>
  <c r="AC52" i="34" s="1"/>
  <c r="AQ22" i="34"/>
  <c r="AS22" i="34" s="1"/>
  <c r="AF22" i="34" s="1"/>
  <c r="AD22" i="34" s="1"/>
  <c r="AC22" i="34" s="1"/>
  <c r="AQ20" i="34"/>
  <c r="AS20" i="34" s="1"/>
  <c r="AF20" i="34" s="1"/>
  <c r="AD20" i="34" s="1"/>
  <c r="AC20" i="34" s="1"/>
  <c r="AQ18" i="34"/>
  <c r="AS18" i="34" s="1"/>
  <c r="AF18" i="34" s="1"/>
  <c r="AD18" i="34" s="1"/>
  <c r="AC18" i="34" s="1"/>
  <c r="AP20" i="34"/>
  <c r="AP9" i="34"/>
  <c r="AR9" i="34" s="1"/>
  <c r="AF9" i="34" s="1"/>
  <c r="AD9" i="34" s="1"/>
  <c r="AC9" i="34" s="1"/>
  <c r="AP13" i="34"/>
  <c r="AR37" i="34" s="1"/>
  <c r="AF37" i="34" s="1"/>
  <c r="AD37" i="34" s="1"/>
  <c r="AC37" i="34" s="1"/>
  <c r="AQ6" i="34"/>
  <c r="AS54" i="34" s="1"/>
  <c r="AF54" i="34" s="1"/>
  <c r="AD54" i="34" s="1"/>
  <c r="AC54" i="34" s="1"/>
  <c r="AQ25" i="34"/>
  <c r="AS25" i="34" s="1"/>
  <c r="AF25" i="34" s="1"/>
  <c r="AD25" i="34" s="1"/>
  <c r="AC25" i="34" s="1"/>
  <c r="AP4" i="34"/>
  <c r="AR4" i="34" s="1"/>
  <c r="AF4" i="34" s="1"/>
  <c r="AD4" i="34" s="1"/>
  <c r="AC4" i="34" s="1"/>
  <c r="AP12" i="34"/>
  <c r="AR36" i="34" s="1"/>
  <c r="AF36" i="34" s="1"/>
  <c r="AD36" i="34" s="1"/>
  <c r="AC36" i="34" s="1"/>
  <c r="AP10" i="34"/>
  <c r="AR34" i="34" s="1"/>
  <c r="AF34" i="34" s="1"/>
  <c r="AD34" i="34" s="1"/>
  <c r="AC34" i="34" s="1"/>
  <c r="AQ23" i="34"/>
  <c r="AS23" i="34" s="1"/>
  <c r="AF23" i="34" s="1"/>
  <c r="AD23" i="34" s="1"/>
  <c r="AC23" i="34" s="1"/>
  <c r="A108" i="34"/>
  <c r="D108" i="34"/>
  <c r="AP16" i="34"/>
  <c r="AR40" i="34" s="1"/>
  <c r="AF40" i="34" s="1"/>
  <c r="AD40" i="34" s="1"/>
  <c r="AC40" i="34" s="1"/>
  <c r="AQ23" i="35"/>
  <c r="AS47" i="35" s="1"/>
  <c r="AF47" i="35" s="1"/>
  <c r="AD47" i="35" s="1"/>
  <c r="AC47" i="35" s="1"/>
  <c r="AQ10" i="35"/>
  <c r="AS10" i="35" s="1"/>
  <c r="AF10" i="35" s="1"/>
  <c r="AD10" i="35" s="1"/>
  <c r="AC10" i="35" s="1"/>
  <c r="AQ5" i="35"/>
  <c r="AP21" i="35"/>
  <c r="AP17" i="35"/>
  <c r="AR65" i="35" s="1"/>
  <c r="AF65" i="35" s="1"/>
  <c r="AD65" i="35" s="1"/>
  <c r="AC65" i="35" s="1"/>
  <c r="AP7" i="35"/>
  <c r="AR31" i="35" s="1"/>
  <c r="AF31" i="35" s="1"/>
  <c r="AD31" i="35" s="1"/>
  <c r="AC31" i="35" s="1"/>
  <c r="AP16" i="35"/>
  <c r="AR64" i="35" s="1"/>
  <c r="AF64" i="35" s="1"/>
  <c r="AD64" i="35" s="1"/>
  <c r="AC64" i="35" s="1"/>
  <c r="AQ16" i="35"/>
  <c r="AS16" i="35" s="1"/>
  <c r="AF16" i="35" s="1"/>
  <c r="AD16" i="35" s="1"/>
  <c r="AC16" i="35" s="1"/>
  <c r="AQ7" i="35"/>
  <c r="AQ19" i="35"/>
  <c r="AS43" i="35" s="1"/>
  <c r="AF43" i="35" s="1"/>
  <c r="AD43" i="35" s="1"/>
  <c r="AC43" i="35" s="1"/>
  <c r="AP13" i="35"/>
  <c r="AR61" i="35" s="1"/>
  <c r="AF61" i="35" s="1"/>
  <c r="AD61" i="35" s="1"/>
  <c r="AC61" i="35" s="1"/>
  <c r="AP23" i="35"/>
  <c r="AQ17" i="35"/>
  <c r="AS17" i="35" s="1"/>
  <c r="AF17" i="35" s="1"/>
  <c r="AD17" i="35" s="1"/>
  <c r="AC17" i="35" s="1"/>
  <c r="AQ18" i="35"/>
  <c r="AS42" i="35" s="1"/>
  <c r="AF42" i="35" s="1"/>
  <c r="AD42" i="35" s="1"/>
  <c r="AC42" i="35" s="1"/>
  <c r="AP4" i="35"/>
  <c r="AR28" i="35" s="1"/>
  <c r="AF28" i="35" s="1"/>
  <c r="AD28" i="35" s="1"/>
  <c r="AC28" i="35" s="1"/>
  <c r="AQ8" i="35"/>
  <c r="AP9" i="35"/>
  <c r="AR33" i="35" s="1"/>
  <c r="AF33" i="35" s="1"/>
  <c r="AD33" i="35" s="1"/>
  <c r="AC33" i="35" s="1"/>
  <c r="AQ9" i="35"/>
  <c r="AP14" i="35"/>
  <c r="AR62" i="35" s="1"/>
  <c r="AF62" i="35" s="1"/>
  <c r="AD62" i="35" s="1"/>
  <c r="AC62" i="35" s="1"/>
  <c r="AP5" i="35"/>
  <c r="AR29" i="35" s="1"/>
  <c r="AF29" i="35" s="1"/>
  <c r="AD29" i="35" s="1"/>
  <c r="AC29" i="35" s="1"/>
  <c r="AP19" i="35"/>
  <c r="AP15" i="35"/>
  <c r="AR63" i="35" s="1"/>
  <c r="AF63" i="35" s="1"/>
  <c r="AD63" i="35" s="1"/>
  <c r="AC63" i="35" s="1"/>
  <c r="AP8" i="36"/>
  <c r="AR8" i="36" s="1"/>
  <c r="AF8" i="36" s="1"/>
  <c r="AD8" i="36" s="1"/>
  <c r="AC8" i="36" s="1"/>
  <c r="AQ5" i="36"/>
  <c r="AS53" i="36" s="1"/>
  <c r="AF53" i="36" s="1"/>
  <c r="AD53" i="36" s="1"/>
  <c r="AC53" i="36" s="1"/>
  <c r="AQ9" i="36"/>
  <c r="AS57" i="36" s="1"/>
  <c r="AF57" i="36" s="1"/>
  <c r="AD57" i="36" s="1"/>
  <c r="AC57" i="36" s="1"/>
  <c r="AQ19" i="36"/>
  <c r="AS19" i="36" s="1"/>
  <c r="AF19" i="36" s="1"/>
  <c r="AD19" i="36" s="1"/>
  <c r="AC19" i="36" s="1"/>
  <c r="AQ24" i="36"/>
  <c r="AS24" i="36" s="1"/>
  <c r="AF24" i="36" s="1"/>
  <c r="AD24" i="36" s="1"/>
  <c r="AC24" i="36" s="1"/>
  <c r="AP16" i="36"/>
  <c r="AR40" i="36" s="1"/>
  <c r="AF40" i="36" s="1"/>
  <c r="AD40" i="36" s="1"/>
  <c r="AC40" i="36" s="1"/>
  <c r="AP23" i="36"/>
  <c r="AQ22" i="36"/>
  <c r="AS22" i="36" s="1"/>
  <c r="AF22" i="36" s="1"/>
  <c r="AD22" i="36" s="1"/>
  <c r="AC22" i="36" s="1"/>
  <c r="AQ20" i="36"/>
  <c r="AS20" i="36" s="1"/>
  <c r="AF20" i="36" s="1"/>
  <c r="AD20" i="36" s="1"/>
  <c r="AC20" i="36" s="1"/>
  <c r="AP2" i="36"/>
  <c r="AR2" i="36" s="1"/>
  <c r="AF2" i="36" s="1"/>
  <c r="AQ10" i="36"/>
  <c r="AP9" i="36"/>
  <c r="AR9" i="36" s="1"/>
  <c r="AF9" i="36" s="1"/>
  <c r="AD9" i="36" s="1"/>
  <c r="AC9" i="36" s="1"/>
  <c r="AP13" i="36"/>
  <c r="AR37" i="36" s="1"/>
  <c r="AF37" i="36" s="1"/>
  <c r="AD37" i="36" s="1"/>
  <c r="AC37" i="36" s="1"/>
  <c r="AP14" i="36"/>
  <c r="AR38" i="36" s="1"/>
  <c r="AF38" i="36" s="1"/>
  <c r="AD38" i="36" s="1"/>
  <c r="AC38" i="36" s="1"/>
  <c r="AQ12" i="36"/>
  <c r="AQ3" i="36"/>
  <c r="AS51" i="36" s="1"/>
  <c r="AF51" i="36" s="1"/>
  <c r="AD51" i="36" s="1"/>
  <c r="AC51" i="36" s="1"/>
  <c r="AQ18" i="36"/>
  <c r="AS18" i="36" s="1"/>
  <c r="AF18" i="36" s="1"/>
  <c r="AD18" i="36" s="1"/>
  <c r="AC18" i="36" s="1"/>
  <c r="AQ11" i="36"/>
  <c r="A116" i="36"/>
  <c r="D116" i="36"/>
  <c r="D96" i="36"/>
  <c r="A96" i="36"/>
  <c r="AP12" i="36"/>
  <c r="AR36" i="36" s="1"/>
  <c r="AF36" i="36" s="1"/>
  <c r="AD36" i="36" s="1"/>
  <c r="AC36" i="36" s="1"/>
  <c r="AP15" i="36"/>
  <c r="AR39" i="36" s="1"/>
  <c r="AF39" i="36" s="1"/>
  <c r="AD39" i="36" s="1"/>
  <c r="AC39" i="36" s="1"/>
  <c r="AQ7" i="36"/>
  <c r="AS55" i="36" s="1"/>
  <c r="AF55" i="36" s="1"/>
  <c r="AD55" i="36" s="1"/>
  <c r="AC55" i="36" s="1"/>
  <c r="AQ15" i="36"/>
  <c r="AP2" i="37"/>
  <c r="AR26" i="37" s="1"/>
  <c r="AF26" i="37" s="1"/>
  <c r="AD26" i="37" s="1"/>
  <c r="AC26" i="37" s="1"/>
  <c r="AP25" i="37"/>
  <c r="AP15" i="37"/>
  <c r="AR63" i="37" s="1"/>
  <c r="AF63" i="37" s="1"/>
  <c r="AD63" i="37" s="1"/>
  <c r="AC63" i="37" s="1"/>
  <c r="AQ18" i="37"/>
  <c r="AS42" i="37" s="1"/>
  <c r="AF42" i="37" s="1"/>
  <c r="AD42" i="37" s="1"/>
  <c r="AC42" i="37" s="1"/>
  <c r="AQ22" i="37"/>
  <c r="AS46" i="37" s="1"/>
  <c r="AF46" i="37" s="1"/>
  <c r="AD46" i="37" s="1"/>
  <c r="AC46" i="37" s="1"/>
  <c r="AQ12" i="37"/>
  <c r="AS12" i="37" s="1"/>
  <c r="AF12" i="37" s="1"/>
  <c r="AD12" i="37" s="1"/>
  <c r="AC12" i="37" s="1"/>
  <c r="AQ9" i="37"/>
  <c r="A87" i="37"/>
  <c r="D87" i="37"/>
  <c r="AP19" i="37"/>
  <c r="AP11" i="37"/>
  <c r="AR59" i="37" s="1"/>
  <c r="AF59" i="37" s="1"/>
  <c r="AD59" i="37" s="1"/>
  <c r="AC59" i="37" s="1"/>
  <c r="AQ15" i="37"/>
  <c r="AS15" i="37" s="1"/>
  <c r="AF15" i="37" s="1"/>
  <c r="AD15" i="37" s="1"/>
  <c r="AC15" i="37" s="1"/>
  <c r="AP22" i="37"/>
  <c r="AQ17" i="37"/>
  <c r="AS17" i="37" s="1"/>
  <c r="AF17" i="37" s="1"/>
  <c r="AD17" i="37" s="1"/>
  <c r="AC17" i="37" s="1"/>
  <c r="AQ14" i="37"/>
  <c r="AS14" i="37" s="1"/>
  <c r="AF14" i="37" s="1"/>
  <c r="AD14" i="37" s="1"/>
  <c r="AC14" i="37" s="1"/>
  <c r="AQ11" i="37"/>
  <c r="AS11" i="37" s="1"/>
  <c r="AF11" i="37" s="1"/>
  <c r="AD11" i="37" s="1"/>
  <c r="AC11" i="37" s="1"/>
  <c r="AQ20" i="37"/>
  <c r="AS44" i="37" s="1"/>
  <c r="AF44" i="37" s="1"/>
  <c r="AD44" i="37" s="1"/>
  <c r="AC44" i="37" s="1"/>
  <c r="AP17" i="37"/>
  <c r="AR65" i="37" s="1"/>
  <c r="AF65" i="37" s="1"/>
  <c r="AD65" i="37" s="1"/>
  <c r="AC65" i="37" s="1"/>
  <c r="AP13" i="37"/>
  <c r="AR61" i="37" s="1"/>
  <c r="AF61" i="37" s="1"/>
  <c r="AD61" i="37" s="1"/>
  <c r="AC61" i="37" s="1"/>
  <c r="D113" i="37"/>
  <c r="A113" i="37"/>
  <c r="A110" i="37"/>
  <c r="D110" i="37"/>
  <c r="AP8" i="37"/>
  <c r="AR32" i="37" s="1"/>
  <c r="AF32" i="37" s="1"/>
  <c r="AD32" i="37" s="1"/>
  <c r="AC32" i="37" s="1"/>
  <c r="AQ25" i="37"/>
  <c r="AS49" i="37" s="1"/>
  <c r="AF49" i="37" s="1"/>
  <c r="AD49" i="37" s="1"/>
  <c r="AC49" i="37" s="1"/>
  <c r="AP24" i="37"/>
  <c r="AP7" i="37"/>
  <c r="AR31" i="37" s="1"/>
  <c r="AF31" i="37" s="1"/>
  <c r="AD31" i="37" s="1"/>
  <c r="AC31" i="37" s="1"/>
  <c r="A77" i="37"/>
  <c r="D77" i="37"/>
  <c r="A81" i="37"/>
  <c r="D81" i="37"/>
  <c r="AQ18" i="38"/>
  <c r="AS18" i="38" s="1"/>
  <c r="AF18" i="38" s="1"/>
  <c r="AD18" i="38" s="1"/>
  <c r="AC18" i="38" s="1"/>
  <c r="AQ4" i="38"/>
  <c r="AS52" i="38" s="1"/>
  <c r="AF52" i="38" s="1"/>
  <c r="AD52" i="38" s="1"/>
  <c r="AC52" i="38" s="1"/>
  <c r="AP3" i="38"/>
  <c r="AR3" i="38" s="1"/>
  <c r="AF3" i="38" s="1"/>
  <c r="AD3" i="38" s="1"/>
  <c r="AC3" i="38" s="1"/>
  <c r="AP21" i="38"/>
  <c r="AQ20" i="38"/>
  <c r="AS20" i="38" s="1"/>
  <c r="AF20" i="38" s="1"/>
  <c r="AD20" i="38" s="1"/>
  <c r="AC20" i="38" s="1"/>
  <c r="AQ19" i="38"/>
  <c r="AS19" i="38" s="1"/>
  <c r="AF19" i="38" s="1"/>
  <c r="AD19" i="38" s="1"/>
  <c r="AC19" i="38" s="1"/>
  <c r="AQ5" i="38"/>
  <c r="AS53" i="38" s="1"/>
  <c r="AF53" i="38" s="1"/>
  <c r="AD53" i="38" s="1"/>
  <c r="AC53" i="38" s="1"/>
  <c r="AP7" i="38"/>
  <c r="AR7" i="38" s="1"/>
  <c r="AF7" i="38" s="1"/>
  <c r="AD7" i="38" s="1"/>
  <c r="AC7" i="38" s="1"/>
  <c r="AP10" i="38"/>
  <c r="AR34" i="38" s="1"/>
  <c r="AF34" i="38" s="1"/>
  <c r="AD34" i="38" s="1"/>
  <c r="AC34" i="38" s="1"/>
  <c r="AQ8" i="38"/>
  <c r="AS56" i="38" s="1"/>
  <c r="AF56" i="38" s="1"/>
  <c r="AD56" i="38" s="1"/>
  <c r="AC56" i="38" s="1"/>
  <c r="AQ11" i="38"/>
  <c r="AQ7" i="38"/>
  <c r="AS55" i="38" s="1"/>
  <c r="AF55" i="38" s="1"/>
  <c r="AD55" i="38" s="1"/>
  <c r="AC55" i="38" s="1"/>
  <c r="AP4" i="38"/>
  <c r="AR4" i="38" s="1"/>
  <c r="AF4" i="38" s="1"/>
  <c r="AD4" i="38" s="1"/>
  <c r="AC4" i="38" s="1"/>
  <c r="AP16" i="38"/>
  <c r="AR40" i="38" s="1"/>
  <c r="AF40" i="38" s="1"/>
  <c r="AD40" i="38" s="1"/>
  <c r="AC40" i="38" s="1"/>
  <c r="AP20" i="38"/>
  <c r="AP11" i="38"/>
  <c r="AR35" i="38" s="1"/>
  <c r="AF35" i="38" s="1"/>
  <c r="AD35" i="38" s="1"/>
  <c r="AC35" i="38" s="1"/>
  <c r="AQ15" i="38"/>
  <c r="AQ14" i="38"/>
  <c r="AP6" i="38"/>
  <c r="AR6" i="38" s="1"/>
  <c r="AF6" i="38" s="1"/>
  <c r="AD6" i="38" s="1"/>
  <c r="AC6" i="38" s="1"/>
  <c r="AP18" i="38"/>
  <c r="AP23" i="38"/>
  <c r="AQ16" i="38"/>
  <c r="AQ10" i="38"/>
  <c r="AQ17" i="38"/>
  <c r="AQ9" i="38"/>
  <c r="AS57" i="38" s="1"/>
  <c r="AF57" i="38" s="1"/>
  <c r="AD57" i="38" s="1"/>
  <c r="AC57" i="38" s="1"/>
  <c r="AQ23" i="39"/>
  <c r="AS47" i="39" s="1"/>
  <c r="AF47" i="39" s="1"/>
  <c r="AD47" i="39" s="1"/>
  <c r="AC47" i="39" s="1"/>
  <c r="AQ3" i="39"/>
  <c r="AQ10" i="39"/>
  <c r="AS10" i="39" s="1"/>
  <c r="AF10" i="39" s="1"/>
  <c r="AD10" i="39" s="1"/>
  <c r="AC10" i="39" s="1"/>
  <c r="AP15" i="39"/>
  <c r="AR63" i="39" s="1"/>
  <c r="AF63" i="39" s="1"/>
  <c r="AD63" i="39" s="1"/>
  <c r="AC63" i="39" s="1"/>
  <c r="AQ2" i="39"/>
  <c r="AP23" i="39"/>
  <c r="AP9" i="39"/>
  <c r="AR33" i="39" s="1"/>
  <c r="AF33" i="39" s="1"/>
  <c r="AD33" i="39" s="1"/>
  <c r="AC33" i="39" s="1"/>
  <c r="AQ11" i="39"/>
  <c r="AS11" i="39" s="1"/>
  <c r="AF11" i="39" s="1"/>
  <c r="AD11" i="39" s="1"/>
  <c r="AC11" i="39" s="1"/>
  <c r="AP8" i="39"/>
  <c r="AR32" i="39" s="1"/>
  <c r="AF32" i="39" s="1"/>
  <c r="AD32" i="39" s="1"/>
  <c r="AC32" i="39" s="1"/>
  <c r="AP18" i="39"/>
  <c r="AQ4" i="39"/>
  <c r="AQ21" i="39"/>
  <c r="AS45" i="39" s="1"/>
  <c r="AF45" i="39" s="1"/>
  <c r="AD45" i="39" s="1"/>
  <c r="AC45" i="39" s="1"/>
  <c r="AQ16" i="39"/>
  <c r="AS16" i="39" s="1"/>
  <c r="AF16" i="39" s="1"/>
  <c r="AD16" i="39" s="1"/>
  <c r="AC16" i="39" s="1"/>
  <c r="AQ17" i="39"/>
  <c r="AS17" i="39" s="1"/>
  <c r="AF17" i="39" s="1"/>
  <c r="AD17" i="39" s="1"/>
  <c r="AC17" i="39" s="1"/>
  <c r="AP7" i="39"/>
  <c r="AR31" i="39" s="1"/>
  <c r="AF31" i="39" s="1"/>
  <c r="AD31" i="39" s="1"/>
  <c r="AC31" i="39" s="1"/>
  <c r="AP6" i="39"/>
  <c r="AR30" i="39" s="1"/>
  <c r="AF30" i="39" s="1"/>
  <c r="AD30" i="39" s="1"/>
  <c r="AC30" i="39" s="1"/>
  <c r="AP17" i="39"/>
  <c r="AR65" i="39" s="1"/>
  <c r="AF65" i="39" s="1"/>
  <c r="AD65" i="39" s="1"/>
  <c r="AC65" i="39" s="1"/>
  <c r="AQ13" i="39"/>
  <c r="AS13" i="39" s="1"/>
  <c r="AF13" i="39" s="1"/>
  <c r="AD13" i="39" s="1"/>
  <c r="AC13" i="39" s="1"/>
  <c r="AP14" i="39"/>
  <c r="AR62" i="39" s="1"/>
  <c r="AF62" i="39" s="1"/>
  <c r="AD62" i="39" s="1"/>
  <c r="AC62" i="39" s="1"/>
  <c r="AQ22" i="39"/>
  <c r="AS46" i="39" s="1"/>
  <c r="AF46" i="39" s="1"/>
  <c r="AD46" i="39" s="1"/>
  <c r="AC46" i="39" s="1"/>
  <c r="AP2" i="39"/>
  <c r="AR26" i="39" s="1"/>
  <c r="AF26" i="39" s="1"/>
  <c r="AD26" i="39" s="1"/>
  <c r="AC26" i="39" s="1"/>
  <c r="AP21" i="39"/>
  <c r="AP17" i="40"/>
  <c r="AR41" i="40" s="1"/>
  <c r="AF41" i="40" s="1"/>
  <c r="AD41" i="40" s="1"/>
  <c r="AC41" i="40" s="1"/>
  <c r="AP18" i="40"/>
  <c r="AP19" i="40"/>
  <c r="AP12" i="40"/>
  <c r="AR36" i="40" s="1"/>
  <c r="AF36" i="40" s="1"/>
  <c r="AD36" i="40" s="1"/>
  <c r="AC36" i="40" s="1"/>
  <c r="AQ17" i="40"/>
  <c r="AQ21" i="40"/>
  <c r="AS21" i="40" s="1"/>
  <c r="AF21" i="40" s="1"/>
  <c r="AD21" i="40" s="1"/>
  <c r="AC21" i="40" s="1"/>
  <c r="AP16" i="40"/>
  <c r="AR40" i="40" s="1"/>
  <c r="AF40" i="40" s="1"/>
  <c r="AD40" i="40" s="1"/>
  <c r="AC40" i="40" s="1"/>
  <c r="AP7" i="40"/>
  <c r="AR7" i="40" s="1"/>
  <c r="AF7" i="40" s="1"/>
  <c r="AD7" i="40" s="1"/>
  <c r="AC7" i="40" s="1"/>
  <c r="AQ16" i="40"/>
  <c r="AP5" i="40"/>
  <c r="AR5" i="40" s="1"/>
  <c r="AF5" i="40" s="1"/>
  <c r="AD5" i="40" s="1"/>
  <c r="AC5" i="40" s="1"/>
  <c r="AQ4" i="40"/>
  <c r="AS52" i="40" s="1"/>
  <c r="AF52" i="40" s="1"/>
  <c r="AD52" i="40" s="1"/>
  <c r="AC52" i="40" s="1"/>
  <c r="AQ6" i="40"/>
  <c r="AS54" i="40" s="1"/>
  <c r="AF54" i="40" s="1"/>
  <c r="AD54" i="40" s="1"/>
  <c r="AC54" i="40" s="1"/>
  <c r="AP10" i="40"/>
  <c r="AR34" i="40" s="1"/>
  <c r="AF34" i="40" s="1"/>
  <c r="AD34" i="40" s="1"/>
  <c r="AC34" i="40" s="1"/>
  <c r="AP6" i="40"/>
  <c r="AR6" i="40" s="1"/>
  <c r="AF6" i="40" s="1"/>
  <c r="AD6" i="40" s="1"/>
  <c r="AC6" i="40" s="1"/>
  <c r="AQ25" i="40"/>
  <c r="AS25" i="40" s="1"/>
  <c r="AF25" i="40" s="1"/>
  <c r="AD25" i="40" s="1"/>
  <c r="AC25" i="40" s="1"/>
  <c r="AQ9" i="40"/>
  <c r="AS57" i="40" s="1"/>
  <c r="AF57" i="40" s="1"/>
  <c r="AD57" i="40" s="1"/>
  <c r="AC57" i="40" s="1"/>
  <c r="AP24" i="40"/>
  <c r="AP11" i="40"/>
  <c r="AR35" i="40" s="1"/>
  <c r="AF35" i="40" s="1"/>
  <c r="AD35" i="40" s="1"/>
  <c r="AC35" i="40" s="1"/>
  <c r="AQ24" i="40"/>
  <c r="AS24" i="40" s="1"/>
  <c r="AF24" i="40" s="1"/>
  <c r="AD24" i="40" s="1"/>
  <c r="AC24" i="40" s="1"/>
  <c r="AQ11" i="40"/>
  <c r="AQ10" i="40"/>
  <c r="AQ25" i="41"/>
  <c r="AS49" i="41" s="1"/>
  <c r="AF49" i="41" s="1"/>
  <c r="AD49" i="41" s="1"/>
  <c r="AC49" i="41" s="1"/>
  <c r="AP21" i="41"/>
  <c r="AP6" i="41"/>
  <c r="AR30" i="41" s="1"/>
  <c r="AF30" i="41" s="1"/>
  <c r="AD30" i="41" s="1"/>
  <c r="AC30" i="41" s="1"/>
  <c r="AQ18" i="41"/>
  <c r="AS42" i="41" s="1"/>
  <c r="AF42" i="41" s="1"/>
  <c r="AD42" i="41" s="1"/>
  <c r="AC42" i="41" s="1"/>
  <c r="AQ19" i="41"/>
  <c r="AS43" i="41" s="1"/>
  <c r="AF43" i="41" s="1"/>
  <c r="AD43" i="41" s="1"/>
  <c r="AC43" i="41" s="1"/>
  <c r="AP2" i="41"/>
  <c r="AR26" i="41" s="1"/>
  <c r="AF26" i="41" s="1"/>
  <c r="AD26" i="41" s="1"/>
  <c r="AC26" i="41" s="1"/>
  <c r="AP9" i="41"/>
  <c r="AR33" i="41" s="1"/>
  <c r="AF33" i="41" s="1"/>
  <c r="AD33" i="41" s="1"/>
  <c r="AC33" i="41" s="1"/>
  <c r="AP10" i="41"/>
  <c r="AR58" i="41" s="1"/>
  <c r="AF58" i="41" s="1"/>
  <c r="AD58" i="41" s="1"/>
  <c r="AC58" i="41" s="1"/>
  <c r="AQ9" i="41"/>
  <c r="AP16" i="41"/>
  <c r="AR64" i="41" s="1"/>
  <c r="AF64" i="41" s="1"/>
  <c r="AD64" i="41" s="1"/>
  <c r="AC64" i="41" s="1"/>
  <c r="AP13" i="41"/>
  <c r="AR61" i="41" s="1"/>
  <c r="AF61" i="41" s="1"/>
  <c r="AD61" i="41" s="1"/>
  <c r="AC61" i="41" s="1"/>
  <c r="AQ14" i="41"/>
  <c r="AS14" i="41" s="1"/>
  <c r="AF14" i="41" s="1"/>
  <c r="AD14" i="41" s="1"/>
  <c r="AC14" i="41" s="1"/>
  <c r="AQ3" i="41"/>
  <c r="AQ13" i="41"/>
  <c r="AS13" i="41" s="1"/>
  <c r="AF13" i="41" s="1"/>
  <c r="AD13" i="41" s="1"/>
  <c r="AC13" i="41" s="1"/>
  <c r="AQ20" i="41"/>
  <c r="AS44" i="41" s="1"/>
  <c r="AF44" i="41" s="1"/>
  <c r="AD44" i="41" s="1"/>
  <c r="AC44" i="41" s="1"/>
  <c r="AQ24" i="41"/>
  <c r="AS48" i="41" s="1"/>
  <c r="AF48" i="41" s="1"/>
  <c r="AD48" i="41" s="1"/>
  <c r="AC48" i="41" s="1"/>
  <c r="AP18" i="41"/>
  <c r="AQ5" i="41"/>
  <c r="AP20" i="41"/>
  <c r="AP5" i="41"/>
  <c r="AR29" i="41" s="1"/>
  <c r="AF29" i="41" s="1"/>
  <c r="AD29" i="41" s="1"/>
  <c r="AC29" i="41" s="1"/>
  <c r="D75" i="41"/>
  <c r="A75" i="41"/>
  <c r="AQ24" i="42"/>
  <c r="AS24" i="42" s="1"/>
  <c r="AF24" i="42" s="1"/>
  <c r="AD24" i="42" s="1"/>
  <c r="AC24" i="42" s="1"/>
  <c r="AP15" i="42"/>
  <c r="AR39" i="42" s="1"/>
  <c r="AF39" i="42" s="1"/>
  <c r="AD39" i="42" s="1"/>
  <c r="AC39" i="42" s="1"/>
  <c r="AP6" i="42"/>
  <c r="AR6" i="42" s="1"/>
  <c r="AF6" i="42" s="1"/>
  <c r="AD6" i="42" s="1"/>
  <c r="AC6" i="42" s="1"/>
  <c r="AQ4" i="42"/>
  <c r="AS52" i="42" s="1"/>
  <c r="AF52" i="42" s="1"/>
  <c r="AD52" i="42" s="1"/>
  <c r="AC52" i="42" s="1"/>
  <c r="AP2" i="42"/>
  <c r="AR2" i="42" s="1"/>
  <c r="AF2" i="42" s="1"/>
  <c r="AQ16" i="42"/>
  <c r="AQ15" i="42"/>
  <c r="AP13" i="42"/>
  <c r="AR37" i="42" s="1"/>
  <c r="AF37" i="42" s="1"/>
  <c r="AD37" i="42" s="1"/>
  <c r="AC37" i="42" s="1"/>
  <c r="AQ10" i="42"/>
  <c r="AP5" i="42"/>
  <c r="AR5" i="42" s="1"/>
  <c r="AF5" i="42" s="1"/>
  <c r="AD5" i="42" s="1"/>
  <c r="AC5" i="42" s="1"/>
  <c r="AQ5" i="42"/>
  <c r="AS53" i="42" s="1"/>
  <c r="AF53" i="42" s="1"/>
  <c r="AD53" i="42" s="1"/>
  <c r="AC53" i="42" s="1"/>
  <c r="AP11" i="42"/>
  <c r="AR35" i="42" s="1"/>
  <c r="AF35" i="42" s="1"/>
  <c r="AD35" i="42" s="1"/>
  <c r="AC35" i="42" s="1"/>
  <c r="AQ13" i="42"/>
  <c r="AP10" i="42"/>
  <c r="AR34" i="42" s="1"/>
  <c r="AF34" i="42" s="1"/>
  <c r="AD34" i="42" s="1"/>
  <c r="AC34" i="42" s="1"/>
  <c r="AQ8" i="42"/>
  <c r="AS56" i="42" s="1"/>
  <c r="AF56" i="42" s="1"/>
  <c r="AD56" i="42" s="1"/>
  <c r="AC56" i="42" s="1"/>
  <c r="AP22" i="42"/>
  <c r="AP24" i="42"/>
  <c r="AP16" i="42"/>
  <c r="AR40" i="42" s="1"/>
  <c r="AF40" i="42" s="1"/>
  <c r="AD40" i="42" s="1"/>
  <c r="AC40" i="42" s="1"/>
  <c r="AQ11" i="42"/>
  <c r="AP9" i="42"/>
  <c r="AR9" i="42" s="1"/>
  <c r="AF9" i="42" s="1"/>
  <c r="AD9" i="42" s="1"/>
  <c r="AC9" i="42" s="1"/>
  <c r="AQ3" i="42"/>
  <c r="AS51" i="42" s="1"/>
  <c r="AF51" i="42" s="1"/>
  <c r="AD51" i="42" s="1"/>
  <c r="AC51" i="42" s="1"/>
  <c r="AQ13" i="43"/>
  <c r="AS13" i="43" s="1"/>
  <c r="AF13" i="43" s="1"/>
  <c r="AD13" i="43" s="1"/>
  <c r="AC13" i="43" s="1"/>
  <c r="AQ18" i="43"/>
  <c r="AS42" i="43" s="1"/>
  <c r="AF42" i="43" s="1"/>
  <c r="AD42" i="43" s="1"/>
  <c r="AC42" i="43" s="1"/>
  <c r="AP11" i="43"/>
  <c r="AR59" i="43" s="1"/>
  <c r="AF59" i="43" s="1"/>
  <c r="AD59" i="43" s="1"/>
  <c r="AC59" i="43" s="1"/>
  <c r="AP9" i="43"/>
  <c r="AR33" i="43" s="1"/>
  <c r="AF33" i="43" s="1"/>
  <c r="AD33" i="43" s="1"/>
  <c r="AC33" i="43" s="1"/>
  <c r="AP8" i="43"/>
  <c r="AR32" i="43" s="1"/>
  <c r="AF32" i="43" s="1"/>
  <c r="AD32" i="43" s="1"/>
  <c r="AC32" i="43" s="1"/>
  <c r="AQ11" i="43"/>
  <c r="AS11" i="43" s="1"/>
  <c r="AF11" i="43" s="1"/>
  <c r="AD11" i="43" s="1"/>
  <c r="AC11" i="43" s="1"/>
  <c r="AQ19" i="43"/>
  <c r="AS43" i="43" s="1"/>
  <c r="AF43" i="43" s="1"/>
  <c r="AD43" i="43" s="1"/>
  <c r="AC43" i="43" s="1"/>
  <c r="AQ22" i="43"/>
  <c r="AS46" i="43" s="1"/>
  <c r="AF46" i="43" s="1"/>
  <c r="AD46" i="43" s="1"/>
  <c r="AC46" i="43" s="1"/>
  <c r="AP3" i="43"/>
  <c r="AR27" i="43" s="1"/>
  <c r="AF27" i="43" s="1"/>
  <c r="AD27" i="43" s="1"/>
  <c r="AC27" i="43" s="1"/>
  <c r="AP23" i="43"/>
  <c r="AP5" i="43"/>
  <c r="AR29" i="43" s="1"/>
  <c r="AF29" i="43" s="1"/>
  <c r="AD29" i="43" s="1"/>
  <c r="AC29" i="43" s="1"/>
  <c r="AQ7" i="43"/>
  <c r="AQ15" i="43"/>
  <c r="AS15" i="43" s="1"/>
  <c r="AF15" i="43" s="1"/>
  <c r="AD15" i="43" s="1"/>
  <c r="AC15" i="43" s="1"/>
  <c r="AQ23" i="43"/>
  <c r="AS47" i="43" s="1"/>
  <c r="AF47" i="43" s="1"/>
  <c r="AD47" i="43" s="1"/>
  <c r="AC47" i="43" s="1"/>
  <c r="AP16" i="43"/>
  <c r="AR64" i="43" s="1"/>
  <c r="AF64" i="43" s="1"/>
  <c r="AD64" i="43" s="1"/>
  <c r="AC64" i="43" s="1"/>
  <c r="AP7" i="43"/>
  <c r="AR31" i="43" s="1"/>
  <c r="AF31" i="43" s="1"/>
  <c r="AD31" i="43" s="1"/>
  <c r="AC31" i="43" s="1"/>
  <c r="AP13" i="43"/>
  <c r="AR61" i="43" s="1"/>
  <c r="AF61" i="43" s="1"/>
  <c r="AD61" i="43" s="1"/>
  <c r="AC61" i="43" s="1"/>
  <c r="AP17" i="43"/>
  <c r="AR65" i="43" s="1"/>
  <c r="AF65" i="43" s="1"/>
  <c r="AD65" i="43" s="1"/>
  <c r="AC65" i="43" s="1"/>
  <c r="AQ24" i="43"/>
  <c r="AS48" i="43" s="1"/>
  <c r="AF48" i="43" s="1"/>
  <c r="AD48" i="43" s="1"/>
  <c r="AC48" i="43" s="1"/>
  <c r="AQ5" i="43"/>
  <c r="AP19" i="43"/>
  <c r="AP14" i="43"/>
  <c r="AR62" i="43" s="1"/>
  <c r="AF62" i="43" s="1"/>
  <c r="AD62" i="43" s="1"/>
  <c r="AC62" i="43" s="1"/>
  <c r="AQ21" i="43"/>
  <c r="AS45" i="43" s="1"/>
  <c r="AF45" i="43" s="1"/>
  <c r="AD45" i="43" s="1"/>
  <c r="AC45" i="43" s="1"/>
  <c r="AQ6" i="44"/>
  <c r="AS54" i="44" s="1"/>
  <c r="AF54" i="44" s="1"/>
  <c r="AD54" i="44" s="1"/>
  <c r="AC54" i="44" s="1"/>
  <c r="AP16" i="44"/>
  <c r="AR40" i="44" s="1"/>
  <c r="AF40" i="44" s="1"/>
  <c r="AD40" i="44" s="1"/>
  <c r="AC40" i="44" s="1"/>
  <c r="AQ17" i="44"/>
  <c r="AQ4" i="44"/>
  <c r="AS52" i="44" s="1"/>
  <c r="AF52" i="44" s="1"/>
  <c r="AD52" i="44" s="1"/>
  <c r="AC52" i="44" s="1"/>
  <c r="AQ16" i="44"/>
  <c r="AQ24" i="44"/>
  <c r="AS24" i="44" s="1"/>
  <c r="AF24" i="44" s="1"/>
  <c r="AD24" i="44" s="1"/>
  <c r="AC24" i="44" s="1"/>
  <c r="AP23" i="44"/>
  <c r="AP10" i="44"/>
  <c r="AR34" i="44" s="1"/>
  <c r="AF34" i="44" s="1"/>
  <c r="AD34" i="44" s="1"/>
  <c r="AC34" i="44" s="1"/>
  <c r="AP6" i="44"/>
  <c r="AR6" i="44" s="1"/>
  <c r="AF6" i="44" s="1"/>
  <c r="AD6" i="44" s="1"/>
  <c r="AC6" i="44" s="1"/>
  <c r="AQ21" i="44"/>
  <c r="AS21" i="44" s="1"/>
  <c r="AF21" i="44" s="1"/>
  <c r="AD21" i="44" s="1"/>
  <c r="AC21" i="44" s="1"/>
  <c r="AQ13" i="44"/>
  <c r="AP22" i="44"/>
  <c r="AQ7" i="44"/>
  <c r="AS55" i="44" s="1"/>
  <c r="AF55" i="44" s="1"/>
  <c r="AD55" i="44" s="1"/>
  <c r="AC55" i="44" s="1"/>
  <c r="AQ19" i="44"/>
  <c r="AS19" i="44" s="1"/>
  <c r="AF19" i="44" s="1"/>
  <c r="AD19" i="44" s="1"/>
  <c r="AC19" i="44" s="1"/>
  <c r="AP18" i="44"/>
  <c r="AP25" i="44"/>
  <c r="AP8" i="44"/>
  <c r="AR8" i="44" s="1"/>
  <c r="AF8" i="44" s="1"/>
  <c r="AD8" i="44" s="1"/>
  <c r="AC8" i="44" s="1"/>
  <c r="AP7" i="44"/>
  <c r="AR7" i="44" s="1"/>
  <c r="AF7" i="44" s="1"/>
  <c r="AD7" i="44" s="1"/>
  <c r="AC7" i="44" s="1"/>
  <c r="AQ20" i="44"/>
  <c r="AS20" i="44" s="1"/>
  <c r="AF20" i="44" s="1"/>
  <c r="AD20" i="44" s="1"/>
  <c r="AC20" i="44" s="1"/>
  <c r="AP5" i="44"/>
  <c r="AR5" i="44" s="1"/>
  <c r="AF5" i="44" s="1"/>
  <c r="AD5" i="44" s="1"/>
  <c r="AC5" i="44" s="1"/>
  <c r="AP2" i="44"/>
  <c r="AR2" i="44" s="1"/>
  <c r="AF2" i="44" s="1"/>
  <c r="AP14" i="44"/>
  <c r="AR38" i="44" s="1"/>
  <c r="AF38" i="44" s="1"/>
  <c r="AD38" i="44" s="1"/>
  <c r="AC38" i="44" s="1"/>
  <c r="AP20" i="44"/>
  <c r="AQ2" i="44"/>
  <c r="AS50" i="44" s="1"/>
  <c r="AF50" i="44" s="1"/>
  <c r="AD50" i="44" s="1"/>
  <c r="AC50" i="44" s="1"/>
  <c r="AQ14" i="44"/>
  <c r="AP15" i="45"/>
  <c r="AR63" i="45" s="1"/>
  <c r="AF63" i="45" s="1"/>
  <c r="AD63" i="45" s="1"/>
  <c r="AC63" i="45" s="1"/>
  <c r="AP8" i="45"/>
  <c r="AR32" i="45" s="1"/>
  <c r="AF32" i="45" s="1"/>
  <c r="AD32" i="45" s="1"/>
  <c r="AC32" i="45" s="1"/>
  <c r="AQ15" i="45"/>
  <c r="AP2" i="45"/>
  <c r="AP25" i="45"/>
  <c r="AQ22" i="45"/>
  <c r="AP11" i="45"/>
  <c r="AR59" i="45" s="1"/>
  <c r="AF59" i="45" s="1"/>
  <c r="AD59" i="45" s="1"/>
  <c r="AC59" i="45" s="1"/>
  <c r="AQ21" i="45"/>
  <c r="AP19" i="45"/>
  <c r="AP5" i="45"/>
  <c r="AR29" i="45" s="1"/>
  <c r="AF29" i="45" s="1"/>
  <c r="AD29" i="45" s="1"/>
  <c r="AC29" i="45" s="1"/>
  <c r="AP18" i="45"/>
  <c r="AQ23" i="45"/>
  <c r="AQ24" i="45"/>
  <c r="AQ3" i="45"/>
  <c r="AP24" i="45"/>
  <c r="AP4" i="45"/>
  <c r="AR28" i="45" s="1"/>
  <c r="AF28" i="45" s="1"/>
  <c r="AD28" i="45" s="1"/>
  <c r="AC28" i="45" s="1"/>
  <c r="AP20" i="45"/>
  <c r="AQ10" i="45"/>
  <c r="AS10" i="45" s="1"/>
  <c r="AP17" i="45"/>
  <c r="AR65" i="45" s="1"/>
  <c r="AF65" i="45" s="1"/>
  <c r="AD65" i="45" s="1"/>
  <c r="AC65" i="45" s="1"/>
  <c r="AP14" i="45"/>
  <c r="AR62" i="45" s="1"/>
  <c r="AF62" i="45" s="1"/>
  <c r="AD62" i="45" s="1"/>
  <c r="AC62" i="45" s="1"/>
  <c r="AQ13" i="45"/>
  <c r="AQ4" i="45"/>
  <c r="AQ9" i="45"/>
  <c r="AQ2" i="45"/>
  <c r="D86" i="45"/>
  <c r="A86" i="45"/>
  <c r="AQ7" i="45"/>
  <c r="AQ8" i="45"/>
  <c r="D103" i="46"/>
  <c r="AW103" i="46" s="1"/>
  <c r="A103" i="46"/>
  <c r="D81" i="46"/>
  <c r="AW81" i="46" s="1"/>
  <c r="A81" i="46"/>
  <c r="D75" i="46"/>
  <c r="AW75" i="46" s="1"/>
  <c r="A75" i="46"/>
  <c r="D98" i="46"/>
  <c r="AW98" i="46" s="1"/>
  <c r="A98" i="46"/>
  <c r="D76" i="46"/>
  <c r="AW76" i="46" s="1"/>
  <c r="A76" i="46"/>
  <c r="D70" i="46"/>
  <c r="AW70" i="46" s="1"/>
  <c r="A70" i="46"/>
  <c r="D106" i="46"/>
  <c r="AW106" i="46" s="1"/>
  <c r="A106" i="46"/>
  <c r="AV14" i="46"/>
  <c r="AV85" i="46"/>
  <c r="AV107" i="46"/>
  <c r="AV119" i="46"/>
  <c r="A108" i="46"/>
  <c r="D108" i="46"/>
  <c r="AW108" i="46" s="1"/>
  <c r="A71" i="46"/>
  <c r="D71" i="46"/>
  <c r="AW71" i="46" s="1"/>
  <c r="AQ25" i="47"/>
  <c r="AS49" i="47" s="1"/>
  <c r="AF49" i="47" s="1"/>
  <c r="AD49" i="47" s="1"/>
  <c r="AC49" i="47" s="1"/>
  <c r="AQ18" i="47"/>
  <c r="AS42" i="47" s="1"/>
  <c r="AF42" i="47" s="1"/>
  <c r="AD42" i="47" s="1"/>
  <c r="AC42" i="47" s="1"/>
  <c r="AP12" i="47"/>
  <c r="AR60" i="47" s="1"/>
  <c r="AF60" i="47" s="1"/>
  <c r="AD60" i="47" s="1"/>
  <c r="AC60" i="47" s="1"/>
  <c r="AP9" i="47"/>
  <c r="AR33" i="47" s="1"/>
  <c r="AF33" i="47" s="1"/>
  <c r="AD33" i="47" s="1"/>
  <c r="AC33" i="47" s="1"/>
  <c r="AP10" i="47"/>
  <c r="AR58" i="47" s="1"/>
  <c r="AF58" i="47" s="1"/>
  <c r="AD58" i="47" s="1"/>
  <c r="AC58" i="47" s="1"/>
  <c r="D64" i="47"/>
  <c r="D62" i="47"/>
  <c r="D65" i="47"/>
  <c r="A38" i="47"/>
  <c r="AQ19" i="47"/>
  <c r="AS43" i="47" s="1"/>
  <c r="AF43" i="47" s="1"/>
  <c r="AD43" i="47" s="1"/>
  <c r="AC43" i="47" s="1"/>
  <c r="AQ9" i="47"/>
  <c r="AQ24" i="47"/>
  <c r="AS48" i="47" s="1"/>
  <c r="AF48" i="47" s="1"/>
  <c r="AD48" i="47" s="1"/>
  <c r="AC48" i="47" s="1"/>
  <c r="AQ3" i="47"/>
  <c r="AP20" i="47"/>
  <c r="AP8" i="47"/>
  <c r="AR32" i="47" s="1"/>
  <c r="AF32" i="47" s="1"/>
  <c r="AD32" i="47" s="1"/>
  <c r="AC32" i="47" s="1"/>
  <c r="AQ23" i="47"/>
  <c r="AS47" i="47" s="1"/>
  <c r="AF47" i="47" s="1"/>
  <c r="AD47" i="47" s="1"/>
  <c r="AC47" i="47" s="1"/>
  <c r="AQ15" i="47"/>
  <c r="AS15" i="47" s="1"/>
  <c r="AF15" i="47" s="1"/>
  <c r="AD15" i="47" s="1"/>
  <c r="AC15" i="47" s="1"/>
  <c r="AP13" i="47"/>
  <c r="AR61" i="47" s="1"/>
  <c r="AF61" i="47" s="1"/>
  <c r="AD61" i="47" s="1"/>
  <c r="AC61" i="47" s="1"/>
  <c r="AP3" i="47"/>
  <c r="AR27" i="47" s="1"/>
  <c r="AF27" i="47" s="1"/>
  <c r="AD27" i="47" s="1"/>
  <c r="AC27" i="47" s="1"/>
  <c r="D104" i="47"/>
  <c r="A104" i="47"/>
  <c r="AQ14" i="47"/>
  <c r="AS14" i="47" s="1"/>
  <c r="AF14" i="47" s="1"/>
  <c r="AD14" i="47" s="1"/>
  <c r="AC14" i="47" s="1"/>
  <c r="AQ4" i="47"/>
  <c r="AP23" i="47"/>
  <c r="A61" i="47"/>
  <c r="AQ16" i="47"/>
  <c r="AS16" i="47" s="1"/>
  <c r="AF16" i="47" s="1"/>
  <c r="AD16" i="47" s="1"/>
  <c r="AC16" i="47" s="1"/>
  <c r="AP18" i="47"/>
  <c r="AP19" i="47"/>
  <c r="AP4" i="47"/>
  <c r="AR28" i="47" s="1"/>
  <c r="AF28" i="47" s="1"/>
  <c r="AD28" i="47" s="1"/>
  <c r="AC28" i="47" s="1"/>
  <c r="AP15" i="48"/>
  <c r="AR39" i="48" s="1"/>
  <c r="AF39" i="48" s="1"/>
  <c r="AD39" i="48" s="1"/>
  <c r="AC39" i="48" s="1"/>
  <c r="AQ12" i="48"/>
  <c r="AP20" i="48"/>
  <c r="AP7" i="48"/>
  <c r="AR7" i="48" s="1"/>
  <c r="AF7" i="48" s="1"/>
  <c r="AD7" i="48" s="1"/>
  <c r="AC7" i="48" s="1"/>
  <c r="AQ2" i="48"/>
  <c r="AS50" i="48" s="1"/>
  <c r="AF50" i="48" s="1"/>
  <c r="AD50" i="48" s="1"/>
  <c r="AC50" i="48" s="1"/>
  <c r="AQ5" i="48"/>
  <c r="AS53" i="48" s="1"/>
  <c r="AF53" i="48" s="1"/>
  <c r="AD53" i="48" s="1"/>
  <c r="AC53" i="48" s="1"/>
  <c r="AQ20" i="48"/>
  <c r="AS20" i="48" s="1"/>
  <c r="AF20" i="48" s="1"/>
  <c r="AD20" i="48" s="1"/>
  <c r="AC20" i="48" s="1"/>
  <c r="AP8" i="48"/>
  <c r="AR8" i="48" s="1"/>
  <c r="AF8" i="48" s="1"/>
  <c r="AD8" i="48" s="1"/>
  <c r="AC8" i="48" s="1"/>
  <c r="AQ4" i="48"/>
  <c r="AS52" i="48" s="1"/>
  <c r="AF52" i="48" s="1"/>
  <c r="AD52" i="48" s="1"/>
  <c r="AC52" i="48" s="1"/>
  <c r="AP2" i="48"/>
  <c r="AR2" i="48" s="1"/>
  <c r="AF2" i="48" s="1"/>
  <c r="AP25" i="48"/>
  <c r="AP14" i="48"/>
  <c r="AR38" i="48" s="1"/>
  <c r="AF38" i="48" s="1"/>
  <c r="AD38" i="48" s="1"/>
  <c r="AC38" i="48" s="1"/>
  <c r="AQ23" i="48"/>
  <c r="AS23" i="48" s="1"/>
  <c r="AF23" i="48" s="1"/>
  <c r="AD23" i="48" s="1"/>
  <c r="AC23" i="48" s="1"/>
  <c r="AP21" i="48"/>
  <c r="AQ18" i="48"/>
  <c r="AS18" i="48" s="1"/>
  <c r="AF18" i="48" s="1"/>
  <c r="AD18" i="48" s="1"/>
  <c r="AC18" i="48" s="1"/>
  <c r="AP18" i="48"/>
  <c r="AP9" i="48"/>
  <c r="AR9" i="48" s="1"/>
  <c r="AF9" i="48" s="1"/>
  <c r="AD9" i="48" s="1"/>
  <c r="AC9" i="48" s="1"/>
  <c r="AQ9" i="48"/>
  <c r="AS57" i="48" s="1"/>
  <c r="AF57" i="48" s="1"/>
  <c r="AD57" i="48" s="1"/>
  <c r="AC57" i="48" s="1"/>
  <c r="AQ25" i="48"/>
  <c r="AS25" i="48" s="1"/>
  <c r="AF25" i="48" s="1"/>
  <c r="AD25" i="48" s="1"/>
  <c r="AC25" i="48" s="1"/>
  <c r="AP23" i="48"/>
  <c r="AP19" i="48"/>
  <c r="AQ10" i="48"/>
  <c r="AQ22" i="48"/>
  <c r="AS22" i="48" s="1"/>
  <c r="AF22" i="48" s="1"/>
  <c r="AD22" i="48" s="1"/>
  <c r="AC22" i="48" s="1"/>
  <c r="AQ21" i="48"/>
  <c r="AS21" i="48" s="1"/>
  <c r="AF21" i="48" s="1"/>
  <c r="AD21" i="48" s="1"/>
  <c r="AC21" i="48" s="1"/>
  <c r="AQ17" i="48"/>
  <c r="AP22" i="48"/>
  <c r="AP13" i="48"/>
  <c r="AR37" i="48" s="1"/>
  <c r="AF37" i="48" s="1"/>
  <c r="AD37" i="48" s="1"/>
  <c r="AC37" i="48" s="1"/>
  <c r="AQ16" i="48"/>
  <c r="AP12" i="48"/>
  <c r="AR36" i="48" s="1"/>
  <c r="AF36" i="48" s="1"/>
  <c r="AD36" i="48" s="1"/>
  <c r="AC36" i="48" s="1"/>
  <c r="AP17" i="48"/>
  <c r="AR41" i="48" s="1"/>
  <c r="AF41" i="48" s="1"/>
  <c r="AD41" i="48" s="1"/>
  <c r="AC41" i="48" s="1"/>
  <c r="AP3" i="48"/>
  <c r="AR3" i="48" s="1"/>
  <c r="AF3" i="48" s="1"/>
  <c r="AD3" i="48" s="1"/>
  <c r="AC3" i="48" s="1"/>
  <c r="AQ3" i="48"/>
  <c r="AS51" i="48" s="1"/>
  <c r="AF51" i="48" s="1"/>
  <c r="AD51" i="48" s="1"/>
  <c r="AC51" i="48" s="1"/>
  <c r="AQ15" i="48"/>
  <c r="AQ19" i="48"/>
  <c r="AS19" i="48" s="1"/>
  <c r="AF19" i="48" s="1"/>
  <c r="AD19" i="48" s="1"/>
  <c r="AC19" i="48" s="1"/>
  <c r="AQ11" i="48"/>
  <c r="AQ2" i="57"/>
  <c r="AP4" i="57"/>
  <c r="AR28" i="57" s="1"/>
  <c r="AF28" i="57" s="1"/>
  <c r="AD28" i="57" s="1"/>
  <c r="AC28" i="57" s="1"/>
  <c r="AP23" i="57"/>
  <c r="AP3" i="57"/>
  <c r="AR27" i="57" s="1"/>
  <c r="AF27" i="57" s="1"/>
  <c r="AD27" i="57" s="1"/>
  <c r="AC27" i="57" s="1"/>
  <c r="AP17" i="57"/>
  <c r="AR65" i="57" s="1"/>
  <c r="AF65" i="57" s="1"/>
  <c r="AD65" i="57" s="1"/>
  <c r="AC65" i="57" s="1"/>
  <c r="AP16" i="57"/>
  <c r="AR64" i="57" s="1"/>
  <c r="AF64" i="57" s="1"/>
  <c r="AD64" i="57" s="1"/>
  <c r="AC64" i="57" s="1"/>
  <c r="AQ5" i="57"/>
  <c r="AQ4" i="57"/>
  <c r="AQ6" i="57"/>
  <c r="AP5" i="57"/>
  <c r="AR29" i="57" s="1"/>
  <c r="AF29" i="57" s="1"/>
  <c r="AD29" i="57" s="1"/>
  <c r="AC29" i="57" s="1"/>
  <c r="AP19" i="57"/>
  <c r="AP20" i="57"/>
  <c r="AP11" i="57"/>
  <c r="AR59" i="57" s="1"/>
  <c r="AF59" i="57" s="1"/>
  <c r="AD59" i="57" s="1"/>
  <c r="AC59" i="57" s="1"/>
  <c r="AP22" i="57"/>
  <c r="AQ10" i="57"/>
  <c r="AS10" i="57" s="1"/>
  <c r="AF10" i="57" s="1"/>
  <c r="AD10" i="57" s="1"/>
  <c r="AC10" i="57" s="1"/>
  <c r="AQ18" i="57"/>
  <c r="AS42" i="57" s="1"/>
  <c r="AF42" i="57" s="1"/>
  <c r="AD42" i="57" s="1"/>
  <c r="AC42" i="57" s="1"/>
  <c r="AQ8" i="57"/>
  <c r="AQ23" i="57"/>
  <c r="AS47" i="57" s="1"/>
  <c r="AF47" i="57" s="1"/>
  <c r="AD47" i="57" s="1"/>
  <c r="AC47" i="57" s="1"/>
  <c r="AQ15" i="57"/>
  <c r="AS15" i="57" s="1"/>
  <c r="AF15" i="57" s="1"/>
  <c r="AD15" i="57" s="1"/>
  <c r="AC15" i="57" s="1"/>
  <c r="AP18" i="57"/>
  <c r="AR63" i="47"/>
  <c r="AF63" i="47" s="1"/>
  <c r="AD63" i="47" s="1"/>
  <c r="AC63" i="47" s="1"/>
  <c r="D60" i="47"/>
  <c r="A9" i="47"/>
  <c r="A107" i="46"/>
  <c r="D107" i="46"/>
  <c r="AW107" i="46" s="1"/>
  <c r="D58" i="47"/>
  <c r="A32" i="47"/>
  <c r="D3" i="47"/>
  <c r="D30" i="47"/>
  <c r="A8" i="47"/>
  <c r="D4" i="47"/>
  <c r="A7" i="47"/>
  <c r="D34" i="47"/>
  <c r="A2" i="47"/>
  <c r="D35" i="47"/>
  <c r="D41" i="47"/>
  <c r="A29" i="47"/>
  <c r="D37" i="47"/>
  <c r="A6" i="47"/>
  <c r="D26" i="47"/>
  <c r="D5" i="47"/>
  <c r="A39" i="47"/>
  <c r="A40" i="47"/>
  <c r="D52" i="45"/>
  <c r="A25" i="45"/>
  <c r="A24" i="45"/>
  <c r="A53" i="45"/>
  <c r="D23" i="45"/>
  <c r="AH14" i="45"/>
  <c r="AS14" i="45" s="1"/>
  <c r="AF14" i="45" s="1"/>
  <c r="AD14" i="45" s="1"/>
  <c r="AC14" i="45" s="1"/>
  <c r="A50" i="45"/>
  <c r="D14" i="45"/>
  <c r="A57" i="45"/>
  <c r="D46" i="45"/>
  <c r="AH46" i="45"/>
  <c r="D11" i="45"/>
  <c r="AH11" i="45"/>
  <c r="D10" i="45"/>
  <c r="AH10" i="45"/>
  <c r="A51" i="45"/>
  <c r="D51" i="45"/>
  <c r="A20" i="45"/>
  <c r="A13" i="45"/>
  <c r="AH13" i="45"/>
  <c r="A45" i="45"/>
  <c r="AH45" i="45"/>
  <c r="A44" i="45"/>
  <c r="D44" i="45"/>
  <c r="AH44" i="45"/>
  <c r="A47" i="45"/>
  <c r="AH47" i="45"/>
  <c r="D49" i="45"/>
  <c r="AH49" i="45"/>
  <c r="A55" i="45"/>
  <c r="D55" i="45"/>
  <c r="A19" i="45"/>
  <c r="D54" i="45"/>
  <c r="D56" i="45"/>
  <c r="A22" i="45"/>
  <c r="A16" i="45"/>
  <c r="AH16" i="45"/>
  <c r="AS16" i="45" s="1"/>
  <c r="AF16" i="45" s="1"/>
  <c r="AD16" i="45" s="1"/>
  <c r="AC16" i="45" s="1"/>
  <c r="A12" i="45"/>
  <c r="AH12" i="45"/>
  <c r="A15" i="45"/>
  <c r="AH15" i="45"/>
  <c r="A18" i="45"/>
  <c r="D18" i="45"/>
  <c r="A21" i="45"/>
  <c r="A48" i="45"/>
  <c r="AH48" i="45"/>
  <c r="A42" i="45"/>
  <c r="AH42" i="45"/>
  <c r="D43" i="45"/>
  <c r="AH43" i="45"/>
  <c r="A17" i="45"/>
  <c r="AH17" i="45"/>
  <c r="AS17" i="45" s="1"/>
  <c r="AF17" i="45" s="1"/>
  <c r="AD17" i="45" s="1"/>
  <c r="AC17" i="45" s="1"/>
  <c r="AS42" i="45" l="1"/>
  <c r="AF42" i="45" s="1"/>
  <c r="AD42" i="45" s="1"/>
  <c r="AC42" i="45" s="1"/>
  <c r="AR26" i="45"/>
  <c r="AF26" i="45" s="1"/>
  <c r="AD26" i="45" s="1"/>
  <c r="AC26" i="45" s="1"/>
  <c r="AD2" i="12"/>
  <c r="AS49" i="45"/>
  <c r="AF49" i="45" s="1"/>
  <c r="AD49" i="45" s="1"/>
  <c r="AC49" i="45" s="1"/>
  <c r="AP9" i="52"/>
  <c r="AR9" i="52" s="1"/>
  <c r="AF9" i="52" s="1"/>
  <c r="AD9" i="52" s="1"/>
  <c r="AC9" i="52" s="1"/>
  <c r="AP12" i="52"/>
  <c r="AR36" i="52" s="1"/>
  <c r="AF36" i="52" s="1"/>
  <c r="AD36" i="52" s="1"/>
  <c r="AC36" i="52" s="1"/>
  <c r="AQ21" i="52"/>
  <c r="AS21" i="52" s="1"/>
  <c r="AF21" i="52" s="1"/>
  <c r="AD21" i="52" s="1"/>
  <c r="AC21" i="52" s="1"/>
  <c r="AQ9" i="52"/>
  <c r="AS57" i="52" s="1"/>
  <c r="AF57" i="52" s="1"/>
  <c r="AD57" i="52" s="1"/>
  <c r="AC57" i="52" s="1"/>
  <c r="AS44" i="45"/>
  <c r="AF44" i="45" s="1"/>
  <c r="AD44" i="45" s="1"/>
  <c r="AC44" i="45" s="1"/>
  <c r="AS11" i="45"/>
  <c r="AF11" i="45" s="1"/>
  <c r="AD11" i="45" s="1"/>
  <c r="AC11" i="45" s="1"/>
  <c r="AQ23" i="52"/>
  <c r="AS23" i="52" s="1"/>
  <c r="AF23" i="52" s="1"/>
  <c r="AD23" i="52" s="1"/>
  <c r="AC23" i="52" s="1"/>
  <c r="AQ11" i="52"/>
  <c r="AP23" i="52"/>
  <c r="AP24" i="52"/>
  <c r="AP22" i="52"/>
  <c r="AP6" i="52"/>
  <c r="AR6" i="52" s="1"/>
  <c r="AF6" i="52" s="1"/>
  <c r="AD6" i="52" s="1"/>
  <c r="AC6" i="52" s="1"/>
  <c r="AQ16" i="52"/>
  <c r="AQ22" i="52"/>
  <c r="AS22" i="52" s="1"/>
  <c r="AF22" i="52" s="1"/>
  <c r="AD22" i="52" s="1"/>
  <c r="AC22" i="52" s="1"/>
  <c r="AQ10" i="52"/>
  <c r="AQ7" i="52"/>
  <c r="AS55" i="52" s="1"/>
  <c r="AF55" i="52" s="1"/>
  <c r="AD55" i="52" s="1"/>
  <c r="AC55" i="52" s="1"/>
  <c r="AP3" i="52"/>
  <c r="AR3" i="52" s="1"/>
  <c r="AF3" i="52" s="1"/>
  <c r="AD3" i="52" s="1"/>
  <c r="AC3" i="52" s="1"/>
  <c r="AP8" i="52"/>
  <c r="AR8" i="52" s="1"/>
  <c r="AF8" i="52" s="1"/>
  <c r="AD8" i="52" s="1"/>
  <c r="AC8" i="52" s="1"/>
  <c r="AP13" i="52"/>
  <c r="AR37" i="52" s="1"/>
  <c r="AF37" i="52" s="1"/>
  <c r="AD37" i="52" s="1"/>
  <c r="AC37" i="52" s="1"/>
  <c r="AQ19" i="52"/>
  <c r="AS19" i="52" s="1"/>
  <c r="AF19" i="52" s="1"/>
  <c r="AD19" i="52" s="1"/>
  <c r="AC19" i="52" s="1"/>
  <c r="AQ20" i="52"/>
  <c r="AS20" i="52" s="1"/>
  <c r="AF20" i="52" s="1"/>
  <c r="AD20" i="52" s="1"/>
  <c r="AC20" i="52" s="1"/>
  <c r="AQ4" i="52"/>
  <c r="AS52" i="52" s="1"/>
  <c r="AF52" i="52" s="1"/>
  <c r="AD52" i="52" s="1"/>
  <c r="AC52" i="52" s="1"/>
  <c r="AQ25" i="52"/>
  <c r="AS25" i="52" s="1"/>
  <c r="AF25" i="52" s="1"/>
  <c r="AD25" i="52" s="1"/>
  <c r="AC25" i="52" s="1"/>
  <c r="AQ3" i="52"/>
  <c r="AS51" i="52" s="1"/>
  <c r="AF51" i="52" s="1"/>
  <c r="AD51" i="52" s="1"/>
  <c r="AC51" i="52" s="1"/>
  <c r="AQ14" i="52"/>
  <c r="AS43" i="45"/>
  <c r="AF43" i="45" s="1"/>
  <c r="AD43" i="45" s="1"/>
  <c r="AC43" i="45" s="1"/>
  <c r="AS12" i="45"/>
  <c r="AF12" i="45" s="1"/>
  <c r="AD12" i="45" s="1"/>
  <c r="AC12" i="45" s="1"/>
  <c r="D95" i="12"/>
  <c r="AS45" i="45"/>
  <c r="AF45" i="45" s="1"/>
  <c r="AD45" i="45" s="1"/>
  <c r="AC45" i="45" s="1"/>
  <c r="AS13" i="45"/>
  <c r="AF13" i="45" s="1"/>
  <c r="AD13" i="45" s="1"/>
  <c r="AC13" i="45" s="1"/>
  <c r="AS48" i="45"/>
  <c r="AF48" i="45" s="1"/>
  <c r="AD48" i="45" s="1"/>
  <c r="AC48" i="45" s="1"/>
  <c r="AS47" i="45"/>
  <c r="AF47" i="45" s="1"/>
  <c r="AD47" i="45" s="1"/>
  <c r="AC47" i="45" s="1"/>
  <c r="AS15" i="45"/>
  <c r="AF15" i="45" s="1"/>
  <c r="AD15" i="45" s="1"/>
  <c r="AC15" i="45" s="1"/>
  <c r="AS46" i="45"/>
  <c r="AF46" i="45" s="1"/>
  <c r="AD46" i="45" s="1"/>
  <c r="AC46" i="45" s="1"/>
  <c r="AF10" i="45"/>
  <c r="AD10" i="45" s="1"/>
  <c r="AC10" i="45" s="1"/>
  <c r="D21" i="45"/>
  <c r="D13" i="45"/>
  <c r="D12" i="45"/>
  <c r="A52" i="45"/>
  <c r="D16" i="45"/>
  <c r="D15" i="45"/>
  <c r="D48" i="45"/>
  <c r="D24" i="45"/>
  <c r="D47" i="45"/>
  <c r="D17" i="45"/>
  <c r="D19" i="45"/>
  <c r="D57" i="45"/>
  <c r="A23" i="45"/>
  <c r="D50" i="45"/>
  <c r="A11" i="45"/>
  <c r="A46" i="45"/>
  <c r="D25" i="45"/>
  <c r="A49" i="45"/>
  <c r="A56" i="45"/>
  <c r="D22" i="45"/>
  <c r="D45" i="45"/>
  <c r="A10" i="45"/>
  <c r="D53" i="45"/>
  <c r="A43" i="45"/>
  <c r="A54" i="45"/>
  <c r="A14" i="45"/>
  <c r="D42" i="45"/>
  <c r="D20" i="45"/>
  <c r="A38" i="46" l="1"/>
  <c r="A8" i="46"/>
  <c r="A47" i="46"/>
  <c r="A36" i="46"/>
  <c r="A10" i="46"/>
  <c r="A43" i="46"/>
  <c r="A9" i="46"/>
  <c r="A49" i="46"/>
  <c r="A14" i="46"/>
  <c r="A48" i="46"/>
  <c r="A15" i="46"/>
  <c r="A7" i="46"/>
  <c r="A39" i="46"/>
  <c r="A17" i="46"/>
  <c r="A42" i="46"/>
  <c r="A11" i="46"/>
  <c r="D15" i="46"/>
  <c r="AW15" i="46" s="1"/>
  <c r="A12" i="46"/>
  <c r="A2" i="46"/>
  <c r="A34" i="46"/>
  <c r="A13" i="46"/>
  <c r="A46" i="46"/>
  <c r="A5" i="46"/>
  <c r="D43" i="46"/>
  <c r="AW43" i="46" s="1"/>
  <c r="A16" i="46"/>
  <c r="A35" i="46"/>
  <c r="A41" i="46"/>
  <c r="D2" i="46"/>
  <c r="AW2" i="46" s="1"/>
  <c r="A40" i="46"/>
  <c r="A37" i="46"/>
  <c r="A45" i="46"/>
  <c r="D11" i="46"/>
  <c r="AW11" i="46" s="1"/>
  <c r="D42" i="46"/>
  <c r="AW42" i="46" s="1"/>
  <c r="D39" i="46"/>
  <c r="AW39" i="46" s="1"/>
  <c r="AD39" i="46" s="1"/>
  <c r="D10" i="46"/>
  <c r="AW10" i="46" s="1"/>
  <c r="D44" i="46"/>
  <c r="AW44" i="46" s="1"/>
  <c r="A44" i="46"/>
  <c r="A4" i="46"/>
  <c r="D17" i="46"/>
  <c r="AW17" i="46" s="1"/>
  <c r="D8" i="46"/>
  <c r="AW8" i="46" s="1"/>
  <c r="D16" i="46"/>
  <c r="AW16" i="46" s="1"/>
  <c r="D4" i="46"/>
  <c r="AW4" i="46" s="1"/>
  <c r="D46" i="46"/>
  <c r="AW46" i="46" s="1"/>
  <c r="A3" i="46"/>
  <c r="D12" i="46"/>
  <c r="AW12" i="46" s="1"/>
  <c r="A6" i="46"/>
  <c r="D14" i="46"/>
  <c r="AW14" i="46" s="1"/>
  <c r="D13" i="46"/>
  <c r="AW13" i="46" s="1"/>
  <c r="D49" i="46"/>
  <c r="AW49" i="46" s="1"/>
  <c r="D45" i="46"/>
  <c r="AW45" i="46" s="1"/>
  <c r="D6" i="46"/>
  <c r="AW6" i="46" s="1"/>
  <c r="D36" i="46"/>
  <c r="AW36" i="46" s="1"/>
  <c r="AD36" i="46" s="1"/>
  <c r="D5" i="46"/>
  <c r="AW5" i="46" s="1"/>
  <c r="D7" i="46"/>
  <c r="AW7" i="46" s="1"/>
  <c r="D48" i="46"/>
  <c r="AW48" i="46" s="1"/>
  <c r="D35" i="46"/>
  <c r="AW35" i="46" s="1"/>
  <c r="AD35" i="46" s="1"/>
  <c r="D34" i="46"/>
  <c r="AW34" i="46" s="1"/>
  <c r="AD34" i="46" s="1"/>
  <c r="D9" i="46"/>
  <c r="AW9" i="46" s="1"/>
  <c r="D40" i="46"/>
  <c r="AW40" i="46" s="1"/>
  <c r="AD40" i="46" s="1"/>
  <c r="D3" i="46"/>
  <c r="AW3" i="46" s="1"/>
  <c r="D37" i="46"/>
  <c r="AW37" i="46" s="1"/>
  <c r="AD37" i="46" s="1"/>
  <c r="D41" i="46"/>
  <c r="AW41" i="46" s="1"/>
  <c r="AD41" i="46" s="1"/>
  <c r="D47" i="46"/>
  <c r="AW47" i="46" s="1"/>
  <c r="D38" i="46"/>
  <c r="AW38" i="46" s="1"/>
  <c r="AD38" i="46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<sst xmlns="http://schemas.openxmlformats.org/spreadsheetml/2006/main" count="21756" uniqueCount="1305">
  <si>
    <t>word</t>
  </si>
  <si>
    <t>code</t>
  </si>
  <si>
    <t>trigger</t>
  </si>
  <si>
    <t>Banan_1</t>
  </si>
  <si>
    <t>Banan_2</t>
  </si>
  <si>
    <t>Banan_3</t>
  </si>
  <si>
    <t>Banan_4</t>
  </si>
  <si>
    <t>Banan_5</t>
  </si>
  <si>
    <t>Banan_6</t>
  </si>
  <si>
    <t>Banan_7</t>
  </si>
  <si>
    <t>Banan_8</t>
  </si>
  <si>
    <t>Finik_1</t>
  </si>
  <si>
    <t>Finik_2</t>
  </si>
  <si>
    <t>Finik_3</t>
  </si>
  <si>
    <t>Finik_4</t>
  </si>
  <si>
    <t>Finik_5</t>
  </si>
  <si>
    <t>Finik_6</t>
  </si>
  <si>
    <t>Finik_7</t>
  </si>
  <si>
    <t>Finik_8</t>
  </si>
  <si>
    <t>Goroh_1</t>
  </si>
  <si>
    <t>Goroh_2</t>
  </si>
  <si>
    <t>Goroh_3</t>
  </si>
  <si>
    <t>Goroh_4</t>
  </si>
  <si>
    <t>Goroh_5</t>
  </si>
  <si>
    <t>Goroh_6</t>
  </si>
  <si>
    <t>Goroh_7</t>
  </si>
  <si>
    <t>Goroh_8</t>
  </si>
  <si>
    <t>Kokos_1</t>
  </si>
  <si>
    <t>Kokos_2</t>
  </si>
  <si>
    <t>Kokos_3</t>
  </si>
  <si>
    <t>Kokos_4</t>
  </si>
  <si>
    <t>Kokos_5</t>
  </si>
  <si>
    <t>Kokos_6</t>
  </si>
  <si>
    <t>Kokos_7</t>
  </si>
  <si>
    <t>Kokos_8</t>
  </si>
  <si>
    <t>Limon_1</t>
  </si>
  <si>
    <t>Limon_2</t>
  </si>
  <si>
    <t>Limon_3</t>
  </si>
  <si>
    <t>Limon_4</t>
  </si>
  <si>
    <t>Limon_5</t>
  </si>
  <si>
    <t>Limon_6</t>
  </si>
  <si>
    <t>Limon_7</t>
  </si>
  <si>
    <t>Limon_8</t>
  </si>
  <si>
    <t>Peper_1</t>
  </si>
  <si>
    <t>Peper_2</t>
  </si>
  <si>
    <t>Peper_3</t>
  </si>
  <si>
    <t>Peper_4</t>
  </si>
  <si>
    <t>Peper_5</t>
  </si>
  <si>
    <t>Peper_6</t>
  </si>
  <si>
    <t>Peper_7</t>
  </si>
  <si>
    <t>Peper_8</t>
  </si>
  <si>
    <t>Redis_1</t>
  </si>
  <si>
    <t>Redis_2</t>
  </si>
  <si>
    <t>Redis_3</t>
  </si>
  <si>
    <t>Redis_4</t>
  </si>
  <si>
    <t>Redis_5</t>
  </si>
  <si>
    <t>Redis_6</t>
  </si>
  <si>
    <t>Redis_7</t>
  </si>
  <si>
    <t>Redis_8</t>
  </si>
  <si>
    <t>Tomat_1</t>
  </si>
  <si>
    <t>Tomat_2</t>
  </si>
  <si>
    <t>Tomat_3</t>
  </si>
  <si>
    <t>Tomat_4</t>
  </si>
  <si>
    <t>Tomat_5</t>
  </si>
  <si>
    <t>Tomat_6</t>
  </si>
  <si>
    <t>Tomat_7</t>
  </si>
  <si>
    <t>Tomat_8</t>
  </si>
  <si>
    <t>pics\\Banan_1.jpg</t>
  </si>
  <si>
    <t>pics\\Banan_2.jpg</t>
  </si>
  <si>
    <t>pics\\Banan_3.jpg</t>
  </si>
  <si>
    <t>pics\\Banan_4.jpg</t>
  </si>
  <si>
    <t>pics\\Banan_5.jpg</t>
  </si>
  <si>
    <t>pics\\Banan_6.jpg</t>
  </si>
  <si>
    <t>pics\\Banan_7.jpg</t>
  </si>
  <si>
    <t>pics\\Banan_8.jpg</t>
  </si>
  <si>
    <t>pics\\File</t>
  </si>
  <si>
    <t>pics\\Finik_1.jpg</t>
  </si>
  <si>
    <t>pics\\Finik_2.jpg</t>
  </si>
  <si>
    <t>pics\\Finik_3.jpg</t>
  </si>
  <si>
    <t>pics\\Finik_4.jpg</t>
  </si>
  <si>
    <t>pics\\Finik_5.jpg</t>
  </si>
  <si>
    <t>pics\\Finik_6.jpg</t>
  </si>
  <si>
    <t>pics\\Finik_7.jpg</t>
  </si>
  <si>
    <t>pics\\Finik_8.jpg</t>
  </si>
  <si>
    <t>pics\\Goroh_1.jpg</t>
  </si>
  <si>
    <t>pics\\Goroh_2.jpg</t>
  </si>
  <si>
    <t>pics\\Redis_1.jpg</t>
  </si>
  <si>
    <t>pics\\Redis_2.jpg</t>
  </si>
  <si>
    <t>pics\\Redis_3.jpg</t>
  </si>
  <si>
    <t>pics\\Redis_4.jpg</t>
  </si>
  <si>
    <t>pics\\Redis_5.jpg</t>
  </si>
  <si>
    <t>pics\\Redis_6.jpg</t>
  </si>
  <si>
    <t>pics\\Redis_7.jpg</t>
  </si>
  <si>
    <t>pics\\Redis_8.jpg</t>
  </si>
  <si>
    <t>pics\\Goroh_3.jpg</t>
  </si>
  <si>
    <t>pics\\Goroh_4.jpg</t>
  </si>
  <si>
    <t>pics\\Goroh_5.jpg</t>
  </si>
  <si>
    <t>pics\\Goroh_6.jpg</t>
  </si>
  <si>
    <t>pics\\Goroh_7.jpg</t>
  </si>
  <si>
    <t>pics\\Goroh_8.jpg</t>
  </si>
  <si>
    <t>pics\\Kokos_1.jpg</t>
  </si>
  <si>
    <t>pics\\Kokos_2.jpg</t>
  </si>
  <si>
    <t>pics\\Kokos_3.jpg</t>
  </si>
  <si>
    <t>pics\\Kokos_4.jpg</t>
  </si>
  <si>
    <t>pics\\Kokos_5.jpg</t>
  </si>
  <si>
    <t>pics\\Kokos_6.jpg</t>
  </si>
  <si>
    <t>pics\\Kokos_7.jpg</t>
  </si>
  <si>
    <t>pics\\Kokos_8.jpg</t>
  </si>
  <si>
    <t>pics\\Limon_1.jpg</t>
  </si>
  <si>
    <t>pics\\Limon_2.jpg</t>
  </si>
  <si>
    <t>pics\\Limon_3.jpg</t>
  </si>
  <si>
    <t>pics\\Limon_4.jpg</t>
  </si>
  <si>
    <t>pics\\Limon_5.jpg</t>
  </si>
  <si>
    <t>pics\\Limon_6.jpg</t>
  </si>
  <si>
    <t>pics\\Limon_7.jpg</t>
  </si>
  <si>
    <t>pics\\Limon_8.jpg</t>
  </si>
  <si>
    <t>pics\\Peper_1.jpg</t>
  </si>
  <si>
    <t>pics\\Peper_2.jpg</t>
  </si>
  <si>
    <t>pics\\Peper_3.jpg</t>
  </si>
  <si>
    <t>pics\\Peper_4.jpg</t>
  </si>
  <si>
    <t>pics\\Peper_5.jpg</t>
  </si>
  <si>
    <t>pics\\Peper_6.jpg</t>
  </si>
  <si>
    <t>pics\\Peper_7.jpg</t>
  </si>
  <si>
    <t>pics\\Peper_8.jpg</t>
  </si>
  <si>
    <t>pics\\Tomat_1.jpg</t>
  </si>
  <si>
    <t>pics\\Tomat_2.jpg</t>
  </si>
  <si>
    <t>pics\\Tomat_3.jpg</t>
  </si>
  <si>
    <t>pics\\Tomat_4.jpg</t>
  </si>
  <si>
    <t>pics\\Tomat_5.jpg</t>
  </si>
  <si>
    <t>pics\\Tomat_6.jpg</t>
  </si>
  <si>
    <t>pics\\Tomat_7.jpg</t>
  </si>
  <si>
    <t>pics\\Tomat_8.jpg</t>
  </si>
  <si>
    <t>pics\\ZF_4.jpg</t>
  </si>
  <si>
    <t>pics\\ZF_5.jpg</t>
  </si>
  <si>
    <t>pics\\Tamanid_8.jpg</t>
  </si>
  <si>
    <t>pics\\ZF_7.jpg</t>
  </si>
  <si>
    <t>pics\\Ackee_8.jpg</t>
  </si>
  <si>
    <t>pics\\ZF_6.jpg</t>
  </si>
  <si>
    <t>pics\\ZF_2.jpg</t>
  </si>
  <si>
    <t>pics\\ZF_3.jpg</t>
  </si>
  <si>
    <t>pics\\ZF_1.jpg</t>
  </si>
  <si>
    <t>pics\\Sapota_1.jpg</t>
  </si>
  <si>
    <t>pics\\Ake_7.jpg</t>
  </si>
  <si>
    <t>pics\\Finger_2.jpg</t>
  </si>
  <si>
    <t>pics\\Finger_3.jpg</t>
  </si>
  <si>
    <t>pics\\Ake_6.jpg</t>
  </si>
  <si>
    <t>pics\\Sapota_2.jpg</t>
  </si>
  <si>
    <t>pics\\Ake_4.jpg</t>
  </si>
  <si>
    <t>pics\\Finger_1.jpg</t>
  </si>
  <si>
    <t>pics\\Ake_5.jpg</t>
  </si>
  <si>
    <t>pics\\Sapota_3.jpg</t>
  </si>
  <si>
    <t>pics\\Ake_1.jpg</t>
  </si>
  <si>
    <t>pics\\Sapota_7.jpg</t>
  </si>
  <si>
    <t>pics\\Finger_4.jpg</t>
  </si>
  <si>
    <t>pics\\Noni_8.jpg</t>
  </si>
  <si>
    <t>pics\\Finger_5.jpg</t>
  </si>
  <si>
    <t>pics\\Sapota_6.jpg</t>
  </si>
  <si>
    <t>pics\\Gac_8.jpg</t>
  </si>
  <si>
    <t>pics\\Ake_2.jpg</t>
  </si>
  <si>
    <t>pics\\Sapota_4.jpg</t>
  </si>
  <si>
    <t>pics\\Finger_7.jpg</t>
  </si>
  <si>
    <t>pics\\Finger_6.jpg</t>
  </si>
  <si>
    <t>pics\\Sapota_5.jpg</t>
  </si>
  <si>
    <t>pics\\Ake_3.jpg</t>
  </si>
  <si>
    <t>pics\\Gac_4.jpg</t>
  </si>
  <si>
    <t>pics\\Sapota_8.jpg</t>
  </si>
  <si>
    <t>pics\\Noni_6.jpg</t>
  </si>
  <si>
    <t>pics\\Noni_7.jpg</t>
  </si>
  <si>
    <t>pics\\Gac_5.jpg</t>
  </si>
  <si>
    <t>pics\\Gac_7.jpg</t>
  </si>
  <si>
    <t>pics\\Finger_8.jpg</t>
  </si>
  <si>
    <t>pics\\Noni_5.jpg</t>
  </si>
  <si>
    <t>pics\\Noni_4.jpg</t>
  </si>
  <si>
    <t>pics\\Gac_6.jpg</t>
  </si>
  <si>
    <t>pics\\Gac_2.jpg</t>
  </si>
  <si>
    <t>pics\\Ake_8.jpg</t>
  </si>
  <si>
    <t>pics\\Noni_1.jpg</t>
  </si>
  <si>
    <t>pics\\Gac_3.jpg</t>
  </si>
  <si>
    <t>pics\\Gac_1.jpg</t>
  </si>
  <si>
    <t>pics\\Noni_3.jpg</t>
  </si>
  <si>
    <t>pics\\Noni_2.jpg</t>
  </si>
  <si>
    <t>pics\\Tamanid_2.jpg</t>
  </si>
  <si>
    <t>pics\\Ackee_2.jpg</t>
  </si>
  <si>
    <t>pics\\Ackee_3.jpg</t>
  </si>
  <si>
    <t>pics\\Tamanid_3.jpg</t>
  </si>
  <si>
    <t>pics\\Tamanid_1.jpg</t>
  </si>
  <si>
    <t>pics\\Ackee_1.jpg</t>
  </si>
  <si>
    <t>pics\\Tamanid_4.jpg</t>
  </si>
  <si>
    <t>pics\\Ackee_4.jpg</t>
  </si>
  <si>
    <t>pics\\Ackee_5.jpg</t>
  </si>
  <si>
    <t>pics\\Tamanid_5.jpg</t>
  </si>
  <si>
    <t>pics\\Tamanid_7.jpg</t>
  </si>
  <si>
    <t>pics\\ZF_8.jpg</t>
  </si>
  <si>
    <t>pics\\Ackee_7.jpg</t>
  </si>
  <si>
    <t>pics\\Ackee_6.jpg</t>
  </si>
  <si>
    <t>pics\\Tamanid_6.jpg</t>
  </si>
  <si>
    <t>Ackee_1</t>
  </si>
  <si>
    <t>Ackee_2</t>
  </si>
  <si>
    <t>Ackee_3</t>
  </si>
  <si>
    <t>Ackee_4</t>
  </si>
  <si>
    <t>Ackee_5</t>
  </si>
  <si>
    <t>Ackee_6</t>
  </si>
  <si>
    <t>Ackee_7</t>
  </si>
  <si>
    <t>Ackee_8</t>
  </si>
  <si>
    <t>Ake_1</t>
  </si>
  <si>
    <t>Ake_2</t>
  </si>
  <si>
    <t>Ake_3</t>
  </si>
  <si>
    <t>Ake_4</t>
  </si>
  <si>
    <t>Ake_5</t>
  </si>
  <si>
    <t>Ake_6</t>
  </si>
  <si>
    <t>Ake_7</t>
  </si>
  <si>
    <t>Ake_8</t>
  </si>
  <si>
    <t>Finger_1</t>
  </si>
  <si>
    <t>Finger_2</t>
  </si>
  <si>
    <t>Finger_3</t>
  </si>
  <si>
    <t>Finger_4</t>
  </si>
  <si>
    <t>Finger_5</t>
  </si>
  <si>
    <t>Finger_6</t>
  </si>
  <si>
    <t>Finger_7</t>
  </si>
  <si>
    <t>Finger_8</t>
  </si>
  <si>
    <t>Gac_1</t>
  </si>
  <si>
    <t>Gac_2</t>
  </si>
  <si>
    <t>Gac_3</t>
  </si>
  <si>
    <t>Gac_4</t>
  </si>
  <si>
    <t>Gac_5</t>
  </si>
  <si>
    <t>Gac_6</t>
  </si>
  <si>
    <t>Gac_7</t>
  </si>
  <si>
    <t>Gac_8</t>
  </si>
  <si>
    <t>Noni_1</t>
  </si>
  <si>
    <t>Noni_2</t>
  </si>
  <si>
    <t>Noni_3</t>
  </si>
  <si>
    <t>Noni_4</t>
  </si>
  <si>
    <t>Noni_5</t>
  </si>
  <si>
    <t>Noni_6</t>
  </si>
  <si>
    <t>Noni_7</t>
  </si>
  <si>
    <t>Noni_8</t>
  </si>
  <si>
    <t>Sapota_1</t>
  </si>
  <si>
    <t>Sapota_2</t>
  </si>
  <si>
    <t>Sapota_3</t>
  </si>
  <si>
    <t>Sapota_4</t>
  </si>
  <si>
    <t>Sapota_5</t>
  </si>
  <si>
    <t>Sapota_6</t>
  </si>
  <si>
    <t>Sapota_7</t>
  </si>
  <si>
    <t>Sapota_8</t>
  </si>
  <si>
    <t>Tamanid_1</t>
  </si>
  <si>
    <t>Tamanid_2</t>
  </si>
  <si>
    <t>Tamanid_3</t>
  </si>
  <si>
    <t>Tamanid_4</t>
  </si>
  <si>
    <t>Tamanid_5</t>
  </si>
  <si>
    <t>Tamanid_6</t>
  </si>
  <si>
    <t>Tamanid_7</t>
  </si>
  <si>
    <t>Tamanid_8</t>
  </si>
  <si>
    <t>ZF_1</t>
  </si>
  <si>
    <t>ZF_2</t>
  </si>
  <si>
    <t>ZF_3</t>
  </si>
  <si>
    <t>ZF_4</t>
  </si>
  <si>
    <t>ZF_5</t>
  </si>
  <si>
    <t>ZF_6</t>
  </si>
  <si>
    <t>ZF_7</t>
  </si>
  <si>
    <t>ZF_8</t>
  </si>
  <si>
    <t>id</t>
  </si>
  <si>
    <t>sound</t>
  </si>
  <si>
    <t>pic_seq1</t>
  </si>
  <si>
    <t>pic_seq2</t>
  </si>
  <si>
    <t>pic_seq3</t>
  </si>
  <si>
    <t>pic_seq4</t>
  </si>
  <si>
    <t>pic_seq5</t>
  </si>
  <si>
    <t>pic_seq6</t>
  </si>
  <si>
    <t>pic_seq7</t>
  </si>
  <si>
    <t>pic_seq8</t>
  </si>
  <si>
    <t>pic_seq9</t>
  </si>
  <si>
    <t>pic_seq10</t>
  </si>
  <si>
    <t>pic_seq11</t>
  </si>
  <si>
    <t>pic_seq12</t>
  </si>
  <si>
    <t>pic_seq13</t>
  </si>
  <si>
    <t>pic_seq14</t>
  </si>
  <si>
    <t>pic_seq15</t>
  </si>
  <si>
    <t>pic_seq16</t>
  </si>
  <si>
    <t>pic_seq17</t>
  </si>
  <si>
    <t>pic_seq18</t>
  </si>
  <si>
    <t>pic_seq19</t>
  </si>
  <si>
    <t>pic_seq20</t>
  </si>
  <si>
    <t>pic_seq21</t>
  </si>
  <si>
    <t>pic_seq22</t>
  </si>
  <si>
    <t>pic_seq23</t>
  </si>
  <si>
    <t>pic_seq24</t>
  </si>
  <si>
    <t>pic_seq25</t>
  </si>
  <si>
    <t>pic_seq26</t>
  </si>
  <si>
    <t>pic_seq27</t>
  </si>
  <si>
    <t>pic_seq28</t>
  </si>
  <si>
    <t>pic_seq29</t>
  </si>
  <si>
    <t>pic_seq30</t>
  </si>
  <si>
    <t>pic_seq31</t>
  </si>
  <si>
    <t>pic_seq32</t>
  </si>
  <si>
    <t>метка_seq1</t>
  </si>
  <si>
    <t>метка_seq2</t>
  </si>
  <si>
    <t>метка_seq3</t>
  </si>
  <si>
    <t>метка_seq4</t>
  </si>
  <si>
    <t>метка_seq5</t>
  </si>
  <si>
    <t>метка_seq6</t>
  </si>
  <si>
    <t>метка_seq7</t>
  </si>
  <si>
    <t>метка_seq8</t>
  </si>
  <si>
    <t>метка_seq9</t>
  </si>
  <si>
    <t>метка_seq10</t>
  </si>
  <si>
    <t>метка_seq11</t>
  </si>
  <si>
    <t>метка_seq12</t>
  </si>
  <si>
    <t>метка_seq13</t>
  </si>
  <si>
    <t>метка_seq14</t>
  </si>
  <si>
    <t>метка_seq15</t>
  </si>
  <si>
    <t>метка_seq16</t>
  </si>
  <si>
    <t>метка_seq17</t>
  </si>
  <si>
    <t>метка_seq18</t>
  </si>
  <si>
    <t>метка_seq19</t>
  </si>
  <si>
    <t>метка_seq20</t>
  </si>
  <si>
    <t>метка_seq21</t>
  </si>
  <si>
    <t>метка_seq22</t>
  </si>
  <si>
    <t>метка_seq23</t>
  </si>
  <si>
    <t>метка_seq24</t>
  </si>
  <si>
    <t>метка_seq25</t>
  </si>
  <si>
    <t>метка_seq26</t>
  </si>
  <si>
    <t>метка_seq27</t>
  </si>
  <si>
    <t>метка_seq28</t>
  </si>
  <si>
    <t>метка_seq29</t>
  </si>
  <si>
    <t>метка_seq30</t>
  </si>
  <si>
    <t>метка_seq31</t>
  </si>
  <si>
    <t>метка_seq32</t>
  </si>
  <si>
    <t>sound\\Tomato.wav</t>
  </si>
  <si>
    <t>sound\\Coconut.wav</t>
  </si>
  <si>
    <t>sound\\Banan.wav</t>
  </si>
  <si>
    <t>sound\\Date.wav</t>
  </si>
  <si>
    <t>sound\\Peas.wav</t>
  </si>
  <si>
    <t>sound\\Renan.wav</t>
  </si>
  <si>
    <t>sound\\Baroh.wav</t>
  </si>
  <si>
    <t>sound\\Liroh.wav</t>
  </si>
  <si>
    <t>sound\\Codis.wav</t>
  </si>
  <si>
    <t>sound\\Gonic.wav</t>
  </si>
  <si>
    <t>sound\\Pemat.wav</t>
  </si>
  <si>
    <t>sound\\Lemon.wav</t>
  </si>
  <si>
    <t>sound\\Radish.wav</t>
  </si>
  <si>
    <t>sound\\Pepper.wav</t>
  </si>
  <si>
    <t>sound\\Fimon.wav</t>
  </si>
  <si>
    <t>sound\\Todis.wav</t>
  </si>
  <si>
    <t>Tomato</t>
  </si>
  <si>
    <t>Lemon</t>
  </si>
  <si>
    <t>Coconut</t>
  </si>
  <si>
    <t>Radish</t>
  </si>
  <si>
    <t>Pepper</t>
  </si>
  <si>
    <t>Banan</t>
  </si>
  <si>
    <t>Date</t>
  </si>
  <si>
    <t>Peas</t>
  </si>
  <si>
    <t>Renan</t>
  </si>
  <si>
    <t>Baroh</t>
  </si>
  <si>
    <t>Liroh</t>
  </si>
  <si>
    <t>Fimon</t>
  </si>
  <si>
    <t>Codis</t>
  </si>
  <si>
    <t>Gonic</t>
  </si>
  <si>
    <t>Todis</t>
  </si>
  <si>
    <t>Pemat</t>
  </si>
  <si>
    <t>pic</t>
  </si>
  <si>
    <t>№_old</t>
  </si>
  <si>
    <t>pic_code</t>
  </si>
  <si>
    <t>pic_file</t>
  </si>
  <si>
    <t>pic_trigger</t>
  </si>
  <si>
    <t>quest1_b</t>
  </si>
  <si>
    <t>quest1_b_sound_id</t>
  </si>
  <si>
    <t>quest1_b_sound</t>
  </si>
  <si>
    <t>quest1_b_trigger</t>
  </si>
  <si>
    <t>quest2_b</t>
  </si>
  <si>
    <t>quest2_b_sound_id</t>
  </si>
  <si>
    <t>quest2_b_sound</t>
  </si>
  <si>
    <t>quest2_b_trigger</t>
  </si>
  <si>
    <t>ans</t>
  </si>
  <si>
    <t>нет</t>
  </si>
  <si>
    <t>да</t>
  </si>
  <si>
    <t>sound\\On_tolsheniy.wav</t>
  </si>
  <si>
    <t>sound\\On_stariy.wav</t>
  </si>
  <si>
    <t>sound\\Zhirniy_li_on.wav</t>
  </si>
  <si>
    <t>sound\\Zeleniy_li_on.wav</t>
  </si>
  <si>
    <t>sound\\Poristiy_li_on.wav</t>
  </si>
  <si>
    <t>sound\\Crepkiy_li_on.wav</t>
  </si>
  <si>
    <t>sound\\On_scolzckiy.wav</t>
  </si>
  <si>
    <t>sound\\On_myagkiy.wav</t>
  </si>
  <si>
    <t>sound\\Mohnatiy_li_on.wav</t>
  </si>
  <si>
    <t>sound\\Blestit_li_on.wav</t>
  </si>
  <si>
    <t>sound\\Vyazkiy_li_on.wav</t>
  </si>
  <si>
    <t>sound\\Yadovitiy_li_on.wav</t>
  </si>
  <si>
    <t>sound\\On_chistiy.wav</t>
  </si>
  <si>
    <t>sound\\On_vorsistyi.wav</t>
  </si>
  <si>
    <t>sound\\On_s_molokom.wav</t>
  </si>
  <si>
    <t>sound\\Svehiy_li_on.wav</t>
  </si>
  <si>
    <t>sound\\On_dlinniy.wav</t>
  </si>
  <si>
    <t>sound\\Hrustyashiy_li_on.wav</t>
  </si>
  <si>
    <t>sound\\On_s_kostochoy.wav</t>
  </si>
  <si>
    <t>sound\\Plotniy_li_on.wav</t>
  </si>
  <si>
    <t>sound\\On_ploskiy.wav</t>
  </si>
  <si>
    <t>sound\\Gladkiy_li_on.wav</t>
  </si>
  <si>
    <t>sound\\Korichneviy_li_on.wav</t>
  </si>
  <si>
    <t>sound\\Saharistiy_li_on.wav</t>
  </si>
  <si>
    <t>sound\\On_vareniy.wav</t>
  </si>
  <si>
    <t>sound\\On_treugolniy.wav</t>
  </si>
  <si>
    <t>sound\\On_krugliy.wav</t>
  </si>
  <si>
    <t>sound\\Sladriy_li_on.wav</t>
  </si>
  <si>
    <t>sound\\Sireneviy_li_on.wav</t>
  </si>
  <si>
    <t>sound\\Ligkiy_li_on.wav</t>
  </si>
  <si>
    <t>sound\\Fioletoviy_li_on.wav</t>
  </si>
  <si>
    <t>sound\\Gorkiy_li_on.wav</t>
  </si>
  <si>
    <t>sound\\On_bez_kozhuri.wav</t>
  </si>
  <si>
    <t>sound\\On_ostriy.wav</t>
  </si>
  <si>
    <t>sound\\On_zharenniy.wav</t>
  </si>
  <si>
    <t>sound\\Chierniy_li_on.wav</t>
  </si>
  <si>
    <t>sound\\Rihliy_li_on.wav</t>
  </si>
  <si>
    <t>sound\\Pishniy_li_on.wav</t>
  </si>
  <si>
    <t>sound\\On_polosatiy.wav</t>
  </si>
  <si>
    <t>sound\\On_seriy.wav</t>
  </si>
  <si>
    <t>sound\\On_smorshenniy.wav</t>
  </si>
  <si>
    <t>sound\\On_solyeliy.wav</t>
  </si>
  <si>
    <t>sound\\On_speliy.wav</t>
  </si>
  <si>
    <t>sound\\Uprugiy_li_on.wav</t>
  </si>
  <si>
    <t>sound\\On_gniloy.wav</t>
  </si>
  <si>
    <t>sound\\On_yarkiy.wav</t>
  </si>
  <si>
    <t>sound\\Sochniy_li_on.wav</t>
  </si>
  <si>
    <t>sound\\Vlazhniy_li_on.wav</t>
  </si>
  <si>
    <t>sound\\Myasistiy_li_on.wav</t>
  </si>
  <si>
    <t>sound\\On_sloeniy.wav</t>
  </si>
  <si>
    <t>sound\\Siroy_li_on.wav</t>
  </si>
  <si>
    <t>sound\\On_s_botvoy.wav</t>
  </si>
  <si>
    <t>sound\\On_bugristiy.wav</t>
  </si>
  <si>
    <t>sound\\On_citrusoviy.wav</t>
  </si>
  <si>
    <t>sound\\On_sedobniy.wav</t>
  </si>
  <si>
    <t>sound\\On_s_cedroy.wav</t>
  </si>
  <si>
    <t>sound\\On_aliy.wav</t>
  </si>
  <si>
    <t>sound\\On_v_struchke.wav</t>
  </si>
  <si>
    <t>sound\\Kisliy_li_on.wav</t>
  </si>
  <si>
    <t>sound\\On_repchatiy.wav</t>
  </si>
  <si>
    <t>sound\\Posmotrite_vot.wav</t>
  </si>
  <si>
    <t>sound\\Na_ecrane.wav</t>
  </si>
  <si>
    <t>sound\\Vot.wav</t>
  </si>
  <si>
    <t>sound\\Eto.wav</t>
  </si>
  <si>
    <t>sound\\Na_kartinke.wav</t>
  </si>
  <si>
    <t>sound\\Na_monitore.wav</t>
  </si>
  <si>
    <t>sound\\Vi_vidite.wav</t>
  </si>
  <si>
    <t>sound\\Pered_vami.wav</t>
  </si>
  <si>
    <t>sound\\On_volnistiy.wav</t>
  </si>
  <si>
    <t>sound\\Ovalniy_li_on.wav</t>
  </si>
  <si>
    <t>sound\\On_buriy.wav</t>
  </si>
  <si>
    <t>sound\\On_rasskrit.wav</t>
  </si>
  <si>
    <t>sound\\Ochishen_li_on.wav</t>
  </si>
  <si>
    <t>sound\\On_s_lepestkami.wav</t>
  </si>
  <si>
    <t>sound\\Spressovan_li_on.wav</t>
  </si>
  <si>
    <t>sound\\Goluboy_li_on.wav</t>
  </si>
  <si>
    <t>sound\\On_s_bugorkami.wav</t>
  </si>
  <si>
    <t>sound\\On_rozoviy.wav</t>
  </si>
  <si>
    <t>sound\\Kolyuchiy_li_on.wav</t>
  </si>
  <si>
    <t>sound\\Vityanut_li_on.wav</t>
  </si>
  <si>
    <t>sound\\Obyemniy_li_on.wav</t>
  </si>
  <si>
    <t>sound\\On_sklizskiy.wav</t>
  </si>
  <si>
    <t>sound\\Pustoy_li_on.wav</t>
  </si>
  <si>
    <t>sound\\On_shershaviy.wav</t>
  </si>
  <si>
    <t>sound\\Pyatnistiy_li_on.wav</t>
  </si>
  <si>
    <t>sound\\On_zernistiy.wav</t>
  </si>
  <si>
    <t>sound\\Izognut_li_on.wav</t>
  </si>
  <si>
    <t>sound\\On_kvadratniy.wav</t>
  </si>
  <si>
    <t>sound\\On_nadrezan.wav</t>
  </si>
  <si>
    <t>sound\\Siniy_li_on.wav</t>
  </si>
  <si>
    <t>sound\\On_izmelchen.wav</t>
  </si>
  <si>
    <t>sound\\On_zolotistiy.wav</t>
  </si>
  <si>
    <t>sound\\On_krasnovatiy.wav</t>
  </si>
  <si>
    <t>sound\\Okruglya_li_on.wav</t>
  </si>
  <si>
    <t>sound\\On_s_kozhuroy.wav</t>
  </si>
  <si>
    <t>sound\\Myatiy_li_on.wav</t>
  </si>
  <si>
    <t>sound\\Pushistiy_li_on.wav</t>
  </si>
  <si>
    <t>sound\\Zhidkiy_li_on.wav</t>
  </si>
  <si>
    <t>sound\\On_visushenniy.wav</t>
  </si>
  <si>
    <t>sound\\Sushenniy_li_on.wav</t>
  </si>
  <si>
    <t>sound\\Zheltiy_li_on.wav</t>
  </si>
  <si>
    <t>sound\\On_nadloman.wav</t>
  </si>
  <si>
    <t>sound\\Rebristiy_li_on.wav</t>
  </si>
  <si>
    <t>sound\\Celniy_li_on.wav</t>
  </si>
  <si>
    <t>sound\\On_prozrachniy.wav</t>
  </si>
  <si>
    <t>sound\\Uvyadshiy_li_on.wav</t>
  </si>
  <si>
    <t>sound\\Rovniy_li_on.wav</t>
  </si>
  <si>
    <t>sound\\Prodolgovatiy_li_on.wav</t>
  </si>
  <si>
    <t>sound\\Tonkiy_li_on.wav</t>
  </si>
  <si>
    <t>sound\\Zaostrin_li_on.wav</t>
  </si>
  <si>
    <t>sound\\On_s_chashuykami.wav</t>
  </si>
  <si>
    <t>sound\\Skruchen_li_on.wav</t>
  </si>
  <si>
    <t>sound\\On_farshirovanniy.wav</t>
  </si>
  <si>
    <t>sound\\Odnotonniy_li_on.wav</t>
  </si>
  <si>
    <t>sound\\On_vizhatiy.wav</t>
  </si>
  <si>
    <t>sound\\Raznocvetniy_li_on.wav</t>
  </si>
  <si>
    <t>sound\\On_s_dolkami.wav</t>
  </si>
  <si>
    <t>sound\\On_perekruchen.wav</t>
  </si>
  <si>
    <t>sound\\Oranzheviy_li_on.wav</t>
  </si>
  <si>
    <t>sound\\Ispachkan_li_on.wav</t>
  </si>
  <si>
    <t>sound\\Cvetushiy_li_on.wav</t>
  </si>
  <si>
    <t>sound\\On_rassipchatiy.wav</t>
  </si>
  <si>
    <t>quest1_a</t>
  </si>
  <si>
    <t>quest1_a_sound_id</t>
  </si>
  <si>
    <t>quest1_a_sound</t>
  </si>
  <si>
    <t>quest1_a_trigger</t>
  </si>
  <si>
    <t>sound\\Lomkiy_li_on.wav</t>
  </si>
  <si>
    <t>sound\\Polii_li_on.wav</t>
  </si>
  <si>
    <t>sound\\Pryanyi_li_on.wav</t>
  </si>
  <si>
    <t>sound\\Celiy_li_on.wav</t>
  </si>
  <si>
    <t>sound\\On_imeet_myakot.wav</t>
  </si>
  <si>
    <t>sound\\On_razrezanniy.wav</t>
  </si>
  <si>
    <t>sound\\On_beliy_vnutri.wav</t>
  </si>
  <si>
    <t>sound\\On_lohmatiy.wav</t>
  </si>
  <si>
    <t>sound\\On_sharoobraxniy.wav</t>
  </si>
  <si>
    <t>sound\\Sorvan_li_on.wav</t>
  </si>
  <si>
    <t>sound\\On_imeet_shipi.wav</t>
  </si>
  <si>
    <t>sound\\On_s_vetochkoy.wav</t>
  </si>
  <si>
    <t>sound\\Belyi_li_on.wav</t>
  </si>
  <si>
    <t>sound\\On_barhatistiy.wav</t>
  </si>
  <si>
    <t>sound\\Hrustyashiy_li.wav</t>
  </si>
  <si>
    <t>sound\\Vyazskiy_li.wav</t>
  </si>
  <si>
    <t>sound\\Yadovitiy_li.wav</t>
  </si>
  <si>
    <t>sound\\Polosatiy_li.wav</t>
  </si>
  <si>
    <t>sound\\Smorshenniy_li.wav</t>
  </si>
  <si>
    <t>sound\\Speliy_li.wav</t>
  </si>
  <si>
    <t>sound\\Seriy_li.wav</t>
  </si>
  <si>
    <t>sound\\Sohniy_li.wav</t>
  </si>
  <si>
    <t>sound\\Ostriy_li.wav</t>
  </si>
  <si>
    <t>sound\\Stariy_li.wav</t>
  </si>
  <si>
    <t>sound\\Sireneviy_li.wav</t>
  </si>
  <si>
    <t>sound\\Legkiy_li.wav</t>
  </si>
  <si>
    <t>sound\\Pishniy_li.wav</t>
  </si>
  <si>
    <t>sound\\Treugolniy_li.wav</t>
  </si>
  <si>
    <t>sound\\Gniloy_li.wav</t>
  </si>
  <si>
    <t>sound\\Skolzskiy_li.wav</t>
  </si>
  <si>
    <t>sound\\Citrusoviy_li.wav</t>
  </si>
  <si>
    <t>sound\\Bez_kozhuri_li.wav</t>
  </si>
  <si>
    <t>sound\\Mochnatiy_li.wav</t>
  </si>
  <si>
    <t>sound\\Solenniy_li.wav</t>
  </si>
  <si>
    <t>sound\\Varyonniy_li.wav</t>
  </si>
  <si>
    <t>sound\\Kisliy_li.wav</t>
  </si>
  <si>
    <t>sound\\Uprugiy_li.wav</t>
  </si>
  <si>
    <t>sound\\Svizhiy_li.wav</t>
  </si>
  <si>
    <t>sound\\Chistiy_li.wav</t>
  </si>
  <si>
    <t>sound\\Zelenniy_li.wav</t>
  </si>
  <si>
    <t>sound\\Myagkiy_li.wav</t>
  </si>
  <si>
    <t>sound\\Vlazhniy_li.wav</t>
  </si>
  <si>
    <t>sound\\S_cedroy_li.wav</t>
  </si>
  <si>
    <t>sound\\Glagkiy_li.wav</t>
  </si>
  <si>
    <t>sound\\Syedobniy_li.wav</t>
  </si>
  <si>
    <t>sound\\Cherniy_li.wav</t>
  </si>
  <si>
    <t>sound\\Gorkiy_li.wav</t>
  </si>
  <si>
    <t>sound\\Krepkiy_li.wav</t>
  </si>
  <si>
    <t>sound\\Vorsistiy_li.wav</t>
  </si>
  <si>
    <t>sound\\Krugliy_li.wav</t>
  </si>
  <si>
    <t>sound\\S_molokom_li.wav</t>
  </si>
  <si>
    <t>sound\\Sladriy_li.wav</t>
  </si>
  <si>
    <t>sound\\Tolchenniy_li.wav</t>
  </si>
  <si>
    <t>sound\\Korichneviy_li.wav</t>
  </si>
  <si>
    <t>sound\\Zharenniy_li.wav</t>
  </si>
  <si>
    <t>sound\\Saharistiy_li.wav</t>
  </si>
  <si>
    <t>sound\\Yarkiy_li.wav</t>
  </si>
  <si>
    <t>sound\\Fioletoviy_li.wav</t>
  </si>
  <si>
    <t>sound\\Rihliy_li.wav</t>
  </si>
  <si>
    <t>sound\\Celiy_li.wav</t>
  </si>
  <si>
    <t>sound\\Sloyenniy_li.wav</t>
  </si>
  <si>
    <t>sound\\Siroy_li.wav</t>
  </si>
  <si>
    <t>sound\\S_kostochkoy_li.wav</t>
  </si>
  <si>
    <t>sound\\Blestit_li.wav</t>
  </si>
  <si>
    <t>sound\\Plotniy_li.wav</t>
  </si>
  <si>
    <t>sound\\Zhirniy_li.wav</t>
  </si>
  <si>
    <t>sound\\Dlinniy_li.wav</t>
  </si>
  <si>
    <t>sound\\Razrezan_li.wav</t>
  </si>
  <si>
    <t>sound\\Perekruchen_li.wav</t>
  </si>
  <si>
    <t>sound\\Odnotonniy_li.wav</t>
  </si>
  <si>
    <t>sound\\Tonkiy_li.wav</t>
  </si>
  <si>
    <t>sound\\Ispachkan_li.wav</t>
  </si>
  <si>
    <t>sound\\S_lepestkami_li.wav</t>
  </si>
  <si>
    <t>sound\\Rozoviy_li.wav</t>
  </si>
  <si>
    <t>sound\\Uvyadshiy_li.wav</t>
  </si>
  <si>
    <t>sound\\Barhatistiy_li.wav</t>
  </si>
  <si>
    <t>sound\\Obemniy_li.wav</t>
  </si>
  <si>
    <t>sound\\Visushenniy_li.wav</t>
  </si>
  <si>
    <t>sound\\Izmelchen_li.wav</t>
  </si>
  <si>
    <t>sound\\S_kochuroy_li.wav</t>
  </si>
  <si>
    <t>sound\\Ovalniy_li.wav</t>
  </si>
  <si>
    <t>sound\\Kolyuchiy_li.wav</t>
  </si>
  <si>
    <t>sound\\Vityanut_li.wav</t>
  </si>
  <si>
    <t>sound\\Beliy_li_vnutri.wav</t>
  </si>
  <si>
    <t>sound\\Oranzhrviy_li.wav</t>
  </si>
  <si>
    <t>sound\\Cvetushiy_li.wav</t>
  </si>
  <si>
    <t>sound\\S_vetochkoy_li.wav</t>
  </si>
  <si>
    <t>sound\\Prozrachniy_li.wav</t>
  </si>
  <si>
    <t>sound\\Zolotistiy_li.wav</t>
  </si>
  <si>
    <t>sound\\Sorvan_li.wav</t>
  </si>
  <si>
    <t>sound\\Sushenniy_li.wav</t>
  </si>
  <si>
    <t>sound\\Zernistiy_li.wav</t>
  </si>
  <si>
    <t>sound\\Pustoy_li.wav</t>
  </si>
  <si>
    <t>sound\\Goluboy_li.wav</t>
  </si>
  <si>
    <t>sound\\Volnistiy_li.wav</t>
  </si>
  <si>
    <t>sound\\Izognut_li.wav</t>
  </si>
  <si>
    <t>sound\\Raznocvetniy_li.wav</t>
  </si>
  <si>
    <t>sound\\Beliy_li.wav</t>
  </si>
  <si>
    <t>sound\\Okrugliy_li.wav</t>
  </si>
  <si>
    <t>sound\\Spresovan_li.wav</t>
  </si>
  <si>
    <t>sound\\Celniy_li.wav</t>
  </si>
  <si>
    <t>sound\\S_bugorkami_li.wav</t>
  </si>
  <si>
    <t>sound\\Imeet_li_myakot.wav</t>
  </si>
  <si>
    <t>sound\\Pushistiy_li.wav</t>
  </si>
  <si>
    <t>sound\\Sharoobrazniy_li.wav</t>
  </si>
  <si>
    <t>sound\\Rovniy_li.wav</t>
  </si>
  <si>
    <t>sound\\Rebristiy_li.wav</t>
  </si>
  <si>
    <t>sound\\Zheltiy_li.wav</t>
  </si>
  <si>
    <t>sound\\Buriy_li.wav</t>
  </si>
  <si>
    <t>sound\\Kvadratniy_li.wav</t>
  </si>
  <si>
    <t>sound\\Krasnovatiy_li.wav</t>
  </si>
  <si>
    <t>sound\\Ochishen_li.wav</t>
  </si>
  <si>
    <t>sound\\Farshirovanniy_li.wav</t>
  </si>
  <si>
    <t>sound\\Zaostryen_li.wav</t>
  </si>
  <si>
    <t>sound\\Sklizskiy_li.wav</t>
  </si>
  <si>
    <t>sound\\Siniy_li.wav</t>
  </si>
  <si>
    <t>sound\\Rasskrit_li.wav</t>
  </si>
  <si>
    <t>sound\\Myatiy_li.wav</t>
  </si>
  <si>
    <t>sound\\Zhidkiy_li.wav</t>
  </si>
  <si>
    <t>sound\\Nadrezan_li.wav</t>
  </si>
  <si>
    <t>sound\\Lohmatiy_li.wav</t>
  </si>
  <si>
    <t>sound\\Vizhatiy_li.wav</t>
  </si>
  <si>
    <t>sound\\Skruchen_li.wav</t>
  </si>
  <si>
    <t>sound\\S_chashuykami_li.wav</t>
  </si>
  <si>
    <t>sound\\Prodolgovatiy_li.wav</t>
  </si>
  <si>
    <t>sound\\Rassipchatiy_li.wav</t>
  </si>
  <si>
    <t>sound\\Lomkyi_li.wav</t>
  </si>
  <si>
    <t>sound\\Poristiy_li.wav</t>
  </si>
  <si>
    <t>sound\\Alyi_li.wav</t>
  </si>
  <si>
    <t>sound\\Imeet_li_shipi.wav</t>
  </si>
  <si>
    <t>sound\\Shershaviy_li.wav</t>
  </si>
  <si>
    <t>sound\\Tomon.wav</t>
  </si>
  <si>
    <t>sound\\Goman.wav</t>
  </si>
  <si>
    <t>sound\\Peman.wav</t>
  </si>
  <si>
    <t>sound\\Linik.wav</t>
  </si>
  <si>
    <t>sound\\Limat.wav</t>
  </si>
  <si>
    <t>sound\\Bakos.wav</t>
  </si>
  <si>
    <t>sound\\Lirec.wav</t>
  </si>
  <si>
    <t>sound\\1306_silent_1.wav</t>
  </si>
  <si>
    <t>sound\\1307_silent_2.wav</t>
  </si>
  <si>
    <t>sound\\1308_silent_3.wav</t>
  </si>
  <si>
    <t>sound\\1309_silent_4.wav</t>
  </si>
  <si>
    <t>sound\\1310_silent_5.wav</t>
  </si>
  <si>
    <t>sound\\Repchaliy_li.wav</t>
  </si>
  <si>
    <t>sound\\V_struchke_li.wav</t>
  </si>
  <si>
    <t>sound\\Ploskiy_li.wav</t>
  </si>
  <si>
    <t>sound\\Polyi_li.wav</t>
  </si>
  <si>
    <t>sound\\Bugristyi_li.wav</t>
  </si>
  <si>
    <t>sound\\S_botvoy_li.wav</t>
  </si>
  <si>
    <t>sound\\Pryaniy_li.wav</t>
  </si>
  <si>
    <t>sound\\Myasistiy_li.wav</t>
  </si>
  <si>
    <t>sound\\Pyatnistyi_li.wav</t>
  </si>
  <si>
    <t>sound\\S_dolkami_li.wav</t>
  </si>
  <si>
    <t>sound\\Nadloman_li.wav</t>
  </si>
  <si>
    <t>Метка</t>
  </si>
  <si>
    <t>импл_реал_с_названием</t>
  </si>
  <si>
    <t>экспл_реал_с_названием</t>
  </si>
  <si>
    <t>импл_реал_без_названия</t>
  </si>
  <si>
    <t>экспл_реал_без_названия</t>
  </si>
  <si>
    <t>импл_новые_с_названием</t>
  </si>
  <si>
    <t>экспл_новые_с_названием</t>
  </si>
  <si>
    <t>импл_новые_без_названия</t>
  </si>
  <si>
    <t>экспл_новые_без_названия</t>
  </si>
  <si>
    <t>Finik</t>
  </si>
  <si>
    <t>Goroh</t>
  </si>
  <si>
    <t>Kokos</t>
  </si>
  <si>
    <t>Limon</t>
  </si>
  <si>
    <t>Peper</t>
  </si>
  <si>
    <t>Redis</t>
  </si>
  <si>
    <t>Tomat</t>
  </si>
  <si>
    <t>Ackee</t>
  </si>
  <si>
    <t>Ake</t>
  </si>
  <si>
    <t>Finger</t>
  </si>
  <si>
    <t>Gac</t>
  </si>
  <si>
    <t>Noni</t>
  </si>
  <si>
    <t>Sapota</t>
  </si>
  <si>
    <t>Tamanid</t>
  </si>
  <si>
    <t>ZF</t>
  </si>
  <si>
    <t>sound_code</t>
  </si>
  <si>
    <t>слово</t>
  </si>
  <si>
    <t>sound_trigger</t>
  </si>
  <si>
    <t>название категории</t>
  </si>
  <si>
    <t>pic_name</t>
  </si>
  <si>
    <t>№_pic</t>
  </si>
  <si>
    <t>quest1_b_sound_trigger</t>
  </si>
  <si>
    <t>quest2_b_sound_trigger</t>
  </si>
  <si>
    <t>dis_for_EE</t>
  </si>
  <si>
    <t>dis_for_FM</t>
  </si>
  <si>
    <t>_1</t>
  </si>
  <si>
    <t>_2</t>
  </si>
  <si>
    <t>_3</t>
  </si>
  <si>
    <t>_4</t>
  </si>
  <si>
    <t>_5</t>
  </si>
  <si>
    <t>_6</t>
  </si>
  <si>
    <t>_7</t>
  </si>
  <si>
    <t>_8</t>
  </si>
  <si>
    <t>sound\\Noviy_plod.wav</t>
  </si>
  <si>
    <t>sound\\Redkiy_plod.wav</t>
  </si>
  <si>
    <t>sound\\Tropicheskiy_plod.wav</t>
  </si>
  <si>
    <t>sound\\Ogorodniy_plod.wav</t>
  </si>
  <si>
    <t>Новые_понятия</t>
  </si>
  <si>
    <t>Известные_понятия</t>
  </si>
  <si>
    <t>Экспл_реал</t>
  </si>
  <si>
    <t>FM_Экспл_реал</t>
  </si>
  <si>
    <t>Injir_1</t>
  </si>
  <si>
    <t>Injir_2</t>
  </si>
  <si>
    <t>Injir_3</t>
  </si>
  <si>
    <t>Injir_4</t>
  </si>
  <si>
    <t>Injir_5</t>
  </si>
  <si>
    <t>Injir_6</t>
  </si>
  <si>
    <t>Injir_7</t>
  </si>
  <si>
    <t>Injir_8</t>
  </si>
  <si>
    <t>Tikva_1</t>
  </si>
  <si>
    <t>Tikva_2</t>
  </si>
  <si>
    <t>Tikva_3</t>
  </si>
  <si>
    <t>Tikva_4</t>
  </si>
  <si>
    <t>Tikva_5</t>
  </si>
  <si>
    <t>Tikva_6</t>
  </si>
  <si>
    <t>Tikva_7</t>
  </si>
  <si>
    <t>Tikva_8</t>
  </si>
  <si>
    <t>pics\\Injir_1.jpg</t>
  </si>
  <si>
    <t>pics\\Injir_2.jpg</t>
  </si>
  <si>
    <t>pics\\Injir_3.jpg</t>
  </si>
  <si>
    <t>pics\\Injir_4.jpg</t>
  </si>
  <si>
    <t>pics\\Injir_5.jpg</t>
  </si>
  <si>
    <t>pics\\Injir_6.jpg</t>
  </si>
  <si>
    <t>pics\\Injir_7.jpg</t>
  </si>
  <si>
    <t>pics\\Injir_8.jpg</t>
  </si>
  <si>
    <t>pics\\Tikva_1.jpg</t>
  </si>
  <si>
    <t>pics\\Tikva_2.jpg</t>
  </si>
  <si>
    <t>pics\\Tikva_3.jpg</t>
  </si>
  <si>
    <t>pics\\Tikva_4.jpg</t>
  </si>
  <si>
    <t>pics\\Tikva_5.jpg</t>
  </si>
  <si>
    <t>pics\\Tikva_6.jpg</t>
  </si>
  <si>
    <t>pics\\Tikva_7.jpg</t>
  </si>
  <si>
    <t>pics\\Tikva_8.jpg</t>
  </si>
  <si>
    <t>FM_цель</t>
  </si>
  <si>
    <t>Тропики</t>
  </si>
  <si>
    <t>Огород</t>
  </si>
  <si>
    <t>Тропики_короткие</t>
  </si>
  <si>
    <t>Ogorod_short</t>
  </si>
  <si>
    <t>pics\\dis6.jpg</t>
  </si>
  <si>
    <t>pics\\dis36.jpg</t>
  </si>
  <si>
    <t>pics\\dis22.jpg</t>
  </si>
  <si>
    <t>pics\\dis23.jpg</t>
  </si>
  <si>
    <t>pics\\dis37.jpg</t>
  </si>
  <si>
    <t>pics\\dis7.jpg</t>
  </si>
  <si>
    <t>pics\\dis5.jpg</t>
  </si>
  <si>
    <t>pics\\dis21.jpg</t>
  </si>
  <si>
    <t>pics\\dis35.jpg</t>
  </si>
  <si>
    <t>pics\\dis34.jpg</t>
  </si>
  <si>
    <t>pics\\dis20.jpg</t>
  </si>
  <si>
    <t>pics\\dis4.jpg</t>
  </si>
  <si>
    <t>pics\\dis24.jpg</t>
  </si>
  <si>
    <t>pics\\dis30.jpg</t>
  </si>
  <si>
    <t>pics\\dis18.jpg</t>
  </si>
  <si>
    <t>pics\\dis19.jpg</t>
  </si>
  <si>
    <t>pics\\dis31.jpg</t>
  </si>
  <si>
    <t>pics\\dis25.jpg</t>
  </si>
  <si>
    <t>pics\\dis1.jpg</t>
  </si>
  <si>
    <t>pics\\dis3.jpg</t>
  </si>
  <si>
    <t>pics\\dis33.jpg</t>
  </si>
  <si>
    <t>pics\\dis27.jpg</t>
  </si>
  <si>
    <t>pics\\dis26.jpg</t>
  </si>
  <si>
    <t>pics\\dis32.jpg</t>
  </si>
  <si>
    <t>pics\\dis2.jpg</t>
  </si>
  <si>
    <t>pics\\dis55.jpg</t>
  </si>
  <si>
    <t>pics\\dis41.jpg</t>
  </si>
  <si>
    <t>pics\\dis40.jpg</t>
  </si>
  <si>
    <t>pics\\dis54.jpg</t>
  </si>
  <si>
    <t>pics\\dis42.jpg</t>
  </si>
  <si>
    <t>pics\\dis56.jpg</t>
  </si>
  <si>
    <t>pics\\dis57.jpg</t>
  </si>
  <si>
    <t>pics\\dis43.jpg</t>
  </si>
  <si>
    <t>pics\\dis47.jpg</t>
  </si>
  <si>
    <t>pics\\dis53.jpg</t>
  </si>
  <si>
    <t>pics\\dis52.jpg</t>
  </si>
  <si>
    <t>pics\\dis46.jpg</t>
  </si>
  <si>
    <t>pics\\dis50.jpg</t>
  </si>
  <si>
    <t>pics\\dis44.jpg</t>
  </si>
  <si>
    <t>pics\\dis45.jpg</t>
  </si>
  <si>
    <t>pics\\dis51.jpg</t>
  </si>
  <si>
    <t>pics\\dis48.jpg</t>
  </si>
  <si>
    <t>pics\\dis60.jpg</t>
  </si>
  <si>
    <t>pics\\dis61.jpg</t>
  </si>
  <si>
    <t>pics\\dis49.jpg</t>
  </si>
  <si>
    <t>pics\\dis63.jpg</t>
  </si>
  <si>
    <t>pics\\dis62.jpg</t>
  </si>
  <si>
    <t>pics\\dis59.jpg</t>
  </si>
  <si>
    <t>pics\\dis58.jpg</t>
  </si>
  <si>
    <t>pics\\dis64.jpg</t>
  </si>
  <si>
    <t>pics\\dis17.jpg</t>
  </si>
  <si>
    <t>pics\\dis16.jpg</t>
  </si>
  <si>
    <t>pics\\dis28.jpg</t>
  </si>
  <si>
    <t>pics\\dis14.jpg</t>
  </si>
  <si>
    <t>pics\\dis15.jpg</t>
  </si>
  <si>
    <t>pics\\dis29.jpg</t>
  </si>
  <si>
    <t>pics\\dis9.jpg</t>
  </si>
  <si>
    <t>pics\\dis11.jpg</t>
  </si>
  <si>
    <t>pics\\dis39.jpg</t>
  </si>
  <si>
    <t>pics\\dis38.jpg</t>
  </si>
  <si>
    <t>pics\\dis10.jpg</t>
  </si>
  <si>
    <t>pics\\dis8.jpg</t>
  </si>
  <si>
    <t>pics\\dis12.jpg</t>
  </si>
  <si>
    <t>pics\\dis13.jpg</t>
  </si>
  <si>
    <t>dis6</t>
  </si>
  <si>
    <t>dis36</t>
  </si>
  <si>
    <t>dis22</t>
  </si>
  <si>
    <t>dis23</t>
  </si>
  <si>
    <t>dis37</t>
  </si>
  <si>
    <t>dis7</t>
  </si>
  <si>
    <t>dis5</t>
  </si>
  <si>
    <t>dis21</t>
  </si>
  <si>
    <t>dis35</t>
  </si>
  <si>
    <t>dis34</t>
  </si>
  <si>
    <t>dis20</t>
  </si>
  <si>
    <t>dis4</t>
  </si>
  <si>
    <t>dis24</t>
  </si>
  <si>
    <t>dis30</t>
  </si>
  <si>
    <t>dis18</t>
  </si>
  <si>
    <t>dis19</t>
  </si>
  <si>
    <t>dis31</t>
  </si>
  <si>
    <t>dis25</t>
  </si>
  <si>
    <t>dis1</t>
  </si>
  <si>
    <t>dis3</t>
  </si>
  <si>
    <t>dis33</t>
  </si>
  <si>
    <t>dis27</t>
  </si>
  <si>
    <t>dis26</t>
  </si>
  <si>
    <t>dis32</t>
  </si>
  <si>
    <t>dis2</t>
  </si>
  <si>
    <t>dis55</t>
  </si>
  <si>
    <t>dis41</t>
  </si>
  <si>
    <t>dis40</t>
  </si>
  <si>
    <t>dis54</t>
  </si>
  <si>
    <t>dis42</t>
  </si>
  <si>
    <t>dis56</t>
  </si>
  <si>
    <t>dis57</t>
  </si>
  <si>
    <t>dis43</t>
  </si>
  <si>
    <t>dis47</t>
  </si>
  <si>
    <t>dis53</t>
  </si>
  <si>
    <t>dis52</t>
  </si>
  <si>
    <t>dis46</t>
  </si>
  <si>
    <t>dis50</t>
  </si>
  <si>
    <t>dis44</t>
  </si>
  <si>
    <t>dis45</t>
  </si>
  <si>
    <t>dis51</t>
  </si>
  <si>
    <t>dis48</t>
  </si>
  <si>
    <t>dis60</t>
  </si>
  <si>
    <t>dis61</t>
  </si>
  <si>
    <t>dis49</t>
  </si>
  <si>
    <t>dis63</t>
  </si>
  <si>
    <t>dis62</t>
  </si>
  <si>
    <t>dis59</t>
  </si>
  <si>
    <t>dis58</t>
  </si>
  <si>
    <t>dis64</t>
  </si>
  <si>
    <t>dis17</t>
  </si>
  <si>
    <t>dis16</t>
  </si>
  <si>
    <t>dis28</t>
  </si>
  <si>
    <t>dis14</t>
  </si>
  <si>
    <t>dis15</t>
  </si>
  <si>
    <t>dis29</t>
  </si>
  <si>
    <t>dis9</t>
  </si>
  <si>
    <t>dis11</t>
  </si>
  <si>
    <t>dis39</t>
  </si>
  <si>
    <t>dis38</t>
  </si>
  <si>
    <t>dis10</t>
  </si>
  <si>
    <t>dis8</t>
  </si>
  <si>
    <t>dis12</t>
  </si>
  <si>
    <t>dis13</t>
  </si>
  <si>
    <t>Дистракторы</t>
  </si>
  <si>
    <t>ac_row</t>
  </si>
  <si>
    <t>На_экране_</t>
  </si>
  <si>
    <t>Вот_</t>
  </si>
  <si>
    <t>Это_</t>
  </si>
  <si>
    <t>На_картинке_</t>
  </si>
  <si>
    <t>На_мониторе_</t>
  </si>
  <si>
    <t>Перед_Вами_</t>
  </si>
  <si>
    <t>Вы_видите_</t>
  </si>
  <si>
    <t>ТОМОН</t>
  </si>
  <si>
    <t>ГОМАН</t>
  </si>
  <si>
    <t>ПЕМАН</t>
  </si>
  <si>
    <t>ЛИНИК</t>
  </si>
  <si>
    <t>ЛИМАТ</t>
  </si>
  <si>
    <t>ЛИРЕК</t>
  </si>
  <si>
    <t>ПЕМАТ</t>
  </si>
  <si>
    <t>БАКОС</t>
  </si>
  <si>
    <t>_Он_чистый?</t>
  </si>
  <si>
    <t>_Свежий_ли_он?</t>
  </si>
  <si>
    <t>ТОМАТ</t>
  </si>
  <si>
    <t>КОКОС</t>
  </si>
  <si>
    <t>РЕДИС</t>
  </si>
  <si>
    <t>ПЕРЕЦ</t>
  </si>
  <si>
    <t>БАНАН</t>
  </si>
  <si>
    <t>ФИНИК</t>
  </si>
  <si>
    <t>ГОРОХ</t>
  </si>
  <si>
    <t>РЕНАН</t>
  </si>
  <si>
    <t>БАРОХ</t>
  </si>
  <si>
    <t>ЛИРОХ</t>
  </si>
  <si>
    <t>ФИМОН</t>
  </si>
  <si>
    <t>КОДИС</t>
  </si>
  <si>
    <t>ГОНИК</t>
  </si>
  <si>
    <t>ТОДИС</t>
  </si>
  <si>
    <t>_Целый_ли_он?</t>
  </si>
  <si>
    <t>_Мясистый_ли_он?</t>
  </si>
  <si>
    <t>_Он_яркий?</t>
  </si>
  <si>
    <t>_Он_острый?</t>
  </si>
  <si>
    <t>_Он_спелый?</t>
  </si>
  <si>
    <t>_Он_жаренный?</t>
  </si>
  <si>
    <t>_Сладкий_ли_он?</t>
  </si>
  <si>
    <t>_Влажный_ли_он?</t>
  </si>
  <si>
    <t>_Он_съедобный?</t>
  </si>
  <si>
    <t>_Сиреневый_ли_он?</t>
  </si>
  <si>
    <t>_Он_репчатый?</t>
  </si>
  <si>
    <t>_Коричневый_ли_он?</t>
  </si>
  <si>
    <t>_Сахаристый_ли_он?</t>
  </si>
  <si>
    <t>_Он_скользкий?</t>
  </si>
  <si>
    <t>_Ломкий_ли_он?</t>
  </si>
  <si>
    <t>_Мохнатый_ли_он?</t>
  </si>
  <si>
    <t>_Он_сморщенный?</t>
  </si>
  <si>
    <t>_Он_с_косточкой?</t>
  </si>
  <si>
    <t>_Он_треугольный?</t>
  </si>
  <si>
    <t>_Рыхлый_ли_он?</t>
  </si>
  <si>
    <t>_Он_в_стручке?</t>
  </si>
  <si>
    <t>_Ядовитый_ли_он?</t>
  </si>
  <si>
    <t>_Он_полосатый?</t>
  </si>
  <si>
    <t>_Он_плоский?</t>
  </si>
  <si>
    <t>_Он_толченый?</t>
  </si>
  <si>
    <t>_Зеленый_ли_он?</t>
  </si>
  <si>
    <t>_Легкий_ли_он?</t>
  </si>
  <si>
    <t>_Он_с_молоком?</t>
  </si>
  <si>
    <t>_Полый_ли_он?</t>
  </si>
  <si>
    <t>_Гладкий_ли_он?</t>
  </si>
  <si>
    <t>_Пористый_ли_он?</t>
  </si>
  <si>
    <t>_Он_вареный?</t>
  </si>
  <si>
    <t>_Плотный_ли_он?</t>
  </si>
  <si>
    <t>_Он_ворсистый?</t>
  </si>
  <si>
    <t>_Он_мягкий?</t>
  </si>
  <si>
    <t>_Он_старый?</t>
  </si>
  <si>
    <t>_Фиолетовый_ли_он?</t>
  </si>
  <si>
    <t>_Он_серый?</t>
  </si>
  <si>
    <t>_Вязкий_ли_он?</t>
  </si>
  <si>
    <t>_Сушеный_ли_он?</t>
  </si>
  <si>
    <t>НОВЫЙ_ПЛОД_</t>
  </si>
  <si>
    <t>РЕДКИЙ_ПЛОД_</t>
  </si>
  <si>
    <t>ТРОПИЧЕСКИЙ_ПЛОД_</t>
  </si>
  <si>
    <t>ОГОРОДНЫЙ_ПЛОД_</t>
  </si>
  <si>
    <t>_Он_с_цедрой?</t>
  </si>
  <si>
    <t>_Он_длинный?</t>
  </si>
  <si>
    <t>_Он_без_кожуры?</t>
  </si>
  <si>
    <t>_Он_гнилой?</t>
  </si>
  <si>
    <t>_Он_бугристый?</t>
  </si>
  <si>
    <t>_Он_слоеный?</t>
  </si>
  <si>
    <t>_Он_цитрусовый?</t>
  </si>
  <si>
    <t>_Он_алый?</t>
  </si>
  <si>
    <t>_Он_с_ботвой?</t>
  </si>
  <si>
    <t>_Он_соленый?</t>
  </si>
  <si>
    <t>_Он_с_веточкой?</t>
  </si>
  <si>
    <t>_Он_раскрыт?</t>
  </si>
  <si>
    <t>_Он_квадратный?</t>
  </si>
  <si>
    <t>_Он_склизкий?</t>
  </si>
  <si>
    <t>_Он_имеет_мякоть?</t>
  </si>
  <si>
    <t>_Он_с_кожурой?</t>
  </si>
  <si>
    <t>_Он_с_дольками?</t>
  </si>
  <si>
    <t>_Он_высушенный?</t>
  </si>
  <si>
    <t>_Он_выжатый?</t>
  </si>
  <si>
    <t>_Он_надломан?</t>
  </si>
  <si>
    <t>_Он_волнистый?</t>
  </si>
  <si>
    <t>_Он_бурый?</t>
  </si>
  <si>
    <t>_Он_фаршированный?</t>
  </si>
  <si>
    <t>_Он_разрезанный?</t>
  </si>
  <si>
    <t>_Он_с_лепестками?</t>
  </si>
  <si>
    <t>_Он_зернистый?</t>
  </si>
  <si>
    <t>_Он_белый_внутри?</t>
  </si>
  <si>
    <t>_Он_с_бугорками?</t>
  </si>
  <si>
    <t>_Он_лохматый?</t>
  </si>
  <si>
    <t>_Он_золотистый?</t>
  </si>
  <si>
    <t>_Он_шарообразный?</t>
  </si>
  <si>
    <t>_Он_надрезан?</t>
  </si>
  <si>
    <t>_Он_перекручен?</t>
  </si>
  <si>
    <t>_Он_имеет_шипы?</t>
  </si>
  <si>
    <t>_Он_красноватый?</t>
  </si>
  <si>
    <t>_Он_бархатистый?</t>
  </si>
  <si>
    <t>_Он_прозрачный?</t>
  </si>
  <si>
    <t>_Он_измельчен?</t>
  </si>
  <si>
    <t>_Он_с_чешуйками?</t>
  </si>
  <si>
    <t>_Он_розовый?</t>
  </si>
  <si>
    <t>_Он_шершавый?</t>
  </si>
  <si>
    <t>_Он_рассыпчатый?</t>
  </si>
  <si>
    <t>_Кислый_ли_он?</t>
  </si>
  <si>
    <t>_Упругий_ли_он?</t>
  </si>
  <si>
    <t>_Сочный_ли_он?</t>
  </si>
  <si>
    <t>_Сырой_ли_он?</t>
  </si>
  <si>
    <t>_Черный_ли_он?</t>
  </si>
  <si>
    <t>_Хрустящий_ли_он?</t>
  </si>
  <si>
    <t>_Блестит_ли_он?</t>
  </si>
  <si>
    <t>_Пряный_ли_он?</t>
  </si>
  <si>
    <t>_Жирный_ли_он?</t>
  </si>
  <si>
    <t>_Пушистый_ли_он?</t>
  </si>
  <si>
    <t>_Разноцветный_ли_он?</t>
  </si>
  <si>
    <t>_Увядший_ли_он?</t>
  </si>
  <si>
    <t>_Продолговатый_ли_он?</t>
  </si>
  <si>
    <t>_Пятнистый_ли_он?</t>
  </si>
  <si>
    <t>_Синий_ли_он?</t>
  </si>
  <si>
    <t>_Мятый_ли_он?</t>
  </si>
  <si>
    <t>_Вытянут_ли_он?</t>
  </si>
  <si>
    <t>_Объемный_ли_он?</t>
  </si>
  <si>
    <t>_Пустой_ли_он?</t>
  </si>
  <si>
    <t>_Белый_ли_он?</t>
  </si>
  <si>
    <t>_Испачкан_ли_он?</t>
  </si>
  <si>
    <t>_Колючий_ли_он?</t>
  </si>
  <si>
    <t>_Оранжевый_ли_он?</t>
  </si>
  <si>
    <t>_Округлый_ли_он?</t>
  </si>
  <si>
    <t>_Ребристый_ли_он?</t>
  </si>
  <si>
    <t>_Голубой_ли_он?</t>
  </si>
  <si>
    <t>_Овальный_ли_он?</t>
  </si>
  <si>
    <t>_Жидкий_ли_он?</t>
  </si>
  <si>
    <t>_Сорван_ли_он?</t>
  </si>
  <si>
    <t>_Спрессован_ли_он?</t>
  </si>
  <si>
    <t>_Желтый_ли_он?</t>
  </si>
  <si>
    <t>_Ровный_ли_он?</t>
  </si>
  <si>
    <t>_Изогнут_ли_он?</t>
  </si>
  <si>
    <t>_Однотонный_ли_он?</t>
  </si>
  <si>
    <t>_Цветущий_ли_он?</t>
  </si>
  <si>
    <t>_Скручен_ли_он?</t>
  </si>
  <si>
    <t>_Тонкий_ли_он?</t>
  </si>
  <si>
    <t>_Цельный_ли_он?</t>
  </si>
  <si>
    <t>_Заострен_ли_он?</t>
  </si>
  <si>
    <t>_Очищен_ли_он?</t>
  </si>
  <si>
    <t>_Чистый_ли_</t>
  </si>
  <si>
    <t>_Свежий_ли_</t>
  </si>
  <si>
    <t>_Жаренный_ли_</t>
  </si>
  <si>
    <t>_Сладкий_ли_</t>
  </si>
  <si>
    <t>_Влажный_ли_</t>
  </si>
  <si>
    <t>_Съедобный_ли_</t>
  </si>
  <si>
    <t>_Сиреневый_ли_</t>
  </si>
  <si>
    <t>_Репчатый_ли_</t>
  </si>
  <si>
    <t>_Коричневый_ли_</t>
  </si>
  <si>
    <t>_Сахаристый_ли_</t>
  </si>
  <si>
    <t>_Скользкий_ли_</t>
  </si>
  <si>
    <t>_Ломкий_ли_</t>
  </si>
  <si>
    <t>_Мохнатый_ли_</t>
  </si>
  <si>
    <t>_Сморщенный_ли_</t>
  </si>
  <si>
    <t>_С_косточкой_ли_</t>
  </si>
  <si>
    <t>_Треугольный_ли_</t>
  </si>
  <si>
    <t>_Рыхлый_ли_</t>
  </si>
  <si>
    <t>_В_стручке_ли_</t>
  </si>
  <si>
    <t>_Ядовитый_ли_</t>
  </si>
  <si>
    <t>_Полосатый_ли_</t>
  </si>
  <si>
    <t>_Плоский_ли_</t>
  </si>
  <si>
    <t>_Толченый_ли_</t>
  </si>
  <si>
    <t>_Зеленый_ли_</t>
  </si>
  <si>
    <t>_Легкий_ли_</t>
  </si>
  <si>
    <t>_С_молоком_ли_</t>
  </si>
  <si>
    <t>_Полый_ли_</t>
  </si>
  <si>
    <t>_Гладкий_ли_</t>
  </si>
  <si>
    <t>_Пористый_ли_</t>
  </si>
  <si>
    <t>_Вареный_ли_</t>
  </si>
  <si>
    <t>_Плотный_ли_</t>
  </si>
  <si>
    <t>_Ворсистый_ли_</t>
  </si>
  <si>
    <t>_Сырой_ли_</t>
  </si>
  <si>
    <t>_Гнилой_ли_</t>
  </si>
  <si>
    <t>_Бугристый_ли_</t>
  </si>
  <si>
    <t>_Черный_ли_</t>
  </si>
  <si>
    <t>_Хрустящий_ли_</t>
  </si>
  <si>
    <t>_Блестит_ли_</t>
  </si>
  <si>
    <t>_Цитрусовый_ли_</t>
  </si>
  <si>
    <t>_С_ботвой_ли_</t>
  </si>
  <si>
    <t>_Алый_ли_</t>
  </si>
  <si>
    <t>_Пряный_ли_</t>
  </si>
  <si>
    <t>_Жирный_ли_</t>
  </si>
  <si>
    <t>_Соленый_ли_</t>
  </si>
  <si>
    <t>_Пышный_ли_</t>
  </si>
  <si>
    <t>_Крепкий_ли_</t>
  </si>
  <si>
    <t>_Круглый_ли_</t>
  </si>
  <si>
    <t>_Целый_ли_</t>
  </si>
  <si>
    <t>_Мясистый_ли_</t>
  </si>
  <si>
    <t>_Горький_ли_</t>
  </si>
  <si>
    <t>_Яркий_ли_</t>
  </si>
  <si>
    <t>_Острый_ли_</t>
  </si>
  <si>
    <t>_Спелый_ли_</t>
  </si>
  <si>
    <t>_Серый_ли_</t>
  </si>
  <si>
    <t>_Вязкий_ли_</t>
  </si>
  <si>
    <t>_Сушеный_ли_</t>
  </si>
  <si>
    <t>_С_веточкой_ли_</t>
  </si>
  <si>
    <t>_Раскрыт_ли_</t>
  </si>
  <si>
    <t>_Пушистый_ли_</t>
  </si>
  <si>
    <t>_Квадратный_ли_</t>
  </si>
  <si>
    <t>_Склизкий_ли_</t>
  </si>
  <si>
    <t>_Увядший_ли_</t>
  </si>
  <si>
    <t>_Разноцветный_ли_</t>
  </si>
  <si>
    <t>_Продолговатый_ли_</t>
  </si>
  <si>
    <t>_Пятнистый_ли_</t>
  </si>
  <si>
    <t>_Синий_ли_</t>
  </si>
  <si>
    <t>_С_дольками_ли_</t>
  </si>
  <si>
    <t>_Высушенный_ли_</t>
  </si>
  <si>
    <t>_Мятый_ли_</t>
  </si>
  <si>
    <t>_Вытянут_ли_</t>
  </si>
  <si>
    <t>_Надломан_ли_</t>
  </si>
  <si>
    <t>_Волнистый_ли_</t>
  </si>
  <si>
    <t>_Бурый_ли_</t>
  </si>
  <si>
    <t>_Выжатый_ли_</t>
  </si>
  <si>
    <t>_Объемный_ли_</t>
  </si>
  <si>
    <t>_Пустой_ли_</t>
  </si>
  <si>
    <t>_Белый_ли_</t>
  </si>
  <si>
    <t>_Испачкан_ли_</t>
  </si>
  <si>
    <t>_Фаршированный_ли_</t>
  </si>
  <si>
    <t>_Разрезан_ли_</t>
  </si>
  <si>
    <t>_С_лепестками_ли_</t>
  </si>
  <si>
    <t>_Колючий_ли_</t>
  </si>
  <si>
    <t>_Оранжевый_ли_</t>
  </si>
  <si>
    <t>_Зернистый_ли_</t>
  </si>
  <si>
    <t>_Округлый_ли_</t>
  </si>
  <si>
    <t>_Ребристый_ли_</t>
  </si>
  <si>
    <t>_Голубой_ли_</t>
  </si>
  <si>
    <t>_С_бугорками_ли_</t>
  </si>
  <si>
    <t>_Овальный_ли_</t>
  </si>
  <si>
    <t>_Жидкий_ли_</t>
  </si>
  <si>
    <t>_Лохматый_ли_</t>
  </si>
  <si>
    <t>_Золотистый_ли_</t>
  </si>
  <si>
    <t>_Шарообразный_ли_</t>
  </si>
  <si>
    <t>_Надрезан_ли_</t>
  </si>
  <si>
    <t>_Перекручен_ли_</t>
  </si>
  <si>
    <t>_Сорван_ли_</t>
  </si>
  <si>
    <t>_Спрессован_ли_</t>
  </si>
  <si>
    <t>_Желтый_ли_</t>
  </si>
  <si>
    <t>_Ровный_ли_</t>
  </si>
  <si>
    <t>_Красноватый_ли_</t>
  </si>
  <si>
    <t>_Изогнут_ли_</t>
  </si>
  <si>
    <t>_Бархатистый_ли_</t>
  </si>
  <si>
    <t>_Однотонный_ли_</t>
  </si>
  <si>
    <t>_Прозрачный_ли_</t>
  </si>
  <si>
    <t>_Измельчен_ли_</t>
  </si>
  <si>
    <t>_Цветущий_ли_</t>
  </si>
  <si>
    <t>_Скручен_ли_</t>
  </si>
  <si>
    <t>_С_чешуйками_ли_</t>
  </si>
  <si>
    <t>_Розовый_ли_</t>
  </si>
  <si>
    <t>_Очищен_ли_</t>
  </si>
  <si>
    <t>_Тонкий_ли_</t>
  </si>
  <si>
    <t>_Шершавый_ли_</t>
  </si>
  <si>
    <t>_Заострен_ли_</t>
  </si>
  <si>
    <t>_Рассыпчатый_ли_</t>
  </si>
  <si>
    <t>_Цельный_ли_</t>
  </si>
  <si>
    <t>_Мягкий_ли_</t>
  </si>
  <si>
    <t>_Старый_ли_</t>
  </si>
  <si>
    <t>_Фиолетовый_ли_</t>
  </si>
  <si>
    <t>_С_цедрой_ли_</t>
  </si>
  <si>
    <t>_Кислый_ли_</t>
  </si>
  <si>
    <t>_Сочный_ли_</t>
  </si>
  <si>
    <t>_Длинный_ли_</t>
  </si>
  <si>
    <t>_Упругий_ли_</t>
  </si>
  <si>
    <t>_Без_кожуры_ли_</t>
  </si>
  <si>
    <t>_Слоеный_ли_</t>
  </si>
  <si>
    <t>_Белый_ли_внутри_</t>
  </si>
  <si>
    <t>text_quest</t>
  </si>
  <si>
    <t>ЛИМОН</t>
  </si>
  <si>
    <t>_Имеет_ли_шипы_</t>
  </si>
  <si>
    <t>_Горький_ли_он?</t>
  </si>
  <si>
    <t>_Пышный_ли_он?</t>
  </si>
  <si>
    <t>_Крепкий_ли_он?</t>
  </si>
  <si>
    <t>_Он_круглый?</t>
  </si>
  <si>
    <t>_Имеет_ли_мякоть_</t>
  </si>
  <si>
    <t>Посмотрите,_вот_</t>
  </si>
  <si>
    <t>Перед Вами Арбуз Он сочный?</t>
  </si>
  <si>
    <t>Порезана ли Груша?</t>
  </si>
  <si>
    <t>Зеленный ли _____</t>
  </si>
  <si>
    <t>На мониторне Он пушистый</t>
  </si>
  <si>
    <t>Имееет ли красные семена ,,,</t>
  </si>
  <si>
    <t>Фиолетоввый ли )))</t>
  </si>
  <si>
    <t>Вот ____ Он имеет бугорки?</t>
  </si>
  <si>
    <t>Это ___ Он продолговатый?</t>
  </si>
  <si>
    <t>pic2</t>
  </si>
  <si>
    <t>pic3</t>
  </si>
  <si>
    <t>pic4</t>
  </si>
  <si>
    <t>экспл</t>
  </si>
  <si>
    <t>импл_</t>
  </si>
  <si>
    <t>pic1_cor</t>
  </si>
  <si>
    <t>uns</t>
  </si>
  <si>
    <t>Один прайм ложный и один пряйм правильный</t>
  </si>
  <si>
    <t>Это может быть одна и та же картинка?</t>
  </si>
  <si>
    <t>Если эти картинки разные нужно ли какие правила рандомизации учитывать?</t>
  </si>
  <si>
    <t>Renan.word</t>
  </si>
  <si>
    <t>Renan.pic</t>
  </si>
  <si>
    <t>Renan.pic.search</t>
  </si>
  <si>
    <t>Renan.word.search</t>
  </si>
  <si>
    <t>Baroh.word</t>
  </si>
  <si>
    <t>Baroh.pic</t>
  </si>
  <si>
    <t>Baroh.pic.search</t>
  </si>
  <si>
    <t>Baroh.word.search</t>
  </si>
  <si>
    <t>Liroh.word</t>
  </si>
  <si>
    <t>Liroh.pic</t>
  </si>
  <si>
    <t>Liroh.pic.search</t>
  </si>
  <si>
    <t>Liroh.word.search</t>
  </si>
  <si>
    <t>Fimon.word</t>
  </si>
  <si>
    <t>Fimon.pic</t>
  </si>
  <si>
    <t>Fimon.pic.search</t>
  </si>
  <si>
    <t>Fimon.word.search</t>
  </si>
  <si>
    <t>Codis.word</t>
  </si>
  <si>
    <t>Codis.pic</t>
  </si>
  <si>
    <t>Codis.pic.search</t>
  </si>
  <si>
    <t>Codis.word.search</t>
  </si>
  <si>
    <t>Gonic.word</t>
  </si>
  <si>
    <t>Gonic.pic</t>
  </si>
  <si>
    <t>Gonic.pic.search</t>
  </si>
  <si>
    <t>Gonic.word.search</t>
  </si>
  <si>
    <t>Todis.word</t>
  </si>
  <si>
    <t>Todis.pic</t>
  </si>
  <si>
    <t>Todis.pic.search</t>
  </si>
  <si>
    <t>Todis.word.search</t>
  </si>
  <si>
    <t>Pemat.word</t>
  </si>
  <si>
    <t>Pemat.pic</t>
  </si>
  <si>
    <t>Pemat.pic.search</t>
  </si>
  <si>
    <t>Pemat.word.search</t>
  </si>
  <si>
    <t>Perob.word</t>
  </si>
  <si>
    <t>Perob.pic</t>
  </si>
  <si>
    <t>Butat.word</t>
  </si>
  <si>
    <t>Butat.pic</t>
  </si>
  <si>
    <t>Barop.word</t>
  </si>
  <si>
    <t>Barop.pic</t>
  </si>
  <si>
    <t>Kilat.word</t>
  </si>
  <si>
    <t>Kilat.pic</t>
  </si>
  <si>
    <t>Sakan.word</t>
  </si>
  <si>
    <t>Sakan.pic</t>
  </si>
  <si>
    <t>Perak.word</t>
  </si>
  <si>
    <t>Perak.pic</t>
  </si>
  <si>
    <t>Kirak.word</t>
  </si>
  <si>
    <t>Kirak.pic</t>
  </si>
  <si>
    <t>seq1</t>
  </si>
  <si>
    <t>A</t>
  </si>
  <si>
    <t>F</t>
  </si>
  <si>
    <t>G</t>
  </si>
  <si>
    <t>B</t>
  </si>
  <si>
    <t>C</t>
  </si>
  <si>
    <t>E</t>
  </si>
  <si>
    <t>D</t>
  </si>
  <si>
    <t>H</t>
  </si>
  <si>
    <t>cor</t>
  </si>
  <si>
    <t>coll1</t>
  </si>
  <si>
    <t>coll2</t>
  </si>
  <si>
    <t>coll3</t>
  </si>
  <si>
    <t>middle</t>
  </si>
  <si>
    <t>Sazil.word</t>
  </si>
  <si>
    <t>Sazil.pic</t>
  </si>
  <si>
    <t>Перемешиваем картинки, но нельзя подряд одинаковый плод (слово)</t>
  </si>
  <si>
    <t>coll4</t>
  </si>
  <si>
    <t>seq3</t>
  </si>
  <si>
    <t>pic_search</t>
  </si>
  <si>
    <t>Prime</t>
  </si>
  <si>
    <t>prime</t>
  </si>
  <si>
    <t>seq</t>
  </si>
  <si>
    <t>fruit</t>
  </si>
  <si>
    <t>number</t>
  </si>
  <si>
    <t>expect</t>
  </si>
  <si>
    <t>carambola_in_tangerine.pic</t>
  </si>
  <si>
    <t>craiyon.pic</t>
  </si>
  <si>
    <t>grape_in_cabbage.pic</t>
  </si>
  <si>
    <t>Guava_str.pic</t>
  </si>
  <si>
    <t>Kivi_str.pic</t>
  </si>
  <si>
    <t>Mango_str.pic</t>
  </si>
  <si>
    <t>Orange.pic</t>
  </si>
  <si>
    <t>Pear.pic</t>
  </si>
  <si>
    <t>Ackee.pic1</t>
  </si>
  <si>
    <t>Ackee.pic2</t>
  </si>
  <si>
    <t>Ackee.pic3</t>
  </si>
  <si>
    <t>Ackee.pic4</t>
  </si>
  <si>
    <t>Ake.pic1</t>
  </si>
  <si>
    <t>Ake.pic2</t>
  </si>
  <si>
    <t>Ake.pic3</t>
  </si>
  <si>
    <t>Ake.pic4</t>
  </si>
  <si>
    <t>Finger.pic1</t>
  </si>
  <si>
    <t>Finger.pic2</t>
  </si>
  <si>
    <t>Finger.pic3</t>
  </si>
  <si>
    <t>Finger.pic4</t>
  </si>
  <si>
    <t>Gac.pic1</t>
  </si>
  <si>
    <t>Gac.pic2</t>
  </si>
  <si>
    <t>Gac.pic3</t>
  </si>
  <si>
    <t>Gac.pic4</t>
  </si>
  <si>
    <t>Noni.pic1</t>
  </si>
  <si>
    <t>Noni.pic2</t>
  </si>
  <si>
    <t>Noni.pic3</t>
  </si>
  <si>
    <t>Noni.pic4</t>
  </si>
  <si>
    <t>Sapota.pic1</t>
  </si>
  <si>
    <t>Sapota.pic2</t>
  </si>
  <si>
    <t>Sapota.pic3</t>
  </si>
  <si>
    <t>Sapota.pic4</t>
  </si>
  <si>
    <t>Tamanid.pic1</t>
  </si>
  <si>
    <t>Tamanid.pic2</t>
  </si>
  <si>
    <t>Tamanid.pic3</t>
  </si>
  <si>
    <t>Tamanid.pic4</t>
  </si>
  <si>
    <t>ПЕРОБ</t>
  </si>
  <si>
    <t>БУТАТ</t>
  </si>
  <si>
    <t>БАРОП</t>
  </si>
  <si>
    <t>КИЛАТ</t>
  </si>
  <si>
    <t>САКАН</t>
  </si>
  <si>
    <t>САЗИЛ</t>
  </si>
  <si>
    <t>ПЕРАК</t>
  </si>
  <si>
    <t>КИРАК</t>
  </si>
  <si>
    <t>carambola_in_tangerine</t>
  </si>
  <si>
    <t>craiyon</t>
  </si>
  <si>
    <t>grape_in_cabbage</t>
  </si>
  <si>
    <t>Guava_str</t>
  </si>
  <si>
    <t>Kivi_str</t>
  </si>
  <si>
    <t>Mango_str</t>
  </si>
  <si>
    <t>Orange</t>
  </si>
  <si>
    <t>Pear</t>
  </si>
  <si>
    <t>Content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</si>
</sst>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name val="Calibri"/>
      <family val="2"/>
      <charset val="204"/>
    </font>
    <font>
      <sz val="11"/>
      <name val="Calibri"/>
      <family val="2"/>
    </font>
    <font>
      <sz val="8"/>
      <name val="Calibri"/>
      <family val="2"/>
    </font>
    <font>
      <sz val="11"/>
      <color rgb="FF000000"/>
      <name val="Calibri"/>
      <family val="2"/>
      <charset val="204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sz val="6"/>
      <color rgb="FF404040"/>
      <name val="Noto Sans"/>
      <family val="2"/>
    </font>
    <font>
      <sz val="8"/>
      <color theme="1"/>
      <name val="Calibri"/>
      <family val="2"/>
      <scheme val="minor"/>
    </font>
    <font>
      <sz val="6"/>
      <color rgb="FFFF0000"/>
      <name val="Noto Sans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33">
    <xf numFmtId="0" fontId="0" fillId="0" borderId="0" xfId="0"/>
    <xf numFmtId="0" fontId="0" fillId="0" borderId="1" xfId="0" applyBorder="1"/>
    <xf numFmtId="0" fontId="0" fillId="0" borderId="2" xfId="0" applyBorder="1"/>
    <xf numFmtId="0" fontId="1" fillId="0" borderId="0" xfId="0" applyFont="1"/>
    <xf numFmtId="0" fontId="4" fillId="0" borderId="1" xfId="0" applyFont="1" applyBorder="1" applyAlignment="1">
      <alignment horizontal="left" vertical="top"/>
    </xf>
    <xf numFmtId="0" fontId="1" fillId="0" borderId="2" xfId="0" applyFont="1" applyBorder="1" applyAlignment="1">
      <alignment horizontal="left" vertical="top"/>
    </xf>
    <xf numFmtId="0" fontId="4" fillId="0" borderId="2" xfId="0" applyFont="1" applyBorder="1" applyAlignment="1">
      <alignment horizontal="left" vertical="top"/>
    </xf>
    <xf numFmtId="0" fontId="0" fillId="0" borderId="0" xfId="0" applyAlignment="1">
      <alignment wrapText="1"/>
    </xf>
    <xf numFmtId="0" fontId="0" fillId="0" borderId="0" xfId="0" applyAlignment="1">
      <alignment horizontal="left" vertical="top"/>
    </xf>
    <xf numFmtId="0" fontId="0" fillId="0" borderId="3" xfId="0" applyBorder="1"/>
    <xf numFmtId="0" fontId="5" fillId="0" borderId="3" xfId="0" applyFont="1" applyBorder="1"/>
    <xf numFmtId="0" fontId="6" fillId="0" borderId="0" xfId="0" applyFont="1"/>
    <xf numFmtId="0" fontId="6" fillId="0" borderId="3" xfId="0" applyFont="1" applyBorder="1"/>
    <xf numFmtId="0" fontId="7" fillId="0" borderId="3" xfId="0" applyFont="1" applyBorder="1"/>
    <xf numFmtId="0" fontId="6" fillId="0" borderId="0" xfId="0" applyFont="1" applyAlignment="1">
      <alignment horizontal="left" vertical="top"/>
    </xf>
    <xf numFmtId="0" fontId="0" fillId="2" borderId="3" xfId="0" applyFill="1" applyBorder="1"/>
    <xf numFmtId="0" fontId="6" fillId="2" borderId="3" xfId="0" applyFont="1" applyFill="1" applyBorder="1"/>
    <xf numFmtId="0" fontId="4" fillId="0" borderId="1" xfId="0" applyFont="1" applyBorder="1" applyAlignment="1">
      <alignment horizontal="right"/>
    </xf>
    <xf numFmtId="0" fontId="1" fillId="0" borderId="2" xfId="0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1" fillId="0" borderId="2" xfId="0" applyFont="1" applyBorder="1"/>
    <xf numFmtId="0" fontId="4" fillId="0" borderId="2" xfId="0" applyFont="1" applyBorder="1"/>
    <xf numFmtId="0" fontId="5" fillId="0" borderId="0" xfId="0" applyFont="1"/>
    <xf numFmtId="0" fontId="4" fillId="0" borderId="0" xfId="1"/>
    <xf numFmtId="0" fontId="4" fillId="0" borderId="0" xfId="0" applyFont="1" applyAlignment="1">
      <alignment horizontal="right"/>
    </xf>
    <xf numFmtId="0" fontId="1" fillId="0" borderId="0" xfId="1" applyFont="1"/>
    <xf numFmtId="0" fontId="4" fillId="0" borderId="0" xfId="0" applyFont="1"/>
    <xf numFmtId="0" fontId="4" fillId="0" borderId="0" xfId="0" applyFont="1" applyAlignment="1">
      <alignment horizontal="left"/>
    </xf>
    <xf numFmtId="0" fontId="2" fillId="0" borderId="0" xfId="0" applyFont="1"/>
    <xf numFmtId="0" fontId="8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</cellXfs>
  <cellStyles count="2">
    <cellStyle name="Normal" xfId="0" builtinId="0"/>
    <cellStyle name="Обычный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775457</xdr:colOff>
      <xdr:row>141</xdr:row>
      <xdr:rowOff>142875</xdr:rowOff>
    </xdr:from>
    <xdr:to>
      <xdr:col>15</xdr:col>
      <xdr:colOff>627066</xdr:colOff>
      <xdr:row>158</xdr:row>
      <xdr:rowOff>31089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DBD447-B807-4E77-9E08-1882CF2A6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9020" y="25660350"/>
          <a:ext cx="5257046" cy="29647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2AA06-B1B9-5447-8F29-98C3EB515C23}">
  <dimension ref="A1:B53"/>
  <sheetViews>
    <sheetView tabSelected="1" workbookViewId="0">
      <selection sqref="A1:B1"/>
    </sheetView>
  </sheetViews>
  <sheetFormatPr baseColWidth="10" defaultRowHeight="15" x14ac:dyDescent="0.2"/>
  <cols>
    <col min="1" max="2" width="19.5" customWidth="1"/>
  </cols>
  <sheetData>
    <row r="1" spans="1:2" x14ac:dyDescent="0.2">
      <c r="A1" t="s">
        <v>1245</v>
      </c>
      <c r="B1" t="s">
        <v>1239</v>
      </c>
    </row>
    <row r="2" spans="1:2" x14ac:dyDescent="0.2">
      <c r="A2" t="s">
        <v>1252</v>
      </c>
      <c r="B2" t="s">
        <v>1296</v>
      </c>
    </row>
    <row r="3" spans="1:2" x14ac:dyDescent="0.2">
      <c r="A3" t="s">
        <v>1253</v>
      </c>
      <c r="B3" t="s">
        <v>1297</v>
      </c>
    </row>
    <row r="4" spans="1:2" x14ac:dyDescent="0.2">
      <c r="A4" t="s">
        <v>1254</v>
      </c>
      <c r="B4" t="s">
        <v>1298</v>
      </c>
    </row>
    <row r="5" spans="1:2" x14ac:dyDescent="0.2">
      <c r="A5" t="s">
        <v>1255</v>
      </c>
      <c r="B5" t="s">
        <v>1299</v>
      </c>
    </row>
    <row r="6" spans="1:2" x14ac:dyDescent="0.2">
      <c r="A6" t="s">
        <v>1256</v>
      </c>
      <c r="B6" t="s">
        <v>1300</v>
      </c>
    </row>
    <row r="7" spans="1:2" x14ac:dyDescent="0.2">
      <c r="A7" t="s">
        <v>1257</v>
      </c>
      <c r="B7" t="s">
        <v>1301</v>
      </c>
    </row>
    <row r="8" spans="1:2" x14ac:dyDescent="0.2">
      <c r="A8" t="s">
        <v>1258</v>
      </c>
      <c r="B8" t="s">
        <v>1302</v>
      </c>
    </row>
    <row r="9" spans="1:2" x14ac:dyDescent="0.2">
      <c r="A9" t="s">
        <v>1259</v>
      </c>
      <c r="B9" t="s">
        <v>1303</v>
      </c>
    </row>
    <row r="10" spans="1:2" x14ac:dyDescent="0.2">
      <c r="A10" s="29" t="s">
        <v>1180</v>
      </c>
      <c r="B10" t="s">
        <v>895</v>
      </c>
    </row>
    <row r="11" spans="1:2" x14ac:dyDescent="0.2">
      <c r="A11" s="29" t="s">
        <v>1184</v>
      </c>
      <c r="B11" t="s">
        <v>896</v>
      </c>
    </row>
    <row r="12" spans="1:2" x14ac:dyDescent="0.2">
      <c r="A12" s="29" t="s">
        <v>1188</v>
      </c>
      <c r="B12" t="s">
        <v>897</v>
      </c>
    </row>
    <row r="13" spans="1:2" x14ac:dyDescent="0.2">
      <c r="A13" s="29" t="s">
        <v>1192</v>
      </c>
      <c r="B13" t="s">
        <v>898</v>
      </c>
    </row>
    <row r="14" spans="1:2" x14ac:dyDescent="0.2">
      <c r="A14" s="29" t="s">
        <v>1196</v>
      </c>
      <c r="B14" t="s">
        <v>899</v>
      </c>
    </row>
    <row r="15" spans="1:2" x14ac:dyDescent="0.2">
      <c r="A15" s="29" t="s">
        <v>1200</v>
      </c>
      <c r="B15" t="s">
        <v>900</v>
      </c>
    </row>
    <row r="16" spans="1:2" x14ac:dyDescent="0.2">
      <c r="A16" s="29" t="s">
        <v>1204</v>
      </c>
      <c r="B16" t="s">
        <v>901</v>
      </c>
    </row>
    <row r="17" spans="1:2" x14ac:dyDescent="0.2">
      <c r="A17" s="29" t="s">
        <v>1208</v>
      </c>
      <c r="B17" t="s">
        <v>884</v>
      </c>
    </row>
    <row r="18" spans="1:2" x14ac:dyDescent="0.2">
      <c r="A18" s="29" t="s">
        <v>1212</v>
      </c>
      <c r="B18" t="s">
        <v>1288</v>
      </c>
    </row>
    <row r="19" spans="1:2" x14ac:dyDescent="0.2">
      <c r="A19" s="29" t="s">
        <v>1214</v>
      </c>
      <c r="B19" t="s">
        <v>1289</v>
      </c>
    </row>
    <row r="20" spans="1:2" x14ac:dyDescent="0.2">
      <c r="A20" s="29" t="s">
        <v>1216</v>
      </c>
      <c r="B20" t="s">
        <v>1290</v>
      </c>
    </row>
    <row r="21" spans="1:2" x14ac:dyDescent="0.2">
      <c r="A21" s="29" t="s">
        <v>1218</v>
      </c>
      <c r="B21" t="s">
        <v>1291</v>
      </c>
    </row>
    <row r="22" spans="1:2" x14ac:dyDescent="0.2">
      <c r="A22" s="29" t="s">
        <v>1220</v>
      </c>
      <c r="B22" t="s">
        <v>1292</v>
      </c>
    </row>
    <row r="23" spans="1:2" x14ac:dyDescent="0.2">
      <c r="A23" s="29" t="s">
        <v>1240</v>
      </c>
      <c r="B23" t="s">
        <v>1293</v>
      </c>
    </row>
    <row r="24" spans="1:2" x14ac:dyDescent="0.2">
      <c r="A24" s="29" t="s">
        <v>1222</v>
      </c>
      <c r="B24" t="s">
        <v>1294</v>
      </c>
    </row>
    <row r="25" spans="1:2" x14ac:dyDescent="0.2">
      <c r="A25" s="29" t="s">
        <v>1224</v>
      </c>
      <c r="B25" t="s">
        <v>1295</v>
      </c>
    </row>
    <row r="26" spans="1:2" x14ac:dyDescent="0.2">
      <c r="A26" t="s">
        <v>1260</v>
      </c>
      <c r="B26" t="s">
        <v>196</v>
      </c>
    </row>
    <row r="27" spans="1:2" x14ac:dyDescent="0.2">
      <c r="A27" t="s">
        <v>1261</v>
      </c>
      <c r="B27" t="s">
        <v>197</v>
      </c>
    </row>
    <row r="28" spans="1:2" x14ac:dyDescent="0.2">
      <c r="A28" t="s">
        <v>1262</v>
      </c>
      <c r="B28" t="s">
        <v>198</v>
      </c>
    </row>
    <row r="29" spans="1:2" x14ac:dyDescent="0.2">
      <c r="A29" t="s">
        <v>1263</v>
      </c>
      <c r="B29" t="s">
        <v>199</v>
      </c>
    </row>
    <row r="30" spans="1:2" x14ac:dyDescent="0.2">
      <c r="A30" t="s">
        <v>1264</v>
      </c>
      <c r="B30" t="s">
        <v>204</v>
      </c>
    </row>
    <row r="31" spans="1:2" x14ac:dyDescent="0.2">
      <c r="A31" t="s">
        <v>1265</v>
      </c>
      <c r="B31" t="s">
        <v>205</v>
      </c>
    </row>
    <row r="32" spans="1:2" x14ac:dyDescent="0.2">
      <c r="A32" t="s">
        <v>1266</v>
      </c>
      <c r="B32" t="s">
        <v>206</v>
      </c>
    </row>
    <row r="33" spans="1:2" x14ac:dyDescent="0.2">
      <c r="A33" t="s">
        <v>1267</v>
      </c>
      <c r="B33" t="s">
        <v>207</v>
      </c>
    </row>
    <row r="34" spans="1:2" x14ac:dyDescent="0.2">
      <c r="A34" t="s">
        <v>1268</v>
      </c>
      <c r="B34" t="s">
        <v>212</v>
      </c>
    </row>
    <row r="35" spans="1:2" x14ac:dyDescent="0.2">
      <c r="A35" t="s">
        <v>1269</v>
      </c>
      <c r="B35" t="s">
        <v>213</v>
      </c>
    </row>
    <row r="36" spans="1:2" x14ac:dyDescent="0.2">
      <c r="A36" t="s">
        <v>1270</v>
      </c>
      <c r="B36" t="s">
        <v>214</v>
      </c>
    </row>
    <row r="37" spans="1:2" x14ac:dyDescent="0.2">
      <c r="A37" t="s">
        <v>1271</v>
      </c>
      <c r="B37" t="s">
        <v>215</v>
      </c>
    </row>
    <row r="38" spans="1:2" x14ac:dyDescent="0.2">
      <c r="A38" t="s">
        <v>1272</v>
      </c>
      <c r="B38" t="s">
        <v>220</v>
      </c>
    </row>
    <row r="39" spans="1:2" x14ac:dyDescent="0.2">
      <c r="A39" t="s">
        <v>1273</v>
      </c>
      <c r="B39" t="s">
        <v>221</v>
      </c>
    </row>
    <row r="40" spans="1:2" x14ac:dyDescent="0.2">
      <c r="A40" t="s">
        <v>1274</v>
      </c>
      <c r="B40" t="s">
        <v>222</v>
      </c>
    </row>
    <row r="41" spans="1:2" x14ac:dyDescent="0.2">
      <c r="A41" t="s">
        <v>1275</v>
      </c>
      <c r="B41" t="s">
        <v>223</v>
      </c>
    </row>
    <row r="42" spans="1:2" x14ac:dyDescent="0.2">
      <c r="A42" t="s">
        <v>1276</v>
      </c>
      <c r="B42" t="s">
        <v>228</v>
      </c>
    </row>
    <row r="43" spans="1:2" x14ac:dyDescent="0.2">
      <c r="A43" t="s">
        <v>1277</v>
      </c>
      <c r="B43" t="s">
        <v>229</v>
      </c>
    </row>
    <row r="44" spans="1:2" x14ac:dyDescent="0.2">
      <c r="A44" t="s">
        <v>1278</v>
      </c>
      <c r="B44" t="s">
        <v>230</v>
      </c>
    </row>
    <row r="45" spans="1:2" x14ac:dyDescent="0.2">
      <c r="A45" t="s">
        <v>1279</v>
      </c>
      <c r="B45" t="s">
        <v>231</v>
      </c>
    </row>
    <row r="46" spans="1:2" x14ac:dyDescent="0.2">
      <c r="A46" t="s">
        <v>1280</v>
      </c>
      <c r="B46" t="s">
        <v>236</v>
      </c>
    </row>
    <row r="47" spans="1:2" x14ac:dyDescent="0.2">
      <c r="A47" t="s">
        <v>1281</v>
      </c>
      <c r="B47" t="s">
        <v>237</v>
      </c>
    </row>
    <row r="48" spans="1:2" x14ac:dyDescent="0.2">
      <c r="A48" t="s">
        <v>1282</v>
      </c>
      <c r="B48" t="s">
        <v>238</v>
      </c>
    </row>
    <row r="49" spans="1:2" x14ac:dyDescent="0.2">
      <c r="A49" t="s">
        <v>1283</v>
      </c>
      <c r="B49" t="s">
        <v>239</v>
      </c>
    </row>
    <row r="50" spans="1:2" x14ac:dyDescent="0.2">
      <c r="A50" t="s">
        <v>1284</v>
      </c>
      <c r="B50" t="s">
        <v>244</v>
      </c>
    </row>
    <row r="51" spans="1:2" x14ac:dyDescent="0.2">
      <c r="A51" t="s">
        <v>1285</v>
      </c>
      <c r="B51" t="s">
        <v>245</v>
      </c>
    </row>
    <row r="52" spans="1:2" x14ac:dyDescent="0.2">
      <c r="A52" t="s">
        <v>1286</v>
      </c>
      <c r="B52" t="s">
        <v>246</v>
      </c>
    </row>
    <row r="53" spans="1:2" x14ac:dyDescent="0.2">
      <c r="A53" t="s">
        <v>1287</v>
      </c>
      <c r="B53" t="s">
        <v>247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35C5A-7DB8-4F44-B1D2-622D629DC79E}">
  <dimension ref="A1:AD188"/>
  <sheetViews>
    <sheetView topLeftCell="H1" zoomScale="72" zoomScaleNormal="72" workbookViewId="0">
      <selection activeCell="AC1" sqref="AC1:AD1048576"/>
    </sheetView>
  </sheetViews>
  <sheetFormatPr baseColWidth="10" defaultColWidth="8.83203125" defaultRowHeight="15" x14ac:dyDescent="0.2"/>
  <cols>
    <col min="1" max="1" width="23.1640625" customWidth="1"/>
    <col min="2" max="2" width="23.6640625" customWidth="1"/>
    <col min="3" max="3" width="16.83203125" customWidth="1"/>
    <col min="5" max="5" width="7.5" customWidth="1"/>
    <col min="6" max="6" width="6" customWidth="1"/>
    <col min="7" max="7" width="18.83203125" customWidth="1"/>
    <col min="8" max="8" width="12.83203125" customWidth="1"/>
    <col min="9" max="10" width="12.1640625" customWidth="1"/>
    <col min="16" max="16" width="12.1640625" customWidth="1"/>
    <col min="19" max="19" width="15.83203125" customWidth="1"/>
    <col min="29" max="29" width="16.6640625" customWidth="1"/>
  </cols>
  <sheetData>
    <row r="1" spans="1:30" x14ac:dyDescent="0.2">
      <c r="A1" t="s">
        <v>1248</v>
      </c>
      <c r="B1" t="s">
        <v>1247</v>
      </c>
      <c r="C1" t="s">
        <v>1226</v>
      </c>
      <c r="D1" t="s">
        <v>0</v>
      </c>
      <c r="E1" s="22" t="s">
        <v>1249</v>
      </c>
      <c r="F1" s="22" t="s">
        <v>1250</v>
      </c>
      <c r="G1" s="22" t="s">
        <v>1245</v>
      </c>
      <c r="H1" s="22" t="s">
        <v>1239</v>
      </c>
      <c r="I1" t="s">
        <v>1236</v>
      </c>
      <c r="J1" t="s">
        <v>1237</v>
      </c>
      <c r="K1" t="s">
        <v>1238</v>
      </c>
      <c r="L1" t="s">
        <v>1243</v>
      </c>
      <c r="M1" t="s">
        <v>1235</v>
      </c>
      <c r="N1" t="s">
        <v>1251</v>
      </c>
      <c r="S1" t="s">
        <v>1244</v>
      </c>
      <c r="U1" s="22" t="s">
        <v>1239</v>
      </c>
      <c r="V1" s="22"/>
      <c r="W1" s="22" t="s">
        <v>1239</v>
      </c>
      <c r="X1" t="s">
        <v>1236</v>
      </c>
      <c r="Y1" t="s">
        <v>1237</v>
      </c>
      <c r="Z1" t="s">
        <v>1238</v>
      </c>
      <c r="AA1" t="s">
        <v>1243</v>
      </c>
      <c r="AC1" t="s">
        <v>1246</v>
      </c>
      <c r="AD1" t="s">
        <v>1304</v>
      </c>
    </row>
    <row r="2" spans="1:30" x14ac:dyDescent="0.2">
      <c r="A2" t="s">
        <v>1226</v>
      </c>
      <c r="B2" s="29" t="s">
        <v>1180</v>
      </c>
      <c r="C2" s="22" t="s">
        <v>1182</v>
      </c>
      <c r="D2" t="str">
        <f t="shared" ref="D2:D33" si="0">LEFT(C2,5)</f>
        <v>Renan</v>
      </c>
      <c r="E2" s="22" t="str">
        <f>VLOOKUP(D2,audio_list_stym!$A$3:$E$18,5,FALSE)</f>
        <v>Ackee</v>
      </c>
      <c r="F2" s="22">
        <v>1</v>
      </c>
      <c r="G2" s="22" t="str">
        <f t="shared" ref="G2:G33" si="1">C2&amp;F2</f>
        <v>Renan.pic.search1</v>
      </c>
      <c r="H2" s="22" t="str">
        <f t="shared" ref="H2:H33" si="2">E2&amp;"_"&amp;F2</f>
        <v>Ackee_1</v>
      </c>
      <c r="I2">
        <f>VLOOKUP(E2,$P$2:$Q$9,2,FALSE)</f>
        <v>1</v>
      </c>
      <c r="J2" s="30">
        <f>IF(I2&lt;4,I2+1,I2-1)</f>
        <v>2</v>
      </c>
      <c r="K2" s="31">
        <f>IF(I2&lt;4,I2+2,I2-2)</f>
        <v>3</v>
      </c>
      <c r="L2" s="31">
        <f>IF(I2&lt;4,I2+3,I2-3)</f>
        <v>4</v>
      </c>
      <c r="M2">
        <v>1</v>
      </c>
      <c r="N2" t="str">
        <f t="shared" ref="N2:N33" si="3">IF(M2=1,"q",IF(M2=2,"w",IF(M2=3,"a",IF(M2=4,"s",0))))</f>
        <v>q</v>
      </c>
      <c r="O2">
        <v>1</v>
      </c>
      <c r="P2" t="s">
        <v>670</v>
      </c>
      <c r="Q2">
        <v>1</v>
      </c>
      <c r="R2" t="s">
        <v>1244</v>
      </c>
      <c r="S2" s="29" t="s">
        <v>1182</v>
      </c>
      <c r="T2" t="str">
        <f t="shared" ref="T2:T9" si="4">LEFT(S2,5)</f>
        <v>Renan</v>
      </c>
      <c r="U2" s="22" t="str">
        <f>VLOOKUP(T2,audio_list_stym!$A$3:$H$18,7,FALSE)</f>
        <v>Ake</v>
      </c>
      <c r="V2" s="22">
        <v>1</v>
      </c>
      <c r="W2" s="22" t="str">
        <f t="shared" ref="W2:W9" si="5">U2&amp;V2</f>
        <v>Ake1</v>
      </c>
      <c r="X2" t="s">
        <v>1227</v>
      </c>
      <c r="AC2" t="s">
        <v>1252</v>
      </c>
      <c r="AD2" t="s">
        <v>1296</v>
      </c>
    </row>
    <row r="3" spans="1:30" x14ac:dyDescent="0.2">
      <c r="B3" s="29" t="s">
        <v>1180</v>
      </c>
      <c r="C3" s="22" t="s">
        <v>1182</v>
      </c>
      <c r="D3" t="str">
        <f t="shared" si="0"/>
        <v>Renan</v>
      </c>
      <c r="E3" s="22" t="str">
        <f>VLOOKUP(D3,audio_list_stym!$A$3:$E$18,5,FALSE)</f>
        <v>Ackee</v>
      </c>
      <c r="F3" s="22">
        <v>2</v>
      </c>
      <c r="G3" s="22" t="str">
        <f t="shared" si="1"/>
        <v>Renan.pic.search2</v>
      </c>
      <c r="H3" s="22" t="str">
        <f t="shared" si="2"/>
        <v>Ackee_2</v>
      </c>
      <c r="I3" s="30">
        <f>IF(J3&lt;4,J3+1,J3-1)</f>
        <v>2</v>
      </c>
      <c r="J3">
        <f>VLOOKUP(E3,$P$2:$Q$9,2,FALSE)</f>
        <v>1</v>
      </c>
      <c r="K3" s="31">
        <f>IF(J3&lt;4,J3+2,J3-2)</f>
        <v>3</v>
      </c>
      <c r="L3" s="31">
        <f>IF(J3&lt;4,J3+3,J3-3)</f>
        <v>4</v>
      </c>
      <c r="M3">
        <v>2</v>
      </c>
      <c r="N3" t="str">
        <f t="shared" si="3"/>
        <v>w</v>
      </c>
      <c r="P3" t="s">
        <v>671</v>
      </c>
      <c r="Q3">
        <v>2</v>
      </c>
      <c r="S3" s="29" t="s">
        <v>1182</v>
      </c>
      <c r="T3" t="str">
        <f t="shared" si="4"/>
        <v>Renan</v>
      </c>
      <c r="U3" s="22" t="str">
        <f>VLOOKUP(T3,audio_list_stym!$A$3:$H$18,7,FALSE)</f>
        <v>Ake</v>
      </c>
      <c r="V3" s="22">
        <v>2</v>
      </c>
      <c r="W3" s="22" t="str">
        <f t="shared" si="5"/>
        <v>Ake2</v>
      </c>
      <c r="AC3" t="s">
        <v>1253</v>
      </c>
      <c r="AD3" t="s">
        <v>1297</v>
      </c>
    </row>
    <row r="4" spans="1:30" x14ac:dyDescent="0.2">
      <c r="B4" s="29" t="s">
        <v>1180</v>
      </c>
      <c r="C4" s="22" t="s">
        <v>1182</v>
      </c>
      <c r="D4" t="str">
        <f t="shared" si="0"/>
        <v>Renan</v>
      </c>
      <c r="E4" s="22" t="str">
        <f>VLOOKUP(D4,audio_list_stym!$A$3:$E$18,5,FALSE)</f>
        <v>Ackee</v>
      </c>
      <c r="F4" s="22">
        <v>3</v>
      </c>
      <c r="G4" s="22" t="str">
        <f t="shared" si="1"/>
        <v>Renan.pic.search3</v>
      </c>
      <c r="H4" s="22" t="str">
        <f t="shared" si="2"/>
        <v>Ackee_3</v>
      </c>
      <c r="I4" s="30">
        <f>IF(K4&lt;4,K4+1,K4-1)</f>
        <v>2</v>
      </c>
      <c r="J4" s="30">
        <f>IF(K4&lt;4,K4+2,K4-2)</f>
        <v>3</v>
      </c>
      <c r="K4">
        <f>VLOOKUP(E4,$P$2:$Q$9,2,FALSE)</f>
        <v>1</v>
      </c>
      <c r="L4" s="31">
        <f>IF(K4&lt;4,K4+3,K4-3)</f>
        <v>4</v>
      </c>
      <c r="M4">
        <v>3</v>
      </c>
      <c r="N4" t="str">
        <f t="shared" si="3"/>
        <v>a</v>
      </c>
      <c r="P4" t="s">
        <v>672</v>
      </c>
      <c r="Q4">
        <v>3</v>
      </c>
      <c r="S4" s="29" t="s">
        <v>1182</v>
      </c>
      <c r="T4" t="str">
        <f t="shared" si="4"/>
        <v>Renan</v>
      </c>
      <c r="U4" s="22" t="str">
        <f>VLOOKUP(T4,audio_list_stym!$A$3:$H$18,7,FALSE)</f>
        <v>Ake</v>
      </c>
      <c r="V4" s="22">
        <v>3</v>
      </c>
      <c r="W4" s="22" t="str">
        <f t="shared" si="5"/>
        <v>Ake3</v>
      </c>
      <c r="AC4" t="s">
        <v>1254</v>
      </c>
      <c r="AD4" t="s">
        <v>1298</v>
      </c>
    </row>
    <row r="5" spans="1:30" x14ac:dyDescent="0.2">
      <c r="B5" s="29" t="s">
        <v>1180</v>
      </c>
      <c r="C5" s="22" t="s">
        <v>1182</v>
      </c>
      <c r="D5" t="str">
        <f t="shared" si="0"/>
        <v>Renan</v>
      </c>
      <c r="E5" s="22" t="str">
        <f>VLOOKUP(D5,audio_list_stym!$A$3:$E$18,5,FALSE)</f>
        <v>Ackee</v>
      </c>
      <c r="F5" s="22">
        <v>4</v>
      </c>
      <c r="G5" s="22" t="str">
        <f t="shared" si="1"/>
        <v>Renan.pic.search4</v>
      </c>
      <c r="H5" s="22" t="str">
        <f t="shared" si="2"/>
        <v>Ackee_4</v>
      </c>
      <c r="I5" s="30">
        <f>IF(L5&lt;4,L5+1,L5-1)</f>
        <v>2</v>
      </c>
      <c r="J5" s="30">
        <f>IF(L5&lt;4,L5+2,L5-2)</f>
        <v>3</v>
      </c>
      <c r="K5" s="30">
        <f>IF(L5&lt;4,L5+3,L5-3)</f>
        <v>4</v>
      </c>
      <c r="L5">
        <f>VLOOKUP(E5,$P$2:$Q$9,2,FALSE)</f>
        <v>1</v>
      </c>
      <c r="M5">
        <v>4</v>
      </c>
      <c r="N5" t="str">
        <f t="shared" si="3"/>
        <v>s</v>
      </c>
      <c r="P5" t="s">
        <v>673</v>
      </c>
      <c r="Q5">
        <v>5</v>
      </c>
      <c r="S5" s="29" t="s">
        <v>1182</v>
      </c>
      <c r="T5" t="str">
        <f t="shared" si="4"/>
        <v>Renan</v>
      </c>
      <c r="U5" s="22" t="str">
        <f>VLOOKUP(T5,audio_list_stym!$A$3:$H$18,7,FALSE)</f>
        <v>Ake</v>
      </c>
      <c r="V5" s="22">
        <v>4</v>
      </c>
      <c r="W5" s="22" t="str">
        <f t="shared" si="5"/>
        <v>Ake4</v>
      </c>
      <c r="AC5" t="s">
        <v>1255</v>
      </c>
      <c r="AD5" t="s">
        <v>1299</v>
      </c>
    </row>
    <row r="6" spans="1:30" x14ac:dyDescent="0.2">
      <c r="B6" s="29" t="s">
        <v>1184</v>
      </c>
      <c r="C6" s="22" t="s">
        <v>1186</v>
      </c>
      <c r="D6" t="str">
        <f t="shared" si="0"/>
        <v>Baroh</v>
      </c>
      <c r="E6" s="22" t="str">
        <f>VLOOKUP(D6,audio_list_stym!$A$3:$E$18,5,FALSE)</f>
        <v>Ake</v>
      </c>
      <c r="F6" s="22">
        <v>1</v>
      </c>
      <c r="G6" s="22" t="str">
        <f t="shared" si="1"/>
        <v>Baroh.pic.search1</v>
      </c>
      <c r="H6" s="22" t="str">
        <f t="shared" si="2"/>
        <v>Ake_1</v>
      </c>
      <c r="I6">
        <f>VLOOKUP(E6,$P$2:$Q$9,2,FALSE)</f>
        <v>2</v>
      </c>
      <c r="J6" s="30">
        <f>IF(I6&lt;4,I6+1,I6-1)</f>
        <v>3</v>
      </c>
      <c r="K6" s="31">
        <f>IF(I6&lt;4,I6+2,I6-2)</f>
        <v>4</v>
      </c>
      <c r="L6" s="31">
        <f>IF(I6&lt;4,I6+3,I6-3)</f>
        <v>5</v>
      </c>
      <c r="M6">
        <v>1</v>
      </c>
      <c r="N6" t="str">
        <f t="shared" si="3"/>
        <v>q</v>
      </c>
      <c r="O6">
        <v>3</v>
      </c>
      <c r="P6" t="s">
        <v>674</v>
      </c>
      <c r="Q6">
        <v>7</v>
      </c>
      <c r="S6" s="29" t="s">
        <v>1198</v>
      </c>
      <c r="T6" t="str">
        <f t="shared" si="4"/>
        <v>Codis</v>
      </c>
      <c r="U6" s="22" t="str">
        <f>VLOOKUP(T6,audio_list_stym!$A$3:$H$18,7,FALSE)</f>
        <v>Sapota</v>
      </c>
      <c r="V6" s="22">
        <v>1</v>
      </c>
      <c r="W6" s="22" t="str">
        <f t="shared" si="5"/>
        <v>Sapota1</v>
      </c>
      <c r="AC6" t="s">
        <v>1256</v>
      </c>
      <c r="AD6" t="s">
        <v>1300</v>
      </c>
    </row>
    <row r="7" spans="1:30" x14ac:dyDescent="0.2">
      <c r="B7" s="29" t="s">
        <v>1184</v>
      </c>
      <c r="C7" s="22" t="s">
        <v>1186</v>
      </c>
      <c r="D7" t="str">
        <f t="shared" si="0"/>
        <v>Baroh</v>
      </c>
      <c r="E7" s="22" t="str">
        <f>VLOOKUP(D7,audio_list_stym!$A$3:$E$18,5,FALSE)</f>
        <v>Ake</v>
      </c>
      <c r="F7" s="22">
        <v>2</v>
      </c>
      <c r="G7" s="22" t="str">
        <f t="shared" si="1"/>
        <v>Baroh.pic.search2</v>
      </c>
      <c r="H7" s="22" t="str">
        <f t="shared" si="2"/>
        <v>Ake_2</v>
      </c>
      <c r="I7" s="30">
        <f>IF(J7&lt;4,J7+1,J7-1)</f>
        <v>3</v>
      </c>
      <c r="J7">
        <f>VLOOKUP(E7,$P$2:$Q$9,2,FALSE)</f>
        <v>2</v>
      </c>
      <c r="K7" s="31">
        <f>IF(J7&lt;4,J7+2,J7-2)</f>
        <v>4</v>
      </c>
      <c r="L7" s="31">
        <f>IF(J7&lt;4,J7+3,J7-3)</f>
        <v>5</v>
      </c>
      <c r="M7">
        <v>2</v>
      </c>
      <c r="N7" t="str">
        <f t="shared" si="3"/>
        <v>w</v>
      </c>
      <c r="P7" t="s">
        <v>675</v>
      </c>
      <c r="Q7">
        <v>4</v>
      </c>
      <c r="S7" s="29" t="s">
        <v>1198</v>
      </c>
      <c r="T7" t="str">
        <f t="shared" si="4"/>
        <v>Codis</v>
      </c>
      <c r="U7" s="22" t="str">
        <f>VLOOKUP(T7,audio_list_stym!$A$3:$H$18,7,FALSE)</f>
        <v>Sapota</v>
      </c>
      <c r="V7" s="22">
        <v>2</v>
      </c>
      <c r="W7" s="22" t="str">
        <f t="shared" si="5"/>
        <v>Sapota2</v>
      </c>
      <c r="AC7" t="s">
        <v>1257</v>
      </c>
      <c r="AD7" t="s">
        <v>1301</v>
      </c>
    </row>
    <row r="8" spans="1:30" x14ac:dyDescent="0.2">
      <c r="B8" s="29" t="s">
        <v>1184</v>
      </c>
      <c r="C8" s="22" t="s">
        <v>1186</v>
      </c>
      <c r="D8" t="str">
        <f t="shared" si="0"/>
        <v>Baroh</v>
      </c>
      <c r="E8" s="22" t="str">
        <f>VLOOKUP(D8,audio_list_stym!$A$3:$E$18,5,FALSE)</f>
        <v>Ake</v>
      </c>
      <c r="F8" s="22">
        <v>3</v>
      </c>
      <c r="G8" s="22" t="str">
        <f t="shared" si="1"/>
        <v>Baroh.pic.search3</v>
      </c>
      <c r="H8" s="22" t="str">
        <f t="shared" si="2"/>
        <v>Ake_3</v>
      </c>
      <c r="I8" s="30">
        <f>IF(K8&lt;4,K8+1,K8-1)</f>
        <v>3</v>
      </c>
      <c r="J8" s="30">
        <f>IF(K8&lt;4,K8+2,K8-2)</f>
        <v>4</v>
      </c>
      <c r="K8">
        <f>VLOOKUP(E8,$P$2:$Q$9,2,FALSE)</f>
        <v>2</v>
      </c>
      <c r="L8" s="31">
        <f>IF(K8&lt;4,K8+3,K8-3)</f>
        <v>5</v>
      </c>
      <c r="M8">
        <v>3</v>
      </c>
      <c r="N8" t="str">
        <f t="shared" si="3"/>
        <v>a</v>
      </c>
      <c r="P8" t="s">
        <v>676</v>
      </c>
      <c r="Q8">
        <v>8</v>
      </c>
      <c r="S8" s="29" t="s">
        <v>1198</v>
      </c>
      <c r="T8" t="str">
        <f t="shared" si="4"/>
        <v>Codis</v>
      </c>
      <c r="U8" s="22" t="str">
        <f>VLOOKUP(T8,audio_list_stym!$A$3:$H$18,7,FALSE)</f>
        <v>Sapota</v>
      </c>
      <c r="V8" s="22">
        <v>3</v>
      </c>
      <c r="W8" s="22" t="str">
        <f t="shared" si="5"/>
        <v>Sapota3</v>
      </c>
      <c r="AC8" t="s">
        <v>1258</v>
      </c>
      <c r="AD8" t="s">
        <v>1302</v>
      </c>
    </row>
    <row r="9" spans="1:30" x14ac:dyDescent="0.2">
      <c r="B9" s="29" t="s">
        <v>1184</v>
      </c>
      <c r="C9" s="22" t="s">
        <v>1186</v>
      </c>
      <c r="D9" t="str">
        <f t="shared" si="0"/>
        <v>Baroh</v>
      </c>
      <c r="E9" s="22" t="str">
        <f>VLOOKUP(D9,audio_list_stym!$A$3:$E$18,5,FALSE)</f>
        <v>Ake</v>
      </c>
      <c r="F9" s="22">
        <v>4</v>
      </c>
      <c r="G9" s="22" t="str">
        <f t="shared" si="1"/>
        <v>Baroh.pic.search4</v>
      </c>
      <c r="H9" s="22" t="str">
        <f t="shared" si="2"/>
        <v>Ake_4</v>
      </c>
      <c r="I9" s="30">
        <f>IF(L9&lt;4,L9+1,L9-1)</f>
        <v>3</v>
      </c>
      <c r="J9" s="30">
        <f>IF(L9&lt;4,L9+2,L9-2)</f>
        <v>4</v>
      </c>
      <c r="K9" s="30">
        <f>IF(L9&lt;4,L9+3,L9-3)</f>
        <v>5</v>
      </c>
      <c r="L9">
        <f>VLOOKUP(E9,$P$2:$Q$9,2,FALSE)</f>
        <v>2</v>
      </c>
      <c r="M9">
        <v>4</v>
      </c>
      <c r="N9" t="str">
        <f t="shared" si="3"/>
        <v>s</v>
      </c>
      <c r="P9" t="s">
        <v>677</v>
      </c>
      <c r="Q9">
        <v>6</v>
      </c>
      <c r="S9" s="29" t="s">
        <v>1198</v>
      </c>
      <c r="T9" t="str">
        <f t="shared" si="4"/>
        <v>Codis</v>
      </c>
      <c r="U9" s="22" t="str">
        <f>VLOOKUP(T9,audio_list_stym!$A$3:$H$18,7,FALSE)</f>
        <v>Sapota</v>
      </c>
      <c r="V9" s="22">
        <v>4</v>
      </c>
      <c r="W9" s="22" t="str">
        <f t="shared" si="5"/>
        <v>Sapota4</v>
      </c>
      <c r="AC9" t="s">
        <v>1259</v>
      </c>
      <c r="AD9" t="s">
        <v>1303</v>
      </c>
    </row>
    <row r="10" spans="1:30" x14ac:dyDescent="0.2">
      <c r="B10" s="29" t="s">
        <v>1188</v>
      </c>
      <c r="C10" s="22" t="s">
        <v>1190</v>
      </c>
      <c r="D10" t="str">
        <f t="shared" si="0"/>
        <v>Liroh</v>
      </c>
      <c r="E10" s="22" t="str">
        <f>VLOOKUP(D10,audio_list_stym!$A$3:$E$18,5,FALSE)</f>
        <v>Finger</v>
      </c>
      <c r="F10" s="22">
        <v>1</v>
      </c>
      <c r="G10" s="22" t="str">
        <f t="shared" si="1"/>
        <v>Liroh.pic.search1</v>
      </c>
      <c r="H10" s="22" t="str">
        <f t="shared" si="2"/>
        <v>Finger_1</v>
      </c>
      <c r="I10">
        <f>VLOOKUP(E10,$P$2:$Q$9,2,FALSE)</f>
        <v>3</v>
      </c>
      <c r="J10" s="30">
        <f>IF(I10&lt;4,I10+1,I10-1)</f>
        <v>4</v>
      </c>
      <c r="K10" s="31">
        <f>IF(I10&lt;4,I10+2,I10-2)</f>
        <v>5</v>
      </c>
      <c r="L10" s="31">
        <f>IF(I10&lt;4,I10+3,I10-3)</f>
        <v>6</v>
      </c>
      <c r="M10">
        <v>1</v>
      </c>
      <c r="N10" t="str">
        <f t="shared" si="3"/>
        <v>q</v>
      </c>
      <c r="O10">
        <v>5</v>
      </c>
      <c r="S10" s="29"/>
      <c r="U10" s="22"/>
      <c r="V10" s="22"/>
      <c r="W10" s="22"/>
      <c r="AC10" s="29" t="s">
        <v>1180</v>
      </c>
      <c r="AD10" t="s">
        <v>895</v>
      </c>
    </row>
    <row r="11" spans="1:30" x14ac:dyDescent="0.2">
      <c r="B11" s="29" t="s">
        <v>1188</v>
      </c>
      <c r="C11" s="22" t="s">
        <v>1190</v>
      </c>
      <c r="D11" t="str">
        <f t="shared" si="0"/>
        <v>Liroh</v>
      </c>
      <c r="E11" s="22" t="str">
        <f>VLOOKUP(D11,audio_list_stym!$A$3:$E$18,5,FALSE)</f>
        <v>Finger</v>
      </c>
      <c r="F11" s="22">
        <v>2</v>
      </c>
      <c r="G11" s="22" t="str">
        <f t="shared" si="1"/>
        <v>Liroh.pic.search2</v>
      </c>
      <c r="H11" s="22" t="str">
        <f t="shared" si="2"/>
        <v>Finger_2</v>
      </c>
      <c r="I11" s="30">
        <f>IF(J11&lt;4,J11+1,J11-1)</f>
        <v>4</v>
      </c>
      <c r="J11">
        <f>VLOOKUP(E11,$P$2:$Q$9,2,FALSE)</f>
        <v>3</v>
      </c>
      <c r="K11" s="31">
        <f>IF(J11&lt;4,J11+2,J11-2)</f>
        <v>5</v>
      </c>
      <c r="L11" s="31">
        <f>IF(J11&lt;4,J11+3,J11-3)</f>
        <v>6</v>
      </c>
      <c r="M11">
        <v>2</v>
      </c>
      <c r="N11" t="str">
        <f t="shared" si="3"/>
        <v>w</v>
      </c>
      <c r="P11" t="s">
        <v>350</v>
      </c>
      <c r="Q11" t="s">
        <v>895</v>
      </c>
      <c r="S11" s="29"/>
      <c r="U11" s="22"/>
      <c r="V11" s="22"/>
      <c r="W11" s="22"/>
      <c r="AC11" s="29" t="s">
        <v>1184</v>
      </c>
      <c r="AD11" t="s">
        <v>896</v>
      </c>
    </row>
    <row r="12" spans="1:30" x14ac:dyDescent="0.2">
      <c r="B12" s="29" t="s">
        <v>1188</v>
      </c>
      <c r="C12" s="22" t="s">
        <v>1190</v>
      </c>
      <c r="D12" t="str">
        <f t="shared" si="0"/>
        <v>Liroh</v>
      </c>
      <c r="E12" s="22" t="str">
        <f>VLOOKUP(D12,audio_list_stym!$A$3:$E$18,5,FALSE)</f>
        <v>Finger</v>
      </c>
      <c r="F12" s="22">
        <v>3</v>
      </c>
      <c r="G12" s="22" t="str">
        <f t="shared" si="1"/>
        <v>Liroh.pic.search3</v>
      </c>
      <c r="H12" s="22" t="str">
        <f t="shared" si="2"/>
        <v>Finger_3</v>
      </c>
      <c r="I12" s="30">
        <f>IF(K12&lt;4,K12+1,K12-1)</f>
        <v>4</v>
      </c>
      <c r="J12" s="30">
        <f>IF(K12&lt;4,K12+2,K12-2)</f>
        <v>5</v>
      </c>
      <c r="K12">
        <f>VLOOKUP(E12,$P$2:$Q$9,2,FALSE)</f>
        <v>3</v>
      </c>
      <c r="L12" s="31">
        <f>IF(K12&lt;4,K12+3,K12-3)</f>
        <v>6</v>
      </c>
      <c r="M12">
        <v>3</v>
      </c>
      <c r="N12" t="str">
        <f t="shared" si="3"/>
        <v>a</v>
      </c>
      <c r="P12" t="s">
        <v>351</v>
      </c>
      <c r="Q12" t="s">
        <v>896</v>
      </c>
      <c r="S12" s="29"/>
      <c r="U12" s="22"/>
      <c r="V12" s="22"/>
      <c r="W12" s="22"/>
      <c r="AC12" s="29" t="s">
        <v>1188</v>
      </c>
      <c r="AD12" t="s">
        <v>897</v>
      </c>
    </row>
    <row r="13" spans="1:30" x14ac:dyDescent="0.2">
      <c r="B13" s="29" t="s">
        <v>1188</v>
      </c>
      <c r="C13" s="22" t="s">
        <v>1190</v>
      </c>
      <c r="D13" t="str">
        <f t="shared" si="0"/>
        <v>Liroh</v>
      </c>
      <c r="E13" s="22" t="str">
        <f>VLOOKUP(D13,audio_list_stym!$A$3:$E$18,5,FALSE)</f>
        <v>Finger</v>
      </c>
      <c r="F13" s="22">
        <v>4</v>
      </c>
      <c r="G13" s="22" t="str">
        <f t="shared" si="1"/>
        <v>Liroh.pic.search4</v>
      </c>
      <c r="H13" s="22" t="str">
        <f t="shared" si="2"/>
        <v>Finger_4</v>
      </c>
      <c r="I13" s="30">
        <f>IF(L13&lt;4,L13+1,L13-1)</f>
        <v>4</v>
      </c>
      <c r="J13" s="30">
        <f>IF(L13&lt;4,L13+2,L13-2)</f>
        <v>5</v>
      </c>
      <c r="K13" s="30">
        <f>IF(L13&lt;4,L13+3,L13-3)</f>
        <v>6</v>
      </c>
      <c r="L13">
        <f>VLOOKUP(E13,$P$2:$Q$9,2,FALSE)</f>
        <v>3</v>
      </c>
      <c r="M13">
        <v>4</v>
      </c>
      <c r="N13" t="str">
        <f t="shared" si="3"/>
        <v>s</v>
      </c>
      <c r="P13" t="s">
        <v>352</v>
      </c>
      <c r="Q13" t="s">
        <v>897</v>
      </c>
      <c r="S13" s="29"/>
      <c r="U13" s="22"/>
      <c r="V13" s="22"/>
      <c r="W13" s="22"/>
      <c r="AC13" s="29" t="s">
        <v>1192</v>
      </c>
      <c r="AD13" t="s">
        <v>898</v>
      </c>
    </row>
    <row r="14" spans="1:30" x14ac:dyDescent="0.2">
      <c r="B14" s="29" t="s">
        <v>1192</v>
      </c>
      <c r="C14" s="22" t="s">
        <v>1194</v>
      </c>
      <c r="D14" t="str">
        <f t="shared" si="0"/>
        <v>Fimon</v>
      </c>
      <c r="E14" s="22" t="str">
        <f>VLOOKUP(D14,audio_list_stym!$A$3:$E$18,5,FALSE)</f>
        <v>Gac</v>
      </c>
      <c r="F14" s="22">
        <v>1</v>
      </c>
      <c r="G14" s="22" t="str">
        <f t="shared" si="1"/>
        <v>Fimon.pic.search1</v>
      </c>
      <c r="H14" s="22" t="str">
        <f t="shared" si="2"/>
        <v>Gac_1</v>
      </c>
      <c r="I14">
        <f>VLOOKUP(E14,$P$2:$Q$9,2,FALSE)</f>
        <v>5</v>
      </c>
      <c r="J14" s="30">
        <f>IF(I14&lt;4,I14+1,I14-1)</f>
        <v>4</v>
      </c>
      <c r="K14" s="31">
        <f>IF(I14&lt;4,I14+2,I14-2)</f>
        <v>3</v>
      </c>
      <c r="L14" s="31">
        <f>IF(I14&lt;4,I14+3,I14-3)</f>
        <v>2</v>
      </c>
      <c r="M14">
        <v>1</v>
      </c>
      <c r="N14" t="str">
        <f t="shared" si="3"/>
        <v>q</v>
      </c>
      <c r="O14">
        <v>7</v>
      </c>
      <c r="P14" t="s">
        <v>353</v>
      </c>
      <c r="Q14" t="s">
        <v>898</v>
      </c>
      <c r="S14" s="29"/>
      <c r="U14" s="22"/>
      <c r="V14" s="22"/>
      <c r="W14" s="22"/>
      <c r="AC14" s="29" t="s">
        <v>1196</v>
      </c>
      <c r="AD14" t="s">
        <v>899</v>
      </c>
    </row>
    <row r="15" spans="1:30" x14ac:dyDescent="0.2">
      <c r="B15" s="29" t="s">
        <v>1192</v>
      </c>
      <c r="C15" s="22" t="s">
        <v>1194</v>
      </c>
      <c r="D15" t="str">
        <f t="shared" si="0"/>
        <v>Fimon</v>
      </c>
      <c r="E15" s="22" t="str">
        <f>VLOOKUP(D15,audio_list_stym!$A$3:$E$18,5,FALSE)</f>
        <v>Gac</v>
      </c>
      <c r="F15" s="22">
        <v>2</v>
      </c>
      <c r="G15" s="22" t="str">
        <f t="shared" si="1"/>
        <v>Fimon.pic.search2</v>
      </c>
      <c r="H15" s="22" t="str">
        <f t="shared" si="2"/>
        <v>Gac_2</v>
      </c>
      <c r="I15" s="30">
        <f>IF(J15&lt;4,J15+1,J15-1)</f>
        <v>4</v>
      </c>
      <c r="J15">
        <f>VLOOKUP(E15,$P$2:$Q$9,2,FALSE)</f>
        <v>5</v>
      </c>
      <c r="K15" s="31">
        <f>IF(J15&lt;4,J15+2,J15-2)</f>
        <v>3</v>
      </c>
      <c r="L15" s="31">
        <f>IF(J15&lt;4,J15+3,J15-3)</f>
        <v>2</v>
      </c>
      <c r="M15">
        <v>2</v>
      </c>
      <c r="N15" t="str">
        <f t="shared" si="3"/>
        <v>w</v>
      </c>
      <c r="P15" t="s">
        <v>354</v>
      </c>
      <c r="Q15" t="s">
        <v>899</v>
      </c>
      <c r="S15" s="29"/>
      <c r="U15" s="22"/>
      <c r="V15" s="22"/>
      <c r="W15" s="22"/>
      <c r="AC15" s="29" t="s">
        <v>1200</v>
      </c>
      <c r="AD15" t="s">
        <v>900</v>
      </c>
    </row>
    <row r="16" spans="1:30" x14ac:dyDescent="0.2">
      <c r="B16" s="29" t="s">
        <v>1192</v>
      </c>
      <c r="C16" s="22" t="s">
        <v>1194</v>
      </c>
      <c r="D16" t="str">
        <f t="shared" si="0"/>
        <v>Fimon</v>
      </c>
      <c r="E16" s="22" t="str">
        <f>VLOOKUP(D16,audio_list_stym!$A$3:$E$18,5,FALSE)</f>
        <v>Gac</v>
      </c>
      <c r="F16" s="22">
        <v>3</v>
      </c>
      <c r="G16" s="22" t="str">
        <f t="shared" si="1"/>
        <v>Fimon.pic.search3</v>
      </c>
      <c r="H16" s="22" t="str">
        <f t="shared" si="2"/>
        <v>Gac_3</v>
      </c>
      <c r="I16" s="30">
        <f>IF(K16&lt;4,K16+1,K16-1)</f>
        <v>4</v>
      </c>
      <c r="J16" s="30">
        <f>IF(K16&lt;4,K16+2,K16-2)</f>
        <v>3</v>
      </c>
      <c r="K16">
        <f>VLOOKUP(E16,$P$2:$Q$9,2,FALSE)</f>
        <v>5</v>
      </c>
      <c r="L16" s="31">
        <f>IF(K16&lt;4,K16+3,K16-3)</f>
        <v>2</v>
      </c>
      <c r="M16">
        <v>3</v>
      </c>
      <c r="N16" t="str">
        <f t="shared" si="3"/>
        <v>a</v>
      </c>
      <c r="P16" t="s">
        <v>355</v>
      </c>
      <c r="Q16" t="s">
        <v>900</v>
      </c>
      <c r="S16" s="29"/>
      <c r="U16" s="22"/>
      <c r="V16" s="22"/>
      <c r="W16" s="22"/>
      <c r="AC16" s="29" t="s">
        <v>1204</v>
      </c>
      <c r="AD16" t="s">
        <v>901</v>
      </c>
    </row>
    <row r="17" spans="2:30" x14ac:dyDescent="0.2">
      <c r="B17" s="29" t="s">
        <v>1192</v>
      </c>
      <c r="C17" s="22" t="s">
        <v>1194</v>
      </c>
      <c r="D17" t="str">
        <f t="shared" si="0"/>
        <v>Fimon</v>
      </c>
      <c r="E17" s="22" t="str">
        <f>VLOOKUP(D17,audio_list_stym!$A$3:$E$18,5,FALSE)</f>
        <v>Gac</v>
      </c>
      <c r="F17" s="22">
        <v>4</v>
      </c>
      <c r="G17" s="22" t="str">
        <f t="shared" si="1"/>
        <v>Fimon.pic.search4</v>
      </c>
      <c r="H17" s="22" t="str">
        <f t="shared" si="2"/>
        <v>Gac_4</v>
      </c>
      <c r="I17" s="30">
        <f>IF(L17&lt;4,L17+1,L17-1)</f>
        <v>4</v>
      </c>
      <c r="J17" s="30">
        <f>IF(L17&lt;4,L17+2,L17-2)</f>
        <v>3</v>
      </c>
      <c r="K17" s="30">
        <f>IF(L17&lt;4,L17+3,L17-3)</f>
        <v>2</v>
      </c>
      <c r="L17">
        <f>VLOOKUP(E17,$P$2:$Q$9,2,FALSE)</f>
        <v>5</v>
      </c>
      <c r="M17">
        <v>4</v>
      </c>
      <c r="N17" t="str">
        <f t="shared" si="3"/>
        <v>s</v>
      </c>
      <c r="P17" t="s">
        <v>356</v>
      </c>
      <c r="Q17" t="s">
        <v>901</v>
      </c>
      <c r="S17" s="29"/>
      <c r="U17" s="22"/>
      <c r="V17" s="22"/>
      <c r="W17" s="22"/>
      <c r="AC17" s="29" t="s">
        <v>1208</v>
      </c>
      <c r="AD17" t="s">
        <v>884</v>
      </c>
    </row>
    <row r="18" spans="2:30" x14ac:dyDescent="0.2">
      <c r="B18" s="29" t="s">
        <v>1196</v>
      </c>
      <c r="C18" s="22" t="s">
        <v>1198</v>
      </c>
      <c r="D18" t="str">
        <f t="shared" si="0"/>
        <v>Codis</v>
      </c>
      <c r="E18" s="22" t="str">
        <f>VLOOKUP(D18,audio_list_stym!$A$3:$E$18,5,FALSE)</f>
        <v>Noni</v>
      </c>
      <c r="F18" s="22">
        <v>1</v>
      </c>
      <c r="G18" s="22" t="str">
        <f t="shared" si="1"/>
        <v>Codis.pic.search1</v>
      </c>
      <c r="H18" s="22" t="str">
        <f t="shared" si="2"/>
        <v>Noni_1</v>
      </c>
      <c r="I18">
        <f>VLOOKUP(E18,$P$2:$Q$9,2,FALSE)</f>
        <v>7</v>
      </c>
      <c r="J18" s="30">
        <f>IF(I18&lt;4,I18+1,I18-1)</f>
        <v>6</v>
      </c>
      <c r="K18" s="31">
        <f>IF(I18&lt;4,I18+2,I18-2)</f>
        <v>5</v>
      </c>
      <c r="L18" s="31">
        <f>IF(I18&lt;4,I18+3,I18-3)</f>
        <v>4</v>
      </c>
      <c r="M18">
        <v>1</v>
      </c>
      <c r="N18" t="str">
        <f t="shared" si="3"/>
        <v>q</v>
      </c>
      <c r="P18" t="s">
        <v>357</v>
      </c>
      <c r="Q18" t="s">
        <v>884</v>
      </c>
      <c r="S18" s="29"/>
      <c r="U18" s="22"/>
      <c r="V18" s="22"/>
      <c r="W18" s="22"/>
      <c r="AC18" s="29" t="s">
        <v>1212</v>
      </c>
      <c r="AD18" t="s">
        <v>1288</v>
      </c>
    </row>
    <row r="19" spans="2:30" x14ac:dyDescent="0.2">
      <c r="B19" s="29" t="s">
        <v>1196</v>
      </c>
      <c r="C19" s="22" t="s">
        <v>1198</v>
      </c>
      <c r="D19" t="str">
        <f t="shared" si="0"/>
        <v>Codis</v>
      </c>
      <c r="E19" s="22" t="str">
        <f>VLOOKUP(D19,audio_list_stym!$A$3:$E$18,5,FALSE)</f>
        <v>Noni</v>
      </c>
      <c r="F19" s="22">
        <v>2</v>
      </c>
      <c r="G19" s="22" t="str">
        <f t="shared" si="1"/>
        <v>Codis.pic.search2</v>
      </c>
      <c r="H19" s="22" t="str">
        <f t="shared" si="2"/>
        <v>Noni_2</v>
      </c>
      <c r="I19" s="30">
        <f>IF(J19&lt;4,J19+1,J19-1)</f>
        <v>6</v>
      </c>
      <c r="J19">
        <f>VLOOKUP(E19,$P$2:$Q$9,2,FALSE)</f>
        <v>7</v>
      </c>
      <c r="K19" s="31">
        <f>IF(J19&lt;4,J19+2,J19-2)</f>
        <v>5</v>
      </c>
      <c r="L19" s="31">
        <f>IF(J19&lt;4,J19+3,J19-3)</f>
        <v>4</v>
      </c>
      <c r="M19">
        <v>2</v>
      </c>
      <c r="N19" t="str">
        <f t="shared" si="3"/>
        <v>w</v>
      </c>
      <c r="S19" s="29"/>
      <c r="U19" s="22"/>
      <c r="V19" s="22"/>
      <c r="W19" s="22"/>
      <c r="AC19" s="29" t="s">
        <v>1214</v>
      </c>
      <c r="AD19" t="s">
        <v>1289</v>
      </c>
    </row>
    <row r="20" spans="2:30" x14ac:dyDescent="0.2">
      <c r="B20" s="29" t="s">
        <v>1196</v>
      </c>
      <c r="C20" s="22" t="s">
        <v>1198</v>
      </c>
      <c r="D20" t="str">
        <f t="shared" si="0"/>
        <v>Codis</v>
      </c>
      <c r="E20" s="22" t="str">
        <f>VLOOKUP(D20,audio_list_stym!$A$3:$E$18,5,FALSE)</f>
        <v>Noni</v>
      </c>
      <c r="F20" s="22">
        <v>3</v>
      </c>
      <c r="G20" s="22" t="str">
        <f t="shared" si="1"/>
        <v>Codis.pic.search3</v>
      </c>
      <c r="H20" s="22" t="str">
        <f t="shared" si="2"/>
        <v>Noni_3</v>
      </c>
      <c r="I20" s="30">
        <f>IF(K20&lt;4,K20+1,K20-1)</f>
        <v>6</v>
      </c>
      <c r="J20" s="30">
        <f>IF(K20&lt;4,K20+2,K20-2)</f>
        <v>5</v>
      </c>
      <c r="K20">
        <f>VLOOKUP(E20,$P$2:$Q$9,2,FALSE)</f>
        <v>7</v>
      </c>
      <c r="L20" s="31">
        <f>IF(K20&lt;4,K20+3,K20-3)</f>
        <v>4</v>
      </c>
      <c r="M20">
        <v>3</v>
      </c>
      <c r="N20" t="str">
        <f t="shared" si="3"/>
        <v>a</v>
      </c>
      <c r="P20" s="29" t="s">
        <v>1180</v>
      </c>
      <c r="S20" s="29"/>
      <c r="U20" s="22"/>
      <c r="V20" s="22"/>
      <c r="W20" s="22"/>
      <c r="AC20" s="29" t="s">
        <v>1216</v>
      </c>
      <c r="AD20" t="s">
        <v>1290</v>
      </c>
    </row>
    <row r="21" spans="2:30" x14ac:dyDescent="0.2">
      <c r="B21" s="29" t="s">
        <v>1196</v>
      </c>
      <c r="C21" s="22" t="s">
        <v>1198</v>
      </c>
      <c r="D21" t="str">
        <f t="shared" si="0"/>
        <v>Codis</v>
      </c>
      <c r="E21" s="22" t="str">
        <f>VLOOKUP(D21,audio_list_stym!$A$3:$E$18,5,FALSE)</f>
        <v>Noni</v>
      </c>
      <c r="F21" s="22">
        <v>4</v>
      </c>
      <c r="G21" s="22" t="str">
        <f t="shared" si="1"/>
        <v>Codis.pic.search4</v>
      </c>
      <c r="H21" s="22" t="str">
        <f t="shared" si="2"/>
        <v>Noni_4</v>
      </c>
      <c r="I21" s="30">
        <f>IF(L21&lt;4,L21+1,L21-1)</f>
        <v>6</v>
      </c>
      <c r="J21" s="30">
        <f>IF(L21&lt;4,L21+2,L21-2)</f>
        <v>5</v>
      </c>
      <c r="K21" s="30">
        <f>IF(L21&lt;4,L21+3,L21-3)</f>
        <v>4</v>
      </c>
      <c r="L21">
        <f>VLOOKUP(E21,$P$2:$Q$9,2,FALSE)</f>
        <v>7</v>
      </c>
      <c r="M21">
        <v>4</v>
      </c>
      <c r="N21" t="str">
        <f t="shared" si="3"/>
        <v>s</v>
      </c>
      <c r="P21" s="29" t="s">
        <v>1184</v>
      </c>
      <c r="S21" s="29"/>
      <c r="U21" s="22"/>
      <c r="V21" s="22"/>
      <c r="W21" s="22"/>
      <c r="AC21" s="29" t="s">
        <v>1218</v>
      </c>
      <c r="AD21" t="s">
        <v>1291</v>
      </c>
    </row>
    <row r="22" spans="2:30" x14ac:dyDescent="0.2">
      <c r="B22" s="29" t="s">
        <v>1200</v>
      </c>
      <c r="C22" s="22" t="s">
        <v>1202</v>
      </c>
      <c r="D22" t="str">
        <f t="shared" si="0"/>
        <v>Gonic</v>
      </c>
      <c r="E22" s="22" t="str">
        <f>VLOOKUP(D22,audio_list_stym!$A$3:$E$18,5,FALSE)</f>
        <v>Sapota</v>
      </c>
      <c r="F22" s="22">
        <v>1</v>
      </c>
      <c r="G22" s="22" t="str">
        <f t="shared" si="1"/>
        <v>Gonic.pic.search1</v>
      </c>
      <c r="H22" s="22" t="str">
        <f t="shared" si="2"/>
        <v>Sapota_1</v>
      </c>
      <c r="I22">
        <f>VLOOKUP(E22,$P$2:$Q$9,2,FALSE)</f>
        <v>4</v>
      </c>
      <c r="J22" s="30">
        <f>IF(I22&lt;4,I22+1,I22-1)</f>
        <v>3</v>
      </c>
      <c r="K22" s="31">
        <f>IF(I22&lt;4,I22+2,I22-2)</f>
        <v>2</v>
      </c>
      <c r="L22" s="31">
        <f>IF(I22&lt;4,I22+3,I22-3)</f>
        <v>1</v>
      </c>
      <c r="M22">
        <v>1</v>
      </c>
      <c r="N22" t="str">
        <f t="shared" si="3"/>
        <v>q</v>
      </c>
      <c r="P22" s="29" t="s">
        <v>1188</v>
      </c>
      <c r="S22" s="29"/>
      <c r="U22" s="22"/>
      <c r="V22" s="22"/>
      <c r="W22" s="22"/>
      <c r="AC22" s="29" t="s">
        <v>1220</v>
      </c>
      <c r="AD22" t="s">
        <v>1292</v>
      </c>
    </row>
    <row r="23" spans="2:30" x14ac:dyDescent="0.2">
      <c r="B23" s="29" t="s">
        <v>1200</v>
      </c>
      <c r="C23" s="22" t="s">
        <v>1202</v>
      </c>
      <c r="D23" t="str">
        <f t="shared" si="0"/>
        <v>Gonic</v>
      </c>
      <c r="E23" s="22" t="str">
        <f>VLOOKUP(D23,audio_list_stym!$A$3:$E$18,5,FALSE)</f>
        <v>Sapota</v>
      </c>
      <c r="F23" s="22">
        <v>2</v>
      </c>
      <c r="G23" s="22" t="str">
        <f t="shared" si="1"/>
        <v>Gonic.pic.search2</v>
      </c>
      <c r="H23" s="22" t="str">
        <f t="shared" si="2"/>
        <v>Sapota_2</v>
      </c>
      <c r="I23" s="30">
        <f>IF(J23&lt;4,J23+1,J23-1)</f>
        <v>3</v>
      </c>
      <c r="J23">
        <f>VLOOKUP(E23,$P$2:$Q$9,2,FALSE)</f>
        <v>4</v>
      </c>
      <c r="K23" s="31">
        <f>IF(J23&lt;4,J23+2,J23-2)</f>
        <v>2</v>
      </c>
      <c r="L23" s="31">
        <f>IF(J23&lt;4,J23+3,J23-3)</f>
        <v>1</v>
      </c>
      <c r="M23">
        <v>2</v>
      </c>
      <c r="N23" t="str">
        <f t="shared" si="3"/>
        <v>w</v>
      </c>
      <c r="P23" s="29" t="s">
        <v>1192</v>
      </c>
      <c r="S23" s="29"/>
      <c r="U23" s="22"/>
      <c r="V23" s="22"/>
      <c r="W23" s="22"/>
      <c r="AC23" s="29" t="s">
        <v>1240</v>
      </c>
      <c r="AD23" t="s">
        <v>1293</v>
      </c>
    </row>
    <row r="24" spans="2:30" x14ac:dyDescent="0.2">
      <c r="B24" s="29" t="s">
        <v>1200</v>
      </c>
      <c r="C24" s="22" t="s">
        <v>1202</v>
      </c>
      <c r="D24" t="str">
        <f t="shared" si="0"/>
        <v>Gonic</v>
      </c>
      <c r="E24" s="22" t="str">
        <f>VLOOKUP(D24,audio_list_stym!$A$3:$E$18,5,FALSE)</f>
        <v>Sapota</v>
      </c>
      <c r="F24" s="22">
        <v>3</v>
      </c>
      <c r="G24" s="22" t="str">
        <f t="shared" si="1"/>
        <v>Gonic.pic.search3</v>
      </c>
      <c r="H24" s="22" t="str">
        <f t="shared" si="2"/>
        <v>Sapota_3</v>
      </c>
      <c r="I24" s="30">
        <f>IF(K24&lt;4,K24+1,K24-1)</f>
        <v>3</v>
      </c>
      <c r="J24" s="30">
        <f>IF(K24&lt;4,K24+2,K24-2)</f>
        <v>2</v>
      </c>
      <c r="K24">
        <f>VLOOKUP(E24,$P$2:$Q$9,2,FALSE)</f>
        <v>4</v>
      </c>
      <c r="L24" s="31">
        <f>IF(K24&lt;4,K24+3,K24-3)</f>
        <v>1</v>
      </c>
      <c r="M24">
        <v>3</v>
      </c>
      <c r="N24" t="str">
        <f t="shared" si="3"/>
        <v>a</v>
      </c>
      <c r="P24" s="29" t="s">
        <v>1196</v>
      </c>
      <c r="S24" s="29"/>
      <c r="U24" s="22"/>
      <c r="V24" s="22"/>
      <c r="W24" s="22"/>
      <c r="AC24" s="29" t="s">
        <v>1222</v>
      </c>
      <c r="AD24" t="s">
        <v>1294</v>
      </c>
    </row>
    <row r="25" spans="2:30" x14ac:dyDescent="0.2">
      <c r="B25" s="29" t="s">
        <v>1200</v>
      </c>
      <c r="C25" s="22" t="s">
        <v>1202</v>
      </c>
      <c r="D25" t="str">
        <f t="shared" si="0"/>
        <v>Gonic</v>
      </c>
      <c r="E25" s="22" t="str">
        <f>VLOOKUP(D25,audio_list_stym!$A$3:$E$18,5,FALSE)</f>
        <v>Sapota</v>
      </c>
      <c r="F25" s="22">
        <v>4</v>
      </c>
      <c r="G25" s="22" t="str">
        <f t="shared" si="1"/>
        <v>Gonic.pic.search4</v>
      </c>
      <c r="H25" s="22" t="str">
        <f t="shared" si="2"/>
        <v>Sapota_4</v>
      </c>
      <c r="I25" s="30">
        <f>IF(L25&lt;4,L25+1,L25-1)</f>
        <v>3</v>
      </c>
      <c r="J25" s="30">
        <f>IF(L25&lt;4,L25+2,L25-2)</f>
        <v>2</v>
      </c>
      <c r="K25" s="30">
        <f>IF(L25&lt;4,L25+3,L25-3)</f>
        <v>1</v>
      </c>
      <c r="L25">
        <f>VLOOKUP(E25,$P$2:$Q$9,2,FALSE)</f>
        <v>4</v>
      </c>
      <c r="M25">
        <v>4</v>
      </c>
      <c r="N25" t="str">
        <f t="shared" si="3"/>
        <v>s</v>
      </c>
      <c r="P25" s="29" t="s">
        <v>1200</v>
      </c>
      <c r="S25" s="29"/>
      <c r="U25" s="22"/>
      <c r="V25" s="22"/>
      <c r="W25" s="22"/>
      <c r="AC25" s="29" t="s">
        <v>1224</v>
      </c>
      <c r="AD25" t="s">
        <v>1295</v>
      </c>
    </row>
    <row r="26" spans="2:30" x14ac:dyDescent="0.2">
      <c r="B26" s="29" t="s">
        <v>1204</v>
      </c>
      <c r="C26" s="22" t="s">
        <v>1206</v>
      </c>
      <c r="D26" t="str">
        <f t="shared" si="0"/>
        <v>Todis</v>
      </c>
      <c r="E26" s="22" t="str">
        <f>VLOOKUP(D26,audio_list_stym!$A$3:$E$18,5,FALSE)</f>
        <v>Tamanid</v>
      </c>
      <c r="F26" s="22">
        <v>1</v>
      </c>
      <c r="G26" s="22" t="str">
        <f t="shared" si="1"/>
        <v>Todis.pic.search1</v>
      </c>
      <c r="H26" s="22" t="str">
        <f t="shared" si="2"/>
        <v>Tamanid_1</v>
      </c>
      <c r="I26">
        <f>VLOOKUP(E26,$P$2:$Q$9,2,FALSE)</f>
        <v>8</v>
      </c>
      <c r="J26" s="30">
        <f>IF(I26&lt;4,I26+1,I26-1)</f>
        <v>7</v>
      </c>
      <c r="K26" s="31">
        <f>IF(I26&lt;4,I26+2,I26-2)</f>
        <v>6</v>
      </c>
      <c r="L26" s="31">
        <f>IF(I26&lt;4,I26+3,I26-3)</f>
        <v>5</v>
      </c>
      <c r="M26">
        <v>1</v>
      </c>
      <c r="N26" t="str">
        <f t="shared" si="3"/>
        <v>q</v>
      </c>
      <c r="P26" s="29" t="s">
        <v>1204</v>
      </c>
      <c r="S26" s="29"/>
      <c r="U26" s="22"/>
      <c r="V26" s="22"/>
      <c r="W26" s="22"/>
      <c r="AC26" t="s">
        <v>1260</v>
      </c>
      <c r="AD26" t="s">
        <v>196</v>
      </c>
    </row>
    <row r="27" spans="2:30" x14ac:dyDescent="0.2">
      <c r="B27" s="29" t="s">
        <v>1204</v>
      </c>
      <c r="C27" s="22" t="s">
        <v>1206</v>
      </c>
      <c r="D27" t="str">
        <f t="shared" si="0"/>
        <v>Todis</v>
      </c>
      <c r="E27" s="22" t="str">
        <f>VLOOKUP(D27,audio_list_stym!$A$3:$E$18,5,FALSE)</f>
        <v>Tamanid</v>
      </c>
      <c r="F27" s="22">
        <v>2</v>
      </c>
      <c r="G27" s="22" t="str">
        <f t="shared" si="1"/>
        <v>Todis.pic.search2</v>
      </c>
      <c r="H27" s="22" t="str">
        <f t="shared" si="2"/>
        <v>Tamanid_2</v>
      </c>
      <c r="I27" s="30">
        <f>IF(J27&lt;4,J27+1,J27-1)</f>
        <v>7</v>
      </c>
      <c r="J27">
        <f>VLOOKUP(E27,$P$2:$Q$9,2,FALSE)</f>
        <v>8</v>
      </c>
      <c r="K27" s="31">
        <f>IF(J27&lt;4,J27+2,J27-2)</f>
        <v>6</v>
      </c>
      <c r="L27" s="31">
        <f>IF(J27&lt;4,J27+3,J27-3)</f>
        <v>5</v>
      </c>
      <c r="M27">
        <v>2</v>
      </c>
      <c r="N27" t="str">
        <f t="shared" si="3"/>
        <v>w</v>
      </c>
      <c r="P27" s="29" t="s">
        <v>1208</v>
      </c>
      <c r="S27" s="29"/>
      <c r="U27" s="22"/>
      <c r="V27" s="22"/>
      <c r="W27" s="22"/>
      <c r="AC27" t="s">
        <v>1261</v>
      </c>
      <c r="AD27" t="s">
        <v>197</v>
      </c>
    </row>
    <row r="28" spans="2:30" x14ac:dyDescent="0.2">
      <c r="B28" s="29" t="s">
        <v>1204</v>
      </c>
      <c r="C28" s="22" t="s">
        <v>1206</v>
      </c>
      <c r="D28" t="str">
        <f t="shared" si="0"/>
        <v>Todis</v>
      </c>
      <c r="E28" s="22" t="str">
        <f>VLOOKUP(D28,audio_list_stym!$A$3:$E$18,5,FALSE)</f>
        <v>Tamanid</v>
      </c>
      <c r="F28" s="22">
        <v>3</v>
      </c>
      <c r="G28" s="22" t="str">
        <f t="shared" si="1"/>
        <v>Todis.pic.search3</v>
      </c>
      <c r="H28" s="22" t="str">
        <f t="shared" si="2"/>
        <v>Tamanid_3</v>
      </c>
      <c r="I28" s="30">
        <f>IF(K28&lt;4,K28+1,K28-1)</f>
        <v>7</v>
      </c>
      <c r="J28" s="30">
        <f>IF(K28&lt;4,K28+2,K28-2)</f>
        <v>6</v>
      </c>
      <c r="K28">
        <f>VLOOKUP(E28,$P$2:$Q$9,2,FALSE)</f>
        <v>8</v>
      </c>
      <c r="L28" s="31">
        <f>IF(K28&lt;4,K28+3,K28-3)</f>
        <v>5</v>
      </c>
      <c r="M28">
        <v>3</v>
      </c>
      <c r="N28" t="str">
        <f t="shared" si="3"/>
        <v>a</v>
      </c>
      <c r="P28" s="29" t="s">
        <v>1212</v>
      </c>
      <c r="S28" s="29"/>
      <c r="U28" s="22"/>
      <c r="V28" s="22"/>
      <c r="W28" s="22"/>
      <c r="AC28" t="s">
        <v>1262</v>
      </c>
      <c r="AD28" t="s">
        <v>198</v>
      </c>
    </row>
    <row r="29" spans="2:30" x14ac:dyDescent="0.2">
      <c r="B29" s="29" t="s">
        <v>1204</v>
      </c>
      <c r="C29" s="22" t="s">
        <v>1206</v>
      </c>
      <c r="D29" t="str">
        <f t="shared" si="0"/>
        <v>Todis</v>
      </c>
      <c r="E29" s="22" t="str">
        <f>VLOOKUP(D29,audio_list_stym!$A$3:$E$18,5,FALSE)</f>
        <v>Tamanid</v>
      </c>
      <c r="F29" s="22">
        <v>4</v>
      </c>
      <c r="G29" s="22" t="str">
        <f t="shared" si="1"/>
        <v>Todis.pic.search4</v>
      </c>
      <c r="H29" s="22" t="str">
        <f t="shared" si="2"/>
        <v>Tamanid_4</v>
      </c>
      <c r="I29" s="30">
        <f>IF(L29&lt;4,L29+1,L29-1)</f>
        <v>7</v>
      </c>
      <c r="J29" s="30">
        <f>IF(L29&lt;4,L29+2,L29-2)</f>
        <v>6</v>
      </c>
      <c r="K29" s="30">
        <f>IF(L29&lt;4,L29+3,L29-3)</f>
        <v>5</v>
      </c>
      <c r="L29">
        <f>VLOOKUP(E29,$P$2:$Q$9,2,FALSE)</f>
        <v>8</v>
      </c>
      <c r="M29">
        <v>4</v>
      </c>
      <c r="N29" t="str">
        <f t="shared" si="3"/>
        <v>s</v>
      </c>
      <c r="P29" s="29" t="s">
        <v>1214</v>
      </c>
      <c r="S29" s="29"/>
      <c r="U29" s="22"/>
      <c r="V29" s="22"/>
      <c r="W29" s="22"/>
      <c r="AC29" t="s">
        <v>1263</v>
      </c>
      <c r="AD29" t="s">
        <v>199</v>
      </c>
    </row>
    <row r="30" spans="2:30" x14ac:dyDescent="0.2">
      <c r="B30" s="29" t="s">
        <v>1212</v>
      </c>
      <c r="C30" s="22" t="s">
        <v>1210</v>
      </c>
      <c r="D30" t="str">
        <f t="shared" si="0"/>
        <v>Pemat</v>
      </c>
      <c r="E30" s="22" t="str">
        <f>VLOOKUP(D30,audio_list_stym!$A$3:$E$18,5,FALSE)</f>
        <v>ZF</v>
      </c>
      <c r="F30" s="22">
        <v>1</v>
      </c>
      <c r="G30" s="22" t="str">
        <f t="shared" si="1"/>
        <v>Pemat.pic.search1</v>
      </c>
      <c r="H30" s="22" t="str">
        <f t="shared" si="2"/>
        <v>ZF_1</v>
      </c>
      <c r="I30">
        <f>VLOOKUP(E30,$P$2:$Q$9,2,FALSE)</f>
        <v>6</v>
      </c>
      <c r="J30" s="30">
        <f>IF(I30&lt;4,I30+1,I30-1)</f>
        <v>5</v>
      </c>
      <c r="K30" s="31">
        <f>IF(I30&lt;4,I30+2,I30-2)</f>
        <v>4</v>
      </c>
      <c r="L30" s="31">
        <f>IF(I30&lt;4,I30+3,I30-3)</f>
        <v>3</v>
      </c>
      <c r="M30">
        <v>1</v>
      </c>
      <c r="N30" t="str">
        <f t="shared" si="3"/>
        <v>q</v>
      </c>
      <c r="P30" s="29" t="s">
        <v>1216</v>
      </c>
      <c r="S30" s="29"/>
      <c r="U30" s="22"/>
      <c r="V30" s="22"/>
      <c r="W30" s="22"/>
      <c r="AC30" t="s">
        <v>1264</v>
      </c>
      <c r="AD30" t="s">
        <v>204</v>
      </c>
    </row>
    <row r="31" spans="2:30" x14ac:dyDescent="0.2">
      <c r="B31" s="29" t="s">
        <v>1214</v>
      </c>
      <c r="C31" s="22" t="s">
        <v>1210</v>
      </c>
      <c r="D31" t="str">
        <f t="shared" si="0"/>
        <v>Pemat</v>
      </c>
      <c r="E31" s="22" t="str">
        <f>VLOOKUP(D31,audio_list_stym!$A$3:$E$18,5,FALSE)</f>
        <v>ZF</v>
      </c>
      <c r="F31" s="22">
        <v>2</v>
      </c>
      <c r="G31" s="22" t="str">
        <f t="shared" si="1"/>
        <v>Pemat.pic.search2</v>
      </c>
      <c r="H31" s="22" t="str">
        <f t="shared" si="2"/>
        <v>ZF_2</v>
      </c>
      <c r="I31" s="30">
        <f>IF(J31&lt;4,J31+1,J31-1)</f>
        <v>5</v>
      </c>
      <c r="J31">
        <f>VLOOKUP(E31,$P$2:$Q$9,2,FALSE)</f>
        <v>6</v>
      </c>
      <c r="K31" s="31">
        <f>IF(J31&lt;4,J31+2,J31-2)</f>
        <v>4</v>
      </c>
      <c r="L31" s="31">
        <f>IF(J31&lt;4,J31+3,J31-3)</f>
        <v>3</v>
      </c>
      <c r="M31">
        <v>2</v>
      </c>
      <c r="N31" t="str">
        <f t="shared" si="3"/>
        <v>w</v>
      </c>
      <c r="P31" s="29" t="s">
        <v>1218</v>
      </c>
      <c r="S31" s="29"/>
      <c r="U31" s="22"/>
      <c r="V31" s="22"/>
      <c r="W31" s="22"/>
      <c r="AC31" t="s">
        <v>1265</v>
      </c>
      <c r="AD31" t="s">
        <v>205</v>
      </c>
    </row>
    <row r="32" spans="2:30" x14ac:dyDescent="0.2">
      <c r="B32" s="29" t="s">
        <v>1216</v>
      </c>
      <c r="C32" s="22" t="s">
        <v>1210</v>
      </c>
      <c r="D32" t="str">
        <f t="shared" si="0"/>
        <v>Pemat</v>
      </c>
      <c r="E32" s="22" t="str">
        <f>VLOOKUP(D32,audio_list_stym!$A$3:$E$18,5,FALSE)</f>
        <v>ZF</v>
      </c>
      <c r="F32" s="22">
        <v>3</v>
      </c>
      <c r="G32" s="22" t="str">
        <f t="shared" si="1"/>
        <v>Pemat.pic.search3</v>
      </c>
      <c r="H32" s="22" t="str">
        <f t="shared" si="2"/>
        <v>ZF_3</v>
      </c>
      <c r="I32" s="30">
        <f>IF(K32&lt;4,K32+1,K32-1)</f>
        <v>5</v>
      </c>
      <c r="J32" s="30">
        <f>IF(K32&lt;4,K32+2,K32-2)</f>
        <v>4</v>
      </c>
      <c r="K32">
        <f>VLOOKUP(E32,$P$2:$Q$9,2,FALSE)</f>
        <v>6</v>
      </c>
      <c r="L32" s="31">
        <f>IF(K32&lt;4,K32+3,K32-3)</f>
        <v>3</v>
      </c>
      <c r="M32">
        <v>3</v>
      </c>
      <c r="N32" t="str">
        <f t="shared" si="3"/>
        <v>a</v>
      </c>
      <c r="P32" s="29" t="s">
        <v>1220</v>
      </c>
      <c r="S32" s="29"/>
      <c r="U32" s="22"/>
      <c r="V32" s="22"/>
      <c r="W32" s="22"/>
      <c r="AC32" t="s">
        <v>1266</v>
      </c>
      <c r="AD32" t="s">
        <v>206</v>
      </c>
    </row>
    <row r="33" spans="1:30" x14ac:dyDescent="0.2">
      <c r="B33" s="29" t="s">
        <v>1218</v>
      </c>
      <c r="C33" s="22" t="s">
        <v>1210</v>
      </c>
      <c r="D33" t="str">
        <f t="shared" si="0"/>
        <v>Pemat</v>
      </c>
      <c r="E33" s="22" t="str">
        <f>VLOOKUP(D33,audio_list_stym!$A$3:$E$18,5,FALSE)</f>
        <v>ZF</v>
      </c>
      <c r="F33" s="22">
        <v>4</v>
      </c>
      <c r="G33" s="22" t="str">
        <f t="shared" si="1"/>
        <v>Pemat.pic.search4</v>
      </c>
      <c r="H33" s="22" t="str">
        <f t="shared" si="2"/>
        <v>ZF_4</v>
      </c>
      <c r="I33" s="30">
        <f>IF(L33&lt;4,L33+1,L33-1)</f>
        <v>5</v>
      </c>
      <c r="J33" s="30">
        <f>IF(L33&lt;4,L33+2,L33-2)</f>
        <v>4</v>
      </c>
      <c r="K33" s="30">
        <f>IF(L33&lt;4,L33+3,L33-3)</f>
        <v>3</v>
      </c>
      <c r="L33">
        <f>VLOOKUP(E33,$P$2:$Q$9,2,FALSE)</f>
        <v>6</v>
      </c>
      <c r="M33">
        <v>4</v>
      </c>
      <c r="N33" t="str">
        <f t="shared" si="3"/>
        <v>s</v>
      </c>
      <c r="P33" s="29" t="s">
        <v>1240</v>
      </c>
      <c r="S33" s="29"/>
      <c r="U33" s="22"/>
      <c r="V33" s="22"/>
      <c r="W33" s="22"/>
      <c r="AC33" t="s">
        <v>1267</v>
      </c>
      <c r="AD33" t="s">
        <v>207</v>
      </c>
    </row>
    <row r="34" spans="1:30" x14ac:dyDescent="0.2">
      <c r="A34">
        <v>1</v>
      </c>
      <c r="B34" s="29" t="s">
        <v>1220</v>
      </c>
      <c r="C34" s="22" t="s">
        <v>1182</v>
      </c>
      <c r="D34" t="str">
        <f t="shared" ref="D34:D65" si="6">LEFT(C34,5)</f>
        <v>Renan</v>
      </c>
      <c r="E34" s="22" t="str">
        <f>VLOOKUP(D34,audio_list_stym!$A$3:$E$18,5,FALSE)</f>
        <v>Ackee</v>
      </c>
      <c r="F34" s="22">
        <v>5</v>
      </c>
      <c r="G34" s="22" t="str">
        <f t="shared" ref="G34:G65" si="7">C34&amp;F34</f>
        <v>Renan.pic.search5</v>
      </c>
      <c r="H34" s="22" t="str">
        <f t="shared" ref="H34:H65" si="8">E34&amp;"_"&amp;A34</f>
        <v>Ackee_1</v>
      </c>
      <c r="I34" s="30">
        <f>IF(L34&lt;4,L34+1,L34-1)</f>
        <v>2</v>
      </c>
      <c r="J34" s="30">
        <f>IF(L34&lt;4,L34+2,L34-2)</f>
        <v>3</v>
      </c>
      <c r="K34" s="30">
        <f>IF(L34&lt;4,L34+3,L34-3)</f>
        <v>4</v>
      </c>
      <c r="L34">
        <f>VLOOKUP(E34,$P$2:$Q$9,2,FALSE)</f>
        <v>1</v>
      </c>
      <c r="M34">
        <v>4</v>
      </c>
      <c r="N34" t="str">
        <f t="shared" ref="N34:N65" si="9">IF(M34=1,"q",IF(M34=2,"w",IF(M34=3,"a",IF(M34=4,"s",0))))</f>
        <v>s</v>
      </c>
      <c r="P34" s="29" t="s">
        <v>1222</v>
      </c>
      <c r="S34" s="29"/>
      <c r="U34" s="22"/>
      <c r="V34" s="22"/>
      <c r="W34" s="22"/>
      <c r="AC34" t="s">
        <v>1268</v>
      </c>
      <c r="AD34" t="s">
        <v>212</v>
      </c>
    </row>
    <row r="35" spans="1:30" x14ac:dyDescent="0.2">
      <c r="A35">
        <v>2</v>
      </c>
      <c r="B35" s="29" t="s">
        <v>1240</v>
      </c>
      <c r="C35" s="22" t="s">
        <v>1182</v>
      </c>
      <c r="D35" t="str">
        <f t="shared" si="6"/>
        <v>Renan</v>
      </c>
      <c r="E35" s="22" t="str">
        <f>VLOOKUP(D35,audio_list_stym!$A$3:$E$18,5,FALSE)</f>
        <v>Ackee</v>
      </c>
      <c r="F35" s="22">
        <v>6</v>
      </c>
      <c r="G35" s="22" t="str">
        <f t="shared" si="7"/>
        <v>Renan.pic.search6</v>
      </c>
      <c r="H35" s="22" t="str">
        <f t="shared" si="8"/>
        <v>Ackee_2</v>
      </c>
      <c r="I35" s="30">
        <f>IF(K35&lt;4,K35+1,K35-1)</f>
        <v>2</v>
      </c>
      <c r="J35" s="30">
        <f>IF(K35&lt;4,K35+2,K35-2)</f>
        <v>3</v>
      </c>
      <c r="K35">
        <f>VLOOKUP(E35,$P$2:$Q$9,2,FALSE)</f>
        <v>1</v>
      </c>
      <c r="L35" s="30">
        <f>IF(K35&lt;4,K35+3,K35-3)</f>
        <v>4</v>
      </c>
      <c r="M35">
        <v>3</v>
      </c>
      <c r="N35" t="str">
        <f t="shared" si="9"/>
        <v>a</v>
      </c>
      <c r="P35" s="29" t="s">
        <v>1224</v>
      </c>
      <c r="S35" s="29"/>
      <c r="U35" s="22"/>
      <c r="V35" s="22"/>
      <c r="W35" s="22"/>
      <c r="AC35" t="s">
        <v>1269</v>
      </c>
      <c r="AD35" t="s">
        <v>213</v>
      </c>
    </row>
    <row r="36" spans="1:30" x14ac:dyDescent="0.2">
      <c r="A36">
        <v>3</v>
      </c>
      <c r="B36" s="29" t="s">
        <v>1222</v>
      </c>
      <c r="C36" s="22" t="s">
        <v>1182</v>
      </c>
      <c r="D36" t="str">
        <f t="shared" si="6"/>
        <v>Renan</v>
      </c>
      <c r="E36" s="22" t="str">
        <f>VLOOKUP(D36,audio_list_stym!$A$3:$E$18,5,FALSE)</f>
        <v>Ackee</v>
      </c>
      <c r="F36" s="22">
        <v>7</v>
      </c>
      <c r="G36" s="22" t="str">
        <f t="shared" si="7"/>
        <v>Renan.pic.search7</v>
      </c>
      <c r="H36" s="22" t="str">
        <f t="shared" si="8"/>
        <v>Ackee_3</v>
      </c>
      <c r="I36" s="30">
        <f>IF(J36&lt;4,J36+1,J36-1)</f>
        <v>2</v>
      </c>
      <c r="J36">
        <f>VLOOKUP(E36,$P$2:$Q$9,2,FALSE)</f>
        <v>1</v>
      </c>
      <c r="K36" s="30">
        <f>IF(J3&lt;4,J36+2,J36-2)</f>
        <v>3</v>
      </c>
      <c r="L36" s="30">
        <f>IF(J36&lt;4,J36+3,J36-3)</f>
        <v>4</v>
      </c>
      <c r="M36">
        <v>2</v>
      </c>
      <c r="N36" t="str">
        <f t="shared" si="9"/>
        <v>w</v>
      </c>
      <c r="S36" s="29"/>
      <c r="U36" s="22"/>
      <c r="V36" s="22"/>
      <c r="W36" s="22"/>
      <c r="AC36" t="s">
        <v>1270</v>
      </c>
      <c r="AD36" t="s">
        <v>214</v>
      </c>
    </row>
    <row r="37" spans="1:30" x14ac:dyDescent="0.2">
      <c r="A37">
        <v>4</v>
      </c>
      <c r="B37" s="29" t="s">
        <v>1224</v>
      </c>
      <c r="C37" s="22" t="s">
        <v>1182</v>
      </c>
      <c r="D37" t="str">
        <f t="shared" si="6"/>
        <v>Renan</v>
      </c>
      <c r="E37" s="22" t="str">
        <f>VLOOKUP(D37,audio_list_stym!$A$3:$E$18,5,FALSE)</f>
        <v>Ackee</v>
      </c>
      <c r="F37" s="22">
        <v>8</v>
      </c>
      <c r="G37" s="22" t="str">
        <f t="shared" si="7"/>
        <v>Renan.pic.search8</v>
      </c>
      <c r="H37" s="22" t="str">
        <f t="shared" si="8"/>
        <v>Ackee_4</v>
      </c>
      <c r="I37">
        <f>VLOOKUP(E37,$P$2:$Q$9,2,FALSE)</f>
        <v>1</v>
      </c>
      <c r="J37" s="30">
        <f>IF(I37&lt;4,I37+2,I37-2)</f>
        <v>3</v>
      </c>
      <c r="K37" s="30">
        <f>IF(I37&lt;4,I37+3,I37-3)</f>
        <v>4</v>
      </c>
      <c r="L37" s="30">
        <f>IF(I37&lt;4,I37+4,I37-4)</f>
        <v>5</v>
      </c>
      <c r="M37">
        <v>1</v>
      </c>
      <c r="N37" t="str">
        <f t="shared" si="9"/>
        <v>q</v>
      </c>
      <c r="S37" s="29"/>
      <c r="U37" s="22"/>
      <c r="V37" s="22"/>
      <c r="W37" s="22"/>
      <c r="AC37" t="s">
        <v>1271</v>
      </c>
      <c r="AD37" t="s">
        <v>215</v>
      </c>
    </row>
    <row r="38" spans="1:30" x14ac:dyDescent="0.2">
      <c r="A38">
        <v>1</v>
      </c>
      <c r="B38" s="29" t="s">
        <v>1216</v>
      </c>
      <c r="C38" s="22" t="s">
        <v>1186</v>
      </c>
      <c r="D38" t="str">
        <f t="shared" si="6"/>
        <v>Baroh</v>
      </c>
      <c r="E38" s="22" t="str">
        <f>VLOOKUP(D38,audio_list_stym!$A$3:$E$18,5,FALSE)</f>
        <v>Ake</v>
      </c>
      <c r="F38" s="22">
        <v>5</v>
      </c>
      <c r="G38" s="22" t="str">
        <f t="shared" si="7"/>
        <v>Baroh.pic.search5</v>
      </c>
      <c r="H38" s="22" t="str">
        <f t="shared" si="8"/>
        <v>Ake_1</v>
      </c>
      <c r="I38" s="30">
        <f>IF(L38&lt;4,L38+1,L38-1)</f>
        <v>3</v>
      </c>
      <c r="J38" s="30">
        <f>IF(L38&lt;4,L38+2,L38-2)</f>
        <v>4</v>
      </c>
      <c r="K38" s="30">
        <f>IF(L38&lt;4,L38+3,L38-3)</f>
        <v>5</v>
      </c>
      <c r="L38">
        <f>VLOOKUP(E38,$P$2:$Q$9,2,FALSE)</f>
        <v>2</v>
      </c>
      <c r="M38">
        <v>4</v>
      </c>
      <c r="N38" t="str">
        <f t="shared" si="9"/>
        <v>s</v>
      </c>
      <c r="S38" s="29"/>
      <c r="U38" s="22"/>
      <c r="V38" s="22"/>
      <c r="W38" s="22"/>
      <c r="AC38" t="s">
        <v>1272</v>
      </c>
      <c r="AD38" t="s">
        <v>220</v>
      </c>
    </row>
    <row r="39" spans="1:30" x14ac:dyDescent="0.2">
      <c r="A39">
        <v>2</v>
      </c>
      <c r="B39" s="29" t="s">
        <v>1218</v>
      </c>
      <c r="C39" s="22" t="s">
        <v>1186</v>
      </c>
      <c r="D39" t="str">
        <f t="shared" si="6"/>
        <v>Baroh</v>
      </c>
      <c r="E39" s="22" t="str">
        <f>VLOOKUP(D39,audio_list_stym!$A$3:$E$18,5,FALSE)</f>
        <v>Ake</v>
      </c>
      <c r="F39" s="22">
        <v>6</v>
      </c>
      <c r="G39" s="22" t="str">
        <f t="shared" si="7"/>
        <v>Baroh.pic.search6</v>
      </c>
      <c r="H39" s="22" t="str">
        <f t="shared" si="8"/>
        <v>Ake_2</v>
      </c>
      <c r="I39" s="30">
        <f>IF(K39&lt;4,K39+1,K39-1)</f>
        <v>3</v>
      </c>
      <c r="J39" s="30">
        <f>IF(K39&lt;4,K39+2,K39-2)</f>
        <v>4</v>
      </c>
      <c r="K39">
        <f>VLOOKUP(E39,$P$2:$Q$9,2,FALSE)</f>
        <v>2</v>
      </c>
      <c r="L39" s="30">
        <f>IF(K39&lt;4,K39+3,K39-3)</f>
        <v>5</v>
      </c>
      <c r="M39">
        <v>3</v>
      </c>
      <c r="N39" t="str">
        <f t="shared" si="9"/>
        <v>a</v>
      </c>
      <c r="S39" s="29"/>
      <c r="U39" s="22"/>
      <c r="V39" s="22"/>
      <c r="W39" s="22"/>
      <c r="AC39" t="s">
        <v>1273</v>
      </c>
      <c r="AD39" t="s">
        <v>221</v>
      </c>
    </row>
    <row r="40" spans="1:30" x14ac:dyDescent="0.2">
      <c r="A40">
        <v>3</v>
      </c>
      <c r="B40" s="29" t="s">
        <v>1220</v>
      </c>
      <c r="C40" s="22" t="s">
        <v>1186</v>
      </c>
      <c r="D40" t="str">
        <f t="shared" si="6"/>
        <v>Baroh</v>
      </c>
      <c r="E40" s="22" t="str">
        <f>VLOOKUP(D40,audio_list_stym!$A$3:$E$18,5,FALSE)</f>
        <v>Ake</v>
      </c>
      <c r="F40" s="22">
        <v>7</v>
      </c>
      <c r="G40" s="22" t="str">
        <f t="shared" si="7"/>
        <v>Baroh.pic.search7</v>
      </c>
      <c r="H40" s="22" t="str">
        <f t="shared" si="8"/>
        <v>Ake_3</v>
      </c>
      <c r="I40" s="30">
        <f>IF(J40&lt;4,J40+1,J40-1)</f>
        <v>3</v>
      </c>
      <c r="J40">
        <f>VLOOKUP(E40,$P$2:$Q$9,2,FALSE)</f>
        <v>2</v>
      </c>
      <c r="K40" s="30">
        <f>IF(J7&lt;4,J40+2,J40-2)</f>
        <v>4</v>
      </c>
      <c r="L40" s="30">
        <f>IF(J40&lt;4,J40+3,J40-3)</f>
        <v>5</v>
      </c>
      <c r="M40">
        <v>2</v>
      </c>
      <c r="N40" t="str">
        <f t="shared" si="9"/>
        <v>w</v>
      </c>
      <c r="S40" s="29"/>
      <c r="U40" s="22"/>
      <c r="V40" s="22"/>
      <c r="W40" s="22"/>
      <c r="AC40" t="s">
        <v>1274</v>
      </c>
      <c r="AD40" t="s">
        <v>222</v>
      </c>
    </row>
    <row r="41" spans="1:30" x14ac:dyDescent="0.2">
      <c r="A41">
        <v>4</v>
      </c>
      <c r="B41" s="29" t="s">
        <v>1240</v>
      </c>
      <c r="C41" s="22" t="s">
        <v>1186</v>
      </c>
      <c r="D41" t="str">
        <f t="shared" si="6"/>
        <v>Baroh</v>
      </c>
      <c r="E41" s="22" t="str">
        <f>VLOOKUP(D41,audio_list_stym!$A$3:$E$18,5,FALSE)</f>
        <v>Ake</v>
      </c>
      <c r="F41" s="22">
        <v>8</v>
      </c>
      <c r="G41" s="22" t="str">
        <f t="shared" si="7"/>
        <v>Baroh.pic.search8</v>
      </c>
      <c r="H41" s="22" t="str">
        <f t="shared" si="8"/>
        <v>Ake_4</v>
      </c>
      <c r="I41">
        <f>VLOOKUP(E41,$P$2:$Q$9,2,FALSE)</f>
        <v>2</v>
      </c>
      <c r="J41" s="30">
        <f>IF(I41&lt;4,I41+2,I41-2)</f>
        <v>4</v>
      </c>
      <c r="K41" s="30">
        <f>IF(I41&lt;4,I41+3,I41-3)</f>
        <v>5</v>
      </c>
      <c r="L41" s="30">
        <f>IF(I41&lt;4,I41+4,I41-4)</f>
        <v>6</v>
      </c>
      <c r="M41">
        <v>1</v>
      </c>
      <c r="N41" t="str">
        <f t="shared" si="9"/>
        <v>q</v>
      </c>
      <c r="S41" s="29"/>
      <c r="U41" s="22"/>
      <c r="V41" s="22"/>
      <c r="W41" s="22"/>
      <c r="AC41" t="s">
        <v>1275</v>
      </c>
      <c r="AD41" t="s">
        <v>223</v>
      </c>
    </row>
    <row r="42" spans="1:30" x14ac:dyDescent="0.2">
      <c r="A42">
        <v>1</v>
      </c>
      <c r="B42" s="29" t="s">
        <v>1224</v>
      </c>
      <c r="C42" s="22" t="s">
        <v>1190</v>
      </c>
      <c r="D42" t="str">
        <f t="shared" si="6"/>
        <v>Liroh</v>
      </c>
      <c r="E42" s="22" t="str">
        <f>VLOOKUP(D42,audio_list_stym!$A$3:$E$18,5,FALSE)</f>
        <v>Finger</v>
      </c>
      <c r="F42" s="22">
        <v>5</v>
      </c>
      <c r="G42" s="22" t="str">
        <f t="shared" si="7"/>
        <v>Liroh.pic.search5</v>
      </c>
      <c r="H42" s="22" t="str">
        <f t="shared" si="8"/>
        <v>Finger_1</v>
      </c>
      <c r="I42" s="30">
        <f>IF(L42&lt;4,L42+1,L42-1)</f>
        <v>4</v>
      </c>
      <c r="J42" s="30">
        <f>IF(L42&lt;4,L42+2,L42-2)</f>
        <v>5</v>
      </c>
      <c r="K42" s="30">
        <f>IF(L42&lt;4,L42+3,L42-3)</f>
        <v>6</v>
      </c>
      <c r="L42">
        <f>VLOOKUP(E42,$P$2:$Q$9,2,FALSE)</f>
        <v>3</v>
      </c>
      <c r="M42">
        <v>4</v>
      </c>
      <c r="N42" t="str">
        <f t="shared" si="9"/>
        <v>s</v>
      </c>
      <c r="S42" s="29"/>
      <c r="U42" s="22"/>
      <c r="V42" s="22"/>
      <c r="W42" s="22"/>
      <c r="AC42" t="s">
        <v>1276</v>
      </c>
      <c r="AD42" t="s">
        <v>228</v>
      </c>
    </row>
    <row r="43" spans="1:30" x14ac:dyDescent="0.2">
      <c r="A43">
        <v>2</v>
      </c>
      <c r="B43" s="29" t="s">
        <v>1240</v>
      </c>
      <c r="C43" s="22" t="s">
        <v>1190</v>
      </c>
      <c r="D43" t="str">
        <f t="shared" si="6"/>
        <v>Liroh</v>
      </c>
      <c r="E43" s="22" t="str">
        <f>VLOOKUP(D43,audio_list_stym!$A$3:$E$18,5,FALSE)</f>
        <v>Finger</v>
      </c>
      <c r="F43" s="22">
        <v>6</v>
      </c>
      <c r="G43" s="22" t="str">
        <f t="shared" si="7"/>
        <v>Liroh.pic.search6</v>
      </c>
      <c r="H43" s="22" t="str">
        <f t="shared" si="8"/>
        <v>Finger_2</v>
      </c>
      <c r="I43" s="30">
        <f>IF(K43&lt;4,K43+1,K43-1)</f>
        <v>4</v>
      </c>
      <c r="J43" s="30">
        <f>IF(K43&lt;4,K43+2,K43-2)</f>
        <v>5</v>
      </c>
      <c r="K43">
        <f>VLOOKUP(E43,$P$2:$Q$9,2,FALSE)</f>
        <v>3</v>
      </c>
      <c r="L43" s="30">
        <f>IF(K43&lt;4,K43+3,K43-3)</f>
        <v>6</v>
      </c>
      <c r="M43">
        <v>3</v>
      </c>
      <c r="N43" t="str">
        <f t="shared" si="9"/>
        <v>a</v>
      </c>
      <c r="S43" s="29"/>
      <c r="U43" s="22"/>
      <c r="V43" s="22"/>
      <c r="W43" s="22"/>
      <c r="AC43" t="s">
        <v>1277</v>
      </c>
      <c r="AD43" t="s">
        <v>229</v>
      </c>
    </row>
    <row r="44" spans="1:30" x14ac:dyDescent="0.2">
      <c r="A44">
        <v>3</v>
      </c>
      <c r="B44" s="29" t="s">
        <v>1218</v>
      </c>
      <c r="C44" s="22" t="s">
        <v>1190</v>
      </c>
      <c r="D44" t="str">
        <f t="shared" si="6"/>
        <v>Liroh</v>
      </c>
      <c r="E44" s="22" t="str">
        <f>VLOOKUP(D44,audio_list_stym!$A$3:$E$18,5,FALSE)</f>
        <v>Finger</v>
      </c>
      <c r="F44" s="22">
        <v>7</v>
      </c>
      <c r="G44" s="22" t="str">
        <f t="shared" si="7"/>
        <v>Liroh.pic.search7</v>
      </c>
      <c r="H44" s="22" t="str">
        <f t="shared" si="8"/>
        <v>Finger_3</v>
      </c>
      <c r="I44" s="30">
        <f>IF(J44&lt;4,J44+1,J44-1)</f>
        <v>4</v>
      </c>
      <c r="J44">
        <f>VLOOKUP(E44,$P$2:$Q$9,2,FALSE)</f>
        <v>3</v>
      </c>
      <c r="K44" s="30">
        <f>IF(J11&lt;4,J44+2,J44-2)</f>
        <v>5</v>
      </c>
      <c r="L44" s="30">
        <f>IF(J44&lt;4,J44+3,J44-3)</f>
        <v>6</v>
      </c>
      <c r="M44">
        <v>2</v>
      </c>
      <c r="N44" t="str">
        <f t="shared" si="9"/>
        <v>w</v>
      </c>
      <c r="S44" s="29"/>
      <c r="U44" s="22"/>
      <c r="V44" s="22"/>
      <c r="W44" s="22"/>
      <c r="AC44" t="s">
        <v>1278</v>
      </c>
      <c r="AD44" t="s">
        <v>230</v>
      </c>
    </row>
    <row r="45" spans="1:30" x14ac:dyDescent="0.2">
      <c r="A45">
        <v>4</v>
      </c>
      <c r="B45" s="29" t="s">
        <v>1216</v>
      </c>
      <c r="C45" s="22" t="s">
        <v>1190</v>
      </c>
      <c r="D45" t="str">
        <f t="shared" si="6"/>
        <v>Liroh</v>
      </c>
      <c r="E45" s="22" t="str">
        <f>VLOOKUP(D45,audio_list_stym!$A$3:$E$18,5,FALSE)</f>
        <v>Finger</v>
      </c>
      <c r="F45" s="22">
        <v>8</v>
      </c>
      <c r="G45" s="22" t="str">
        <f t="shared" si="7"/>
        <v>Liroh.pic.search8</v>
      </c>
      <c r="H45" s="22" t="str">
        <f t="shared" si="8"/>
        <v>Finger_4</v>
      </c>
      <c r="I45">
        <f>VLOOKUP(E45,$P$2:$Q$9,2,FALSE)</f>
        <v>3</v>
      </c>
      <c r="J45" s="30">
        <f>IF(I45&lt;4,I45+2,I45-2)</f>
        <v>5</v>
      </c>
      <c r="K45" s="30">
        <f>IF(I45&lt;4,I45+3,I45-3)</f>
        <v>6</v>
      </c>
      <c r="L45" s="30">
        <f>IF(I45&lt;4,I45+4,I45-4)</f>
        <v>7</v>
      </c>
      <c r="M45">
        <v>1</v>
      </c>
      <c r="N45" t="str">
        <f t="shared" si="9"/>
        <v>q</v>
      </c>
      <c r="S45" s="29"/>
      <c r="U45" s="22"/>
      <c r="V45" s="22"/>
      <c r="W45" s="22"/>
      <c r="AC45" t="s">
        <v>1279</v>
      </c>
      <c r="AD45" t="s">
        <v>231</v>
      </c>
    </row>
    <row r="46" spans="1:30" x14ac:dyDescent="0.2">
      <c r="A46">
        <v>1</v>
      </c>
      <c r="B46" s="29" t="s">
        <v>1222</v>
      </c>
      <c r="C46" s="22" t="s">
        <v>1194</v>
      </c>
      <c r="D46" t="str">
        <f t="shared" si="6"/>
        <v>Fimon</v>
      </c>
      <c r="E46" s="22" t="str">
        <f>VLOOKUP(D46,audio_list_stym!$A$3:$E$18,5,FALSE)</f>
        <v>Gac</v>
      </c>
      <c r="F46" s="22">
        <v>5</v>
      </c>
      <c r="G46" s="22" t="str">
        <f t="shared" si="7"/>
        <v>Fimon.pic.search5</v>
      </c>
      <c r="H46" s="22" t="str">
        <f t="shared" si="8"/>
        <v>Gac_1</v>
      </c>
      <c r="I46" s="30">
        <f>IF(L46&lt;4,L46+1,L46-1)</f>
        <v>4</v>
      </c>
      <c r="J46" s="30">
        <f>IF(L46&lt;4,L46+2,L46-2)</f>
        <v>3</v>
      </c>
      <c r="K46" s="30">
        <f>IF(L46&lt;4,L46+3,L46-3)</f>
        <v>2</v>
      </c>
      <c r="L46">
        <f>VLOOKUP(E46,$P$2:$Q$9,2,FALSE)</f>
        <v>5</v>
      </c>
      <c r="M46">
        <v>4</v>
      </c>
      <c r="N46" t="str">
        <f t="shared" si="9"/>
        <v>s</v>
      </c>
      <c r="S46" s="29"/>
      <c r="U46" s="22"/>
      <c r="V46" s="22"/>
      <c r="W46" s="22"/>
      <c r="AC46" t="s">
        <v>1280</v>
      </c>
      <c r="AD46" t="s">
        <v>236</v>
      </c>
    </row>
    <row r="47" spans="1:30" x14ac:dyDescent="0.2">
      <c r="A47">
        <v>2</v>
      </c>
      <c r="B47" s="29" t="s">
        <v>1224</v>
      </c>
      <c r="C47" s="22" t="s">
        <v>1194</v>
      </c>
      <c r="D47" t="str">
        <f t="shared" si="6"/>
        <v>Fimon</v>
      </c>
      <c r="E47" s="22" t="str">
        <f>VLOOKUP(D47,audio_list_stym!$A$3:$E$18,5,FALSE)</f>
        <v>Gac</v>
      </c>
      <c r="F47" s="22">
        <v>6</v>
      </c>
      <c r="G47" s="22" t="str">
        <f t="shared" si="7"/>
        <v>Fimon.pic.search6</v>
      </c>
      <c r="H47" s="22" t="str">
        <f t="shared" si="8"/>
        <v>Gac_2</v>
      </c>
      <c r="I47" s="30">
        <f>IF(K47&lt;4,K47+1,K47-1)</f>
        <v>4</v>
      </c>
      <c r="J47" s="30">
        <f>IF(K47&lt;4,K47+2,K47-2)</f>
        <v>3</v>
      </c>
      <c r="K47">
        <f>VLOOKUP(E47,$P$2:$Q$9,2,FALSE)</f>
        <v>5</v>
      </c>
      <c r="L47" s="30">
        <f>IF(K47&lt;4,K47+3,K47-3)</f>
        <v>2</v>
      </c>
      <c r="M47">
        <v>3</v>
      </c>
      <c r="N47" t="str">
        <f t="shared" si="9"/>
        <v>a</v>
      </c>
      <c r="S47" s="29"/>
      <c r="U47" s="22"/>
      <c r="V47" s="22"/>
      <c r="W47" s="22"/>
      <c r="AC47" t="s">
        <v>1281</v>
      </c>
      <c r="AD47" t="s">
        <v>237</v>
      </c>
    </row>
    <row r="48" spans="1:30" x14ac:dyDescent="0.2">
      <c r="A48">
        <v>3</v>
      </c>
      <c r="B48" s="29" t="s">
        <v>1220</v>
      </c>
      <c r="C48" s="22" t="s">
        <v>1194</v>
      </c>
      <c r="D48" t="str">
        <f t="shared" si="6"/>
        <v>Fimon</v>
      </c>
      <c r="E48" s="22" t="str">
        <f>VLOOKUP(D48,audio_list_stym!$A$3:$E$18,5,FALSE)</f>
        <v>Gac</v>
      </c>
      <c r="F48" s="22">
        <v>7</v>
      </c>
      <c r="G48" s="22" t="str">
        <f t="shared" si="7"/>
        <v>Fimon.pic.search7</v>
      </c>
      <c r="H48" s="22" t="str">
        <f t="shared" si="8"/>
        <v>Gac_3</v>
      </c>
      <c r="I48" s="30">
        <f>IF(J48&lt;4,J48+1,J48-1)</f>
        <v>4</v>
      </c>
      <c r="J48">
        <f>VLOOKUP(E48,$P$2:$Q$9,2,FALSE)</f>
        <v>5</v>
      </c>
      <c r="K48" s="30">
        <f>IF(J15&lt;4,J48+2,J48-2)</f>
        <v>3</v>
      </c>
      <c r="L48" s="30">
        <f>IF(J48&lt;4,J48+3,J48-3)</f>
        <v>2</v>
      </c>
      <c r="M48">
        <v>2</v>
      </c>
      <c r="N48" t="str">
        <f t="shared" si="9"/>
        <v>w</v>
      </c>
      <c r="S48" s="29"/>
      <c r="U48" s="22"/>
      <c r="V48" s="22"/>
      <c r="W48" s="22"/>
      <c r="AC48" t="s">
        <v>1282</v>
      </c>
      <c r="AD48" t="s">
        <v>238</v>
      </c>
    </row>
    <row r="49" spans="1:30" x14ac:dyDescent="0.2">
      <c r="A49">
        <v>4</v>
      </c>
      <c r="B49" s="29" t="s">
        <v>1240</v>
      </c>
      <c r="C49" s="22" t="s">
        <v>1194</v>
      </c>
      <c r="D49" t="str">
        <f t="shared" si="6"/>
        <v>Fimon</v>
      </c>
      <c r="E49" s="22" t="str">
        <f>VLOOKUP(D49,audio_list_stym!$A$3:$E$18,5,FALSE)</f>
        <v>Gac</v>
      </c>
      <c r="F49" s="22">
        <v>8</v>
      </c>
      <c r="G49" s="22" t="str">
        <f t="shared" si="7"/>
        <v>Fimon.pic.search8</v>
      </c>
      <c r="H49" s="22" t="str">
        <f t="shared" si="8"/>
        <v>Gac_4</v>
      </c>
      <c r="I49">
        <f>VLOOKUP(E49,$P$2:$Q$9,2,FALSE)</f>
        <v>5</v>
      </c>
      <c r="J49" s="30">
        <f>IF(I49&lt;4,I49+2,I49-2)</f>
        <v>3</v>
      </c>
      <c r="K49" s="30">
        <f>IF(I49&lt;4,I49+3,I49-3)</f>
        <v>2</v>
      </c>
      <c r="L49" s="32">
        <v>8</v>
      </c>
      <c r="M49">
        <v>1</v>
      </c>
      <c r="N49" t="str">
        <f t="shared" si="9"/>
        <v>q</v>
      </c>
      <c r="S49" s="29"/>
      <c r="U49" s="22"/>
      <c r="V49" s="22"/>
      <c r="W49" s="22"/>
      <c r="AC49" t="s">
        <v>1283</v>
      </c>
      <c r="AD49" t="s">
        <v>239</v>
      </c>
    </row>
    <row r="50" spans="1:30" x14ac:dyDescent="0.2">
      <c r="A50">
        <v>1</v>
      </c>
      <c r="B50" s="29" t="s">
        <v>1216</v>
      </c>
      <c r="C50" s="22" t="s">
        <v>1198</v>
      </c>
      <c r="D50" t="str">
        <f t="shared" si="6"/>
        <v>Codis</v>
      </c>
      <c r="E50" s="22" t="str">
        <f>VLOOKUP(D50,audio_list_stym!$A$3:$E$18,5,FALSE)</f>
        <v>Noni</v>
      </c>
      <c r="F50" s="22">
        <v>5</v>
      </c>
      <c r="G50" s="22" t="str">
        <f t="shared" si="7"/>
        <v>Codis.pic.search5</v>
      </c>
      <c r="H50" s="22" t="str">
        <f t="shared" si="8"/>
        <v>Noni_1</v>
      </c>
      <c r="I50" s="30">
        <f>IF(L50&lt;4,L50+1,L50-1)</f>
        <v>6</v>
      </c>
      <c r="J50" s="30">
        <f>IF(L50&lt;4,L50+2,L50-2)</f>
        <v>5</v>
      </c>
      <c r="K50" s="30">
        <f>IF(L50&lt;4,L50+3,L50-3)</f>
        <v>4</v>
      </c>
      <c r="L50">
        <f>VLOOKUP(E50,$P$2:$Q$9,2,FALSE)</f>
        <v>7</v>
      </c>
      <c r="M50">
        <v>4</v>
      </c>
      <c r="N50" t="str">
        <f t="shared" si="9"/>
        <v>s</v>
      </c>
      <c r="S50" s="29"/>
      <c r="U50" s="22"/>
      <c r="V50" s="22"/>
      <c r="W50" s="22"/>
      <c r="AC50" t="s">
        <v>1284</v>
      </c>
      <c r="AD50" t="s">
        <v>244</v>
      </c>
    </row>
    <row r="51" spans="1:30" x14ac:dyDescent="0.2">
      <c r="A51">
        <v>2</v>
      </c>
      <c r="B51" s="29" t="s">
        <v>1218</v>
      </c>
      <c r="C51" s="22" t="s">
        <v>1198</v>
      </c>
      <c r="D51" t="str">
        <f t="shared" si="6"/>
        <v>Codis</v>
      </c>
      <c r="E51" s="22" t="str">
        <f>VLOOKUP(D51,audio_list_stym!$A$3:$E$18,5,FALSE)</f>
        <v>Noni</v>
      </c>
      <c r="F51" s="22">
        <v>6</v>
      </c>
      <c r="G51" s="22" t="str">
        <f t="shared" si="7"/>
        <v>Codis.pic.search6</v>
      </c>
      <c r="H51" s="22" t="str">
        <f t="shared" si="8"/>
        <v>Noni_2</v>
      </c>
      <c r="I51" s="30">
        <f>IF(K51&lt;4,K51+1,K51-1)</f>
        <v>6</v>
      </c>
      <c r="J51" s="30">
        <f>IF(K51&lt;4,K51+2,K51-2)</f>
        <v>5</v>
      </c>
      <c r="K51">
        <f>VLOOKUP(E51,$P$2:$Q$9,2,FALSE)</f>
        <v>7</v>
      </c>
      <c r="L51" s="30">
        <f>IF(K51&lt;4,K51+3,K51-3)</f>
        <v>4</v>
      </c>
      <c r="M51">
        <v>3</v>
      </c>
      <c r="N51" t="str">
        <f t="shared" si="9"/>
        <v>a</v>
      </c>
      <c r="S51" s="29"/>
      <c r="U51" s="22"/>
      <c r="V51" s="22"/>
      <c r="W51" s="22"/>
      <c r="AC51" t="s">
        <v>1285</v>
      </c>
      <c r="AD51" t="s">
        <v>245</v>
      </c>
    </row>
    <row r="52" spans="1:30" x14ac:dyDescent="0.2">
      <c r="A52">
        <v>3</v>
      </c>
      <c r="B52" s="29" t="s">
        <v>1212</v>
      </c>
      <c r="C52" s="22" t="s">
        <v>1198</v>
      </c>
      <c r="D52" t="str">
        <f t="shared" si="6"/>
        <v>Codis</v>
      </c>
      <c r="E52" s="22" t="str">
        <f>VLOOKUP(D52,audio_list_stym!$A$3:$E$18,5,FALSE)</f>
        <v>Noni</v>
      </c>
      <c r="F52" s="22">
        <v>7</v>
      </c>
      <c r="G52" s="22" t="str">
        <f t="shared" si="7"/>
        <v>Codis.pic.search7</v>
      </c>
      <c r="H52" s="22" t="str">
        <f t="shared" si="8"/>
        <v>Noni_3</v>
      </c>
      <c r="I52" s="30">
        <f>IF(J52&lt;4,J52+1,J52-1)</f>
        <v>6</v>
      </c>
      <c r="J52">
        <f>VLOOKUP(E52,$P$2:$Q$9,2,FALSE)</f>
        <v>7</v>
      </c>
      <c r="K52" s="30">
        <f>IF(J19&lt;4,J52+2,J52-2)</f>
        <v>5</v>
      </c>
      <c r="L52" s="30">
        <f>IF(J52&lt;4,J52+3,J52-3)</f>
        <v>4</v>
      </c>
      <c r="M52">
        <v>2</v>
      </c>
      <c r="N52" t="str">
        <f t="shared" si="9"/>
        <v>w</v>
      </c>
      <c r="S52" s="29"/>
      <c r="U52" s="22"/>
      <c r="V52" s="22"/>
      <c r="W52" s="22"/>
      <c r="AC52" t="s">
        <v>1286</v>
      </c>
      <c r="AD52" t="s">
        <v>246</v>
      </c>
    </row>
    <row r="53" spans="1:30" x14ac:dyDescent="0.2">
      <c r="A53">
        <v>4</v>
      </c>
      <c r="B53" s="29" t="s">
        <v>1214</v>
      </c>
      <c r="C53" s="22" t="s">
        <v>1198</v>
      </c>
      <c r="D53" t="str">
        <f t="shared" si="6"/>
        <v>Codis</v>
      </c>
      <c r="E53" s="22" t="str">
        <f>VLOOKUP(D53,audio_list_stym!$A$3:$E$18,5,FALSE)</f>
        <v>Noni</v>
      </c>
      <c r="F53" s="22">
        <v>8</v>
      </c>
      <c r="G53" s="22" t="str">
        <f t="shared" si="7"/>
        <v>Codis.pic.search8</v>
      </c>
      <c r="H53" s="22" t="str">
        <f t="shared" si="8"/>
        <v>Noni_4</v>
      </c>
      <c r="I53">
        <f>VLOOKUP(E53,$P$2:$Q$9,2,FALSE)</f>
        <v>7</v>
      </c>
      <c r="J53" s="30">
        <f>IF(I53&lt;4,I53+2,I53-2)</f>
        <v>5</v>
      </c>
      <c r="K53" s="30">
        <f>IF(I53&lt;4,I53+3,I53-3)</f>
        <v>4</v>
      </c>
      <c r="L53" s="30">
        <f>IF(I53&lt;4,I53+4,I53-4)</f>
        <v>3</v>
      </c>
      <c r="M53">
        <v>1</v>
      </c>
      <c r="N53" t="str">
        <f t="shared" si="9"/>
        <v>q</v>
      </c>
      <c r="S53" s="29"/>
      <c r="U53" s="22"/>
      <c r="V53" s="22"/>
      <c r="W53" s="22"/>
      <c r="AC53" t="s">
        <v>1287</v>
      </c>
      <c r="AD53" t="s">
        <v>247</v>
      </c>
    </row>
    <row r="54" spans="1:30" x14ac:dyDescent="0.2">
      <c r="A54">
        <v>1</v>
      </c>
      <c r="B54" s="29" t="s">
        <v>1212</v>
      </c>
      <c r="C54" s="22" t="s">
        <v>1202</v>
      </c>
      <c r="D54" t="str">
        <f t="shared" si="6"/>
        <v>Gonic</v>
      </c>
      <c r="E54" s="22" t="str">
        <f>VLOOKUP(D54,audio_list_stym!$A$3:$E$18,5,FALSE)</f>
        <v>Sapota</v>
      </c>
      <c r="F54" s="22">
        <v>5</v>
      </c>
      <c r="G54" s="22" t="str">
        <f t="shared" si="7"/>
        <v>Gonic.pic.search5</v>
      </c>
      <c r="H54" s="22" t="str">
        <f t="shared" si="8"/>
        <v>Sapota_1</v>
      </c>
      <c r="I54" s="30">
        <f>IF(L54&lt;4,L54+1,L54-1)</f>
        <v>3</v>
      </c>
      <c r="J54" s="30">
        <f>IF(L54&lt;4,L54+2,L54-2)</f>
        <v>2</v>
      </c>
      <c r="K54" s="30">
        <f>IF(L54&lt;4,L54+3,L54-3)</f>
        <v>1</v>
      </c>
      <c r="L54">
        <f>VLOOKUP(E54,$P$2:$Q$9,2,FALSE)</f>
        <v>4</v>
      </c>
      <c r="M54">
        <v>4</v>
      </c>
      <c r="N54" t="str">
        <f t="shared" si="9"/>
        <v>s</v>
      </c>
      <c r="S54" s="29"/>
      <c r="U54" s="22"/>
      <c r="V54" s="22"/>
      <c r="W54" s="22"/>
    </row>
    <row r="55" spans="1:30" x14ac:dyDescent="0.2">
      <c r="A55">
        <v>2</v>
      </c>
      <c r="B55" s="29" t="s">
        <v>1214</v>
      </c>
      <c r="C55" s="22" t="s">
        <v>1202</v>
      </c>
      <c r="D55" t="str">
        <f t="shared" si="6"/>
        <v>Gonic</v>
      </c>
      <c r="E55" s="22" t="str">
        <f>VLOOKUP(D55,audio_list_stym!$A$3:$E$18,5,FALSE)</f>
        <v>Sapota</v>
      </c>
      <c r="F55" s="22">
        <v>6</v>
      </c>
      <c r="G55" s="22" t="str">
        <f t="shared" si="7"/>
        <v>Gonic.pic.search6</v>
      </c>
      <c r="H55" s="22" t="str">
        <f t="shared" si="8"/>
        <v>Sapota_2</v>
      </c>
      <c r="I55" s="30">
        <f>IF(K55&lt;4,K55+1,K55-1)</f>
        <v>3</v>
      </c>
      <c r="J55" s="30">
        <f>IF(K55&lt;4,K55+2,K55-2)</f>
        <v>2</v>
      </c>
      <c r="K55">
        <f>VLOOKUP(E55,$P$2:$Q$9,2,FALSE)</f>
        <v>4</v>
      </c>
      <c r="L55" s="30">
        <f>IF(K55&lt;4,K55+3,K55-3)</f>
        <v>1</v>
      </c>
      <c r="M55">
        <v>3</v>
      </c>
      <c r="N55" t="str">
        <f t="shared" si="9"/>
        <v>a</v>
      </c>
      <c r="S55" s="29"/>
      <c r="U55" s="22"/>
      <c r="V55" s="22"/>
      <c r="W55" s="22"/>
    </row>
    <row r="56" spans="1:30" x14ac:dyDescent="0.2">
      <c r="A56">
        <v>3</v>
      </c>
      <c r="B56" s="29" t="s">
        <v>1218</v>
      </c>
      <c r="C56" s="22" t="s">
        <v>1202</v>
      </c>
      <c r="D56" t="str">
        <f t="shared" si="6"/>
        <v>Gonic</v>
      </c>
      <c r="E56" s="22" t="str">
        <f>VLOOKUP(D56,audio_list_stym!$A$3:$E$18,5,FALSE)</f>
        <v>Sapota</v>
      </c>
      <c r="F56" s="22">
        <v>7</v>
      </c>
      <c r="G56" s="22" t="str">
        <f t="shared" si="7"/>
        <v>Gonic.pic.search7</v>
      </c>
      <c r="H56" s="22" t="str">
        <f t="shared" si="8"/>
        <v>Sapota_3</v>
      </c>
      <c r="I56" s="30">
        <f>IF(J56&lt;4,J56+1,J56-1)</f>
        <v>3</v>
      </c>
      <c r="J56">
        <f>VLOOKUP(E56,$P$2:$Q$9,2,FALSE)</f>
        <v>4</v>
      </c>
      <c r="K56" s="30">
        <f>IF(J23&lt;4,J56+2,J56-2)</f>
        <v>2</v>
      </c>
      <c r="L56" s="30">
        <f>IF(J56&lt;4,J56+3,J56-3)</f>
        <v>1</v>
      </c>
      <c r="M56">
        <v>2</v>
      </c>
      <c r="N56" t="str">
        <f t="shared" si="9"/>
        <v>w</v>
      </c>
      <c r="S56" s="29"/>
      <c r="U56" s="22"/>
      <c r="V56" s="22"/>
      <c r="W56" s="22"/>
    </row>
    <row r="57" spans="1:30" x14ac:dyDescent="0.2">
      <c r="A57">
        <v>4</v>
      </c>
      <c r="B57" s="29" t="s">
        <v>1240</v>
      </c>
      <c r="C57" s="22" t="s">
        <v>1202</v>
      </c>
      <c r="D57" t="str">
        <f t="shared" si="6"/>
        <v>Gonic</v>
      </c>
      <c r="E57" s="22" t="str">
        <f>VLOOKUP(D57,audio_list_stym!$A$3:$E$18,5,FALSE)</f>
        <v>Sapota</v>
      </c>
      <c r="F57" s="22">
        <v>8</v>
      </c>
      <c r="G57" s="22" t="str">
        <f t="shared" si="7"/>
        <v>Gonic.pic.search8</v>
      </c>
      <c r="H57" s="22" t="str">
        <f t="shared" si="8"/>
        <v>Sapota_4</v>
      </c>
      <c r="I57">
        <f>VLOOKUP(E57,$P$2:$Q$9,2,FALSE)</f>
        <v>4</v>
      </c>
      <c r="J57" s="30">
        <f>IF(I57&lt;4,I57+2,I57-2)</f>
        <v>2</v>
      </c>
      <c r="K57" s="30">
        <f>IF(I57&lt;4,I57+3,I57-3)</f>
        <v>1</v>
      </c>
      <c r="L57" s="30">
        <v>8</v>
      </c>
      <c r="M57">
        <v>1</v>
      </c>
      <c r="N57" t="str">
        <f t="shared" si="9"/>
        <v>q</v>
      </c>
      <c r="S57" s="29"/>
      <c r="U57" s="22"/>
      <c r="V57" s="22"/>
      <c r="W57" s="22"/>
    </row>
    <row r="58" spans="1:30" x14ac:dyDescent="0.2">
      <c r="A58">
        <v>1</v>
      </c>
      <c r="B58" s="29" t="s">
        <v>1224</v>
      </c>
      <c r="C58" s="22" t="s">
        <v>1206</v>
      </c>
      <c r="D58" t="str">
        <f t="shared" si="6"/>
        <v>Todis</v>
      </c>
      <c r="E58" s="22" t="str">
        <f>VLOOKUP(D58,audio_list_stym!$A$3:$E$18,5,FALSE)</f>
        <v>Tamanid</v>
      </c>
      <c r="F58" s="22">
        <v>5</v>
      </c>
      <c r="G58" s="22" t="str">
        <f t="shared" si="7"/>
        <v>Todis.pic.search5</v>
      </c>
      <c r="H58" s="22" t="str">
        <f t="shared" si="8"/>
        <v>Tamanid_1</v>
      </c>
      <c r="I58" s="30">
        <f>IF(L58&lt;4,L58+1,L58-1)</f>
        <v>7</v>
      </c>
      <c r="J58" s="30">
        <f>IF(L58&lt;4,L58+2,L58-2)</f>
        <v>6</v>
      </c>
      <c r="K58" s="30">
        <f>IF(L58&lt;4,L58+3,L58-3)</f>
        <v>5</v>
      </c>
      <c r="L58">
        <f>VLOOKUP(E58,$P$2:$Q$9,2,FALSE)</f>
        <v>8</v>
      </c>
      <c r="M58">
        <v>4</v>
      </c>
      <c r="N58" t="str">
        <f t="shared" si="9"/>
        <v>s</v>
      </c>
      <c r="S58" s="29"/>
      <c r="U58" s="22"/>
      <c r="V58" s="22"/>
      <c r="W58" s="22"/>
    </row>
    <row r="59" spans="1:30" x14ac:dyDescent="0.2">
      <c r="A59">
        <v>2</v>
      </c>
      <c r="B59" s="29" t="s">
        <v>1220</v>
      </c>
      <c r="C59" s="22" t="s">
        <v>1206</v>
      </c>
      <c r="D59" t="str">
        <f t="shared" si="6"/>
        <v>Todis</v>
      </c>
      <c r="E59" s="22" t="str">
        <f>VLOOKUP(D59,audio_list_stym!$A$3:$E$18,5,FALSE)</f>
        <v>Tamanid</v>
      </c>
      <c r="F59" s="22">
        <v>6</v>
      </c>
      <c r="G59" s="22" t="str">
        <f t="shared" si="7"/>
        <v>Todis.pic.search6</v>
      </c>
      <c r="H59" s="22" t="str">
        <f t="shared" si="8"/>
        <v>Tamanid_2</v>
      </c>
      <c r="I59" s="30">
        <f>IF(K59&lt;4,K59+1,K59-1)</f>
        <v>7</v>
      </c>
      <c r="J59" s="30">
        <f>IF(K59&lt;4,K59+2,K59-2)</f>
        <v>6</v>
      </c>
      <c r="K59">
        <f>VLOOKUP(E59,$P$2:$Q$9,2,FALSE)</f>
        <v>8</v>
      </c>
      <c r="L59" s="30">
        <f>IF(K59&lt;4,K59+3,K59-3)</f>
        <v>5</v>
      </c>
      <c r="M59">
        <v>3</v>
      </c>
      <c r="N59" t="str">
        <f t="shared" si="9"/>
        <v>a</v>
      </c>
      <c r="S59" s="29"/>
      <c r="U59" s="22"/>
      <c r="V59" s="22"/>
      <c r="W59" s="22"/>
    </row>
    <row r="60" spans="1:30" x14ac:dyDescent="0.2">
      <c r="A60">
        <v>3</v>
      </c>
      <c r="B60" s="29" t="s">
        <v>1240</v>
      </c>
      <c r="C60" s="22" t="s">
        <v>1206</v>
      </c>
      <c r="D60" t="str">
        <f t="shared" si="6"/>
        <v>Todis</v>
      </c>
      <c r="E60" s="22" t="str">
        <f>VLOOKUP(D60,audio_list_stym!$A$3:$E$18,5,FALSE)</f>
        <v>Tamanid</v>
      </c>
      <c r="F60" s="22">
        <v>7</v>
      </c>
      <c r="G60" s="22" t="str">
        <f t="shared" si="7"/>
        <v>Todis.pic.search7</v>
      </c>
      <c r="H60" s="22" t="str">
        <f t="shared" si="8"/>
        <v>Tamanid_3</v>
      </c>
      <c r="I60" s="30">
        <f>IF(J60&lt;4,J60+1,J60-1)</f>
        <v>7</v>
      </c>
      <c r="J60">
        <f>VLOOKUP(E60,$P$2:$Q$9,2,FALSE)</f>
        <v>8</v>
      </c>
      <c r="K60" s="30">
        <f>IF(J27&lt;4,J60+2,J60-2)</f>
        <v>6</v>
      </c>
      <c r="L60" s="30">
        <f>IF(J60&lt;4,J60+3,J60-3)</f>
        <v>5</v>
      </c>
      <c r="M60">
        <v>2</v>
      </c>
      <c r="N60" t="str">
        <f t="shared" si="9"/>
        <v>w</v>
      </c>
      <c r="S60" s="29"/>
      <c r="U60" s="22"/>
      <c r="V60" s="22"/>
      <c r="W60" s="22"/>
    </row>
    <row r="61" spans="1:30" x14ac:dyDescent="0.2">
      <c r="A61">
        <v>4</v>
      </c>
      <c r="B61" s="29" t="s">
        <v>1222</v>
      </c>
      <c r="C61" s="22" t="s">
        <v>1206</v>
      </c>
      <c r="D61" t="str">
        <f t="shared" si="6"/>
        <v>Todis</v>
      </c>
      <c r="E61" s="22" t="str">
        <f>VLOOKUP(D61,audio_list_stym!$A$3:$E$18,5,FALSE)</f>
        <v>Tamanid</v>
      </c>
      <c r="F61" s="22">
        <v>8</v>
      </c>
      <c r="G61" s="22" t="str">
        <f t="shared" si="7"/>
        <v>Todis.pic.search8</v>
      </c>
      <c r="H61" s="22" t="str">
        <f t="shared" si="8"/>
        <v>Tamanid_4</v>
      </c>
      <c r="I61">
        <f>VLOOKUP(E61,$P$2:$Q$9,2,FALSE)</f>
        <v>8</v>
      </c>
      <c r="J61" s="30">
        <f>IF(I61&lt;4,I61+2,I61-2)</f>
        <v>6</v>
      </c>
      <c r="K61" s="30">
        <f>IF(I61&lt;4,I61+3,I61-3)</f>
        <v>5</v>
      </c>
      <c r="L61" s="30">
        <f>IF(I61&lt;4,I61+4,I61-4)</f>
        <v>4</v>
      </c>
      <c r="M61">
        <v>1</v>
      </c>
      <c r="N61" t="str">
        <f t="shared" si="9"/>
        <v>q</v>
      </c>
      <c r="S61" s="29"/>
      <c r="U61" s="22"/>
      <c r="V61" s="22"/>
      <c r="W61" s="22"/>
    </row>
    <row r="62" spans="1:30" x14ac:dyDescent="0.2">
      <c r="A62">
        <v>1</v>
      </c>
      <c r="B62" s="29" t="s">
        <v>1220</v>
      </c>
      <c r="C62" s="22" t="s">
        <v>1210</v>
      </c>
      <c r="D62" t="str">
        <f t="shared" si="6"/>
        <v>Pemat</v>
      </c>
      <c r="E62" s="22" t="str">
        <f>VLOOKUP(D62,audio_list_stym!$A$3:$E$18,5,FALSE)</f>
        <v>ZF</v>
      </c>
      <c r="F62" s="22">
        <v>5</v>
      </c>
      <c r="G62" s="22" t="str">
        <f t="shared" si="7"/>
        <v>Pemat.pic.search5</v>
      </c>
      <c r="H62" s="22" t="str">
        <f t="shared" si="8"/>
        <v>ZF_1</v>
      </c>
      <c r="I62" s="30">
        <f>IF(L62&lt;4,L62+1,L62-1)</f>
        <v>5</v>
      </c>
      <c r="J62" s="30">
        <f>IF(L62&lt;4,L62+2,L62-2)</f>
        <v>4</v>
      </c>
      <c r="K62" s="30">
        <f>IF(L62&lt;4,L62+3,L62-3)</f>
        <v>3</v>
      </c>
      <c r="L62">
        <f>VLOOKUP(E62,$P$2:$Q$9,2,FALSE)</f>
        <v>6</v>
      </c>
      <c r="M62">
        <v>4</v>
      </c>
      <c r="N62" t="str">
        <f t="shared" si="9"/>
        <v>s</v>
      </c>
      <c r="S62" s="29"/>
      <c r="U62" s="22"/>
      <c r="V62" s="22"/>
      <c r="W62" s="22"/>
    </row>
    <row r="63" spans="1:30" x14ac:dyDescent="0.2">
      <c r="A63">
        <v>2</v>
      </c>
      <c r="B63" s="29" t="s">
        <v>1240</v>
      </c>
      <c r="C63" s="22" t="s">
        <v>1210</v>
      </c>
      <c r="D63" t="str">
        <f t="shared" si="6"/>
        <v>Pemat</v>
      </c>
      <c r="E63" s="22" t="str">
        <f>VLOOKUP(D63,audio_list_stym!$A$3:$E$18,5,FALSE)</f>
        <v>ZF</v>
      </c>
      <c r="F63" s="22">
        <v>6</v>
      </c>
      <c r="G63" s="22" t="str">
        <f t="shared" si="7"/>
        <v>Pemat.pic.search6</v>
      </c>
      <c r="H63" s="22" t="str">
        <f t="shared" si="8"/>
        <v>ZF_2</v>
      </c>
      <c r="I63" s="30">
        <f>IF(K63&lt;4,K63+1,K63-1)</f>
        <v>5</v>
      </c>
      <c r="J63" s="30">
        <f>IF(K63&lt;4,K63+2,K63-2)</f>
        <v>4</v>
      </c>
      <c r="K63">
        <f>VLOOKUP(E63,$P$2:$Q$9,2,FALSE)</f>
        <v>6</v>
      </c>
      <c r="L63" s="30">
        <f>IF(K63&lt;4,K63+3,K63-3)</f>
        <v>3</v>
      </c>
      <c r="M63">
        <v>3</v>
      </c>
      <c r="N63" t="str">
        <f t="shared" si="9"/>
        <v>a</v>
      </c>
      <c r="S63" s="29"/>
      <c r="U63" s="22"/>
      <c r="V63" s="22"/>
      <c r="W63" s="22"/>
    </row>
    <row r="64" spans="1:30" x14ac:dyDescent="0.2">
      <c r="A64">
        <v>3</v>
      </c>
      <c r="B64" s="29" t="s">
        <v>1222</v>
      </c>
      <c r="C64" s="22" t="s">
        <v>1210</v>
      </c>
      <c r="D64" t="str">
        <f t="shared" si="6"/>
        <v>Pemat</v>
      </c>
      <c r="E64" s="22" t="str">
        <f>VLOOKUP(D64,audio_list_stym!$A$3:$E$18,5,FALSE)</f>
        <v>ZF</v>
      </c>
      <c r="F64" s="22">
        <v>7</v>
      </c>
      <c r="G64" s="22" t="str">
        <f t="shared" si="7"/>
        <v>Pemat.pic.search7</v>
      </c>
      <c r="H64" s="22" t="str">
        <f t="shared" si="8"/>
        <v>ZF_3</v>
      </c>
      <c r="I64" s="30">
        <f>IF(J64&lt;4,J64+1,J64-1)</f>
        <v>5</v>
      </c>
      <c r="J64">
        <f>VLOOKUP(E64,$P$2:$Q$9,2,FALSE)</f>
        <v>6</v>
      </c>
      <c r="K64" s="30">
        <f>IF(J31&lt;4,J64+2,J64-2)</f>
        <v>4</v>
      </c>
      <c r="L64" s="30">
        <f>IF(J64&lt;4,J64+3,J64-3)</f>
        <v>3</v>
      </c>
      <c r="M64">
        <v>2</v>
      </c>
      <c r="N64" t="str">
        <f t="shared" si="9"/>
        <v>w</v>
      </c>
      <c r="S64" s="29"/>
      <c r="U64" s="22"/>
      <c r="V64" s="22"/>
      <c r="W64" s="22"/>
    </row>
    <row r="65" spans="1:23" x14ac:dyDescent="0.2">
      <c r="A65">
        <v>4</v>
      </c>
      <c r="B65" s="29" t="s">
        <v>1224</v>
      </c>
      <c r="C65" s="22" t="s">
        <v>1210</v>
      </c>
      <c r="D65" t="str">
        <f t="shared" si="6"/>
        <v>Pemat</v>
      </c>
      <c r="E65" s="22" t="str">
        <f>VLOOKUP(D65,audio_list_stym!$A$3:$E$18,5,FALSE)</f>
        <v>ZF</v>
      </c>
      <c r="F65" s="22">
        <v>8</v>
      </c>
      <c r="G65" s="22" t="str">
        <f t="shared" si="7"/>
        <v>Pemat.pic.search8</v>
      </c>
      <c r="H65" s="22" t="str">
        <f t="shared" si="8"/>
        <v>ZF_4</v>
      </c>
      <c r="I65">
        <f>VLOOKUP(E65,$P$2:$Q$9,2,FALSE)</f>
        <v>6</v>
      </c>
      <c r="J65" s="30">
        <f>IF(I65&lt;4,I65+2,I65-2)</f>
        <v>4</v>
      </c>
      <c r="K65" s="30">
        <f>IF(I65&lt;4,I65+3,I65-3)</f>
        <v>3</v>
      </c>
      <c r="L65" s="30">
        <f>IF(I65&lt;4,I65+4,I65-4)</f>
        <v>2</v>
      </c>
      <c r="M65">
        <v>1</v>
      </c>
      <c r="N65" t="str">
        <f t="shared" si="9"/>
        <v>q</v>
      </c>
      <c r="S65" s="29"/>
      <c r="U65" s="22"/>
      <c r="V65" s="22"/>
      <c r="W65" s="22"/>
    </row>
    <row r="66" spans="1:23" x14ac:dyDescent="0.2">
      <c r="A66" t="str">
        <f t="shared" ref="A66:A97" si="10">E66&amp;".pic"</f>
        <v>Ackee.pic</v>
      </c>
      <c r="B66" t="str">
        <f t="shared" ref="B66:B97" si="11">A66&amp;F66</f>
        <v>Ackee.pic1</v>
      </c>
      <c r="C66" s="22" t="s">
        <v>1183</v>
      </c>
      <c r="D66" t="str">
        <f t="shared" ref="D66:D97" si="12">LEFT(C66,5)</f>
        <v>Renan</v>
      </c>
      <c r="E66" s="22" t="str">
        <f>VLOOKUP(D66,audio_list_stym!$A$3:$E$18,5,FALSE)</f>
        <v>Ackee</v>
      </c>
      <c r="F66" s="22">
        <v>1</v>
      </c>
      <c r="G66" s="22" t="str">
        <f t="shared" ref="G66:G97" si="13">C66&amp;F66</f>
        <v>Renan.word.search1</v>
      </c>
      <c r="H66" s="22" t="str">
        <f t="shared" ref="H66:H97" si="14">VLOOKUP(D66,$P$11:$Q$18,2,FALSE)</f>
        <v>РЕНАН</v>
      </c>
      <c r="I66">
        <f>VLOOKUP(E66,$P$2:$Q$9,2,FALSE)</f>
        <v>1</v>
      </c>
      <c r="J66" s="30">
        <f>IF(I66&lt;4,I66+1,I66-1)</f>
        <v>2</v>
      </c>
      <c r="K66" s="31">
        <f>IF(I66&lt;4,I66+2,I66-2)</f>
        <v>3</v>
      </c>
      <c r="L66" s="31">
        <f>IF(I66&lt;4,I66+3,I66-3)</f>
        <v>4</v>
      </c>
      <c r="M66">
        <v>1</v>
      </c>
      <c r="N66" t="str">
        <f t="shared" ref="N66:N97" si="15">IF(M66=1,"q",IF(M66=2,"w",IF(M66=3,"a",IF(M66=4,"s",0))))</f>
        <v>q</v>
      </c>
      <c r="O66">
        <v>2</v>
      </c>
      <c r="S66" s="29"/>
      <c r="U66" s="22"/>
      <c r="V66" s="22"/>
      <c r="W66" s="22"/>
    </row>
    <row r="67" spans="1:23" x14ac:dyDescent="0.2">
      <c r="A67" t="str">
        <f t="shared" si="10"/>
        <v>Ackee.pic</v>
      </c>
      <c r="B67" t="str">
        <f t="shared" si="11"/>
        <v>Ackee.pic2</v>
      </c>
      <c r="C67" s="22" t="s">
        <v>1183</v>
      </c>
      <c r="D67" t="str">
        <f t="shared" si="12"/>
        <v>Renan</v>
      </c>
      <c r="E67" s="22" t="str">
        <f>VLOOKUP(D67,audio_list_stym!$A$3:$E$18,5,FALSE)</f>
        <v>Ackee</v>
      </c>
      <c r="F67" s="22">
        <v>2</v>
      </c>
      <c r="G67" s="22" t="str">
        <f t="shared" si="13"/>
        <v>Renan.word.search2</v>
      </c>
      <c r="H67" s="22" t="str">
        <f t="shared" si="14"/>
        <v>РЕНАН</v>
      </c>
      <c r="I67" s="30">
        <f>IF(J67&lt;4,J67+1,J67-1)</f>
        <v>2</v>
      </c>
      <c r="J67">
        <f>VLOOKUP(E67,$P$2:$Q$9,2,FALSE)</f>
        <v>1</v>
      </c>
      <c r="K67" s="31">
        <f>IF(J67&lt;4,J67+2,J67-2)</f>
        <v>3</v>
      </c>
      <c r="L67" s="31">
        <f>IF(J67&lt;4,J67+3,J67-3)</f>
        <v>4</v>
      </c>
      <c r="M67">
        <v>2</v>
      </c>
      <c r="N67" t="str">
        <f t="shared" si="15"/>
        <v>w</v>
      </c>
      <c r="S67" s="29"/>
      <c r="U67" s="22"/>
      <c r="V67" s="22"/>
      <c r="W67" s="22"/>
    </row>
    <row r="68" spans="1:23" x14ac:dyDescent="0.2">
      <c r="A68" t="str">
        <f t="shared" si="10"/>
        <v>Ackee.pic</v>
      </c>
      <c r="B68" t="str">
        <f t="shared" si="11"/>
        <v>Ackee.pic3</v>
      </c>
      <c r="C68" s="22" t="s">
        <v>1183</v>
      </c>
      <c r="D68" t="str">
        <f t="shared" si="12"/>
        <v>Renan</v>
      </c>
      <c r="E68" s="22" t="str">
        <f>VLOOKUP(D68,audio_list_stym!$A$3:$E$18,5,FALSE)</f>
        <v>Ackee</v>
      </c>
      <c r="F68" s="22">
        <v>3</v>
      </c>
      <c r="G68" s="22" t="str">
        <f t="shared" si="13"/>
        <v>Renan.word.search3</v>
      </c>
      <c r="H68" s="22" t="str">
        <f t="shared" si="14"/>
        <v>РЕНАН</v>
      </c>
      <c r="I68" s="30">
        <f>IF(K68&lt;4,K68+1,K68-1)</f>
        <v>2</v>
      </c>
      <c r="J68" s="30">
        <f>IF(K68&lt;4,K68+2,K68-2)</f>
        <v>3</v>
      </c>
      <c r="K68">
        <f>VLOOKUP(E68,$P$2:$Q$9,2,FALSE)</f>
        <v>1</v>
      </c>
      <c r="L68" s="31">
        <f>IF(K68&lt;4,K68+3,K68-3)</f>
        <v>4</v>
      </c>
      <c r="M68">
        <v>3</v>
      </c>
      <c r="N68" t="str">
        <f t="shared" si="15"/>
        <v>a</v>
      </c>
      <c r="S68" s="29"/>
      <c r="U68" s="22"/>
      <c r="V68" s="22"/>
      <c r="W68" s="22"/>
    </row>
    <row r="69" spans="1:23" x14ac:dyDescent="0.2">
      <c r="A69" t="str">
        <f t="shared" si="10"/>
        <v>Ackee.pic</v>
      </c>
      <c r="B69" t="str">
        <f t="shared" si="11"/>
        <v>Ackee.pic4</v>
      </c>
      <c r="C69" s="22" t="s">
        <v>1183</v>
      </c>
      <c r="D69" t="str">
        <f t="shared" si="12"/>
        <v>Renan</v>
      </c>
      <c r="E69" s="22" t="str">
        <f>VLOOKUP(D69,audio_list_stym!$A$3:$E$18,5,FALSE)</f>
        <v>Ackee</v>
      </c>
      <c r="F69" s="22">
        <v>4</v>
      </c>
      <c r="G69" s="22" t="str">
        <f t="shared" si="13"/>
        <v>Renan.word.search4</v>
      </c>
      <c r="H69" s="22" t="str">
        <f t="shared" si="14"/>
        <v>РЕНАН</v>
      </c>
      <c r="I69" s="30">
        <f>IF(L69&lt;4,L69+1,L69-1)</f>
        <v>2</v>
      </c>
      <c r="J69" s="30">
        <f>IF(L69&lt;4,L69+2,L69-2)</f>
        <v>3</v>
      </c>
      <c r="K69" s="30">
        <f>IF(L69&lt;4,L69+3,L69-3)</f>
        <v>4</v>
      </c>
      <c r="L69">
        <f>VLOOKUP(E69,$P$2:$Q$9,2,FALSE)</f>
        <v>1</v>
      </c>
      <c r="M69">
        <v>4</v>
      </c>
      <c r="N69" t="str">
        <f t="shared" si="15"/>
        <v>s</v>
      </c>
      <c r="S69" s="29"/>
      <c r="U69" s="22"/>
      <c r="V69" s="22"/>
      <c r="W69" s="22"/>
    </row>
    <row r="70" spans="1:23" x14ac:dyDescent="0.2">
      <c r="A70" t="str">
        <f t="shared" si="10"/>
        <v>Ake.pic</v>
      </c>
      <c r="B70" t="str">
        <f t="shared" si="11"/>
        <v>Ake.pic1</v>
      </c>
      <c r="C70" s="22" t="s">
        <v>1187</v>
      </c>
      <c r="D70" t="str">
        <f t="shared" si="12"/>
        <v>Baroh</v>
      </c>
      <c r="E70" s="22" t="str">
        <f>VLOOKUP(D70,audio_list_stym!$A$3:$E$18,5,FALSE)</f>
        <v>Ake</v>
      </c>
      <c r="F70" s="22">
        <v>1</v>
      </c>
      <c r="G70" s="22" t="str">
        <f t="shared" si="13"/>
        <v>Baroh.word.search1</v>
      </c>
      <c r="H70" s="22" t="str">
        <f t="shared" si="14"/>
        <v>БАРОХ</v>
      </c>
      <c r="I70">
        <f>VLOOKUP(E70,$P$2:$Q$9,2,FALSE)</f>
        <v>2</v>
      </c>
      <c r="J70" s="30">
        <f>IF(I70&lt;4,I70+1,I70-1)</f>
        <v>3</v>
      </c>
      <c r="K70" s="31">
        <f>IF(I70&lt;4,I70+2,I70-2)</f>
        <v>4</v>
      </c>
      <c r="L70" s="31">
        <f>IF(I70&lt;4,I70+3,I70-3)</f>
        <v>5</v>
      </c>
      <c r="M70">
        <v>1</v>
      </c>
      <c r="N70" t="str">
        <f t="shared" si="15"/>
        <v>q</v>
      </c>
      <c r="O70">
        <v>4</v>
      </c>
      <c r="S70" s="29" t="s">
        <v>1198</v>
      </c>
      <c r="T70" t="str">
        <f t="shared" ref="T70:T101" si="16">LEFT(S70,5)</f>
        <v>Codis</v>
      </c>
      <c r="U70" s="22" t="str">
        <f>VLOOKUP(T70,audio_list_stym!$A$3:$H$18,7,FALSE)</f>
        <v>Sapota</v>
      </c>
      <c r="V70" s="22">
        <v>1</v>
      </c>
      <c r="W70" s="22" t="str">
        <f t="shared" ref="W70:W101" si="17">U70&amp;V70</f>
        <v>Sapota1</v>
      </c>
    </row>
    <row r="71" spans="1:23" x14ac:dyDescent="0.2">
      <c r="A71" t="str">
        <f t="shared" si="10"/>
        <v>Ake.pic</v>
      </c>
      <c r="B71" t="str">
        <f t="shared" si="11"/>
        <v>Ake.pic2</v>
      </c>
      <c r="C71" s="22" t="s">
        <v>1187</v>
      </c>
      <c r="D71" t="str">
        <f t="shared" si="12"/>
        <v>Baroh</v>
      </c>
      <c r="E71" s="22" t="str">
        <f>VLOOKUP(D71,audio_list_stym!$A$3:$E$18,5,FALSE)</f>
        <v>Ake</v>
      </c>
      <c r="F71" s="22">
        <v>2</v>
      </c>
      <c r="G71" s="22" t="str">
        <f t="shared" si="13"/>
        <v>Baroh.word.search2</v>
      </c>
      <c r="H71" s="22" t="str">
        <f t="shared" si="14"/>
        <v>БАРОХ</v>
      </c>
      <c r="I71" s="30">
        <f>IF(J71&lt;4,J71+1,J71-1)</f>
        <v>3</v>
      </c>
      <c r="J71">
        <f>VLOOKUP(E71,$P$2:$Q$9,2,FALSE)</f>
        <v>2</v>
      </c>
      <c r="K71" s="31">
        <f>IF(J71&lt;4,J71+2,J71-2)</f>
        <v>4</v>
      </c>
      <c r="L71" s="31">
        <f>IF(J71&lt;4,J71+3,J71-3)</f>
        <v>5</v>
      </c>
      <c r="M71">
        <v>2</v>
      </c>
      <c r="N71" t="str">
        <f t="shared" si="15"/>
        <v>w</v>
      </c>
      <c r="S71" s="29" t="s">
        <v>1190</v>
      </c>
      <c r="T71" t="str">
        <f t="shared" si="16"/>
        <v>Liroh</v>
      </c>
      <c r="U71" s="22" t="str">
        <f>VLOOKUP(T71,audio_list_stym!$A$3:$H$18,7,FALSE)</f>
        <v>Gac</v>
      </c>
      <c r="V71" s="22">
        <v>1</v>
      </c>
      <c r="W71" s="22" t="str">
        <f t="shared" si="17"/>
        <v>Gac1</v>
      </c>
    </row>
    <row r="72" spans="1:23" x14ac:dyDescent="0.2">
      <c r="A72" t="str">
        <f t="shared" si="10"/>
        <v>Ake.pic</v>
      </c>
      <c r="B72" t="str">
        <f t="shared" si="11"/>
        <v>Ake.pic3</v>
      </c>
      <c r="C72" s="22" t="s">
        <v>1187</v>
      </c>
      <c r="D72" t="str">
        <f t="shared" si="12"/>
        <v>Baroh</v>
      </c>
      <c r="E72" s="22" t="str">
        <f>VLOOKUP(D72,audio_list_stym!$A$3:$E$18,5,FALSE)</f>
        <v>Ake</v>
      </c>
      <c r="F72" s="22">
        <v>3</v>
      </c>
      <c r="G72" s="22" t="str">
        <f t="shared" si="13"/>
        <v>Baroh.word.search3</v>
      </c>
      <c r="H72" s="22" t="str">
        <f t="shared" si="14"/>
        <v>БАРОХ</v>
      </c>
      <c r="I72" s="30">
        <f>IF(K72&lt;4,K72+1,K72-1)</f>
        <v>3</v>
      </c>
      <c r="J72" s="30">
        <f>IF(K72&lt;4,K72+2,K72-2)</f>
        <v>4</v>
      </c>
      <c r="K72">
        <f>VLOOKUP(E72,$P$2:$Q$9,2,FALSE)</f>
        <v>2</v>
      </c>
      <c r="L72" s="31">
        <f>IF(K72&lt;4,K72+3,K72-3)</f>
        <v>5</v>
      </c>
      <c r="M72">
        <v>3</v>
      </c>
      <c r="N72" t="str">
        <f t="shared" si="15"/>
        <v>a</v>
      </c>
      <c r="S72" s="29" t="s">
        <v>1194</v>
      </c>
      <c r="T72" t="str">
        <f t="shared" si="16"/>
        <v>Fimon</v>
      </c>
      <c r="U72" s="22" t="str">
        <f>VLOOKUP(T72,audio_list_stym!$A$3:$H$18,7,FALSE)</f>
        <v>Noni</v>
      </c>
      <c r="V72" s="22">
        <v>1</v>
      </c>
      <c r="W72" s="22" t="str">
        <f t="shared" si="17"/>
        <v>Noni1</v>
      </c>
    </row>
    <row r="73" spans="1:23" x14ac:dyDescent="0.2">
      <c r="A73" t="str">
        <f t="shared" si="10"/>
        <v>Ake.pic</v>
      </c>
      <c r="B73" t="str">
        <f t="shared" si="11"/>
        <v>Ake.pic4</v>
      </c>
      <c r="C73" s="22" t="s">
        <v>1187</v>
      </c>
      <c r="D73" t="str">
        <f t="shared" si="12"/>
        <v>Baroh</v>
      </c>
      <c r="E73" s="22" t="str">
        <f>VLOOKUP(D73,audio_list_stym!$A$3:$E$18,5,FALSE)</f>
        <v>Ake</v>
      </c>
      <c r="F73" s="22">
        <v>4</v>
      </c>
      <c r="G73" s="22" t="str">
        <f t="shared" si="13"/>
        <v>Baroh.word.search4</v>
      </c>
      <c r="H73" s="22" t="str">
        <f t="shared" si="14"/>
        <v>БАРОХ</v>
      </c>
      <c r="I73" s="30">
        <f>IF(L73&lt;4,L73+1,L73-1)</f>
        <v>3</v>
      </c>
      <c r="J73" s="30">
        <f>IF(L73&lt;4,L73+2,L73-2)</f>
        <v>4</v>
      </c>
      <c r="K73" s="30">
        <f>IF(L73&lt;4,L73+3,L73-3)</f>
        <v>5</v>
      </c>
      <c r="L73">
        <f>VLOOKUP(E73,$P$2:$Q$9,2,FALSE)</f>
        <v>2</v>
      </c>
      <c r="M73">
        <v>4</v>
      </c>
      <c r="N73" t="str">
        <f t="shared" si="15"/>
        <v>s</v>
      </c>
      <c r="S73" s="29" t="s">
        <v>1198</v>
      </c>
      <c r="T73" t="str">
        <f t="shared" si="16"/>
        <v>Codis</v>
      </c>
      <c r="U73" s="22" t="str">
        <f>VLOOKUP(T73,audio_list_stym!$A$3:$H$18,7,FALSE)</f>
        <v>Sapota</v>
      </c>
      <c r="V73" s="22">
        <v>1</v>
      </c>
      <c r="W73" s="22" t="str">
        <f t="shared" si="17"/>
        <v>Sapota1</v>
      </c>
    </row>
    <row r="74" spans="1:23" x14ac:dyDescent="0.2">
      <c r="A74" t="str">
        <f t="shared" si="10"/>
        <v>Finger.pic</v>
      </c>
      <c r="B74" t="str">
        <f t="shared" si="11"/>
        <v>Finger.pic1</v>
      </c>
      <c r="C74" s="22" t="s">
        <v>1191</v>
      </c>
      <c r="D74" t="str">
        <f t="shared" si="12"/>
        <v>Liroh</v>
      </c>
      <c r="E74" s="22" t="str">
        <f>VLOOKUP(D74,audio_list_stym!$A$3:$E$18,5,FALSE)</f>
        <v>Finger</v>
      </c>
      <c r="F74" s="22">
        <v>1</v>
      </c>
      <c r="G74" s="22" t="str">
        <f t="shared" si="13"/>
        <v>Liroh.word.search1</v>
      </c>
      <c r="H74" s="22" t="str">
        <f t="shared" si="14"/>
        <v>ЛИРОХ</v>
      </c>
      <c r="I74">
        <f>VLOOKUP(E74,$P$2:$Q$9,2,FALSE)</f>
        <v>3</v>
      </c>
      <c r="J74" s="30">
        <f>IF(I74&lt;4,I74+1,I74-1)</f>
        <v>4</v>
      </c>
      <c r="K74" s="31">
        <f>IF(I74&lt;4,I74+2,I74-2)</f>
        <v>5</v>
      </c>
      <c r="L74" s="31">
        <f>IF(I74&lt;4,I74+3,I74-3)</f>
        <v>6</v>
      </c>
      <c r="M74">
        <v>1</v>
      </c>
      <c r="N74" t="str">
        <f t="shared" si="15"/>
        <v>q</v>
      </c>
      <c r="O74">
        <v>6</v>
      </c>
      <c r="S74" s="29" t="s">
        <v>1202</v>
      </c>
      <c r="T74" t="str">
        <f t="shared" si="16"/>
        <v>Gonic</v>
      </c>
      <c r="U74" s="22" t="str">
        <f>VLOOKUP(T74,audio_list_stym!$A$3:$H$18,7,FALSE)</f>
        <v>Tamanid</v>
      </c>
      <c r="V74" s="22">
        <v>1</v>
      </c>
      <c r="W74" s="22" t="str">
        <f t="shared" si="17"/>
        <v>Tamanid1</v>
      </c>
    </row>
    <row r="75" spans="1:23" x14ac:dyDescent="0.2">
      <c r="A75" t="str">
        <f t="shared" si="10"/>
        <v>Finger.pic</v>
      </c>
      <c r="B75" t="str">
        <f t="shared" si="11"/>
        <v>Finger.pic2</v>
      </c>
      <c r="C75" s="22" t="s">
        <v>1191</v>
      </c>
      <c r="D75" t="str">
        <f t="shared" si="12"/>
        <v>Liroh</v>
      </c>
      <c r="E75" s="22" t="str">
        <f>VLOOKUP(D75,audio_list_stym!$A$3:$E$18,5,FALSE)</f>
        <v>Finger</v>
      </c>
      <c r="F75" s="22">
        <v>2</v>
      </c>
      <c r="G75" s="22" t="str">
        <f t="shared" si="13"/>
        <v>Liroh.word.search2</v>
      </c>
      <c r="H75" s="22" t="str">
        <f t="shared" si="14"/>
        <v>ЛИРОХ</v>
      </c>
      <c r="I75" s="30">
        <f>IF(J75&lt;4,J75+1,J75-1)</f>
        <v>4</v>
      </c>
      <c r="J75">
        <f>VLOOKUP(E75,$P$2:$Q$9,2,FALSE)</f>
        <v>3</v>
      </c>
      <c r="K75" s="31">
        <f>IF(J75&lt;4,J75+2,J75-2)</f>
        <v>5</v>
      </c>
      <c r="L75" s="31">
        <f>IF(J75&lt;4,J75+3,J75-3)</f>
        <v>6</v>
      </c>
      <c r="M75">
        <v>2</v>
      </c>
      <c r="N75" t="str">
        <f t="shared" si="15"/>
        <v>w</v>
      </c>
      <c r="S75" s="29" t="s">
        <v>1206</v>
      </c>
      <c r="T75" t="str">
        <f t="shared" si="16"/>
        <v>Todis</v>
      </c>
      <c r="U75" s="22" t="str">
        <f>VLOOKUP(T75,audio_list_stym!$A$3:$H$18,7,FALSE)</f>
        <v>ZF</v>
      </c>
      <c r="V75" s="22">
        <v>1</v>
      </c>
      <c r="W75" s="22" t="str">
        <f t="shared" si="17"/>
        <v>ZF1</v>
      </c>
    </row>
    <row r="76" spans="1:23" x14ac:dyDescent="0.2">
      <c r="A76" t="str">
        <f t="shared" si="10"/>
        <v>Finger.pic</v>
      </c>
      <c r="B76" t="str">
        <f t="shared" si="11"/>
        <v>Finger.pic3</v>
      </c>
      <c r="C76" s="22" t="s">
        <v>1191</v>
      </c>
      <c r="D76" t="str">
        <f t="shared" si="12"/>
        <v>Liroh</v>
      </c>
      <c r="E76" s="22" t="str">
        <f>VLOOKUP(D76,audio_list_stym!$A$3:$E$18,5,FALSE)</f>
        <v>Finger</v>
      </c>
      <c r="F76" s="22">
        <v>3</v>
      </c>
      <c r="G76" s="22" t="str">
        <f t="shared" si="13"/>
        <v>Liroh.word.search3</v>
      </c>
      <c r="H76" s="22" t="str">
        <f t="shared" si="14"/>
        <v>ЛИРОХ</v>
      </c>
      <c r="I76" s="30">
        <f>IF(K76&lt;4,K76+1,K76-1)</f>
        <v>4</v>
      </c>
      <c r="J76" s="30">
        <f>IF(K76&lt;4,K76+2,K76-2)</f>
        <v>5</v>
      </c>
      <c r="K76">
        <f>VLOOKUP(E76,$P$2:$Q$9,2,FALSE)</f>
        <v>3</v>
      </c>
      <c r="L76" s="31">
        <f>IF(K76&lt;4,K76+3,K76-3)</f>
        <v>6</v>
      </c>
      <c r="M76">
        <v>3</v>
      </c>
      <c r="N76" t="str">
        <f t="shared" si="15"/>
        <v>a</v>
      </c>
      <c r="S76" s="29" t="s">
        <v>1210</v>
      </c>
      <c r="T76" t="str">
        <f t="shared" si="16"/>
        <v>Pemat</v>
      </c>
      <c r="U76" s="22" t="str">
        <f>VLOOKUP(T76,audio_list_stym!$A$3:$H$18,7,FALSE)</f>
        <v>Ackee</v>
      </c>
      <c r="V76" s="22">
        <v>1</v>
      </c>
      <c r="W76" s="22" t="str">
        <f t="shared" si="17"/>
        <v>Ackee1</v>
      </c>
    </row>
    <row r="77" spans="1:23" x14ac:dyDescent="0.2">
      <c r="A77" t="str">
        <f t="shared" si="10"/>
        <v>Finger.pic</v>
      </c>
      <c r="B77" t="str">
        <f t="shared" si="11"/>
        <v>Finger.pic4</v>
      </c>
      <c r="C77" s="22" t="s">
        <v>1191</v>
      </c>
      <c r="D77" t="str">
        <f t="shared" si="12"/>
        <v>Liroh</v>
      </c>
      <c r="E77" s="22" t="str">
        <f>VLOOKUP(D77,audio_list_stym!$A$3:$E$18,5,FALSE)</f>
        <v>Finger</v>
      </c>
      <c r="F77" s="22">
        <v>4</v>
      </c>
      <c r="G77" s="22" t="str">
        <f t="shared" si="13"/>
        <v>Liroh.word.search4</v>
      </c>
      <c r="H77" s="22" t="str">
        <f t="shared" si="14"/>
        <v>ЛИРОХ</v>
      </c>
      <c r="I77" s="30">
        <f>IF(L77&lt;4,L77+1,L77-1)</f>
        <v>4</v>
      </c>
      <c r="J77" s="30">
        <f>IF(L77&lt;4,L77+2,L77-2)</f>
        <v>5</v>
      </c>
      <c r="K77" s="30">
        <f>IF(L77&lt;4,L77+3,L77-3)</f>
        <v>6</v>
      </c>
      <c r="L77">
        <f>VLOOKUP(E77,$P$2:$Q$9,2,FALSE)</f>
        <v>3</v>
      </c>
      <c r="M77">
        <v>4</v>
      </c>
      <c r="N77" t="str">
        <f t="shared" si="15"/>
        <v>s</v>
      </c>
      <c r="S77" s="29" t="s">
        <v>1182</v>
      </c>
      <c r="T77" t="str">
        <f t="shared" si="16"/>
        <v>Renan</v>
      </c>
      <c r="U77" s="22" t="str">
        <f>VLOOKUP(T77,audio_list_stym!$A$3:$H$18,7,FALSE)</f>
        <v>Ake</v>
      </c>
      <c r="V77" s="22">
        <v>1</v>
      </c>
      <c r="W77" s="22" t="str">
        <f t="shared" si="17"/>
        <v>Ake1</v>
      </c>
    </row>
    <row r="78" spans="1:23" x14ac:dyDescent="0.2">
      <c r="A78" t="str">
        <f t="shared" si="10"/>
        <v>Gac.pic</v>
      </c>
      <c r="B78" t="str">
        <f t="shared" si="11"/>
        <v>Gac.pic1</v>
      </c>
      <c r="C78" s="22" t="s">
        <v>1195</v>
      </c>
      <c r="D78" t="str">
        <f t="shared" si="12"/>
        <v>Fimon</v>
      </c>
      <c r="E78" s="22" t="str">
        <f>VLOOKUP(D78,audio_list_stym!$A$3:$E$18,5,FALSE)</f>
        <v>Gac</v>
      </c>
      <c r="F78" s="22">
        <v>1</v>
      </c>
      <c r="G78" s="22" t="str">
        <f t="shared" si="13"/>
        <v>Fimon.word.search1</v>
      </c>
      <c r="H78" s="22" t="str">
        <f t="shared" si="14"/>
        <v>ФИМОН</v>
      </c>
      <c r="I78">
        <f>VLOOKUP(E78,$P$2:$Q$9,2,FALSE)</f>
        <v>5</v>
      </c>
      <c r="J78" s="30">
        <f>IF(I78&lt;4,I78+1,I78-1)</f>
        <v>4</v>
      </c>
      <c r="K78" s="31">
        <f>IF(I78&lt;4,I78+2,I78-2)</f>
        <v>3</v>
      </c>
      <c r="L78" s="31">
        <f>IF(I78&lt;4,I78+3,I78-3)</f>
        <v>2</v>
      </c>
      <c r="M78">
        <v>1</v>
      </c>
      <c r="N78" t="str">
        <f t="shared" si="15"/>
        <v>q</v>
      </c>
      <c r="O78">
        <v>8</v>
      </c>
      <c r="S78" s="29" t="s">
        <v>1186</v>
      </c>
      <c r="T78" t="str">
        <f t="shared" si="16"/>
        <v>Baroh</v>
      </c>
      <c r="U78" s="22" t="str">
        <f>VLOOKUP(T78,audio_list_stym!$A$3:$H$18,7,FALSE)</f>
        <v>Finger</v>
      </c>
      <c r="V78" s="22">
        <v>1</v>
      </c>
      <c r="W78" s="22" t="str">
        <f t="shared" si="17"/>
        <v>Finger1</v>
      </c>
    </row>
    <row r="79" spans="1:23" x14ac:dyDescent="0.2">
      <c r="A79" t="str">
        <f t="shared" si="10"/>
        <v>Gac.pic</v>
      </c>
      <c r="B79" t="str">
        <f t="shared" si="11"/>
        <v>Gac.pic2</v>
      </c>
      <c r="C79" s="22" t="s">
        <v>1195</v>
      </c>
      <c r="D79" t="str">
        <f t="shared" si="12"/>
        <v>Fimon</v>
      </c>
      <c r="E79" s="22" t="str">
        <f>VLOOKUP(D79,audio_list_stym!$A$3:$E$18,5,FALSE)</f>
        <v>Gac</v>
      </c>
      <c r="F79" s="22">
        <v>2</v>
      </c>
      <c r="G79" s="22" t="str">
        <f t="shared" si="13"/>
        <v>Fimon.word.search2</v>
      </c>
      <c r="H79" s="22" t="str">
        <f t="shared" si="14"/>
        <v>ФИМОН</v>
      </c>
      <c r="I79" s="30">
        <f>IF(J79&lt;4,J79+1,J79-1)</f>
        <v>4</v>
      </c>
      <c r="J79">
        <f>VLOOKUP(E79,$P$2:$Q$9,2,FALSE)</f>
        <v>5</v>
      </c>
      <c r="K79" s="31">
        <f>IF(J79&lt;4,J79+2,J79-2)</f>
        <v>3</v>
      </c>
      <c r="L79" s="31">
        <f>IF(J79&lt;4,J79+3,J79-3)</f>
        <v>2</v>
      </c>
      <c r="M79">
        <v>2</v>
      </c>
      <c r="N79" t="str">
        <f t="shared" si="15"/>
        <v>w</v>
      </c>
      <c r="S79" s="29" t="s">
        <v>1190</v>
      </c>
      <c r="T79" t="str">
        <f t="shared" si="16"/>
        <v>Liroh</v>
      </c>
      <c r="U79" s="22" t="str">
        <f>VLOOKUP(T79,audio_list_stym!$A$3:$H$18,7,FALSE)</f>
        <v>Gac</v>
      </c>
      <c r="V79" s="22">
        <v>1</v>
      </c>
      <c r="W79" s="22" t="str">
        <f t="shared" si="17"/>
        <v>Gac1</v>
      </c>
    </row>
    <row r="80" spans="1:23" x14ac:dyDescent="0.2">
      <c r="A80" t="str">
        <f t="shared" si="10"/>
        <v>Gac.pic</v>
      </c>
      <c r="B80" t="str">
        <f t="shared" si="11"/>
        <v>Gac.pic3</v>
      </c>
      <c r="C80" s="22" t="s">
        <v>1195</v>
      </c>
      <c r="D80" t="str">
        <f t="shared" si="12"/>
        <v>Fimon</v>
      </c>
      <c r="E80" s="22" t="str">
        <f>VLOOKUP(D80,audio_list_stym!$A$3:$E$18,5,FALSE)</f>
        <v>Gac</v>
      </c>
      <c r="F80" s="22">
        <v>3</v>
      </c>
      <c r="G80" s="22" t="str">
        <f t="shared" si="13"/>
        <v>Fimon.word.search3</v>
      </c>
      <c r="H80" s="22" t="str">
        <f t="shared" si="14"/>
        <v>ФИМОН</v>
      </c>
      <c r="I80" s="30">
        <f>IF(K80&lt;4,K80+1,K80-1)</f>
        <v>4</v>
      </c>
      <c r="J80" s="30">
        <f>IF(K80&lt;4,K80+2,K80-2)</f>
        <v>3</v>
      </c>
      <c r="K80">
        <f>VLOOKUP(E80,$P$2:$Q$9,2,FALSE)</f>
        <v>5</v>
      </c>
      <c r="L80" s="31">
        <f>IF(K80&lt;4,K80+3,K80-3)</f>
        <v>2</v>
      </c>
      <c r="M80">
        <v>3</v>
      </c>
      <c r="N80" t="str">
        <f t="shared" si="15"/>
        <v>a</v>
      </c>
      <c r="S80" s="29" t="s">
        <v>1194</v>
      </c>
      <c r="T80" t="str">
        <f t="shared" si="16"/>
        <v>Fimon</v>
      </c>
      <c r="U80" s="22" t="str">
        <f>VLOOKUP(T80,audio_list_stym!$A$3:$H$18,7,FALSE)</f>
        <v>Noni</v>
      </c>
      <c r="V80" s="22">
        <v>1</v>
      </c>
      <c r="W80" s="22" t="str">
        <f t="shared" si="17"/>
        <v>Noni1</v>
      </c>
    </row>
    <row r="81" spans="1:23" x14ac:dyDescent="0.2">
      <c r="A81" t="str">
        <f t="shared" si="10"/>
        <v>Gac.pic</v>
      </c>
      <c r="B81" t="str">
        <f t="shared" si="11"/>
        <v>Gac.pic4</v>
      </c>
      <c r="C81" s="22" t="s">
        <v>1195</v>
      </c>
      <c r="D81" t="str">
        <f t="shared" si="12"/>
        <v>Fimon</v>
      </c>
      <c r="E81" s="22" t="str">
        <f>VLOOKUP(D81,audio_list_stym!$A$3:$E$18,5,FALSE)</f>
        <v>Gac</v>
      </c>
      <c r="F81" s="22">
        <v>4</v>
      </c>
      <c r="G81" s="22" t="str">
        <f t="shared" si="13"/>
        <v>Fimon.word.search4</v>
      </c>
      <c r="H81" s="22" t="str">
        <f t="shared" si="14"/>
        <v>ФИМОН</v>
      </c>
      <c r="I81" s="30">
        <f>IF(L81&lt;4,L81+1,L81-1)</f>
        <v>4</v>
      </c>
      <c r="J81" s="30">
        <f>IF(L81&lt;4,L81+2,L81-2)</f>
        <v>3</v>
      </c>
      <c r="K81" s="30">
        <f>IF(L81&lt;4,L81+3,L81-3)</f>
        <v>2</v>
      </c>
      <c r="L81">
        <f>VLOOKUP(E81,$P$2:$Q$9,2,FALSE)</f>
        <v>5</v>
      </c>
      <c r="M81">
        <v>4</v>
      </c>
      <c r="N81" t="str">
        <f t="shared" si="15"/>
        <v>s</v>
      </c>
      <c r="S81" s="29" t="s">
        <v>1198</v>
      </c>
      <c r="T81" t="str">
        <f t="shared" si="16"/>
        <v>Codis</v>
      </c>
      <c r="U81" s="22" t="str">
        <f>VLOOKUP(T81,audio_list_stym!$A$3:$H$18,7,FALSE)</f>
        <v>Sapota</v>
      </c>
      <c r="V81" s="22">
        <v>1</v>
      </c>
      <c r="W81" s="22" t="str">
        <f t="shared" si="17"/>
        <v>Sapota1</v>
      </c>
    </row>
    <row r="82" spans="1:23" x14ac:dyDescent="0.2">
      <c r="A82" t="str">
        <f t="shared" si="10"/>
        <v>Noni.pic</v>
      </c>
      <c r="B82" t="str">
        <f t="shared" si="11"/>
        <v>Noni.pic1</v>
      </c>
      <c r="C82" s="22" t="s">
        <v>1199</v>
      </c>
      <c r="D82" t="str">
        <f t="shared" si="12"/>
        <v>Codis</v>
      </c>
      <c r="E82" s="22" t="str">
        <f>VLOOKUP(D82,audio_list_stym!$A$3:$E$18,5,FALSE)</f>
        <v>Noni</v>
      </c>
      <c r="F82" s="22">
        <v>1</v>
      </c>
      <c r="G82" s="22" t="str">
        <f t="shared" si="13"/>
        <v>Codis.word.search1</v>
      </c>
      <c r="H82" s="22" t="str">
        <f t="shared" si="14"/>
        <v>КОДИС</v>
      </c>
      <c r="I82">
        <f>VLOOKUP(E82,$P$2:$Q$9,2,FALSE)</f>
        <v>7</v>
      </c>
      <c r="J82" s="30">
        <f>IF(I82&lt;4,I82+1,I82-1)</f>
        <v>6</v>
      </c>
      <c r="K82" s="31">
        <f>IF(I82&lt;4,I82+2,I82-2)</f>
        <v>5</v>
      </c>
      <c r="L82" s="31">
        <f>IF(I82&lt;4,I82+3,I82-3)</f>
        <v>4</v>
      </c>
      <c r="M82">
        <v>1</v>
      </c>
      <c r="N82" t="str">
        <f t="shared" si="15"/>
        <v>q</v>
      </c>
      <c r="S82" s="29" t="s">
        <v>1202</v>
      </c>
      <c r="T82" t="str">
        <f t="shared" si="16"/>
        <v>Gonic</v>
      </c>
      <c r="U82" s="22" t="str">
        <f>VLOOKUP(T82,audio_list_stym!$A$3:$H$18,7,FALSE)</f>
        <v>Tamanid</v>
      </c>
      <c r="V82" s="22">
        <v>1</v>
      </c>
      <c r="W82" s="22" t="str">
        <f t="shared" si="17"/>
        <v>Tamanid1</v>
      </c>
    </row>
    <row r="83" spans="1:23" x14ac:dyDescent="0.2">
      <c r="A83" t="str">
        <f t="shared" si="10"/>
        <v>Noni.pic</v>
      </c>
      <c r="B83" t="str">
        <f t="shared" si="11"/>
        <v>Noni.pic2</v>
      </c>
      <c r="C83" s="22" t="s">
        <v>1199</v>
      </c>
      <c r="D83" t="str">
        <f t="shared" si="12"/>
        <v>Codis</v>
      </c>
      <c r="E83" s="22" t="str">
        <f>VLOOKUP(D83,audio_list_stym!$A$3:$E$18,5,FALSE)</f>
        <v>Noni</v>
      </c>
      <c r="F83" s="22">
        <v>2</v>
      </c>
      <c r="G83" s="22" t="str">
        <f t="shared" si="13"/>
        <v>Codis.word.search2</v>
      </c>
      <c r="H83" s="22" t="str">
        <f t="shared" si="14"/>
        <v>КОДИС</v>
      </c>
      <c r="I83" s="30">
        <f>IF(J83&lt;4,J83+1,J83-1)</f>
        <v>6</v>
      </c>
      <c r="J83">
        <f>VLOOKUP(E83,$P$2:$Q$9,2,FALSE)</f>
        <v>7</v>
      </c>
      <c r="K83" s="31">
        <f>IF(J83&lt;4,J83+2,J83-2)</f>
        <v>5</v>
      </c>
      <c r="L83" s="31">
        <f>IF(J83&lt;4,J83+3,J83-3)</f>
        <v>4</v>
      </c>
      <c r="M83">
        <v>2</v>
      </c>
      <c r="N83" t="str">
        <f t="shared" si="15"/>
        <v>w</v>
      </c>
      <c r="S83" s="29" t="s">
        <v>1206</v>
      </c>
      <c r="T83" t="str">
        <f t="shared" si="16"/>
        <v>Todis</v>
      </c>
      <c r="U83" s="22" t="str">
        <f>VLOOKUP(T83,audio_list_stym!$A$3:$H$18,7,FALSE)</f>
        <v>ZF</v>
      </c>
      <c r="V83" s="22">
        <v>1</v>
      </c>
      <c r="W83" s="22" t="str">
        <f t="shared" si="17"/>
        <v>ZF1</v>
      </c>
    </row>
    <row r="84" spans="1:23" x14ac:dyDescent="0.2">
      <c r="A84" t="str">
        <f t="shared" si="10"/>
        <v>Noni.pic</v>
      </c>
      <c r="B84" t="str">
        <f t="shared" si="11"/>
        <v>Noni.pic3</v>
      </c>
      <c r="C84" s="22" t="s">
        <v>1199</v>
      </c>
      <c r="D84" t="str">
        <f t="shared" si="12"/>
        <v>Codis</v>
      </c>
      <c r="E84" s="22" t="str">
        <f>VLOOKUP(D84,audio_list_stym!$A$3:$E$18,5,FALSE)</f>
        <v>Noni</v>
      </c>
      <c r="F84" s="22">
        <v>3</v>
      </c>
      <c r="G84" s="22" t="str">
        <f t="shared" si="13"/>
        <v>Codis.word.search3</v>
      </c>
      <c r="H84" s="22" t="str">
        <f t="shared" si="14"/>
        <v>КОДИС</v>
      </c>
      <c r="I84" s="30">
        <f>IF(K84&lt;4,K84+1,K84-1)</f>
        <v>6</v>
      </c>
      <c r="J84" s="30">
        <f>IF(K84&lt;4,K84+2,K84-2)</f>
        <v>5</v>
      </c>
      <c r="K84">
        <f>VLOOKUP(E84,$P$2:$Q$9,2,FALSE)</f>
        <v>7</v>
      </c>
      <c r="L84" s="31">
        <f>IF(K84&lt;4,K84+3,K84-3)</f>
        <v>4</v>
      </c>
      <c r="M84">
        <v>3</v>
      </c>
      <c r="N84" t="str">
        <f t="shared" si="15"/>
        <v>a</v>
      </c>
      <c r="S84" s="29" t="s">
        <v>1210</v>
      </c>
      <c r="T84" t="str">
        <f t="shared" si="16"/>
        <v>Pemat</v>
      </c>
      <c r="U84" s="22" t="str">
        <f>VLOOKUP(T84,audio_list_stym!$A$3:$H$18,7,FALSE)</f>
        <v>Ackee</v>
      </c>
      <c r="V84" s="22">
        <v>1</v>
      </c>
      <c r="W84" s="22" t="str">
        <f t="shared" si="17"/>
        <v>Ackee1</v>
      </c>
    </row>
    <row r="85" spans="1:23" x14ac:dyDescent="0.2">
      <c r="A85" t="str">
        <f t="shared" si="10"/>
        <v>Noni.pic</v>
      </c>
      <c r="B85" t="str">
        <f t="shared" si="11"/>
        <v>Noni.pic4</v>
      </c>
      <c r="C85" s="22" t="s">
        <v>1199</v>
      </c>
      <c r="D85" t="str">
        <f t="shared" si="12"/>
        <v>Codis</v>
      </c>
      <c r="E85" s="22" t="str">
        <f>VLOOKUP(D85,audio_list_stym!$A$3:$E$18,5,FALSE)</f>
        <v>Noni</v>
      </c>
      <c r="F85" s="22">
        <v>4</v>
      </c>
      <c r="G85" s="22" t="str">
        <f t="shared" si="13"/>
        <v>Codis.word.search4</v>
      </c>
      <c r="H85" s="22" t="str">
        <f t="shared" si="14"/>
        <v>КОДИС</v>
      </c>
      <c r="I85" s="30">
        <f>IF(L85&lt;4,L85+1,L85-1)</f>
        <v>6</v>
      </c>
      <c r="J85" s="30">
        <f>IF(L85&lt;4,L85+2,L85-2)</f>
        <v>5</v>
      </c>
      <c r="K85" s="30">
        <f>IF(L85&lt;4,L85+3,L85-3)</f>
        <v>4</v>
      </c>
      <c r="L85">
        <f>VLOOKUP(E85,$P$2:$Q$9,2,FALSE)</f>
        <v>7</v>
      </c>
      <c r="M85">
        <v>4</v>
      </c>
      <c r="N85" t="str">
        <f t="shared" si="15"/>
        <v>s</v>
      </c>
      <c r="S85" s="29" t="s">
        <v>1182</v>
      </c>
      <c r="T85" t="str">
        <f t="shared" si="16"/>
        <v>Renan</v>
      </c>
      <c r="U85" s="22" t="str">
        <f>VLOOKUP(T85,audio_list_stym!$A$3:$H$18,7,FALSE)</f>
        <v>Ake</v>
      </c>
      <c r="V85" s="22">
        <v>2</v>
      </c>
      <c r="W85" s="22" t="str">
        <f t="shared" si="17"/>
        <v>Ake2</v>
      </c>
    </row>
    <row r="86" spans="1:23" x14ac:dyDescent="0.2">
      <c r="A86" t="str">
        <f t="shared" si="10"/>
        <v>Sapota.pic</v>
      </c>
      <c r="B86" t="str">
        <f t="shared" si="11"/>
        <v>Sapota.pic1</v>
      </c>
      <c r="C86" s="22" t="s">
        <v>1203</v>
      </c>
      <c r="D86" t="str">
        <f t="shared" si="12"/>
        <v>Gonic</v>
      </c>
      <c r="E86" s="22" t="str">
        <f>VLOOKUP(D86,audio_list_stym!$A$3:$E$18,5,FALSE)</f>
        <v>Sapota</v>
      </c>
      <c r="F86" s="22">
        <v>1</v>
      </c>
      <c r="G86" s="22" t="str">
        <f t="shared" si="13"/>
        <v>Gonic.word.search1</v>
      </c>
      <c r="H86" s="22" t="str">
        <f t="shared" si="14"/>
        <v>ГОНИК</v>
      </c>
      <c r="I86">
        <f>VLOOKUP(E86,$P$2:$Q$9,2,FALSE)</f>
        <v>4</v>
      </c>
      <c r="J86" s="30">
        <f>IF(I86&lt;4,I86+1,I86-1)</f>
        <v>3</v>
      </c>
      <c r="K86" s="31">
        <f>IF(I86&lt;4,I86+2,I86-2)</f>
        <v>2</v>
      </c>
      <c r="L86" s="31">
        <f>IF(I86&lt;4,I86+3,I86-3)</f>
        <v>1</v>
      </c>
      <c r="M86">
        <v>1</v>
      </c>
      <c r="N86" t="str">
        <f t="shared" si="15"/>
        <v>q</v>
      </c>
      <c r="S86" s="29" t="s">
        <v>1186</v>
      </c>
      <c r="T86" t="str">
        <f t="shared" si="16"/>
        <v>Baroh</v>
      </c>
      <c r="U86" s="22" t="str">
        <f>VLOOKUP(T86,audio_list_stym!$A$3:$H$18,7,FALSE)</f>
        <v>Finger</v>
      </c>
      <c r="V86" s="22">
        <v>2</v>
      </c>
      <c r="W86" s="22" t="str">
        <f t="shared" si="17"/>
        <v>Finger2</v>
      </c>
    </row>
    <row r="87" spans="1:23" x14ac:dyDescent="0.2">
      <c r="A87" t="str">
        <f t="shared" si="10"/>
        <v>Sapota.pic</v>
      </c>
      <c r="B87" t="str">
        <f t="shared" si="11"/>
        <v>Sapota.pic2</v>
      </c>
      <c r="C87" s="22" t="s">
        <v>1203</v>
      </c>
      <c r="D87" t="str">
        <f t="shared" si="12"/>
        <v>Gonic</v>
      </c>
      <c r="E87" s="22" t="str">
        <f>VLOOKUP(D87,audio_list_stym!$A$3:$E$18,5,FALSE)</f>
        <v>Sapota</v>
      </c>
      <c r="F87" s="22">
        <v>2</v>
      </c>
      <c r="G87" s="22" t="str">
        <f t="shared" si="13"/>
        <v>Gonic.word.search2</v>
      </c>
      <c r="H87" s="22" t="str">
        <f t="shared" si="14"/>
        <v>ГОНИК</v>
      </c>
      <c r="I87" s="30">
        <f>IF(J87&lt;4,J87+1,J87-1)</f>
        <v>3</v>
      </c>
      <c r="J87">
        <f>VLOOKUP(E87,$P$2:$Q$9,2,FALSE)</f>
        <v>4</v>
      </c>
      <c r="K87" s="31">
        <f>IF(J87&lt;4,J87+2,J87-2)</f>
        <v>2</v>
      </c>
      <c r="L87" s="31">
        <f>IF(J87&lt;4,J87+3,J87-3)</f>
        <v>1</v>
      </c>
      <c r="M87">
        <v>2</v>
      </c>
      <c r="N87" t="str">
        <f t="shared" si="15"/>
        <v>w</v>
      </c>
      <c r="S87" s="29" t="s">
        <v>1190</v>
      </c>
      <c r="T87" t="str">
        <f t="shared" si="16"/>
        <v>Liroh</v>
      </c>
      <c r="U87" s="22" t="str">
        <f>VLOOKUP(T87,audio_list_stym!$A$3:$H$18,7,FALSE)</f>
        <v>Gac</v>
      </c>
      <c r="V87" s="22">
        <v>2</v>
      </c>
      <c r="W87" s="22" t="str">
        <f t="shared" si="17"/>
        <v>Gac2</v>
      </c>
    </row>
    <row r="88" spans="1:23" x14ac:dyDescent="0.2">
      <c r="A88" t="str">
        <f t="shared" si="10"/>
        <v>Sapota.pic</v>
      </c>
      <c r="B88" t="str">
        <f t="shared" si="11"/>
        <v>Sapota.pic3</v>
      </c>
      <c r="C88" s="22" t="s">
        <v>1203</v>
      </c>
      <c r="D88" t="str">
        <f t="shared" si="12"/>
        <v>Gonic</v>
      </c>
      <c r="E88" s="22" t="str">
        <f>VLOOKUP(D88,audio_list_stym!$A$3:$E$18,5,FALSE)</f>
        <v>Sapota</v>
      </c>
      <c r="F88" s="22">
        <v>3</v>
      </c>
      <c r="G88" s="22" t="str">
        <f t="shared" si="13"/>
        <v>Gonic.word.search3</v>
      </c>
      <c r="H88" s="22" t="str">
        <f t="shared" si="14"/>
        <v>ГОНИК</v>
      </c>
      <c r="I88" s="30">
        <f>IF(K88&lt;4,K88+1,K88-1)</f>
        <v>3</v>
      </c>
      <c r="J88" s="30">
        <f>IF(K88&lt;4,K88+2,K88-2)</f>
        <v>2</v>
      </c>
      <c r="K88">
        <f>VLOOKUP(E88,$P$2:$Q$9,2,FALSE)</f>
        <v>4</v>
      </c>
      <c r="L88" s="31">
        <f>IF(K88&lt;4,K88+3,K88-3)</f>
        <v>1</v>
      </c>
      <c r="M88">
        <v>3</v>
      </c>
      <c r="N88" t="str">
        <f t="shared" si="15"/>
        <v>a</v>
      </c>
      <c r="S88" s="29" t="s">
        <v>1194</v>
      </c>
      <c r="T88" t="str">
        <f t="shared" si="16"/>
        <v>Fimon</v>
      </c>
      <c r="U88" s="22" t="str">
        <f>VLOOKUP(T88,audio_list_stym!$A$3:$H$18,7,FALSE)</f>
        <v>Noni</v>
      </c>
      <c r="V88" s="22">
        <v>2</v>
      </c>
      <c r="W88" s="22" t="str">
        <f t="shared" si="17"/>
        <v>Noni2</v>
      </c>
    </row>
    <row r="89" spans="1:23" x14ac:dyDescent="0.2">
      <c r="A89" t="str">
        <f t="shared" si="10"/>
        <v>Sapota.pic</v>
      </c>
      <c r="B89" t="str">
        <f t="shared" si="11"/>
        <v>Sapota.pic4</v>
      </c>
      <c r="C89" s="22" t="s">
        <v>1203</v>
      </c>
      <c r="D89" t="str">
        <f t="shared" si="12"/>
        <v>Gonic</v>
      </c>
      <c r="E89" s="22" t="str">
        <f>VLOOKUP(D89,audio_list_stym!$A$3:$E$18,5,FALSE)</f>
        <v>Sapota</v>
      </c>
      <c r="F89" s="22">
        <v>4</v>
      </c>
      <c r="G89" s="22" t="str">
        <f t="shared" si="13"/>
        <v>Gonic.word.search4</v>
      </c>
      <c r="H89" s="22" t="str">
        <f t="shared" si="14"/>
        <v>ГОНИК</v>
      </c>
      <c r="I89" s="30">
        <f>IF(L89&lt;4,L89+1,L89-1)</f>
        <v>3</v>
      </c>
      <c r="J89" s="30">
        <f>IF(L89&lt;4,L89+2,L89-2)</f>
        <v>2</v>
      </c>
      <c r="K89" s="30">
        <f>IF(L89&lt;4,L89+3,L89-3)</f>
        <v>1</v>
      </c>
      <c r="L89">
        <f>VLOOKUP(E89,$P$2:$Q$9,2,FALSE)</f>
        <v>4</v>
      </c>
      <c r="M89">
        <v>4</v>
      </c>
      <c r="N89" t="str">
        <f t="shared" si="15"/>
        <v>s</v>
      </c>
      <c r="S89" s="29" t="s">
        <v>1198</v>
      </c>
      <c r="T89" t="str">
        <f t="shared" si="16"/>
        <v>Codis</v>
      </c>
      <c r="U89" s="22" t="str">
        <f>VLOOKUP(T89,audio_list_stym!$A$3:$H$18,7,FALSE)</f>
        <v>Sapota</v>
      </c>
      <c r="V89" s="22">
        <v>2</v>
      </c>
      <c r="W89" s="22" t="str">
        <f t="shared" si="17"/>
        <v>Sapota2</v>
      </c>
    </row>
    <row r="90" spans="1:23" x14ac:dyDescent="0.2">
      <c r="A90" t="str">
        <f t="shared" si="10"/>
        <v>Tamanid.pic</v>
      </c>
      <c r="B90" t="str">
        <f t="shared" si="11"/>
        <v>Tamanid.pic1</v>
      </c>
      <c r="C90" s="22" t="s">
        <v>1207</v>
      </c>
      <c r="D90" t="str">
        <f t="shared" si="12"/>
        <v>Todis</v>
      </c>
      <c r="E90" s="22" t="str">
        <f>VLOOKUP(D90,audio_list_stym!$A$3:$E$18,5,FALSE)</f>
        <v>Tamanid</v>
      </c>
      <c r="F90" s="22">
        <v>1</v>
      </c>
      <c r="G90" s="22" t="str">
        <f t="shared" si="13"/>
        <v>Todis.word.search1</v>
      </c>
      <c r="H90" s="22" t="str">
        <f t="shared" si="14"/>
        <v>ТОДИС</v>
      </c>
      <c r="I90">
        <f>VLOOKUP(E90,$P$2:$Q$9,2,FALSE)</f>
        <v>8</v>
      </c>
      <c r="J90" s="30">
        <f>IF(I90&lt;4,I90+1,I90-1)</f>
        <v>7</v>
      </c>
      <c r="K90" s="31">
        <f>IF(I90&lt;4,I90+2,I90-2)</f>
        <v>6</v>
      </c>
      <c r="L90" s="31">
        <f>IF(I90&lt;4,I90+3,I90-3)</f>
        <v>5</v>
      </c>
      <c r="M90">
        <v>1</v>
      </c>
      <c r="N90" t="str">
        <f t="shared" si="15"/>
        <v>q</v>
      </c>
      <c r="S90" s="29" t="s">
        <v>1202</v>
      </c>
      <c r="T90" t="str">
        <f t="shared" si="16"/>
        <v>Gonic</v>
      </c>
      <c r="U90" s="22" t="str">
        <f>VLOOKUP(T90,audio_list_stym!$A$3:$H$18,7,FALSE)</f>
        <v>Tamanid</v>
      </c>
      <c r="V90" s="22">
        <v>2</v>
      </c>
      <c r="W90" s="22" t="str">
        <f t="shared" si="17"/>
        <v>Tamanid2</v>
      </c>
    </row>
    <row r="91" spans="1:23" x14ac:dyDescent="0.2">
      <c r="A91" t="str">
        <f t="shared" si="10"/>
        <v>Tamanid.pic</v>
      </c>
      <c r="B91" t="str">
        <f t="shared" si="11"/>
        <v>Tamanid.pic2</v>
      </c>
      <c r="C91" s="22" t="s">
        <v>1207</v>
      </c>
      <c r="D91" t="str">
        <f t="shared" si="12"/>
        <v>Todis</v>
      </c>
      <c r="E91" s="22" t="str">
        <f>VLOOKUP(D91,audio_list_stym!$A$3:$E$18,5,FALSE)</f>
        <v>Tamanid</v>
      </c>
      <c r="F91" s="22">
        <v>2</v>
      </c>
      <c r="G91" s="22" t="str">
        <f t="shared" si="13"/>
        <v>Todis.word.search2</v>
      </c>
      <c r="H91" s="22" t="str">
        <f t="shared" si="14"/>
        <v>ТОДИС</v>
      </c>
      <c r="I91" s="30">
        <f>IF(J91&lt;4,J91+1,J91-1)</f>
        <v>7</v>
      </c>
      <c r="J91">
        <f>VLOOKUP(E91,$P$2:$Q$9,2,FALSE)</f>
        <v>8</v>
      </c>
      <c r="K91" s="31">
        <f>IF(J91&lt;4,J91+2,J91-2)</f>
        <v>6</v>
      </c>
      <c r="L91" s="31">
        <f>IF(J91&lt;4,J91+3,J91-3)</f>
        <v>5</v>
      </c>
      <c r="M91">
        <v>2</v>
      </c>
      <c r="N91" t="str">
        <f t="shared" si="15"/>
        <v>w</v>
      </c>
      <c r="S91" s="29" t="s">
        <v>1206</v>
      </c>
      <c r="T91" t="str">
        <f t="shared" si="16"/>
        <v>Todis</v>
      </c>
      <c r="U91" s="22" t="str">
        <f>VLOOKUP(T91,audio_list_stym!$A$3:$H$18,7,FALSE)</f>
        <v>ZF</v>
      </c>
      <c r="V91" s="22">
        <v>2</v>
      </c>
      <c r="W91" s="22" t="str">
        <f t="shared" si="17"/>
        <v>ZF2</v>
      </c>
    </row>
    <row r="92" spans="1:23" x14ac:dyDescent="0.2">
      <c r="A92" t="str">
        <f t="shared" si="10"/>
        <v>Tamanid.pic</v>
      </c>
      <c r="B92" t="str">
        <f t="shared" si="11"/>
        <v>Tamanid.pic3</v>
      </c>
      <c r="C92" s="22" t="s">
        <v>1207</v>
      </c>
      <c r="D92" t="str">
        <f t="shared" si="12"/>
        <v>Todis</v>
      </c>
      <c r="E92" s="22" t="str">
        <f>VLOOKUP(D92,audio_list_stym!$A$3:$E$18,5,FALSE)</f>
        <v>Tamanid</v>
      </c>
      <c r="F92" s="22">
        <v>3</v>
      </c>
      <c r="G92" s="22" t="str">
        <f t="shared" si="13"/>
        <v>Todis.word.search3</v>
      </c>
      <c r="H92" s="22" t="str">
        <f t="shared" si="14"/>
        <v>ТОДИС</v>
      </c>
      <c r="I92" s="30">
        <f>IF(K92&lt;4,K92+1,K92-1)</f>
        <v>7</v>
      </c>
      <c r="J92" s="30">
        <f>IF(K92&lt;4,K92+2,K92-2)</f>
        <v>6</v>
      </c>
      <c r="K92">
        <f>VLOOKUP(E92,$P$2:$Q$9,2,FALSE)</f>
        <v>8</v>
      </c>
      <c r="L92" s="31">
        <f>IF(K92&lt;4,K92+3,K92-3)</f>
        <v>5</v>
      </c>
      <c r="M92">
        <v>3</v>
      </c>
      <c r="N92" t="str">
        <f t="shared" si="15"/>
        <v>a</v>
      </c>
      <c r="S92" s="29" t="s">
        <v>1210</v>
      </c>
      <c r="T92" t="str">
        <f t="shared" si="16"/>
        <v>Pemat</v>
      </c>
      <c r="U92" s="22" t="str">
        <f>VLOOKUP(T92,audio_list_stym!$A$3:$H$18,7,FALSE)</f>
        <v>Ackee</v>
      </c>
      <c r="V92" s="22">
        <v>2</v>
      </c>
      <c r="W92" s="22" t="str">
        <f t="shared" si="17"/>
        <v>Ackee2</v>
      </c>
    </row>
    <row r="93" spans="1:23" x14ac:dyDescent="0.2">
      <c r="A93" t="str">
        <f t="shared" si="10"/>
        <v>Tamanid.pic</v>
      </c>
      <c r="B93" t="str">
        <f t="shared" si="11"/>
        <v>Tamanid.pic4</v>
      </c>
      <c r="C93" s="22" t="s">
        <v>1207</v>
      </c>
      <c r="D93" t="str">
        <f t="shared" si="12"/>
        <v>Todis</v>
      </c>
      <c r="E93" s="22" t="str">
        <f>VLOOKUP(D93,audio_list_stym!$A$3:$E$18,5,FALSE)</f>
        <v>Tamanid</v>
      </c>
      <c r="F93" s="22">
        <v>4</v>
      </c>
      <c r="G93" s="22" t="str">
        <f t="shared" si="13"/>
        <v>Todis.word.search4</v>
      </c>
      <c r="H93" s="22" t="str">
        <f t="shared" si="14"/>
        <v>ТОДИС</v>
      </c>
      <c r="I93" s="30">
        <f>IF(L93&lt;4,L93+1,L93-1)</f>
        <v>7</v>
      </c>
      <c r="J93" s="30">
        <f>IF(L93&lt;4,L93+2,L93-2)</f>
        <v>6</v>
      </c>
      <c r="K93" s="30">
        <f>IF(L93&lt;4,L93+3,L93-3)</f>
        <v>5</v>
      </c>
      <c r="L93">
        <f>VLOOKUP(E93,$P$2:$Q$9,2,FALSE)</f>
        <v>8</v>
      </c>
      <c r="M93">
        <v>4</v>
      </c>
      <c r="N93" t="str">
        <f t="shared" si="15"/>
        <v>s</v>
      </c>
      <c r="S93" s="29" t="s">
        <v>1182</v>
      </c>
      <c r="T93" t="str">
        <f t="shared" si="16"/>
        <v>Renan</v>
      </c>
      <c r="U93" s="22" t="str">
        <f>VLOOKUP(T93,audio_list_stym!$A$3:$H$18,7,FALSE)</f>
        <v>Ake</v>
      </c>
      <c r="V93" s="22">
        <v>2</v>
      </c>
      <c r="W93" s="22" t="str">
        <f t="shared" si="17"/>
        <v>Ake2</v>
      </c>
    </row>
    <row r="94" spans="1:23" x14ac:dyDescent="0.2">
      <c r="A94" t="str">
        <f t="shared" si="10"/>
        <v>ZF.pic</v>
      </c>
      <c r="B94" t="str">
        <f t="shared" si="11"/>
        <v>ZF.pic1</v>
      </c>
      <c r="C94" s="22" t="s">
        <v>1211</v>
      </c>
      <c r="D94" t="str">
        <f t="shared" si="12"/>
        <v>Pemat</v>
      </c>
      <c r="E94" s="22" t="str">
        <f>VLOOKUP(D94,audio_list_stym!$A$3:$E$18,5,FALSE)</f>
        <v>ZF</v>
      </c>
      <c r="F94" s="22">
        <v>1</v>
      </c>
      <c r="G94" s="22" t="str">
        <f t="shared" si="13"/>
        <v>Pemat.word.search1</v>
      </c>
      <c r="H94" s="22" t="str">
        <f t="shared" si="14"/>
        <v>ПЕМАТ</v>
      </c>
      <c r="I94">
        <f>VLOOKUP(E94,$P$2:$Q$9,2,FALSE)</f>
        <v>6</v>
      </c>
      <c r="J94" s="30">
        <f>IF(I94&lt;4,I94+1,I94-1)</f>
        <v>5</v>
      </c>
      <c r="K94" s="31">
        <f>IF(I94&lt;4,I94+2,I94-2)</f>
        <v>4</v>
      </c>
      <c r="L94" s="31">
        <f>IF(I94&lt;4,I94+3,I94-3)</f>
        <v>3</v>
      </c>
      <c r="M94">
        <v>1</v>
      </c>
      <c r="N94" t="str">
        <f t="shared" si="15"/>
        <v>q</v>
      </c>
      <c r="S94" s="29" t="s">
        <v>1186</v>
      </c>
      <c r="T94" t="str">
        <f t="shared" si="16"/>
        <v>Baroh</v>
      </c>
      <c r="U94" s="22" t="str">
        <f>VLOOKUP(T94,audio_list_stym!$A$3:$H$18,7,FALSE)</f>
        <v>Finger</v>
      </c>
      <c r="V94" s="22">
        <v>2</v>
      </c>
      <c r="W94" s="22" t="str">
        <f t="shared" si="17"/>
        <v>Finger2</v>
      </c>
    </row>
    <row r="95" spans="1:23" x14ac:dyDescent="0.2">
      <c r="A95" t="str">
        <f t="shared" si="10"/>
        <v>ZF.pic</v>
      </c>
      <c r="B95" t="str">
        <f t="shared" si="11"/>
        <v>ZF.pic2</v>
      </c>
      <c r="C95" s="22" t="s">
        <v>1211</v>
      </c>
      <c r="D95" t="str">
        <f t="shared" si="12"/>
        <v>Pemat</v>
      </c>
      <c r="E95" s="22" t="str">
        <f>VLOOKUP(D95,audio_list_stym!$A$3:$E$18,5,FALSE)</f>
        <v>ZF</v>
      </c>
      <c r="F95" s="22">
        <v>2</v>
      </c>
      <c r="G95" s="22" t="str">
        <f t="shared" si="13"/>
        <v>Pemat.word.search2</v>
      </c>
      <c r="H95" s="22" t="str">
        <f t="shared" si="14"/>
        <v>ПЕМАТ</v>
      </c>
      <c r="I95" s="30">
        <f>IF(J95&lt;4,J95+1,J95-1)</f>
        <v>5</v>
      </c>
      <c r="J95">
        <f>VLOOKUP(E95,$P$2:$Q$9,2,FALSE)</f>
        <v>6</v>
      </c>
      <c r="K95" s="31">
        <f>IF(J95&lt;4,J95+2,J95-2)</f>
        <v>4</v>
      </c>
      <c r="L95" s="31">
        <f>IF(J95&lt;4,J95+3,J95-3)</f>
        <v>3</v>
      </c>
      <c r="M95">
        <v>2</v>
      </c>
      <c r="N95" t="str">
        <f t="shared" si="15"/>
        <v>w</v>
      </c>
      <c r="S95" s="29" t="s">
        <v>1190</v>
      </c>
      <c r="T95" t="str">
        <f t="shared" si="16"/>
        <v>Liroh</v>
      </c>
      <c r="U95" s="22" t="str">
        <f>VLOOKUP(T95,audio_list_stym!$A$3:$H$18,7,FALSE)</f>
        <v>Gac</v>
      </c>
      <c r="V95" s="22">
        <v>2</v>
      </c>
      <c r="W95" s="22" t="str">
        <f t="shared" si="17"/>
        <v>Gac2</v>
      </c>
    </row>
    <row r="96" spans="1:23" x14ac:dyDescent="0.2">
      <c r="A96" t="str">
        <f t="shared" si="10"/>
        <v>ZF.pic</v>
      </c>
      <c r="B96" t="str">
        <f t="shared" si="11"/>
        <v>ZF.pic3</v>
      </c>
      <c r="C96" s="22" t="s">
        <v>1211</v>
      </c>
      <c r="D96" t="str">
        <f t="shared" si="12"/>
        <v>Pemat</v>
      </c>
      <c r="E96" s="22" t="str">
        <f>VLOOKUP(D96,audio_list_stym!$A$3:$E$18,5,FALSE)</f>
        <v>ZF</v>
      </c>
      <c r="F96" s="22">
        <v>3</v>
      </c>
      <c r="G96" s="22" t="str">
        <f t="shared" si="13"/>
        <v>Pemat.word.search3</v>
      </c>
      <c r="H96" s="22" t="str">
        <f t="shared" si="14"/>
        <v>ПЕМАТ</v>
      </c>
      <c r="I96" s="30">
        <f>IF(K96&lt;4,K96+1,K96-1)</f>
        <v>5</v>
      </c>
      <c r="J96" s="30">
        <f>IF(K96&lt;4,K96+2,K96-2)</f>
        <v>4</v>
      </c>
      <c r="K96">
        <f>VLOOKUP(E96,$P$2:$Q$9,2,FALSE)</f>
        <v>6</v>
      </c>
      <c r="L96" s="31">
        <f>IF(K96&lt;4,K96+3,K96-3)</f>
        <v>3</v>
      </c>
      <c r="M96">
        <v>3</v>
      </c>
      <c r="N96" t="str">
        <f t="shared" si="15"/>
        <v>a</v>
      </c>
      <c r="S96" s="29" t="s">
        <v>1194</v>
      </c>
      <c r="T96" t="str">
        <f t="shared" si="16"/>
        <v>Fimon</v>
      </c>
      <c r="U96" s="22" t="str">
        <f>VLOOKUP(T96,audio_list_stym!$A$3:$H$18,7,FALSE)</f>
        <v>Noni</v>
      </c>
      <c r="V96" s="22">
        <v>2</v>
      </c>
      <c r="W96" s="22" t="str">
        <f t="shared" si="17"/>
        <v>Noni2</v>
      </c>
    </row>
    <row r="97" spans="1:23" x14ac:dyDescent="0.2">
      <c r="A97" t="str">
        <f t="shared" si="10"/>
        <v>ZF.pic</v>
      </c>
      <c r="B97" t="str">
        <f t="shared" si="11"/>
        <v>ZF.pic4</v>
      </c>
      <c r="C97" s="22" t="s">
        <v>1211</v>
      </c>
      <c r="D97" t="str">
        <f t="shared" si="12"/>
        <v>Pemat</v>
      </c>
      <c r="E97" s="22" t="str">
        <f>VLOOKUP(D97,audio_list_stym!$A$3:$E$18,5,FALSE)</f>
        <v>ZF</v>
      </c>
      <c r="F97" s="22">
        <v>4</v>
      </c>
      <c r="G97" s="22" t="str">
        <f t="shared" si="13"/>
        <v>Pemat.word.search4</v>
      </c>
      <c r="H97" s="22" t="str">
        <f t="shared" si="14"/>
        <v>ПЕМАТ</v>
      </c>
      <c r="I97" s="30">
        <f>IF(L97&lt;4,L97+1,L97-1)</f>
        <v>5</v>
      </c>
      <c r="J97" s="30">
        <f>IF(L97&lt;4,L97+2,L97-2)</f>
        <v>4</v>
      </c>
      <c r="K97" s="30">
        <f>IF(L97&lt;4,L97+3,L97-3)</f>
        <v>3</v>
      </c>
      <c r="L97">
        <f>VLOOKUP(E97,$P$2:$Q$9,2,FALSE)</f>
        <v>6</v>
      </c>
      <c r="M97">
        <v>4</v>
      </c>
      <c r="N97" t="str">
        <f t="shared" si="15"/>
        <v>s</v>
      </c>
      <c r="S97" s="29" t="s">
        <v>1198</v>
      </c>
      <c r="T97" t="str">
        <f t="shared" si="16"/>
        <v>Codis</v>
      </c>
      <c r="U97" s="22" t="str">
        <f>VLOOKUP(T97,audio_list_stym!$A$3:$H$18,7,FALSE)</f>
        <v>Sapota</v>
      </c>
      <c r="V97" s="22">
        <v>2</v>
      </c>
      <c r="W97" s="22" t="str">
        <f t="shared" si="17"/>
        <v>Sapota2</v>
      </c>
    </row>
    <row r="98" spans="1:23" x14ac:dyDescent="0.2">
      <c r="B98" t="s">
        <v>1252</v>
      </c>
      <c r="C98" s="29" t="s">
        <v>1183</v>
      </c>
      <c r="D98" t="str">
        <f t="shared" ref="D98:D129" si="18">LEFT(C98,5)</f>
        <v>Renan</v>
      </c>
      <c r="E98" s="22" t="str">
        <f>VLOOKUP(D98,audio_list_stym!$A$3:$E$18,5,FALSE)</f>
        <v>Ackee</v>
      </c>
      <c r="F98" s="22">
        <v>5</v>
      </c>
      <c r="G98" s="22" t="str">
        <f t="shared" ref="G98:G129" si="19">C98&amp;F98</f>
        <v>Renan.word.search5</v>
      </c>
      <c r="H98" s="22" t="str">
        <f t="shared" ref="H98:H129" si="20">VLOOKUP(D98,$P$11:$Q$18,2,FALSE)</f>
        <v>РЕНАН</v>
      </c>
      <c r="I98" s="30">
        <f>IF(L98&lt;4,L98+1,L98-1)</f>
        <v>2</v>
      </c>
      <c r="J98" s="30">
        <f>IF(L98&lt;4,L98+2,L98-2)</f>
        <v>3</v>
      </c>
      <c r="K98" s="30">
        <f>IF(L98&lt;4,L98+3,L98-3)</f>
        <v>4</v>
      </c>
      <c r="L98">
        <f>VLOOKUP(E98,$P$2:$Q$9,2,FALSE)</f>
        <v>1</v>
      </c>
      <c r="M98">
        <v>4</v>
      </c>
      <c r="N98" t="str">
        <f t="shared" ref="N98:N129" si="21">IF(M98=1,"q",IF(M98=2,"w",IF(M98=3,"a",IF(M98=4,"s",0))))</f>
        <v>s</v>
      </c>
      <c r="S98" s="29" t="s">
        <v>1202</v>
      </c>
      <c r="T98" t="str">
        <f t="shared" si="16"/>
        <v>Gonic</v>
      </c>
      <c r="U98" s="22" t="str">
        <f>VLOOKUP(T98,audio_list_stym!$A$3:$H$18,7,FALSE)</f>
        <v>Tamanid</v>
      </c>
      <c r="V98" s="22">
        <v>2</v>
      </c>
      <c r="W98" s="22" t="str">
        <f t="shared" si="17"/>
        <v>Tamanid2</v>
      </c>
    </row>
    <row r="99" spans="1:23" x14ac:dyDescent="0.2">
      <c r="B99" t="s">
        <v>1253</v>
      </c>
      <c r="C99" s="29" t="s">
        <v>1183</v>
      </c>
      <c r="D99" t="str">
        <f t="shared" si="18"/>
        <v>Renan</v>
      </c>
      <c r="E99" s="22" t="str">
        <f>VLOOKUP(D99,audio_list_stym!$A$3:$E$18,5,FALSE)</f>
        <v>Ackee</v>
      </c>
      <c r="F99" s="22">
        <v>6</v>
      </c>
      <c r="G99" s="22" t="str">
        <f t="shared" si="19"/>
        <v>Renan.word.search6</v>
      </c>
      <c r="H99" s="22" t="str">
        <f t="shared" si="20"/>
        <v>РЕНАН</v>
      </c>
      <c r="I99" s="30">
        <f>IF(K99&lt;4,K99+1,K99-1)</f>
        <v>2</v>
      </c>
      <c r="J99" s="30">
        <f>IF(K99&lt;4,K99+2,K99-2)</f>
        <v>3</v>
      </c>
      <c r="K99">
        <f>VLOOKUP(E99,$P$2:$Q$9,2,FALSE)</f>
        <v>1</v>
      </c>
      <c r="L99" s="30">
        <f>IF(K99&lt;4,K99+3,K99-3)</f>
        <v>4</v>
      </c>
      <c r="M99">
        <v>3</v>
      </c>
      <c r="N99" t="str">
        <f t="shared" si="21"/>
        <v>a</v>
      </c>
      <c r="S99" s="29" t="s">
        <v>1206</v>
      </c>
      <c r="T99" t="str">
        <f t="shared" si="16"/>
        <v>Todis</v>
      </c>
      <c r="U99" s="22" t="str">
        <f>VLOOKUP(T99,audio_list_stym!$A$3:$H$18,7,FALSE)</f>
        <v>ZF</v>
      </c>
      <c r="V99" s="22">
        <v>2</v>
      </c>
      <c r="W99" s="22" t="str">
        <f t="shared" si="17"/>
        <v>ZF2</v>
      </c>
    </row>
    <row r="100" spans="1:23" x14ac:dyDescent="0.2">
      <c r="B100" t="s">
        <v>1254</v>
      </c>
      <c r="C100" s="29" t="s">
        <v>1183</v>
      </c>
      <c r="D100" t="str">
        <f t="shared" si="18"/>
        <v>Renan</v>
      </c>
      <c r="E100" s="22" t="str">
        <f>VLOOKUP(D100,audio_list_stym!$A$3:$E$18,5,FALSE)</f>
        <v>Ackee</v>
      </c>
      <c r="F100" s="22">
        <v>7</v>
      </c>
      <c r="G100" s="22" t="str">
        <f t="shared" si="19"/>
        <v>Renan.word.search7</v>
      </c>
      <c r="H100" s="22" t="str">
        <f t="shared" si="20"/>
        <v>РЕНАН</v>
      </c>
      <c r="I100" s="30">
        <f>IF(J100&lt;4,J100+1,J100-1)</f>
        <v>2</v>
      </c>
      <c r="J100">
        <f>VLOOKUP(E100,$P$2:$Q$9,2,FALSE)</f>
        <v>1</v>
      </c>
      <c r="K100" s="30">
        <f>IF(J67&lt;4,J100+2,J100-2)</f>
        <v>3</v>
      </c>
      <c r="L100" s="30">
        <f>IF(J100&lt;4,J100+3,J100-3)</f>
        <v>4</v>
      </c>
      <c r="M100">
        <v>2</v>
      </c>
      <c r="N100" t="str">
        <f t="shared" si="21"/>
        <v>w</v>
      </c>
      <c r="S100" s="29" t="s">
        <v>1210</v>
      </c>
      <c r="T100" t="str">
        <f t="shared" si="16"/>
        <v>Pemat</v>
      </c>
      <c r="U100" s="22" t="str">
        <f>VLOOKUP(T100,audio_list_stym!$A$3:$H$18,7,FALSE)</f>
        <v>Ackee</v>
      </c>
      <c r="V100" s="22">
        <v>2</v>
      </c>
      <c r="W100" s="22" t="str">
        <f t="shared" si="17"/>
        <v>Ackee2</v>
      </c>
    </row>
    <row r="101" spans="1:23" x14ac:dyDescent="0.2">
      <c r="B101" t="s">
        <v>1255</v>
      </c>
      <c r="C101" s="29" t="s">
        <v>1183</v>
      </c>
      <c r="D101" t="str">
        <f t="shared" si="18"/>
        <v>Renan</v>
      </c>
      <c r="E101" s="22" t="str">
        <f>VLOOKUP(D101,audio_list_stym!$A$3:$E$18,5,FALSE)</f>
        <v>Ackee</v>
      </c>
      <c r="F101" s="22">
        <v>8</v>
      </c>
      <c r="G101" s="22" t="str">
        <f t="shared" si="19"/>
        <v>Renan.word.search8</v>
      </c>
      <c r="H101" s="22" t="str">
        <f t="shared" si="20"/>
        <v>РЕНАН</v>
      </c>
      <c r="I101">
        <f>VLOOKUP(E101,$P$2:$Q$9,2,FALSE)</f>
        <v>1</v>
      </c>
      <c r="J101" s="30">
        <f>IF(I101&lt;4,I101+2,I101-2)</f>
        <v>3</v>
      </c>
      <c r="K101" s="30">
        <f>IF(I101&lt;4,I101+3,I101-3)</f>
        <v>4</v>
      </c>
      <c r="L101" s="30">
        <f>IF(I101&lt;4,I101+4,I101-4)</f>
        <v>5</v>
      </c>
      <c r="M101">
        <v>1</v>
      </c>
      <c r="N101" t="str">
        <f t="shared" si="21"/>
        <v>q</v>
      </c>
      <c r="S101" s="29" t="s">
        <v>1182</v>
      </c>
      <c r="T101" t="str">
        <f t="shared" si="16"/>
        <v>Renan</v>
      </c>
      <c r="U101" s="22" t="str">
        <f>VLOOKUP(T101,audio_list_stym!$A$3:$H$18,7,FALSE)</f>
        <v>Ake</v>
      </c>
      <c r="V101" s="22">
        <v>3</v>
      </c>
      <c r="W101" s="22" t="str">
        <f t="shared" si="17"/>
        <v>Ake3</v>
      </c>
    </row>
    <row r="102" spans="1:23" x14ac:dyDescent="0.2">
      <c r="B102" t="s">
        <v>1256</v>
      </c>
      <c r="C102" s="29" t="s">
        <v>1187</v>
      </c>
      <c r="D102" t="str">
        <f t="shared" si="18"/>
        <v>Baroh</v>
      </c>
      <c r="E102" s="22" t="str">
        <f>VLOOKUP(D102,audio_list_stym!$A$3:$E$18,5,FALSE)</f>
        <v>Ake</v>
      </c>
      <c r="F102" s="22">
        <v>5</v>
      </c>
      <c r="G102" s="22" t="str">
        <f t="shared" si="19"/>
        <v>Baroh.word.search5</v>
      </c>
      <c r="H102" s="22" t="str">
        <f t="shared" si="20"/>
        <v>БАРОХ</v>
      </c>
      <c r="I102" s="30">
        <f>IF(L102&lt;4,L102+1,L102-1)</f>
        <v>3</v>
      </c>
      <c r="J102" s="30">
        <f>IF(L102&lt;4,L102+2,L102-2)</f>
        <v>4</v>
      </c>
      <c r="K102" s="30">
        <f>IF(L102&lt;4,L102+3,L102-3)</f>
        <v>5</v>
      </c>
      <c r="L102">
        <f>VLOOKUP(E102,$P$2:$Q$9,2,FALSE)</f>
        <v>2</v>
      </c>
      <c r="M102">
        <v>4</v>
      </c>
      <c r="N102" t="str">
        <f t="shared" si="21"/>
        <v>s</v>
      </c>
      <c r="S102" s="29" t="s">
        <v>1186</v>
      </c>
      <c r="T102" t="str">
        <f t="shared" ref="T102:T133" si="22">LEFT(S102,5)</f>
        <v>Baroh</v>
      </c>
      <c r="U102" s="22" t="str">
        <f>VLOOKUP(T102,audio_list_stym!$A$3:$H$18,7,FALSE)</f>
        <v>Finger</v>
      </c>
      <c r="V102" s="22">
        <v>3</v>
      </c>
      <c r="W102" s="22" t="str">
        <f t="shared" ref="W102:W133" si="23">U102&amp;V102</f>
        <v>Finger3</v>
      </c>
    </row>
    <row r="103" spans="1:23" x14ac:dyDescent="0.2">
      <c r="B103" t="s">
        <v>1257</v>
      </c>
      <c r="C103" s="29" t="s">
        <v>1187</v>
      </c>
      <c r="D103" t="str">
        <f t="shared" si="18"/>
        <v>Baroh</v>
      </c>
      <c r="E103" s="22" t="str">
        <f>VLOOKUP(D103,audio_list_stym!$A$3:$E$18,5,FALSE)</f>
        <v>Ake</v>
      </c>
      <c r="F103" s="22">
        <v>6</v>
      </c>
      <c r="G103" s="22" t="str">
        <f t="shared" si="19"/>
        <v>Baroh.word.search6</v>
      </c>
      <c r="H103" s="22" t="str">
        <f t="shared" si="20"/>
        <v>БАРОХ</v>
      </c>
      <c r="I103" s="30">
        <f>IF(K103&lt;4,K103+1,K103-1)</f>
        <v>3</v>
      </c>
      <c r="J103" s="30">
        <f>IF(K103&lt;4,K103+2,K103-2)</f>
        <v>4</v>
      </c>
      <c r="K103">
        <f>VLOOKUP(E103,$P$2:$Q$9,2,FALSE)</f>
        <v>2</v>
      </c>
      <c r="L103" s="30">
        <f>IF(K103&lt;4,K103+3,K103-3)</f>
        <v>5</v>
      </c>
      <c r="M103">
        <v>3</v>
      </c>
      <c r="N103" t="str">
        <f t="shared" si="21"/>
        <v>a</v>
      </c>
      <c r="S103" s="29" t="s">
        <v>1190</v>
      </c>
      <c r="T103" t="str">
        <f t="shared" si="22"/>
        <v>Liroh</v>
      </c>
      <c r="U103" s="22" t="str">
        <f>VLOOKUP(T103,audio_list_stym!$A$3:$H$18,7,FALSE)</f>
        <v>Gac</v>
      </c>
      <c r="V103" s="22">
        <v>3</v>
      </c>
      <c r="W103" s="22" t="str">
        <f t="shared" si="23"/>
        <v>Gac3</v>
      </c>
    </row>
    <row r="104" spans="1:23" x14ac:dyDescent="0.2">
      <c r="B104" t="s">
        <v>1258</v>
      </c>
      <c r="C104" s="29" t="s">
        <v>1187</v>
      </c>
      <c r="D104" t="str">
        <f t="shared" si="18"/>
        <v>Baroh</v>
      </c>
      <c r="E104" s="22" t="str">
        <f>VLOOKUP(D104,audio_list_stym!$A$3:$E$18,5,FALSE)</f>
        <v>Ake</v>
      </c>
      <c r="F104" s="22">
        <v>7</v>
      </c>
      <c r="G104" s="22" t="str">
        <f t="shared" si="19"/>
        <v>Baroh.word.search7</v>
      </c>
      <c r="H104" s="22" t="str">
        <f t="shared" si="20"/>
        <v>БАРОХ</v>
      </c>
      <c r="I104" s="30">
        <f>IF(J104&lt;4,J104+1,J104-1)</f>
        <v>3</v>
      </c>
      <c r="J104">
        <f>VLOOKUP(E104,$P$2:$Q$9,2,FALSE)</f>
        <v>2</v>
      </c>
      <c r="K104" s="30">
        <f>IF(J71&lt;4,J104+2,J104-2)</f>
        <v>4</v>
      </c>
      <c r="L104" s="30">
        <f>IF(J104&lt;4,J104+3,J104-3)</f>
        <v>5</v>
      </c>
      <c r="M104">
        <v>2</v>
      </c>
      <c r="N104" t="str">
        <f t="shared" si="21"/>
        <v>w</v>
      </c>
      <c r="S104" s="29" t="s">
        <v>1194</v>
      </c>
      <c r="T104" t="str">
        <f t="shared" si="22"/>
        <v>Fimon</v>
      </c>
      <c r="U104" s="22" t="str">
        <f>VLOOKUP(T104,audio_list_stym!$A$3:$H$18,7,FALSE)</f>
        <v>Noni</v>
      </c>
      <c r="V104" s="22">
        <v>3</v>
      </c>
      <c r="W104" s="22" t="str">
        <f t="shared" si="23"/>
        <v>Noni3</v>
      </c>
    </row>
    <row r="105" spans="1:23" x14ac:dyDescent="0.2">
      <c r="B105" t="s">
        <v>1259</v>
      </c>
      <c r="C105" s="29" t="s">
        <v>1187</v>
      </c>
      <c r="D105" t="str">
        <f t="shared" si="18"/>
        <v>Baroh</v>
      </c>
      <c r="E105" s="22" t="str">
        <f>VLOOKUP(D105,audio_list_stym!$A$3:$E$18,5,FALSE)</f>
        <v>Ake</v>
      </c>
      <c r="F105" s="22">
        <v>8</v>
      </c>
      <c r="G105" s="22" t="str">
        <f t="shared" si="19"/>
        <v>Baroh.word.search8</v>
      </c>
      <c r="H105" s="22" t="str">
        <f t="shared" si="20"/>
        <v>БАРОХ</v>
      </c>
      <c r="I105">
        <f>VLOOKUP(E105,$P$2:$Q$9,2,FALSE)</f>
        <v>2</v>
      </c>
      <c r="J105" s="30">
        <f>IF(I105&lt;4,I105+2,I105-2)</f>
        <v>4</v>
      </c>
      <c r="K105" s="30">
        <f>IF(I105&lt;4,I105+3,I105-3)</f>
        <v>5</v>
      </c>
      <c r="L105" s="30">
        <f>IF(I105&lt;4,I105+4,I105-4)</f>
        <v>6</v>
      </c>
      <c r="M105">
        <v>1</v>
      </c>
      <c r="N105" t="str">
        <f t="shared" si="21"/>
        <v>q</v>
      </c>
      <c r="S105" s="29" t="s">
        <v>1198</v>
      </c>
      <c r="T105" t="str">
        <f t="shared" si="22"/>
        <v>Codis</v>
      </c>
      <c r="U105" s="22" t="str">
        <f>VLOOKUP(T105,audio_list_stym!$A$3:$H$18,7,FALSE)</f>
        <v>Sapota</v>
      </c>
      <c r="V105" s="22">
        <v>3</v>
      </c>
      <c r="W105" s="22" t="str">
        <f t="shared" si="23"/>
        <v>Sapota3</v>
      </c>
    </row>
    <row r="106" spans="1:23" x14ac:dyDescent="0.2">
      <c r="B106" t="s">
        <v>1256</v>
      </c>
      <c r="C106" s="29" t="s">
        <v>1191</v>
      </c>
      <c r="D106" t="str">
        <f t="shared" si="18"/>
        <v>Liroh</v>
      </c>
      <c r="E106" s="22" t="str">
        <f>VLOOKUP(D106,audio_list_stym!$A$3:$E$18,5,FALSE)</f>
        <v>Finger</v>
      </c>
      <c r="F106" s="22">
        <v>5</v>
      </c>
      <c r="G106" s="22" t="str">
        <f t="shared" si="19"/>
        <v>Liroh.word.search5</v>
      </c>
      <c r="H106" s="22" t="str">
        <f t="shared" si="20"/>
        <v>ЛИРОХ</v>
      </c>
      <c r="I106" s="30">
        <f>IF(L106&lt;4,L106+1,L106-1)</f>
        <v>4</v>
      </c>
      <c r="J106" s="30">
        <f>IF(L106&lt;4,L106+2,L106-2)</f>
        <v>5</v>
      </c>
      <c r="K106" s="30">
        <f>IF(L106&lt;4,L106+3,L106-3)</f>
        <v>6</v>
      </c>
      <c r="L106">
        <f>VLOOKUP(E106,$P$2:$Q$9,2,FALSE)</f>
        <v>3</v>
      </c>
      <c r="M106">
        <v>4</v>
      </c>
      <c r="N106" t="str">
        <f t="shared" si="21"/>
        <v>s</v>
      </c>
      <c r="S106" s="29" t="s">
        <v>1202</v>
      </c>
      <c r="T106" t="str">
        <f t="shared" si="22"/>
        <v>Gonic</v>
      </c>
      <c r="U106" s="22" t="str">
        <f>VLOOKUP(T106,audio_list_stym!$A$3:$H$18,7,FALSE)</f>
        <v>Tamanid</v>
      </c>
      <c r="V106" s="22">
        <v>3</v>
      </c>
      <c r="W106" s="22" t="str">
        <f t="shared" si="23"/>
        <v>Tamanid3</v>
      </c>
    </row>
    <row r="107" spans="1:23" x14ac:dyDescent="0.2">
      <c r="B107" t="s">
        <v>1257</v>
      </c>
      <c r="C107" s="29" t="s">
        <v>1191</v>
      </c>
      <c r="D107" t="str">
        <f t="shared" si="18"/>
        <v>Liroh</v>
      </c>
      <c r="E107" s="22" t="str">
        <f>VLOOKUP(D107,audio_list_stym!$A$3:$E$18,5,FALSE)</f>
        <v>Finger</v>
      </c>
      <c r="F107" s="22">
        <v>6</v>
      </c>
      <c r="G107" s="22" t="str">
        <f t="shared" si="19"/>
        <v>Liroh.word.search6</v>
      </c>
      <c r="H107" s="22" t="str">
        <f t="shared" si="20"/>
        <v>ЛИРОХ</v>
      </c>
      <c r="I107" s="30">
        <f>IF(K107&lt;4,K107+1,K107-1)</f>
        <v>4</v>
      </c>
      <c r="J107" s="30">
        <f>IF(K107&lt;4,K107+2,K107-2)</f>
        <v>5</v>
      </c>
      <c r="K107">
        <f>VLOOKUP(E107,$P$2:$Q$9,2,FALSE)</f>
        <v>3</v>
      </c>
      <c r="L107" s="30">
        <f>IF(K107&lt;4,K107+3,K107-3)</f>
        <v>6</v>
      </c>
      <c r="M107">
        <v>3</v>
      </c>
      <c r="N107" t="str">
        <f t="shared" si="21"/>
        <v>a</v>
      </c>
      <c r="S107" s="29" t="s">
        <v>1206</v>
      </c>
      <c r="T107" t="str">
        <f t="shared" si="22"/>
        <v>Todis</v>
      </c>
      <c r="U107" s="22" t="str">
        <f>VLOOKUP(T107,audio_list_stym!$A$3:$H$18,7,FALSE)</f>
        <v>ZF</v>
      </c>
      <c r="V107" s="22">
        <v>3</v>
      </c>
      <c r="W107" s="22" t="str">
        <f t="shared" si="23"/>
        <v>ZF3</v>
      </c>
    </row>
    <row r="108" spans="1:23" x14ac:dyDescent="0.2">
      <c r="B108" t="s">
        <v>1258</v>
      </c>
      <c r="C108" s="29" t="s">
        <v>1191</v>
      </c>
      <c r="D108" t="str">
        <f t="shared" si="18"/>
        <v>Liroh</v>
      </c>
      <c r="E108" s="22" t="str">
        <f>VLOOKUP(D108,audio_list_stym!$A$3:$E$18,5,FALSE)</f>
        <v>Finger</v>
      </c>
      <c r="F108" s="22">
        <v>7</v>
      </c>
      <c r="G108" s="22" t="str">
        <f t="shared" si="19"/>
        <v>Liroh.word.search7</v>
      </c>
      <c r="H108" s="22" t="str">
        <f t="shared" si="20"/>
        <v>ЛИРОХ</v>
      </c>
      <c r="I108" s="30">
        <f>IF(J108&lt;4,J108+1,J108-1)</f>
        <v>4</v>
      </c>
      <c r="J108">
        <f>VLOOKUP(E108,$P$2:$Q$9,2,FALSE)</f>
        <v>3</v>
      </c>
      <c r="K108" s="30">
        <f>IF(J75&lt;4,J108+2,J108-2)</f>
        <v>5</v>
      </c>
      <c r="L108" s="30">
        <f>IF(J108&lt;4,J108+3,J108-3)</f>
        <v>6</v>
      </c>
      <c r="M108">
        <v>2</v>
      </c>
      <c r="N108" t="str">
        <f t="shared" si="21"/>
        <v>w</v>
      </c>
      <c r="S108" s="29" t="s">
        <v>1210</v>
      </c>
      <c r="T108" t="str">
        <f t="shared" si="22"/>
        <v>Pemat</v>
      </c>
      <c r="U108" s="22" t="str">
        <f>VLOOKUP(T108,audio_list_stym!$A$3:$H$18,7,FALSE)</f>
        <v>Ackee</v>
      </c>
      <c r="V108" s="22">
        <v>3</v>
      </c>
      <c r="W108" s="22" t="str">
        <f t="shared" si="23"/>
        <v>Ackee3</v>
      </c>
    </row>
    <row r="109" spans="1:23" x14ac:dyDescent="0.2">
      <c r="B109" t="s">
        <v>1259</v>
      </c>
      <c r="C109" s="29" t="s">
        <v>1191</v>
      </c>
      <c r="D109" t="str">
        <f t="shared" si="18"/>
        <v>Liroh</v>
      </c>
      <c r="E109" s="22" t="str">
        <f>VLOOKUP(D109,audio_list_stym!$A$3:$E$18,5,FALSE)</f>
        <v>Finger</v>
      </c>
      <c r="F109" s="22">
        <v>8</v>
      </c>
      <c r="G109" s="22" t="str">
        <f t="shared" si="19"/>
        <v>Liroh.word.search8</v>
      </c>
      <c r="H109" s="22" t="str">
        <f t="shared" si="20"/>
        <v>ЛИРОХ</v>
      </c>
      <c r="I109">
        <f>VLOOKUP(E109,$P$2:$Q$9,2,FALSE)</f>
        <v>3</v>
      </c>
      <c r="J109" s="30">
        <f>IF(I109&lt;4,I109+2,I109-2)</f>
        <v>5</v>
      </c>
      <c r="K109" s="30">
        <f>IF(I109&lt;4,I109+3,I109-3)</f>
        <v>6</v>
      </c>
      <c r="L109" s="30">
        <f>IF(I109&lt;4,I109+4,I109-4)</f>
        <v>7</v>
      </c>
      <c r="M109">
        <v>1</v>
      </c>
      <c r="N109" t="str">
        <f t="shared" si="21"/>
        <v>q</v>
      </c>
      <c r="S109" s="29" t="s">
        <v>1182</v>
      </c>
      <c r="T109" t="str">
        <f t="shared" si="22"/>
        <v>Renan</v>
      </c>
      <c r="U109" s="22" t="str">
        <f>VLOOKUP(T109,audio_list_stym!$A$3:$H$18,7,FALSE)</f>
        <v>Ake</v>
      </c>
      <c r="V109" s="22">
        <v>3</v>
      </c>
      <c r="W109" s="22" t="str">
        <f t="shared" si="23"/>
        <v>Ake3</v>
      </c>
    </row>
    <row r="110" spans="1:23" x14ac:dyDescent="0.2">
      <c r="B110" t="s">
        <v>1252</v>
      </c>
      <c r="C110" s="29" t="s">
        <v>1195</v>
      </c>
      <c r="D110" t="str">
        <f t="shared" si="18"/>
        <v>Fimon</v>
      </c>
      <c r="E110" s="22" t="str">
        <f>VLOOKUP(D110,audio_list_stym!$A$3:$E$18,5,FALSE)</f>
        <v>Gac</v>
      </c>
      <c r="F110" s="22">
        <v>5</v>
      </c>
      <c r="G110" s="22" t="str">
        <f t="shared" si="19"/>
        <v>Fimon.word.search5</v>
      </c>
      <c r="H110" s="22" t="str">
        <f t="shared" si="20"/>
        <v>ФИМОН</v>
      </c>
      <c r="I110" s="30">
        <f>IF(L110&lt;4,L110+1,L110-1)</f>
        <v>4</v>
      </c>
      <c r="J110" s="30">
        <f>IF(L110&lt;4,L110+2,L110-2)</f>
        <v>3</v>
      </c>
      <c r="K110" s="30">
        <f>IF(L110&lt;4,L110+3,L110-3)</f>
        <v>2</v>
      </c>
      <c r="L110">
        <f>VLOOKUP(E110,$P$2:$Q$9,2,FALSE)</f>
        <v>5</v>
      </c>
      <c r="M110">
        <v>4</v>
      </c>
      <c r="N110" t="str">
        <f t="shared" si="21"/>
        <v>s</v>
      </c>
      <c r="S110" s="29" t="s">
        <v>1186</v>
      </c>
      <c r="T110" t="str">
        <f t="shared" si="22"/>
        <v>Baroh</v>
      </c>
      <c r="U110" s="22" t="str">
        <f>VLOOKUP(T110,audio_list_stym!$A$3:$H$18,7,FALSE)</f>
        <v>Finger</v>
      </c>
      <c r="V110" s="22">
        <v>3</v>
      </c>
      <c r="W110" s="22" t="str">
        <f t="shared" si="23"/>
        <v>Finger3</v>
      </c>
    </row>
    <row r="111" spans="1:23" x14ac:dyDescent="0.2">
      <c r="B111" t="s">
        <v>1253</v>
      </c>
      <c r="C111" s="29" t="s">
        <v>1195</v>
      </c>
      <c r="D111" t="str">
        <f t="shared" si="18"/>
        <v>Fimon</v>
      </c>
      <c r="E111" s="22" t="str">
        <f>VLOOKUP(D111,audio_list_stym!$A$3:$E$18,5,FALSE)</f>
        <v>Gac</v>
      </c>
      <c r="F111" s="22">
        <v>6</v>
      </c>
      <c r="G111" s="22" t="str">
        <f t="shared" si="19"/>
        <v>Fimon.word.search6</v>
      </c>
      <c r="H111" s="22" t="str">
        <f t="shared" si="20"/>
        <v>ФИМОН</v>
      </c>
      <c r="I111" s="30">
        <f>IF(K111&lt;4,K111+1,K111-1)</f>
        <v>4</v>
      </c>
      <c r="J111" s="30">
        <f>IF(K111&lt;4,K111+2,K111-2)</f>
        <v>3</v>
      </c>
      <c r="K111">
        <f>VLOOKUP(E111,$P$2:$Q$9,2,FALSE)</f>
        <v>5</v>
      </c>
      <c r="L111" s="30">
        <f>IF(K111&lt;4,K111+3,K111-3)</f>
        <v>2</v>
      </c>
      <c r="M111">
        <v>3</v>
      </c>
      <c r="N111" t="str">
        <f t="shared" si="21"/>
        <v>a</v>
      </c>
      <c r="S111" s="29" t="s">
        <v>1190</v>
      </c>
      <c r="T111" t="str">
        <f t="shared" si="22"/>
        <v>Liroh</v>
      </c>
      <c r="U111" s="22" t="str">
        <f>VLOOKUP(T111,audio_list_stym!$A$3:$H$18,7,FALSE)</f>
        <v>Gac</v>
      </c>
      <c r="V111" s="22">
        <v>3</v>
      </c>
      <c r="W111" s="22" t="str">
        <f t="shared" si="23"/>
        <v>Gac3</v>
      </c>
    </row>
    <row r="112" spans="1:23" x14ac:dyDescent="0.2">
      <c r="B112" t="s">
        <v>1254</v>
      </c>
      <c r="C112" s="29" t="s">
        <v>1195</v>
      </c>
      <c r="D112" t="str">
        <f t="shared" si="18"/>
        <v>Fimon</v>
      </c>
      <c r="E112" s="22" t="str">
        <f>VLOOKUP(D112,audio_list_stym!$A$3:$E$18,5,FALSE)</f>
        <v>Gac</v>
      </c>
      <c r="F112" s="22">
        <v>7</v>
      </c>
      <c r="G112" s="22" t="str">
        <f t="shared" si="19"/>
        <v>Fimon.word.search7</v>
      </c>
      <c r="H112" s="22" t="str">
        <f t="shared" si="20"/>
        <v>ФИМОН</v>
      </c>
      <c r="I112" s="30">
        <f>IF(J112&lt;4,J112+1,J112-1)</f>
        <v>4</v>
      </c>
      <c r="J112">
        <f>VLOOKUP(E112,$P$2:$Q$9,2,FALSE)</f>
        <v>5</v>
      </c>
      <c r="K112" s="30">
        <f>IF(J79&lt;4,J112+2,J112-2)</f>
        <v>3</v>
      </c>
      <c r="L112" s="30">
        <f>IF(J112&lt;4,J112+3,J112-3)</f>
        <v>2</v>
      </c>
      <c r="M112">
        <v>2</v>
      </c>
      <c r="N112" t="str">
        <f t="shared" si="21"/>
        <v>w</v>
      </c>
      <c r="S112" s="29" t="s">
        <v>1194</v>
      </c>
      <c r="T112" t="str">
        <f t="shared" si="22"/>
        <v>Fimon</v>
      </c>
      <c r="U112" s="22" t="str">
        <f>VLOOKUP(T112,audio_list_stym!$A$3:$H$18,7,FALSE)</f>
        <v>Noni</v>
      </c>
      <c r="V112" s="22">
        <v>3</v>
      </c>
      <c r="W112" s="22" t="str">
        <f t="shared" si="23"/>
        <v>Noni3</v>
      </c>
    </row>
    <row r="113" spans="2:23" x14ac:dyDescent="0.2">
      <c r="B113" t="s">
        <v>1255</v>
      </c>
      <c r="C113" s="29" t="s">
        <v>1195</v>
      </c>
      <c r="D113" t="str">
        <f t="shared" si="18"/>
        <v>Fimon</v>
      </c>
      <c r="E113" s="22" t="str">
        <f>VLOOKUP(D113,audio_list_stym!$A$3:$E$18,5,FALSE)</f>
        <v>Gac</v>
      </c>
      <c r="F113" s="22">
        <v>8</v>
      </c>
      <c r="G113" s="22" t="str">
        <f t="shared" si="19"/>
        <v>Fimon.word.search8</v>
      </c>
      <c r="H113" s="22" t="str">
        <f t="shared" si="20"/>
        <v>ФИМОН</v>
      </c>
      <c r="I113">
        <f>VLOOKUP(E113,$P$2:$Q$9,2,FALSE)</f>
        <v>5</v>
      </c>
      <c r="J113" s="30">
        <f>IF(I113&lt;4,I113+2,I113-2)</f>
        <v>3</v>
      </c>
      <c r="K113" s="30">
        <f>IF(I113&lt;4,I113+3,I113-3)</f>
        <v>2</v>
      </c>
      <c r="L113" s="32">
        <v>8</v>
      </c>
      <c r="M113">
        <v>1</v>
      </c>
      <c r="N113" t="str">
        <f t="shared" si="21"/>
        <v>q</v>
      </c>
      <c r="S113" s="29" t="s">
        <v>1198</v>
      </c>
      <c r="T113" t="str">
        <f t="shared" si="22"/>
        <v>Codis</v>
      </c>
      <c r="U113" s="22" t="str">
        <f>VLOOKUP(T113,audio_list_stym!$A$3:$H$18,7,FALSE)</f>
        <v>Sapota</v>
      </c>
      <c r="V113" s="22">
        <v>3</v>
      </c>
      <c r="W113" s="22" t="str">
        <f t="shared" si="23"/>
        <v>Sapota3</v>
      </c>
    </row>
    <row r="114" spans="2:23" x14ac:dyDescent="0.2">
      <c r="B114" t="s">
        <v>1252</v>
      </c>
      <c r="C114" s="29" t="s">
        <v>1199</v>
      </c>
      <c r="D114" t="str">
        <f t="shared" si="18"/>
        <v>Codis</v>
      </c>
      <c r="E114" s="22" t="str">
        <f>VLOOKUP(D114,audio_list_stym!$A$3:$E$18,5,FALSE)</f>
        <v>Noni</v>
      </c>
      <c r="F114" s="22">
        <v>5</v>
      </c>
      <c r="G114" s="22" t="str">
        <f t="shared" si="19"/>
        <v>Codis.word.search5</v>
      </c>
      <c r="H114" s="22" t="str">
        <f t="shared" si="20"/>
        <v>КОДИС</v>
      </c>
      <c r="I114" s="30">
        <f>IF(L114&lt;4,L114+1,L114-1)</f>
        <v>6</v>
      </c>
      <c r="J114" s="30">
        <f>IF(L114&lt;4,L114+2,L114-2)</f>
        <v>5</v>
      </c>
      <c r="K114" s="30">
        <f>IF(L114&lt;4,L114+3,L114-3)</f>
        <v>4</v>
      </c>
      <c r="L114">
        <f>VLOOKUP(E114,$P$2:$Q$9,2,FALSE)</f>
        <v>7</v>
      </c>
      <c r="M114">
        <v>4</v>
      </c>
      <c r="N114" t="str">
        <f t="shared" si="21"/>
        <v>s</v>
      </c>
      <c r="S114" s="29" t="s">
        <v>1202</v>
      </c>
      <c r="T114" t="str">
        <f t="shared" si="22"/>
        <v>Gonic</v>
      </c>
      <c r="U114" s="22" t="str">
        <f>VLOOKUP(T114,audio_list_stym!$A$3:$H$18,7,FALSE)</f>
        <v>Tamanid</v>
      </c>
      <c r="V114" s="22">
        <v>3</v>
      </c>
      <c r="W114" s="22" t="str">
        <f t="shared" si="23"/>
        <v>Tamanid3</v>
      </c>
    </row>
    <row r="115" spans="2:23" x14ac:dyDescent="0.2">
      <c r="B115" t="s">
        <v>1253</v>
      </c>
      <c r="C115" s="29" t="s">
        <v>1199</v>
      </c>
      <c r="D115" t="str">
        <f t="shared" si="18"/>
        <v>Codis</v>
      </c>
      <c r="E115" s="22" t="str">
        <f>VLOOKUP(D115,audio_list_stym!$A$3:$E$18,5,FALSE)</f>
        <v>Noni</v>
      </c>
      <c r="F115" s="22">
        <v>6</v>
      </c>
      <c r="G115" s="22" t="str">
        <f t="shared" si="19"/>
        <v>Codis.word.search6</v>
      </c>
      <c r="H115" s="22" t="str">
        <f t="shared" si="20"/>
        <v>КОДИС</v>
      </c>
      <c r="I115" s="30">
        <f>IF(K115&lt;4,K115+1,K115-1)</f>
        <v>6</v>
      </c>
      <c r="J115" s="30">
        <f>IF(K115&lt;4,K115+2,K115-2)</f>
        <v>5</v>
      </c>
      <c r="K115">
        <f>VLOOKUP(E115,$P$2:$Q$9,2,FALSE)</f>
        <v>7</v>
      </c>
      <c r="L115" s="30">
        <f>IF(K115&lt;4,K115+3,K115-3)</f>
        <v>4</v>
      </c>
      <c r="M115">
        <v>3</v>
      </c>
      <c r="N115" t="str">
        <f t="shared" si="21"/>
        <v>a</v>
      </c>
      <c r="S115" s="29" t="s">
        <v>1206</v>
      </c>
      <c r="T115" t="str">
        <f t="shared" si="22"/>
        <v>Todis</v>
      </c>
      <c r="U115" s="22" t="str">
        <f>VLOOKUP(T115,audio_list_stym!$A$3:$H$18,7,FALSE)</f>
        <v>ZF</v>
      </c>
      <c r="V115" s="22">
        <v>3</v>
      </c>
      <c r="W115" s="22" t="str">
        <f t="shared" si="23"/>
        <v>ZF3</v>
      </c>
    </row>
    <row r="116" spans="2:23" x14ac:dyDescent="0.2">
      <c r="B116" t="s">
        <v>1255</v>
      </c>
      <c r="C116" s="29" t="s">
        <v>1199</v>
      </c>
      <c r="D116" t="str">
        <f t="shared" si="18"/>
        <v>Codis</v>
      </c>
      <c r="E116" s="22" t="str">
        <f>VLOOKUP(D116,audio_list_stym!$A$3:$E$18,5,FALSE)</f>
        <v>Noni</v>
      </c>
      <c r="F116" s="22">
        <v>7</v>
      </c>
      <c r="G116" s="22" t="str">
        <f t="shared" si="19"/>
        <v>Codis.word.search7</v>
      </c>
      <c r="H116" s="22" t="str">
        <f t="shared" si="20"/>
        <v>КОДИС</v>
      </c>
      <c r="I116" s="30">
        <f>IF(J116&lt;4,J116+1,J116-1)</f>
        <v>6</v>
      </c>
      <c r="J116">
        <f>VLOOKUP(E116,$P$2:$Q$9,2,FALSE)</f>
        <v>7</v>
      </c>
      <c r="K116" s="30">
        <f>IF(J83&lt;4,J116+2,J116-2)</f>
        <v>5</v>
      </c>
      <c r="L116" s="30">
        <f>IF(J116&lt;4,J116+3,J116-3)</f>
        <v>4</v>
      </c>
      <c r="M116">
        <v>2</v>
      </c>
      <c r="N116" t="str">
        <f t="shared" si="21"/>
        <v>w</v>
      </c>
      <c r="S116" s="29" t="s">
        <v>1210</v>
      </c>
      <c r="T116" t="str">
        <f t="shared" si="22"/>
        <v>Pemat</v>
      </c>
      <c r="U116" s="22" t="str">
        <f>VLOOKUP(T116,audio_list_stym!$A$3:$H$18,7,FALSE)</f>
        <v>Ackee</v>
      </c>
      <c r="V116" s="22">
        <v>3</v>
      </c>
      <c r="W116" s="22" t="str">
        <f t="shared" si="23"/>
        <v>Ackee3</v>
      </c>
    </row>
    <row r="117" spans="2:23" x14ac:dyDescent="0.2">
      <c r="B117" t="s">
        <v>1257</v>
      </c>
      <c r="C117" s="29" t="s">
        <v>1199</v>
      </c>
      <c r="D117" t="str">
        <f t="shared" si="18"/>
        <v>Codis</v>
      </c>
      <c r="E117" s="22" t="str">
        <f>VLOOKUP(D117,audio_list_stym!$A$3:$E$18,5,FALSE)</f>
        <v>Noni</v>
      </c>
      <c r="F117" s="22">
        <v>8</v>
      </c>
      <c r="G117" s="22" t="str">
        <f t="shared" si="19"/>
        <v>Codis.word.search8</v>
      </c>
      <c r="H117" s="22" t="str">
        <f t="shared" si="20"/>
        <v>КОДИС</v>
      </c>
      <c r="I117">
        <f>VLOOKUP(E117,$P$2:$Q$9,2,FALSE)</f>
        <v>7</v>
      </c>
      <c r="J117" s="30">
        <f>IF(I117&lt;4,I117+2,I117-2)</f>
        <v>5</v>
      </c>
      <c r="K117" s="30">
        <f>IF(I117&lt;4,I117+3,I117-3)</f>
        <v>4</v>
      </c>
      <c r="L117" s="30">
        <f>IF(I117&lt;4,I117+4,I117-4)</f>
        <v>3</v>
      </c>
      <c r="M117">
        <v>1</v>
      </c>
      <c r="N117" t="str">
        <f t="shared" si="21"/>
        <v>q</v>
      </c>
      <c r="S117" s="29" t="s">
        <v>1182</v>
      </c>
      <c r="T117" t="str">
        <f t="shared" si="22"/>
        <v>Renan</v>
      </c>
      <c r="U117" s="22" t="str">
        <f>VLOOKUP(T117,audio_list_stym!$A$3:$H$18,7,FALSE)</f>
        <v>Ake</v>
      </c>
      <c r="V117" s="22">
        <v>4</v>
      </c>
      <c r="W117" s="22" t="str">
        <f t="shared" si="23"/>
        <v>Ake4</v>
      </c>
    </row>
    <row r="118" spans="2:23" x14ac:dyDescent="0.2">
      <c r="B118" t="s">
        <v>1259</v>
      </c>
      <c r="C118" s="29" t="s">
        <v>1203</v>
      </c>
      <c r="D118" t="str">
        <f t="shared" si="18"/>
        <v>Gonic</v>
      </c>
      <c r="E118" s="22" t="str">
        <f>VLOOKUP(D118,audio_list_stym!$A$3:$E$18,5,FALSE)</f>
        <v>Sapota</v>
      </c>
      <c r="F118" s="22">
        <v>5</v>
      </c>
      <c r="G118" s="22" t="str">
        <f t="shared" si="19"/>
        <v>Gonic.word.search5</v>
      </c>
      <c r="H118" s="22" t="str">
        <f t="shared" si="20"/>
        <v>ГОНИК</v>
      </c>
      <c r="I118" s="30">
        <f>IF(L118&lt;4,L118+1,L118-1)</f>
        <v>3</v>
      </c>
      <c r="J118" s="30">
        <f>IF(L118&lt;4,L118+2,L118-2)</f>
        <v>2</v>
      </c>
      <c r="K118" s="30">
        <f>IF(L118&lt;4,L118+3,L118-3)</f>
        <v>1</v>
      </c>
      <c r="L118">
        <f>VLOOKUP(E118,$P$2:$Q$9,2,FALSE)</f>
        <v>4</v>
      </c>
      <c r="M118">
        <v>4</v>
      </c>
      <c r="N118" t="str">
        <f t="shared" si="21"/>
        <v>s</v>
      </c>
      <c r="S118" s="29" t="s">
        <v>1186</v>
      </c>
      <c r="T118" t="str">
        <f t="shared" si="22"/>
        <v>Baroh</v>
      </c>
      <c r="U118" s="22" t="str">
        <f>VLOOKUP(T118,audio_list_stym!$A$3:$H$18,7,FALSE)</f>
        <v>Finger</v>
      </c>
      <c r="V118" s="22">
        <v>4</v>
      </c>
      <c r="W118" s="22" t="str">
        <f t="shared" si="23"/>
        <v>Finger4</v>
      </c>
    </row>
    <row r="119" spans="2:23" x14ac:dyDescent="0.2">
      <c r="B119" t="s">
        <v>1252</v>
      </c>
      <c r="C119" s="29" t="s">
        <v>1203</v>
      </c>
      <c r="D119" t="str">
        <f t="shared" si="18"/>
        <v>Gonic</v>
      </c>
      <c r="E119" s="22" t="str">
        <f>VLOOKUP(D119,audio_list_stym!$A$3:$E$18,5,FALSE)</f>
        <v>Sapota</v>
      </c>
      <c r="F119" s="22">
        <v>6</v>
      </c>
      <c r="G119" s="22" t="str">
        <f t="shared" si="19"/>
        <v>Gonic.word.search6</v>
      </c>
      <c r="H119" s="22" t="str">
        <f t="shared" si="20"/>
        <v>ГОНИК</v>
      </c>
      <c r="I119" s="30">
        <f>IF(K119&lt;4,K119+1,K119-1)</f>
        <v>3</v>
      </c>
      <c r="J119" s="30">
        <f>IF(K119&lt;4,K119+2,K119-2)</f>
        <v>2</v>
      </c>
      <c r="K119">
        <f>VLOOKUP(E119,$P$2:$Q$9,2,FALSE)</f>
        <v>4</v>
      </c>
      <c r="L119" s="30">
        <f>IF(K119&lt;4,K119+3,K119-3)</f>
        <v>1</v>
      </c>
      <c r="M119">
        <v>3</v>
      </c>
      <c r="N119" t="str">
        <f t="shared" si="21"/>
        <v>a</v>
      </c>
      <c r="S119" s="29" t="s">
        <v>1190</v>
      </c>
      <c r="T119" t="str">
        <f t="shared" si="22"/>
        <v>Liroh</v>
      </c>
      <c r="U119" s="22" t="str">
        <f>VLOOKUP(T119,audio_list_stym!$A$3:$H$18,7,FALSE)</f>
        <v>Gac</v>
      </c>
      <c r="V119" s="22">
        <v>4</v>
      </c>
      <c r="W119" s="22" t="str">
        <f t="shared" si="23"/>
        <v>Gac4</v>
      </c>
    </row>
    <row r="120" spans="2:23" x14ac:dyDescent="0.2">
      <c r="B120" t="s">
        <v>1253</v>
      </c>
      <c r="C120" s="29" t="s">
        <v>1203</v>
      </c>
      <c r="D120" t="str">
        <f t="shared" si="18"/>
        <v>Gonic</v>
      </c>
      <c r="E120" s="22" t="str">
        <f>VLOOKUP(D120,audio_list_stym!$A$3:$E$18,5,FALSE)</f>
        <v>Sapota</v>
      </c>
      <c r="F120" s="22">
        <v>7</v>
      </c>
      <c r="G120" s="22" t="str">
        <f t="shared" si="19"/>
        <v>Gonic.word.search7</v>
      </c>
      <c r="H120" s="22" t="str">
        <f t="shared" si="20"/>
        <v>ГОНИК</v>
      </c>
      <c r="I120" s="30">
        <f>IF(J120&lt;4,J120+1,J120-1)</f>
        <v>3</v>
      </c>
      <c r="J120">
        <f>VLOOKUP(E120,$P$2:$Q$9,2,FALSE)</f>
        <v>4</v>
      </c>
      <c r="K120" s="30">
        <f>IF(J87&lt;4,J120+2,J120-2)</f>
        <v>2</v>
      </c>
      <c r="L120" s="30">
        <f>IF(J120&lt;4,J120+3,J120-3)</f>
        <v>1</v>
      </c>
      <c r="M120">
        <v>2</v>
      </c>
      <c r="N120" t="str">
        <f t="shared" si="21"/>
        <v>w</v>
      </c>
      <c r="S120" s="29" t="s">
        <v>1194</v>
      </c>
      <c r="T120" t="str">
        <f t="shared" si="22"/>
        <v>Fimon</v>
      </c>
      <c r="U120" s="22" t="str">
        <f>VLOOKUP(T120,audio_list_stym!$A$3:$H$18,7,FALSE)</f>
        <v>Noni</v>
      </c>
      <c r="V120" s="22">
        <v>4</v>
      </c>
      <c r="W120" s="22" t="str">
        <f t="shared" si="23"/>
        <v>Noni4</v>
      </c>
    </row>
    <row r="121" spans="2:23" x14ac:dyDescent="0.2">
      <c r="B121" t="s">
        <v>1256</v>
      </c>
      <c r="C121" s="29" t="s">
        <v>1203</v>
      </c>
      <c r="D121" t="str">
        <f t="shared" si="18"/>
        <v>Gonic</v>
      </c>
      <c r="E121" s="22" t="str">
        <f>VLOOKUP(D121,audio_list_stym!$A$3:$E$18,5,FALSE)</f>
        <v>Sapota</v>
      </c>
      <c r="F121" s="22">
        <v>8</v>
      </c>
      <c r="G121" s="22" t="str">
        <f t="shared" si="19"/>
        <v>Gonic.word.search8</v>
      </c>
      <c r="H121" s="22" t="str">
        <f t="shared" si="20"/>
        <v>ГОНИК</v>
      </c>
      <c r="I121">
        <f>VLOOKUP(E121,$P$2:$Q$9,2,FALSE)</f>
        <v>4</v>
      </c>
      <c r="J121" s="30">
        <f>IF(I121&lt;4,I121+2,I121-2)</f>
        <v>2</v>
      </c>
      <c r="K121" s="30">
        <f>IF(I121&lt;4,I121+3,I121-3)</f>
        <v>1</v>
      </c>
      <c r="L121" s="30">
        <v>8</v>
      </c>
      <c r="M121">
        <v>1</v>
      </c>
      <c r="N121" t="str">
        <f t="shared" si="21"/>
        <v>q</v>
      </c>
      <c r="S121" s="29" t="s">
        <v>1198</v>
      </c>
      <c r="T121" t="str">
        <f t="shared" si="22"/>
        <v>Codis</v>
      </c>
      <c r="U121" s="22" t="str">
        <f>VLOOKUP(T121,audio_list_stym!$A$3:$H$18,7,FALSE)</f>
        <v>Sapota</v>
      </c>
      <c r="V121" s="22">
        <v>4</v>
      </c>
      <c r="W121" s="22" t="str">
        <f t="shared" si="23"/>
        <v>Sapota4</v>
      </c>
    </row>
    <row r="122" spans="2:23" x14ac:dyDescent="0.2">
      <c r="B122" t="s">
        <v>1257</v>
      </c>
      <c r="C122" s="29" t="s">
        <v>1207</v>
      </c>
      <c r="D122" t="str">
        <f t="shared" si="18"/>
        <v>Todis</v>
      </c>
      <c r="E122" s="22" t="str">
        <f>VLOOKUP(D122,audio_list_stym!$A$3:$E$18,5,FALSE)</f>
        <v>Tamanid</v>
      </c>
      <c r="F122" s="22">
        <v>5</v>
      </c>
      <c r="G122" s="22" t="str">
        <f t="shared" si="19"/>
        <v>Todis.word.search5</v>
      </c>
      <c r="H122" s="22" t="str">
        <f t="shared" si="20"/>
        <v>ТОДИС</v>
      </c>
      <c r="I122" s="30">
        <f>IF(L122&lt;4,L122+1,L122-1)</f>
        <v>7</v>
      </c>
      <c r="J122" s="30">
        <f>IF(L122&lt;4,L122+2,L122-2)</f>
        <v>6</v>
      </c>
      <c r="K122" s="30">
        <f>IF(L122&lt;4,L122+3,L122-3)</f>
        <v>5</v>
      </c>
      <c r="L122">
        <f>VLOOKUP(E122,$P$2:$Q$9,2,FALSE)</f>
        <v>8</v>
      </c>
      <c r="M122">
        <v>4</v>
      </c>
      <c r="N122" t="str">
        <f t="shared" si="21"/>
        <v>s</v>
      </c>
      <c r="S122" s="29" t="s">
        <v>1202</v>
      </c>
      <c r="T122" t="str">
        <f t="shared" si="22"/>
        <v>Gonic</v>
      </c>
      <c r="U122" s="22" t="str">
        <f>VLOOKUP(T122,audio_list_stym!$A$3:$H$18,7,FALSE)</f>
        <v>Tamanid</v>
      </c>
      <c r="V122" s="22">
        <v>4</v>
      </c>
      <c r="W122" s="22" t="str">
        <f t="shared" si="23"/>
        <v>Tamanid4</v>
      </c>
    </row>
    <row r="123" spans="2:23" x14ac:dyDescent="0.2">
      <c r="B123" t="s">
        <v>1254</v>
      </c>
      <c r="C123" s="29" t="s">
        <v>1207</v>
      </c>
      <c r="D123" t="str">
        <f t="shared" si="18"/>
        <v>Todis</v>
      </c>
      <c r="E123" s="22" t="str">
        <f>VLOOKUP(D123,audio_list_stym!$A$3:$E$18,5,FALSE)</f>
        <v>Tamanid</v>
      </c>
      <c r="F123" s="22">
        <v>6</v>
      </c>
      <c r="G123" s="22" t="str">
        <f t="shared" si="19"/>
        <v>Todis.word.search6</v>
      </c>
      <c r="H123" s="22" t="str">
        <f t="shared" si="20"/>
        <v>ТОДИС</v>
      </c>
      <c r="I123" s="30">
        <f>IF(K123&lt;4,K123+1,K123-1)</f>
        <v>7</v>
      </c>
      <c r="J123" s="30">
        <f>IF(K123&lt;4,K123+2,K123-2)</f>
        <v>6</v>
      </c>
      <c r="K123">
        <f>VLOOKUP(E123,$P$2:$Q$9,2,FALSE)</f>
        <v>8</v>
      </c>
      <c r="L123" s="30">
        <f>IF(K123&lt;4,K123+3,K123-3)</f>
        <v>5</v>
      </c>
      <c r="M123">
        <v>3</v>
      </c>
      <c r="N123" t="str">
        <f t="shared" si="21"/>
        <v>a</v>
      </c>
      <c r="S123" s="29" t="s">
        <v>1206</v>
      </c>
      <c r="T123" t="str">
        <f t="shared" si="22"/>
        <v>Todis</v>
      </c>
      <c r="U123" s="22" t="str">
        <f>VLOOKUP(T123,audio_list_stym!$A$3:$H$18,7,FALSE)</f>
        <v>ZF</v>
      </c>
      <c r="V123" s="22">
        <v>4</v>
      </c>
      <c r="W123" s="22" t="str">
        <f t="shared" si="23"/>
        <v>ZF4</v>
      </c>
    </row>
    <row r="124" spans="2:23" x14ac:dyDescent="0.2">
      <c r="B124" t="s">
        <v>1255</v>
      </c>
      <c r="C124" s="29" t="s">
        <v>1207</v>
      </c>
      <c r="D124" t="str">
        <f t="shared" si="18"/>
        <v>Todis</v>
      </c>
      <c r="E124" s="22" t="str">
        <f>VLOOKUP(D124,audio_list_stym!$A$3:$E$18,5,FALSE)</f>
        <v>Tamanid</v>
      </c>
      <c r="F124" s="22">
        <v>7</v>
      </c>
      <c r="G124" s="22" t="str">
        <f t="shared" si="19"/>
        <v>Todis.word.search7</v>
      </c>
      <c r="H124" s="22" t="str">
        <f t="shared" si="20"/>
        <v>ТОДИС</v>
      </c>
      <c r="I124" s="30">
        <f>IF(J124&lt;4,J124+1,J124-1)</f>
        <v>7</v>
      </c>
      <c r="J124">
        <f>VLOOKUP(E124,$P$2:$Q$9,2,FALSE)</f>
        <v>8</v>
      </c>
      <c r="K124" s="30">
        <f>IF(J91&lt;4,J124+2,J124-2)</f>
        <v>6</v>
      </c>
      <c r="L124" s="30">
        <f>IF(J124&lt;4,J124+3,J124-3)</f>
        <v>5</v>
      </c>
      <c r="M124">
        <v>2</v>
      </c>
      <c r="N124" t="str">
        <f t="shared" si="21"/>
        <v>w</v>
      </c>
      <c r="S124" s="29" t="s">
        <v>1210</v>
      </c>
      <c r="T124" t="str">
        <f t="shared" si="22"/>
        <v>Pemat</v>
      </c>
      <c r="U124" s="22" t="str">
        <f>VLOOKUP(T124,audio_list_stym!$A$3:$H$18,7,FALSE)</f>
        <v>Ackee</v>
      </c>
      <c r="V124" s="22">
        <v>4</v>
      </c>
      <c r="W124" s="22" t="str">
        <f t="shared" si="23"/>
        <v>Ackee4</v>
      </c>
    </row>
    <row r="125" spans="2:23" x14ac:dyDescent="0.2">
      <c r="B125" t="s">
        <v>1258</v>
      </c>
      <c r="C125" s="29" t="s">
        <v>1207</v>
      </c>
      <c r="D125" t="str">
        <f t="shared" si="18"/>
        <v>Todis</v>
      </c>
      <c r="E125" s="22" t="str">
        <f>VLOOKUP(D125,audio_list_stym!$A$3:$E$18,5,FALSE)</f>
        <v>Tamanid</v>
      </c>
      <c r="F125" s="22">
        <v>8</v>
      </c>
      <c r="G125" s="22" t="str">
        <f t="shared" si="19"/>
        <v>Todis.word.search8</v>
      </c>
      <c r="H125" s="22" t="str">
        <f t="shared" si="20"/>
        <v>ТОДИС</v>
      </c>
      <c r="I125">
        <f>VLOOKUP(E125,$P$2:$Q$9,2,FALSE)</f>
        <v>8</v>
      </c>
      <c r="J125" s="30">
        <f>IF(I125&lt;4,I125+2,I125-2)</f>
        <v>6</v>
      </c>
      <c r="K125" s="30">
        <f>IF(I125&lt;4,I125+3,I125-3)</f>
        <v>5</v>
      </c>
      <c r="L125" s="30">
        <f>IF(I125&lt;4,I125+4,I125-4)</f>
        <v>4</v>
      </c>
      <c r="M125">
        <v>1</v>
      </c>
      <c r="N125" t="str">
        <f t="shared" si="21"/>
        <v>q</v>
      </c>
      <c r="S125" s="29" t="s">
        <v>1182</v>
      </c>
      <c r="T125" t="str">
        <f t="shared" si="22"/>
        <v>Renan</v>
      </c>
      <c r="U125" s="22" t="str">
        <f>VLOOKUP(T125,audio_list_stym!$A$3:$H$18,7,FALSE)</f>
        <v>Ake</v>
      </c>
      <c r="V125" s="22">
        <v>4</v>
      </c>
      <c r="W125" s="22" t="str">
        <f t="shared" si="23"/>
        <v>Ake4</v>
      </c>
    </row>
    <row r="126" spans="2:23" x14ac:dyDescent="0.2">
      <c r="B126" t="s">
        <v>1259</v>
      </c>
      <c r="C126" s="29" t="s">
        <v>1211</v>
      </c>
      <c r="D126" t="str">
        <f t="shared" si="18"/>
        <v>Pemat</v>
      </c>
      <c r="E126" s="22" t="str">
        <f>VLOOKUP(D126,audio_list_stym!$A$3:$E$18,5,FALSE)</f>
        <v>ZF</v>
      </c>
      <c r="F126" s="22">
        <v>5</v>
      </c>
      <c r="G126" s="22" t="str">
        <f t="shared" si="19"/>
        <v>Pemat.word.search5</v>
      </c>
      <c r="H126" s="22" t="str">
        <f t="shared" si="20"/>
        <v>ПЕМАТ</v>
      </c>
      <c r="I126" s="30">
        <f>IF(L126&lt;4,L126+1,L126-1)</f>
        <v>5</v>
      </c>
      <c r="J126" s="30">
        <f>IF(L126&lt;4,L126+2,L126-2)</f>
        <v>4</v>
      </c>
      <c r="K126" s="30">
        <f>IF(L126&lt;4,L126+3,L126-3)</f>
        <v>3</v>
      </c>
      <c r="L126">
        <f>VLOOKUP(E126,$P$2:$Q$9,2,FALSE)</f>
        <v>6</v>
      </c>
      <c r="M126">
        <v>4</v>
      </c>
      <c r="N126" t="str">
        <f t="shared" si="21"/>
        <v>s</v>
      </c>
      <c r="S126" s="29" t="s">
        <v>1186</v>
      </c>
      <c r="T126" t="str">
        <f t="shared" si="22"/>
        <v>Baroh</v>
      </c>
      <c r="U126" s="22" t="str">
        <f>VLOOKUP(T126,audio_list_stym!$A$3:$H$18,7,FALSE)</f>
        <v>Finger</v>
      </c>
      <c r="V126" s="22">
        <v>4</v>
      </c>
      <c r="W126" s="22" t="str">
        <f t="shared" si="23"/>
        <v>Finger4</v>
      </c>
    </row>
    <row r="127" spans="2:23" x14ac:dyDescent="0.2">
      <c r="B127" t="s">
        <v>1252</v>
      </c>
      <c r="C127" s="29" t="s">
        <v>1211</v>
      </c>
      <c r="D127" t="str">
        <f t="shared" si="18"/>
        <v>Pemat</v>
      </c>
      <c r="E127" s="22" t="str">
        <f>VLOOKUP(D127,audio_list_stym!$A$3:$E$18,5,FALSE)</f>
        <v>ZF</v>
      </c>
      <c r="F127" s="22">
        <v>6</v>
      </c>
      <c r="G127" s="22" t="str">
        <f t="shared" si="19"/>
        <v>Pemat.word.search6</v>
      </c>
      <c r="H127" s="22" t="str">
        <f t="shared" si="20"/>
        <v>ПЕМАТ</v>
      </c>
      <c r="I127" s="30">
        <f>IF(K127&lt;4,K127+1,K127-1)</f>
        <v>5</v>
      </c>
      <c r="J127" s="30">
        <f>IF(K127&lt;4,K127+2,K127-2)</f>
        <v>4</v>
      </c>
      <c r="K127">
        <f>VLOOKUP(E127,$P$2:$Q$9,2,FALSE)</f>
        <v>6</v>
      </c>
      <c r="L127" s="30">
        <f>IF(K127&lt;4,K127+3,K127-3)</f>
        <v>3</v>
      </c>
      <c r="M127">
        <v>3</v>
      </c>
      <c r="N127" t="str">
        <f t="shared" si="21"/>
        <v>a</v>
      </c>
      <c r="S127" s="29" t="s">
        <v>1190</v>
      </c>
      <c r="T127" t="str">
        <f t="shared" si="22"/>
        <v>Liroh</v>
      </c>
      <c r="U127" s="22" t="str">
        <f>VLOOKUP(T127,audio_list_stym!$A$3:$H$18,7,FALSE)</f>
        <v>Gac</v>
      </c>
      <c r="V127" s="22">
        <v>4</v>
      </c>
      <c r="W127" s="22" t="str">
        <f t="shared" si="23"/>
        <v>Gac4</v>
      </c>
    </row>
    <row r="128" spans="2:23" x14ac:dyDescent="0.2">
      <c r="B128" t="s">
        <v>1253</v>
      </c>
      <c r="C128" s="29" t="s">
        <v>1211</v>
      </c>
      <c r="D128" t="str">
        <f t="shared" si="18"/>
        <v>Pemat</v>
      </c>
      <c r="E128" s="22" t="str">
        <f>VLOOKUP(D128,audio_list_stym!$A$3:$E$18,5,FALSE)</f>
        <v>ZF</v>
      </c>
      <c r="F128" s="22">
        <v>7</v>
      </c>
      <c r="G128" s="22" t="str">
        <f t="shared" si="19"/>
        <v>Pemat.word.search7</v>
      </c>
      <c r="H128" s="22" t="str">
        <f t="shared" si="20"/>
        <v>ПЕМАТ</v>
      </c>
      <c r="I128" s="30">
        <f>IF(J128&lt;4,J128+1,J128-1)</f>
        <v>5</v>
      </c>
      <c r="J128">
        <f>VLOOKUP(E128,$P$2:$Q$9,2,FALSE)</f>
        <v>6</v>
      </c>
      <c r="K128" s="30">
        <f>IF(J95&lt;4,J128+2,J128-2)</f>
        <v>4</v>
      </c>
      <c r="L128" s="30">
        <f>IF(J128&lt;4,J128+3,J128-3)</f>
        <v>3</v>
      </c>
      <c r="M128">
        <v>2</v>
      </c>
      <c r="N128" t="str">
        <f t="shared" si="21"/>
        <v>w</v>
      </c>
      <c r="S128" s="29" t="s">
        <v>1194</v>
      </c>
      <c r="T128" t="str">
        <f t="shared" si="22"/>
        <v>Fimon</v>
      </c>
      <c r="U128" s="22" t="str">
        <f>VLOOKUP(T128,audio_list_stym!$A$3:$H$18,7,FALSE)</f>
        <v>Noni</v>
      </c>
      <c r="V128" s="22">
        <v>4</v>
      </c>
      <c r="W128" s="22" t="str">
        <f t="shared" si="23"/>
        <v>Noni4</v>
      </c>
    </row>
    <row r="129" spans="2:23" x14ac:dyDescent="0.2">
      <c r="B129" t="s">
        <v>1256</v>
      </c>
      <c r="C129" s="29" t="s">
        <v>1211</v>
      </c>
      <c r="D129" t="str">
        <f t="shared" si="18"/>
        <v>Pemat</v>
      </c>
      <c r="E129" s="22" t="str">
        <f>VLOOKUP(D129,audio_list_stym!$A$3:$E$18,5,FALSE)</f>
        <v>ZF</v>
      </c>
      <c r="F129" s="22">
        <v>8</v>
      </c>
      <c r="G129" s="22" t="str">
        <f t="shared" si="19"/>
        <v>Pemat.word.search8</v>
      </c>
      <c r="H129" s="22" t="str">
        <f t="shared" si="20"/>
        <v>ПЕМАТ</v>
      </c>
      <c r="I129">
        <f>VLOOKUP(E129,$P$2:$Q$9,2,FALSE)</f>
        <v>6</v>
      </c>
      <c r="J129" s="30">
        <f>IF(I129&lt;4,I129+2,I129-2)</f>
        <v>4</v>
      </c>
      <c r="K129" s="30">
        <f>IF(I129&lt;4,I129+3,I129-3)</f>
        <v>3</v>
      </c>
      <c r="L129" s="30">
        <f>IF(I129&lt;4,I129+4,I129-4)</f>
        <v>2</v>
      </c>
      <c r="M129">
        <v>1</v>
      </c>
      <c r="N129" t="str">
        <f t="shared" si="21"/>
        <v>q</v>
      </c>
      <c r="S129" s="29" t="s">
        <v>1198</v>
      </c>
      <c r="T129" t="str">
        <f t="shared" si="22"/>
        <v>Codis</v>
      </c>
      <c r="U129" s="22" t="str">
        <f>VLOOKUP(T129,audio_list_stym!$A$3:$H$18,7,FALSE)</f>
        <v>Sapota</v>
      </c>
      <c r="V129" s="22">
        <v>4</v>
      </c>
      <c r="W129" s="22" t="str">
        <f t="shared" si="23"/>
        <v>Sapota4</v>
      </c>
    </row>
    <row r="130" spans="2:23" x14ac:dyDescent="0.2">
      <c r="C130" s="29"/>
      <c r="E130" s="22"/>
      <c r="F130" s="22"/>
      <c r="G130" s="22"/>
      <c r="H130" s="22"/>
      <c r="S130" s="29" t="s">
        <v>1202</v>
      </c>
      <c r="T130" t="str">
        <f t="shared" si="22"/>
        <v>Gonic</v>
      </c>
      <c r="U130" s="22" t="str">
        <f>VLOOKUP(T130,audio_list_stym!$A$3:$H$18,7,FALSE)</f>
        <v>Tamanid</v>
      </c>
      <c r="V130" s="22">
        <v>4</v>
      </c>
      <c r="W130" s="22" t="str">
        <f t="shared" si="23"/>
        <v>Tamanid4</v>
      </c>
    </row>
    <row r="131" spans="2:23" x14ac:dyDescent="0.2">
      <c r="C131" s="29"/>
      <c r="E131" s="22"/>
      <c r="F131" s="22"/>
      <c r="G131" s="22"/>
      <c r="H131" s="22"/>
      <c r="S131" s="29" t="s">
        <v>1206</v>
      </c>
      <c r="T131" t="str">
        <f t="shared" si="22"/>
        <v>Todis</v>
      </c>
      <c r="U131" s="22" t="str">
        <f>VLOOKUP(T131,audio_list_stym!$A$3:$H$18,7,FALSE)</f>
        <v>ZF</v>
      </c>
      <c r="V131" s="22">
        <v>4</v>
      </c>
      <c r="W131" s="22" t="str">
        <f t="shared" si="23"/>
        <v>ZF4</v>
      </c>
    </row>
    <row r="132" spans="2:23" x14ac:dyDescent="0.2">
      <c r="C132" s="29"/>
      <c r="E132" s="22"/>
      <c r="F132" s="22"/>
      <c r="G132" s="22"/>
      <c r="H132" s="22"/>
      <c r="S132" s="29" t="s">
        <v>1210</v>
      </c>
      <c r="T132" t="str">
        <f t="shared" si="22"/>
        <v>Pemat</v>
      </c>
      <c r="U132" s="22" t="str">
        <f>VLOOKUP(T132,audio_list_stym!$A$3:$H$18,7,FALSE)</f>
        <v>Ackee</v>
      </c>
      <c r="V132" s="22">
        <v>4</v>
      </c>
      <c r="W132" s="22" t="str">
        <f t="shared" si="23"/>
        <v>Ackee4</v>
      </c>
    </row>
    <row r="136" spans="2:23" x14ac:dyDescent="0.2">
      <c r="B136" t="s">
        <v>1246</v>
      </c>
    </row>
    <row r="137" spans="2:23" x14ac:dyDescent="0.2">
      <c r="B137" t="s">
        <v>1252</v>
      </c>
    </row>
    <row r="138" spans="2:23" x14ac:dyDescent="0.2">
      <c r="B138" t="s">
        <v>1253</v>
      </c>
    </row>
    <row r="139" spans="2:23" x14ac:dyDescent="0.2">
      <c r="B139" t="s">
        <v>1254</v>
      </c>
    </row>
    <row r="140" spans="2:23" x14ac:dyDescent="0.2">
      <c r="B140" t="s">
        <v>1255</v>
      </c>
    </row>
    <row r="141" spans="2:23" x14ac:dyDescent="0.2">
      <c r="B141" t="s">
        <v>1256</v>
      </c>
    </row>
    <row r="142" spans="2:23" x14ac:dyDescent="0.2">
      <c r="B142" t="s">
        <v>1257</v>
      </c>
    </row>
    <row r="143" spans="2:23" x14ac:dyDescent="0.2">
      <c r="B143" t="s">
        <v>1258</v>
      </c>
    </row>
    <row r="144" spans="2:23" x14ac:dyDescent="0.2">
      <c r="B144" t="s">
        <v>1259</v>
      </c>
    </row>
    <row r="145" spans="2:3" x14ac:dyDescent="0.2">
      <c r="B145" s="29" t="s">
        <v>1180</v>
      </c>
      <c r="C145" t="s">
        <v>895</v>
      </c>
    </row>
    <row r="146" spans="2:3" x14ac:dyDescent="0.2">
      <c r="B146" s="29" t="s">
        <v>1184</v>
      </c>
      <c r="C146" t="s">
        <v>896</v>
      </c>
    </row>
    <row r="147" spans="2:3" x14ac:dyDescent="0.2">
      <c r="B147" s="29" t="s">
        <v>1188</v>
      </c>
      <c r="C147" t="s">
        <v>897</v>
      </c>
    </row>
    <row r="148" spans="2:3" x14ac:dyDescent="0.2">
      <c r="B148" s="29" t="s">
        <v>1192</v>
      </c>
      <c r="C148" t="s">
        <v>898</v>
      </c>
    </row>
    <row r="149" spans="2:3" x14ac:dyDescent="0.2">
      <c r="B149" s="29" t="s">
        <v>1196</v>
      </c>
      <c r="C149" t="s">
        <v>899</v>
      </c>
    </row>
    <row r="150" spans="2:3" x14ac:dyDescent="0.2">
      <c r="B150" s="29" t="s">
        <v>1200</v>
      </c>
      <c r="C150" t="s">
        <v>900</v>
      </c>
    </row>
    <row r="151" spans="2:3" x14ac:dyDescent="0.2">
      <c r="B151" s="29" t="s">
        <v>1204</v>
      </c>
      <c r="C151" t="s">
        <v>901</v>
      </c>
    </row>
    <row r="152" spans="2:3" x14ac:dyDescent="0.2">
      <c r="B152" s="29" t="s">
        <v>1208</v>
      </c>
      <c r="C152" t="s">
        <v>884</v>
      </c>
    </row>
    <row r="153" spans="2:3" x14ac:dyDescent="0.2">
      <c r="B153" s="29" t="s">
        <v>1212</v>
      </c>
      <c r="C153" t="s">
        <v>1288</v>
      </c>
    </row>
    <row r="154" spans="2:3" x14ac:dyDescent="0.2">
      <c r="B154" s="29" t="s">
        <v>1214</v>
      </c>
      <c r="C154" t="s">
        <v>1289</v>
      </c>
    </row>
    <row r="155" spans="2:3" x14ac:dyDescent="0.2">
      <c r="B155" s="29" t="s">
        <v>1216</v>
      </c>
      <c r="C155" t="s">
        <v>1290</v>
      </c>
    </row>
    <row r="156" spans="2:3" x14ac:dyDescent="0.2">
      <c r="B156" s="29" t="s">
        <v>1218</v>
      </c>
      <c r="C156" t="s">
        <v>1291</v>
      </c>
    </row>
    <row r="157" spans="2:3" x14ac:dyDescent="0.2">
      <c r="B157" s="29" t="s">
        <v>1220</v>
      </c>
      <c r="C157" t="s">
        <v>1292</v>
      </c>
    </row>
    <row r="158" spans="2:3" x14ac:dyDescent="0.2">
      <c r="B158" s="29" t="s">
        <v>1240</v>
      </c>
      <c r="C158" t="s">
        <v>1293</v>
      </c>
    </row>
    <row r="159" spans="2:3" x14ac:dyDescent="0.2">
      <c r="B159" s="29" t="s">
        <v>1222</v>
      </c>
      <c r="C159" t="s">
        <v>1294</v>
      </c>
    </row>
    <row r="160" spans="2:3" x14ac:dyDescent="0.2">
      <c r="B160" s="29" t="s">
        <v>1224</v>
      </c>
      <c r="C160" t="s">
        <v>1295</v>
      </c>
    </row>
    <row r="161" spans="2:2" x14ac:dyDescent="0.2">
      <c r="B161" t="s">
        <v>1260</v>
      </c>
    </row>
    <row r="162" spans="2:2" x14ac:dyDescent="0.2">
      <c r="B162" t="s">
        <v>1261</v>
      </c>
    </row>
    <row r="163" spans="2:2" x14ac:dyDescent="0.2">
      <c r="B163" t="s">
        <v>1262</v>
      </c>
    </row>
    <row r="164" spans="2:2" x14ac:dyDescent="0.2">
      <c r="B164" t="s">
        <v>1263</v>
      </c>
    </row>
    <row r="165" spans="2:2" x14ac:dyDescent="0.2">
      <c r="B165" t="s">
        <v>1264</v>
      </c>
    </row>
    <row r="166" spans="2:2" x14ac:dyDescent="0.2">
      <c r="B166" t="s">
        <v>1265</v>
      </c>
    </row>
    <row r="167" spans="2:2" x14ac:dyDescent="0.2">
      <c r="B167" t="s">
        <v>1266</v>
      </c>
    </row>
    <row r="168" spans="2:2" x14ac:dyDescent="0.2">
      <c r="B168" t="s">
        <v>1267</v>
      </c>
    </row>
    <row r="169" spans="2:2" x14ac:dyDescent="0.2">
      <c r="B169" t="s">
        <v>1268</v>
      </c>
    </row>
    <row r="170" spans="2:2" x14ac:dyDescent="0.2">
      <c r="B170" t="s">
        <v>1269</v>
      </c>
    </row>
    <row r="171" spans="2:2" x14ac:dyDescent="0.2">
      <c r="B171" t="s">
        <v>1270</v>
      </c>
    </row>
    <row r="172" spans="2:2" x14ac:dyDescent="0.2">
      <c r="B172" t="s">
        <v>1271</v>
      </c>
    </row>
    <row r="173" spans="2:2" x14ac:dyDescent="0.2">
      <c r="B173" t="s">
        <v>1272</v>
      </c>
    </row>
    <row r="174" spans="2:2" x14ac:dyDescent="0.2">
      <c r="B174" t="s">
        <v>1273</v>
      </c>
    </row>
    <row r="175" spans="2:2" x14ac:dyDescent="0.2">
      <c r="B175" t="s">
        <v>1274</v>
      </c>
    </row>
    <row r="176" spans="2:2" x14ac:dyDescent="0.2">
      <c r="B176" t="s">
        <v>1275</v>
      </c>
    </row>
    <row r="177" spans="2:2" x14ac:dyDescent="0.2">
      <c r="B177" t="s">
        <v>1276</v>
      </c>
    </row>
    <row r="178" spans="2:2" x14ac:dyDescent="0.2">
      <c r="B178" t="s">
        <v>1277</v>
      </c>
    </row>
    <row r="179" spans="2:2" x14ac:dyDescent="0.2">
      <c r="B179" t="s">
        <v>1278</v>
      </c>
    </row>
    <row r="180" spans="2:2" x14ac:dyDescent="0.2">
      <c r="B180" t="s">
        <v>1279</v>
      </c>
    </row>
    <row r="181" spans="2:2" x14ac:dyDescent="0.2">
      <c r="B181" t="s">
        <v>1280</v>
      </c>
    </row>
    <row r="182" spans="2:2" x14ac:dyDescent="0.2">
      <c r="B182" t="s">
        <v>1281</v>
      </c>
    </row>
    <row r="183" spans="2:2" x14ac:dyDescent="0.2">
      <c r="B183" t="s">
        <v>1282</v>
      </c>
    </row>
    <row r="184" spans="2:2" x14ac:dyDescent="0.2">
      <c r="B184" t="s">
        <v>1283</v>
      </c>
    </row>
    <row r="185" spans="2:2" x14ac:dyDescent="0.2">
      <c r="B185" t="s">
        <v>1284</v>
      </c>
    </row>
    <row r="186" spans="2:2" x14ac:dyDescent="0.2">
      <c r="B186" t="s">
        <v>1285</v>
      </c>
    </row>
    <row r="187" spans="2:2" x14ac:dyDescent="0.2">
      <c r="B187" t="s">
        <v>1286</v>
      </c>
    </row>
    <row r="188" spans="2:2" x14ac:dyDescent="0.2">
      <c r="B188" t="s">
        <v>1287</v>
      </c>
    </row>
  </sheetData>
  <autoFilter ref="A1:AA132" xr:uid="{B5235C5A-7DB8-4F44-B1D2-622D629DC79E}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9C574-1AE1-4827-9D6D-CA0A4B80F812}">
  <dimension ref="A1:AA188"/>
  <sheetViews>
    <sheetView topLeftCell="C1" workbookViewId="0">
      <selection activeCell="P2" sqref="P2:Q9"/>
    </sheetView>
  </sheetViews>
  <sheetFormatPr baseColWidth="10" defaultColWidth="8.83203125" defaultRowHeight="15" x14ac:dyDescent="0.2"/>
  <cols>
    <col min="1" max="1" width="23.1640625" customWidth="1"/>
    <col min="2" max="2" width="23.6640625" customWidth="1"/>
    <col min="3" max="3" width="16.83203125" customWidth="1"/>
    <col min="5" max="5" width="7.5" customWidth="1"/>
    <col min="6" max="6" width="6" customWidth="1"/>
    <col min="7" max="7" width="18.83203125" customWidth="1"/>
    <col min="8" max="8" width="12.83203125" customWidth="1"/>
    <col min="9" max="10" width="12.1640625" customWidth="1"/>
    <col min="16" max="16" width="12.1640625" customWidth="1"/>
    <col min="19" max="19" width="15.83203125" customWidth="1"/>
  </cols>
  <sheetData>
    <row r="1" spans="1:27" x14ac:dyDescent="0.2">
      <c r="A1" t="s">
        <v>1248</v>
      </c>
      <c r="B1" t="s">
        <v>1247</v>
      </c>
      <c r="C1" t="s">
        <v>1226</v>
      </c>
      <c r="D1" t="s">
        <v>0</v>
      </c>
      <c r="E1" s="22" t="s">
        <v>1249</v>
      </c>
      <c r="F1" s="22" t="s">
        <v>1250</v>
      </c>
      <c r="G1" s="22" t="s">
        <v>1245</v>
      </c>
      <c r="H1" s="22" t="s">
        <v>1239</v>
      </c>
      <c r="I1" t="s">
        <v>1236</v>
      </c>
      <c r="J1" t="s">
        <v>1237</v>
      </c>
      <c r="K1" t="s">
        <v>1238</v>
      </c>
      <c r="L1" t="s">
        <v>1243</v>
      </c>
      <c r="M1" t="s">
        <v>1235</v>
      </c>
      <c r="N1" t="s">
        <v>1251</v>
      </c>
      <c r="S1" t="s">
        <v>1244</v>
      </c>
      <c r="U1" s="22" t="s">
        <v>1239</v>
      </c>
      <c r="V1" s="22"/>
      <c r="W1" s="22" t="s">
        <v>1239</v>
      </c>
      <c r="X1" t="s">
        <v>1236</v>
      </c>
      <c r="Y1" t="s">
        <v>1237</v>
      </c>
      <c r="Z1" t="s">
        <v>1238</v>
      </c>
      <c r="AA1" t="s">
        <v>1243</v>
      </c>
    </row>
    <row r="2" spans="1:27" x14ac:dyDescent="0.2">
      <c r="A2" t="s">
        <v>1226</v>
      </c>
      <c r="B2" s="29" t="s">
        <v>1180</v>
      </c>
      <c r="C2" s="22" t="s">
        <v>1182</v>
      </c>
      <c r="D2" t="str">
        <f>LEFT(C2,5)</f>
        <v>Renan</v>
      </c>
      <c r="E2" s="22" t="str">
        <f>VLOOKUP(D2,audio_list_stym!$A$3:$F$18,6,FALSE)</f>
        <v>Ackee</v>
      </c>
      <c r="F2" s="22">
        <v>1</v>
      </c>
      <c r="G2" s="22" t="str">
        <f>C2&amp;F2</f>
        <v>Renan.pic.search1</v>
      </c>
      <c r="H2" s="22" t="str">
        <f>E2&amp;"_"&amp;F2</f>
        <v>Ackee_1</v>
      </c>
      <c r="I2">
        <f>VLOOKUP(E2,$P$2:$Q$9,2,FALSE)</f>
        <v>1</v>
      </c>
      <c r="J2" s="30">
        <f>IF(I2&lt;4,I2+1,I2-1)</f>
        <v>2</v>
      </c>
      <c r="K2" s="31">
        <f>IF(I2&lt;4,I2+2,I2-2)</f>
        <v>3</v>
      </c>
      <c r="L2" s="31">
        <f>IF(I2&lt;4,I2+3,I2-3)</f>
        <v>4</v>
      </c>
      <c r="M2">
        <v>1</v>
      </c>
      <c r="N2" t="str">
        <f>IF(M2=1,"q",IF(M2=2,"w",IF(M2=3,"a",IF(M2=4,"s",0))))</f>
        <v>q</v>
      </c>
      <c r="O2">
        <f t="shared" ref="O2:O9" ca="1" si="0">RAND()</f>
        <v>0.59547764610794007</v>
      </c>
      <c r="P2" t="s">
        <v>670</v>
      </c>
      <c r="Q2">
        <v>1</v>
      </c>
      <c r="R2" t="s">
        <v>1244</v>
      </c>
      <c r="S2" s="29" t="s">
        <v>1182</v>
      </c>
      <c r="T2" t="str">
        <f>LEFT(S2,5)</f>
        <v>Renan</v>
      </c>
      <c r="U2" s="22" t="str">
        <f>VLOOKUP(T2,audio_list_stym!$A$3:$H$18,7,FALSE)</f>
        <v>Ake</v>
      </c>
      <c r="V2" s="22">
        <v>1</v>
      </c>
      <c r="W2" s="22" t="str">
        <f>U2&amp;V2</f>
        <v>Ake1</v>
      </c>
      <c r="X2" t="s">
        <v>1227</v>
      </c>
    </row>
    <row r="3" spans="1:27" x14ac:dyDescent="0.2">
      <c r="B3" s="29" t="s">
        <v>1180</v>
      </c>
      <c r="C3" s="22" t="s">
        <v>1182</v>
      </c>
      <c r="D3" t="str">
        <f t="shared" ref="D3:D65" si="1">LEFT(C3,5)</f>
        <v>Renan</v>
      </c>
      <c r="E3" s="22" t="str">
        <f>VLOOKUP(D3,audio_list_stym!$A$3:$F$18,6,FALSE)</f>
        <v>Ackee</v>
      </c>
      <c r="F3" s="22">
        <v>2</v>
      </c>
      <c r="G3" s="22" t="str">
        <f t="shared" ref="G3:G66" si="2">C3&amp;F3</f>
        <v>Renan.pic.search2</v>
      </c>
      <c r="H3" s="22" t="str">
        <f t="shared" ref="H3:H33" si="3">E3&amp;"_"&amp;F3</f>
        <v>Ackee_2</v>
      </c>
      <c r="I3" s="30">
        <f>IF(J3&lt;4,J3+1,J3-1)</f>
        <v>2</v>
      </c>
      <c r="J3">
        <f>VLOOKUP(E3,$P$2:$Q$9,2,FALSE)</f>
        <v>1</v>
      </c>
      <c r="K3" s="31">
        <f>IF(J3&lt;4,J3+2,J3-2)</f>
        <v>3</v>
      </c>
      <c r="L3" s="31">
        <f>IF(J3&lt;4,J3+3,J3-3)</f>
        <v>4</v>
      </c>
      <c r="M3">
        <v>2</v>
      </c>
      <c r="N3" t="str">
        <f t="shared" ref="N3:N66" si="4">IF(M3=1,"q",IF(M3=2,"w",IF(M3=3,"a",IF(M3=4,"s",0))))</f>
        <v>w</v>
      </c>
      <c r="O3">
        <f t="shared" ca="1" si="0"/>
        <v>0.89236873668179506</v>
      </c>
      <c r="P3" t="s">
        <v>671</v>
      </c>
      <c r="Q3">
        <v>2</v>
      </c>
      <c r="S3" s="29" t="s">
        <v>1182</v>
      </c>
      <c r="T3" t="str">
        <f t="shared" ref="T3:T9" si="5">LEFT(S3,5)</f>
        <v>Renan</v>
      </c>
      <c r="U3" s="22" t="str">
        <f>VLOOKUP(T3,audio_list_stym!$A$3:$H$18,7,FALSE)</f>
        <v>Ake</v>
      </c>
      <c r="V3" s="22">
        <v>2</v>
      </c>
      <c r="W3" s="22" t="str">
        <f t="shared" ref="W3:W9" si="6">U3&amp;V3</f>
        <v>Ake2</v>
      </c>
    </row>
    <row r="4" spans="1:27" x14ac:dyDescent="0.2">
      <c r="B4" s="29" t="s">
        <v>1180</v>
      </c>
      <c r="C4" s="22" t="s">
        <v>1182</v>
      </c>
      <c r="D4" t="str">
        <f t="shared" si="1"/>
        <v>Renan</v>
      </c>
      <c r="E4" s="22" t="str">
        <f>VLOOKUP(D4,audio_list_stym!$A$3:$F$18,6,FALSE)</f>
        <v>Ackee</v>
      </c>
      <c r="F4" s="22">
        <v>3</v>
      </c>
      <c r="G4" s="22" t="str">
        <f t="shared" si="2"/>
        <v>Renan.pic.search3</v>
      </c>
      <c r="H4" s="22" t="str">
        <f t="shared" si="3"/>
        <v>Ackee_3</v>
      </c>
      <c r="I4" s="30">
        <f>IF(K4&lt;4,K4+1,K4-1)</f>
        <v>2</v>
      </c>
      <c r="J4" s="30">
        <f>IF(K4&lt;4,K4+2,K4-2)</f>
        <v>3</v>
      </c>
      <c r="K4">
        <f>VLOOKUP(E4,$P$2:$Q$9,2,FALSE)</f>
        <v>1</v>
      </c>
      <c r="L4" s="31">
        <f>IF(K4&lt;4,K4+3,K4-3)</f>
        <v>4</v>
      </c>
      <c r="M4">
        <v>3</v>
      </c>
      <c r="N4" t="str">
        <f t="shared" si="4"/>
        <v>a</v>
      </c>
      <c r="O4">
        <f t="shared" ca="1" si="0"/>
        <v>0.4583965424583889</v>
      </c>
      <c r="P4" t="s">
        <v>672</v>
      </c>
      <c r="Q4">
        <v>3</v>
      </c>
      <c r="S4" s="29" t="s">
        <v>1182</v>
      </c>
      <c r="T4" t="str">
        <f t="shared" si="5"/>
        <v>Renan</v>
      </c>
      <c r="U4" s="22" t="str">
        <f>VLOOKUP(T4,audio_list_stym!$A$3:$H$18,7,FALSE)</f>
        <v>Ake</v>
      </c>
      <c r="V4" s="22">
        <v>3</v>
      </c>
      <c r="W4" s="22" t="str">
        <f t="shared" si="6"/>
        <v>Ake3</v>
      </c>
    </row>
    <row r="5" spans="1:27" x14ac:dyDescent="0.2">
      <c r="B5" s="29" t="s">
        <v>1180</v>
      </c>
      <c r="C5" s="22" t="s">
        <v>1182</v>
      </c>
      <c r="D5" t="str">
        <f t="shared" si="1"/>
        <v>Renan</v>
      </c>
      <c r="E5" s="22" t="str">
        <f>VLOOKUP(D5,audio_list_stym!$A$3:$F$18,6,FALSE)</f>
        <v>Ackee</v>
      </c>
      <c r="F5" s="22">
        <v>4</v>
      </c>
      <c r="G5" s="22" t="str">
        <f t="shared" si="2"/>
        <v>Renan.pic.search4</v>
      </c>
      <c r="H5" s="22" t="str">
        <f t="shared" si="3"/>
        <v>Ackee_4</v>
      </c>
      <c r="I5" s="30">
        <f>IF(L5&lt;4,L5+1,L5-1)</f>
        <v>2</v>
      </c>
      <c r="J5" s="30">
        <f>IF(L5&lt;4,L5+2,L5-2)</f>
        <v>3</v>
      </c>
      <c r="K5" s="30">
        <f>IF(L5&lt;4,L5+3,L5-3)</f>
        <v>4</v>
      </c>
      <c r="L5">
        <f>VLOOKUP(E5,$P$2:$Q$9,2,FALSE)</f>
        <v>1</v>
      </c>
      <c r="M5">
        <v>4</v>
      </c>
      <c r="N5" t="str">
        <f t="shared" si="4"/>
        <v>s</v>
      </c>
      <c r="O5">
        <f t="shared" ca="1" si="0"/>
        <v>0.5234344720515488</v>
      </c>
      <c r="P5" t="s">
        <v>673</v>
      </c>
      <c r="Q5">
        <v>5</v>
      </c>
      <c r="S5" s="29" t="s">
        <v>1182</v>
      </c>
      <c r="T5" t="str">
        <f t="shared" si="5"/>
        <v>Renan</v>
      </c>
      <c r="U5" s="22" t="str">
        <f>VLOOKUP(T5,audio_list_stym!$A$3:$H$18,7,FALSE)</f>
        <v>Ake</v>
      </c>
      <c r="V5" s="22">
        <v>4</v>
      </c>
      <c r="W5" s="22" t="str">
        <f t="shared" si="6"/>
        <v>Ake4</v>
      </c>
    </row>
    <row r="6" spans="1:27" x14ac:dyDescent="0.2">
      <c r="B6" s="29" t="s">
        <v>1184</v>
      </c>
      <c r="C6" s="22" t="s">
        <v>1186</v>
      </c>
      <c r="D6" t="str">
        <f t="shared" si="1"/>
        <v>Baroh</v>
      </c>
      <c r="E6" s="22" t="str">
        <f>VLOOKUP(D6,audio_list_stym!$A$3:$F$18,6,FALSE)</f>
        <v>Ake</v>
      </c>
      <c r="F6" s="22">
        <v>1</v>
      </c>
      <c r="G6" s="22" t="str">
        <f t="shared" si="2"/>
        <v>Baroh.pic.search1</v>
      </c>
      <c r="H6" s="22" t="str">
        <f t="shared" si="3"/>
        <v>Ake_1</v>
      </c>
      <c r="I6">
        <f>VLOOKUP(E6,$P$2:$Q$9,2,FALSE)</f>
        <v>2</v>
      </c>
      <c r="J6" s="30">
        <f>IF(I6&lt;4,I6+1,I6-1)</f>
        <v>3</v>
      </c>
      <c r="K6" s="31">
        <f>IF(I6&lt;4,I6+2,I6-2)</f>
        <v>4</v>
      </c>
      <c r="L6" s="31">
        <f>IF(I6&lt;4,I6+3,I6-3)</f>
        <v>5</v>
      </c>
      <c r="M6">
        <v>1</v>
      </c>
      <c r="N6" t="str">
        <f t="shared" si="4"/>
        <v>q</v>
      </c>
      <c r="O6">
        <f t="shared" ca="1" si="0"/>
        <v>0.62709401835330114</v>
      </c>
      <c r="P6" t="s">
        <v>674</v>
      </c>
      <c r="Q6">
        <v>7</v>
      </c>
      <c r="S6" s="29" t="s">
        <v>1198</v>
      </c>
      <c r="T6" t="str">
        <f t="shared" si="5"/>
        <v>Codis</v>
      </c>
      <c r="U6" s="22" t="str">
        <f>VLOOKUP(T6,audio_list_stym!$A$3:$H$18,7,FALSE)</f>
        <v>Sapota</v>
      </c>
      <c r="V6" s="22">
        <v>1</v>
      </c>
      <c r="W6" s="22" t="str">
        <f t="shared" si="6"/>
        <v>Sapota1</v>
      </c>
    </row>
    <row r="7" spans="1:27" x14ac:dyDescent="0.2">
      <c r="B7" s="29" t="s">
        <v>1184</v>
      </c>
      <c r="C7" s="22" t="s">
        <v>1186</v>
      </c>
      <c r="D7" t="str">
        <f t="shared" si="1"/>
        <v>Baroh</v>
      </c>
      <c r="E7" s="22" t="str">
        <f>VLOOKUP(D7,audio_list_stym!$A$3:$F$18,6,FALSE)</f>
        <v>Ake</v>
      </c>
      <c r="F7" s="22">
        <v>2</v>
      </c>
      <c r="G7" s="22" t="str">
        <f t="shared" si="2"/>
        <v>Baroh.pic.search2</v>
      </c>
      <c r="H7" s="22" t="str">
        <f t="shared" si="3"/>
        <v>Ake_2</v>
      </c>
      <c r="I7" s="30">
        <f>IF(J7&lt;4,J7+1,J7-1)</f>
        <v>3</v>
      </c>
      <c r="J7">
        <f>VLOOKUP(E7,$P$2:$Q$9,2,FALSE)</f>
        <v>2</v>
      </c>
      <c r="K7" s="31">
        <f>IF(J7&lt;4,J7+2,J7-2)</f>
        <v>4</v>
      </c>
      <c r="L7" s="31">
        <f>IF(J7&lt;4,J7+3,J7-3)</f>
        <v>5</v>
      </c>
      <c r="M7">
        <v>2</v>
      </c>
      <c r="N7" t="str">
        <f t="shared" si="4"/>
        <v>w</v>
      </c>
      <c r="O7">
        <f t="shared" ca="1" si="0"/>
        <v>0.78928655215943633</v>
      </c>
      <c r="P7" t="s">
        <v>675</v>
      </c>
      <c r="Q7">
        <v>4</v>
      </c>
      <c r="S7" s="29" t="s">
        <v>1198</v>
      </c>
      <c r="T7" t="str">
        <f t="shared" si="5"/>
        <v>Codis</v>
      </c>
      <c r="U7" s="22" t="str">
        <f>VLOOKUP(T7,audio_list_stym!$A$3:$H$18,7,FALSE)</f>
        <v>Sapota</v>
      </c>
      <c r="V7" s="22">
        <v>2</v>
      </c>
      <c r="W7" s="22" t="str">
        <f t="shared" si="6"/>
        <v>Sapota2</v>
      </c>
    </row>
    <row r="8" spans="1:27" x14ac:dyDescent="0.2">
      <c r="B8" s="29" t="s">
        <v>1184</v>
      </c>
      <c r="C8" s="22" t="s">
        <v>1186</v>
      </c>
      <c r="D8" t="str">
        <f t="shared" si="1"/>
        <v>Baroh</v>
      </c>
      <c r="E8" s="22" t="str">
        <f>VLOOKUP(D8,audio_list_stym!$A$3:$F$18,6,FALSE)</f>
        <v>Ake</v>
      </c>
      <c r="F8" s="22">
        <v>3</v>
      </c>
      <c r="G8" s="22" t="str">
        <f t="shared" si="2"/>
        <v>Baroh.pic.search3</v>
      </c>
      <c r="H8" s="22" t="str">
        <f t="shared" si="3"/>
        <v>Ake_3</v>
      </c>
      <c r="I8" s="30">
        <f>IF(K8&lt;4,K8+1,K8-1)</f>
        <v>3</v>
      </c>
      <c r="J8" s="30">
        <f>IF(K8&lt;4,K8+2,K8-2)</f>
        <v>4</v>
      </c>
      <c r="K8">
        <f>VLOOKUP(E8,$P$2:$Q$9,2,FALSE)</f>
        <v>2</v>
      </c>
      <c r="L8" s="31">
        <f>IF(K8&lt;4,K8+3,K8-3)</f>
        <v>5</v>
      </c>
      <c r="M8">
        <v>3</v>
      </c>
      <c r="N8" t="str">
        <f t="shared" si="4"/>
        <v>a</v>
      </c>
      <c r="O8">
        <f t="shared" ca="1" si="0"/>
        <v>0.63965795128903147</v>
      </c>
      <c r="P8" t="s">
        <v>676</v>
      </c>
      <c r="Q8">
        <v>8</v>
      </c>
      <c r="S8" s="29" t="s">
        <v>1198</v>
      </c>
      <c r="T8" t="str">
        <f t="shared" si="5"/>
        <v>Codis</v>
      </c>
      <c r="U8" s="22" t="str">
        <f>VLOOKUP(T8,audio_list_stym!$A$3:$H$18,7,FALSE)</f>
        <v>Sapota</v>
      </c>
      <c r="V8" s="22">
        <v>3</v>
      </c>
      <c r="W8" s="22" t="str">
        <f t="shared" si="6"/>
        <v>Sapota3</v>
      </c>
    </row>
    <row r="9" spans="1:27" x14ac:dyDescent="0.2">
      <c r="B9" s="29" t="s">
        <v>1184</v>
      </c>
      <c r="C9" s="22" t="s">
        <v>1186</v>
      </c>
      <c r="D9" t="str">
        <f t="shared" si="1"/>
        <v>Baroh</v>
      </c>
      <c r="E9" s="22" t="str">
        <f>VLOOKUP(D9,audio_list_stym!$A$3:$F$18,6,FALSE)</f>
        <v>Ake</v>
      </c>
      <c r="F9" s="22">
        <v>4</v>
      </c>
      <c r="G9" s="22" t="str">
        <f t="shared" si="2"/>
        <v>Baroh.pic.search4</v>
      </c>
      <c r="H9" s="22" t="str">
        <f t="shared" si="3"/>
        <v>Ake_4</v>
      </c>
      <c r="I9" s="30">
        <f>IF(L9&lt;4,L9+1,L9-1)</f>
        <v>3</v>
      </c>
      <c r="J9" s="30">
        <f>IF(L9&lt;4,L9+2,L9-2)</f>
        <v>4</v>
      </c>
      <c r="K9" s="30">
        <f>IF(L9&lt;4,L9+3,L9-3)</f>
        <v>5</v>
      </c>
      <c r="L9">
        <f>VLOOKUP(E9,$P$2:$Q$9,2,FALSE)</f>
        <v>2</v>
      </c>
      <c r="M9">
        <v>4</v>
      </c>
      <c r="N9" t="str">
        <f t="shared" si="4"/>
        <v>s</v>
      </c>
      <c r="O9">
        <f t="shared" ca="1" si="0"/>
        <v>0.46143648070118348</v>
      </c>
      <c r="P9" t="s">
        <v>677</v>
      </c>
      <c r="Q9">
        <v>6</v>
      </c>
      <c r="S9" s="29" t="s">
        <v>1198</v>
      </c>
      <c r="T9" t="str">
        <f t="shared" si="5"/>
        <v>Codis</v>
      </c>
      <c r="U9" s="22" t="str">
        <f>VLOOKUP(T9,audio_list_stym!$A$3:$H$18,7,FALSE)</f>
        <v>Sapota</v>
      </c>
      <c r="V9" s="22">
        <v>4</v>
      </c>
      <c r="W9" s="22" t="str">
        <f t="shared" si="6"/>
        <v>Sapota4</v>
      </c>
    </row>
    <row r="10" spans="1:27" x14ac:dyDescent="0.2">
      <c r="B10" s="29" t="s">
        <v>1188</v>
      </c>
      <c r="C10" s="22" t="s">
        <v>1190</v>
      </c>
      <c r="D10" t="str">
        <f t="shared" si="1"/>
        <v>Liroh</v>
      </c>
      <c r="E10" s="22" t="str">
        <f>VLOOKUP(D10,audio_list_stym!$A$3:$F$18,6,FALSE)</f>
        <v>Finger</v>
      </c>
      <c r="F10" s="22">
        <v>1</v>
      </c>
      <c r="G10" s="22" t="str">
        <f t="shared" si="2"/>
        <v>Liroh.pic.search1</v>
      </c>
      <c r="H10" s="22" t="str">
        <f t="shared" si="3"/>
        <v>Finger_1</v>
      </c>
      <c r="I10">
        <f>VLOOKUP(E10,$P$2:$Q$9,2,FALSE)</f>
        <v>3</v>
      </c>
      <c r="J10" s="30">
        <f>IF(I10&lt;4,I10+1,I10-1)</f>
        <v>4</v>
      </c>
      <c r="K10" s="31">
        <f>IF(I10&lt;4,I10+2,I10-2)</f>
        <v>5</v>
      </c>
      <c r="L10" s="31">
        <f>IF(I10&lt;4,I10+3,I10-3)</f>
        <v>6</v>
      </c>
      <c r="M10">
        <v>1</v>
      </c>
      <c r="N10" t="str">
        <f t="shared" si="4"/>
        <v>q</v>
      </c>
      <c r="S10" s="29"/>
      <c r="U10" s="22"/>
      <c r="V10" s="22"/>
      <c r="W10" s="22"/>
    </row>
    <row r="11" spans="1:27" x14ac:dyDescent="0.2">
      <c r="B11" s="29" t="s">
        <v>1188</v>
      </c>
      <c r="C11" s="22" t="s">
        <v>1190</v>
      </c>
      <c r="D11" t="str">
        <f t="shared" si="1"/>
        <v>Liroh</v>
      </c>
      <c r="E11" s="22" t="str">
        <f>VLOOKUP(D11,audio_list_stym!$A$3:$F$18,6,FALSE)</f>
        <v>Finger</v>
      </c>
      <c r="F11" s="22">
        <v>2</v>
      </c>
      <c r="G11" s="22" t="str">
        <f t="shared" si="2"/>
        <v>Liroh.pic.search2</v>
      </c>
      <c r="H11" s="22" t="str">
        <f t="shared" si="3"/>
        <v>Finger_2</v>
      </c>
      <c r="I11" s="30">
        <f>IF(J11&lt;4,J11+1,J11-1)</f>
        <v>4</v>
      </c>
      <c r="J11">
        <f>VLOOKUP(E11,$P$2:$Q$9,2,FALSE)</f>
        <v>3</v>
      </c>
      <c r="K11" s="31">
        <f>IF(J11&lt;4,J11+2,J11-2)</f>
        <v>5</v>
      </c>
      <c r="L11" s="31">
        <f>IF(J11&lt;4,J11+3,J11-3)</f>
        <v>6</v>
      </c>
      <c r="M11">
        <v>2</v>
      </c>
      <c r="N11" t="str">
        <f t="shared" si="4"/>
        <v>w</v>
      </c>
      <c r="P11" t="s">
        <v>350</v>
      </c>
      <c r="Q11" t="s">
        <v>895</v>
      </c>
      <c r="S11" s="29"/>
      <c r="U11" s="22"/>
      <c r="V11" s="22"/>
      <c r="W11" s="22"/>
    </row>
    <row r="12" spans="1:27" x14ac:dyDescent="0.2">
      <c r="B12" s="29" t="s">
        <v>1188</v>
      </c>
      <c r="C12" s="22" t="s">
        <v>1190</v>
      </c>
      <c r="D12" t="str">
        <f t="shared" si="1"/>
        <v>Liroh</v>
      </c>
      <c r="E12" s="22" t="str">
        <f>VLOOKUP(D12,audio_list_stym!$A$3:$F$18,6,FALSE)</f>
        <v>Finger</v>
      </c>
      <c r="F12" s="22">
        <v>3</v>
      </c>
      <c r="G12" s="22" t="str">
        <f t="shared" si="2"/>
        <v>Liroh.pic.search3</v>
      </c>
      <c r="H12" s="22" t="str">
        <f t="shared" si="3"/>
        <v>Finger_3</v>
      </c>
      <c r="I12" s="30">
        <f>IF(K12&lt;4,K12+1,K12-1)</f>
        <v>4</v>
      </c>
      <c r="J12" s="30">
        <f>IF(K12&lt;4,K12+2,K12-2)</f>
        <v>5</v>
      </c>
      <c r="K12">
        <f>VLOOKUP(E12,$P$2:$Q$9,2,FALSE)</f>
        <v>3</v>
      </c>
      <c r="L12" s="31">
        <f>IF(K12&lt;4,K12+3,K12-3)</f>
        <v>6</v>
      </c>
      <c r="M12">
        <v>3</v>
      </c>
      <c r="N12" t="str">
        <f t="shared" si="4"/>
        <v>a</v>
      </c>
      <c r="P12" t="s">
        <v>351</v>
      </c>
      <c r="Q12" t="s">
        <v>896</v>
      </c>
      <c r="S12" s="29"/>
      <c r="U12" s="22"/>
      <c r="V12" s="22"/>
      <c r="W12" s="22"/>
    </row>
    <row r="13" spans="1:27" x14ac:dyDescent="0.2">
      <c r="B13" s="29" t="s">
        <v>1188</v>
      </c>
      <c r="C13" s="22" t="s">
        <v>1190</v>
      </c>
      <c r="D13" t="str">
        <f t="shared" si="1"/>
        <v>Liroh</v>
      </c>
      <c r="E13" s="22" t="str">
        <f>VLOOKUP(D13,audio_list_stym!$A$3:$F$18,6,FALSE)</f>
        <v>Finger</v>
      </c>
      <c r="F13" s="22">
        <v>4</v>
      </c>
      <c r="G13" s="22" t="str">
        <f t="shared" si="2"/>
        <v>Liroh.pic.search4</v>
      </c>
      <c r="H13" s="22" t="str">
        <f t="shared" si="3"/>
        <v>Finger_4</v>
      </c>
      <c r="I13" s="30">
        <f>IF(L13&lt;4,L13+1,L13-1)</f>
        <v>4</v>
      </c>
      <c r="J13" s="30">
        <f>IF(L13&lt;4,L13+2,L13-2)</f>
        <v>5</v>
      </c>
      <c r="K13" s="30">
        <f>IF(L13&lt;4,L13+3,L13-3)</f>
        <v>6</v>
      </c>
      <c r="L13">
        <f>VLOOKUP(E13,$P$2:$Q$9,2,FALSE)</f>
        <v>3</v>
      </c>
      <c r="M13">
        <v>4</v>
      </c>
      <c r="N13" t="str">
        <f t="shared" si="4"/>
        <v>s</v>
      </c>
      <c r="P13" t="s">
        <v>352</v>
      </c>
      <c r="Q13" t="s">
        <v>897</v>
      </c>
      <c r="S13" s="29"/>
      <c r="U13" s="22"/>
      <c r="V13" s="22"/>
      <c r="W13" s="22"/>
    </row>
    <row r="14" spans="1:27" x14ac:dyDescent="0.2">
      <c r="B14" s="29" t="s">
        <v>1192</v>
      </c>
      <c r="C14" s="22" t="s">
        <v>1194</v>
      </c>
      <c r="D14" t="str">
        <f t="shared" si="1"/>
        <v>Fimon</v>
      </c>
      <c r="E14" s="22" t="str">
        <f>VLOOKUP(D14,audio_list_stym!$A$3:$F$18,6,FALSE)</f>
        <v>Gac</v>
      </c>
      <c r="F14" s="22">
        <v>1</v>
      </c>
      <c r="G14" s="22" t="str">
        <f t="shared" si="2"/>
        <v>Fimon.pic.search1</v>
      </c>
      <c r="H14" s="22" t="str">
        <f t="shared" si="3"/>
        <v>Gac_1</v>
      </c>
      <c r="I14">
        <f>VLOOKUP(E14,$P$2:$Q$9,2,FALSE)</f>
        <v>5</v>
      </c>
      <c r="J14" s="30">
        <f>IF(I14&lt;4,I14+1,I14-1)</f>
        <v>4</v>
      </c>
      <c r="K14" s="31">
        <f>IF(I14&lt;4,I14+2,I14-2)</f>
        <v>3</v>
      </c>
      <c r="L14" s="31">
        <f>IF(I14&lt;4,I14+3,I14-3)</f>
        <v>2</v>
      </c>
      <c r="M14">
        <v>1</v>
      </c>
      <c r="N14" t="str">
        <f t="shared" si="4"/>
        <v>q</v>
      </c>
      <c r="P14" t="s">
        <v>353</v>
      </c>
      <c r="Q14" t="s">
        <v>898</v>
      </c>
      <c r="S14" s="29"/>
      <c r="U14" s="22"/>
      <c r="V14" s="22"/>
      <c r="W14" s="22"/>
    </row>
    <row r="15" spans="1:27" x14ac:dyDescent="0.2">
      <c r="B15" s="29" t="s">
        <v>1192</v>
      </c>
      <c r="C15" s="22" t="s">
        <v>1194</v>
      </c>
      <c r="D15" t="str">
        <f t="shared" si="1"/>
        <v>Fimon</v>
      </c>
      <c r="E15" s="22" t="str">
        <f>VLOOKUP(D15,audio_list_stym!$A$3:$F$18,6,FALSE)</f>
        <v>Gac</v>
      </c>
      <c r="F15" s="22">
        <v>2</v>
      </c>
      <c r="G15" s="22" t="str">
        <f t="shared" si="2"/>
        <v>Fimon.pic.search2</v>
      </c>
      <c r="H15" s="22" t="str">
        <f t="shared" si="3"/>
        <v>Gac_2</v>
      </c>
      <c r="I15" s="30">
        <f>IF(J15&lt;4,J15+1,J15-1)</f>
        <v>4</v>
      </c>
      <c r="J15">
        <f>VLOOKUP(E15,$P$2:$Q$9,2,FALSE)</f>
        <v>5</v>
      </c>
      <c r="K15" s="31">
        <f>IF(J15&lt;4,J15+2,J15-2)</f>
        <v>3</v>
      </c>
      <c r="L15" s="31">
        <f>IF(J15&lt;4,J15+3,J15-3)</f>
        <v>2</v>
      </c>
      <c r="M15">
        <v>2</v>
      </c>
      <c r="N15" t="str">
        <f t="shared" si="4"/>
        <v>w</v>
      </c>
      <c r="P15" t="s">
        <v>354</v>
      </c>
      <c r="Q15" t="s">
        <v>899</v>
      </c>
      <c r="S15" s="29"/>
      <c r="U15" s="22"/>
      <c r="V15" s="22"/>
      <c r="W15" s="22"/>
    </row>
    <row r="16" spans="1:27" x14ac:dyDescent="0.2">
      <c r="B16" s="29" t="s">
        <v>1192</v>
      </c>
      <c r="C16" s="22" t="s">
        <v>1194</v>
      </c>
      <c r="D16" t="str">
        <f t="shared" si="1"/>
        <v>Fimon</v>
      </c>
      <c r="E16" s="22" t="str">
        <f>VLOOKUP(D16,audio_list_stym!$A$3:$F$18,6,FALSE)</f>
        <v>Gac</v>
      </c>
      <c r="F16" s="22">
        <v>3</v>
      </c>
      <c r="G16" s="22" t="str">
        <f t="shared" si="2"/>
        <v>Fimon.pic.search3</v>
      </c>
      <c r="H16" s="22" t="str">
        <f t="shared" si="3"/>
        <v>Gac_3</v>
      </c>
      <c r="I16" s="30">
        <f>IF(K16&lt;4,K16+1,K16-1)</f>
        <v>4</v>
      </c>
      <c r="J16" s="30">
        <f>IF(K16&lt;4,K16+2,K16-2)</f>
        <v>3</v>
      </c>
      <c r="K16">
        <f>VLOOKUP(E16,$P$2:$Q$9,2,FALSE)</f>
        <v>5</v>
      </c>
      <c r="L16" s="31">
        <f>IF(K16&lt;4,K16+3,K16-3)</f>
        <v>2</v>
      </c>
      <c r="M16">
        <v>3</v>
      </c>
      <c r="N16" t="str">
        <f t="shared" si="4"/>
        <v>a</v>
      </c>
      <c r="P16" t="s">
        <v>355</v>
      </c>
      <c r="Q16" t="s">
        <v>900</v>
      </c>
      <c r="S16" s="29"/>
      <c r="U16" s="22"/>
      <c r="V16" s="22"/>
      <c r="W16" s="22"/>
    </row>
    <row r="17" spans="2:23" x14ac:dyDescent="0.2">
      <c r="B17" s="29" t="s">
        <v>1192</v>
      </c>
      <c r="C17" s="22" t="s">
        <v>1194</v>
      </c>
      <c r="D17" t="str">
        <f t="shared" si="1"/>
        <v>Fimon</v>
      </c>
      <c r="E17" s="22" t="str">
        <f>VLOOKUP(D17,audio_list_stym!$A$3:$F$18,6,FALSE)</f>
        <v>Gac</v>
      </c>
      <c r="F17" s="22">
        <v>4</v>
      </c>
      <c r="G17" s="22" t="str">
        <f t="shared" si="2"/>
        <v>Fimon.pic.search4</v>
      </c>
      <c r="H17" s="22" t="str">
        <f t="shared" si="3"/>
        <v>Gac_4</v>
      </c>
      <c r="I17" s="30">
        <f>IF(L17&lt;4,L17+1,L17-1)</f>
        <v>4</v>
      </c>
      <c r="J17" s="30">
        <f>IF(L17&lt;4,L17+2,L17-2)</f>
        <v>3</v>
      </c>
      <c r="K17" s="30">
        <f>IF(L17&lt;4,L17+3,L17-3)</f>
        <v>2</v>
      </c>
      <c r="L17">
        <f>VLOOKUP(E17,$P$2:$Q$9,2,FALSE)</f>
        <v>5</v>
      </c>
      <c r="M17">
        <v>4</v>
      </c>
      <c r="N17" t="str">
        <f t="shared" si="4"/>
        <v>s</v>
      </c>
      <c r="P17" t="s">
        <v>356</v>
      </c>
      <c r="Q17" t="s">
        <v>901</v>
      </c>
      <c r="S17" s="29"/>
      <c r="U17" s="22"/>
      <c r="V17" s="22"/>
      <c r="W17" s="22"/>
    </row>
    <row r="18" spans="2:23" x14ac:dyDescent="0.2">
      <c r="B18" s="29" t="s">
        <v>1196</v>
      </c>
      <c r="C18" s="22" t="s">
        <v>1198</v>
      </c>
      <c r="D18" t="str">
        <f t="shared" si="1"/>
        <v>Codis</v>
      </c>
      <c r="E18" s="22" t="str">
        <f>VLOOKUP(D18,audio_list_stym!$A$3:$F$18,6,FALSE)</f>
        <v>Noni</v>
      </c>
      <c r="F18" s="22">
        <v>1</v>
      </c>
      <c r="G18" s="22" t="str">
        <f t="shared" si="2"/>
        <v>Codis.pic.search1</v>
      </c>
      <c r="H18" s="22" t="str">
        <f t="shared" si="3"/>
        <v>Noni_1</v>
      </c>
      <c r="I18">
        <f>VLOOKUP(E18,$P$2:$Q$9,2,FALSE)</f>
        <v>7</v>
      </c>
      <c r="J18" s="30">
        <f>IF(I18&lt;4,I18+1,I18-1)</f>
        <v>6</v>
      </c>
      <c r="K18" s="31">
        <f>IF(I18&lt;4,I18+2,I18-2)</f>
        <v>5</v>
      </c>
      <c r="L18" s="31">
        <f>IF(I18&lt;4,I18+3,I18-3)</f>
        <v>4</v>
      </c>
      <c r="M18">
        <v>1</v>
      </c>
      <c r="N18" t="str">
        <f t="shared" si="4"/>
        <v>q</v>
      </c>
      <c r="P18" t="s">
        <v>357</v>
      </c>
      <c r="Q18" t="s">
        <v>884</v>
      </c>
      <c r="S18" s="29"/>
      <c r="U18" s="22"/>
      <c r="V18" s="22"/>
      <c r="W18" s="22"/>
    </row>
    <row r="19" spans="2:23" x14ac:dyDescent="0.2">
      <c r="B19" s="29" t="s">
        <v>1196</v>
      </c>
      <c r="C19" s="22" t="s">
        <v>1198</v>
      </c>
      <c r="D19" t="str">
        <f t="shared" si="1"/>
        <v>Codis</v>
      </c>
      <c r="E19" s="22" t="str">
        <f>VLOOKUP(D19,audio_list_stym!$A$3:$F$18,6,FALSE)</f>
        <v>Noni</v>
      </c>
      <c r="F19" s="22">
        <v>2</v>
      </c>
      <c r="G19" s="22" t="str">
        <f t="shared" si="2"/>
        <v>Codis.pic.search2</v>
      </c>
      <c r="H19" s="22" t="str">
        <f t="shared" si="3"/>
        <v>Noni_2</v>
      </c>
      <c r="I19" s="30">
        <f>IF(J19&lt;4,J19+1,J19-1)</f>
        <v>6</v>
      </c>
      <c r="J19">
        <f>VLOOKUP(E19,$P$2:$Q$9,2,FALSE)</f>
        <v>7</v>
      </c>
      <c r="K19" s="31">
        <f>IF(J19&lt;4,J19+2,J19-2)</f>
        <v>5</v>
      </c>
      <c r="L19" s="31">
        <f>IF(J19&lt;4,J19+3,J19-3)</f>
        <v>4</v>
      </c>
      <c r="M19">
        <v>2</v>
      </c>
      <c r="N19" t="str">
        <f t="shared" si="4"/>
        <v>w</v>
      </c>
      <c r="S19" s="29"/>
      <c r="U19" s="22"/>
      <c r="V19" s="22"/>
      <c r="W19" s="22"/>
    </row>
    <row r="20" spans="2:23" x14ac:dyDescent="0.2">
      <c r="B20" s="29" t="s">
        <v>1196</v>
      </c>
      <c r="C20" s="22" t="s">
        <v>1198</v>
      </c>
      <c r="D20" t="str">
        <f t="shared" si="1"/>
        <v>Codis</v>
      </c>
      <c r="E20" s="22" t="str">
        <f>VLOOKUP(D20,audio_list_stym!$A$3:$F$18,6,FALSE)</f>
        <v>Noni</v>
      </c>
      <c r="F20" s="22">
        <v>3</v>
      </c>
      <c r="G20" s="22" t="str">
        <f t="shared" si="2"/>
        <v>Codis.pic.search3</v>
      </c>
      <c r="H20" s="22" t="str">
        <f t="shared" si="3"/>
        <v>Noni_3</v>
      </c>
      <c r="I20" s="30">
        <f>IF(K20&lt;4,K20+1,K20-1)</f>
        <v>6</v>
      </c>
      <c r="J20" s="30">
        <f>IF(K20&lt;4,K20+2,K20-2)</f>
        <v>5</v>
      </c>
      <c r="K20">
        <f>VLOOKUP(E20,$P$2:$Q$9,2,FALSE)</f>
        <v>7</v>
      </c>
      <c r="L20" s="31">
        <f>IF(K20&lt;4,K20+3,K20-3)</f>
        <v>4</v>
      </c>
      <c r="M20">
        <v>3</v>
      </c>
      <c r="N20" t="str">
        <f t="shared" si="4"/>
        <v>a</v>
      </c>
      <c r="P20" s="29" t="s">
        <v>1180</v>
      </c>
      <c r="S20" s="29"/>
      <c r="U20" s="22"/>
      <c r="V20" s="22"/>
      <c r="W20" s="22"/>
    </row>
    <row r="21" spans="2:23" x14ac:dyDescent="0.2">
      <c r="B21" s="29" t="s">
        <v>1196</v>
      </c>
      <c r="C21" s="22" t="s">
        <v>1198</v>
      </c>
      <c r="D21" t="str">
        <f t="shared" si="1"/>
        <v>Codis</v>
      </c>
      <c r="E21" s="22" t="str">
        <f>VLOOKUP(D21,audio_list_stym!$A$3:$F$18,6,FALSE)</f>
        <v>Noni</v>
      </c>
      <c r="F21" s="22">
        <v>4</v>
      </c>
      <c r="G21" s="22" t="str">
        <f t="shared" si="2"/>
        <v>Codis.pic.search4</v>
      </c>
      <c r="H21" s="22" t="str">
        <f t="shared" si="3"/>
        <v>Noni_4</v>
      </c>
      <c r="I21" s="30">
        <f>IF(L21&lt;4,L21+1,L21-1)</f>
        <v>6</v>
      </c>
      <c r="J21" s="30">
        <f>IF(L21&lt;4,L21+2,L21-2)</f>
        <v>5</v>
      </c>
      <c r="K21" s="30">
        <f>IF(L21&lt;4,L21+3,L21-3)</f>
        <v>4</v>
      </c>
      <c r="L21">
        <f>VLOOKUP(E21,$P$2:$Q$9,2,FALSE)</f>
        <v>7</v>
      </c>
      <c r="M21">
        <v>4</v>
      </c>
      <c r="N21" t="str">
        <f t="shared" si="4"/>
        <v>s</v>
      </c>
      <c r="P21" s="29" t="s">
        <v>1184</v>
      </c>
      <c r="S21" s="29"/>
      <c r="U21" s="22"/>
      <c r="V21" s="22"/>
      <c r="W21" s="22"/>
    </row>
    <row r="22" spans="2:23" x14ac:dyDescent="0.2">
      <c r="B22" s="29" t="s">
        <v>1200</v>
      </c>
      <c r="C22" s="22" t="s">
        <v>1202</v>
      </c>
      <c r="D22" t="str">
        <f t="shared" si="1"/>
        <v>Gonic</v>
      </c>
      <c r="E22" s="22" t="str">
        <f>VLOOKUP(D22,audio_list_stym!$A$3:$F$18,6,FALSE)</f>
        <v>Sapota</v>
      </c>
      <c r="F22" s="22">
        <v>1</v>
      </c>
      <c r="G22" s="22" t="str">
        <f t="shared" si="2"/>
        <v>Gonic.pic.search1</v>
      </c>
      <c r="H22" s="22" t="str">
        <f t="shared" si="3"/>
        <v>Sapota_1</v>
      </c>
      <c r="I22">
        <f>VLOOKUP(E22,$P$2:$Q$9,2,FALSE)</f>
        <v>4</v>
      </c>
      <c r="J22" s="30">
        <f>IF(I22&lt;4,I22+1,I22-1)</f>
        <v>3</v>
      </c>
      <c r="K22" s="31">
        <f>IF(I22&lt;4,I22+2,I22-2)</f>
        <v>2</v>
      </c>
      <c r="L22" s="31">
        <f>IF(I22&lt;4,I22+3,I22-3)</f>
        <v>1</v>
      </c>
      <c r="M22">
        <v>1</v>
      </c>
      <c r="N22" t="str">
        <f t="shared" si="4"/>
        <v>q</v>
      </c>
      <c r="P22" s="29" t="s">
        <v>1188</v>
      </c>
      <c r="S22" s="29"/>
      <c r="U22" s="22"/>
      <c r="V22" s="22"/>
      <c r="W22" s="22"/>
    </row>
    <row r="23" spans="2:23" x14ac:dyDescent="0.2">
      <c r="B23" s="29" t="s">
        <v>1200</v>
      </c>
      <c r="C23" s="22" t="s">
        <v>1202</v>
      </c>
      <c r="D23" t="str">
        <f t="shared" si="1"/>
        <v>Gonic</v>
      </c>
      <c r="E23" s="22" t="str">
        <f>VLOOKUP(D23,audio_list_stym!$A$3:$F$18,6,FALSE)</f>
        <v>Sapota</v>
      </c>
      <c r="F23" s="22">
        <v>2</v>
      </c>
      <c r="G23" s="22" t="str">
        <f t="shared" si="2"/>
        <v>Gonic.pic.search2</v>
      </c>
      <c r="H23" s="22" t="str">
        <f t="shared" si="3"/>
        <v>Sapota_2</v>
      </c>
      <c r="I23" s="30">
        <f>IF(J23&lt;4,J23+1,J23-1)</f>
        <v>3</v>
      </c>
      <c r="J23">
        <f>VLOOKUP(E23,$P$2:$Q$9,2,FALSE)</f>
        <v>4</v>
      </c>
      <c r="K23" s="31">
        <f>IF(J23&lt;4,J23+2,J23-2)</f>
        <v>2</v>
      </c>
      <c r="L23" s="31">
        <f>IF(J23&lt;4,J23+3,J23-3)</f>
        <v>1</v>
      </c>
      <c r="M23">
        <v>2</v>
      </c>
      <c r="N23" t="str">
        <f t="shared" si="4"/>
        <v>w</v>
      </c>
      <c r="P23" s="29" t="s">
        <v>1192</v>
      </c>
      <c r="S23" s="29"/>
      <c r="U23" s="22"/>
      <c r="V23" s="22"/>
      <c r="W23" s="22"/>
    </row>
    <row r="24" spans="2:23" x14ac:dyDescent="0.2">
      <c r="B24" s="29" t="s">
        <v>1200</v>
      </c>
      <c r="C24" s="22" t="s">
        <v>1202</v>
      </c>
      <c r="D24" t="str">
        <f t="shared" si="1"/>
        <v>Gonic</v>
      </c>
      <c r="E24" s="22" t="str">
        <f>VLOOKUP(D24,audio_list_stym!$A$3:$F$18,6,FALSE)</f>
        <v>Sapota</v>
      </c>
      <c r="F24" s="22">
        <v>3</v>
      </c>
      <c r="G24" s="22" t="str">
        <f t="shared" si="2"/>
        <v>Gonic.pic.search3</v>
      </c>
      <c r="H24" s="22" t="str">
        <f t="shared" si="3"/>
        <v>Sapota_3</v>
      </c>
      <c r="I24" s="30">
        <f>IF(K24&lt;4,K24+1,K24-1)</f>
        <v>3</v>
      </c>
      <c r="J24" s="30">
        <f>IF(K24&lt;4,K24+2,K24-2)</f>
        <v>2</v>
      </c>
      <c r="K24">
        <f>VLOOKUP(E24,$P$2:$Q$9,2,FALSE)</f>
        <v>4</v>
      </c>
      <c r="L24" s="31">
        <f>IF(K24&lt;4,K24+3,K24-3)</f>
        <v>1</v>
      </c>
      <c r="M24">
        <v>3</v>
      </c>
      <c r="N24" t="str">
        <f t="shared" si="4"/>
        <v>a</v>
      </c>
      <c r="P24" s="29" t="s">
        <v>1196</v>
      </c>
      <c r="S24" s="29"/>
      <c r="U24" s="22"/>
      <c r="V24" s="22"/>
      <c r="W24" s="22"/>
    </row>
    <row r="25" spans="2:23" x14ac:dyDescent="0.2">
      <c r="B25" s="29" t="s">
        <v>1200</v>
      </c>
      <c r="C25" s="22" t="s">
        <v>1202</v>
      </c>
      <c r="D25" t="str">
        <f t="shared" si="1"/>
        <v>Gonic</v>
      </c>
      <c r="E25" s="22" t="str">
        <f>VLOOKUP(D25,audio_list_stym!$A$3:$F$18,6,FALSE)</f>
        <v>Sapota</v>
      </c>
      <c r="F25" s="22">
        <v>4</v>
      </c>
      <c r="G25" s="22" t="str">
        <f t="shared" si="2"/>
        <v>Gonic.pic.search4</v>
      </c>
      <c r="H25" s="22" t="str">
        <f t="shared" si="3"/>
        <v>Sapota_4</v>
      </c>
      <c r="I25" s="30">
        <f>IF(L25&lt;4,L25+1,L25-1)</f>
        <v>3</v>
      </c>
      <c r="J25" s="30">
        <f>IF(L25&lt;4,L25+2,L25-2)</f>
        <v>2</v>
      </c>
      <c r="K25" s="30">
        <f>IF(L25&lt;4,L25+3,L25-3)</f>
        <v>1</v>
      </c>
      <c r="L25">
        <f>VLOOKUP(E25,$P$2:$Q$9,2,FALSE)</f>
        <v>4</v>
      </c>
      <c r="M25">
        <v>4</v>
      </c>
      <c r="N25" t="str">
        <f t="shared" si="4"/>
        <v>s</v>
      </c>
      <c r="P25" s="29" t="s">
        <v>1200</v>
      </c>
      <c r="S25" s="29"/>
      <c r="U25" s="22"/>
      <c r="V25" s="22"/>
      <c r="W25" s="22"/>
    </row>
    <row r="26" spans="2:23" x14ac:dyDescent="0.2">
      <c r="B26" s="29" t="s">
        <v>1204</v>
      </c>
      <c r="C26" s="22" t="s">
        <v>1206</v>
      </c>
      <c r="D26" t="str">
        <f t="shared" si="1"/>
        <v>Todis</v>
      </c>
      <c r="E26" s="22" t="str">
        <f>VLOOKUP(D26,audio_list_stym!$A$3:$F$18,6,FALSE)</f>
        <v>Tamanid</v>
      </c>
      <c r="F26" s="22">
        <v>1</v>
      </c>
      <c r="G26" s="22" t="str">
        <f t="shared" si="2"/>
        <v>Todis.pic.search1</v>
      </c>
      <c r="H26" s="22" t="str">
        <f t="shared" si="3"/>
        <v>Tamanid_1</v>
      </c>
      <c r="I26">
        <f>VLOOKUP(E26,$P$2:$Q$9,2,FALSE)</f>
        <v>8</v>
      </c>
      <c r="J26" s="30">
        <f>IF(I26&lt;4,I26+1,I26-1)</f>
        <v>7</v>
      </c>
      <c r="K26" s="31">
        <f>IF(I26&lt;4,I26+2,I26-2)</f>
        <v>6</v>
      </c>
      <c r="L26" s="31">
        <f>IF(I26&lt;4,I26+3,I26-3)</f>
        <v>5</v>
      </c>
      <c r="M26">
        <v>1</v>
      </c>
      <c r="N26" t="str">
        <f t="shared" si="4"/>
        <v>q</v>
      </c>
      <c r="P26" s="29" t="s">
        <v>1204</v>
      </c>
      <c r="S26" s="29"/>
      <c r="U26" s="22"/>
      <c r="V26" s="22"/>
      <c r="W26" s="22"/>
    </row>
    <row r="27" spans="2:23" x14ac:dyDescent="0.2">
      <c r="B27" s="29" t="s">
        <v>1204</v>
      </c>
      <c r="C27" s="22" t="s">
        <v>1206</v>
      </c>
      <c r="D27" t="str">
        <f t="shared" si="1"/>
        <v>Todis</v>
      </c>
      <c r="E27" s="22" t="str">
        <f>VLOOKUP(D27,audio_list_stym!$A$3:$F$18,6,FALSE)</f>
        <v>Tamanid</v>
      </c>
      <c r="F27" s="22">
        <v>2</v>
      </c>
      <c r="G27" s="22" t="str">
        <f t="shared" si="2"/>
        <v>Todis.pic.search2</v>
      </c>
      <c r="H27" s="22" t="str">
        <f t="shared" si="3"/>
        <v>Tamanid_2</v>
      </c>
      <c r="I27" s="30">
        <f>IF(J27&lt;4,J27+1,J27-1)</f>
        <v>7</v>
      </c>
      <c r="J27">
        <f>VLOOKUP(E27,$P$2:$Q$9,2,FALSE)</f>
        <v>8</v>
      </c>
      <c r="K27" s="31">
        <f>IF(J27&lt;4,J27+2,J27-2)</f>
        <v>6</v>
      </c>
      <c r="L27" s="31">
        <f>IF(J27&lt;4,J27+3,J27-3)</f>
        <v>5</v>
      </c>
      <c r="M27">
        <v>2</v>
      </c>
      <c r="N27" t="str">
        <f t="shared" si="4"/>
        <v>w</v>
      </c>
      <c r="P27" s="29" t="s">
        <v>1208</v>
      </c>
      <c r="S27" s="29"/>
      <c r="U27" s="22"/>
      <c r="V27" s="22"/>
      <c r="W27" s="22"/>
    </row>
    <row r="28" spans="2:23" x14ac:dyDescent="0.2">
      <c r="B28" s="29" t="s">
        <v>1204</v>
      </c>
      <c r="C28" s="22" t="s">
        <v>1206</v>
      </c>
      <c r="D28" t="str">
        <f t="shared" si="1"/>
        <v>Todis</v>
      </c>
      <c r="E28" s="22" t="str">
        <f>VLOOKUP(D28,audio_list_stym!$A$3:$F$18,6,FALSE)</f>
        <v>Tamanid</v>
      </c>
      <c r="F28" s="22">
        <v>3</v>
      </c>
      <c r="G28" s="22" t="str">
        <f t="shared" si="2"/>
        <v>Todis.pic.search3</v>
      </c>
      <c r="H28" s="22" t="str">
        <f t="shared" si="3"/>
        <v>Tamanid_3</v>
      </c>
      <c r="I28" s="30">
        <f>IF(K28&lt;4,K28+1,K28-1)</f>
        <v>7</v>
      </c>
      <c r="J28" s="30">
        <f>IF(K28&lt;4,K28+2,K28-2)</f>
        <v>6</v>
      </c>
      <c r="K28">
        <f>VLOOKUP(E28,$P$2:$Q$9,2,FALSE)</f>
        <v>8</v>
      </c>
      <c r="L28" s="31">
        <f>IF(K28&lt;4,K28+3,K28-3)</f>
        <v>5</v>
      </c>
      <c r="M28">
        <v>3</v>
      </c>
      <c r="N28" t="str">
        <f t="shared" si="4"/>
        <v>a</v>
      </c>
      <c r="P28" s="29" t="s">
        <v>1212</v>
      </c>
      <c r="S28" s="29"/>
      <c r="U28" s="22"/>
      <c r="V28" s="22"/>
      <c r="W28" s="22"/>
    </row>
    <row r="29" spans="2:23" x14ac:dyDescent="0.2">
      <c r="B29" s="29" t="s">
        <v>1204</v>
      </c>
      <c r="C29" s="22" t="s">
        <v>1206</v>
      </c>
      <c r="D29" t="str">
        <f t="shared" si="1"/>
        <v>Todis</v>
      </c>
      <c r="E29" s="22" t="str">
        <f>VLOOKUP(D29,audio_list_stym!$A$3:$F$18,6,FALSE)</f>
        <v>Tamanid</v>
      </c>
      <c r="F29" s="22">
        <v>4</v>
      </c>
      <c r="G29" s="22" t="str">
        <f t="shared" si="2"/>
        <v>Todis.pic.search4</v>
      </c>
      <c r="H29" s="22" t="str">
        <f t="shared" si="3"/>
        <v>Tamanid_4</v>
      </c>
      <c r="I29" s="30">
        <f>IF(L29&lt;4,L29+1,L29-1)</f>
        <v>7</v>
      </c>
      <c r="J29" s="30">
        <f>IF(L29&lt;4,L29+2,L29-2)</f>
        <v>6</v>
      </c>
      <c r="K29" s="30">
        <f>IF(L29&lt;4,L29+3,L29-3)</f>
        <v>5</v>
      </c>
      <c r="L29">
        <f>VLOOKUP(E29,$P$2:$Q$9,2,FALSE)</f>
        <v>8</v>
      </c>
      <c r="M29">
        <v>4</v>
      </c>
      <c r="N29" t="str">
        <f t="shared" si="4"/>
        <v>s</v>
      </c>
      <c r="P29" s="29" t="s">
        <v>1214</v>
      </c>
      <c r="S29" s="29"/>
      <c r="U29" s="22"/>
      <c r="V29" s="22"/>
      <c r="W29" s="22"/>
    </row>
    <row r="30" spans="2:23" x14ac:dyDescent="0.2">
      <c r="B30" s="29" t="s">
        <v>1212</v>
      </c>
      <c r="C30" s="22" t="s">
        <v>1210</v>
      </c>
      <c r="D30" t="str">
        <f t="shared" si="1"/>
        <v>Pemat</v>
      </c>
      <c r="E30" s="22" t="str">
        <f>VLOOKUP(D30,audio_list_stym!$A$3:$F$18,6,FALSE)</f>
        <v>ZF</v>
      </c>
      <c r="F30" s="22">
        <v>1</v>
      </c>
      <c r="G30" s="22" t="str">
        <f t="shared" si="2"/>
        <v>Pemat.pic.search1</v>
      </c>
      <c r="H30" s="22" t="str">
        <f t="shared" si="3"/>
        <v>ZF_1</v>
      </c>
      <c r="I30">
        <f>VLOOKUP(E30,$P$2:$Q$9,2,FALSE)</f>
        <v>6</v>
      </c>
      <c r="J30" s="30">
        <f>IF(I30&lt;4,I30+1,I30-1)</f>
        <v>5</v>
      </c>
      <c r="K30" s="31">
        <f>IF(I30&lt;4,I30+2,I30-2)</f>
        <v>4</v>
      </c>
      <c r="L30" s="31">
        <f>IF(I30&lt;4,I30+3,I30-3)</f>
        <v>3</v>
      </c>
      <c r="M30">
        <v>1</v>
      </c>
      <c r="N30" t="str">
        <f t="shared" si="4"/>
        <v>q</v>
      </c>
      <c r="P30" s="29" t="s">
        <v>1216</v>
      </c>
      <c r="S30" s="29"/>
      <c r="U30" s="22"/>
      <c r="V30" s="22"/>
      <c r="W30" s="22"/>
    </row>
    <row r="31" spans="2:23" x14ac:dyDescent="0.2">
      <c r="B31" s="29" t="s">
        <v>1214</v>
      </c>
      <c r="C31" s="22" t="s">
        <v>1210</v>
      </c>
      <c r="D31" t="str">
        <f t="shared" si="1"/>
        <v>Pemat</v>
      </c>
      <c r="E31" s="22" t="str">
        <f>VLOOKUP(D31,audio_list_stym!$A$3:$F$18,6,FALSE)</f>
        <v>ZF</v>
      </c>
      <c r="F31" s="22">
        <v>2</v>
      </c>
      <c r="G31" s="22" t="str">
        <f t="shared" si="2"/>
        <v>Pemat.pic.search2</v>
      </c>
      <c r="H31" s="22" t="str">
        <f t="shared" si="3"/>
        <v>ZF_2</v>
      </c>
      <c r="I31" s="30">
        <f>IF(J31&lt;4,J31+1,J31-1)</f>
        <v>5</v>
      </c>
      <c r="J31">
        <f>VLOOKUP(E31,$P$2:$Q$9,2,FALSE)</f>
        <v>6</v>
      </c>
      <c r="K31" s="31">
        <f>IF(J31&lt;4,J31+2,J31-2)</f>
        <v>4</v>
      </c>
      <c r="L31" s="31">
        <f>IF(J31&lt;4,J31+3,J31-3)</f>
        <v>3</v>
      </c>
      <c r="M31">
        <v>2</v>
      </c>
      <c r="N31" t="str">
        <f t="shared" si="4"/>
        <v>w</v>
      </c>
      <c r="P31" s="29" t="s">
        <v>1218</v>
      </c>
      <c r="S31" s="29"/>
      <c r="U31" s="22"/>
      <c r="V31" s="22"/>
      <c r="W31" s="22"/>
    </row>
    <row r="32" spans="2:23" x14ac:dyDescent="0.2">
      <c r="B32" s="29" t="s">
        <v>1216</v>
      </c>
      <c r="C32" s="22" t="s">
        <v>1210</v>
      </c>
      <c r="D32" t="str">
        <f t="shared" si="1"/>
        <v>Pemat</v>
      </c>
      <c r="E32" s="22" t="str">
        <f>VLOOKUP(D32,audio_list_stym!$A$3:$F$18,6,FALSE)</f>
        <v>ZF</v>
      </c>
      <c r="F32" s="22">
        <v>3</v>
      </c>
      <c r="G32" s="22" t="str">
        <f t="shared" si="2"/>
        <v>Pemat.pic.search3</v>
      </c>
      <c r="H32" s="22" t="str">
        <f t="shared" si="3"/>
        <v>ZF_3</v>
      </c>
      <c r="I32" s="30">
        <f>IF(K32&lt;4,K32+1,K32-1)</f>
        <v>5</v>
      </c>
      <c r="J32" s="30">
        <f>IF(K32&lt;4,K32+2,K32-2)</f>
        <v>4</v>
      </c>
      <c r="K32">
        <f>VLOOKUP(E32,$P$2:$Q$9,2,FALSE)</f>
        <v>6</v>
      </c>
      <c r="L32" s="31">
        <f>IF(K32&lt;4,K32+3,K32-3)</f>
        <v>3</v>
      </c>
      <c r="M32">
        <v>3</v>
      </c>
      <c r="N32" t="str">
        <f t="shared" si="4"/>
        <v>a</v>
      </c>
      <c r="P32" s="29" t="s">
        <v>1220</v>
      </c>
      <c r="S32" s="29"/>
      <c r="U32" s="22"/>
      <c r="V32" s="22"/>
      <c r="W32" s="22"/>
    </row>
    <row r="33" spans="1:23" x14ac:dyDescent="0.2">
      <c r="B33" s="29" t="s">
        <v>1218</v>
      </c>
      <c r="C33" s="22" t="s">
        <v>1210</v>
      </c>
      <c r="D33" t="str">
        <f t="shared" si="1"/>
        <v>Pemat</v>
      </c>
      <c r="E33" s="22" t="str">
        <f>VLOOKUP(D33,audio_list_stym!$A$3:$F$18,6,FALSE)</f>
        <v>ZF</v>
      </c>
      <c r="F33" s="22">
        <v>4</v>
      </c>
      <c r="G33" s="22" t="str">
        <f t="shared" si="2"/>
        <v>Pemat.pic.search4</v>
      </c>
      <c r="H33" s="22" t="str">
        <f t="shared" si="3"/>
        <v>ZF_4</v>
      </c>
      <c r="I33" s="30">
        <f>IF(L33&lt;4,L33+1,L33-1)</f>
        <v>5</v>
      </c>
      <c r="J33" s="30">
        <f>IF(L33&lt;4,L33+2,L33-2)</f>
        <v>4</v>
      </c>
      <c r="K33" s="30">
        <f>IF(L33&lt;4,L33+3,L33-3)</f>
        <v>3</v>
      </c>
      <c r="L33">
        <f>VLOOKUP(E33,$P$2:$Q$9,2,FALSE)</f>
        <v>6</v>
      </c>
      <c r="M33">
        <v>4</v>
      </c>
      <c r="N33" t="str">
        <f t="shared" si="4"/>
        <v>s</v>
      </c>
      <c r="P33" s="29" t="s">
        <v>1240</v>
      </c>
      <c r="S33" s="29"/>
      <c r="U33" s="22"/>
      <c r="V33" s="22"/>
      <c r="W33" s="22"/>
    </row>
    <row r="34" spans="1:23" x14ac:dyDescent="0.2">
      <c r="A34">
        <v>1</v>
      </c>
      <c r="B34" s="29" t="s">
        <v>1220</v>
      </c>
      <c r="C34" s="22" t="s">
        <v>1182</v>
      </c>
      <c r="D34" t="str">
        <f>LEFT(C34,5)</f>
        <v>Renan</v>
      </c>
      <c r="E34" s="22" t="str">
        <f>VLOOKUP(D34,audio_list_stym!$A$3:$F$18,6,FALSE)</f>
        <v>Ackee</v>
      </c>
      <c r="F34" s="22">
        <v>5</v>
      </c>
      <c r="G34" s="22" t="str">
        <f t="shared" si="2"/>
        <v>Renan.pic.search5</v>
      </c>
      <c r="H34" s="22" t="str">
        <f>E34&amp;"_"&amp;A34</f>
        <v>Ackee_1</v>
      </c>
      <c r="I34" s="30">
        <f>IF(L34&lt;4,L34+1,L34-1)</f>
        <v>2</v>
      </c>
      <c r="J34" s="30">
        <f>IF(L34&lt;4,L34+2,L34-2)</f>
        <v>3</v>
      </c>
      <c r="K34" s="30">
        <f>IF(L34&lt;4,L34+3,L34-3)</f>
        <v>4</v>
      </c>
      <c r="L34">
        <f>VLOOKUP(E34,$P$2:$Q$9,2,FALSE)</f>
        <v>1</v>
      </c>
      <c r="M34">
        <v>4</v>
      </c>
      <c r="N34" t="str">
        <f t="shared" si="4"/>
        <v>s</v>
      </c>
      <c r="P34" s="29" t="s">
        <v>1222</v>
      </c>
      <c r="S34" s="29"/>
      <c r="U34" s="22"/>
      <c r="V34" s="22"/>
      <c r="W34" s="22"/>
    </row>
    <row r="35" spans="1:23" x14ac:dyDescent="0.2">
      <c r="A35">
        <v>2</v>
      </c>
      <c r="B35" s="29" t="s">
        <v>1240</v>
      </c>
      <c r="C35" s="22" t="s">
        <v>1182</v>
      </c>
      <c r="D35" t="str">
        <f t="shared" ref="D35:D37" si="7">LEFT(C35,5)</f>
        <v>Renan</v>
      </c>
      <c r="E35" s="22" t="str">
        <f>VLOOKUP(D35,audio_list_stym!$A$3:$F$18,6,FALSE)</f>
        <v>Ackee</v>
      </c>
      <c r="F35" s="22">
        <v>6</v>
      </c>
      <c r="G35" s="22" t="str">
        <f t="shared" si="2"/>
        <v>Renan.pic.search6</v>
      </c>
      <c r="H35" s="22" t="str">
        <f t="shared" ref="H35:H65" si="8">E35&amp;"_"&amp;A35</f>
        <v>Ackee_2</v>
      </c>
      <c r="I35" s="30">
        <f>IF(K35&lt;4,K35+1,K35-1)</f>
        <v>2</v>
      </c>
      <c r="J35" s="30">
        <f>IF(K35&lt;4,K35+2,K35-2)</f>
        <v>3</v>
      </c>
      <c r="K35">
        <f>VLOOKUP(E35,$P$2:$Q$9,2,FALSE)</f>
        <v>1</v>
      </c>
      <c r="L35" s="30">
        <f>IF(K35&lt;4,K35+3,K35-3)</f>
        <v>4</v>
      </c>
      <c r="M35">
        <v>3</v>
      </c>
      <c r="N35" t="str">
        <f t="shared" si="4"/>
        <v>a</v>
      </c>
      <c r="P35" s="29" t="s">
        <v>1224</v>
      </c>
      <c r="S35" s="29"/>
      <c r="U35" s="22"/>
      <c r="V35" s="22"/>
      <c r="W35" s="22"/>
    </row>
    <row r="36" spans="1:23" x14ac:dyDescent="0.2">
      <c r="A36">
        <v>3</v>
      </c>
      <c r="B36" s="29" t="s">
        <v>1222</v>
      </c>
      <c r="C36" s="22" t="s">
        <v>1182</v>
      </c>
      <c r="D36" t="str">
        <f t="shared" si="7"/>
        <v>Renan</v>
      </c>
      <c r="E36" s="22" t="str">
        <f>VLOOKUP(D36,audio_list_stym!$A$3:$F$18,6,FALSE)</f>
        <v>Ackee</v>
      </c>
      <c r="F36" s="22">
        <v>7</v>
      </c>
      <c r="G36" s="22" t="str">
        <f t="shared" si="2"/>
        <v>Renan.pic.search7</v>
      </c>
      <c r="H36" s="22" t="str">
        <f t="shared" si="8"/>
        <v>Ackee_3</v>
      </c>
      <c r="I36" s="30">
        <f>IF(J36&lt;4,J36+1,J36-1)</f>
        <v>2</v>
      </c>
      <c r="J36">
        <f>VLOOKUP(E36,$P$2:$Q$9,2,FALSE)</f>
        <v>1</v>
      </c>
      <c r="K36" s="30">
        <f>IF(J3&lt;4,J36+2,J36-2)</f>
        <v>3</v>
      </c>
      <c r="L36" s="30">
        <f>IF(J36&lt;4,J36+3,J36-3)</f>
        <v>4</v>
      </c>
      <c r="M36">
        <v>2</v>
      </c>
      <c r="N36" t="str">
        <f t="shared" si="4"/>
        <v>w</v>
      </c>
      <c r="S36" s="29"/>
      <c r="U36" s="22"/>
      <c r="V36" s="22"/>
      <c r="W36" s="22"/>
    </row>
    <row r="37" spans="1:23" x14ac:dyDescent="0.2">
      <c r="A37">
        <v>4</v>
      </c>
      <c r="B37" s="29" t="s">
        <v>1224</v>
      </c>
      <c r="C37" s="22" t="s">
        <v>1182</v>
      </c>
      <c r="D37" t="str">
        <f t="shared" si="7"/>
        <v>Renan</v>
      </c>
      <c r="E37" s="22" t="str">
        <f>VLOOKUP(D37,audio_list_stym!$A$3:$F$18,6,FALSE)</f>
        <v>Ackee</v>
      </c>
      <c r="F37" s="22">
        <v>8</v>
      </c>
      <c r="G37" s="22" t="str">
        <f t="shared" si="2"/>
        <v>Renan.pic.search8</v>
      </c>
      <c r="H37" s="22" t="str">
        <f t="shared" si="8"/>
        <v>Ackee_4</v>
      </c>
      <c r="I37">
        <f>VLOOKUP(E37,$P$2:$Q$9,2,FALSE)</f>
        <v>1</v>
      </c>
      <c r="J37" s="30">
        <f>IF(I37&lt;4,I37+2,I37-2)</f>
        <v>3</v>
      </c>
      <c r="K37" s="30">
        <f>IF(I37&lt;4,I37+3,I37-3)</f>
        <v>4</v>
      </c>
      <c r="L37" s="30">
        <f>IF(I37&lt;4,I37+4,I37-4)</f>
        <v>5</v>
      </c>
      <c r="M37">
        <v>1</v>
      </c>
      <c r="N37" t="str">
        <f t="shared" si="4"/>
        <v>q</v>
      </c>
      <c r="S37" s="29"/>
      <c r="U37" s="22"/>
      <c r="V37" s="22"/>
      <c r="W37" s="22"/>
    </row>
    <row r="38" spans="1:23" x14ac:dyDescent="0.2">
      <c r="A38">
        <v>1</v>
      </c>
      <c r="B38" s="29" t="s">
        <v>1216</v>
      </c>
      <c r="C38" s="22" t="s">
        <v>1186</v>
      </c>
      <c r="D38" t="str">
        <f t="shared" si="1"/>
        <v>Baroh</v>
      </c>
      <c r="E38" s="22" t="str">
        <f>VLOOKUP(D38,audio_list_stym!$A$3:$F$18,6,FALSE)</f>
        <v>Ake</v>
      </c>
      <c r="F38" s="22">
        <v>5</v>
      </c>
      <c r="G38" s="22" t="str">
        <f t="shared" si="2"/>
        <v>Baroh.pic.search5</v>
      </c>
      <c r="H38" s="22" t="str">
        <f t="shared" si="8"/>
        <v>Ake_1</v>
      </c>
      <c r="I38" s="30">
        <f>IF(L38&lt;4,L38+1,L38-1)</f>
        <v>3</v>
      </c>
      <c r="J38" s="30">
        <f>IF(L38&lt;4,L38+2,L38-2)</f>
        <v>4</v>
      </c>
      <c r="K38" s="30">
        <f>IF(L38&lt;4,L38+3,L38-3)</f>
        <v>5</v>
      </c>
      <c r="L38">
        <f>VLOOKUP(E38,$P$2:$Q$9,2,FALSE)</f>
        <v>2</v>
      </c>
      <c r="M38">
        <v>4</v>
      </c>
      <c r="N38" t="str">
        <f t="shared" si="4"/>
        <v>s</v>
      </c>
      <c r="S38" s="29"/>
      <c r="U38" s="22"/>
      <c r="V38" s="22"/>
      <c r="W38" s="22"/>
    </row>
    <row r="39" spans="1:23" x14ac:dyDescent="0.2">
      <c r="A39">
        <v>2</v>
      </c>
      <c r="B39" s="29" t="s">
        <v>1218</v>
      </c>
      <c r="C39" s="22" t="s">
        <v>1186</v>
      </c>
      <c r="D39" t="str">
        <f t="shared" si="1"/>
        <v>Baroh</v>
      </c>
      <c r="E39" s="22" t="str">
        <f>VLOOKUP(D39,audio_list_stym!$A$3:$F$18,6,FALSE)</f>
        <v>Ake</v>
      </c>
      <c r="F39" s="22">
        <v>6</v>
      </c>
      <c r="G39" s="22" t="str">
        <f t="shared" si="2"/>
        <v>Baroh.pic.search6</v>
      </c>
      <c r="H39" s="22" t="str">
        <f t="shared" si="8"/>
        <v>Ake_2</v>
      </c>
      <c r="I39" s="30">
        <f>IF(K39&lt;4,K39+1,K39-1)</f>
        <v>3</v>
      </c>
      <c r="J39" s="30">
        <f>IF(K39&lt;4,K39+2,K39-2)</f>
        <v>4</v>
      </c>
      <c r="K39">
        <f>VLOOKUP(E39,$P$2:$Q$9,2,FALSE)</f>
        <v>2</v>
      </c>
      <c r="L39" s="30">
        <f>IF(K39&lt;4,K39+3,K39-3)</f>
        <v>5</v>
      </c>
      <c r="M39">
        <v>3</v>
      </c>
      <c r="N39" t="str">
        <f t="shared" si="4"/>
        <v>a</v>
      </c>
      <c r="S39" s="29"/>
      <c r="U39" s="22"/>
      <c r="V39" s="22"/>
      <c r="W39" s="22"/>
    </row>
    <row r="40" spans="1:23" x14ac:dyDescent="0.2">
      <c r="A40">
        <v>3</v>
      </c>
      <c r="B40" s="29" t="s">
        <v>1220</v>
      </c>
      <c r="C40" s="22" t="s">
        <v>1186</v>
      </c>
      <c r="D40" t="str">
        <f t="shared" si="1"/>
        <v>Baroh</v>
      </c>
      <c r="E40" s="22" t="str">
        <f>VLOOKUP(D40,audio_list_stym!$A$3:$F$18,6,FALSE)</f>
        <v>Ake</v>
      </c>
      <c r="F40" s="22">
        <v>7</v>
      </c>
      <c r="G40" s="22" t="str">
        <f t="shared" si="2"/>
        <v>Baroh.pic.search7</v>
      </c>
      <c r="H40" s="22" t="str">
        <f t="shared" si="8"/>
        <v>Ake_3</v>
      </c>
      <c r="I40" s="30">
        <f>IF(J40&lt;4,J40+1,J40-1)</f>
        <v>3</v>
      </c>
      <c r="J40">
        <f>VLOOKUP(E40,$P$2:$Q$9,2,FALSE)</f>
        <v>2</v>
      </c>
      <c r="K40" s="30">
        <f>IF(J7&lt;4,J40+2,J40-2)</f>
        <v>4</v>
      </c>
      <c r="L40" s="30">
        <f>IF(J40&lt;4,J40+3,J40-3)</f>
        <v>5</v>
      </c>
      <c r="M40">
        <v>2</v>
      </c>
      <c r="N40" t="str">
        <f t="shared" si="4"/>
        <v>w</v>
      </c>
      <c r="S40" s="29"/>
      <c r="U40" s="22"/>
      <c r="V40" s="22"/>
      <c r="W40" s="22"/>
    </row>
    <row r="41" spans="1:23" x14ac:dyDescent="0.2">
      <c r="A41">
        <v>4</v>
      </c>
      <c r="B41" s="29" t="s">
        <v>1240</v>
      </c>
      <c r="C41" s="22" t="s">
        <v>1186</v>
      </c>
      <c r="D41" t="str">
        <f t="shared" si="1"/>
        <v>Baroh</v>
      </c>
      <c r="E41" s="22" t="str">
        <f>VLOOKUP(D41,audio_list_stym!$A$3:$F$18,6,FALSE)</f>
        <v>Ake</v>
      </c>
      <c r="F41" s="22">
        <v>8</v>
      </c>
      <c r="G41" s="22" t="str">
        <f t="shared" si="2"/>
        <v>Baroh.pic.search8</v>
      </c>
      <c r="H41" s="22" t="str">
        <f t="shared" si="8"/>
        <v>Ake_4</v>
      </c>
      <c r="I41">
        <f>VLOOKUP(E41,$P$2:$Q$9,2,FALSE)</f>
        <v>2</v>
      </c>
      <c r="J41" s="30">
        <f>IF(I41&lt;4,I41+2,I41-2)</f>
        <v>4</v>
      </c>
      <c r="K41" s="30">
        <f>IF(I41&lt;4,I41+3,I41-3)</f>
        <v>5</v>
      </c>
      <c r="L41" s="30">
        <f>IF(I41&lt;4,I41+4,I41-4)</f>
        <v>6</v>
      </c>
      <c r="M41">
        <v>1</v>
      </c>
      <c r="N41" t="str">
        <f t="shared" si="4"/>
        <v>q</v>
      </c>
      <c r="S41" s="29"/>
      <c r="U41" s="22"/>
      <c r="V41" s="22"/>
      <c r="W41" s="22"/>
    </row>
    <row r="42" spans="1:23" x14ac:dyDescent="0.2">
      <c r="A42">
        <v>1</v>
      </c>
      <c r="B42" s="29" t="s">
        <v>1224</v>
      </c>
      <c r="C42" s="22" t="s">
        <v>1190</v>
      </c>
      <c r="D42" t="str">
        <f t="shared" si="1"/>
        <v>Liroh</v>
      </c>
      <c r="E42" s="22" t="str">
        <f>VLOOKUP(D42,audio_list_stym!$A$3:$F$18,6,FALSE)</f>
        <v>Finger</v>
      </c>
      <c r="F42" s="22">
        <v>5</v>
      </c>
      <c r="G42" s="22" t="str">
        <f t="shared" si="2"/>
        <v>Liroh.pic.search5</v>
      </c>
      <c r="H42" s="22" t="str">
        <f t="shared" si="8"/>
        <v>Finger_1</v>
      </c>
      <c r="I42" s="30">
        <f>IF(L42&lt;4,L42+1,L42-1)</f>
        <v>4</v>
      </c>
      <c r="J42" s="30">
        <f>IF(L42&lt;4,L42+2,L42-2)</f>
        <v>5</v>
      </c>
      <c r="K42" s="30">
        <f>IF(L42&lt;4,L42+3,L42-3)</f>
        <v>6</v>
      </c>
      <c r="L42">
        <f>VLOOKUP(E42,$P$2:$Q$9,2,FALSE)</f>
        <v>3</v>
      </c>
      <c r="M42">
        <v>4</v>
      </c>
      <c r="N42" t="str">
        <f t="shared" si="4"/>
        <v>s</v>
      </c>
      <c r="S42" s="29"/>
      <c r="U42" s="22"/>
      <c r="V42" s="22"/>
      <c r="W42" s="22"/>
    </row>
    <row r="43" spans="1:23" x14ac:dyDescent="0.2">
      <c r="A43">
        <v>2</v>
      </c>
      <c r="B43" s="29" t="s">
        <v>1240</v>
      </c>
      <c r="C43" s="22" t="s">
        <v>1190</v>
      </c>
      <c r="D43" t="str">
        <f t="shared" si="1"/>
        <v>Liroh</v>
      </c>
      <c r="E43" s="22" t="str">
        <f>VLOOKUP(D43,audio_list_stym!$A$3:$F$18,6,FALSE)</f>
        <v>Finger</v>
      </c>
      <c r="F43" s="22">
        <v>6</v>
      </c>
      <c r="G43" s="22" t="str">
        <f t="shared" si="2"/>
        <v>Liroh.pic.search6</v>
      </c>
      <c r="H43" s="22" t="str">
        <f t="shared" si="8"/>
        <v>Finger_2</v>
      </c>
      <c r="I43" s="30">
        <f>IF(K43&lt;4,K43+1,K43-1)</f>
        <v>4</v>
      </c>
      <c r="J43" s="30">
        <f>IF(K43&lt;4,K43+2,K43-2)</f>
        <v>5</v>
      </c>
      <c r="K43">
        <f>VLOOKUP(E43,$P$2:$Q$9,2,FALSE)</f>
        <v>3</v>
      </c>
      <c r="L43" s="30">
        <f>IF(K43&lt;4,K43+3,K43-3)</f>
        <v>6</v>
      </c>
      <c r="M43">
        <v>3</v>
      </c>
      <c r="N43" t="str">
        <f t="shared" si="4"/>
        <v>a</v>
      </c>
      <c r="S43" s="29"/>
      <c r="U43" s="22"/>
      <c r="V43" s="22"/>
      <c r="W43" s="22"/>
    </row>
    <row r="44" spans="1:23" x14ac:dyDescent="0.2">
      <c r="A44">
        <v>3</v>
      </c>
      <c r="B44" s="29" t="s">
        <v>1218</v>
      </c>
      <c r="C44" s="22" t="s">
        <v>1190</v>
      </c>
      <c r="D44" t="str">
        <f t="shared" si="1"/>
        <v>Liroh</v>
      </c>
      <c r="E44" s="22" t="str">
        <f>VLOOKUP(D44,audio_list_stym!$A$3:$F$18,6,FALSE)</f>
        <v>Finger</v>
      </c>
      <c r="F44" s="22">
        <v>7</v>
      </c>
      <c r="G44" s="22" t="str">
        <f t="shared" si="2"/>
        <v>Liroh.pic.search7</v>
      </c>
      <c r="H44" s="22" t="str">
        <f t="shared" si="8"/>
        <v>Finger_3</v>
      </c>
      <c r="I44" s="30">
        <f>IF(J44&lt;4,J44+1,J44-1)</f>
        <v>4</v>
      </c>
      <c r="J44">
        <f>VLOOKUP(E44,$P$2:$Q$9,2,FALSE)</f>
        <v>3</v>
      </c>
      <c r="K44" s="30">
        <f>IF(J11&lt;4,J44+2,J44-2)</f>
        <v>5</v>
      </c>
      <c r="L44" s="30">
        <f>IF(J44&lt;4,J44+3,J44-3)</f>
        <v>6</v>
      </c>
      <c r="M44">
        <v>2</v>
      </c>
      <c r="N44" t="str">
        <f t="shared" si="4"/>
        <v>w</v>
      </c>
      <c r="S44" s="29"/>
      <c r="U44" s="22"/>
      <c r="V44" s="22"/>
      <c r="W44" s="22"/>
    </row>
    <row r="45" spans="1:23" x14ac:dyDescent="0.2">
      <c r="A45">
        <v>4</v>
      </c>
      <c r="B45" s="29" t="s">
        <v>1216</v>
      </c>
      <c r="C45" s="22" t="s">
        <v>1190</v>
      </c>
      <c r="D45" t="str">
        <f t="shared" si="1"/>
        <v>Liroh</v>
      </c>
      <c r="E45" s="22" t="str">
        <f>VLOOKUP(D45,audio_list_stym!$A$3:$F$18,6,FALSE)</f>
        <v>Finger</v>
      </c>
      <c r="F45" s="22">
        <v>8</v>
      </c>
      <c r="G45" s="22" t="str">
        <f t="shared" si="2"/>
        <v>Liroh.pic.search8</v>
      </c>
      <c r="H45" s="22" t="str">
        <f t="shared" si="8"/>
        <v>Finger_4</v>
      </c>
      <c r="I45">
        <f>VLOOKUP(E45,$P$2:$Q$9,2,FALSE)</f>
        <v>3</v>
      </c>
      <c r="J45" s="30">
        <f>IF(I45&lt;4,I45+2,I45-2)</f>
        <v>5</v>
      </c>
      <c r="K45" s="30">
        <f>IF(I45&lt;4,I45+3,I45-3)</f>
        <v>6</v>
      </c>
      <c r="L45" s="30">
        <f>IF(I45&lt;4,I45+4,I45-4)</f>
        <v>7</v>
      </c>
      <c r="M45">
        <v>1</v>
      </c>
      <c r="N45" t="str">
        <f t="shared" si="4"/>
        <v>q</v>
      </c>
      <c r="S45" s="29"/>
      <c r="U45" s="22"/>
      <c r="V45" s="22"/>
      <c r="W45" s="22"/>
    </row>
    <row r="46" spans="1:23" x14ac:dyDescent="0.2">
      <c r="A46">
        <v>1</v>
      </c>
      <c r="B46" s="29" t="s">
        <v>1222</v>
      </c>
      <c r="C46" s="22" t="s">
        <v>1194</v>
      </c>
      <c r="D46" t="str">
        <f t="shared" si="1"/>
        <v>Fimon</v>
      </c>
      <c r="E46" s="22" t="str">
        <f>VLOOKUP(D46,audio_list_stym!$A$3:$F$18,6,FALSE)</f>
        <v>Gac</v>
      </c>
      <c r="F46" s="22">
        <v>5</v>
      </c>
      <c r="G46" s="22" t="str">
        <f t="shared" si="2"/>
        <v>Fimon.pic.search5</v>
      </c>
      <c r="H46" s="22" t="str">
        <f t="shared" si="8"/>
        <v>Gac_1</v>
      </c>
      <c r="I46" s="30">
        <f>IF(L46&lt;4,L46+1,L46-1)</f>
        <v>4</v>
      </c>
      <c r="J46" s="30">
        <f>IF(L46&lt;4,L46+2,L46-2)</f>
        <v>3</v>
      </c>
      <c r="K46" s="30">
        <f>IF(L46&lt;4,L46+3,L46-3)</f>
        <v>2</v>
      </c>
      <c r="L46">
        <f>VLOOKUP(E46,$P$2:$Q$9,2,FALSE)</f>
        <v>5</v>
      </c>
      <c r="M46">
        <v>4</v>
      </c>
      <c r="N46" t="str">
        <f t="shared" si="4"/>
        <v>s</v>
      </c>
      <c r="S46" s="29"/>
      <c r="U46" s="22"/>
      <c r="V46" s="22"/>
      <c r="W46" s="22"/>
    </row>
    <row r="47" spans="1:23" x14ac:dyDescent="0.2">
      <c r="A47">
        <v>2</v>
      </c>
      <c r="B47" s="29" t="s">
        <v>1224</v>
      </c>
      <c r="C47" s="22" t="s">
        <v>1194</v>
      </c>
      <c r="D47" t="str">
        <f t="shared" si="1"/>
        <v>Fimon</v>
      </c>
      <c r="E47" s="22" t="str">
        <f>VLOOKUP(D47,audio_list_stym!$A$3:$F$18,6,FALSE)</f>
        <v>Gac</v>
      </c>
      <c r="F47" s="22">
        <v>6</v>
      </c>
      <c r="G47" s="22" t="str">
        <f t="shared" si="2"/>
        <v>Fimon.pic.search6</v>
      </c>
      <c r="H47" s="22" t="str">
        <f t="shared" si="8"/>
        <v>Gac_2</v>
      </c>
      <c r="I47" s="30">
        <f>IF(K47&lt;4,K47+1,K47-1)</f>
        <v>4</v>
      </c>
      <c r="J47" s="30">
        <f>IF(K47&lt;4,K47+2,K47-2)</f>
        <v>3</v>
      </c>
      <c r="K47">
        <f>VLOOKUP(E47,$P$2:$Q$9,2,FALSE)</f>
        <v>5</v>
      </c>
      <c r="L47" s="30">
        <f>IF(K47&lt;4,K47+3,K47-3)</f>
        <v>2</v>
      </c>
      <c r="M47">
        <v>3</v>
      </c>
      <c r="N47" t="str">
        <f t="shared" si="4"/>
        <v>a</v>
      </c>
      <c r="S47" s="29"/>
      <c r="U47" s="22"/>
      <c r="V47" s="22"/>
      <c r="W47" s="22"/>
    </row>
    <row r="48" spans="1:23" x14ac:dyDescent="0.2">
      <c r="A48">
        <v>3</v>
      </c>
      <c r="B48" s="29" t="s">
        <v>1220</v>
      </c>
      <c r="C48" s="22" t="s">
        <v>1194</v>
      </c>
      <c r="D48" t="str">
        <f t="shared" si="1"/>
        <v>Fimon</v>
      </c>
      <c r="E48" s="22" t="str">
        <f>VLOOKUP(D48,audio_list_stym!$A$3:$F$18,6,FALSE)</f>
        <v>Gac</v>
      </c>
      <c r="F48" s="22">
        <v>7</v>
      </c>
      <c r="G48" s="22" t="str">
        <f t="shared" si="2"/>
        <v>Fimon.pic.search7</v>
      </c>
      <c r="H48" s="22" t="str">
        <f t="shared" si="8"/>
        <v>Gac_3</v>
      </c>
      <c r="I48" s="30">
        <f>IF(J48&lt;4,J48+1,J48-1)</f>
        <v>4</v>
      </c>
      <c r="J48">
        <f>VLOOKUP(E48,$P$2:$Q$9,2,FALSE)</f>
        <v>5</v>
      </c>
      <c r="K48" s="30">
        <f>IF(J15&lt;4,J48+2,J48-2)</f>
        <v>3</v>
      </c>
      <c r="L48" s="30">
        <f>IF(J48&lt;4,J48+3,J48-3)</f>
        <v>2</v>
      </c>
      <c r="M48">
        <v>2</v>
      </c>
      <c r="N48" t="str">
        <f t="shared" si="4"/>
        <v>w</v>
      </c>
      <c r="S48" s="29"/>
      <c r="U48" s="22"/>
      <c r="V48" s="22"/>
      <c r="W48" s="22"/>
    </row>
    <row r="49" spans="1:23" x14ac:dyDescent="0.2">
      <c r="A49">
        <v>4</v>
      </c>
      <c r="B49" s="29" t="s">
        <v>1240</v>
      </c>
      <c r="C49" s="22" t="s">
        <v>1194</v>
      </c>
      <c r="D49" t="str">
        <f t="shared" si="1"/>
        <v>Fimon</v>
      </c>
      <c r="E49" s="22" t="str">
        <f>VLOOKUP(D49,audio_list_stym!$A$3:$F$18,6,FALSE)</f>
        <v>Gac</v>
      </c>
      <c r="F49" s="22">
        <v>8</v>
      </c>
      <c r="G49" s="22" t="str">
        <f t="shared" si="2"/>
        <v>Fimon.pic.search8</v>
      </c>
      <c r="H49" s="22" t="str">
        <f t="shared" si="8"/>
        <v>Gac_4</v>
      </c>
      <c r="I49">
        <f>VLOOKUP(E49,$P$2:$Q$9,2,FALSE)</f>
        <v>5</v>
      </c>
      <c r="J49" s="30">
        <f>IF(I49&lt;4,I49+2,I49-2)</f>
        <v>3</v>
      </c>
      <c r="K49" s="30">
        <f>IF(I49&lt;4,I49+3,I49-3)</f>
        <v>2</v>
      </c>
      <c r="L49" s="32">
        <v>8</v>
      </c>
      <c r="M49">
        <v>1</v>
      </c>
      <c r="N49" t="str">
        <f t="shared" si="4"/>
        <v>q</v>
      </c>
      <c r="S49" s="29"/>
      <c r="U49" s="22"/>
      <c r="V49" s="22"/>
      <c r="W49" s="22"/>
    </row>
    <row r="50" spans="1:23" x14ac:dyDescent="0.2">
      <c r="A50">
        <v>1</v>
      </c>
      <c r="B50" s="29" t="s">
        <v>1216</v>
      </c>
      <c r="C50" s="22" t="s">
        <v>1198</v>
      </c>
      <c r="D50" t="str">
        <f t="shared" si="1"/>
        <v>Codis</v>
      </c>
      <c r="E50" s="22" t="str">
        <f>VLOOKUP(D50,audio_list_stym!$A$3:$F$18,6,FALSE)</f>
        <v>Noni</v>
      </c>
      <c r="F50" s="22">
        <v>5</v>
      </c>
      <c r="G50" s="22" t="str">
        <f t="shared" si="2"/>
        <v>Codis.pic.search5</v>
      </c>
      <c r="H50" s="22" t="str">
        <f t="shared" si="8"/>
        <v>Noni_1</v>
      </c>
      <c r="I50" s="30">
        <f>IF(L50&lt;4,L50+1,L50-1)</f>
        <v>6</v>
      </c>
      <c r="J50" s="30">
        <f>IF(L50&lt;4,L50+2,L50-2)</f>
        <v>5</v>
      </c>
      <c r="K50" s="30">
        <f>IF(L50&lt;4,L50+3,L50-3)</f>
        <v>4</v>
      </c>
      <c r="L50">
        <f>VLOOKUP(E50,$P$2:$Q$9,2,FALSE)</f>
        <v>7</v>
      </c>
      <c r="M50">
        <v>4</v>
      </c>
      <c r="N50" t="str">
        <f t="shared" si="4"/>
        <v>s</v>
      </c>
      <c r="S50" s="29"/>
      <c r="U50" s="22"/>
      <c r="V50" s="22"/>
      <c r="W50" s="22"/>
    </row>
    <row r="51" spans="1:23" x14ac:dyDescent="0.2">
      <c r="A51">
        <v>2</v>
      </c>
      <c r="B51" s="29" t="s">
        <v>1218</v>
      </c>
      <c r="C51" s="22" t="s">
        <v>1198</v>
      </c>
      <c r="D51" t="str">
        <f t="shared" si="1"/>
        <v>Codis</v>
      </c>
      <c r="E51" s="22" t="str">
        <f>VLOOKUP(D51,audio_list_stym!$A$3:$F$18,6,FALSE)</f>
        <v>Noni</v>
      </c>
      <c r="F51" s="22">
        <v>6</v>
      </c>
      <c r="G51" s="22" t="str">
        <f t="shared" si="2"/>
        <v>Codis.pic.search6</v>
      </c>
      <c r="H51" s="22" t="str">
        <f t="shared" si="8"/>
        <v>Noni_2</v>
      </c>
      <c r="I51" s="30">
        <f>IF(K51&lt;4,K51+1,K51-1)</f>
        <v>6</v>
      </c>
      <c r="J51" s="30">
        <f>IF(K51&lt;4,K51+2,K51-2)</f>
        <v>5</v>
      </c>
      <c r="K51">
        <f>VLOOKUP(E51,$P$2:$Q$9,2,FALSE)</f>
        <v>7</v>
      </c>
      <c r="L51" s="30">
        <f>IF(K51&lt;4,K51+3,K51-3)</f>
        <v>4</v>
      </c>
      <c r="M51">
        <v>3</v>
      </c>
      <c r="N51" t="str">
        <f t="shared" si="4"/>
        <v>a</v>
      </c>
      <c r="S51" s="29"/>
      <c r="U51" s="22"/>
      <c r="V51" s="22"/>
      <c r="W51" s="22"/>
    </row>
    <row r="52" spans="1:23" x14ac:dyDescent="0.2">
      <c r="A52">
        <v>3</v>
      </c>
      <c r="B52" s="29" t="s">
        <v>1212</v>
      </c>
      <c r="C52" s="22" t="s">
        <v>1198</v>
      </c>
      <c r="D52" t="str">
        <f t="shared" si="1"/>
        <v>Codis</v>
      </c>
      <c r="E52" s="22" t="str">
        <f>VLOOKUP(D52,audio_list_stym!$A$3:$F$18,6,FALSE)</f>
        <v>Noni</v>
      </c>
      <c r="F52" s="22">
        <v>7</v>
      </c>
      <c r="G52" s="22" t="str">
        <f t="shared" si="2"/>
        <v>Codis.pic.search7</v>
      </c>
      <c r="H52" s="22" t="str">
        <f t="shared" si="8"/>
        <v>Noni_3</v>
      </c>
      <c r="I52" s="30">
        <f>IF(J52&lt;4,J52+1,J52-1)</f>
        <v>6</v>
      </c>
      <c r="J52">
        <f>VLOOKUP(E52,$P$2:$Q$9,2,FALSE)</f>
        <v>7</v>
      </c>
      <c r="K52" s="30">
        <f>IF(J19&lt;4,J52+2,J52-2)</f>
        <v>5</v>
      </c>
      <c r="L52" s="30">
        <f>IF(J52&lt;4,J52+3,J52-3)</f>
        <v>4</v>
      </c>
      <c r="M52">
        <v>2</v>
      </c>
      <c r="N52" t="str">
        <f t="shared" si="4"/>
        <v>w</v>
      </c>
      <c r="S52" s="29"/>
      <c r="U52" s="22"/>
      <c r="V52" s="22"/>
      <c r="W52" s="22"/>
    </row>
    <row r="53" spans="1:23" x14ac:dyDescent="0.2">
      <c r="A53">
        <v>4</v>
      </c>
      <c r="B53" s="29" t="s">
        <v>1214</v>
      </c>
      <c r="C53" s="22" t="s">
        <v>1198</v>
      </c>
      <c r="D53" t="str">
        <f t="shared" si="1"/>
        <v>Codis</v>
      </c>
      <c r="E53" s="22" t="str">
        <f>VLOOKUP(D53,audio_list_stym!$A$3:$F$18,6,FALSE)</f>
        <v>Noni</v>
      </c>
      <c r="F53" s="22">
        <v>8</v>
      </c>
      <c r="G53" s="22" t="str">
        <f t="shared" si="2"/>
        <v>Codis.pic.search8</v>
      </c>
      <c r="H53" s="22" t="str">
        <f t="shared" si="8"/>
        <v>Noni_4</v>
      </c>
      <c r="I53">
        <f>VLOOKUP(E53,$P$2:$Q$9,2,FALSE)</f>
        <v>7</v>
      </c>
      <c r="J53" s="30">
        <f>IF(I53&lt;4,I53+2,I53-2)</f>
        <v>5</v>
      </c>
      <c r="K53" s="30">
        <f>IF(I53&lt;4,I53+3,I53-3)</f>
        <v>4</v>
      </c>
      <c r="L53" s="30">
        <f>IF(I53&lt;4,I53+4,I53-4)</f>
        <v>3</v>
      </c>
      <c r="M53">
        <v>1</v>
      </c>
      <c r="N53" t="str">
        <f t="shared" si="4"/>
        <v>q</v>
      </c>
      <c r="S53" s="29"/>
      <c r="U53" s="22"/>
      <c r="V53" s="22"/>
      <c r="W53" s="22"/>
    </row>
    <row r="54" spans="1:23" x14ac:dyDescent="0.2">
      <c r="A54">
        <v>1</v>
      </c>
      <c r="B54" s="29" t="s">
        <v>1212</v>
      </c>
      <c r="C54" s="22" t="s">
        <v>1202</v>
      </c>
      <c r="D54" t="str">
        <f t="shared" si="1"/>
        <v>Gonic</v>
      </c>
      <c r="E54" s="22" t="str">
        <f>VLOOKUP(D54,audio_list_stym!$A$3:$F$18,6,FALSE)</f>
        <v>Sapota</v>
      </c>
      <c r="F54" s="22">
        <v>5</v>
      </c>
      <c r="G54" s="22" t="str">
        <f t="shared" si="2"/>
        <v>Gonic.pic.search5</v>
      </c>
      <c r="H54" s="22" t="str">
        <f t="shared" si="8"/>
        <v>Sapota_1</v>
      </c>
      <c r="I54" s="30">
        <f>IF(L54&lt;4,L54+1,L54-1)</f>
        <v>3</v>
      </c>
      <c r="J54" s="30">
        <f>IF(L54&lt;4,L54+2,L54-2)</f>
        <v>2</v>
      </c>
      <c r="K54" s="30">
        <f>IF(L54&lt;4,L54+3,L54-3)</f>
        <v>1</v>
      </c>
      <c r="L54">
        <f>VLOOKUP(E54,$P$2:$Q$9,2,FALSE)</f>
        <v>4</v>
      </c>
      <c r="M54">
        <v>4</v>
      </c>
      <c r="N54" t="str">
        <f t="shared" si="4"/>
        <v>s</v>
      </c>
      <c r="S54" s="29"/>
      <c r="U54" s="22"/>
      <c r="V54" s="22"/>
      <c r="W54" s="22"/>
    </row>
    <row r="55" spans="1:23" x14ac:dyDescent="0.2">
      <c r="A55">
        <v>2</v>
      </c>
      <c r="B55" s="29" t="s">
        <v>1214</v>
      </c>
      <c r="C55" s="22" t="s">
        <v>1202</v>
      </c>
      <c r="D55" t="str">
        <f t="shared" si="1"/>
        <v>Gonic</v>
      </c>
      <c r="E55" s="22" t="str">
        <f>VLOOKUP(D55,audio_list_stym!$A$3:$F$18,6,FALSE)</f>
        <v>Sapota</v>
      </c>
      <c r="F55" s="22">
        <v>6</v>
      </c>
      <c r="G55" s="22" t="str">
        <f t="shared" si="2"/>
        <v>Gonic.pic.search6</v>
      </c>
      <c r="H55" s="22" t="str">
        <f t="shared" si="8"/>
        <v>Sapota_2</v>
      </c>
      <c r="I55" s="30">
        <f>IF(K55&lt;4,K55+1,K55-1)</f>
        <v>3</v>
      </c>
      <c r="J55" s="30">
        <f>IF(K55&lt;4,K55+2,K55-2)</f>
        <v>2</v>
      </c>
      <c r="K55">
        <f>VLOOKUP(E55,$P$2:$Q$9,2,FALSE)</f>
        <v>4</v>
      </c>
      <c r="L55" s="30">
        <f>IF(K55&lt;4,K55+3,K55-3)</f>
        <v>1</v>
      </c>
      <c r="M55">
        <v>3</v>
      </c>
      <c r="N55" t="str">
        <f t="shared" si="4"/>
        <v>a</v>
      </c>
      <c r="S55" s="29"/>
      <c r="U55" s="22"/>
      <c r="V55" s="22"/>
      <c r="W55" s="22"/>
    </row>
    <row r="56" spans="1:23" x14ac:dyDescent="0.2">
      <c r="A56">
        <v>3</v>
      </c>
      <c r="B56" s="29" t="s">
        <v>1218</v>
      </c>
      <c r="C56" s="22" t="s">
        <v>1202</v>
      </c>
      <c r="D56" t="str">
        <f t="shared" si="1"/>
        <v>Gonic</v>
      </c>
      <c r="E56" s="22" t="str">
        <f>VLOOKUP(D56,audio_list_stym!$A$3:$F$18,6,FALSE)</f>
        <v>Sapota</v>
      </c>
      <c r="F56" s="22">
        <v>7</v>
      </c>
      <c r="G56" s="22" t="str">
        <f t="shared" si="2"/>
        <v>Gonic.pic.search7</v>
      </c>
      <c r="H56" s="22" t="str">
        <f t="shared" si="8"/>
        <v>Sapota_3</v>
      </c>
      <c r="I56" s="30">
        <f>IF(J56&lt;4,J56+1,J56-1)</f>
        <v>3</v>
      </c>
      <c r="J56">
        <f>VLOOKUP(E56,$P$2:$Q$9,2,FALSE)</f>
        <v>4</v>
      </c>
      <c r="K56" s="30">
        <f>IF(J23&lt;4,J56+2,J56-2)</f>
        <v>2</v>
      </c>
      <c r="L56" s="30">
        <f>IF(J56&lt;4,J56+3,J56-3)</f>
        <v>1</v>
      </c>
      <c r="M56">
        <v>2</v>
      </c>
      <c r="N56" t="str">
        <f t="shared" si="4"/>
        <v>w</v>
      </c>
      <c r="S56" s="29"/>
      <c r="U56" s="22"/>
      <c r="V56" s="22"/>
      <c r="W56" s="22"/>
    </row>
    <row r="57" spans="1:23" x14ac:dyDescent="0.2">
      <c r="A57">
        <v>4</v>
      </c>
      <c r="B57" s="29" t="s">
        <v>1240</v>
      </c>
      <c r="C57" s="22" t="s">
        <v>1202</v>
      </c>
      <c r="D57" t="str">
        <f t="shared" si="1"/>
        <v>Gonic</v>
      </c>
      <c r="E57" s="22" t="str">
        <f>VLOOKUP(D57,audio_list_stym!$A$3:$F$18,6,FALSE)</f>
        <v>Sapota</v>
      </c>
      <c r="F57" s="22">
        <v>8</v>
      </c>
      <c r="G57" s="22" t="str">
        <f t="shared" si="2"/>
        <v>Gonic.pic.search8</v>
      </c>
      <c r="H57" s="22" t="str">
        <f t="shared" si="8"/>
        <v>Sapota_4</v>
      </c>
      <c r="I57">
        <f>VLOOKUP(E57,$P$2:$Q$9,2,FALSE)</f>
        <v>4</v>
      </c>
      <c r="J57" s="30">
        <f>IF(I57&lt;4,I57+2,I57-2)</f>
        <v>2</v>
      </c>
      <c r="K57" s="30">
        <f>IF(I57&lt;4,I57+3,I57-3)</f>
        <v>1</v>
      </c>
      <c r="L57" s="30">
        <v>8</v>
      </c>
      <c r="M57">
        <v>1</v>
      </c>
      <c r="N57" t="str">
        <f t="shared" si="4"/>
        <v>q</v>
      </c>
      <c r="S57" s="29"/>
      <c r="U57" s="22"/>
      <c r="V57" s="22"/>
      <c r="W57" s="22"/>
    </row>
    <row r="58" spans="1:23" x14ac:dyDescent="0.2">
      <c r="A58">
        <v>1</v>
      </c>
      <c r="B58" s="29" t="s">
        <v>1224</v>
      </c>
      <c r="C58" s="22" t="s">
        <v>1206</v>
      </c>
      <c r="D58" t="str">
        <f t="shared" si="1"/>
        <v>Todis</v>
      </c>
      <c r="E58" s="22" t="str">
        <f>VLOOKUP(D58,audio_list_stym!$A$3:$F$18,6,FALSE)</f>
        <v>Tamanid</v>
      </c>
      <c r="F58" s="22">
        <v>5</v>
      </c>
      <c r="G58" s="22" t="str">
        <f t="shared" si="2"/>
        <v>Todis.pic.search5</v>
      </c>
      <c r="H58" s="22" t="str">
        <f t="shared" si="8"/>
        <v>Tamanid_1</v>
      </c>
      <c r="I58" s="30">
        <f>IF(L58&lt;4,L58+1,L58-1)</f>
        <v>7</v>
      </c>
      <c r="J58" s="30">
        <f>IF(L58&lt;4,L58+2,L58-2)</f>
        <v>6</v>
      </c>
      <c r="K58" s="30">
        <f>IF(L58&lt;4,L58+3,L58-3)</f>
        <v>5</v>
      </c>
      <c r="L58">
        <f>VLOOKUP(E58,$P$2:$Q$9,2,FALSE)</f>
        <v>8</v>
      </c>
      <c r="M58">
        <v>4</v>
      </c>
      <c r="N58" t="str">
        <f t="shared" si="4"/>
        <v>s</v>
      </c>
      <c r="S58" s="29"/>
      <c r="U58" s="22"/>
      <c r="V58" s="22"/>
      <c r="W58" s="22"/>
    </row>
    <row r="59" spans="1:23" x14ac:dyDescent="0.2">
      <c r="A59">
        <v>2</v>
      </c>
      <c r="B59" s="29" t="s">
        <v>1220</v>
      </c>
      <c r="C59" s="22" t="s">
        <v>1206</v>
      </c>
      <c r="D59" t="str">
        <f t="shared" si="1"/>
        <v>Todis</v>
      </c>
      <c r="E59" s="22" t="str">
        <f>VLOOKUP(D59,audio_list_stym!$A$3:$F$18,6,FALSE)</f>
        <v>Tamanid</v>
      </c>
      <c r="F59" s="22">
        <v>6</v>
      </c>
      <c r="G59" s="22" t="str">
        <f t="shared" si="2"/>
        <v>Todis.pic.search6</v>
      </c>
      <c r="H59" s="22" t="str">
        <f t="shared" si="8"/>
        <v>Tamanid_2</v>
      </c>
      <c r="I59" s="30">
        <f>IF(K59&lt;4,K59+1,K59-1)</f>
        <v>7</v>
      </c>
      <c r="J59" s="30">
        <f>IF(K59&lt;4,K59+2,K59-2)</f>
        <v>6</v>
      </c>
      <c r="K59">
        <f>VLOOKUP(E59,$P$2:$Q$9,2,FALSE)</f>
        <v>8</v>
      </c>
      <c r="L59" s="30">
        <f>IF(K59&lt;4,K59+3,K59-3)</f>
        <v>5</v>
      </c>
      <c r="M59">
        <v>3</v>
      </c>
      <c r="N59" t="str">
        <f t="shared" si="4"/>
        <v>a</v>
      </c>
      <c r="S59" s="29"/>
      <c r="U59" s="22"/>
      <c r="V59" s="22"/>
      <c r="W59" s="22"/>
    </row>
    <row r="60" spans="1:23" x14ac:dyDescent="0.2">
      <c r="A60">
        <v>3</v>
      </c>
      <c r="B60" s="29" t="s">
        <v>1240</v>
      </c>
      <c r="C60" s="22" t="s">
        <v>1206</v>
      </c>
      <c r="D60" t="str">
        <f t="shared" si="1"/>
        <v>Todis</v>
      </c>
      <c r="E60" s="22" t="str">
        <f>VLOOKUP(D60,audio_list_stym!$A$3:$F$18,6,FALSE)</f>
        <v>Tamanid</v>
      </c>
      <c r="F60" s="22">
        <v>7</v>
      </c>
      <c r="G60" s="22" t="str">
        <f t="shared" si="2"/>
        <v>Todis.pic.search7</v>
      </c>
      <c r="H60" s="22" t="str">
        <f t="shared" si="8"/>
        <v>Tamanid_3</v>
      </c>
      <c r="I60" s="30">
        <f>IF(J60&lt;4,J60+1,J60-1)</f>
        <v>7</v>
      </c>
      <c r="J60">
        <f>VLOOKUP(E60,$P$2:$Q$9,2,FALSE)</f>
        <v>8</v>
      </c>
      <c r="K60" s="30">
        <f>IF(J27&lt;4,J60+2,J60-2)</f>
        <v>6</v>
      </c>
      <c r="L60" s="30">
        <f>IF(J60&lt;4,J60+3,J60-3)</f>
        <v>5</v>
      </c>
      <c r="M60">
        <v>2</v>
      </c>
      <c r="N60" t="str">
        <f t="shared" si="4"/>
        <v>w</v>
      </c>
      <c r="S60" s="29"/>
      <c r="U60" s="22"/>
      <c r="V60" s="22"/>
      <c r="W60" s="22"/>
    </row>
    <row r="61" spans="1:23" x14ac:dyDescent="0.2">
      <c r="A61">
        <v>4</v>
      </c>
      <c r="B61" s="29" t="s">
        <v>1222</v>
      </c>
      <c r="C61" s="22" t="s">
        <v>1206</v>
      </c>
      <c r="D61" t="str">
        <f t="shared" si="1"/>
        <v>Todis</v>
      </c>
      <c r="E61" s="22" t="str">
        <f>VLOOKUP(D61,audio_list_stym!$A$3:$F$18,6,FALSE)</f>
        <v>Tamanid</v>
      </c>
      <c r="F61" s="22">
        <v>8</v>
      </c>
      <c r="G61" s="22" t="str">
        <f t="shared" si="2"/>
        <v>Todis.pic.search8</v>
      </c>
      <c r="H61" s="22" t="str">
        <f t="shared" si="8"/>
        <v>Tamanid_4</v>
      </c>
      <c r="I61">
        <f>VLOOKUP(E61,$P$2:$Q$9,2,FALSE)</f>
        <v>8</v>
      </c>
      <c r="J61" s="30">
        <f>IF(I61&lt;4,I61+2,I61-2)</f>
        <v>6</v>
      </c>
      <c r="K61" s="30">
        <f>IF(I61&lt;4,I61+3,I61-3)</f>
        <v>5</v>
      </c>
      <c r="L61" s="30">
        <f>IF(I61&lt;4,I61+4,I61-4)</f>
        <v>4</v>
      </c>
      <c r="M61">
        <v>1</v>
      </c>
      <c r="N61" t="str">
        <f t="shared" si="4"/>
        <v>q</v>
      </c>
      <c r="S61" s="29"/>
      <c r="U61" s="22"/>
      <c r="V61" s="22"/>
      <c r="W61" s="22"/>
    </row>
    <row r="62" spans="1:23" x14ac:dyDescent="0.2">
      <c r="A62">
        <v>1</v>
      </c>
      <c r="B62" s="29" t="s">
        <v>1220</v>
      </c>
      <c r="C62" s="22" t="s">
        <v>1210</v>
      </c>
      <c r="D62" t="str">
        <f t="shared" si="1"/>
        <v>Pemat</v>
      </c>
      <c r="E62" s="22" t="str">
        <f>VLOOKUP(D62,audio_list_stym!$A$3:$F$18,6,FALSE)</f>
        <v>ZF</v>
      </c>
      <c r="F62" s="22">
        <v>5</v>
      </c>
      <c r="G62" s="22" t="str">
        <f t="shared" si="2"/>
        <v>Pemat.pic.search5</v>
      </c>
      <c r="H62" s="22" t="str">
        <f t="shared" si="8"/>
        <v>ZF_1</v>
      </c>
      <c r="I62" s="30">
        <f>IF(L62&lt;4,L62+1,L62-1)</f>
        <v>5</v>
      </c>
      <c r="J62" s="30">
        <f>IF(L62&lt;4,L62+2,L62-2)</f>
        <v>4</v>
      </c>
      <c r="K62" s="30">
        <f>IF(L62&lt;4,L62+3,L62-3)</f>
        <v>3</v>
      </c>
      <c r="L62">
        <f>VLOOKUP(E62,$P$2:$Q$9,2,FALSE)</f>
        <v>6</v>
      </c>
      <c r="M62">
        <v>4</v>
      </c>
      <c r="N62" t="str">
        <f t="shared" si="4"/>
        <v>s</v>
      </c>
      <c r="S62" s="29"/>
      <c r="U62" s="22"/>
      <c r="V62" s="22"/>
      <c r="W62" s="22"/>
    </row>
    <row r="63" spans="1:23" x14ac:dyDescent="0.2">
      <c r="A63">
        <v>2</v>
      </c>
      <c r="B63" s="29" t="s">
        <v>1240</v>
      </c>
      <c r="C63" s="22" t="s">
        <v>1210</v>
      </c>
      <c r="D63" t="str">
        <f t="shared" si="1"/>
        <v>Pemat</v>
      </c>
      <c r="E63" s="22" t="str">
        <f>VLOOKUP(D63,audio_list_stym!$A$3:$F$18,6,FALSE)</f>
        <v>ZF</v>
      </c>
      <c r="F63" s="22">
        <v>6</v>
      </c>
      <c r="G63" s="22" t="str">
        <f t="shared" si="2"/>
        <v>Pemat.pic.search6</v>
      </c>
      <c r="H63" s="22" t="str">
        <f t="shared" si="8"/>
        <v>ZF_2</v>
      </c>
      <c r="I63" s="30">
        <f>IF(K63&lt;4,K63+1,K63-1)</f>
        <v>5</v>
      </c>
      <c r="J63" s="30">
        <f>IF(K63&lt;4,K63+2,K63-2)</f>
        <v>4</v>
      </c>
      <c r="K63">
        <f>VLOOKUP(E63,$P$2:$Q$9,2,FALSE)</f>
        <v>6</v>
      </c>
      <c r="L63" s="30">
        <f>IF(K63&lt;4,K63+3,K63-3)</f>
        <v>3</v>
      </c>
      <c r="M63">
        <v>3</v>
      </c>
      <c r="N63" t="str">
        <f t="shared" si="4"/>
        <v>a</v>
      </c>
      <c r="S63" s="29"/>
      <c r="U63" s="22"/>
      <c r="V63" s="22"/>
      <c r="W63" s="22"/>
    </row>
    <row r="64" spans="1:23" x14ac:dyDescent="0.2">
      <c r="A64">
        <v>3</v>
      </c>
      <c r="B64" s="29" t="s">
        <v>1222</v>
      </c>
      <c r="C64" s="22" t="s">
        <v>1210</v>
      </c>
      <c r="D64" t="str">
        <f t="shared" si="1"/>
        <v>Pemat</v>
      </c>
      <c r="E64" s="22" t="str">
        <f>VLOOKUP(D64,audio_list_stym!$A$3:$F$18,6,FALSE)</f>
        <v>ZF</v>
      </c>
      <c r="F64" s="22">
        <v>7</v>
      </c>
      <c r="G64" s="22" t="str">
        <f t="shared" si="2"/>
        <v>Pemat.pic.search7</v>
      </c>
      <c r="H64" s="22" t="str">
        <f t="shared" si="8"/>
        <v>ZF_3</v>
      </c>
      <c r="I64" s="30">
        <f>IF(J64&lt;4,J64+1,J64-1)</f>
        <v>5</v>
      </c>
      <c r="J64">
        <f>VLOOKUP(E64,$P$2:$Q$9,2,FALSE)</f>
        <v>6</v>
      </c>
      <c r="K64" s="30">
        <f>IF(J31&lt;4,J64+2,J64-2)</f>
        <v>4</v>
      </c>
      <c r="L64" s="30">
        <f>IF(J64&lt;4,J64+3,J64-3)</f>
        <v>3</v>
      </c>
      <c r="M64">
        <v>2</v>
      </c>
      <c r="N64" t="str">
        <f t="shared" si="4"/>
        <v>w</v>
      </c>
      <c r="S64" s="29"/>
      <c r="U64" s="22"/>
      <c r="V64" s="22"/>
      <c r="W64" s="22"/>
    </row>
    <row r="65" spans="1:23" x14ac:dyDescent="0.2">
      <c r="A65">
        <v>4</v>
      </c>
      <c r="B65" s="29" t="s">
        <v>1224</v>
      </c>
      <c r="C65" s="22" t="s">
        <v>1210</v>
      </c>
      <c r="D65" t="str">
        <f t="shared" si="1"/>
        <v>Pemat</v>
      </c>
      <c r="E65" s="22" t="str">
        <f>VLOOKUP(D65,audio_list_stym!$A$3:$F$18,6,FALSE)</f>
        <v>ZF</v>
      </c>
      <c r="F65" s="22">
        <v>8</v>
      </c>
      <c r="G65" s="22" t="str">
        <f t="shared" si="2"/>
        <v>Pemat.pic.search8</v>
      </c>
      <c r="H65" s="22" t="str">
        <f t="shared" si="8"/>
        <v>ZF_4</v>
      </c>
      <c r="I65">
        <f>VLOOKUP(E65,$P$2:$Q$9,2,FALSE)</f>
        <v>6</v>
      </c>
      <c r="J65" s="30">
        <f>IF(I65&lt;4,I65+2,I65-2)</f>
        <v>4</v>
      </c>
      <c r="K65" s="30">
        <f>IF(I65&lt;4,I65+3,I65-3)</f>
        <v>3</v>
      </c>
      <c r="L65" s="30">
        <f>IF(I65&lt;4,I65+4,I65-4)</f>
        <v>2</v>
      </c>
      <c r="M65">
        <v>1</v>
      </c>
      <c r="N65" t="str">
        <f t="shared" si="4"/>
        <v>q</v>
      </c>
      <c r="S65" s="29"/>
      <c r="U65" s="22"/>
      <c r="V65" s="22"/>
      <c r="W65" s="22"/>
    </row>
    <row r="66" spans="1:23" x14ac:dyDescent="0.2">
      <c r="A66" t="str">
        <f>E66&amp;".pic"</f>
        <v>Ackee.pic</v>
      </c>
      <c r="B66" t="str">
        <f>A66&amp;F66</f>
        <v>Ackee.pic1</v>
      </c>
      <c r="C66" s="22" t="s">
        <v>1183</v>
      </c>
      <c r="D66" t="str">
        <f>LEFT(C66,5)</f>
        <v>Renan</v>
      </c>
      <c r="E66" s="22" t="str">
        <f>VLOOKUP(D66,audio_list_stym!$A$3:$F$18,6,FALSE)</f>
        <v>Ackee</v>
      </c>
      <c r="F66" s="22">
        <v>1</v>
      </c>
      <c r="G66" s="22" t="str">
        <f t="shared" si="2"/>
        <v>Renan.word.search1</v>
      </c>
      <c r="H66" s="22" t="str">
        <f>VLOOKUP(D66,$P$11:$Q$18,2,FALSE)</f>
        <v>РЕНАН</v>
      </c>
      <c r="I66">
        <f>VLOOKUP(E66,$P$2:$Q$9,2,FALSE)</f>
        <v>1</v>
      </c>
      <c r="J66" s="30">
        <f>IF(I66&lt;4,I66+1,I66-1)</f>
        <v>2</v>
      </c>
      <c r="K66" s="31">
        <f>IF(I66&lt;4,I66+2,I66-2)</f>
        <v>3</v>
      </c>
      <c r="L66" s="31">
        <f>IF(I66&lt;4,I66+3,I66-3)</f>
        <v>4</v>
      </c>
      <c r="M66">
        <v>1</v>
      </c>
      <c r="N66" t="str">
        <f t="shared" si="4"/>
        <v>q</v>
      </c>
      <c r="S66" s="29"/>
      <c r="U66" s="22"/>
      <c r="V66" s="22"/>
      <c r="W66" s="22"/>
    </row>
    <row r="67" spans="1:23" x14ac:dyDescent="0.2">
      <c r="A67" t="str">
        <f t="shared" ref="A67:A97" si="9">E67&amp;".pic"</f>
        <v>Ackee.pic</v>
      </c>
      <c r="B67" t="str">
        <f t="shared" ref="B67:B97" si="10">A67&amp;F67</f>
        <v>Ackee.pic2</v>
      </c>
      <c r="C67" s="22" t="s">
        <v>1183</v>
      </c>
      <c r="D67" t="str">
        <f t="shared" ref="D67:D129" si="11">LEFT(C67,5)</f>
        <v>Renan</v>
      </c>
      <c r="E67" s="22" t="str">
        <f>VLOOKUP(D67,audio_list_stym!$A$3:$F$18,6,FALSE)</f>
        <v>Ackee</v>
      </c>
      <c r="F67" s="22">
        <v>2</v>
      </c>
      <c r="G67" s="22" t="str">
        <f t="shared" ref="G67:G129" si="12">C67&amp;F67</f>
        <v>Renan.word.search2</v>
      </c>
      <c r="H67" s="22" t="str">
        <f t="shared" ref="H67:H129" si="13">VLOOKUP(D67,$P$11:$Q$18,2,FALSE)</f>
        <v>РЕНАН</v>
      </c>
      <c r="I67" s="30">
        <f>IF(J67&lt;4,J67+1,J67-1)</f>
        <v>2</v>
      </c>
      <c r="J67">
        <f>VLOOKUP(E67,$P$2:$Q$9,2,FALSE)</f>
        <v>1</v>
      </c>
      <c r="K67" s="31">
        <f>IF(J67&lt;4,J67+2,J67-2)</f>
        <v>3</v>
      </c>
      <c r="L67" s="31">
        <f>IF(J67&lt;4,J67+3,J67-3)</f>
        <v>4</v>
      </c>
      <c r="M67">
        <v>2</v>
      </c>
      <c r="N67" t="str">
        <f t="shared" ref="N67:N129" si="14">IF(M67=1,"q",IF(M67=2,"w",IF(M67=3,"a",IF(M67=4,"s",0))))</f>
        <v>w</v>
      </c>
      <c r="S67" s="29"/>
      <c r="U67" s="22"/>
      <c r="V67" s="22"/>
      <c r="W67" s="22"/>
    </row>
    <row r="68" spans="1:23" x14ac:dyDescent="0.2">
      <c r="A68" t="str">
        <f t="shared" si="9"/>
        <v>Ackee.pic</v>
      </c>
      <c r="B68" t="str">
        <f t="shared" si="10"/>
        <v>Ackee.pic3</v>
      </c>
      <c r="C68" s="22" t="s">
        <v>1183</v>
      </c>
      <c r="D68" t="str">
        <f t="shared" si="11"/>
        <v>Renan</v>
      </c>
      <c r="E68" s="22" t="str">
        <f>VLOOKUP(D68,audio_list_stym!$A$3:$F$18,6,FALSE)</f>
        <v>Ackee</v>
      </c>
      <c r="F68" s="22">
        <v>3</v>
      </c>
      <c r="G68" s="22" t="str">
        <f t="shared" si="12"/>
        <v>Renan.word.search3</v>
      </c>
      <c r="H68" s="22" t="str">
        <f t="shared" si="13"/>
        <v>РЕНАН</v>
      </c>
      <c r="I68" s="30">
        <f>IF(K68&lt;4,K68+1,K68-1)</f>
        <v>2</v>
      </c>
      <c r="J68" s="30">
        <f>IF(K68&lt;4,K68+2,K68-2)</f>
        <v>3</v>
      </c>
      <c r="K68">
        <f>VLOOKUP(E68,$P$2:$Q$9,2,FALSE)</f>
        <v>1</v>
      </c>
      <c r="L68" s="31">
        <f>IF(K68&lt;4,K68+3,K68-3)</f>
        <v>4</v>
      </c>
      <c r="M68">
        <v>3</v>
      </c>
      <c r="N68" t="str">
        <f t="shared" si="14"/>
        <v>a</v>
      </c>
      <c r="S68" s="29"/>
      <c r="U68" s="22"/>
      <c r="V68" s="22"/>
      <c r="W68" s="22"/>
    </row>
    <row r="69" spans="1:23" x14ac:dyDescent="0.2">
      <c r="A69" t="str">
        <f t="shared" si="9"/>
        <v>Ackee.pic</v>
      </c>
      <c r="B69" t="str">
        <f t="shared" si="10"/>
        <v>Ackee.pic4</v>
      </c>
      <c r="C69" s="22" t="s">
        <v>1183</v>
      </c>
      <c r="D69" t="str">
        <f t="shared" si="11"/>
        <v>Renan</v>
      </c>
      <c r="E69" s="22" t="str">
        <f>VLOOKUP(D69,audio_list_stym!$A$3:$F$18,6,FALSE)</f>
        <v>Ackee</v>
      </c>
      <c r="F69" s="22">
        <v>4</v>
      </c>
      <c r="G69" s="22" t="str">
        <f t="shared" si="12"/>
        <v>Renan.word.search4</v>
      </c>
      <c r="H69" s="22" t="str">
        <f t="shared" si="13"/>
        <v>РЕНАН</v>
      </c>
      <c r="I69" s="30">
        <f>IF(L69&lt;4,L69+1,L69-1)</f>
        <v>2</v>
      </c>
      <c r="J69" s="30">
        <f>IF(L69&lt;4,L69+2,L69-2)</f>
        <v>3</v>
      </c>
      <c r="K69" s="30">
        <f>IF(L69&lt;4,L69+3,L69-3)</f>
        <v>4</v>
      </c>
      <c r="L69">
        <f>VLOOKUP(E69,$P$2:$Q$9,2,FALSE)</f>
        <v>1</v>
      </c>
      <c r="M69">
        <v>4</v>
      </c>
      <c r="N69" t="str">
        <f t="shared" si="14"/>
        <v>s</v>
      </c>
      <c r="S69" s="29"/>
      <c r="U69" s="22"/>
      <c r="V69" s="22"/>
      <c r="W69" s="22"/>
    </row>
    <row r="70" spans="1:23" x14ac:dyDescent="0.2">
      <c r="A70" t="str">
        <f t="shared" si="9"/>
        <v>Ake.pic</v>
      </c>
      <c r="B70" t="str">
        <f t="shared" si="10"/>
        <v>Ake.pic1</v>
      </c>
      <c r="C70" s="22" t="s">
        <v>1187</v>
      </c>
      <c r="D70" t="str">
        <f t="shared" si="11"/>
        <v>Baroh</v>
      </c>
      <c r="E70" s="22" t="str">
        <f>VLOOKUP(D70,audio_list_stym!$A$3:$F$18,6,FALSE)</f>
        <v>Ake</v>
      </c>
      <c r="F70" s="22">
        <v>1</v>
      </c>
      <c r="G70" s="22" t="str">
        <f t="shared" si="12"/>
        <v>Baroh.word.search1</v>
      </c>
      <c r="H70" s="22" t="str">
        <f t="shared" si="13"/>
        <v>БАРОХ</v>
      </c>
      <c r="I70">
        <f>VLOOKUP(E70,$P$2:$Q$9,2,FALSE)</f>
        <v>2</v>
      </c>
      <c r="J70" s="30">
        <f>IF(I70&lt;4,I70+1,I70-1)</f>
        <v>3</v>
      </c>
      <c r="K70" s="31">
        <f>IF(I70&lt;4,I70+2,I70-2)</f>
        <v>4</v>
      </c>
      <c r="L70" s="31">
        <f>IF(I70&lt;4,I70+3,I70-3)</f>
        <v>5</v>
      </c>
      <c r="M70">
        <v>1</v>
      </c>
      <c r="N70" t="str">
        <f t="shared" si="14"/>
        <v>q</v>
      </c>
      <c r="S70" s="29" t="s">
        <v>1198</v>
      </c>
      <c r="T70" t="str">
        <f t="shared" ref="T70:T132" si="15">LEFT(S70,5)</f>
        <v>Codis</v>
      </c>
      <c r="U70" s="22" t="str">
        <f>VLOOKUP(T70,audio_list_stym!$A$3:$H$18,7,FALSE)</f>
        <v>Sapota</v>
      </c>
      <c r="V70" s="22">
        <v>1</v>
      </c>
      <c r="W70" s="22" t="str">
        <f t="shared" ref="W70:W132" si="16">U70&amp;V70</f>
        <v>Sapota1</v>
      </c>
    </row>
    <row r="71" spans="1:23" x14ac:dyDescent="0.2">
      <c r="A71" t="str">
        <f t="shared" si="9"/>
        <v>Ake.pic</v>
      </c>
      <c r="B71" t="str">
        <f t="shared" si="10"/>
        <v>Ake.pic2</v>
      </c>
      <c r="C71" s="22" t="s">
        <v>1187</v>
      </c>
      <c r="D71" t="str">
        <f t="shared" si="11"/>
        <v>Baroh</v>
      </c>
      <c r="E71" s="22" t="str">
        <f>VLOOKUP(D71,audio_list_stym!$A$3:$F$18,6,FALSE)</f>
        <v>Ake</v>
      </c>
      <c r="F71" s="22">
        <v>2</v>
      </c>
      <c r="G71" s="22" t="str">
        <f t="shared" si="12"/>
        <v>Baroh.word.search2</v>
      </c>
      <c r="H71" s="22" t="str">
        <f t="shared" si="13"/>
        <v>БАРОХ</v>
      </c>
      <c r="I71" s="30">
        <f>IF(J71&lt;4,J71+1,J71-1)</f>
        <v>3</v>
      </c>
      <c r="J71">
        <f>VLOOKUP(E71,$P$2:$Q$9,2,FALSE)</f>
        <v>2</v>
      </c>
      <c r="K71" s="31">
        <f>IF(J71&lt;4,J71+2,J71-2)</f>
        <v>4</v>
      </c>
      <c r="L71" s="31">
        <f>IF(J71&lt;4,J71+3,J71-3)</f>
        <v>5</v>
      </c>
      <c r="M71">
        <v>2</v>
      </c>
      <c r="N71" t="str">
        <f t="shared" si="14"/>
        <v>w</v>
      </c>
      <c r="S71" s="29" t="s">
        <v>1190</v>
      </c>
      <c r="T71" t="str">
        <f t="shared" si="15"/>
        <v>Liroh</v>
      </c>
      <c r="U71" s="22" t="str">
        <f>VLOOKUP(T71,audio_list_stym!$A$3:$H$18,7,FALSE)</f>
        <v>Gac</v>
      </c>
      <c r="V71" s="22">
        <v>1</v>
      </c>
      <c r="W71" s="22" t="str">
        <f t="shared" si="16"/>
        <v>Gac1</v>
      </c>
    </row>
    <row r="72" spans="1:23" x14ac:dyDescent="0.2">
      <c r="A72" t="str">
        <f t="shared" si="9"/>
        <v>Ake.pic</v>
      </c>
      <c r="B72" t="str">
        <f t="shared" si="10"/>
        <v>Ake.pic3</v>
      </c>
      <c r="C72" s="22" t="s">
        <v>1187</v>
      </c>
      <c r="D72" t="str">
        <f t="shared" si="11"/>
        <v>Baroh</v>
      </c>
      <c r="E72" s="22" t="str">
        <f>VLOOKUP(D72,audio_list_stym!$A$3:$F$18,6,FALSE)</f>
        <v>Ake</v>
      </c>
      <c r="F72" s="22">
        <v>3</v>
      </c>
      <c r="G72" s="22" t="str">
        <f t="shared" si="12"/>
        <v>Baroh.word.search3</v>
      </c>
      <c r="H72" s="22" t="str">
        <f t="shared" si="13"/>
        <v>БАРОХ</v>
      </c>
      <c r="I72" s="30">
        <f>IF(K72&lt;4,K72+1,K72-1)</f>
        <v>3</v>
      </c>
      <c r="J72" s="30">
        <f>IF(K72&lt;4,K72+2,K72-2)</f>
        <v>4</v>
      </c>
      <c r="K72">
        <f>VLOOKUP(E72,$P$2:$Q$9,2,FALSE)</f>
        <v>2</v>
      </c>
      <c r="L72" s="31">
        <f>IF(K72&lt;4,K72+3,K72-3)</f>
        <v>5</v>
      </c>
      <c r="M72">
        <v>3</v>
      </c>
      <c r="N72" t="str">
        <f t="shared" si="14"/>
        <v>a</v>
      </c>
      <c r="S72" s="29" t="s">
        <v>1194</v>
      </c>
      <c r="T72" t="str">
        <f t="shared" si="15"/>
        <v>Fimon</v>
      </c>
      <c r="U72" s="22" t="str">
        <f>VLOOKUP(T72,audio_list_stym!$A$3:$H$18,7,FALSE)</f>
        <v>Noni</v>
      </c>
      <c r="V72" s="22">
        <v>1</v>
      </c>
      <c r="W72" s="22" t="str">
        <f t="shared" si="16"/>
        <v>Noni1</v>
      </c>
    </row>
    <row r="73" spans="1:23" x14ac:dyDescent="0.2">
      <c r="A73" t="str">
        <f t="shared" si="9"/>
        <v>Ake.pic</v>
      </c>
      <c r="B73" t="str">
        <f t="shared" si="10"/>
        <v>Ake.pic4</v>
      </c>
      <c r="C73" s="22" t="s">
        <v>1187</v>
      </c>
      <c r="D73" t="str">
        <f t="shared" si="11"/>
        <v>Baroh</v>
      </c>
      <c r="E73" s="22" t="str">
        <f>VLOOKUP(D73,audio_list_stym!$A$3:$F$18,6,FALSE)</f>
        <v>Ake</v>
      </c>
      <c r="F73" s="22">
        <v>4</v>
      </c>
      <c r="G73" s="22" t="str">
        <f t="shared" si="12"/>
        <v>Baroh.word.search4</v>
      </c>
      <c r="H73" s="22" t="str">
        <f t="shared" si="13"/>
        <v>БАРОХ</v>
      </c>
      <c r="I73" s="30">
        <f>IF(L73&lt;4,L73+1,L73-1)</f>
        <v>3</v>
      </c>
      <c r="J73" s="30">
        <f>IF(L73&lt;4,L73+2,L73-2)</f>
        <v>4</v>
      </c>
      <c r="K73" s="30">
        <f>IF(L73&lt;4,L73+3,L73-3)</f>
        <v>5</v>
      </c>
      <c r="L73">
        <f>VLOOKUP(E73,$P$2:$Q$9,2,FALSE)</f>
        <v>2</v>
      </c>
      <c r="M73">
        <v>4</v>
      </c>
      <c r="N73" t="str">
        <f t="shared" si="14"/>
        <v>s</v>
      </c>
      <c r="S73" s="29" t="s">
        <v>1198</v>
      </c>
      <c r="T73" t="str">
        <f t="shared" si="15"/>
        <v>Codis</v>
      </c>
      <c r="U73" s="22" t="str">
        <f>VLOOKUP(T73,audio_list_stym!$A$3:$H$18,7,FALSE)</f>
        <v>Sapota</v>
      </c>
      <c r="V73" s="22">
        <v>1</v>
      </c>
      <c r="W73" s="22" t="str">
        <f t="shared" si="16"/>
        <v>Sapota1</v>
      </c>
    </row>
    <row r="74" spans="1:23" x14ac:dyDescent="0.2">
      <c r="A74" t="str">
        <f t="shared" si="9"/>
        <v>Finger.pic</v>
      </c>
      <c r="B74" t="str">
        <f t="shared" si="10"/>
        <v>Finger.pic1</v>
      </c>
      <c r="C74" s="22" t="s">
        <v>1191</v>
      </c>
      <c r="D74" t="str">
        <f t="shared" si="11"/>
        <v>Liroh</v>
      </c>
      <c r="E74" s="22" t="str">
        <f>VLOOKUP(D74,audio_list_stym!$A$3:$F$18,6,FALSE)</f>
        <v>Finger</v>
      </c>
      <c r="F74" s="22">
        <v>1</v>
      </c>
      <c r="G74" s="22" t="str">
        <f t="shared" si="12"/>
        <v>Liroh.word.search1</v>
      </c>
      <c r="H74" s="22" t="str">
        <f t="shared" si="13"/>
        <v>ЛИРОХ</v>
      </c>
      <c r="I74">
        <f>VLOOKUP(E74,$P$2:$Q$9,2,FALSE)</f>
        <v>3</v>
      </c>
      <c r="J74" s="30">
        <f>IF(I74&lt;4,I74+1,I74-1)</f>
        <v>4</v>
      </c>
      <c r="K74" s="31">
        <f>IF(I74&lt;4,I74+2,I74-2)</f>
        <v>5</v>
      </c>
      <c r="L74" s="31">
        <f>IF(I74&lt;4,I74+3,I74-3)</f>
        <v>6</v>
      </c>
      <c r="M74">
        <v>1</v>
      </c>
      <c r="N74" t="str">
        <f t="shared" si="14"/>
        <v>q</v>
      </c>
      <c r="S74" s="29" t="s">
        <v>1202</v>
      </c>
      <c r="T74" t="str">
        <f t="shared" si="15"/>
        <v>Gonic</v>
      </c>
      <c r="U74" s="22" t="str">
        <f>VLOOKUP(T74,audio_list_stym!$A$3:$H$18,7,FALSE)</f>
        <v>Tamanid</v>
      </c>
      <c r="V74" s="22">
        <v>1</v>
      </c>
      <c r="W74" s="22" t="str">
        <f t="shared" si="16"/>
        <v>Tamanid1</v>
      </c>
    </row>
    <row r="75" spans="1:23" x14ac:dyDescent="0.2">
      <c r="A75" t="str">
        <f t="shared" si="9"/>
        <v>Finger.pic</v>
      </c>
      <c r="B75" t="str">
        <f t="shared" si="10"/>
        <v>Finger.pic2</v>
      </c>
      <c r="C75" s="22" t="s">
        <v>1191</v>
      </c>
      <c r="D75" t="str">
        <f t="shared" si="11"/>
        <v>Liroh</v>
      </c>
      <c r="E75" s="22" t="str">
        <f>VLOOKUP(D75,audio_list_stym!$A$3:$F$18,6,FALSE)</f>
        <v>Finger</v>
      </c>
      <c r="F75" s="22">
        <v>2</v>
      </c>
      <c r="G75" s="22" t="str">
        <f t="shared" si="12"/>
        <v>Liroh.word.search2</v>
      </c>
      <c r="H75" s="22" t="str">
        <f t="shared" si="13"/>
        <v>ЛИРОХ</v>
      </c>
      <c r="I75" s="30">
        <f>IF(J75&lt;4,J75+1,J75-1)</f>
        <v>4</v>
      </c>
      <c r="J75">
        <f>VLOOKUP(E75,$P$2:$Q$9,2,FALSE)</f>
        <v>3</v>
      </c>
      <c r="K75" s="31">
        <f>IF(J75&lt;4,J75+2,J75-2)</f>
        <v>5</v>
      </c>
      <c r="L75" s="31">
        <f>IF(J75&lt;4,J75+3,J75-3)</f>
        <v>6</v>
      </c>
      <c r="M75">
        <v>2</v>
      </c>
      <c r="N75" t="str">
        <f t="shared" si="14"/>
        <v>w</v>
      </c>
      <c r="S75" s="29" t="s">
        <v>1206</v>
      </c>
      <c r="T75" t="str">
        <f t="shared" si="15"/>
        <v>Todis</v>
      </c>
      <c r="U75" s="22" t="str">
        <f>VLOOKUP(T75,audio_list_stym!$A$3:$H$18,7,FALSE)</f>
        <v>ZF</v>
      </c>
      <c r="V75" s="22">
        <v>1</v>
      </c>
      <c r="W75" s="22" t="str">
        <f t="shared" si="16"/>
        <v>ZF1</v>
      </c>
    </row>
    <row r="76" spans="1:23" x14ac:dyDescent="0.2">
      <c r="A76" t="str">
        <f t="shared" si="9"/>
        <v>Finger.pic</v>
      </c>
      <c r="B76" t="str">
        <f t="shared" si="10"/>
        <v>Finger.pic3</v>
      </c>
      <c r="C76" s="22" t="s">
        <v>1191</v>
      </c>
      <c r="D76" t="str">
        <f t="shared" si="11"/>
        <v>Liroh</v>
      </c>
      <c r="E76" s="22" t="str">
        <f>VLOOKUP(D76,audio_list_stym!$A$3:$F$18,6,FALSE)</f>
        <v>Finger</v>
      </c>
      <c r="F76" s="22">
        <v>3</v>
      </c>
      <c r="G76" s="22" t="str">
        <f t="shared" si="12"/>
        <v>Liroh.word.search3</v>
      </c>
      <c r="H76" s="22" t="str">
        <f t="shared" si="13"/>
        <v>ЛИРОХ</v>
      </c>
      <c r="I76" s="30">
        <f>IF(K76&lt;4,K76+1,K76-1)</f>
        <v>4</v>
      </c>
      <c r="J76" s="30">
        <f>IF(K76&lt;4,K76+2,K76-2)</f>
        <v>5</v>
      </c>
      <c r="K76">
        <f>VLOOKUP(E76,$P$2:$Q$9,2,FALSE)</f>
        <v>3</v>
      </c>
      <c r="L76" s="31">
        <f>IF(K76&lt;4,K76+3,K76-3)</f>
        <v>6</v>
      </c>
      <c r="M76">
        <v>3</v>
      </c>
      <c r="N76" t="str">
        <f t="shared" si="14"/>
        <v>a</v>
      </c>
      <c r="S76" s="29" t="s">
        <v>1210</v>
      </c>
      <c r="T76" t="str">
        <f t="shared" si="15"/>
        <v>Pemat</v>
      </c>
      <c r="U76" s="22" t="str">
        <f>VLOOKUP(T76,audio_list_stym!$A$3:$H$18,7,FALSE)</f>
        <v>Ackee</v>
      </c>
      <c r="V76" s="22">
        <v>1</v>
      </c>
      <c r="W76" s="22" t="str">
        <f t="shared" si="16"/>
        <v>Ackee1</v>
      </c>
    </row>
    <row r="77" spans="1:23" x14ac:dyDescent="0.2">
      <c r="A77" t="str">
        <f t="shared" si="9"/>
        <v>Finger.pic</v>
      </c>
      <c r="B77" t="str">
        <f t="shared" si="10"/>
        <v>Finger.pic4</v>
      </c>
      <c r="C77" s="22" t="s">
        <v>1191</v>
      </c>
      <c r="D77" t="str">
        <f t="shared" si="11"/>
        <v>Liroh</v>
      </c>
      <c r="E77" s="22" t="str">
        <f>VLOOKUP(D77,audio_list_stym!$A$3:$F$18,6,FALSE)</f>
        <v>Finger</v>
      </c>
      <c r="F77" s="22">
        <v>4</v>
      </c>
      <c r="G77" s="22" t="str">
        <f t="shared" si="12"/>
        <v>Liroh.word.search4</v>
      </c>
      <c r="H77" s="22" t="str">
        <f t="shared" si="13"/>
        <v>ЛИРОХ</v>
      </c>
      <c r="I77" s="30">
        <f>IF(L77&lt;4,L77+1,L77-1)</f>
        <v>4</v>
      </c>
      <c r="J77" s="30">
        <f>IF(L77&lt;4,L77+2,L77-2)</f>
        <v>5</v>
      </c>
      <c r="K77" s="30">
        <f>IF(L77&lt;4,L77+3,L77-3)</f>
        <v>6</v>
      </c>
      <c r="L77">
        <f>VLOOKUP(E77,$P$2:$Q$9,2,FALSE)</f>
        <v>3</v>
      </c>
      <c r="M77">
        <v>4</v>
      </c>
      <c r="N77" t="str">
        <f t="shared" si="14"/>
        <v>s</v>
      </c>
      <c r="S77" s="29" t="s">
        <v>1182</v>
      </c>
      <c r="T77" t="str">
        <f t="shared" si="15"/>
        <v>Renan</v>
      </c>
      <c r="U77" s="22" t="str">
        <f>VLOOKUP(T77,audio_list_stym!$A$3:$H$18,7,FALSE)</f>
        <v>Ake</v>
      </c>
      <c r="V77" s="22">
        <v>1</v>
      </c>
      <c r="W77" s="22" t="str">
        <f t="shared" si="16"/>
        <v>Ake1</v>
      </c>
    </row>
    <row r="78" spans="1:23" x14ac:dyDescent="0.2">
      <c r="A78" t="str">
        <f t="shared" si="9"/>
        <v>Gac.pic</v>
      </c>
      <c r="B78" t="str">
        <f t="shared" si="10"/>
        <v>Gac.pic1</v>
      </c>
      <c r="C78" s="22" t="s">
        <v>1195</v>
      </c>
      <c r="D78" t="str">
        <f t="shared" si="11"/>
        <v>Fimon</v>
      </c>
      <c r="E78" s="22" t="str">
        <f>VLOOKUP(D78,audio_list_stym!$A$3:$F$18,6,FALSE)</f>
        <v>Gac</v>
      </c>
      <c r="F78" s="22">
        <v>1</v>
      </c>
      <c r="G78" s="22" t="str">
        <f t="shared" si="12"/>
        <v>Fimon.word.search1</v>
      </c>
      <c r="H78" s="22" t="str">
        <f t="shared" si="13"/>
        <v>ФИМОН</v>
      </c>
      <c r="I78">
        <f>VLOOKUP(E78,$P$2:$Q$9,2,FALSE)</f>
        <v>5</v>
      </c>
      <c r="J78" s="30">
        <f>IF(I78&lt;4,I78+1,I78-1)</f>
        <v>4</v>
      </c>
      <c r="K78" s="31">
        <f>IF(I78&lt;4,I78+2,I78-2)</f>
        <v>3</v>
      </c>
      <c r="L78" s="31">
        <f>IF(I78&lt;4,I78+3,I78-3)</f>
        <v>2</v>
      </c>
      <c r="M78">
        <v>1</v>
      </c>
      <c r="N78" t="str">
        <f t="shared" si="14"/>
        <v>q</v>
      </c>
      <c r="S78" s="29" t="s">
        <v>1186</v>
      </c>
      <c r="T78" t="str">
        <f t="shared" si="15"/>
        <v>Baroh</v>
      </c>
      <c r="U78" s="22" t="str">
        <f>VLOOKUP(T78,audio_list_stym!$A$3:$H$18,7,FALSE)</f>
        <v>Finger</v>
      </c>
      <c r="V78" s="22">
        <v>1</v>
      </c>
      <c r="W78" s="22" t="str">
        <f t="shared" si="16"/>
        <v>Finger1</v>
      </c>
    </row>
    <row r="79" spans="1:23" x14ac:dyDescent="0.2">
      <c r="A79" t="str">
        <f t="shared" si="9"/>
        <v>Gac.pic</v>
      </c>
      <c r="B79" t="str">
        <f t="shared" si="10"/>
        <v>Gac.pic2</v>
      </c>
      <c r="C79" s="22" t="s">
        <v>1195</v>
      </c>
      <c r="D79" t="str">
        <f t="shared" si="11"/>
        <v>Fimon</v>
      </c>
      <c r="E79" s="22" t="str">
        <f>VLOOKUP(D79,audio_list_stym!$A$3:$F$18,6,FALSE)</f>
        <v>Gac</v>
      </c>
      <c r="F79" s="22">
        <v>2</v>
      </c>
      <c r="G79" s="22" t="str">
        <f t="shared" si="12"/>
        <v>Fimon.word.search2</v>
      </c>
      <c r="H79" s="22" t="str">
        <f t="shared" si="13"/>
        <v>ФИМОН</v>
      </c>
      <c r="I79" s="30">
        <f>IF(J79&lt;4,J79+1,J79-1)</f>
        <v>4</v>
      </c>
      <c r="J79">
        <f>VLOOKUP(E79,$P$2:$Q$9,2,FALSE)</f>
        <v>5</v>
      </c>
      <c r="K79" s="31">
        <f>IF(J79&lt;4,J79+2,J79-2)</f>
        <v>3</v>
      </c>
      <c r="L79" s="31">
        <f>IF(J79&lt;4,J79+3,J79-3)</f>
        <v>2</v>
      </c>
      <c r="M79">
        <v>2</v>
      </c>
      <c r="N79" t="str">
        <f t="shared" si="14"/>
        <v>w</v>
      </c>
      <c r="S79" s="29" t="s">
        <v>1190</v>
      </c>
      <c r="T79" t="str">
        <f t="shared" si="15"/>
        <v>Liroh</v>
      </c>
      <c r="U79" s="22" t="str">
        <f>VLOOKUP(T79,audio_list_stym!$A$3:$H$18,7,FALSE)</f>
        <v>Gac</v>
      </c>
      <c r="V79" s="22">
        <v>1</v>
      </c>
      <c r="W79" s="22" t="str">
        <f t="shared" si="16"/>
        <v>Gac1</v>
      </c>
    </row>
    <row r="80" spans="1:23" x14ac:dyDescent="0.2">
      <c r="A80" t="str">
        <f t="shared" si="9"/>
        <v>Gac.pic</v>
      </c>
      <c r="B80" t="str">
        <f t="shared" si="10"/>
        <v>Gac.pic3</v>
      </c>
      <c r="C80" s="22" t="s">
        <v>1195</v>
      </c>
      <c r="D80" t="str">
        <f t="shared" si="11"/>
        <v>Fimon</v>
      </c>
      <c r="E80" s="22" t="str">
        <f>VLOOKUP(D80,audio_list_stym!$A$3:$F$18,6,FALSE)</f>
        <v>Gac</v>
      </c>
      <c r="F80" s="22">
        <v>3</v>
      </c>
      <c r="G80" s="22" t="str">
        <f t="shared" si="12"/>
        <v>Fimon.word.search3</v>
      </c>
      <c r="H80" s="22" t="str">
        <f t="shared" si="13"/>
        <v>ФИМОН</v>
      </c>
      <c r="I80" s="30">
        <f>IF(K80&lt;4,K80+1,K80-1)</f>
        <v>4</v>
      </c>
      <c r="J80" s="30">
        <f>IF(K80&lt;4,K80+2,K80-2)</f>
        <v>3</v>
      </c>
      <c r="K80">
        <f>VLOOKUP(E80,$P$2:$Q$9,2,FALSE)</f>
        <v>5</v>
      </c>
      <c r="L80" s="31">
        <f>IF(K80&lt;4,K80+3,K80-3)</f>
        <v>2</v>
      </c>
      <c r="M80">
        <v>3</v>
      </c>
      <c r="N80" t="str">
        <f t="shared" si="14"/>
        <v>a</v>
      </c>
      <c r="S80" s="29" t="s">
        <v>1194</v>
      </c>
      <c r="T80" t="str">
        <f t="shared" si="15"/>
        <v>Fimon</v>
      </c>
      <c r="U80" s="22" t="str">
        <f>VLOOKUP(T80,audio_list_stym!$A$3:$H$18,7,FALSE)</f>
        <v>Noni</v>
      </c>
      <c r="V80" s="22">
        <v>1</v>
      </c>
      <c r="W80" s="22" t="str">
        <f t="shared" si="16"/>
        <v>Noni1</v>
      </c>
    </row>
    <row r="81" spans="1:23" x14ac:dyDescent="0.2">
      <c r="A81" t="str">
        <f t="shared" si="9"/>
        <v>Gac.pic</v>
      </c>
      <c r="B81" t="str">
        <f t="shared" si="10"/>
        <v>Gac.pic4</v>
      </c>
      <c r="C81" s="22" t="s">
        <v>1195</v>
      </c>
      <c r="D81" t="str">
        <f t="shared" si="11"/>
        <v>Fimon</v>
      </c>
      <c r="E81" s="22" t="str">
        <f>VLOOKUP(D81,audio_list_stym!$A$3:$F$18,6,FALSE)</f>
        <v>Gac</v>
      </c>
      <c r="F81" s="22">
        <v>4</v>
      </c>
      <c r="G81" s="22" t="str">
        <f t="shared" si="12"/>
        <v>Fimon.word.search4</v>
      </c>
      <c r="H81" s="22" t="str">
        <f t="shared" si="13"/>
        <v>ФИМОН</v>
      </c>
      <c r="I81" s="30">
        <f>IF(L81&lt;4,L81+1,L81-1)</f>
        <v>4</v>
      </c>
      <c r="J81" s="30">
        <f>IF(L81&lt;4,L81+2,L81-2)</f>
        <v>3</v>
      </c>
      <c r="K81" s="30">
        <f>IF(L81&lt;4,L81+3,L81-3)</f>
        <v>2</v>
      </c>
      <c r="L81">
        <f>VLOOKUP(E81,$P$2:$Q$9,2,FALSE)</f>
        <v>5</v>
      </c>
      <c r="M81">
        <v>4</v>
      </c>
      <c r="N81" t="str">
        <f t="shared" si="14"/>
        <v>s</v>
      </c>
      <c r="S81" s="29" t="s">
        <v>1198</v>
      </c>
      <c r="T81" t="str">
        <f t="shared" si="15"/>
        <v>Codis</v>
      </c>
      <c r="U81" s="22" t="str">
        <f>VLOOKUP(T81,audio_list_stym!$A$3:$H$18,7,FALSE)</f>
        <v>Sapota</v>
      </c>
      <c r="V81" s="22">
        <v>1</v>
      </c>
      <c r="W81" s="22" t="str">
        <f t="shared" si="16"/>
        <v>Sapota1</v>
      </c>
    </row>
    <row r="82" spans="1:23" x14ac:dyDescent="0.2">
      <c r="A82" t="str">
        <f t="shared" si="9"/>
        <v>Noni.pic</v>
      </c>
      <c r="B82" t="str">
        <f t="shared" si="10"/>
        <v>Noni.pic1</v>
      </c>
      <c r="C82" s="22" t="s">
        <v>1199</v>
      </c>
      <c r="D82" t="str">
        <f t="shared" si="11"/>
        <v>Codis</v>
      </c>
      <c r="E82" s="22" t="str">
        <f>VLOOKUP(D82,audio_list_stym!$A$3:$F$18,6,FALSE)</f>
        <v>Noni</v>
      </c>
      <c r="F82" s="22">
        <v>1</v>
      </c>
      <c r="G82" s="22" t="str">
        <f t="shared" si="12"/>
        <v>Codis.word.search1</v>
      </c>
      <c r="H82" s="22" t="str">
        <f t="shared" si="13"/>
        <v>КОДИС</v>
      </c>
      <c r="I82">
        <f>VLOOKUP(E82,$P$2:$Q$9,2,FALSE)</f>
        <v>7</v>
      </c>
      <c r="J82" s="30">
        <f>IF(I82&lt;4,I82+1,I82-1)</f>
        <v>6</v>
      </c>
      <c r="K82" s="31">
        <f>IF(I82&lt;4,I82+2,I82-2)</f>
        <v>5</v>
      </c>
      <c r="L82" s="31">
        <f>IF(I82&lt;4,I82+3,I82-3)</f>
        <v>4</v>
      </c>
      <c r="M82">
        <v>1</v>
      </c>
      <c r="N82" t="str">
        <f t="shared" si="14"/>
        <v>q</v>
      </c>
      <c r="S82" s="29" t="s">
        <v>1202</v>
      </c>
      <c r="T82" t="str">
        <f t="shared" si="15"/>
        <v>Gonic</v>
      </c>
      <c r="U82" s="22" t="str">
        <f>VLOOKUP(T82,audio_list_stym!$A$3:$H$18,7,FALSE)</f>
        <v>Tamanid</v>
      </c>
      <c r="V82" s="22">
        <v>1</v>
      </c>
      <c r="W82" s="22" t="str">
        <f t="shared" si="16"/>
        <v>Tamanid1</v>
      </c>
    </row>
    <row r="83" spans="1:23" x14ac:dyDescent="0.2">
      <c r="A83" t="str">
        <f t="shared" si="9"/>
        <v>Noni.pic</v>
      </c>
      <c r="B83" t="str">
        <f t="shared" si="10"/>
        <v>Noni.pic2</v>
      </c>
      <c r="C83" s="22" t="s">
        <v>1199</v>
      </c>
      <c r="D83" t="str">
        <f t="shared" si="11"/>
        <v>Codis</v>
      </c>
      <c r="E83" s="22" t="str">
        <f>VLOOKUP(D83,audio_list_stym!$A$3:$F$18,6,FALSE)</f>
        <v>Noni</v>
      </c>
      <c r="F83" s="22">
        <v>2</v>
      </c>
      <c r="G83" s="22" t="str">
        <f t="shared" si="12"/>
        <v>Codis.word.search2</v>
      </c>
      <c r="H83" s="22" t="str">
        <f t="shared" si="13"/>
        <v>КОДИС</v>
      </c>
      <c r="I83" s="30">
        <f>IF(J83&lt;4,J83+1,J83-1)</f>
        <v>6</v>
      </c>
      <c r="J83">
        <f>VLOOKUP(E83,$P$2:$Q$9,2,FALSE)</f>
        <v>7</v>
      </c>
      <c r="K83" s="31">
        <f>IF(J83&lt;4,J83+2,J83-2)</f>
        <v>5</v>
      </c>
      <c r="L83" s="31">
        <f>IF(J83&lt;4,J83+3,J83-3)</f>
        <v>4</v>
      </c>
      <c r="M83">
        <v>2</v>
      </c>
      <c r="N83" t="str">
        <f t="shared" si="14"/>
        <v>w</v>
      </c>
      <c r="S83" s="29" t="s">
        <v>1206</v>
      </c>
      <c r="T83" t="str">
        <f t="shared" si="15"/>
        <v>Todis</v>
      </c>
      <c r="U83" s="22" t="str">
        <f>VLOOKUP(T83,audio_list_stym!$A$3:$H$18,7,FALSE)</f>
        <v>ZF</v>
      </c>
      <c r="V83" s="22">
        <v>1</v>
      </c>
      <c r="W83" s="22" t="str">
        <f t="shared" si="16"/>
        <v>ZF1</v>
      </c>
    </row>
    <row r="84" spans="1:23" x14ac:dyDescent="0.2">
      <c r="A84" t="str">
        <f t="shared" si="9"/>
        <v>Noni.pic</v>
      </c>
      <c r="B84" t="str">
        <f t="shared" si="10"/>
        <v>Noni.pic3</v>
      </c>
      <c r="C84" s="22" t="s">
        <v>1199</v>
      </c>
      <c r="D84" t="str">
        <f t="shared" si="11"/>
        <v>Codis</v>
      </c>
      <c r="E84" s="22" t="str">
        <f>VLOOKUP(D84,audio_list_stym!$A$3:$F$18,6,FALSE)</f>
        <v>Noni</v>
      </c>
      <c r="F84" s="22">
        <v>3</v>
      </c>
      <c r="G84" s="22" t="str">
        <f t="shared" si="12"/>
        <v>Codis.word.search3</v>
      </c>
      <c r="H84" s="22" t="str">
        <f t="shared" si="13"/>
        <v>КОДИС</v>
      </c>
      <c r="I84" s="30">
        <f>IF(K84&lt;4,K84+1,K84-1)</f>
        <v>6</v>
      </c>
      <c r="J84" s="30">
        <f>IF(K84&lt;4,K84+2,K84-2)</f>
        <v>5</v>
      </c>
      <c r="K84">
        <f>VLOOKUP(E84,$P$2:$Q$9,2,FALSE)</f>
        <v>7</v>
      </c>
      <c r="L84" s="31">
        <f>IF(K84&lt;4,K84+3,K84-3)</f>
        <v>4</v>
      </c>
      <c r="M84">
        <v>3</v>
      </c>
      <c r="N84" t="str">
        <f t="shared" si="14"/>
        <v>a</v>
      </c>
      <c r="S84" s="29" t="s">
        <v>1210</v>
      </c>
      <c r="T84" t="str">
        <f t="shared" si="15"/>
        <v>Pemat</v>
      </c>
      <c r="U84" s="22" t="str">
        <f>VLOOKUP(T84,audio_list_stym!$A$3:$H$18,7,FALSE)</f>
        <v>Ackee</v>
      </c>
      <c r="V84" s="22">
        <v>1</v>
      </c>
      <c r="W84" s="22" t="str">
        <f t="shared" si="16"/>
        <v>Ackee1</v>
      </c>
    </row>
    <row r="85" spans="1:23" x14ac:dyDescent="0.2">
      <c r="A85" t="str">
        <f t="shared" si="9"/>
        <v>Noni.pic</v>
      </c>
      <c r="B85" t="str">
        <f t="shared" si="10"/>
        <v>Noni.pic4</v>
      </c>
      <c r="C85" s="22" t="s">
        <v>1199</v>
      </c>
      <c r="D85" t="str">
        <f t="shared" si="11"/>
        <v>Codis</v>
      </c>
      <c r="E85" s="22" t="str">
        <f>VLOOKUP(D85,audio_list_stym!$A$3:$F$18,6,FALSE)</f>
        <v>Noni</v>
      </c>
      <c r="F85" s="22">
        <v>4</v>
      </c>
      <c r="G85" s="22" t="str">
        <f t="shared" si="12"/>
        <v>Codis.word.search4</v>
      </c>
      <c r="H85" s="22" t="str">
        <f t="shared" si="13"/>
        <v>КОДИС</v>
      </c>
      <c r="I85" s="30">
        <f>IF(L85&lt;4,L85+1,L85-1)</f>
        <v>6</v>
      </c>
      <c r="J85" s="30">
        <f>IF(L85&lt;4,L85+2,L85-2)</f>
        <v>5</v>
      </c>
      <c r="K85" s="30">
        <f>IF(L85&lt;4,L85+3,L85-3)</f>
        <v>4</v>
      </c>
      <c r="L85">
        <f>VLOOKUP(E85,$P$2:$Q$9,2,FALSE)</f>
        <v>7</v>
      </c>
      <c r="M85">
        <v>4</v>
      </c>
      <c r="N85" t="str">
        <f t="shared" si="14"/>
        <v>s</v>
      </c>
      <c r="S85" s="29" t="s">
        <v>1182</v>
      </c>
      <c r="T85" t="str">
        <f t="shared" si="15"/>
        <v>Renan</v>
      </c>
      <c r="U85" s="22" t="str">
        <f>VLOOKUP(T85,audio_list_stym!$A$3:$H$18,7,FALSE)</f>
        <v>Ake</v>
      </c>
      <c r="V85" s="22">
        <v>2</v>
      </c>
      <c r="W85" s="22" t="str">
        <f t="shared" si="16"/>
        <v>Ake2</v>
      </c>
    </row>
    <row r="86" spans="1:23" x14ac:dyDescent="0.2">
      <c r="A86" t="str">
        <f t="shared" si="9"/>
        <v>Sapota.pic</v>
      </c>
      <c r="B86" t="str">
        <f t="shared" si="10"/>
        <v>Sapota.pic1</v>
      </c>
      <c r="C86" s="22" t="s">
        <v>1203</v>
      </c>
      <c r="D86" t="str">
        <f t="shared" si="11"/>
        <v>Gonic</v>
      </c>
      <c r="E86" s="22" t="str">
        <f>VLOOKUP(D86,audio_list_stym!$A$3:$F$18,6,FALSE)</f>
        <v>Sapota</v>
      </c>
      <c r="F86" s="22">
        <v>1</v>
      </c>
      <c r="G86" s="22" t="str">
        <f t="shared" si="12"/>
        <v>Gonic.word.search1</v>
      </c>
      <c r="H86" s="22" t="str">
        <f t="shared" si="13"/>
        <v>ГОНИК</v>
      </c>
      <c r="I86">
        <f>VLOOKUP(E86,$P$2:$Q$9,2,FALSE)</f>
        <v>4</v>
      </c>
      <c r="J86" s="30">
        <f>IF(I86&lt;4,I86+1,I86-1)</f>
        <v>3</v>
      </c>
      <c r="K86" s="31">
        <f>IF(I86&lt;4,I86+2,I86-2)</f>
        <v>2</v>
      </c>
      <c r="L86" s="31">
        <f>IF(I86&lt;4,I86+3,I86-3)</f>
        <v>1</v>
      </c>
      <c r="M86">
        <v>1</v>
      </c>
      <c r="N86" t="str">
        <f t="shared" si="14"/>
        <v>q</v>
      </c>
      <c r="S86" s="29" t="s">
        <v>1186</v>
      </c>
      <c r="T86" t="str">
        <f t="shared" si="15"/>
        <v>Baroh</v>
      </c>
      <c r="U86" s="22" t="str">
        <f>VLOOKUP(T86,audio_list_stym!$A$3:$H$18,7,FALSE)</f>
        <v>Finger</v>
      </c>
      <c r="V86" s="22">
        <v>2</v>
      </c>
      <c r="W86" s="22" t="str">
        <f t="shared" si="16"/>
        <v>Finger2</v>
      </c>
    </row>
    <row r="87" spans="1:23" x14ac:dyDescent="0.2">
      <c r="A87" t="str">
        <f t="shared" si="9"/>
        <v>Sapota.pic</v>
      </c>
      <c r="B87" t="str">
        <f t="shared" si="10"/>
        <v>Sapota.pic2</v>
      </c>
      <c r="C87" s="22" t="s">
        <v>1203</v>
      </c>
      <c r="D87" t="str">
        <f t="shared" si="11"/>
        <v>Gonic</v>
      </c>
      <c r="E87" s="22" t="str">
        <f>VLOOKUP(D87,audio_list_stym!$A$3:$F$18,6,FALSE)</f>
        <v>Sapota</v>
      </c>
      <c r="F87" s="22">
        <v>2</v>
      </c>
      <c r="G87" s="22" t="str">
        <f t="shared" si="12"/>
        <v>Gonic.word.search2</v>
      </c>
      <c r="H87" s="22" t="str">
        <f t="shared" si="13"/>
        <v>ГОНИК</v>
      </c>
      <c r="I87" s="30">
        <f>IF(J87&lt;4,J87+1,J87-1)</f>
        <v>3</v>
      </c>
      <c r="J87">
        <f>VLOOKUP(E87,$P$2:$Q$9,2,FALSE)</f>
        <v>4</v>
      </c>
      <c r="K87" s="31">
        <f>IF(J87&lt;4,J87+2,J87-2)</f>
        <v>2</v>
      </c>
      <c r="L87" s="31">
        <f>IF(J87&lt;4,J87+3,J87-3)</f>
        <v>1</v>
      </c>
      <c r="M87">
        <v>2</v>
      </c>
      <c r="N87" t="str">
        <f t="shared" si="14"/>
        <v>w</v>
      </c>
      <c r="S87" s="29" t="s">
        <v>1190</v>
      </c>
      <c r="T87" t="str">
        <f t="shared" si="15"/>
        <v>Liroh</v>
      </c>
      <c r="U87" s="22" t="str">
        <f>VLOOKUP(T87,audio_list_stym!$A$3:$H$18,7,FALSE)</f>
        <v>Gac</v>
      </c>
      <c r="V87" s="22">
        <v>2</v>
      </c>
      <c r="W87" s="22" t="str">
        <f t="shared" si="16"/>
        <v>Gac2</v>
      </c>
    </row>
    <row r="88" spans="1:23" x14ac:dyDescent="0.2">
      <c r="A88" t="str">
        <f t="shared" si="9"/>
        <v>Sapota.pic</v>
      </c>
      <c r="B88" t="str">
        <f t="shared" si="10"/>
        <v>Sapota.pic3</v>
      </c>
      <c r="C88" s="22" t="s">
        <v>1203</v>
      </c>
      <c r="D88" t="str">
        <f t="shared" si="11"/>
        <v>Gonic</v>
      </c>
      <c r="E88" s="22" t="str">
        <f>VLOOKUP(D88,audio_list_stym!$A$3:$F$18,6,FALSE)</f>
        <v>Sapota</v>
      </c>
      <c r="F88" s="22">
        <v>3</v>
      </c>
      <c r="G88" s="22" t="str">
        <f t="shared" si="12"/>
        <v>Gonic.word.search3</v>
      </c>
      <c r="H88" s="22" t="str">
        <f t="shared" si="13"/>
        <v>ГОНИК</v>
      </c>
      <c r="I88" s="30">
        <f>IF(K88&lt;4,K88+1,K88-1)</f>
        <v>3</v>
      </c>
      <c r="J88" s="30">
        <f>IF(K88&lt;4,K88+2,K88-2)</f>
        <v>2</v>
      </c>
      <c r="K88">
        <f>VLOOKUP(E88,$P$2:$Q$9,2,FALSE)</f>
        <v>4</v>
      </c>
      <c r="L88" s="31">
        <f>IF(K88&lt;4,K88+3,K88-3)</f>
        <v>1</v>
      </c>
      <c r="M88">
        <v>3</v>
      </c>
      <c r="N88" t="str">
        <f t="shared" si="14"/>
        <v>a</v>
      </c>
      <c r="S88" s="29" t="s">
        <v>1194</v>
      </c>
      <c r="T88" t="str">
        <f t="shared" si="15"/>
        <v>Fimon</v>
      </c>
      <c r="U88" s="22" t="str">
        <f>VLOOKUP(T88,audio_list_stym!$A$3:$H$18,7,FALSE)</f>
        <v>Noni</v>
      </c>
      <c r="V88" s="22">
        <v>2</v>
      </c>
      <c r="W88" s="22" t="str">
        <f t="shared" si="16"/>
        <v>Noni2</v>
      </c>
    </row>
    <row r="89" spans="1:23" x14ac:dyDescent="0.2">
      <c r="A89" t="str">
        <f t="shared" si="9"/>
        <v>Sapota.pic</v>
      </c>
      <c r="B89" t="str">
        <f t="shared" si="10"/>
        <v>Sapota.pic4</v>
      </c>
      <c r="C89" s="22" t="s">
        <v>1203</v>
      </c>
      <c r="D89" t="str">
        <f t="shared" si="11"/>
        <v>Gonic</v>
      </c>
      <c r="E89" s="22" t="str">
        <f>VLOOKUP(D89,audio_list_stym!$A$3:$F$18,6,FALSE)</f>
        <v>Sapota</v>
      </c>
      <c r="F89" s="22">
        <v>4</v>
      </c>
      <c r="G89" s="22" t="str">
        <f t="shared" si="12"/>
        <v>Gonic.word.search4</v>
      </c>
      <c r="H89" s="22" t="str">
        <f t="shared" si="13"/>
        <v>ГОНИК</v>
      </c>
      <c r="I89" s="30">
        <f>IF(L89&lt;4,L89+1,L89-1)</f>
        <v>3</v>
      </c>
      <c r="J89" s="30">
        <f>IF(L89&lt;4,L89+2,L89-2)</f>
        <v>2</v>
      </c>
      <c r="K89" s="30">
        <f>IF(L89&lt;4,L89+3,L89-3)</f>
        <v>1</v>
      </c>
      <c r="L89">
        <f>VLOOKUP(E89,$P$2:$Q$9,2,FALSE)</f>
        <v>4</v>
      </c>
      <c r="M89">
        <v>4</v>
      </c>
      <c r="N89" t="str">
        <f t="shared" si="14"/>
        <v>s</v>
      </c>
      <c r="S89" s="29" t="s">
        <v>1198</v>
      </c>
      <c r="T89" t="str">
        <f t="shared" si="15"/>
        <v>Codis</v>
      </c>
      <c r="U89" s="22" t="str">
        <f>VLOOKUP(T89,audio_list_stym!$A$3:$H$18,7,FALSE)</f>
        <v>Sapota</v>
      </c>
      <c r="V89" s="22">
        <v>2</v>
      </c>
      <c r="W89" s="22" t="str">
        <f t="shared" si="16"/>
        <v>Sapota2</v>
      </c>
    </row>
    <row r="90" spans="1:23" x14ac:dyDescent="0.2">
      <c r="A90" t="str">
        <f t="shared" si="9"/>
        <v>Tamanid.pic</v>
      </c>
      <c r="B90" t="str">
        <f t="shared" si="10"/>
        <v>Tamanid.pic1</v>
      </c>
      <c r="C90" s="22" t="s">
        <v>1207</v>
      </c>
      <c r="D90" t="str">
        <f t="shared" si="11"/>
        <v>Todis</v>
      </c>
      <c r="E90" s="22" t="str">
        <f>VLOOKUP(D90,audio_list_stym!$A$3:$F$18,6,FALSE)</f>
        <v>Tamanid</v>
      </c>
      <c r="F90" s="22">
        <v>1</v>
      </c>
      <c r="G90" s="22" t="str">
        <f t="shared" si="12"/>
        <v>Todis.word.search1</v>
      </c>
      <c r="H90" s="22" t="str">
        <f t="shared" si="13"/>
        <v>ТОДИС</v>
      </c>
      <c r="I90">
        <f>VLOOKUP(E90,$P$2:$Q$9,2,FALSE)</f>
        <v>8</v>
      </c>
      <c r="J90" s="30">
        <f>IF(I90&lt;4,I90+1,I90-1)</f>
        <v>7</v>
      </c>
      <c r="K90" s="31">
        <f>IF(I90&lt;4,I90+2,I90-2)</f>
        <v>6</v>
      </c>
      <c r="L90" s="31">
        <f>IF(I90&lt;4,I90+3,I90-3)</f>
        <v>5</v>
      </c>
      <c r="M90">
        <v>1</v>
      </c>
      <c r="N90" t="str">
        <f t="shared" si="14"/>
        <v>q</v>
      </c>
      <c r="S90" s="29" t="s">
        <v>1202</v>
      </c>
      <c r="T90" t="str">
        <f t="shared" si="15"/>
        <v>Gonic</v>
      </c>
      <c r="U90" s="22" t="str">
        <f>VLOOKUP(T90,audio_list_stym!$A$3:$H$18,7,FALSE)</f>
        <v>Tamanid</v>
      </c>
      <c r="V90" s="22">
        <v>2</v>
      </c>
      <c r="W90" s="22" t="str">
        <f t="shared" si="16"/>
        <v>Tamanid2</v>
      </c>
    </row>
    <row r="91" spans="1:23" x14ac:dyDescent="0.2">
      <c r="A91" t="str">
        <f t="shared" si="9"/>
        <v>Tamanid.pic</v>
      </c>
      <c r="B91" t="str">
        <f t="shared" si="10"/>
        <v>Tamanid.pic2</v>
      </c>
      <c r="C91" s="22" t="s">
        <v>1207</v>
      </c>
      <c r="D91" t="str">
        <f t="shared" si="11"/>
        <v>Todis</v>
      </c>
      <c r="E91" s="22" t="str">
        <f>VLOOKUP(D91,audio_list_stym!$A$3:$F$18,6,FALSE)</f>
        <v>Tamanid</v>
      </c>
      <c r="F91" s="22">
        <v>2</v>
      </c>
      <c r="G91" s="22" t="str">
        <f t="shared" si="12"/>
        <v>Todis.word.search2</v>
      </c>
      <c r="H91" s="22" t="str">
        <f t="shared" si="13"/>
        <v>ТОДИС</v>
      </c>
      <c r="I91" s="30">
        <f>IF(J91&lt;4,J91+1,J91-1)</f>
        <v>7</v>
      </c>
      <c r="J91">
        <f>VLOOKUP(E91,$P$2:$Q$9,2,FALSE)</f>
        <v>8</v>
      </c>
      <c r="K91" s="31">
        <f>IF(J91&lt;4,J91+2,J91-2)</f>
        <v>6</v>
      </c>
      <c r="L91" s="31">
        <f>IF(J91&lt;4,J91+3,J91-3)</f>
        <v>5</v>
      </c>
      <c r="M91">
        <v>2</v>
      </c>
      <c r="N91" t="str">
        <f t="shared" si="14"/>
        <v>w</v>
      </c>
      <c r="S91" s="29" t="s">
        <v>1206</v>
      </c>
      <c r="T91" t="str">
        <f t="shared" si="15"/>
        <v>Todis</v>
      </c>
      <c r="U91" s="22" t="str">
        <f>VLOOKUP(T91,audio_list_stym!$A$3:$H$18,7,FALSE)</f>
        <v>ZF</v>
      </c>
      <c r="V91" s="22">
        <v>2</v>
      </c>
      <c r="W91" s="22" t="str">
        <f t="shared" si="16"/>
        <v>ZF2</v>
      </c>
    </row>
    <row r="92" spans="1:23" x14ac:dyDescent="0.2">
      <c r="A92" t="str">
        <f t="shared" si="9"/>
        <v>Tamanid.pic</v>
      </c>
      <c r="B92" t="str">
        <f t="shared" si="10"/>
        <v>Tamanid.pic3</v>
      </c>
      <c r="C92" s="22" t="s">
        <v>1207</v>
      </c>
      <c r="D92" t="str">
        <f t="shared" si="11"/>
        <v>Todis</v>
      </c>
      <c r="E92" s="22" t="str">
        <f>VLOOKUP(D92,audio_list_stym!$A$3:$F$18,6,FALSE)</f>
        <v>Tamanid</v>
      </c>
      <c r="F92" s="22">
        <v>3</v>
      </c>
      <c r="G92" s="22" t="str">
        <f t="shared" si="12"/>
        <v>Todis.word.search3</v>
      </c>
      <c r="H92" s="22" t="str">
        <f t="shared" si="13"/>
        <v>ТОДИС</v>
      </c>
      <c r="I92" s="30">
        <f>IF(K92&lt;4,K92+1,K92-1)</f>
        <v>7</v>
      </c>
      <c r="J92" s="30">
        <f>IF(K92&lt;4,K92+2,K92-2)</f>
        <v>6</v>
      </c>
      <c r="K92">
        <f>VLOOKUP(E92,$P$2:$Q$9,2,FALSE)</f>
        <v>8</v>
      </c>
      <c r="L92" s="31">
        <f>IF(K92&lt;4,K92+3,K92-3)</f>
        <v>5</v>
      </c>
      <c r="M92">
        <v>3</v>
      </c>
      <c r="N92" t="str">
        <f t="shared" si="14"/>
        <v>a</v>
      </c>
      <c r="S92" s="29" t="s">
        <v>1210</v>
      </c>
      <c r="T92" t="str">
        <f t="shared" si="15"/>
        <v>Pemat</v>
      </c>
      <c r="U92" s="22" t="str">
        <f>VLOOKUP(T92,audio_list_stym!$A$3:$H$18,7,FALSE)</f>
        <v>Ackee</v>
      </c>
      <c r="V92" s="22">
        <v>2</v>
      </c>
      <c r="W92" s="22" t="str">
        <f t="shared" si="16"/>
        <v>Ackee2</v>
      </c>
    </row>
    <row r="93" spans="1:23" x14ac:dyDescent="0.2">
      <c r="A93" t="str">
        <f t="shared" si="9"/>
        <v>Tamanid.pic</v>
      </c>
      <c r="B93" t="str">
        <f t="shared" si="10"/>
        <v>Tamanid.pic4</v>
      </c>
      <c r="C93" s="22" t="s">
        <v>1207</v>
      </c>
      <c r="D93" t="str">
        <f t="shared" si="11"/>
        <v>Todis</v>
      </c>
      <c r="E93" s="22" t="str">
        <f>VLOOKUP(D93,audio_list_stym!$A$3:$F$18,6,FALSE)</f>
        <v>Tamanid</v>
      </c>
      <c r="F93" s="22">
        <v>4</v>
      </c>
      <c r="G93" s="22" t="str">
        <f t="shared" si="12"/>
        <v>Todis.word.search4</v>
      </c>
      <c r="H93" s="22" t="str">
        <f t="shared" si="13"/>
        <v>ТОДИС</v>
      </c>
      <c r="I93" s="30">
        <f>IF(L93&lt;4,L93+1,L93-1)</f>
        <v>7</v>
      </c>
      <c r="J93" s="30">
        <f>IF(L93&lt;4,L93+2,L93-2)</f>
        <v>6</v>
      </c>
      <c r="K93" s="30">
        <f>IF(L93&lt;4,L93+3,L93-3)</f>
        <v>5</v>
      </c>
      <c r="L93">
        <f>VLOOKUP(E93,$P$2:$Q$9,2,FALSE)</f>
        <v>8</v>
      </c>
      <c r="M93">
        <v>4</v>
      </c>
      <c r="N93" t="str">
        <f t="shared" si="14"/>
        <v>s</v>
      </c>
      <c r="S93" s="29" t="s">
        <v>1182</v>
      </c>
      <c r="T93" t="str">
        <f t="shared" si="15"/>
        <v>Renan</v>
      </c>
      <c r="U93" s="22" t="str">
        <f>VLOOKUP(T93,audio_list_stym!$A$3:$H$18,7,FALSE)</f>
        <v>Ake</v>
      </c>
      <c r="V93" s="22">
        <v>2</v>
      </c>
      <c r="W93" s="22" t="str">
        <f t="shared" si="16"/>
        <v>Ake2</v>
      </c>
    </row>
    <row r="94" spans="1:23" x14ac:dyDescent="0.2">
      <c r="A94" t="str">
        <f t="shared" si="9"/>
        <v>ZF.pic</v>
      </c>
      <c r="B94" t="str">
        <f t="shared" si="10"/>
        <v>ZF.pic1</v>
      </c>
      <c r="C94" s="22" t="s">
        <v>1211</v>
      </c>
      <c r="D94" t="str">
        <f t="shared" si="11"/>
        <v>Pemat</v>
      </c>
      <c r="E94" s="22" t="str">
        <f>VLOOKUP(D94,audio_list_stym!$A$3:$F$18,6,FALSE)</f>
        <v>ZF</v>
      </c>
      <c r="F94" s="22">
        <v>1</v>
      </c>
      <c r="G94" s="22" t="str">
        <f t="shared" si="12"/>
        <v>Pemat.word.search1</v>
      </c>
      <c r="H94" s="22" t="str">
        <f t="shared" si="13"/>
        <v>ПЕМАТ</v>
      </c>
      <c r="I94">
        <f>VLOOKUP(E94,$P$2:$Q$9,2,FALSE)</f>
        <v>6</v>
      </c>
      <c r="J94" s="30">
        <f>IF(I94&lt;4,I94+1,I94-1)</f>
        <v>5</v>
      </c>
      <c r="K94" s="31">
        <f>IF(I94&lt;4,I94+2,I94-2)</f>
        <v>4</v>
      </c>
      <c r="L94" s="31">
        <f>IF(I94&lt;4,I94+3,I94-3)</f>
        <v>3</v>
      </c>
      <c r="M94">
        <v>1</v>
      </c>
      <c r="N94" t="str">
        <f t="shared" si="14"/>
        <v>q</v>
      </c>
      <c r="S94" s="29" t="s">
        <v>1186</v>
      </c>
      <c r="T94" t="str">
        <f t="shared" si="15"/>
        <v>Baroh</v>
      </c>
      <c r="U94" s="22" t="str">
        <f>VLOOKUP(T94,audio_list_stym!$A$3:$H$18,7,FALSE)</f>
        <v>Finger</v>
      </c>
      <c r="V94" s="22">
        <v>2</v>
      </c>
      <c r="W94" s="22" t="str">
        <f t="shared" si="16"/>
        <v>Finger2</v>
      </c>
    </row>
    <row r="95" spans="1:23" x14ac:dyDescent="0.2">
      <c r="A95" t="str">
        <f t="shared" si="9"/>
        <v>ZF.pic</v>
      </c>
      <c r="B95" t="str">
        <f t="shared" si="10"/>
        <v>ZF.pic2</v>
      </c>
      <c r="C95" s="22" t="s">
        <v>1211</v>
      </c>
      <c r="D95" t="str">
        <f t="shared" si="11"/>
        <v>Pemat</v>
      </c>
      <c r="E95" s="22" t="str">
        <f>VLOOKUP(D95,audio_list_stym!$A$3:$F$18,6,FALSE)</f>
        <v>ZF</v>
      </c>
      <c r="F95" s="22">
        <v>2</v>
      </c>
      <c r="G95" s="22" t="str">
        <f t="shared" si="12"/>
        <v>Pemat.word.search2</v>
      </c>
      <c r="H95" s="22" t="str">
        <f t="shared" si="13"/>
        <v>ПЕМАТ</v>
      </c>
      <c r="I95" s="30">
        <f>IF(J95&lt;4,J95+1,J95-1)</f>
        <v>5</v>
      </c>
      <c r="J95">
        <f>VLOOKUP(E95,$P$2:$Q$9,2,FALSE)</f>
        <v>6</v>
      </c>
      <c r="K95" s="31">
        <f>IF(J95&lt;4,J95+2,J95-2)</f>
        <v>4</v>
      </c>
      <c r="L95" s="31">
        <f>IF(J95&lt;4,J95+3,J95-3)</f>
        <v>3</v>
      </c>
      <c r="M95">
        <v>2</v>
      </c>
      <c r="N95" t="str">
        <f t="shared" si="14"/>
        <v>w</v>
      </c>
      <c r="S95" s="29" t="s">
        <v>1190</v>
      </c>
      <c r="T95" t="str">
        <f t="shared" si="15"/>
        <v>Liroh</v>
      </c>
      <c r="U95" s="22" t="str">
        <f>VLOOKUP(T95,audio_list_stym!$A$3:$H$18,7,FALSE)</f>
        <v>Gac</v>
      </c>
      <c r="V95" s="22">
        <v>2</v>
      </c>
      <c r="W95" s="22" t="str">
        <f t="shared" si="16"/>
        <v>Gac2</v>
      </c>
    </row>
    <row r="96" spans="1:23" x14ac:dyDescent="0.2">
      <c r="A96" t="str">
        <f t="shared" si="9"/>
        <v>ZF.pic</v>
      </c>
      <c r="B96" t="str">
        <f t="shared" si="10"/>
        <v>ZF.pic3</v>
      </c>
      <c r="C96" s="22" t="s">
        <v>1211</v>
      </c>
      <c r="D96" t="str">
        <f t="shared" si="11"/>
        <v>Pemat</v>
      </c>
      <c r="E96" s="22" t="str">
        <f>VLOOKUP(D96,audio_list_stym!$A$3:$F$18,6,FALSE)</f>
        <v>ZF</v>
      </c>
      <c r="F96" s="22">
        <v>3</v>
      </c>
      <c r="G96" s="22" t="str">
        <f t="shared" si="12"/>
        <v>Pemat.word.search3</v>
      </c>
      <c r="H96" s="22" t="str">
        <f t="shared" si="13"/>
        <v>ПЕМАТ</v>
      </c>
      <c r="I96" s="30">
        <f>IF(K96&lt;4,K96+1,K96-1)</f>
        <v>5</v>
      </c>
      <c r="J96" s="30">
        <f>IF(K96&lt;4,K96+2,K96-2)</f>
        <v>4</v>
      </c>
      <c r="K96">
        <f>VLOOKUP(E96,$P$2:$Q$9,2,FALSE)</f>
        <v>6</v>
      </c>
      <c r="L96" s="31">
        <f>IF(K96&lt;4,K96+3,K96-3)</f>
        <v>3</v>
      </c>
      <c r="M96">
        <v>3</v>
      </c>
      <c r="N96" t="str">
        <f t="shared" si="14"/>
        <v>a</v>
      </c>
      <c r="S96" s="29" t="s">
        <v>1194</v>
      </c>
      <c r="T96" t="str">
        <f t="shared" si="15"/>
        <v>Fimon</v>
      </c>
      <c r="U96" s="22" t="str">
        <f>VLOOKUP(T96,audio_list_stym!$A$3:$H$18,7,FALSE)</f>
        <v>Noni</v>
      </c>
      <c r="V96" s="22">
        <v>2</v>
      </c>
      <c r="W96" s="22" t="str">
        <f t="shared" si="16"/>
        <v>Noni2</v>
      </c>
    </row>
    <row r="97" spans="1:23" x14ac:dyDescent="0.2">
      <c r="A97" t="str">
        <f t="shared" si="9"/>
        <v>ZF.pic</v>
      </c>
      <c r="B97" t="str">
        <f t="shared" si="10"/>
        <v>ZF.pic4</v>
      </c>
      <c r="C97" s="22" t="s">
        <v>1211</v>
      </c>
      <c r="D97" t="str">
        <f t="shared" si="11"/>
        <v>Pemat</v>
      </c>
      <c r="E97" s="22" t="str">
        <f>VLOOKUP(D97,audio_list_stym!$A$3:$F$18,6,FALSE)</f>
        <v>ZF</v>
      </c>
      <c r="F97" s="22">
        <v>4</v>
      </c>
      <c r="G97" s="22" t="str">
        <f t="shared" si="12"/>
        <v>Pemat.word.search4</v>
      </c>
      <c r="H97" s="22" t="str">
        <f t="shared" si="13"/>
        <v>ПЕМАТ</v>
      </c>
      <c r="I97" s="30">
        <f>IF(L97&lt;4,L97+1,L97-1)</f>
        <v>5</v>
      </c>
      <c r="J97" s="30">
        <f>IF(L97&lt;4,L97+2,L97-2)</f>
        <v>4</v>
      </c>
      <c r="K97" s="30">
        <f>IF(L97&lt;4,L97+3,L97-3)</f>
        <v>3</v>
      </c>
      <c r="L97">
        <f>VLOOKUP(E97,$P$2:$Q$9,2,FALSE)</f>
        <v>6</v>
      </c>
      <c r="M97">
        <v>4</v>
      </c>
      <c r="N97" t="str">
        <f t="shared" si="14"/>
        <v>s</v>
      </c>
      <c r="S97" s="29" t="s">
        <v>1198</v>
      </c>
      <c r="T97" t="str">
        <f t="shared" si="15"/>
        <v>Codis</v>
      </c>
      <c r="U97" s="22" t="str">
        <f>VLOOKUP(T97,audio_list_stym!$A$3:$H$18,7,FALSE)</f>
        <v>Sapota</v>
      </c>
      <c r="V97" s="22">
        <v>2</v>
      </c>
      <c r="W97" s="22" t="str">
        <f t="shared" si="16"/>
        <v>Sapota2</v>
      </c>
    </row>
    <row r="98" spans="1:23" x14ac:dyDescent="0.2">
      <c r="B98" t="s">
        <v>1252</v>
      </c>
      <c r="C98" s="29" t="s">
        <v>1183</v>
      </c>
      <c r="D98" t="str">
        <f>LEFT(C98,5)</f>
        <v>Renan</v>
      </c>
      <c r="E98" s="22" t="str">
        <f>VLOOKUP(D98,audio_list_stym!$A$3:$F$18,6,FALSE)</f>
        <v>Ackee</v>
      </c>
      <c r="F98" s="22">
        <v>5</v>
      </c>
      <c r="G98" s="22" t="str">
        <f t="shared" si="12"/>
        <v>Renan.word.search5</v>
      </c>
      <c r="H98" s="22" t="str">
        <f t="shared" si="13"/>
        <v>РЕНАН</v>
      </c>
      <c r="I98" s="30">
        <f>IF(L98&lt;4,L98+1,L98-1)</f>
        <v>2</v>
      </c>
      <c r="J98" s="30">
        <f>IF(L98&lt;4,L98+2,L98-2)</f>
        <v>3</v>
      </c>
      <c r="K98" s="30">
        <f>IF(L98&lt;4,L98+3,L98-3)</f>
        <v>4</v>
      </c>
      <c r="L98">
        <f>VLOOKUP(E98,$P$2:$Q$9,2,FALSE)</f>
        <v>1</v>
      </c>
      <c r="M98">
        <v>4</v>
      </c>
      <c r="N98" t="str">
        <f t="shared" si="14"/>
        <v>s</v>
      </c>
      <c r="S98" s="29" t="s">
        <v>1202</v>
      </c>
      <c r="T98" t="str">
        <f t="shared" si="15"/>
        <v>Gonic</v>
      </c>
      <c r="U98" s="22" t="str">
        <f>VLOOKUP(T98,audio_list_stym!$A$3:$H$18,7,FALSE)</f>
        <v>Tamanid</v>
      </c>
      <c r="V98" s="22">
        <v>2</v>
      </c>
      <c r="W98" s="22" t="str">
        <f t="shared" si="16"/>
        <v>Tamanid2</v>
      </c>
    </row>
    <row r="99" spans="1:23" x14ac:dyDescent="0.2">
      <c r="B99" t="s">
        <v>1253</v>
      </c>
      <c r="C99" s="29" t="s">
        <v>1183</v>
      </c>
      <c r="D99" t="str">
        <f t="shared" ref="D99:D101" si="17">LEFT(C99,5)</f>
        <v>Renan</v>
      </c>
      <c r="E99" s="22" t="str">
        <f>VLOOKUP(D99,audio_list_stym!$A$3:$F$18,6,FALSE)</f>
        <v>Ackee</v>
      </c>
      <c r="F99" s="22">
        <v>6</v>
      </c>
      <c r="G99" s="22" t="str">
        <f t="shared" si="12"/>
        <v>Renan.word.search6</v>
      </c>
      <c r="H99" s="22" t="str">
        <f t="shared" si="13"/>
        <v>РЕНАН</v>
      </c>
      <c r="I99" s="30">
        <f>IF(K99&lt;4,K99+1,K99-1)</f>
        <v>2</v>
      </c>
      <c r="J99" s="30">
        <f>IF(K99&lt;4,K99+2,K99-2)</f>
        <v>3</v>
      </c>
      <c r="K99">
        <f>VLOOKUP(E99,$P$2:$Q$9,2,FALSE)</f>
        <v>1</v>
      </c>
      <c r="L99" s="30">
        <f>IF(K99&lt;4,K99+3,K99-3)</f>
        <v>4</v>
      </c>
      <c r="M99">
        <v>3</v>
      </c>
      <c r="N99" t="str">
        <f t="shared" si="14"/>
        <v>a</v>
      </c>
      <c r="S99" s="29" t="s">
        <v>1206</v>
      </c>
      <c r="T99" t="str">
        <f t="shared" si="15"/>
        <v>Todis</v>
      </c>
      <c r="U99" s="22" t="str">
        <f>VLOOKUP(T99,audio_list_stym!$A$3:$H$18,7,FALSE)</f>
        <v>ZF</v>
      </c>
      <c r="V99" s="22">
        <v>2</v>
      </c>
      <c r="W99" s="22" t="str">
        <f t="shared" si="16"/>
        <v>ZF2</v>
      </c>
    </row>
    <row r="100" spans="1:23" x14ac:dyDescent="0.2">
      <c r="B100" t="s">
        <v>1254</v>
      </c>
      <c r="C100" s="29" t="s">
        <v>1183</v>
      </c>
      <c r="D100" t="str">
        <f t="shared" si="17"/>
        <v>Renan</v>
      </c>
      <c r="E100" s="22" t="str">
        <f>VLOOKUP(D100,audio_list_stym!$A$3:$F$18,6,FALSE)</f>
        <v>Ackee</v>
      </c>
      <c r="F100" s="22">
        <v>7</v>
      </c>
      <c r="G100" s="22" t="str">
        <f t="shared" si="12"/>
        <v>Renan.word.search7</v>
      </c>
      <c r="H100" s="22" t="str">
        <f t="shared" si="13"/>
        <v>РЕНАН</v>
      </c>
      <c r="I100" s="30">
        <f>IF(J100&lt;4,J100+1,J100-1)</f>
        <v>2</v>
      </c>
      <c r="J100">
        <f>VLOOKUP(E100,$P$2:$Q$9,2,FALSE)</f>
        <v>1</v>
      </c>
      <c r="K100" s="30">
        <f>IF(J67&lt;4,J100+2,J100-2)</f>
        <v>3</v>
      </c>
      <c r="L100" s="30">
        <f>IF(J100&lt;4,J100+3,J100-3)</f>
        <v>4</v>
      </c>
      <c r="M100">
        <v>2</v>
      </c>
      <c r="N100" t="str">
        <f t="shared" si="14"/>
        <v>w</v>
      </c>
      <c r="S100" s="29" t="s">
        <v>1210</v>
      </c>
      <c r="T100" t="str">
        <f t="shared" si="15"/>
        <v>Pemat</v>
      </c>
      <c r="U100" s="22" t="str">
        <f>VLOOKUP(T100,audio_list_stym!$A$3:$H$18,7,FALSE)</f>
        <v>Ackee</v>
      </c>
      <c r="V100" s="22">
        <v>2</v>
      </c>
      <c r="W100" s="22" t="str">
        <f t="shared" si="16"/>
        <v>Ackee2</v>
      </c>
    </row>
    <row r="101" spans="1:23" x14ac:dyDescent="0.2">
      <c r="B101" t="s">
        <v>1255</v>
      </c>
      <c r="C101" s="29" t="s">
        <v>1183</v>
      </c>
      <c r="D101" t="str">
        <f t="shared" si="17"/>
        <v>Renan</v>
      </c>
      <c r="E101" s="22" t="str">
        <f>VLOOKUP(D101,audio_list_stym!$A$3:$F$18,6,FALSE)</f>
        <v>Ackee</v>
      </c>
      <c r="F101" s="22">
        <v>8</v>
      </c>
      <c r="G101" s="22" t="str">
        <f t="shared" si="12"/>
        <v>Renan.word.search8</v>
      </c>
      <c r="H101" s="22" t="str">
        <f t="shared" si="13"/>
        <v>РЕНАН</v>
      </c>
      <c r="I101">
        <f>VLOOKUP(E101,$P$2:$Q$9,2,FALSE)</f>
        <v>1</v>
      </c>
      <c r="J101" s="30">
        <f>IF(I101&lt;4,I101+2,I101-2)</f>
        <v>3</v>
      </c>
      <c r="K101" s="30">
        <f>IF(I101&lt;4,I101+3,I101-3)</f>
        <v>4</v>
      </c>
      <c r="L101" s="30">
        <f>IF(I101&lt;4,I101+4,I101-4)</f>
        <v>5</v>
      </c>
      <c r="M101">
        <v>1</v>
      </c>
      <c r="N101" t="str">
        <f t="shared" si="14"/>
        <v>q</v>
      </c>
      <c r="S101" s="29" t="s">
        <v>1182</v>
      </c>
      <c r="T101" t="str">
        <f t="shared" si="15"/>
        <v>Renan</v>
      </c>
      <c r="U101" s="22" t="str">
        <f>VLOOKUP(T101,audio_list_stym!$A$3:$H$18,7,FALSE)</f>
        <v>Ake</v>
      </c>
      <c r="V101" s="22">
        <v>3</v>
      </c>
      <c r="W101" s="22" t="str">
        <f t="shared" si="16"/>
        <v>Ake3</v>
      </c>
    </row>
    <row r="102" spans="1:23" x14ac:dyDescent="0.2">
      <c r="B102" t="s">
        <v>1256</v>
      </c>
      <c r="C102" s="29" t="s">
        <v>1187</v>
      </c>
      <c r="D102" t="str">
        <f t="shared" si="11"/>
        <v>Baroh</v>
      </c>
      <c r="E102" s="22" t="str">
        <f>VLOOKUP(D102,audio_list_stym!$A$3:$F$18,6,FALSE)</f>
        <v>Ake</v>
      </c>
      <c r="F102" s="22">
        <v>5</v>
      </c>
      <c r="G102" s="22" t="str">
        <f t="shared" si="12"/>
        <v>Baroh.word.search5</v>
      </c>
      <c r="H102" s="22" t="str">
        <f t="shared" si="13"/>
        <v>БАРОХ</v>
      </c>
      <c r="I102" s="30">
        <f>IF(L102&lt;4,L102+1,L102-1)</f>
        <v>3</v>
      </c>
      <c r="J102" s="30">
        <f>IF(L102&lt;4,L102+2,L102-2)</f>
        <v>4</v>
      </c>
      <c r="K102" s="30">
        <f>IF(L102&lt;4,L102+3,L102-3)</f>
        <v>5</v>
      </c>
      <c r="L102">
        <f>VLOOKUP(E102,$P$2:$Q$9,2,FALSE)</f>
        <v>2</v>
      </c>
      <c r="M102">
        <v>4</v>
      </c>
      <c r="N102" t="str">
        <f t="shared" si="14"/>
        <v>s</v>
      </c>
      <c r="S102" s="29" t="s">
        <v>1186</v>
      </c>
      <c r="T102" t="str">
        <f t="shared" si="15"/>
        <v>Baroh</v>
      </c>
      <c r="U102" s="22" t="str">
        <f>VLOOKUP(T102,audio_list_stym!$A$3:$H$18,7,FALSE)</f>
        <v>Finger</v>
      </c>
      <c r="V102" s="22">
        <v>3</v>
      </c>
      <c r="W102" s="22" t="str">
        <f t="shared" si="16"/>
        <v>Finger3</v>
      </c>
    </row>
    <row r="103" spans="1:23" x14ac:dyDescent="0.2">
      <c r="B103" t="s">
        <v>1257</v>
      </c>
      <c r="C103" s="29" t="s">
        <v>1187</v>
      </c>
      <c r="D103" t="str">
        <f t="shared" si="11"/>
        <v>Baroh</v>
      </c>
      <c r="E103" s="22" t="str">
        <f>VLOOKUP(D103,audio_list_stym!$A$3:$F$18,6,FALSE)</f>
        <v>Ake</v>
      </c>
      <c r="F103" s="22">
        <v>6</v>
      </c>
      <c r="G103" s="22" t="str">
        <f t="shared" si="12"/>
        <v>Baroh.word.search6</v>
      </c>
      <c r="H103" s="22" t="str">
        <f t="shared" si="13"/>
        <v>БАРОХ</v>
      </c>
      <c r="I103" s="30">
        <f>IF(K103&lt;4,K103+1,K103-1)</f>
        <v>3</v>
      </c>
      <c r="J103" s="30">
        <f>IF(K103&lt;4,K103+2,K103-2)</f>
        <v>4</v>
      </c>
      <c r="K103">
        <f>VLOOKUP(E103,$P$2:$Q$9,2,FALSE)</f>
        <v>2</v>
      </c>
      <c r="L103" s="30">
        <f>IF(K103&lt;4,K103+3,K103-3)</f>
        <v>5</v>
      </c>
      <c r="M103">
        <v>3</v>
      </c>
      <c r="N103" t="str">
        <f t="shared" si="14"/>
        <v>a</v>
      </c>
      <c r="S103" s="29" t="s">
        <v>1190</v>
      </c>
      <c r="T103" t="str">
        <f t="shared" si="15"/>
        <v>Liroh</v>
      </c>
      <c r="U103" s="22" t="str">
        <f>VLOOKUP(T103,audio_list_stym!$A$3:$H$18,7,FALSE)</f>
        <v>Gac</v>
      </c>
      <c r="V103" s="22">
        <v>3</v>
      </c>
      <c r="W103" s="22" t="str">
        <f t="shared" si="16"/>
        <v>Gac3</v>
      </c>
    </row>
    <row r="104" spans="1:23" x14ac:dyDescent="0.2">
      <c r="B104" t="s">
        <v>1258</v>
      </c>
      <c r="C104" s="29" t="s">
        <v>1187</v>
      </c>
      <c r="D104" t="str">
        <f t="shared" si="11"/>
        <v>Baroh</v>
      </c>
      <c r="E104" s="22" t="str">
        <f>VLOOKUP(D104,audio_list_stym!$A$3:$F$18,6,FALSE)</f>
        <v>Ake</v>
      </c>
      <c r="F104" s="22">
        <v>7</v>
      </c>
      <c r="G104" s="22" t="str">
        <f t="shared" si="12"/>
        <v>Baroh.word.search7</v>
      </c>
      <c r="H104" s="22" t="str">
        <f t="shared" si="13"/>
        <v>БАРОХ</v>
      </c>
      <c r="I104" s="30">
        <f>IF(J104&lt;4,J104+1,J104-1)</f>
        <v>3</v>
      </c>
      <c r="J104">
        <f>VLOOKUP(E104,$P$2:$Q$9,2,FALSE)</f>
        <v>2</v>
      </c>
      <c r="K104" s="30">
        <f>IF(J71&lt;4,J104+2,J104-2)</f>
        <v>4</v>
      </c>
      <c r="L104" s="30">
        <f>IF(J104&lt;4,J104+3,J104-3)</f>
        <v>5</v>
      </c>
      <c r="M104">
        <v>2</v>
      </c>
      <c r="N104" t="str">
        <f t="shared" si="14"/>
        <v>w</v>
      </c>
      <c r="S104" s="29" t="s">
        <v>1194</v>
      </c>
      <c r="T104" t="str">
        <f t="shared" si="15"/>
        <v>Fimon</v>
      </c>
      <c r="U104" s="22" t="str">
        <f>VLOOKUP(T104,audio_list_stym!$A$3:$H$18,7,FALSE)</f>
        <v>Noni</v>
      </c>
      <c r="V104" s="22">
        <v>3</v>
      </c>
      <c r="W104" s="22" t="str">
        <f t="shared" si="16"/>
        <v>Noni3</v>
      </c>
    </row>
    <row r="105" spans="1:23" x14ac:dyDescent="0.2">
      <c r="B105" t="s">
        <v>1259</v>
      </c>
      <c r="C105" s="29" t="s">
        <v>1187</v>
      </c>
      <c r="D105" t="str">
        <f t="shared" si="11"/>
        <v>Baroh</v>
      </c>
      <c r="E105" s="22" t="str">
        <f>VLOOKUP(D105,audio_list_stym!$A$3:$F$18,6,FALSE)</f>
        <v>Ake</v>
      </c>
      <c r="F105" s="22">
        <v>8</v>
      </c>
      <c r="G105" s="22" t="str">
        <f t="shared" si="12"/>
        <v>Baroh.word.search8</v>
      </c>
      <c r="H105" s="22" t="str">
        <f t="shared" si="13"/>
        <v>БАРОХ</v>
      </c>
      <c r="I105">
        <f>VLOOKUP(E105,$P$2:$Q$9,2,FALSE)</f>
        <v>2</v>
      </c>
      <c r="J105" s="30">
        <f>IF(I105&lt;4,I105+2,I105-2)</f>
        <v>4</v>
      </c>
      <c r="K105" s="30">
        <f>IF(I105&lt;4,I105+3,I105-3)</f>
        <v>5</v>
      </c>
      <c r="L105" s="30">
        <f>IF(I105&lt;4,I105+4,I105-4)</f>
        <v>6</v>
      </c>
      <c r="M105">
        <v>1</v>
      </c>
      <c r="N105" t="str">
        <f t="shared" si="14"/>
        <v>q</v>
      </c>
      <c r="S105" s="29" t="s">
        <v>1198</v>
      </c>
      <c r="T105" t="str">
        <f t="shared" si="15"/>
        <v>Codis</v>
      </c>
      <c r="U105" s="22" t="str">
        <f>VLOOKUP(T105,audio_list_stym!$A$3:$H$18,7,FALSE)</f>
        <v>Sapota</v>
      </c>
      <c r="V105" s="22">
        <v>3</v>
      </c>
      <c r="W105" s="22" t="str">
        <f t="shared" si="16"/>
        <v>Sapota3</v>
      </c>
    </row>
    <row r="106" spans="1:23" x14ac:dyDescent="0.2">
      <c r="B106" t="s">
        <v>1256</v>
      </c>
      <c r="C106" s="29" t="s">
        <v>1191</v>
      </c>
      <c r="D106" t="str">
        <f t="shared" si="11"/>
        <v>Liroh</v>
      </c>
      <c r="E106" s="22" t="str">
        <f>VLOOKUP(D106,audio_list_stym!$A$3:$F$18,6,FALSE)</f>
        <v>Finger</v>
      </c>
      <c r="F106" s="22">
        <v>5</v>
      </c>
      <c r="G106" s="22" t="str">
        <f t="shared" si="12"/>
        <v>Liroh.word.search5</v>
      </c>
      <c r="H106" s="22" t="str">
        <f t="shared" si="13"/>
        <v>ЛИРОХ</v>
      </c>
      <c r="I106" s="30">
        <f>IF(L106&lt;4,L106+1,L106-1)</f>
        <v>4</v>
      </c>
      <c r="J106" s="30">
        <f>IF(L106&lt;4,L106+2,L106-2)</f>
        <v>5</v>
      </c>
      <c r="K106" s="30">
        <f>IF(L106&lt;4,L106+3,L106-3)</f>
        <v>6</v>
      </c>
      <c r="L106">
        <f>VLOOKUP(E106,$P$2:$Q$9,2,FALSE)</f>
        <v>3</v>
      </c>
      <c r="M106">
        <v>4</v>
      </c>
      <c r="N106" t="str">
        <f t="shared" si="14"/>
        <v>s</v>
      </c>
      <c r="S106" s="29" t="s">
        <v>1202</v>
      </c>
      <c r="T106" t="str">
        <f t="shared" si="15"/>
        <v>Gonic</v>
      </c>
      <c r="U106" s="22" t="str">
        <f>VLOOKUP(T106,audio_list_stym!$A$3:$H$18,7,FALSE)</f>
        <v>Tamanid</v>
      </c>
      <c r="V106" s="22">
        <v>3</v>
      </c>
      <c r="W106" s="22" t="str">
        <f t="shared" si="16"/>
        <v>Tamanid3</v>
      </c>
    </row>
    <row r="107" spans="1:23" x14ac:dyDescent="0.2">
      <c r="B107" t="s">
        <v>1257</v>
      </c>
      <c r="C107" s="29" t="s">
        <v>1191</v>
      </c>
      <c r="D107" t="str">
        <f t="shared" si="11"/>
        <v>Liroh</v>
      </c>
      <c r="E107" s="22" t="str">
        <f>VLOOKUP(D107,audio_list_stym!$A$3:$F$18,6,FALSE)</f>
        <v>Finger</v>
      </c>
      <c r="F107" s="22">
        <v>6</v>
      </c>
      <c r="G107" s="22" t="str">
        <f t="shared" si="12"/>
        <v>Liroh.word.search6</v>
      </c>
      <c r="H107" s="22" t="str">
        <f t="shared" si="13"/>
        <v>ЛИРОХ</v>
      </c>
      <c r="I107" s="30">
        <f>IF(K107&lt;4,K107+1,K107-1)</f>
        <v>4</v>
      </c>
      <c r="J107" s="30">
        <f>IF(K107&lt;4,K107+2,K107-2)</f>
        <v>5</v>
      </c>
      <c r="K107">
        <f>VLOOKUP(E107,$P$2:$Q$9,2,FALSE)</f>
        <v>3</v>
      </c>
      <c r="L107" s="30">
        <f>IF(K107&lt;4,K107+3,K107-3)</f>
        <v>6</v>
      </c>
      <c r="M107">
        <v>3</v>
      </c>
      <c r="N107" t="str">
        <f t="shared" si="14"/>
        <v>a</v>
      </c>
      <c r="S107" s="29" t="s">
        <v>1206</v>
      </c>
      <c r="T107" t="str">
        <f t="shared" si="15"/>
        <v>Todis</v>
      </c>
      <c r="U107" s="22" t="str">
        <f>VLOOKUP(T107,audio_list_stym!$A$3:$H$18,7,FALSE)</f>
        <v>ZF</v>
      </c>
      <c r="V107" s="22">
        <v>3</v>
      </c>
      <c r="W107" s="22" t="str">
        <f t="shared" si="16"/>
        <v>ZF3</v>
      </c>
    </row>
    <row r="108" spans="1:23" x14ac:dyDescent="0.2">
      <c r="B108" t="s">
        <v>1258</v>
      </c>
      <c r="C108" s="29" t="s">
        <v>1191</v>
      </c>
      <c r="D108" t="str">
        <f t="shared" si="11"/>
        <v>Liroh</v>
      </c>
      <c r="E108" s="22" t="str">
        <f>VLOOKUP(D108,audio_list_stym!$A$3:$F$18,6,FALSE)</f>
        <v>Finger</v>
      </c>
      <c r="F108" s="22">
        <v>7</v>
      </c>
      <c r="G108" s="22" t="str">
        <f t="shared" si="12"/>
        <v>Liroh.word.search7</v>
      </c>
      <c r="H108" s="22" t="str">
        <f t="shared" si="13"/>
        <v>ЛИРОХ</v>
      </c>
      <c r="I108" s="30">
        <f>IF(J108&lt;4,J108+1,J108-1)</f>
        <v>4</v>
      </c>
      <c r="J108">
        <f>VLOOKUP(E108,$P$2:$Q$9,2,FALSE)</f>
        <v>3</v>
      </c>
      <c r="K108" s="30">
        <f>IF(J75&lt;4,J108+2,J108-2)</f>
        <v>5</v>
      </c>
      <c r="L108" s="30">
        <f>IF(J108&lt;4,J108+3,J108-3)</f>
        <v>6</v>
      </c>
      <c r="M108">
        <v>2</v>
      </c>
      <c r="N108" t="str">
        <f t="shared" si="14"/>
        <v>w</v>
      </c>
      <c r="S108" s="29" t="s">
        <v>1210</v>
      </c>
      <c r="T108" t="str">
        <f t="shared" si="15"/>
        <v>Pemat</v>
      </c>
      <c r="U108" s="22" t="str">
        <f>VLOOKUP(T108,audio_list_stym!$A$3:$H$18,7,FALSE)</f>
        <v>Ackee</v>
      </c>
      <c r="V108" s="22">
        <v>3</v>
      </c>
      <c r="W108" s="22" t="str">
        <f t="shared" si="16"/>
        <v>Ackee3</v>
      </c>
    </row>
    <row r="109" spans="1:23" x14ac:dyDescent="0.2">
      <c r="B109" t="s">
        <v>1259</v>
      </c>
      <c r="C109" s="29" t="s">
        <v>1191</v>
      </c>
      <c r="D109" t="str">
        <f t="shared" si="11"/>
        <v>Liroh</v>
      </c>
      <c r="E109" s="22" t="str">
        <f>VLOOKUP(D109,audio_list_stym!$A$3:$F$18,6,FALSE)</f>
        <v>Finger</v>
      </c>
      <c r="F109" s="22">
        <v>8</v>
      </c>
      <c r="G109" s="22" t="str">
        <f t="shared" si="12"/>
        <v>Liroh.word.search8</v>
      </c>
      <c r="H109" s="22" t="str">
        <f t="shared" si="13"/>
        <v>ЛИРОХ</v>
      </c>
      <c r="I109">
        <f>VLOOKUP(E109,$P$2:$Q$9,2,FALSE)</f>
        <v>3</v>
      </c>
      <c r="J109" s="30">
        <f>IF(I109&lt;4,I109+2,I109-2)</f>
        <v>5</v>
      </c>
      <c r="K109" s="30">
        <f>IF(I109&lt;4,I109+3,I109-3)</f>
        <v>6</v>
      </c>
      <c r="L109" s="30">
        <f>IF(I109&lt;4,I109+4,I109-4)</f>
        <v>7</v>
      </c>
      <c r="M109">
        <v>1</v>
      </c>
      <c r="N109" t="str">
        <f t="shared" si="14"/>
        <v>q</v>
      </c>
      <c r="S109" s="29" t="s">
        <v>1182</v>
      </c>
      <c r="T109" t="str">
        <f t="shared" si="15"/>
        <v>Renan</v>
      </c>
      <c r="U109" s="22" t="str">
        <f>VLOOKUP(T109,audio_list_stym!$A$3:$H$18,7,FALSE)</f>
        <v>Ake</v>
      </c>
      <c r="V109" s="22">
        <v>3</v>
      </c>
      <c r="W109" s="22" t="str">
        <f t="shared" si="16"/>
        <v>Ake3</v>
      </c>
    </row>
    <row r="110" spans="1:23" x14ac:dyDescent="0.2">
      <c r="B110" t="s">
        <v>1252</v>
      </c>
      <c r="C110" s="29" t="s">
        <v>1195</v>
      </c>
      <c r="D110" t="str">
        <f t="shared" si="11"/>
        <v>Fimon</v>
      </c>
      <c r="E110" s="22" t="str">
        <f>VLOOKUP(D110,audio_list_stym!$A$3:$F$18,6,FALSE)</f>
        <v>Gac</v>
      </c>
      <c r="F110" s="22">
        <v>5</v>
      </c>
      <c r="G110" s="22" t="str">
        <f t="shared" si="12"/>
        <v>Fimon.word.search5</v>
      </c>
      <c r="H110" s="22" t="str">
        <f t="shared" si="13"/>
        <v>ФИМОН</v>
      </c>
      <c r="I110" s="30">
        <f>IF(L110&lt;4,L110+1,L110-1)</f>
        <v>4</v>
      </c>
      <c r="J110" s="30">
        <f>IF(L110&lt;4,L110+2,L110-2)</f>
        <v>3</v>
      </c>
      <c r="K110" s="30">
        <f>IF(L110&lt;4,L110+3,L110-3)</f>
        <v>2</v>
      </c>
      <c r="L110">
        <f>VLOOKUP(E110,$P$2:$Q$9,2,FALSE)</f>
        <v>5</v>
      </c>
      <c r="M110">
        <v>4</v>
      </c>
      <c r="N110" t="str">
        <f t="shared" si="14"/>
        <v>s</v>
      </c>
      <c r="S110" s="29" t="s">
        <v>1186</v>
      </c>
      <c r="T110" t="str">
        <f t="shared" si="15"/>
        <v>Baroh</v>
      </c>
      <c r="U110" s="22" t="str">
        <f>VLOOKUP(T110,audio_list_stym!$A$3:$H$18,7,FALSE)</f>
        <v>Finger</v>
      </c>
      <c r="V110" s="22">
        <v>3</v>
      </c>
      <c r="W110" s="22" t="str">
        <f t="shared" si="16"/>
        <v>Finger3</v>
      </c>
    </row>
    <row r="111" spans="1:23" x14ac:dyDescent="0.2">
      <c r="B111" t="s">
        <v>1253</v>
      </c>
      <c r="C111" s="29" t="s">
        <v>1195</v>
      </c>
      <c r="D111" t="str">
        <f t="shared" si="11"/>
        <v>Fimon</v>
      </c>
      <c r="E111" s="22" t="str">
        <f>VLOOKUP(D111,audio_list_stym!$A$3:$F$18,6,FALSE)</f>
        <v>Gac</v>
      </c>
      <c r="F111" s="22">
        <v>6</v>
      </c>
      <c r="G111" s="22" t="str">
        <f t="shared" si="12"/>
        <v>Fimon.word.search6</v>
      </c>
      <c r="H111" s="22" t="str">
        <f t="shared" si="13"/>
        <v>ФИМОН</v>
      </c>
      <c r="I111" s="30">
        <f>IF(K111&lt;4,K111+1,K111-1)</f>
        <v>4</v>
      </c>
      <c r="J111" s="30">
        <f>IF(K111&lt;4,K111+2,K111-2)</f>
        <v>3</v>
      </c>
      <c r="K111">
        <f>VLOOKUP(E111,$P$2:$Q$9,2,FALSE)</f>
        <v>5</v>
      </c>
      <c r="L111" s="30">
        <f>IF(K111&lt;4,K111+3,K111-3)</f>
        <v>2</v>
      </c>
      <c r="M111">
        <v>3</v>
      </c>
      <c r="N111" t="str">
        <f t="shared" si="14"/>
        <v>a</v>
      </c>
      <c r="S111" s="29" t="s">
        <v>1190</v>
      </c>
      <c r="T111" t="str">
        <f t="shared" si="15"/>
        <v>Liroh</v>
      </c>
      <c r="U111" s="22" t="str">
        <f>VLOOKUP(T111,audio_list_stym!$A$3:$H$18,7,FALSE)</f>
        <v>Gac</v>
      </c>
      <c r="V111" s="22">
        <v>3</v>
      </c>
      <c r="W111" s="22" t="str">
        <f t="shared" si="16"/>
        <v>Gac3</v>
      </c>
    </row>
    <row r="112" spans="1:23" x14ac:dyDescent="0.2">
      <c r="B112" t="s">
        <v>1254</v>
      </c>
      <c r="C112" s="29" t="s">
        <v>1195</v>
      </c>
      <c r="D112" t="str">
        <f t="shared" si="11"/>
        <v>Fimon</v>
      </c>
      <c r="E112" s="22" t="str">
        <f>VLOOKUP(D112,audio_list_stym!$A$3:$F$18,6,FALSE)</f>
        <v>Gac</v>
      </c>
      <c r="F112" s="22">
        <v>7</v>
      </c>
      <c r="G112" s="22" t="str">
        <f t="shared" si="12"/>
        <v>Fimon.word.search7</v>
      </c>
      <c r="H112" s="22" t="str">
        <f t="shared" si="13"/>
        <v>ФИМОН</v>
      </c>
      <c r="I112" s="30">
        <f>IF(J112&lt;4,J112+1,J112-1)</f>
        <v>4</v>
      </c>
      <c r="J112">
        <f>VLOOKUP(E112,$P$2:$Q$9,2,FALSE)</f>
        <v>5</v>
      </c>
      <c r="K112" s="30">
        <f>IF(J79&lt;4,J112+2,J112-2)</f>
        <v>3</v>
      </c>
      <c r="L112" s="30">
        <f>IF(J112&lt;4,J112+3,J112-3)</f>
        <v>2</v>
      </c>
      <c r="M112">
        <v>2</v>
      </c>
      <c r="N112" t="str">
        <f t="shared" si="14"/>
        <v>w</v>
      </c>
      <c r="S112" s="29" t="s">
        <v>1194</v>
      </c>
      <c r="T112" t="str">
        <f t="shared" si="15"/>
        <v>Fimon</v>
      </c>
      <c r="U112" s="22" t="str">
        <f>VLOOKUP(T112,audio_list_stym!$A$3:$H$18,7,FALSE)</f>
        <v>Noni</v>
      </c>
      <c r="V112" s="22">
        <v>3</v>
      </c>
      <c r="W112" s="22" t="str">
        <f t="shared" si="16"/>
        <v>Noni3</v>
      </c>
    </row>
    <row r="113" spans="2:23" x14ac:dyDescent="0.2">
      <c r="B113" t="s">
        <v>1255</v>
      </c>
      <c r="C113" s="29" t="s">
        <v>1195</v>
      </c>
      <c r="D113" t="str">
        <f t="shared" si="11"/>
        <v>Fimon</v>
      </c>
      <c r="E113" s="22" t="str">
        <f>VLOOKUP(D113,audio_list_stym!$A$3:$F$18,6,FALSE)</f>
        <v>Gac</v>
      </c>
      <c r="F113" s="22">
        <v>8</v>
      </c>
      <c r="G113" s="22" t="str">
        <f t="shared" si="12"/>
        <v>Fimon.word.search8</v>
      </c>
      <c r="H113" s="22" t="str">
        <f t="shared" si="13"/>
        <v>ФИМОН</v>
      </c>
      <c r="I113">
        <f>VLOOKUP(E113,$P$2:$Q$9,2,FALSE)</f>
        <v>5</v>
      </c>
      <c r="J113" s="30">
        <f>IF(I113&lt;4,I113+2,I113-2)</f>
        <v>3</v>
      </c>
      <c r="K113" s="30">
        <f>IF(I113&lt;4,I113+3,I113-3)</f>
        <v>2</v>
      </c>
      <c r="L113" s="32">
        <v>8</v>
      </c>
      <c r="M113">
        <v>1</v>
      </c>
      <c r="N113" t="str">
        <f t="shared" si="14"/>
        <v>q</v>
      </c>
      <c r="S113" s="29" t="s">
        <v>1198</v>
      </c>
      <c r="T113" t="str">
        <f t="shared" si="15"/>
        <v>Codis</v>
      </c>
      <c r="U113" s="22" t="str">
        <f>VLOOKUP(T113,audio_list_stym!$A$3:$H$18,7,FALSE)</f>
        <v>Sapota</v>
      </c>
      <c r="V113" s="22">
        <v>3</v>
      </c>
      <c r="W113" s="22" t="str">
        <f t="shared" si="16"/>
        <v>Sapota3</v>
      </c>
    </row>
    <row r="114" spans="2:23" x14ac:dyDescent="0.2">
      <c r="B114" t="s">
        <v>1252</v>
      </c>
      <c r="C114" s="29" t="s">
        <v>1199</v>
      </c>
      <c r="D114" t="str">
        <f t="shared" si="11"/>
        <v>Codis</v>
      </c>
      <c r="E114" s="22" t="str">
        <f>VLOOKUP(D114,audio_list_stym!$A$3:$F$18,6,FALSE)</f>
        <v>Noni</v>
      </c>
      <c r="F114" s="22">
        <v>5</v>
      </c>
      <c r="G114" s="22" t="str">
        <f t="shared" si="12"/>
        <v>Codis.word.search5</v>
      </c>
      <c r="H114" s="22" t="str">
        <f t="shared" si="13"/>
        <v>КОДИС</v>
      </c>
      <c r="I114" s="30">
        <f>IF(L114&lt;4,L114+1,L114-1)</f>
        <v>6</v>
      </c>
      <c r="J114" s="30">
        <f>IF(L114&lt;4,L114+2,L114-2)</f>
        <v>5</v>
      </c>
      <c r="K114" s="30">
        <f>IF(L114&lt;4,L114+3,L114-3)</f>
        <v>4</v>
      </c>
      <c r="L114">
        <f>VLOOKUP(E114,$P$2:$Q$9,2,FALSE)</f>
        <v>7</v>
      </c>
      <c r="M114">
        <v>4</v>
      </c>
      <c r="N114" t="str">
        <f t="shared" si="14"/>
        <v>s</v>
      </c>
      <c r="S114" s="29" t="s">
        <v>1202</v>
      </c>
      <c r="T114" t="str">
        <f t="shared" si="15"/>
        <v>Gonic</v>
      </c>
      <c r="U114" s="22" t="str">
        <f>VLOOKUP(T114,audio_list_stym!$A$3:$H$18,7,FALSE)</f>
        <v>Tamanid</v>
      </c>
      <c r="V114" s="22">
        <v>3</v>
      </c>
      <c r="W114" s="22" t="str">
        <f t="shared" si="16"/>
        <v>Tamanid3</v>
      </c>
    </row>
    <row r="115" spans="2:23" x14ac:dyDescent="0.2">
      <c r="B115" t="s">
        <v>1253</v>
      </c>
      <c r="C115" s="29" t="s">
        <v>1199</v>
      </c>
      <c r="D115" t="str">
        <f t="shared" si="11"/>
        <v>Codis</v>
      </c>
      <c r="E115" s="22" t="str">
        <f>VLOOKUP(D115,audio_list_stym!$A$3:$F$18,6,FALSE)</f>
        <v>Noni</v>
      </c>
      <c r="F115" s="22">
        <v>6</v>
      </c>
      <c r="G115" s="22" t="str">
        <f t="shared" si="12"/>
        <v>Codis.word.search6</v>
      </c>
      <c r="H115" s="22" t="str">
        <f t="shared" si="13"/>
        <v>КОДИС</v>
      </c>
      <c r="I115" s="30">
        <f>IF(K115&lt;4,K115+1,K115-1)</f>
        <v>6</v>
      </c>
      <c r="J115" s="30">
        <f>IF(K115&lt;4,K115+2,K115-2)</f>
        <v>5</v>
      </c>
      <c r="K115">
        <f>VLOOKUP(E115,$P$2:$Q$9,2,FALSE)</f>
        <v>7</v>
      </c>
      <c r="L115" s="30">
        <f>IF(K115&lt;4,K115+3,K115-3)</f>
        <v>4</v>
      </c>
      <c r="M115">
        <v>3</v>
      </c>
      <c r="N115" t="str">
        <f t="shared" si="14"/>
        <v>a</v>
      </c>
      <c r="S115" s="29" t="s">
        <v>1206</v>
      </c>
      <c r="T115" t="str">
        <f t="shared" si="15"/>
        <v>Todis</v>
      </c>
      <c r="U115" s="22" t="str">
        <f>VLOOKUP(T115,audio_list_stym!$A$3:$H$18,7,FALSE)</f>
        <v>ZF</v>
      </c>
      <c r="V115" s="22">
        <v>3</v>
      </c>
      <c r="W115" s="22" t="str">
        <f t="shared" si="16"/>
        <v>ZF3</v>
      </c>
    </row>
    <row r="116" spans="2:23" x14ac:dyDescent="0.2">
      <c r="B116" t="s">
        <v>1255</v>
      </c>
      <c r="C116" s="29" t="s">
        <v>1199</v>
      </c>
      <c r="D116" t="str">
        <f t="shared" si="11"/>
        <v>Codis</v>
      </c>
      <c r="E116" s="22" t="str">
        <f>VLOOKUP(D116,audio_list_stym!$A$3:$F$18,6,FALSE)</f>
        <v>Noni</v>
      </c>
      <c r="F116" s="22">
        <v>7</v>
      </c>
      <c r="G116" s="22" t="str">
        <f t="shared" si="12"/>
        <v>Codis.word.search7</v>
      </c>
      <c r="H116" s="22" t="str">
        <f t="shared" si="13"/>
        <v>КОДИС</v>
      </c>
      <c r="I116" s="30">
        <f>IF(J116&lt;4,J116+1,J116-1)</f>
        <v>6</v>
      </c>
      <c r="J116">
        <f>VLOOKUP(E116,$P$2:$Q$9,2,FALSE)</f>
        <v>7</v>
      </c>
      <c r="K116" s="30">
        <f>IF(J83&lt;4,J116+2,J116-2)</f>
        <v>5</v>
      </c>
      <c r="L116" s="30">
        <f>IF(J116&lt;4,J116+3,J116-3)</f>
        <v>4</v>
      </c>
      <c r="M116">
        <v>2</v>
      </c>
      <c r="N116" t="str">
        <f t="shared" si="14"/>
        <v>w</v>
      </c>
      <c r="S116" s="29" t="s">
        <v>1210</v>
      </c>
      <c r="T116" t="str">
        <f t="shared" si="15"/>
        <v>Pemat</v>
      </c>
      <c r="U116" s="22" t="str">
        <f>VLOOKUP(T116,audio_list_stym!$A$3:$H$18,7,FALSE)</f>
        <v>Ackee</v>
      </c>
      <c r="V116" s="22">
        <v>3</v>
      </c>
      <c r="W116" s="22" t="str">
        <f t="shared" si="16"/>
        <v>Ackee3</v>
      </c>
    </row>
    <row r="117" spans="2:23" x14ac:dyDescent="0.2">
      <c r="B117" t="s">
        <v>1257</v>
      </c>
      <c r="C117" s="29" t="s">
        <v>1199</v>
      </c>
      <c r="D117" t="str">
        <f t="shared" si="11"/>
        <v>Codis</v>
      </c>
      <c r="E117" s="22" t="str">
        <f>VLOOKUP(D117,audio_list_stym!$A$3:$F$18,6,FALSE)</f>
        <v>Noni</v>
      </c>
      <c r="F117" s="22">
        <v>8</v>
      </c>
      <c r="G117" s="22" t="str">
        <f t="shared" si="12"/>
        <v>Codis.word.search8</v>
      </c>
      <c r="H117" s="22" t="str">
        <f t="shared" si="13"/>
        <v>КОДИС</v>
      </c>
      <c r="I117">
        <f>VLOOKUP(E117,$P$2:$Q$9,2,FALSE)</f>
        <v>7</v>
      </c>
      <c r="J117" s="30">
        <f>IF(I117&lt;4,I117+2,I117-2)</f>
        <v>5</v>
      </c>
      <c r="K117" s="30">
        <f>IF(I117&lt;4,I117+3,I117-3)</f>
        <v>4</v>
      </c>
      <c r="L117" s="30">
        <f>IF(I117&lt;4,I117+4,I117-4)</f>
        <v>3</v>
      </c>
      <c r="M117">
        <v>1</v>
      </c>
      <c r="N117" t="str">
        <f t="shared" si="14"/>
        <v>q</v>
      </c>
      <c r="S117" s="29" t="s">
        <v>1182</v>
      </c>
      <c r="T117" t="str">
        <f t="shared" si="15"/>
        <v>Renan</v>
      </c>
      <c r="U117" s="22" t="str">
        <f>VLOOKUP(T117,audio_list_stym!$A$3:$H$18,7,FALSE)</f>
        <v>Ake</v>
      </c>
      <c r="V117" s="22">
        <v>4</v>
      </c>
      <c r="W117" s="22" t="str">
        <f t="shared" si="16"/>
        <v>Ake4</v>
      </c>
    </row>
    <row r="118" spans="2:23" x14ac:dyDescent="0.2">
      <c r="B118" t="s">
        <v>1259</v>
      </c>
      <c r="C118" s="29" t="s">
        <v>1203</v>
      </c>
      <c r="D118" t="str">
        <f t="shared" si="11"/>
        <v>Gonic</v>
      </c>
      <c r="E118" s="22" t="str">
        <f>VLOOKUP(D118,audio_list_stym!$A$3:$F$18,6,FALSE)</f>
        <v>Sapota</v>
      </c>
      <c r="F118" s="22">
        <v>5</v>
      </c>
      <c r="G118" s="22" t="str">
        <f t="shared" si="12"/>
        <v>Gonic.word.search5</v>
      </c>
      <c r="H118" s="22" t="str">
        <f t="shared" si="13"/>
        <v>ГОНИК</v>
      </c>
      <c r="I118" s="30">
        <f>IF(L118&lt;4,L118+1,L118-1)</f>
        <v>3</v>
      </c>
      <c r="J118" s="30">
        <f>IF(L118&lt;4,L118+2,L118-2)</f>
        <v>2</v>
      </c>
      <c r="K118" s="30">
        <f>IF(L118&lt;4,L118+3,L118-3)</f>
        <v>1</v>
      </c>
      <c r="L118">
        <f>VLOOKUP(E118,$P$2:$Q$9,2,FALSE)</f>
        <v>4</v>
      </c>
      <c r="M118">
        <v>4</v>
      </c>
      <c r="N118" t="str">
        <f t="shared" si="14"/>
        <v>s</v>
      </c>
      <c r="S118" s="29" t="s">
        <v>1186</v>
      </c>
      <c r="T118" t="str">
        <f t="shared" si="15"/>
        <v>Baroh</v>
      </c>
      <c r="U118" s="22" t="str">
        <f>VLOOKUP(T118,audio_list_stym!$A$3:$H$18,7,FALSE)</f>
        <v>Finger</v>
      </c>
      <c r="V118" s="22">
        <v>4</v>
      </c>
      <c r="W118" s="22" t="str">
        <f t="shared" si="16"/>
        <v>Finger4</v>
      </c>
    </row>
    <row r="119" spans="2:23" x14ac:dyDescent="0.2">
      <c r="B119" t="s">
        <v>1252</v>
      </c>
      <c r="C119" s="29" t="s">
        <v>1203</v>
      </c>
      <c r="D119" t="str">
        <f t="shared" si="11"/>
        <v>Gonic</v>
      </c>
      <c r="E119" s="22" t="str">
        <f>VLOOKUP(D119,audio_list_stym!$A$3:$F$18,6,FALSE)</f>
        <v>Sapota</v>
      </c>
      <c r="F119" s="22">
        <v>6</v>
      </c>
      <c r="G119" s="22" t="str">
        <f t="shared" si="12"/>
        <v>Gonic.word.search6</v>
      </c>
      <c r="H119" s="22" t="str">
        <f t="shared" si="13"/>
        <v>ГОНИК</v>
      </c>
      <c r="I119" s="30">
        <f>IF(K119&lt;4,K119+1,K119-1)</f>
        <v>3</v>
      </c>
      <c r="J119" s="30">
        <f>IF(K119&lt;4,K119+2,K119-2)</f>
        <v>2</v>
      </c>
      <c r="K119">
        <f>VLOOKUP(E119,$P$2:$Q$9,2,FALSE)</f>
        <v>4</v>
      </c>
      <c r="L119" s="30">
        <f>IF(K119&lt;4,K119+3,K119-3)</f>
        <v>1</v>
      </c>
      <c r="M119">
        <v>3</v>
      </c>
      <c r="N119" t="str">
        <f t="shared" si="14"/>
        <v>a</v>
      </c>
      <c r="S119" s="29" t="s">
        <v>1190</v>
      </c>
      <c r="T119" t="str">
        <f t="shared" si="15"/>
        <v>Liroh</v>
      </c>
      <c r="U119" s="22" t="str">
        <f>VLOOKUP(T119,audio_list_stym!$A$3:$H$18,7,FALSE)</f>
        <v>Gac</v>
      </c>
      <c r="V119" s="22">
        <v>4</v>
      </c>
      <c r="W119" s="22" t="str">
        <f t="shared" si="16"/>
        <v>Gac4</v>
      </c>
    </row>
    <row r="120" spans="2:23" x14ac:dyDescent="0.2">
      <c r="B120" t="s">
        <v>1253</v>
      </c>
      <c r="C120" s="29" t="s">
        <v>1203</v>
      </c>
      <c r="D120" t="str">
        <f t="shared" si="11"/>
        <v>Gonic</v>
      </c>
      <c r="E120" s="22" t="str">
        <f>VLOOKUP(D120,audio_list_stym!$A$3:$F$18,6,FALSE)</f>
        <v>Sapota</v>
      </c>
      <c r="F120" s="22">
        <v>7</v>
      </c>
      <c r="G120" s="22" t="str">
        <f t="shared" si="12"/>
        <v>Gonic.word.search7</v>
      </c>
      <c r="H120" s="22" t="str">
        <f t="shared" si="13"/>
        <v>ГОНИК</v>
      </c>
      <c r="I120" s="30">
        <f>IF(J120&lt;4,J120+1,J120-1)</f>
        <v>3</v>
      </c>
      <c r="J120">
        <f>VLOOKUP(E120,$P$2:$Q$9,2,FALSE)</f>
        <v>4</v>
      </c>
      <c r="K120" s="30">
        <f>IF(J87&lt;4,J120+2,J120-2)</f>
        <v>2</v>
      </c>
      <c r="L120" s="30">
        <f>IF(J120&lt;4,J120+3,J120-3)</f>
        <v>1</v>
      </c>
      <c r="M120">
        <v>2</v>
      </c>
      <c r="N120" t="str">
        <f t="shared" si="14"/>
        <v>w</v>
      </c>
      <c r="S120" s="29" t="s">
        <v>1194</v>
      </c>
      <c r="T120" t="str">
        <f t="shared" si="15"/>
        <v>Fimon</v>
      </c>
      <c r="U120" s="22" t="str">
        <f>VLOOKUP(T120,audio_list_stym!$A$3:$H$18,7,FALSE)</f>
        <v>Noni</v>
      </c>
      <c r="V120" s="22">
        <v>4</v>
      </c>
      <c r="W120" s="22" t="str">
        <f t="shared" si="16"/>
        <v>Noni4</v>
      </c>
    </row>
    <row r="121" spans="2:23" x14ac:dyDescent="0.2">
      <c r="B121" t="s">
        <v>1256</v>
      </c>
      <c r="C121" s="29" t="s">
        <v>1203</v>
      </c>
      <c r="D121" t="str">
        <f t="shared" si="11"/>
        <v>Gonic</v>
      </c>
      <c r="E121" s="22" t="str">
        <f>VLOOKUP(D121,audio_list_stym!$A$3:$F$18,6,FALSE)</f>
        <v>Sapota</v>
      </c>
      <c r="F121" s="22">
        <v>8</v>
      </c>
      <c r="G121" s="22" t="str">
        <f t="shared" si="12"/>
        <v>Gonic.word.search8</v>
      </c>
      <c r="H121" s="22" t="str">
        <f t="shared" si="13"/>
        <v>ГОНИК</v>
      </c>
      <c r="I121">
        <f>VLOOKUP(E121,$P$2:$Q$9,2,FALSE)</f>
        <v>4</v>
      </c>
      <c r="J121" s="30">
        <f>IF(I121&lt;4,I121+2,I121-2)</f>
        <v>2</v>
      </c>
      <c r="K121" s="30">
        <f>IF(I121&lt;4,I121+3,I121-3)</f>
        <v>1</v>
      </c>
      <c r="L121" s="30">
        <v>8</v>
      </c>
      <c r="M121">
        <v>1</v>
      </c>
      <c r="N121" t="str">
        <f t="shared" si="14"/>
        <v>q</v>
      </c>
      <c r="S121" s="29" t="s">
        <v>1198</v>
      </c>
      <c r="T121" t="str">
        <f t="shared" si="15"/>
        <v>Codis</v>
      </c>
      <c r="U121" s="22" t="str">
        <f>VLOOKUP(T121,audio_list_stym!$A$3:$H$18,7,FALSE)</f>
        <v>Sapota</v>
      </c>
      <c r="V121" s="22">
        <v>4</v>
      </c>
      <c r="W121" s="22" t="str">
        <f t="shared" si="16"/>
        <v>Sapota4</v>
      </c>
    </row>
    <row r="122" spans="2:23" x14ac:dyDescent="0.2">
      <c r="B122" t="s">
        <v>1257</v>
      </c>
      <c r="C122" s="29" t="s">
        <v>1207</v>
      </c>
      <c r="D122" t="str">
        <f t="shared" si="11"/>
        <v>Todis</v>
      </c>
      <c r="E122" s="22" t="str">
        <f>VLOOKUP(D122,audio_list_stym!$A$3:$F$18,6,FALSE)</f>
        <v>Tamanid</v>
      </c>
      <c r="F122" s="22">
        <v>5</v>
      </c>
      <c r="G122" s="22" t="str">
        <f t="shared" si="12"/>
        <v>Todis.word.search5</v>
      </c>
      <c r="H122" s="22" t="str">
        <f t="shared" si="13"/>
        <v>ТОДИС</v>
      </c>
      <c r="I122" s="30">
        <f>IF(L122&lt;4,L122+1,L122-1)</f>
        <v>7</v>
      </c>
      <c r="J122" s="30">
        <f>IF(L122&lt;4,L122+2,L122-2)</f>
        <v>6</v>
      </c>
      <c r="K122" s="30">
        <f>IF(L122&lt;4,L122+3,L122-3)</f>
        <v>5</v>
      </c>
      <c r="L122">
        <f>VLOOKUP(E122,$P$2:$Q$9,2,FALSE)</f>
        <v>8</v>
      </c>
      <c r="M122">
        <v>4</v>
      </c>
      <c r="N122" t="str">
        <f t="shared" si="14"/>
        <v>s</v>
      </c>
      <c r="S122" s="29" t="s">
        <v>1202</v>
      </c>
      <c r="T122" t="str">
        <f t="shared" si="15"/>
        <v>Gonic</v>
      </c>
      <c r="U122" s="22" t="str">
        <f>VLOOKUP(T122,audio_list_stym!$A$3:$H$18,7,FALSE)</f>
        <v>Tamanid</v>
      </c>
      <c r="V122" s="22">
        <v>4</v>
      </c>
      <c r="W122" s="22" t="str">
        <f t="shared" si="16"/>
        <v>Tamanid4</v>
      </c>
    </row>
    <row r="123" spans="2:23" x14ac:dyDescent="0.2">
      <c r="B123" t="s">
        <v>1254</v>
      </c>
      <c r="C123" s="29" t="s">
        <v>1207</v>
      </c>
      <c r="D123" t="str">
        <f t="shared" si="11"/>
        <v>Todis</v>
      </c>
      <c r="E123" s="22" t="str">
        <f>VLOOKUP(D123,audio_list_stym!$A$3:$F$18,6,FALSE)</f>
        <v>Tamanid</v>
      </c>
      <c r="F123" s="22">
        <v>6</v>
      </c>
      <c r="G123" s="22" t="str">
        <f t="shared" si="12"/>
        <v>Todis.word.search6</v>
      </c>
      <c r="H123" s="22" t="str">
        <f t="shared" si="13"/>
        <v>ТОДИС</v>
      </c>
      <c r="I123" s="30">
        <f>IF(K123&lt;4,K123+1,K123-1)</f>
        <v>7</v>
      </c>
      <c r="J123" s="30">
        <f>IF(K123&lt;4,K123+2,K123-2)</f>
        <v>6</v>
      </c>
      <c r="K123">
        <f>VLOOKUP(E123,$P$2:$Q$9,2,FALSE)</f>
        <v>8</v>
      </c>
      <c r="L123" s="30">
        <f>IF(K123&lt;4,K123+3,K123-3)</f>
        <v>5</v>
      </c>
      <c r="M123">
        <v>3</v>
      </c>
      <c r="N123" t="str">
        <f t="shared" si="14"/>
        <v>a</v>
      </c>
      <c r="S123" s="29" t="s">
        <v>1206</v>
      </c>
      <c r="T123" t="str">
        <f t="shared" si="15"/>
        <v>Todis</v>
      </c>
      <c r="U123" s="22" t="str">
        <f>VLOOKUP(T123,audio_list_stym!$A$3:$H$18,7,FALSE)</f>
        <v>ZF</v>
      </c>
      <c r="V123" s="22">
        <v>4</v>
      </c>
      <c r="W123" s="22" t="str">
        <f t="shared" si="16"/>
        <v>ZF4</v>
      </c>
    </row>
    <row r="124" spans="2:23" x14ac:dyDescent="0.2">
      <c r="B124" t="s">
        <v>1255</v>
      </c>
      <c r="C124" s="29" t="s">
        <v>1207</v>
      </c>
      <c r="D124" t="str">
        <f t="shared" si="11"/>
        <v>Todis</v>
      </c>
      <c r="E124" s="22" t="str">
        <f>VLOOKUP(D124,audio_list_stym!$A$3:$F$18,6,FALSE)</f>
        <v>Tamanid</v>
      </c>
      <c r="F124" s="22">
        <v>7</v>
      </c>
      <c r="G124" s="22" t="str">
        <f t="shared" si="12"/>
        <v>Todis.word.search7</v>
      </c>
      <c r="H124" s="22" t="str">
        <f t="shared" si="13"/>
        <v>ТОДИС</v>
      </c>
      <c r="I124" s="30">
        <f>IF(J124&lt;4,J124+1,J124-1)</f>
        <v>7</v>
      </c>
      <c r="J124">
        <f>VLOOKUP(E124,$P$2:$Q$9,2,FALSE)</f>
        <v>8</v>
      </c>
      <c r="K124" s="30">
        <f>IF(J91&lt;4,J124+2,J124-2)</f>
        <v>6</v>
      </c>
      <c r="L124" s="30">
        <f>IF(J124&lt;4,J124+3,J124-3)</f>
        <v>5</v>
      </c>
      <c r="M124">
        <v>2</v>
      </c>
      <c r="N124" t="str">
        <f t="shared" si="14"/>
        <v>w</v>
      </c>
      <c r="S124" s="29" t="s">
        <v>1210</v>
      </c>
      <c r="T124" t="str">
        <f t="shared" si="15"/>
        <v>Pemat</v>
      </c>
      <c r="U124" s="22" t="str">
        <f>VLOOKUP(T124,audio_list_stym!$A$3:$H$18,7,FALSE)</f>
        <v>Ackee</v>
      </c>
      <c r="V124" s="22">
        <v>4</v>
      </c>
      <c r="W124" s="22" t="str">
        <f t="shared" si="16"/>
        <v>Ackee4</v>
      </c>
    </row>
    <row r="125" spans="2:23" x14ac:dyDescent="0.2">
      <c r="B125" t="s">
        <v>1258</v>
      </c>
      <c r="C125" s="29" t="s">
        <v>1207</v>
      </c>
      <c r="D125" t="str">
        <f t="shared" si="11"/>
        <v>Todis</v>
      </c>
      <c r="E125" s="22" t="str">
        <f>VLOOKUP(D125,audio_list_stym!$A$3:$F$18,6,FALSE)</f>
        <v>Tamanid</v>
      </c>
      <c r="F125" s="22">
        <v>8</v>
      </c>
      <c r="G125" s="22" t="str">
        <f t="shared" si="12"/>
        <v>Todis.word.search8</v>
      </c>
      <c r="H125" s="22" t="str">
        <f t="shared" si="13"/>
        <v>ТОДИС</v>
      </c>
      <c r="I125">
        <f>VLOOKUP(E125,$P$2:$Q$9,2,FALSE)</f>
        <v>8</v>
      </c>
      <c r="J125" s="30">
        <f>IF(I125&lt;4,I125+2,I125-2)</f>
        <v>6</v>
      </c>
      <c r="K125" s="30">
        <f>IF(I125&lt;4,I125+3,I125-3)</f>
        <v>5</v>
      </c>
      <c r="L125" s="30">
        <f>IF(I125&lt;4,I125+4,I125-4)</f>
        <v>4</v>
      </c>
      <c r="M125">
        <v>1</v>
      </c>
      <c r="N125" t="str">
        <f t="shared" si="14"/>
        <v>q</v>
      </c>
      <c r="S125" s="29" t="s">
        <v>1182</v>
      </c>
      <c r="T125" t="str">
        <f t="shared" si="15"/>
        <v>Renan</v>
      </c>
      <c r="U125" s="22" t="str">
        <f>VLOOKUP(T125,audio_list_stym!$A$3:$H$18,7,FALSE)</f>
        <v>Ake</v>
      </c>
      <c r="V125" s="22">
        <v>4</v>
      </c>
      <c r="W125" s="22" t="str">
        <f t="shared" si="16"/>
        <v>Ake4</v>
      </c>
    </row>
    <row r="126" spans="2:23" x14ac:dyDescent="0.2">
      <c r="B126" t="s">
        <v>1259</v>
      </c>
      <c r="C126" s="29" t="s">
        <v>1211</v>
      </c>
      <c r="D126" t="str">
        <f t="shared" si="11"/>
        <v>Pemat</v>
      </c>
      <c r="E126" s="22" t="str">
        <f>VLOOKUP(D126,audio_list_stym!$A$3:$F$18,6,FALSE)</f>
        <v>ZF</v>
      </c>
      <c r="F126" s="22">
        <v>5</v>
      </c>
      <c r="G126" s="22" t="str">
        <f t="shared" si="12"/>
        <v>Pemat.word.search5</v>
      </c>
      <c r="H126" s="22" t="str">
        <f t="shared" si="13"/>
        <v>ПЕМАТ</v>
      </c>
      <c r="I126" s="30">
        <f>IF(L126&lt;4,L126+1,L126-1)</f>
        <v>5</v>
      </c>
      <c r="J126" s="30">
        <f>IF(L126&lt;4,L126+2,L126-2)</f>
        <v>4</v>
      </c>
      <c r="K126" s="30">
        <f>IF(L126&lt;4,L126+3,L126-3)</f>
        <v>3</v>
      </c>
      <c r="L126">
        <f>VLOOKUP(E126,$P$2:$Q$9,2,FALSE)</f>
        <v>6</v>
      </c>
      <c r="M126">
        <v>4</v>
      </c>
      <c r="N126" t="str">
        <f t="shared" si="14"/>
        <v>s</v>
      </c>
      <c r="S126" s="29" t="s">
        <v>1186</v>
      </c>
      <c r="T126" t="str">
        <f t="shared" si="15"/>
        <v>Baroh</v>
      </c>
      <c r="U126" s="22" t="str">
        <f>VLOOKUP(T126,audio_list_stym!$A$3:$H$18,7,FALSE)</f>
        <v>Finger</v>
      </c>
      <c r="V126" s="22">
        <v>4</v>
      </c>
      <c r="W126" s="22" t="str">
        <f t="shared" si="16"/>
        <v>Finger4</v>
      </c>
    </row>
    <row r="127" spans="2:23" x14ac:dyDescent="0.2">
      <c r="B127" t="s">
        <v>1252</v>
      </c>
      <c r="C127" s="29" t="s">
        <v>1211</v>
      </c>
      <c r="D127" t="str">
        <f t="shared" si="11"/>
        <v>Pemat</v>
      </c>
      <c r="E127" s="22" t="str">
        <f>VLOOKUP(D127,audio_list_stym!$A$3:$F$18,6,FALSE)</f>
        <v>ZF</v>
      </c>
      <c r="F127" s="22">
        <v>6</v>
      </c>
      <c r="G127" s="22" t="str">
        <f t="shared" si="12"/>
        <v>Pemat.word.search6</v>
      </c>
      <c r="H127" s="22" t="str">
        <f t="shared" si="13"/>
        <v>ПЕМАТ</v>
      </c>
      <c r="I127" s="30">
        <f>IF(K127&lt;4,K127+1,K127-1)</f>
        <v>5</v>
      </c>
      <c r="J127" s="30">
        <f>IF(K127&lt;4,K127+2,K127-2)</f>
        <v>4</v>
      </c>
      <c r="K127">
        <f>VLOOKUP(E127,$P$2:$Q$9,2,FALSE)</f>
        <v>6</v>
      </c>
      <c r="L127" s="30">
        <f>IF(K127&lt;4,K127+3,K127-3)</f>
        <v>3</v>
      </c>
      <c r="M127">
        <v>3</v>
      </c>
      <c r="N127" t="str">
        <f t="shared" si="14"/>
        <v>a</v>
      </c>
      <c r="S127" s="29" t="s">
        <v>1190</v>
      </c>
      <c r="T127" t="str">
        <f t="shared" si="15"/>
        <v>Liroh</v>
      </c>
      <c r="U127" s="22" t="str">
        <f>VLOOKUP(T127,audio_list_stym!$A$3:$H$18,7,FALSE)</f>
        <v>Gac</v>
      </c>
      <c r="V127" s="22">
        <v>4</v>
      </c>
      <c r="W127" s="22" t="str">
        <f t="shared" si="16"/>
        <v>Gac4</v>
      </c>
    </row>
    <row r="128" spans="2:23" x14ac:dyDescent="0.2">
      <c r="B128" t="s">
        <v>1253</v>
      </c>
      <c r="C128" s="29" t="s">
        <v>1211</v>
      </c>
      <c r="D128" t="str">
        <f t="shared" si="11"/>
        <v>Pemat</v>
      </c>
      <c r="E128" s="22" t="str">
        <f>VLOOKUP(D128,audio_list_stym!$A$3:$F$18,6,FALSE)</f>
        <v>ZF</v>
      </c>
      <c r="F128" s="22">
        <v>7</v>
      </c>
      <c r="G128" s="22" t="str">
        <f t="shared" si="12"/>
        <v>Pemat.word.search7</v>
      </c>
      <c r="H128" s="22" t="str">
        <f t="shared" si="13"/>
        <v>ПЕМАТ</v>
      </c>
      <c r="I128" s="30">
        <f>IF(J128&lt;4,J128+1,J128-1)</f>
        <v>5</v>
      </c>
      <c r="J128">
        <f>VLOOKUP(E128,$P$2:$Q$9,2,FALSE)</f>
        <v>6</v>
      </c>
      <c r="K128" s="30">
        <f>IF(J95&lt;4,J128+2,J128-2)</f>
        <v>4</v>
      </c>
      <c r="L128" s="30">
        <f>IF(J128&lt;4,J128+3,J128-3)</f>
        <v>3</v>
      </c>
      <c r="M128">
        <v>2</v>
      </c>
      <c r="N128" t="str">
        <f t="shared" si="14"/>
        <v>w</v>
      </c>
      <c r="S128" s="29" t="s">
        <v>1194</v>
      </c>
      <c r="T128" t="str">
        <f t="shared" si="15"/>
        <v>Fimon</v>
      </c>
      <c r="U128" s="22" t="str">
        <f>VLOOKUP(T128,audio_list_stym!$A$3:$H$18,7,FALSE)</f>
        <v>Noni</v>
      </c>
      <c r="V128" s="22">
        <v>4</v>
      </c>
      <c r="W128" s="22" t="str">
        <f t="shared" si="16"/>
        <v>Noni4</v>
      </c>
    </row>
    <row r="129" spans="2:23" x14ac:dyDescent="0.2">
      <c r="B129" t="s">
        <v>1256</v>
      </c>
      <c r="C129" s="29" t="s">
        <v>1211</v>
      </c>
      <c r="D129" t="str">
        <f t="shared" si="11"/>
        <v>Pemat</v>
      </c>
      <c r="E129" s="22" t="str">
        <f>VLOOKUP(D129,audio_list_stym!$A$3:$F$18,6,FALSE)</f>
        <v>ZF</v>
      </c>
      <c r="F129" s="22">
        <v>8</v>
      </c>
      <c r="G129" s="22" t="str">
        <f t="shared" si="12"/>
        <v>Pemat.word.search8</v>
      </c>
      <c r="H129" s="22" t="str">
        <f t="shared" si="13"/>
        <v>ПЕМАТ</v>
      </c>
      <c r="I129">
        <f>VLOOKUP(E129,$P$2:$Q$9,2,FALSE)</f>
        <v>6</v>
      </c>
      <c r="J129" s="30">
        <f>IF(I129&lt;4,I129+2,I129-2)</f>
        <v>4</v>
      </c>
      <c r="K129" s="30">
        <f>IF(I129&lt;4,I129+3,I129-3)</f>
        <v>3</v>
      </c>
      <c r="L129" s="30">
        <f>IF(I129&lt;4,I129+4,I129-4)</f>
        <v>2</v>
      </c>
      <c r="M129">
        <v>1</v>
      </c>
      <c r="N129" t="str">
        <f t="shared" si="14"/>
        <v>q</v>
      </c>
      <c r="S129" s="29" t="s">
        <v>1198</v>
      </c>
      <c r="T129" t="str">
        <f t="shared" si="15"/>
        <v>Codis</v>
      </c>
      <c r="U129" s="22" t="str">
        <f>VLOOKUP(T129,audio_list_stym!$A$3:$H$18,7,FALSE)</f>
        <v>Sapota</v>
      </c>
      <c r="V129" s="22">
        <v>4</v>
      </c>
      <c r="W129" s="22" t="str">
        <f t="shared" si="16"/>
        <v>Sapota4</v>
      </c>
    </row>
    <row r="130" spans="2:23" x14ac:dyDescent="0.2">
      <c r="C130" s="29"/>
      <c r="E130" s="22"/>
      <c r="F130" s="22"/>
      <c r="G130" s="22"/>
      <c r="H130" s="22"/>
      <c r="S130" s="29" t="s">
        <v>1202</v>
      </c>
      <c r="T130" t="str">
        <f t="shared" si="15"/>
        <v>Gonic</v>
      </c>
      <c r="U130" s="22" t="str">
        <f>VLOOKUP(T130,audio_list_stym!$A$3:$H$18,7,FALSE)</f>
        <v>Tamanid</v>
      </c>
      <c r="V130" s="22">
        <v>4</v>
      </c>
      <c r="W130" s="22" t="str">
        <f t="shared" si="16"/>
        <v>Tamanid4</v>
      </c>
    </row>
    <row r="131" spans="2:23" x14ac:dyDescent="0.2">
      <c r="C131" s="29"/>
      <c r="E131" s="22"/>
      <c r="F131" s="22"/>
      <c r="G131" s="22"/>
      <c r="H131" s="22"/>
      <c r="S131" s="29" t="s">
        <v>1206</v>
      </c>
      <c r="T131" t="str">
        <f t="shared" si="15"/>
        <v>Todis</v>
      </c>
      <c r="U131" s="22" t="str">
        <f>VLOOKUP(T131,audio_list_stym!$A$3:$H$18,7,FALSE)</f>
        <v>ZF</v>
      </c>
      <c r="V131" s="22">
        <v>4</v>
      </c>
      <c r="W131" s="22" t="str">
        <f t="shared" si="16"/>
        <v>ZF4</v>
      </c>
    </row>
    <row r="132" spans="2:23" x14ac:dyDescent="0.2">
      <c r="C132" s="29"/>
      <c r="E132" s="22"/>
      <c r="F132" s="22"/>
      <c r="G132" s="22"/>
      <c r="H132" s="22"/>
      <c r="S132" s="29" t="s">
        <v>1210</v>
      </c>
      <c r="T132" t="str">
        <f t="shared" si="15"/>
        <v>Pemat</v>
      </c>
      <c r="U132" s="22" t="str">
        <f>VLOOKUP(T132,audio_list_stym!$A$3:$H$18,7,FALSE)</f>
        <v>Ackee</v>
      </c>
      <c r="V132" s="22">
        <v>4</v>
      </c>
      <c r="W132" s="22" t="str">
        <f t="shared" si="16"/>
        <v>Ackee4</v>
      </c>
    </row>
    <row r="136" spans="2:23" x14ac:dyDescent="0.2">
      <c r="B136" t="s">
        <v>1246</v>
      </c>
    </row>
    <row r="137" spans="2:23" x14ac:dyDescent="0.2">
      <c r="B137" t="s">
        <v>1252</v>
      </c>
    </row>
    <row r="138" spans="2:23" x14ac:dyDescent="0.2">
      <c r="B138" t="s">
        <v>1253</v>
      </c>
    </row>
    <row r="139" spans="2:23" x14ac:dyDescent="0.2">
      <c r="B139" t="s">
        <v>1254</v>
      </c>
    </row>
    <row r="140" spans="2:23" x14ac:dyDescent="0.2">
      <c r="B140" t="s">
        <v>1255</v>
      </c>
    </row>
    <row r="141" spans="2:23" x14ac:dyDescent="0.2">
      <c r="B141" t="s">
        <v>1256</v>
      </c>
    </row>
    <row r="142" spans="2:23" x14ac:dyDescent="0.2">
      <c r="B142" t="s">
        <v>1257</v>
      </c>
    </row>
    <row r="143" spans="2:23" x14ac:dyDescent="0.2">
      <c r="B143" t="s">
        <v>1258</v>
      </c>
    </row>
    <row r="144" spans="2:23" x14ac:dyDescent="0.2">
      <c r="B144" t="s">
        <v>1259</v>
      </c>
    </row>
    <row r="145" spans="2:2" x14ac:dyDescent="0.2">
      <c r="B145" s="29" t="s">
        <v>1180</v>
      </c>
    </row>
    <row r="146" spans="2:2" x14ac:dyDescent="0.2">
      <c r="B146" s="29" t="s">
        <v>1184</v>
      </c>
    </row>
    <row r="147" spans="2:2" x14ac:dyDescent="0.2">
      <c r="B147" s="29" t="s">
        <v>1188</v>
      </c>
    </row>
    <row r="148" spans="2:2" x14ac:dyDescent="0.2">
      <c r="B148" s="29" t="s">
        <v>1192</v>
      </c>
    </row>
    <row r="149" spans="2:2" x14ac:dyDescent="0.2">
      <c r="B149" s="29" t="s">
        <v>1196</v>
      </c>
    </row>
    <row r="150" spans="2:2" x14ac:dyDescent="0.2">
      <c r="B150" s="29" t="s">
        <v>1200</v>
      </c>
    </row>
    <row r="151" spans="2:2" x14ac:dyDescent="0.2">
      <c r="B151" s="29" t="s">
        <v>1204</v>
      </c>
    </row>
    <row r="152" spans="2:2" x14ac:dyDescent="0.2">
      <c r="B152" s="29" t="s">
        <v>1208</v>
      </c>
    </row>
    <row r="153" spans="2:2" x14ac:dyDescent="0.2">
      <c r="B153" s="29" t="s">
        <v>1212</v>
      </c>
    </row>
    <row r="154" spans="2:2" x14ac:dyDescent="0.2">
      <c r="B154" s="29" t="s">
        <v>1214</v>
      </c>
    </row>
    <row r="155" spans="2:2" x14ac:dyDescent="0.2">
      <c r="B155" s="29" t="s">
        <v>1216</v>
      </c>
    </row>
    <row r="156" spans="2:2" x14ac:dyDescent="0.2">
      <c r="B156" s="29" t="s">
        <v>1218</v>
      </c>
    </row>
    <row r="157" spans="2:2" x14ac:dyDescent="0.2">
      <c r="B157" s="29" t="s">
        <v>1220</v>
      </c>
    </row>
    <row r="158" spans="2:2" x14ac:dyDescent="0.2">
      <c r="B158" s="29" t="s">
        <v>1240</v>
      </c>
    </row>
    <row r="159" spans="2:2" x14ac:dyDescent="0.2">
      <c r="B159" s="29" t="s">
        <v>1222</v>
      </c>
    </row>
    <row r="160" spans="2:2" x14ac:dyDescent="0.2">
      <c r="B160" s="29" t="s">
        <v>1224</v>
      </c>
    </row>
    <row r="161" spans="2:2" x14ac:dyDescent="0.2">
      <c r="B161" t="s">
        <v>1260</v>
      </c>
    </row>
    <row r="162" spans="2:2" x14ac:dyDescent="0.2">
      <c r="B162" t="s">
        <v>1261</v>
      </c>
    </row>
    <row r="163" spans="2:2" x14ac:dyDescent="0.2">
      <c r="B163" t="s">
        <v>1262</v>
      </c>
    </row>
    <row r="164" spans="2:2" x14ac:dyDescent="0.2">
      <c r="B164" t="s">
        <v>1263</v>
      </c>
    </row>
    <row r="165" spans="2:2" x14ac:dyDescent="0.2">
      <c r="B165" t="s">
        <v>1264</v>
      </c>
    </row>
    <row r="166" spans="2:2" x14ac:dyDescent="0.2">
      <c r="B166" t="s">
        <v>1265</v>
      </c>
    </row>
    <row r="167" spans="2:2" x14ac:dyDescent="0.2">
      <c r="B167" t="s">
        <v>1266</v>
      </c>
    </row>
    <row r="168" spans="2:2" x14ac:dyDescent="0.2">
      <c r="B168" t="s">
        <v>1267</v>
      </c>
    </row>
    <row r="169" spans="2:2" x14ac:dyDescent="0.2">
      <c r="B169" t="s">
        <v>1268</v>
      </c>
    </row>
    <row r="170" spans="2:2" x14ac:dyDescent="0.2">
      <c r="B170" t="s">
        <v>1269</v>
      </c>
    </row>
    <row r="171" spans="2:2" x14ac:dyDescent="0.2">
      <c r="B171" t="s">
        <v>1270</v>
      </c>
    </row>
    <row r="172" spans="2:2" x14ac:dyDescent="0.2">
      <c r="B172" t="s">
        <v>1271</v>
      </c>
    </row>
    <row r="173" spans="2:2" x14ac:dyDescent="0.2">
      <c r="B173" t="s">
        <v>1272</v>
      </c>
    </row>
    <row r="174" spans="2:2" x14ac:dyDescent="0.2">
      <c r="B174" t="s">
        <v>1273</v>
      </c>
    </row>
    <row r="175" spans="2:2" x14ac:dyDescent="0.2">
      <c r="B175" t="s">
        <v>1274</v>
      </c>
    </row>
    <row r="176" spans="2:2" x14ac:dyDescent="0.2">
      <c r="B176" t="s">
        <v>1275</v>
      </c>
    </row>
    <row r="177" spans="2:2" x14ac:dyDescent="0.2">
      <c r="B177" t="s">
        <v>1276</v>
      </c>
    </row>
    <row r="178" spans="2:2" x14ac:dyDescent="0.2">
      <c r="B178" t="s">
        <v>1277</v>
      </c>
    </row>
    <row r="179" spans="2:2" x14ac:dyDescent="0.2">
      <c r="B179" t="s">
        <v>1278</v>
      </c>
    </row>
    <row r="180" spans="2:2" x14ac:dyDescent="0.2">
      <c r="B180" t="s">
        <v>1279</v>
      </c>
    </row>
    <row r="181" spans="2:2" x14ac:dyDescent="0.2">
      <c r="B181" t="s">
        <v>1280</v>
      </c>
    </row>
    <row r="182" spans="2:2" x14ac:dyDescent="0.2">
      <c r="B182" t="s">
        <v>1281</v>
      </c>
    </row>
    <row r="183" spans="2:2" x14ac:dyDescent="0.2">
      <c r="B183" t="s">
        <v>1282</v>
      </c>
    </row>
    <row r="184" spans="2:2" x14ac:dyDescent="0.2">
      <c r="B184" t="s">
        <v>1283</v>
      </c>
    </row>
    <row r="185" spans="2:2" x14ac:dyDescent="0.2">
      <c r="B185" t="s">
        <v>1284</v>
      </c>
    </row>
    <row r="186" spans="2:2" x14ac:dyDescent="0.2">
      <c r="B186" t="s">
        <v>1285</v>
      </c>
    </row>
    <row r="187" spans="2:2" x14ac:dyDescent="0.2">
      <c r="B187" t="s">
        <v>1286</v>
      </c>
    </row>
    <row r="188" spans="2:2" x14ac:dyDescent="0.2">
      <c r="B188" t="s">
        <v>1287</v>
      </c>
    </row>
  </sheetData>
  <autoFilter ref="A1:AA132" xr:uid="{D259C574-1AE1-4827-9D6D-CA0A4B80F812}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63C9B-BAB5-47CA-90A6-1916DB086554}">
  <dimension ref="A1:AA188"/>
  <sheetViews>
    <sheetView topLeftCell="C1" workbookViewId="0">
      <selection activeCell="P2" sqref="P2:Q9"/>
    </sheetView>
  </sheetViews>
  <sheetFormatPr baseColWidth="10" defaultColWidth="8.83203125" defaultRowHeight="15" x14ac:dyDescent="0.2"/>
  <cols>
    <col min="1" max="1" width="23.1640625" customWidth="1"/>
    <col min="2" max="2" width="23.6640625" customWidth="1"/>
    <col min="3" max="3" width="16.83203125" customWidth="1"/>
    <col min="5" max="5" width="7.5" customWidth="1"/>
    <col min="6" max="6" width="6" customWidth="1"/>
    <col min="7" max="7" width="18.83203125" customWidth="1"/>
    <col min="8" max="8" width="12.83203125" customWidth="1"/>
    <col min="9" max="10" width="12.1640625" customWidth="1"/>
    <col min="16" max="16" width="12.1640625" customWidth="1"/>
    <col min="19" max="19" width="15.83203125" customWidth="1"/>
  </cols>
  <sheetData>
    <row r="1" spans="1:27" x14ac:dyDescent="0.2">
      <c r="A1" t="s">
        <v>1244</v>
      </c>
      <c r="B1" t="s">
        <v>1247</v>
      </c>
      <c r="C1" t="s">
        <v>1226</v>
      </c>
      <c r="D1" t="s">
        <v>0</v>
      </c>
      <c r="E1" s="22" t="s">
        <v>1249</v>
      </c>
      <c r="F1" s="22" t="s">
        <v>1250</v>
      </c>
      <c r="G1" s="22" t="s">
        <v>1245</v>
      </c>
      <c r="H1" s="22" t="s">
        <v>1239</v>
      </c>
      <c r="I1" t="s">
        <v>1236</v>
      </c>
      <c r="J1" t="s">
        <v>1237</v>
      </c>
      <c r="K1" t="s">
        <v>1238</v>
      </c>
      <c r="L1" t="s">
        <v>1243</v>
      </c>
      <c r="M1" t="s">
        <v>1235</v>
      </c>
      <c r="N1" t="s">
        <v>1251</v>
      </c>
      <c r="S1" t="s">
        <v>1244</v>
      </c>
      <c r="U1" s="22" t="s">
        <v>1239</v>
      </c>
      <c r="V1" s="22"/>
      <c r="W1" s="22" t="s">
        <v>1239</v>
      </c>
      <c r="X1" t="s">
        <v>1236</v>
      </c>
      <c r="Y1" t="s">
        <v>1237</v>
      </c>
      <c r="Z1" t="s">
        <v>1238</v>
      </c>
      <c r="AA1" t="s">
        <v>1243</v>
      </c>
    </row>
    <row r="2" spans="1:27" x14ac:dyDescent="0.2">
      <c r="A2" t="s">
        <v>1226</v>
      </c>
      <c r="B2" s="29" t="s">
        <v>1180</v>
      </c>
      <c r="C2" s="22" t="s">
        <v>1182</v>
      </c>
      <c r="D2" t="str">
        <f>LEFT(C2,5)</f>
        <v>Renan</v>
      </c>
      <c r="E2" s="22" t="str">
        <f>VLOOKUP(D2,audio_list_stym!$A$3:$G$18,7,FALSE)</f>
        <v>Ake</v>
      </c>
      <c r="F2" s="22">
        <v>1</v>
      </c>
      <c r="G2" s="22" t="str">
        <f>C2&amp;F2</f>
        <v>Renan.pic.search1</v>
      </c>
      <c r="H2" s="22" t="str">
        <f>E2&amp;"_"&amp;F2</f>
        <v>Ake_1</v>
      </c>
      <c r="I2">
        <f>VLOOKUP(E2,$P$2:$Q$9,2,FALSE)</f>
        <v>2</v>
      </c>
      <c r="J2" s="30">
        <f>IF(I2&lt;4,I2+1,I2-1)</f>
        <v>3</v>
      </c>
      <c r="K2" s="31">
        <f>IF(I2&lt;4,I2+2,I2-2)</f>
        <v>4</v>
      </c>
      <c r="L2" s="31">
        <f>IF(I2&lt;4,I2+3,I2-3)</f>
        <v>5</v>
      </c>
      <c r="M2">
        <v>1</v>
      </c>
      <c r="N2" t="str">
        <f>IF(M2=1,"q",IF(M2=2,"w",IF(M2=3,"a",IF(M2=4,"s",0))))</f>
        <v>q</v>
      </c>
      <c r="O2">
        <f t="shared" ref="O2:O9" ca="1" si="0">RAND()</f>
        <v>0.77525296659678589</v>
      </c>
      <c r="P2" t="s">
        <v>670</v>
      </c>
      <c r="Q2">
        <v>1</v>
      </c>
      <c r="R2" t="s">
        <v>1244</v>
      </c>
      <c r="S2" s="29" t="s">
        <v>1182</v>
      </c>
      <c r="T2" t="str">
        <f>LEFT(S2,5)</f>
        <v>Renan</v>
      </c>
      <c r="U2" s="22" t="str">
        <f>VLOOKUP(T2,audio_list_stym!$A$3:$H$18,7,FALSE)</f>
        <v>Ake</v>
      </c>
      <c r="V2" s="22">
        <v>1</v>
      </c>
      <c r="W2" s="22" t="str">
        <f>U2&amp;V2</f>
        <v>Ake1</v>
      </c>
      <c r="X2" t="s">
        <v>1227</v>
      </c>
    </row>
    <row r="3" spans="1:27" x14ac:dyDescent="0.2">
      <c r="B3" s="29" t="s">
        <v>1180</v>
      </c>
      <c r="C3" s="22" t="s">
        <v>1182</v>
      </c>
      <c r="D3" t="str">
        <f t="shared" ref="D3:D65" si="1">LEFT(C3,5)</f>
        <v>Renan</v>
      </c>
      <c r="E3" s="22" t="str">
        <f>VLOOKUP(D3,audio_list_stym!$A$3:$G$18,7,FALSE)</f>
        <v>Ake</v>
      </c>
      <c r="F3" s="22">
        <v>2</v>
      </c>
      <c r="G3" s="22" t="str">
        <f t="shared" ref="G3:G66" si="2">C3&amp;F3</f>
        <v>Renan.pic.search2</v>
      </c>
      <c r="H3" s="22" t="str">
        <f t="shared" ref="H3:H33" si="3">E3&amp;"_"&amp;F3</f>
        <v>Ake_2</v>
      </c>
      <c r="I3" s="30">
        <f>IF(J3&lt;4,J3+1,J3-1)</f>
        <v>3</v>
      </c>
      <c r="J3">
        <f>VLOOKUP(E3,$P$2:$Q$9,2,FALSE)</f>
        <v>2</v>
      </c>
      <c r="K3" s="31">
        <f>IF(J3&lt;4,J3+2,J3-2)</f>
        <v>4</v>
      </c>
      <c r="L3" s="31">
        <f>IF(J3&lt;4,J3+3,J3-3)</f>
        <v>5</v>
      </c>
      <c r="M3">
        <v>2</v>
      </c>
      <c r="N3" t="str">
        <f t="shared" ref="N3:N66" si="4">IF(M3=1,"q",IF(M3=2,"w",IF(M3=3,"a",IF(M3=4,"s",0))))</f>
        <v>w</v>
      </c>
      <c r="O3">
        <f t="shared" ca="1" si="0"/>
        <v>0.64342627830786381</v>
      </c>
      <c r="P3" t="s">
        <v>671</v>
      </c>
      <c r="Q3">
        <v>2</v>
      </c>
      <c r="S3" s="29" t="s">
        <v>1182</v>
      </c>
      <c r="T3" t="str">
        <f t="shared" ref="T3:T9" si="5">LEFT(S3,5)</f>
        <v>Renan</v>
      </c>
      <c r="U3" s="22" t="str">
        <f>VLOOKUP(T3,audio_list_stym!$A$3:$H$18,7,FALSE)</f>
        <v>Ake</v>
      </c>
      <c r="V3" s="22">
        <v>2</v>
      </c>
      <c r="W3" s="22" t="str">
        <f t="shared" ref="W3:W9" si="6">U3&amp;V3</f>
        <v>Ake2</v>
      </c>
    </row>
    <row r="4" spans="1:27" x14ac:dyDescent="0.2">
      <c r="B4" s="29" t="s">
        <v>1180</v>
      </c>
      <c r="C4" s="22" t="s">
        <v>1182</v>
      </c>
      <c r="D4" t="str">
        <f t="shared" si="1"/>
        <v>Renan</v>
      </c>
      <c r="E4" s="22" t="str">
        <f>VLOOKUP(D4,audio_list_stym!$A$3:$G$18,7,FALSE)</f>
        <v>Ake</v>
      </c>
      <c r="F4" s="22">
        <v>3</v>
      </c>
      <c r="G4" s="22" t="str">
        <f t="shared" si="2"/>
        <v>Renan.pic.search3</v>
      </c>
      <c r="H4" s="22" t="str">
        <f t="shared" si="3"/>
        <v>Ake_3</v>
      </c>
      <c r="I4" s="30">
        <f>IF(K4&lt;4,K4+1,K4-1)</f>
        <v>3</v>
      </c>
      <c r="J4" s="30">
        <f>IF(K4&lt;4,K4+2,K4-2)</f>
        <v>4</v>
      </c>
      <c r="K4">
        <f>VLOOKUP(E4,$P$2:$Q$9,2,FALSE)</f>
        <v>2</v>
      </c>
      <c r="L4" s="31">
        <f>IF(K4&lt;4,K4+3,K4-3)</f>
        <v>5</v>
      </c>
      <c r="M4">
        <v>3</v>
      </c>
      <c r="N4" t="str">
        <f t="shared" si="4"/>
        <v>a</v>
      </c>
      <c r="O4">
        <f t="shared" ca="1" si="0"/>
        <v>2.5175768833203382E-2</v>
      </c>
      <c r="P4" t="s">
        <v>672</v>
      </c>
      <c r="Q4">
        <v>3</v>
      </c>
      <c r="S4" s="29" t="s">
        <v>1182</v>
      </c>
      <c r="T4" t="str">
        <f t="shared" si="5"/>
        <v>Renan</v>
      </c>
      <c r="U4" s="22" t="str">
        <f>VLOOKUP(T4,audio_list_stym!$A$3:$H$18,7,FALSE)</f>
        <v>Ake</v>
      </c>
      <c r="V4" s="22">
        <v>3</v>
      </c>
      <c r="W4" s="22" t="str">
        <f t="shared" si="6"/>
        <v>Ake3</v>
      </c>
    </row>
    <row r="5" spans="1:27" x14ac:dyDescent="0.2">
      <c r="B5" s="29" t="s">
        <v>1180</v>
      </c>
      <c r="C5" s="22" t="s">
        <v>1182</v>
      </c>
      <c r="D5" t="str">
        <f t="shared" si="1"/>
        <v>Renan</v>
      </c>
      <c r="E5" s="22" t="str">
        <f>VLOOKUP(D5,audio_list_stym!$A$3:$G$18,7,FALSE)</f>
        <v>Ake</v>
      </c>
      <c r="F5" s="22">
        <v>4</v>
      </c>
      <c r="G5" s="22" t="str">
        <f t="shared" si="2"/>
        <v>Renan.pic.search4</v>
      </c>
      <c r="H5" s="22" t="str">
        <f t="shared" si="3"/>
        <v>Ake_4</v>
      </c>
      <c r="I5" s="30">
        <f>IF(L5&lt;4,L5+1,L5-1)</f>
        <v>3</v>
      </c>
      <c r="J5" s="30">
        <f>IF(L5&lt;4,L5+2,L5-2)</f>
        <v>4</v>
      </c>
      <c r="K5" s="30">
        <f>IF(L5&lt;4,L5+3,L5-3)</f>
        <v>5</v>
      </c>
      <c r="L5">
        <f>VLOOKUP(E5,$P$2:$Q$9,2,FALSE)</f>
        <v>2</v>
      </c>
      <c r="M5">
        <v>4</v>
      </c>
      <c r="N5" t="str">
        <f t="shared" si="4"/>
        <v>s</v>
      </c>
      <c r="O5">
        <f t="shared" ca="1" si="0"/>
        <v>0.58786134649778932</v>
      </c>
      <c r="P5" t="s">
        <v>673</v>
      </c>
      <c r="Q5">
        <v>5</v>
      </c>
      <c r="S5" s="29" t="s">
        <v>1182</v>
      </c>
      <c r="T5" t="str">
        <f t="shared" si="5"/>
        <v>Renan</v>
      </c>
      <c r="U5" s="22" t="str">
        <f>VLOOKUP(T5,audio_list_stym!$A$3:$H$18,7,FALSE)</f>
        <v>Ake</v>
      </c>
      <c r="V5" s="22">
        <v>4</v>
      </c>
      <c r="W5" s="22" t="str">
        <f t="shared" si="6"/>
        <v>Ake4</v>
      </c>
    </row>
    <row r="6" spans="1:27" x14ac:dyDescent="0.2">
      <c r="B6" s="29" t="s">
        <v>1184</v>
      </c>
      <c r="C6" s="22" t="s">
        <v>1186</v>
      </c>
      <c r="D6" t="str">
        <f t="shared" si="1"/>
        <v>Baroh</v>
      </c>
      <c r="E6" s="22" t="str">
        <f>VLOOKUP(D6,audio_list_stym!$A$3:$G$18,7,FALSE)</f>
        <v>Finger</v>
      </c>
      <c r="F6" s="22">
        <v>1</v>
      </c>
      <c r="G6" s="22" t="str">
        <f t="shared" si="2"/>
        <v>Baroh.pic.search1</v>
      </c>
      <c r="H6" s="22" t="str">
        <f t="shared" si="3"/>
        <v>Finger_1</v>
      </c>
      <c r="I6">
        <f>VLOOKUP(E6,$P$2:$Q$9,2,FALSE)</f>
        <v>3</v>
      </c>
      <c r="J6" s="30">
        <f>IF(I6&lt;4,I6+1,I6-1)</f>
        <v>4</v>
      </c>
      <c r="K6" s="31">
        <f>IF(I6&lt;4,I6+2,I6-2)</f>
        <v>5</v>
      </c>
      <c r="L6" s="31">
        <f>IF(I6&lt;4,I6+3,I6-3)</f>
        <v>6</v>
      </c>
      <c r="M6">
        <v>1</v>
      </c>
      <c r="N6" t="str">
        <f t="shared" si="4"/>
        <v>q</v>
      </c>
      <c r="O6">
        <f t="shared" ca="1" si="0"/>
        <v>0.35286135699692611</v>
      </c>
      <c r="P6" t="s">
        <v>674</v>
      </c>
      <c r="Q6">
        <v>7</v>
      </c>
      <c r="S6" s="29" t="s">
        <v>1198</v>
      </c>
      <c r="T6" t="str">
        <f t="shared" si="5"/>
        <v>Codis</v>
      </c>
      <c r="U6" s="22" t="str">
        <f>VLOOKUP(T6,audio_list_stym!$A$3:$H$18,7,FALSE)</f>
        <v>Sapota</v>
      </c>
      <c r="V6" s="22">
        <v>1</v>
      </c>
      <c r="W6" s="22" t="str">
        <f t="shared" si="6"/>
        <v>Sapota1</v>
      </c>
    </row>
    <row r="7" spans="1:27" x14ac:dyDescent="0.2">
      <c r="B7" s="29" t="s">
        <v>1184</v>
      </c>
      <c r="C7" s="22" t="s">
        <v>1186</v>
      </c>
      <c r="D7" t="str">
        <f t="shared" si="1"/>
        <v>Baroh</v>
      </c>
      <c r="E7" s="22" t="str">
        <f>VLOOKUP(D7,audio_list_stym!$A$3:$G$18,7,FALSE)</f>
        <v>Finger</v>
      </c>
      <c r="F7" s="22">
        <v>2</v>
      </c>
      <c r="G7" s="22" t="str">
        <f t="shared" si="2"/>
        <v>Baroh.pic.search2</v>
      </c>
      <c r="H7" s="22" t="str">
        <f t="shared" si="3"/>
        <v>Finger_2</v>
      </c>
      <c r="I7" s="30">
        <f>IF(J7&lt;4,J7+1,J7-1)</f>
        <v>4</v>
      </c>
      <c r="J7">
        <f>VLOOKUP(E7,$P$2:$Q$9,2,FALSE)</f>
        <v>3</v>
      </c>
      <c r="K7" s="31">
        <f>IF(J7&lt;4,J7+2,J7-2)</f>
        <v>5</v>
      </c>
      <c r="L7" s="31">
        <f>IF(J7&lt;4,J7+3,J7-3)</f>
        <v>6</v>
      </c>
      <c r="M7">
        <v>2</v>
      </c>
      <c r="N7" t="str">
        <f t="shared" si="4"/>
        <v>w</v>
      </c>
      <c r="O7">
        <f t="shared" ca="1" si="0"/>
        <v>0.40833394372099296</v>
      </c>
      <c r="P7" t="s">
        <v>675</v>
      </c>
      <c r="Q7">
        <v>4</v>
      </c>
      <c r="S7" s="29" t="s">
        <v>1198</v>
      </c>
      <c r="T7" t="str">
        <f t="shared" si="5"/>
        <v>Codis</v>
      </c>
      <c r="U7" s="22" t="str">
        <f>VLOOKUP(T7,audio_list_stym!$A$3:$H$18,7,FALSE)</f>
        <v>Sapota</v>
      </c>
      <c r="V7" s="22">
        <v>2</v>
      </c>
      <c r="W7" s="22" t="str">
        <f t="shared" si="6"/>
        <v>Sapota2</v>
      </c>
    </row>
    <row r="8" spans="1:27" x14ac:dyDescent="0.2">
      <c r="B8" s="29" t="s">
        <v>1184</v>
      </c>
      <c r="C8" s="22" t="s">
        <v>1186</v>
      </c>
      <c r="D8" t="str">
        <f t="shared" si="1"/>
        <v>Baroh</v>
      </c>
      <c r="E8" s="22" t="str">
        <f>VLOOKUP(D8,audio_list_stym!$A$3:$G$18,7,FALSE)</f>
        <v>Finger</v>
      </c>
      <c r="F8" s="22">
        <v>3</v>
      </c>
      <c r="G8" s="22" t="str">
        <f t="shared" si="2"/>
        <v>Baroh.pic.search3</v>
      </c>
      <c r="H8" s="22" t="str">
        <f t="shared" si="3"/>
        <v>Finger_3</v>
      </c>
      <c r="I8" s="30">
        <f>IF(K8&lt;4,K8+1,K8-1)</f>
        <v>4</v>
      </c>
      <c r="J8" s="30">
        <f>IF(K8&lt;4,K8+2,K8-2)</f>
        <v>5</v>
      </c>
      <c r="K8">
        <f>VLOOKUP(E8,$P$2:$Q$9,2,FALSE)</f>
        <v>3</v>
      </c>
      <c r="L8" s="31">
        <f>IF(K8&lt;4,K8+3,K8-3)</f>
        <v>6</v>
      </c>
      <c r="M8">
        <v>3</v>
      </c>
      <c r="N8" t="str">
        <f t="shared" si="4"/>
        <v>a</v>
      </c>
      <c r="O8">
        <f t="shared" ca="1" si="0"/>
        <v>0.8974282879294444</v>
      </c>
      <c r="P8" t="s">
        <v>676</v>
      </c>
      <c r="Q8">
        <v>8</v>
      </c>
      <c r="S8" s="29" t="s">
        <v>1198</v>
      </c>
      <c r="T8" t="str">
        <f t="shared" si="5"/>
        <v>Codis</v>
      </c>
      <c r="U8" s="22" t="str">
        <f>VLOOKUP(T8,audio_list_stym!$A$3:$H$18,7,FALSE)</f>
        <v>Sapota</v>
      </c>
      <c r="V8" s="22">
        <v>3</v>
      </c>
      <c r="W8" s="22" t="str">
        <f t="shared" si="6"/>
        <v>Sapota3</v>
      </c>
    </row>
    <row r="9" spans="1:27" x14ac:dyDescent="0.2">
      <c r="B9" s="29" t="s">
        <v>1184</v>
      </c>
      <c r="C9" s="22" t="s">
        <v>1186</v>
      </c>
      <c r="D9" t="str">
        <f t="shared" si="1"/>
        <v>Baroh</v>
      </c>
      <c r="E9" s="22" t="str">
        <f>VLOOKUP(D9,audio_list_stym!$A$3:$G$18,7,FALSE)</f>
        <v>Finger</v>
      </c>
      <c r="F9" s="22">
        <v>4</v>
      </c>
      <c r="G9" s="22" t="str">
        <f t="shared" si="2"/>
        <v>Baroh.pic.search4</v>
      </c>
      <c r="H9" s="22" t="str">
        <f t="shared" si="3"/>
        <v>Finger_4</v>
      </c>
      <c r="I9" s="30">
        <f>IF(L9&lt;4,L9+1,L9-1)</f>
        <v>4</v>
      </c>
      <c r="J9" s="30">
        <f>IF(L9&lt;4,L9+2,L9-2)</f>
        <v>5</v>
      </c>
      <c r="K9" s="30">
        <f>IF(L9&lt;4,L9+3,L9-3)</f>
        <v>6</v>
      </c>
      <c r="L9">
        <f>VLOOKUP(E9,$P$2:$Q$9,2,FALSE)</f>
        <v>3</v>
      </c>
      <c r="M9">
        <v>4</v>
      </c>
      <c r="N9" t="str">
        <f t="shared" si="4"/>
        <v>s</v>
      </c>
      <c r="O9">
        <f t="shared" ca="1" si="0"/>
        <v>0.4443024589500445</v>
      </c>
      <c r="P9" t="s">
        <v>677</v>
      </c>
      <c r="Q9">
        <v>6</v>
      </c>
      <c r="S9" s="29" t="s">
        <v>1198</v>
      </c>
      <c r="T9" t="str">
        <f t="shared" si="5"/>
        <v>Codis</v>
      </c>
      <c r="U9" s="22" t="str">
        <f>VLOOKUP(T9,audio_list_stym!$A$3:$H$18,7,FALSE)</f>
        <v>Sapota</v>
      </c>
      <c r="V9" s="22">
        <v>4</v>
      </c>
      <c r="W9" s="22" t="str">
        <f t="shared" si="6"/>
        <v>Sapota4</v>
      </c>
    </row>
    <row r="10" spans="1:27" x14ac:dyDescent="0.2">
      <c r="B10" s="29" t="s">
        <v>1188</v>
      </c>
      <c r="C10" s="22" t="s">
        <v>1190</v>
      </c>
      <c r="D10" t="str">
        <f t="shared" si="1"/>
        <v>Liroh</v>
      </c>
      <c r="E10" s="22" t="str">
        <f>VLOOKUP(D10,audio_list_stym!$A$3:$G$18,7,FALSE)</f>
        <v>Gac</v>
      </c>
      <c r="F10" s="22">
        <v>1</v>
      </c>
      <c r="G10" s="22" t="str">
        <f t="shared" si="2"/>
        <v>Liroh.pic.search1</v>
      </c>
      <c r="H10" s="22" t="str">
        <f t="shared" si="3"/>
        <v>Gac_1</v>
      </c>
      <c r="I10">
        <f>VLOOKUP(E10,$P$2:$Q$9,2,FALSE)</f>
        <v>5</v>
      </c>
      <c r="J10" s="30">
        <f>IF(I10&lt;4,I10+1,I10-1)</f>
        <v>4</v>
      </c>
      <c r="K10" s="31">
        <f>IF(I10&lt;4,I10+2,I10-2)</f>
        <v>3</v>
      </c>
      <c r="L10" s="31">
        <f>IF(I10&lt;4,I10+3,I10-3)</f>
        <v>2</v>
      </c>
      <c r="M10">
        <v>1</v>
      </c>
      <c r="N10" t="str">
        <f t="shared" si="4"/>
        <v>q</v>
      </c>
      <c r="S10" s="29"/>
      <c r="U10" s="22"/>
      <c r="V10" s="22"/>
      <c r="W10" s="22"/>
    </row>
    <row r="11" spans="1:27" x14ac:dyDescent="0.2">
      <c r="B11" s="29" t="s">
        <v>1188</v>
      </c>
      <c r="C11" s="22" t="s">
        <v>1190</v>
      </c>
      <c r="D11" t="str">
        <f t="shared" si="1"/>
        <v>Liroh</v>
      </c>
      <c r="E11" s="22" t="str">
        <f>VLOOKUP(D11,audio_list_stym!$A$3:$G$18,7,FALSE)</f>
        <v>Gac</v>
      </c>
      <c r="F11" s="22">
        <v>2</v>
      </c>
      <c r="G11" s="22" t="str">
        <f t="shared" si="2"/>
        <v>Liroh.pic.search2</v>
      </c>
      <c r="H11" s="22" t="str">
        <f t="shared" si="3"/>
        <v>Gac_2</v>
      </c>
      <c r="I11" s="30">
        <f>IF(J11&lt;4,J11+1,J11-1)</f>
        <v>4</v>
      </c>
      <c r="J11">
        <f>VLOOKUP(E11,$P$2:$Q$9,2,FALSE)</f>
        <v>5</v>
      </c>
      <c r="K11" s="31">
        <f>IF(J11&lt;4,J11+2,J11-2)</f>
        <v>3</v>
      </c>
      <c r="L11" s="31">
        <f>IF(J11&lt;4,J11+3,J11-3)</f>
        <v>2</v>
      </c>
      <c r="M11">
        <v>2</v>
      </c>
      <c r="N11" t="str">
        <f t="shared" si="4"/>
        <v>w</v>
      </c>
      <c r="P11" t="s">
        <v>350</v>
      </c>
      <c r="Q11" t="s">
        <v>895</v>
      </c>
      <c r="S11" s="29"/>
      <c r="U11" s="22"/>
      <c r="V11" s="22"/>
      <c r="W11" s="22"/>
    </row>
    <row r="12" spans="1:27" x14ac:dyDescent="0.2">
      <c r="B12" s="29" t="s">
        <v>1188</v>
      </c>
      <c r="C12" s="22" t="s">
        <v>1190</v>
      </c>
      <c r="D12" t="str">
        <f t="shared" si="1"/>
        <v>Liroh</v>
      </c>
      <c r="E12" s="22" t="str">
        <f>VLOOKUP(D12,audio_list_stym!$A$3:$G$18,7,FALSE)</f>
        <v>Gac</v>
      </c>
      <c r="F12" s="22">
        <v>3</v>
      </c>
      <c r="G12" s="22" t="str">
        <f t="shared" si="2"/>
        <v>Liroh.pic.search3</v>
      </c>
      <c r="H12" s="22" t="str">
        <f t="shared" si="3"/>
        <v>Gac_3</v>
      </c>
      <c r="I12" s="30">
        <f>IF(K12&lt;4,K12+1,K12-1)</f>
        <v>4</v>
      </c>
      <c r="J12" s="30">
        <f>IF(K12&lt;4,K12+2,K12-2)</f>
        <v>3</v>
      </c>
      <c r="K12">
        <f>VLOOKUP(E12,$P$2:$Q$9,2,FALSE)</f>
        <v>5</v>
      </c>
      <c r="L12" s="31">
        <f>IF(K12&lt;4,K12+3,K12-3)</f>
        <v>2</v>
      </c>
      <c r="M12">
        <v>3</v>
      </c>
      <c r="N12" t="str">
        <f t="shared" si="4"/>
        <v>a</v>
      </c>
      <c r="P12" t="s">
        <v>351</v>
      </c>
      <c r="Q12" t="s">
        <v>896</v>
      </c>
      <c r="S12" s="29"/>
      <c r="U12" s="22"/>
      <c r="V12" s="22"/>
      <c r="W12" s="22"/>
    </row>
    <row r="13" spans="1:27" x14ac:dyDescent="0.2">
      <c r="B13" s="29" t="s">
        <v>1188</v>
      </c>
      <c r="C13" s="22" t="s">
        <v>1190</v>
      </c>
      <c r="D13" t="str">
        <f t="shared" si="1"/>
        <v>Liroh</v>
      </c>
      <c r="E13" s="22" t="str">
        <f>VLOOKUP(D13,audio_list_stym!$A$3:$G$18,7,FALSE)</f>
        <v>Gac</v>
      </c>
      <c r="F13" s="22">
        <v>4</v>
      </c>
      <c r="G13" s="22" t="str">
        <f t="shared" si="2"/>
        <v>Liroh.pic.search4</v>
      </c>
      <c r="H13" s="22" t="str">
        <f t="shared" si="3"/>
        <v>Gac_4</v>
      </c>
      <c r="I13" s="30">
        <f>IF(L13&lt;4,L13+1,L13-1)</f>
        <v>4</v>
      </c>
      <c r="J13" s="30">
        <f>IF(L13&lt;4,L13+2,L13-2)</f>
        <v>3</v>
      </c>
      <c r="K13" s="30">
        <f>IF(L13&lt;4,L13+3,L13-3)</f>
        <v>2</v>
      </c>
      <c r="L13">
        <f>VLOOKUP(E13,$P$2:$Q$9,2,FALSE)</f>
        <v>5</v>
      </c>
      <c r="M13">
        <v>4</v>
      </c>
      <c r="N13" t="str">
        <f t="shared" si="4"/>
        <v>s</v>
      </c>
      <c r="P13" t="s">
        <v>352</v>
      </c>
      <c r="Q13" t="s">
        <v>897</v>
      </c>
      <c r="S13" s="29"/>
      <c r="U13" s="22"/>
      <c r="V13" s="22"/>
      <c r="W13" s="22"/>
    </row>
    <row r="14" spans="1:27" x14ac:dyDescent="0.2">
      <c r="B14" s="29" t="s">
        <v>1192</v>
      </c>
      <c r="C14" s="22" t="s">
        <v>1194</v>
      </c>
      <c r="D14" t="str">
        <f t="shared" si="1"/>
        <v>Fimon</v>
      </c>
      <c r="E14" s="22" t="str">
        <f>VLOOKUP(D14,audio_list_stym!$A$3:$G$18,7,FALSE)</f>
        <v>Noni</v>
      </c>
      <c r="F14" s="22">
        <v>1</v>
      </c>
      <c r="G14" s="22" t="str">
        <f t="shared" si="2"/>
        <v>Fimon.pic.search1</v>
      </c>
      <c r="H14" s="22" t="str">
        <f t="shared" si="3"/>
        <v>Noni_1</v>
      </c>
      <c r="I14">
        <f>VLOOKUP(E14,$P$2:$Q$9,2,FALSE)</f>
        <v>7</v>
      </c>
      <c r="J14" s="30">
        <f>IF(I14&lt;4,I14+1,I14-1)</f>
        <v>6</v>
      </c>
      <c r="K14" s="31">
        <f>IF(I14&lt;4,I14+2,I14-2)</f>
        <v>5</v>
      </c>
      <c r="L14" s="31">
        <f>IF(I14&lt;4,I14+3,I14-3)</f>
        <v>4</v>
      </c>
      <c r="M14">
        <v>1</v>
      </c>
      <c r="N14" t="str">
        <f t="shared" si="4"/>
        <v>q</v>
      </c>
      <c r="P14" t="s">
        <v>353</v>
      </c>
      <c r="Q14" t="s">
        <v>898</v>
      </c>
      <c r="S14" s="29"/>
      <c r="U14" s="22"/>
      <c r="V14" s="22"/>
      <c r="W14" s="22"/>
    </row>
    <row r="15" spans="1:27" x14ac:dyDescent="0.2">
      <c r="B15" s="29" t="s">
        <v>1192</v>
      </c>
      <c r="C15" s="22" t="s">
        <v>1194</v>
      </c>
      <c r="D15" t="str">
        <f t="shared" si="1"/>
        <v>Fimon</v>
      </c>
      <c r="E15" s="22" t="str">
        <f>VLOOKUP(D15,audio_list_stym!$A$3:$G$18,7,FALSE)</f>
        <v>Noni</v>
      </c>
      <c r="F15" s="22">
        <v>2</v>
      </c>
      <c r="G15" s="22" t="str">
        <f t="shared" si="2"/>
        <v>Fimon.pic.search2</v>
      </c>
      <c r="H15" s="22" t="str">
        <f t="shared" si="3"/>
        <v>Noni_2</v>
      </c>
      <c r="I15" s="30">
        <f>IF(J15&lt;4,J15+1,J15-1)</f>
        <v>6</v>
      </c>
      <c r="J15">
        <f>VLOOKUP(E15,$P$2:$Q$9,2,FALSE)</f>
        <v>7</v>
      </c>
      <c r="K15" s="31">
        <f>IF(J15&lt;4,J15+2,J15-2)</f>
        <v>5</v>
      </c>
      <c r="L15" s="31">
        <f>IF(J15&lt;4,J15+3,J15-3)</f>
        <v>4</v>
      </c>
      <c r="M15">
        <v>2</v>
      </c>
      <c r="N15" t="str">
        <f t="shared" si="4"/>
        <v>w</v>
      </c>
      <c r="P15" t="s">
        <v>354</v>
      </c>
      <c r="Q15" t="s">
        <v>899</v>
      </c>
      <c r="S15" s="29"/>
      <c r="U15" s="22"/>
      <c r="V15" s="22"/>
      <c r="W15" s="22"/>
    </row>
    <row r="16" spans="1:27" x14ac:dyDescent="0.2">
      <c r="B16" s="29" t="s">
        <v>1192</v>
      </c>
      <c r="C16" s="22" t="s">
        <v>1194</v>
      </c>
      <c r="D16" t="str">
        <f t="shared" si="1"/>
        <v>Fimon</v>
      </c>
      <c r="E16" s="22" t="str">
        <f>VLOOKUP(D16,audio_list_stym!$A$3:$G$18,7,FALSE)</f>
        <v>Noni</v>
      </c>
      <c r="F16" s="22">
        <v>3</v>
      </c>
      <c r="G16" s="22" t="str">
        <f t="shared" si="2"/>
        <v>Fimon.pic.search3</v>
      </c>
      <c r="H16" s="22" t="str">
        <f t="shared" si="3"/>
        <v>Noni_3</v>
      </c>
      <c r="I16" s="30">
        <f>IF(K16&lt;4,K16+1,K16-1)</f>
        <v>6</v>
      </c>
      <c r="J16" s="30">
        <f>IF(K16&lt;4,K16+2,K16-2)</f>
        <v>5</v>
      </c>
      <c r="K16">
        <f>VLOOKUP(E16,$P$2:$Q$9,2,FALSE)</f>
        <v>7</v>
      </c>
      <c r="L16" s="31">
        <f>IF(K16&lt;4,K16+3,K16-3)</f>
        <v>4</v>
      </c>
      <c r="M16">
        <v>3</v>
      </c>
      <c r="N16" t="str">
        <f t="shared" si="4"/>
        <v>a</v>
      </c>
      <c r="P16" t="s">
        <v>355</v>
      </c>
      <c r="Q16" t="s">
        <v>900</v>
      </c>
      <c r="S16" s="29"/>
      <c r="U16" s="22"/>
      <c r="V16" s="22"/>
      <c r="W16" s="22"/>
    </row>
    <row r="17" spans="2:23" x14ac:dyDescent="0.2">
      <c r="B17" s="29" t="s">
        <v>1192</v>
      </c>
      <c r="C17" s="22" t="s">
        <v>1194</v>
      </c>
      <c r="D17" t="str">
        <f t="shared" si="1"/>
        <v>Fimon</v>
      </c>
      <c r="E17" s="22" t="str">
        <f>VLOOKUP(D17,audio_list_stym!$A$3:$G$18,7,FALSE)</f>
        <v>Noni</v>
      </c>
      <c r="F17" s="22">
        <v>4</v>
      </c>
      <c r="G17" s="22" t="str">
        <f t="shared" si="2"/>
        <v>Fimon.pic.search4</v>
      </c>
      <c r="H17" s="22" t="str">
        <f t="shared" si="3"/>
        <v>Noni_4</v>
      </c>
      <c r="I17" s="30">
        <f>IF(L17&lt;4,L17+1,L17-1)</f>
        <v>6</v>
      </c>
      <c r="J17" s="30">
        <f>IF(L17&lt;4,L17+2,L17-2)</f>
        <v>5</v>
      </c>
      <c r="K17" s="30">
        <f>IF(L17&lt;4,L17+3,L17-3)</f>
        <v>4</v>
      </c>
      <c r="L17">
        <f>VLOOKUP(E17,$P$2:$Q$9,2,FALSE)</f>
        <v>7</v>
      </c>
      <c r="M17">
        <v>4</v>
      </c>
      <c r="N17" t="str">
        <f t="shared" si="4"/>
        <v>s</v>
      </c>
      <c r="P17" t="s">
        <v>356</v>
      </c>
      <c r="Q17" t="s">
        <v>901</v>
      </c>
      <c r="S17" s="29"/>
      <c r="U17" s="22"/>
      <c r="V17" s="22"/>
      <c r="W17" s="22"/>
    </row>
    <row r="18" spans="2:23" x14ac:dyDescent="0.2">
      <c r="B18" s="29" t="s">
        <v>1196</v>
      </c>
      <c r="C18" s="22" t="s">
        <v>1198</v>
      </c>
      <c r="D18" t="str">
        <f t="shared" si="1"/>
        <v>Codis</v>
      </c>
      <c r="E18" s="22" t="str">
        <f>VLOOKUP(D18,audio_list_stym!$A$3:$G$18,7,FALSE)</f>
        <v>Sapota</v>
      </c>
      <c r="F18" s="22">
        <v>1</v>
      </c>
      <c r="G18" s="22" t="str">
        <f t="shared" si="2"/>
        <v>Codis.pic.search1</v>
      </c>
      <c r="H18" s="22" t="str">
        <f t="shared" si="3"/>
        <v>Sapota_1</v>
      </c>
      <c r="I18">
        <f>VLOOKUP(E18,$P$2:$Q$9,2,FALSE)</f>
        <v>4</v>
      </c>
      <c r="J18" s="30">
        <f>IF(I18&lt;4,I18+1,I18-1)</f>
        <v>3</v>
      </c>
      <c r="K18" s="31">
        <f>IF(I18&lt;4,I18+2,I18-2)</f>
        <v>2</v>
      </c>
      <c r="L18" s="31">
        <f>IF(I18&lt;4,I18+3,I18-3)</f>
        <v>1</v>
      </c>
      <c r="M18">
        <v>1</v>
      </c>
      <c r="N18" t="str">
        <f t="shared" si="4"/>
        <v>q</v>
      </c>
      <c r="P18" t="s">
        <v>357</v>
      </c>
      <c r="Q18" t="s">
        <v>884</v>
      </c>
      <c r="S18" s="29"/>
      <c r="U18" s="22"/>
      <c r="V18" s="22"/>
      <c r="W18" s="22"/>
    </row>
    <row r="19" spans="2:23" x14ac:dyDescent="0.2">
      <c r="B19" s="29" t="s">
        <v>1196</v>
      </c>
      <c r="C19" s="22" t="s">
        <v>1198</v>
      </c>
      <c r="D19" t="str">
        <f t="shared" si="1"/>
        <v>Codis</v>
      </c>
      <c r="E19" s="22" t="str">
        <f>VLOOKUP(D19,audio_list_stym!$A$3:$G$18,7,FALSE)</f>
        <v>Sapota</v>
      </c>
      <c r="F19" s="22">
        <v>2</v>
      </c>
      <c r="G19" s="22" t="str">
        <f t="shared" si="2"/>
        <v>Codis.pic.search2</v>
      </c>
      <c r="H19" s="22" t="str">
        <f t="shared" si="3"/>
        <v>Sapota_2</v>
      </c>
      <c r="I19" s="30">
        <f>IF(J19&lt;4,J19+1,J19-1)</f>
        <v>3</v>
      </c>
      <c r="J19">
        <f>VLOOKUP(E19,$P$2:$Q$9,2,FALSE)</f>
        <v>4</v>
      </c>
      <c r="K19" s="31">
        <f>IF(J19&lt;4,J19+2,J19-2)</f>
        <v>2</v>
      </c>
      <c r="L19" s="31">
        <f>IF(J19&lt;4,J19+3,J19-3)</f>
        <v>1</v>
      </c>
      <c r="M19">
        <v>2</v>
      </c>
      <c r="N19" t="str">
        <f t="shared" si="4"/>
        <v>w</v>
      </c>
      <c r="S19" s="29"/>
      <c r="U19" s="22"/>
      <c r="V19" s="22"/>
      <c r="W19" s="22"/>
    </row>
    <row r="20" spans="2:23" x14ac:dyDescent="0.2">
      <c r="B20" s="29" t="s">
        <v>1196</v>
      </c>
      <c r="C20" s="22" t="s">
        <v>1198</v>
      </c>
      <c r="D20" t="str">
        <f t="shared" si="1"/>
        <v>Codis</v>
      </c>
      <c r="E20" s="22" t="str">
        <f>VLOOKUP(D20,audio_list_stym!$A$3:$G$18,7,FALSE)</f>
        <v>Sapota</v>
      </c>
      <c r="F20" s="22">
        <v>3</v>
      </c>
      <c r="G20" s="22" t="str">
        <f t="shared" si="2"/>
        <v>Codis.pic.search3</v>
      </c>
      <c r="H20" s="22" t="str">
        <f t="shared" si="3"/>
        <v>Sapota_3</v>
      </c>
      <c r="I20" s="30">
        <f>IF(K20&lt;4,K20+1,K20-1)</f>
        <v>3</v>
      </c>
      <c r="J20" s="30">
        <f>IF(K20&lt;4,K20+2,K20-2)</f>
        <v>2</v>
      </c>
      <c r="K20">
        <f>VLOOKUP(E20,$P$2:$Q$9,2,FALSE)</f>
        <v>4</v>
      </c>
      <c r="L20" s="31">
        <f>IF(K20&lt;4,K20+3,K20-3)</f>
        <v>1</v>
      </c>
      <c r="M20">
        <v>3</v>
      </c>
      <c r="N20" t="str">
        <f t="shared" si="4"/>
        <v>a</v>
      </c>
      <c r="P20" s="29" t="s">
        <v>1180</v>
      </c>
      <c r="S20" s="29"/>
      <c r="U20" s="22"/>
      <c r="V20" s="22"/>
      <c r="W20" s="22"/>
    </row>
    <row r="21" spans="2:23" x14ac:dyDescent="0.2">
      <c r="B21" s="29" t="s">
        <v>1196</v>
      </c>
      <c r="C21" s="22" t="s">
        <v>1198</v>
      </c>
      <c r="D21" t="str">
        <f t="shared" si="1"/>
        <v>Codis</v>
      </c>
      <c r="E21" s="22" t="str">
        <f>VLOOKUP(D21,audio_list_stym!$A$3:$G$18,7,FALSE)</f>
        <v>Sapota</v>
      </c>
      <c r="F21" s="22">
        <v>4</v>
      </c>
      <c r="G21" s="22" t="str">
        <f t="shared" si="2"/>
        <v>Codis.pic.search4</v>
      </c>
      <c r="H21" s="22" t="str">
        <f t="shared" si="3"/>
        <v>Sapota_4</v>
      </c>
      <c r="I21" s="30">
        <f>IF(L21&lt;4,L21+1,L21-1)</f>
        <v>3</v>
      </c>
      <c r="J21" s="30">
        <f>IF(L21&lt;4,L21+2,L21-2)</f>
        <v>2</v>
      </c>
      <c r="K21" s="30">
        <f>IF(L21&lt;4,L21+3,L21-3)</f>
        <v>1</v>
      </c>
      <c r="L21">
        <f>VLOOKUP(E21,$P$2:$Q$9,2,FALSE)</f>
        <v>4</v>
      </c>
      <c r="M21">
        <v>4</v>
      </c>
      <c r="N21" t="str">
        <f t="shared" si="4"/>
        <v>s</v>
      </c>
      <c r="P21" s="29" t="s">
        <v>1184</v>
      </c>
      <c r="S21" s="29"/>
      <c r="U21" s="22"/>
      <c r="V21" s="22"/>
      <c r="W21" s="22"/>
    </row>
    <row r="22" spans="2:23" x14ac:dyDescent="0.2">
      <c r="B22" s="29" t="s">
        <v>1200</v>
      </c>
      <c r="C22" s="22" t="s">
        <v>1202</v>
      </c>
      <c r="D22" t="str">
        <f t="shared" si="1"/>
        <v>Gonic</v>
      </c>
      <c r="E22" s="22" t="str">
        <f>VLOOKUP(D22,audio_list_stym!$A$3:$G$18,7,FALSE)</f>
        <v>Tamanid</v>
      </c>
      <c r="F22" s="22">
        <v>1</v>
      </c>
      <c r="G22" s="22" t="str">
        <f t="shared" si="2"/>
        <v>Gonic.pic.search1</v>
      </c>
      <c r="H22" s="22" t="str">
        <f t="shared" si="3"/>
        <v>Tamanid_1</v>
      </c>
      <c r="I22">
        <f>VLOOKUP(E22,$P$2:$Q$9,2,FALSE)</f>
        <v>8</v>
      </c>
      <c r="J22" s="30">
        <f>IF(I22&lt;4,I22+1,I22-1)</f>
        <v>7</v>
      </c>
      <c r="K22" s="31">
        <f>IF(I22&lt;4,I22+2,I22-2)</f>
        <v>6</v>
      </c>
      <c r="L22" s="31">
        <f>IF(I22&lt;4,I22+3,I22-3)</f>
        <v>5</v>
      </c>
      <c r="M22">
        <v>1</v>
      </c>
      <c r="N22" t="str">
        <f t="shared" si="4"/>
        <v>q</v>
      </c>
      <c r="P22" s="29" t="s">
        <v>1188</v>
      </c>
      <c r="S22" s="29"/>
      <c r="U22" s="22"/>
      <c r="V22" s="22"/>
      <c r="W22" s="22"/>
    </row>
    <row r="23" spans="2:23" x14ac:dyDescent="0.2">
      <c r="B23" s="29" t="s">
        <v>1200</v>
      </c>
      <c r="C23" s="22" t="s">
        <v>1202</v>
      </c>
      <c r="D23" t="str">
        <f t="shared" si="1"/>
        <v>Gonic</v>
      </c>
      <c r="E23" s="22" t="str">
        <f>VLOOKUP(D23,audio_list_stym!$A$3:$G$18,7,FALSE)</f>
        <v>Tamanid</v>
      </c>
      <c r="F23" s="22">
        <v>2</v>
      </c>
      <c r="G23" s="22" t="str">
        <f t="shared" si="2"/>
        <v>Gonic.pic.search2</v>
      </c>
      <c r="H23" s="22" t="str">
        <f t="shared" si="3"/>
        <v>Tamanid_2</v>
      </c>
      <c r="I23" s="30">
        <f>IF(J23&lt;4,J23+1,J23-1)</f>
        <v>7</v>
      </c>
      <c r="J23">
        <f>VLOOKUP(E23,$P$2:$Q$9,2,FALSE)</f>
        <v>8</v>
      </c>
      <c r="K23" s="31">
        <f>IF(J23&lt;4,J23+2,J23-2)</f>
        <v>6</v>
      </c>
      <c r="L23" s="31">
        <f>IF(J23&lt;4,J23+3,J23-3)</f>
        <v>5</v>
      </c>
      <c r="M23">
        <v>2</v>
      </c>
      <c r="N23" t="str">
        <f t="shared" si="4"/>
        <v>w</v>
      </c>
      <c r="P23" s="29" t="s">
        <v>1192</v>
      </c>
      <c r="S23" s="29"/>
      <c r="U23" s="22"/>
      <c r="V23" s="22"/>
      <c r="W23" s="22"/>
    </row>
    <row r="24" spans="2:23" x14ac:dyDescent="0.2">
      <c r="B24" s="29" t="s">
        <v>1200</v>
      </c>
      <c r="C24" s="22" t="s">
        <v>1202</v>
      </c>
      <c r="D24" t="str">
        <f t="shared" si="1"/>
        <v>Gonic</v>
      </c>
      <c r="E24" s="22" t="str">
        <f>VLOOKUP(D24,audio_list_stym!$A$3:$G$18,7,FALSE)</f>
        <v>Tamanid</v>
      </c>
      <c r="F24" s="22">
        <v>3</v>
      </c>
      <c r="G24" s="22" t="str">
        <f t="shared" si="2"/>
        <v>Gonic.pic.search3</v>
      </c>
      <c r="H24" s="22" t="str">
        <f t="shared" si="3"/>
        <v>Tamanid_3</v>
      </c>
      <c r="I24" s="30">
        <f>IF(K24&lt;4,K24+1,K24-1)</f>
        <v>7</v>
      </c>
      <c r="J24" s="30">
        <f>IF(K24&lt;4,K24+2,K24-2)</f>
        <v>6</v>
      </c>
      <c r="K24">
        <f>VLOOKUP(E24,$P$2:$Q$9,2,FALSE)</f>
        <v>8</v>
      </c>
      <c r="L24" s="31">
        <f>IF(K24&lt;4,K24+3,K24-3)</f>
        <v>5</v>
      </c>
      <c r="M24">
        <v>3</v>
      </c>
      <c r="N24" t="str">
        <f t="shared" si="4"/>
        <v>a</v>
      </c>
      <c r="P24" s="29" t="s">
        <v>1196</v>
      </c>
      <c r="S24" s="29"/>
      <c r="U24" s="22"/>
      <c r="V24" s="22"/>
      <c r="W24" s="22"/>
    </row>
    <row r="25" spans="2:23" x14ac:dyDescent="0.2">
      <c r="B25" s="29" t="s">
        <v>1200</v>
      </c>
      <c r="C25" s="22" t="s">
        <v>1202</v>
      </c>
      <c r="D25" t="str">
        <f t="shared" si="1"/>
        <v>Gonic</v>
      </c>
      <c r="E25" s="22" t="str">
        <f>VLOOKUP(D25,audio_list_stym!$A$3:$G$18,7,FALSE)</f>
        <v>Tamanid</v>
      </c>
      <c r="F25" s="22">
        <v>4</v>
      </c>
      <c r="G25" s="22" t="str">
        <f t="shared" si="2"/>
        <v>Gonic.pic.search4</v>
      </c>
      <c r="H25" s="22" t="str">
        <f t="shared" si="3"/>
        <v>Tamanid_4</v>
      </c>
      <c r="I25" s="30">
        <f>IF(L25&lt;4,L25+1,L25-1)</f>
        <v>7</v>
      </c>
      <c r="J25" s="30">
        <f>IF(L25&lt;4,L25+2,L25-2)</f>
        <v>6</v>
      </c>
      <c r="K25" s="30">
        <f>IF(L25&lt;4,L25+3,L25-3)</f>
        <v>5</v>
      </c>
      <c r="L25">
        <f>VLOOKUP(E25,$P$2:$Q$9,2,FALSE)</f>
        <v>8</v>
      </c>
      <c r="M25">
        <v>4</v>
      </c>
      <c r="N25" t="str">
        <f t="shared" si="4"/>
        <v>s</v>
      </c>
      <c r="P25" s="29" t="s">
        <v>1200</v>
      </c>
      <c r="S25" s="29"/>
      <c r="U25" s="22"/>
      <c r="V25" s="22"/>
      <c r="W25" s="22"/>
    </row>
    <row r="26" spans="2:23" x14ac:dyDescent="0.2">
      <c r="B26" s="29" t="s">
        <v>1204</v>
      </c>
      <c r="C26" s="22" t="s">
        <v>1206</v>
      </c>
      <c r="D26" t="str">
        <f t="shared" si="1"/>
        <v>Todis</v>
      </c>
      <c r="E26" s="22" t="str">
        <f>VLOOKUP(D26,audio_list_stym!$A$3:$G$18,7,FALSE)</f>
        <v>ZF</v>
      </c>
      <c r="F26" s="22">
        <v>1</v>
      </c>
      <c r="G26" s="22" t="str">
        <f t="shared" si="2"/>
        <v>Todis.pic.search1</v>
      </c>
      <c r="H26" s="22" t="str">
        <f t="shared" si="3"/>
        <v>ZF_1</v>
      </c>
      <c r="I26">
        <f>VLOOKUP(E26,$P$2:$Q$9,2,FALSE)</f>
        <v>6</v>
      </c>
      <c r="J26" s="30">
        <f>IF(I26&lt;4,I26+1,I26-1)</f>
        <v>5</v>
      </c>
      <c r="K26" s="31">
        <f>IF(I26&lt;4,I26+2,I26-2)</f>
        <v>4</v>
      </c>
      <c r="L26" s="31">
        <f>IF(I26&lt;4,I26+3,I26-3)</f>
        <v>3</v>
      </c>
      <c r="M26">
        <v>1</v>
      </c>
      <c r="N26" t="str">
        <f t="shared" si="4"/>
        <v>q</v>
      </c>
      <c r="P26" s="29" t="s">
        <v>1204</v>
      </c>
      <c r="S26" s="29"/>
      <c r="U26" s="22"/>
      <c r="V26" s="22"/>
      <c r="W26" s="22"/>
    </row>
    <row r="27" spans="2:23" x14ac:dyDescent="0.2">
      <c r="B27" s="29" t="s">
        <v>1204</v>
      </c>
      <c r="C27" s="22" t="s">
        <v>1206</v>
      </c>
      <c r="D27" t="str">
        <f t="shared" si="1"/>
        <v>Todis</v>
      </c>
      <c r="E27" s="22" t="str">
        <f>VLOOKUP(D27,audio_list_stym!$A$3:$G$18,7,FALSE)</f>
        <v>ZF</v>
      </c>
      <c r="F27" s="22">
        <v>2</v>
      </c>
      <c r="G27" s="22" t="str">
        <f t="shared" si="2"/>
        <v>Todis.pic.search2</v>
      </c>
      <c r="H27" s="22" t="str">
        <f t="shared" si="3"/>
        <v>ZF_2</v>
      </c>
      <c r="I27" s="30">
        <f>IF(J27&lt;4,J27+1,J27-1)</f>
        <v>5</v>
      </c>
      <c r="J27">
        <f>VLOOKUP(E27,$P$2:$Q$9,2,FALSE)</f>
        <v>6</v>
      </c>
      <c r="K27" s="31">
        <f>IF(J27&lt;4,J27+2,J27-2)</f>
        <v>4</v>
      </c>
      <c r="L27" s="31">
        <f>IF(J27&lt;4,J27+3,J27-3)</f>
        <v>3</v>
      </c>
      <c r="M27">
        <v>2</v>
      </c>
      <c r="N27" t="str">
        <f t="shared" si="4"/>
        <v>w</v>
      </c>
      <c r="P27" s="29" t="s">
        <v>1208</v>
      </c>
      <c r="S27" s="29"/>
      <c r="U27" s="22"/>
      <c r="V27" s="22"/>
      <c r="W27" s="22"/>
    </row>
    <row r="28" spans="2:23" x14ac:dyDescent="0.2">
      <c r="B28" s="29" t="s">
        <v>1204</v>
      </c>
      <c r="C28" s="22" t="s">
        <v>1206</v>
      </c>
      <c r="D28" t="str">
        <f t="shared" si="1"/>
        <v>Todis</v>
      </c>
      <c r="E28" s="22" t="str">
        <f>VLOOKUP(D28,audio_list_stym!$A$3:$G$18,7,FALSE)</f>
        <v>ZF</v>
      </c>
      <c r="F28" s="22">
        <v>3</v>
      </c>
      <c r="G28" s="22" t="str">
        <f t="shared" si="2"/>
        <v>Todis.pic.search3</v>
      </c>
      <c r="H28" s="22" t="str">
        <f t="shared" si="3"/>
        <v>ZF_3</v>
      </c>
      <c r="I28" s="30">
        <f>IF(K28&lt;4,K28+1,K28-1)</f>
        <v>5</v>
      </c>
      <c r="J28" s="30">
        <f>IF(K28&lt;4,K28+2,K28-2)</f>
        <v>4</v>
      </c>
      <c r="K28">
        <f>VLOOKUP(E28,$P$2:$Q$9,2,FALSE)</f>
        <v>6</v>
      </c>
      <c r="L28" s="31">
        <f>IF(K28&lt;4,K28+3,K28-3)</f>
        <v>3</v>
      </c>
      <c r="M28">
        <v>3</v>
      </c>
      <c r="N28" t="str">
        <f t="shared" si="4"/>
        <v>a</v>
      </c>
      <c r="P28" s="29" t="s">
        <v>1212</v>
      </c>
      <c r="S28" s="29"/>
      <c r="U28" s="22"/>
      <c r="V28" s="22"/>
      <c r="W28" s="22"/>
    </row>
    <row r="29" spans="2:23" x14ac:dyDescent="0.2">
      <c r="B29" s="29" t="s">
        <v>1204</v>
      </c>
      <c r="C29" s="22" t="s">
        <v>1206</v>
      </c>
      <c r="D29" t="str">
        <f t="shared" si="1"/>
        <v>Todis</v>
      </c>
      <c r="E29" s="22" t="str">
        <f>VLOOKUP(D29,audio_list_stym!$A$3:$G$18,7,FALSE)</f>
        <v>ZF</v>
      </c>
      <c r="F29" s="22">
        <v>4</v>
      </c>
      <c r="G29" s="22" t="str">
        <f t="shared" si="2"/>
        <v>Todis.pic.search4</v>
      </c>
      <c r="H29" s="22" t="str">
        <f t="shared" si="3"/>
        <v>ZF_4</v>
      </c>
      <c r="I29" s="30">
        <f>IF(L29&lt;4,L29+1,L29-1)</f>
        <v>5</v>
      </c>
      <c r="J29" s="30">
        <f>IF(L29&lt;4,L29+2,L29-2)</f>
        <v>4</v>
      </c>
      <c r="K29" s="30">
        <f>IF(L29&lt;4,L29+3,L29-3)</f>
        <v>3</v>
      </c>
      <c r="L29">
        <f>VLOOKUP(E29,$P$2:$Q$9,2,FALSE)</f>
        <v>6</v>
      </c>
      <c r="M29">
        <v>4</v>
      </c>
      <c r="N29" t="str">
        <f t="shared" si="4"/>
        <v>s</v>
      </c>
      <c r="P29" s="29" t="s">
        <v>1214</v>
      </c>
      <c r="S29" s="29"/>
      <c r="U29" s="22"/>
      <c r="V29" s="22"/>
      <c r="W29" s="22"/>
    </row>
    <row r="30" spans="2:23" x14ac:dyDescent="0.2">
      <c r="B30" s="29" t="s">
        <v>1212</v>
      </c>
      <c r="C30" s="22" t="s">
        <v>1210</v>
      </c>
      <c r="D30" t="str">
        <f t="shared" si="1"/>
        <v>Pemat</v>
      </c>
      <c r="E30" s="22" t="str">
        <f>VLOOKUP(D30,audio_list_stym!$A$3:$G$18,7,FALSE)</f>
        <v>Ackee</v>
      </c>
      <c r="F30" s="22">
        <v>1</v>
      </c>
      <c r="G30" s="22" t="str">
        <f t="shared" si="2"/>
        <v>Pemat.pic.search1</v>
      </c>
      <c r="H30" s="22" t="str">
        <f t="shared" si="3"/>
        <v>Ackee_1</v>
      </c>
      <c r="I30">
        <f>VLOOKUP(E30,$P$2:$Q$9,2,FALSE)</f>
        <v>1</v>
      </c>
      <c r="J30" s="30">
        <f>IF(I30&lt;4,I30+1,I30-1)</f>
        <v>2</v>
      </c>
      <c r="K30" s="31">
        <f>IF(I30&lt;4,I30+2,I30-2)</f>
        <v>3</v>
      </c>
      <c r="L30" s="31">
        <f>IF(I30&lt;4,I30+3,I30-3)</f>
        <v>4</v>
      </c>
      <c r="M30">
        <v>1</v>
      </c>
      <c r="N30" t="str">
        <f t="shared" si="4"/>
        <v>q</v>
      </c>
      <c r="P30" s="29" t="s">
        <v>1216</v>
      </c>
      <c r="S30" s="29"/>
      <c r="U30" s="22"/>
      <c r="V30" s="22"/>
      <c r="W30" s="22"/>
    </row>
    <row r="31" spans="2:23" x14ac:dyDescent="0.2">
      <c r="B31" s="29" t="s">
        <v>1214</v>
      </c>
      <c r="C31" s="22" t="s">
        <v>1210</v>
      </c>
      <c r="D31" t="str">
        <f t="shared" si="1"/>
        <v>Pemat</v>
      </c>
      <c r="E31" s="22" t="str">
        <f>VLOOKUP(D31,audio_list_stym!$A$3:$G$18,7,FALSE)</f>
        <v>Ackee</v>
      </c>
      <c r="F31" s="22">
        <v>2</v>
      </c>
      <c r="G31" s="22" t="str">
        <f t="shared" si="2"/>
        <v>Pemat.pic.search2</v>
      </c>
      <c r="H31" s="22" t="str">
        <f t="shared" si="3"/>
        <v>Ackee_2</v>
      </c>
      <c r="I31" s="30">
        <f>IF(J31&lt;4,J31+1,J31-1)</f>
        <v>2</v>
      </c>
      <c r="J31">
        <f>VLOOKUP(E31,$P$2:$Q$9,2,FALSE)</f>
        <v>1</v>
      </c>
      <c r="K31" s="31">
        <f>IF(J31&lt;4,J31+2,J31-2)</f>
        <v>3</v>
      </c>
      <c r="L31" s="31">
        <f>IF(J31&lt;4,J31+3,J31-3)</f>
        <v>4</v>
      </c>
      <c r="M31">
        <v>2</v>
      </c>
      <c r="N31" t="str">
        <f t="shared" si="4"/>
        <v>w</v>
      </c>
      <c r="P31" s="29" t="s">
        <v>1218</v>
      </c>
      <c r="S31" s="29"/>
      <c r="U31" s="22"/>
      <c r="V31" s="22"/>
      <c r="W31" s="22"/>
    </row>
    <row r="32" spans="2:23" x14ac:dyDescent="0.2">
      <c r="B32" s="29" t="s">
        <v>1216</v>
      </c>
      <c r="C32" s="22" t="s">
        <v>1210</v>
      </c>
      <c r="D32" t="str">
        <f t="shared" si="1"/>
        <v>Pemat</v>
      </c>
      <c r="E32" s="22" t="str">
        <f>VLOOKUP(D32,audio_list_stym!$A$3:$G$18,7,FALSE)</f>
        <v>Ackee</v>
      </c>
      <c r="F32" s="22">
        <v>3</v>
      </c>
      <c r="G32" s="22" t="str">
        <f t="shared" si="2"/>
        <v>Pemat.pic.search3</v>
      </c>
      <c r="H32" s="22" t="str">
        <f t="shared" si="3"/>
        <v>Ackee_3</v>
      </c>
      <c r="I32" s="30">
        <f>IF(K32&lt;4,K32+1,K32-1)</f>
        <v>2</v>
      </c>
      <c r="J32" s="30">
        <f>IF(K32&lt;4,K32+2,K32-2)</f>
        <v>3</v>
      </c>
      <c r="K32">
        <f>VLOOKUP(E32,$P$2:$Q$9,2,FALSE)</f>
        <v>1</v>
      </c>
      <c r="L32" s="31">
        <f>IF(K32&lt;4,K32+3,K32-3)</f>
        <v>4</v>
      </c>
      <c r="M32">
        <v>3</v>
      </c>
      <c r="N32" t="str">
        <f t="shared" si="4"/>
        <v>a</v>
      </c>
      <c r="P32" s="29" t="s">
        <v>1220</v>
      </c>
      <c r="S32" s="29"/>
      <c r="U32" s="22"/>
      <c r="V32" s="22"/>
      <c r="W32" s="22"/>
    </row>
    <row r="33" spans="1:23" x14ac:dyDescent="0.2">
      <c r="B33" s="29" t="s">
        <v>1218</v>
      </c>
      <c r="C33" s="22" t="s">
        <v>1210</v>
      </c>
      <c r="D33" t="str">
        <f t="shared" si="1"/>
        <v>Pemat</v>
      </c>
      <c r="E33" s="22" t="str">
        <f>VLOOKUP(D33,audio_list_stym!$A$3:$G$18,7,FALSE)</f>
        <v>Ackee</v>
      </c>
      <c r="F33" s="22">
        <v>4</v>
      </c>
      <c r="G33" s="22" t="str">
        <f t="shared" si="2"/>
        <v>Pemat.pic.search4</v>
      </c>
      <c r="H33" s="22" t="str">
        <f t="shared" si="3"/>
        <v>Ackee_4</v>
      </c>
      <c r="I33" s="30">
        <f>IF(L33&lt;4,L33+1,L33-1)</f>
        <v>2</v>
      </c>
      <c r="J33" s="30">
        <f>IF(L33&lt;4,L33+2,L33-2)</f>
        <v>3</v>
      </c>
      <c r="K33" s="30">
        <f>IF(L33&lt;4,L33+3,L33-3)</f>
        <v>4</v>
      </c>
      <c r="L33">
        <f>VLOOKUP(E33,$P$2:$Q$9,2,FALSE)</f>
        <v>1</v>
      </c>
      <c r="M33">
        <v>4</v>
      </c>
      <c r="N33" t="str">
        <f t="shared" si="4"/>
        <v>s</v>
      </c>
      <c r="P33" s="29" t="s">
        <v>1240</v>
      </c>
      <c r="S33" s="29"/>
      <c r="U33" s="22"/>
      <c r="V33" s="22"/>
      <c r="W33" s="22"/>
    </row>
    <row r="34" spans="1:23" x14ac:dyDescent="0.2">
      <c r="A34">
        <v>1</v>
      </c>
      <c r="B34" s="29" t="s">
        <v>1220</v>
      </c>
      <c r="C34" s="22" t="s">
        <v>1182</v>
      </c>
      <c r="D34" t="str">
        <f>LEFT(C34,5)</f>
        <v>Renan</v>
      </c>
      <c r="E34" s="22" t="str">
        <f>VLOOKUP(D34,audio_list_stym!$A$3:$G$18,7,FALSE)</f>
        <v>Ake</v>
      </c>
      <c r="F34" s="22">
        <v>5</v>
      </c>
      <c r="G34" s="22" t="str">
        <f t="shared" si="2"/>
        <v>Renan.pic.search5</v>
      </c>
      <c r="H34" s="22" t="str">
        <f>E34&amp;"_"&amp;A34</f>
        <v>Ake_1</v>
      </c>
      <c r="I34" s="30">
        <f>IF(L34&lt;4,L34+1,L34-1)</f>
        <v>3</v>
      </c>
      <c r="J34" s="30">
        <f>IF(L34&lt;4,L34+2,L34-2)</f>
        <v>4</v>
      </c>
      <c r="K34" s="30">
        <f>IF(L34&lt;4,L34+3,L34-3)</f>
        <v>5</v>
      </c>
      <c r="L34">
        <f>VLOOKUP(E34,$P$2:$Q$9,2,FALSE)</f>
        <v>2</v>
      </c>
      <c r="M34">
        <v>4</v>
      </c>
      <c r="N34" t="str">
        <f t="shared" si="4"/>
        <v>s</v>
      </c>
      <c r="P34" s="29" t="s">
        <v>1222</v>
      </c>
      <c r="S34" s="29"/>
      <c r="U34" s="22"/>
      <c r="V34" s="22"/>
      <c r="W34" s="22"/>
    </row>
    <row r="35" spans="1:23" x14ac:dyDescent="0.2">
      <c r="A35">
        <v>2</v>
      </c>
      <c r="B35" s="29" t="s">
        <v>1240</v>
      </c>
      <c r="C35" s="22" t="s">
        <v>1182</v>
      </c>
      <c r="D35" t="str">
        <f t="shared" ref="D35:D37" si="7">LEFT(C35,5)</f>
        <v>Renan</v>
      </c>
      <c r="E35" s="22" t="str">
        <f>VLOOKUP(D35,audio_list_stym!$A$3:$G$18,7,FALSE)</f>
        <v>Ake</v>
      </c>
      <c r="F35" s="22">
        <v>6</v>
      </c>
      <c r="G35" s="22" t="str">
        <f t="shared" si="2"/>
        <v>Renan.pic.search6</v>
      </c>
      <c r="H35" s="22" t="str">
        <f t="shared" ref="H35:H65" si="8">E35&amp;"_"&amp;A35</f>
        <v>Ake_2</v>
      </c>
      <c r="I35" s="30">
        <f>IF(K35&lt;4,K35+1,K35-1)</f>
        <v>3</v>
      </c>
      <c r="J35" s="30">
        <f>IF(K35&lt;4,K35+2,K35-2)</f>
        <v>4</v>
      </c>
      <c r="K35">
        <f>VLOOKUP(E35,$P$2:$Q$9,2,FALSE)</f>
        <v>2</v>
      </c>
      <c r="L35" s="30">
        <f>IF(K35&lt;4,K35+3,K35-3)</f>
        <v>5</v>
      </c>
      <c r="M35">
        <v>3</v>
      </c>
      <c r="N35" t="str">
        <f t="shared" si="4"/>
        <v>a</v>
      </c>
      <c r="P35" s="29" t="s">
        <v>1224</v>
      </c>
      <c r="S35" s="29"/>
      <c r="U35" s="22"/>
      <c r="V35" s="22"/>
      <c r="W35" s="22"/>
    </row>
    <row r="36" spans="1:23" x14ac:dyDescent="0.2">
      <c r="A36">
        <v>3</v>
      </c>
      <c r="B36" s="29" t="s">
        <v>1222</v>
      </c>
      <c r="C36" s="22" t="s">
        <v>1182</v>
      </c>
      <c r="D36" t="str">
        <f t="shared" si="7"/>
        <v>Renan</v>
      </c>
      <c r="E36" s="22" t="str">
        <f>VLOOKUP(D36,audio_list_stym!$A$3:$G$18,7,FALSE)</f>
        <v>Ake</v>
      </c>
      <c r="F36" s="22">
        <v>7</v>
      </c>
      <c r="G36" s="22" t="str">
        <f t="shared" si="2"/>
        <v>Renan.pic.search7</v>
      </c>
      <c r="H36" s="22" t="str">
        <f t="shared" si="8"/>
        <v>Ake_3</v>
      </c>
      <c r="I36" s="30">
        <f>IF(J36&lt;4,J36+1,J36-1)</f>
        <v>3</v>
      </c>
      <c r="J36">
        <f>VLOOKUP(E36,$P$2:$Q$9,2,FALSE)</f>
        <v>2</v>
      </c>
      <c r="K36" s="30">
        <f>IF(J3&lt;4,J36+2,J36-2)</f>
        <v>4</v>
      </c>
      <c r="L36" s="30">
        <f>IF(J36&lt;4,J36+3,J36-3)</f>
        <v>5</v>
      </c>
      <c r="M36">
        <v>2</v>
      </c>
      <c r="N36" t="str">
        <f t="shared" si="4"/>
        <v>w</v>
      </c>
      <c r="S36" s="29"/>
      <c r="U36" s="22"/>
      <c r="V36" s="22"/>
      <c r="W36" s="22"/>
    </row>
    <row r="37" spans="1:23" x14ac:dyDescent="0.2">
      <c r="A37">
        <v>4</v>
      </c>
      <c r="B37" s="29" t="s">
        <v>1224</v>
      </c>
      <c r="C37" s="22" t="s">
        <v>1182</v>
      </c>
      <c r="D37" t="str">
        <f t="shared" si="7"/>
        <v>Renan</v>
      </c>
      <c r="E37" s="22" t="str">
        <f>VLOOKUP(D37,audio_list_stym!$A$3:$G$18,7,FALSE)</f>
        <v>Ake</v>
      </c>
      <c r="F37" s="22">
        <v>8</v>
      </c>
      <c r="G37" s="22" t="str">
        <f t="shared" si="2"/>
        <v>Renan.pic.search8</v>
      </c>
      <c r="H37" s="22" t="str">
        <f t="shared" si="8"/>
        <v>Ake_4</v>
      </c>
      <c r="I37">
        <f>VLOOKUP(E37,$P$2:$Q$9,2,FALSE)</f>
        <v>2</v>
      </c>
      <c r="J37" s="30">
        <f>IF(I37&lt;4,I37+2,I37-2)</f>
        <v>4</v>
      </c>
      <c r="K37" s="30">
        <f>IF(I37&lt;4,I37+3,I37-3)</f>
        <v>5</v>
      </c>
      <c r="L37" s="30">
        <f>IF(I37&lt;4,I37+4,I37-4)</f>
        <v>6</v>
      </c>
      <c r="M37">
        <v>1</v>
      </c>
      <c r="N37" t="str">
        <f t="shared" si="4"/>
        <v>q</v>
      </c>
      <c r="S37" s="29"/>
      <c r="U37" s="22"/>
      <c r="V37" s="22"/>
      <c r="W37" s="22"/>
    </row>
    <row r="38" spans="1:23" x14ac:dyDescent="0.2">
      <c r="A38">
        <v>1</v>
      </c>
      <c r="B38" s="29" t="s">
        <v>1216</v>
      </c>
      <c r="C38" s="22" t="s">
        <v>1186</v>
      </c>
      <c r="D38" t="str">
        <f t="shared" si="1"/>
        <v>Baroh</v>
      </c>
      <c r="E38" s="22" t="str">
        <f>VLOOKUP(D38,audio_list_stym!$A$3:$G$18,7,FALSE)</f>
        <v>Finger</v>
      </c>
      <c r="F38" s="22">
        <v>5</v>
      </c>
      <c r="G38" s="22" t="str">
        <f t="shared" si="2"/>
        <v>Baroh.pic.search5</v>
      </c>
      <c r="H38" s="22" t="str">
        <f t="shared" si="8"/>
        <v>Finger_1</v>
      </c>
      <c r="I38" s="30">
        <f>IF(L38&lt;4,L38+1,L38-1)</f>
        <v>4</v>
      </c>
      <c r="J38" s="30">
        <f>IF(L38&lt;4,L38+2,L38-2)</f>
        <v>5</v>
      </c>
      <c r="K38" s="30">
        <f>IF(L38&lt;4,L38+3,L38-3)</f>
        <v>6</v>
      </c>
      <c r="L38">
        <f>VLOOKUP(E38,$P$2:$Q$9,2,FALSE)</f>
        <v>3</v>
      </c>
      <c r="M38">
        <v>4</v>
      </c>
      <c r="N38" t="str">
        <f t="shared" si="4"/>
        <v>s</v>
      </c>
      <c r="S38" s="29"/>
      <c r="U38" s="22"/>
      <c r="V38" s="22"/>
      <c r="W38" s="22"/>
    </row>
    <row r="39" spans="1:23" x14ac:dyDescent="0.2">
      <c r="A39">
        <v>2</v>
      </c>
      <c r="B39" s="29" t="s">
        <v>1218</v>
      </c>
      <c r="C39" s="22" t="s">
        <v>1186</v>
      </c>
      <c r="D39" t="str">
        <f t="shared" si="1"/>
        <v>Baroh</v>
      </c>
      <c r="E39" s="22" t="str">
        <f>VLOOKUP(D39,audio_list_stym!$A$3:$G$18,7,FALSE)</f>
        <v>Finger</v>
      </c>
      <c r="F39" s="22">
        <v>6</v>
      </c>
      <c r="G39" s="22" t="str">
        <f t="shared" si="2"/>
        <v>Baroh.pic.search6</v>
      </c>
      <c r="H39" s="22" t="str">
        <f t="shared" si="8"/>
        <v>Finger_2</v>
      </c>
      <c r="I39" s="30">
        <f>IF(K39&lt;4,K39+1,K39-1)</f>
        <v>4</v>
      </c>
      <c r="J39" s="30">
        <f>IF(K39&lt;4,K39+2,K39-2)</f>
        <v>5</v>
      </c>
      <c r="K39">
        <f>VLOOKUP(E39,$P$2:$Q$9,2,FALSE)</f>
        <v>3</v>
      </c>
      <c r="L39" s="30">
        <f>IF(K39&lt;4,K39+3,K39-3)</f>
        <v>6</v>
      </c>
      <c r="M39">
        <v>3</v>
      </c>
      <c r="N39" t="str">
        <f t="shared" si="4"/>
        <v>a</v>
      </c>
      <c r="S39" s="29"/>
      <c r="U39" s="22"/>
      <c r="V39" s="22"/>
      <c r="W39" s="22"/>
    </row>
    <row r="40" spans="1:23" x14ac:dyDescent="0.2">
      <c r="A40">
        <v>3</v>
      </c>
      <c r="B40" s="29" t="s">
        <v>1220</v>
      </c>
      <c r="C40" s="22" t="s">
        <v>1186</v>
      </c>
      <c r="D40" t="str">
        <f t="shared" si="1"/>
        <v>Baroh</v>
      </c>
      <c r="E40" s="22" t="str">
        <f>VLOOKUP(D40,audio_list_stym!$A$3:$G$18,7,FALSE)</f>
        <v>Finger</v>
      </c>
      <c r="F40" s="22">
        <v>7</v>
      </c>
      <c r="G40" s="22" t="str">
        <f t="shared" si="2"/>
        <v>Baroh.pic.search7</v>
      </c>
      <c r="H40" s="22" t="str">
        <f t="shared" si="8"/>
        <v>Finger_3</v>
      </c>
      <c r="I40" s="30">
        <f>IF(J40&lt;4,J40+1,J40-1)</f>
        <v>4</v>
      </c>
      <c r="J40">
        <f>VLOOKUP(E40,$P$2:$Q$9,2,FALSE)</f>
        <v>3</v>
      </c>
      <c r="K40" s="30">
        <f>IF(J7&lt;4,J40+2,J40-2)</f>
        <v>5</v>
      </c>
      <c r="L40" s="30">
        <f>IF(J40&lt;4,J40+3,J40-3)</f>
        <v>6</v>
      </c>
      <c r="M40">
        <v>2</v>
      </c>
      <c r="N40" t="str">
        <f t="shared" si="4"/>
        <v>w</v>
      </c>
      <c r="S40" s="29"/>
      <c r="U40" s="22"/>
      <c r="V40" s="22"/>
      <c r="W40" s="22"/>
    </row>
    <row r="41" spans="1:23" x14ac:dyDescent="0.2">
      <c r="A41">
        <v>4</v>
      </c>
      <c r="B41" s="29" t="s">
        <v>1240</v>
      </c>
      <c r="C41" s="22" t="s">
        <v>1186</v>
      </c>
      <c r="D41" t="str">
        <f t="shared" si="1"/>
        <v>Baroh</v>
      </c>
      <c r="E41" s="22" t="str">
        <f>VLOOKUP(D41,audio_list_stym!$A$3:$G$18,7,FALSE)</f>
        <v>Finger</v>
      </c>
      <c r="F41" s="22">
        <v>8</v>
      </c>
      <c r="G41" s="22" t="str">
        <f t="shared" si="2"/>
        <v>Baroh.pic.search8</v>
      </c>
      <c r="H41" s="22" t="str">
        <f t="shared" si="8"/>
        <v>Finger_4</v>
      </c>
      <c r="I41">
        <f>VLOOKUP(E41,$P$2:$Q$9,2,FALSE)</f>
        <v>3</v>
      </c>
      <c r="J41" s="30">
        <f>IF(I41&lt;4,I41+2,I41-2)</f>
        <v>5</v>
      </c>
      <c r="K41" s="30">
        <f>IF(I41&lt;4,I41+3,I41-3)</f>
        <v>6</v>
      </c>
      <c r="L41" s="30">
        <f>IF(I41&lt;4,I41+4,I41-4)</f>
        <v>7</v>
      </c>
      <c r="M41">
        <v>1</v>
      </c>
      <c r="N41" t="str">
        <f t="shared" si="4"/>
        <v>q</v>
      </c>
      <c r="S41" s="29"/>
      <c r="U41" s="22"/>
      <c r="V41" s="22"/>
      <c r="W41" s="22"/>
    </row>
    <row r="42" spans="1:23" x14ac:dyDescent="0.2">
      <c r="A42">
        <v>1</v>
      </c>
      <c r="B42" s="29" t="s">
        <v>1224</v>
      </c>
      <c r="C42" s="22" t="s">
        <v>1190</v>
      </c>
      <c r="D42" t="str">
        <f t="shared" si="1"/>
        <v>Liroh</v>
      </c>
      <c r="E42" s="22" t="str">
        <f>VLOOKUP(D42,audio_list_stym!$A$3:$G$18,7,FALSE)</f>
        <v>Gac</v>
      </c>
      <c r="F42" s="22">
        <v>5</v>
      </c>
      <c r="G42" s="22" t="str">
        <f t="shared" si="2"/>
        <v>Liroh.pic.search5</v>
      </c>
      <c r="H42" s="22" t="str">
        <f t="shared" si="8"/>
        <v>Gac_1</v>
      </c>
      <c r="I42" s="30">
        <f>IF(L42&lt;4,L42+1,L42-1)</f>
        <v>4</v>
      </c>
      <c r="J42" s="30">
        <f>IF(L42&lt;4,L42+2,L42-2)</f>
        <v>3</v>
      </c>
      <c r="K42" s="30">
        <f>IF(L42&lt;4,L42+3,L42-3)</f>
        <v>2</v>
      </c>
      <c r="L42">
        <f>VLOOKUP(E42,$P$2:$Q$9,2,FALSE)</f>
        <v>5</v>
      </c>
      <c r="M42">
        <v>4</v>
      </c>
      <c r="N42" t="str">
        <f t="shared" si="4"/>
        <v>s</v>
      </c>
      <c r="S42" s="29"/>
      <c r="U42" s="22"/>
      <c r="V42" s="22"/>
      <c r="W42" s="22"/>
    </row>
    <row r="43" spans="1:23" x14ac:dyDescent="0.2">
      <c r="A43">
        <v>2</v>
      </c>
      <c r="B43" s="29" t="s">
        <v>1240</v>
      </c>
      <c r="C43" s="22" t="s">
        <v>1190</v>
      </c>
      <c r="D43" t="str">
        <f t="shared" si="1"/>
        <v>Liroh</v>
      </c>
      <c r="E43" s="22" t="str">
        <f>VLOOKUP(D43,audio_list_stym!$A$3:$G$18,7,FALSE)</f>
        <v>Gac</v>
      </c>
      <c r="F43" s="22">
        <v>6</v>
      </c>
      <c r="G43" s="22" t="str">
        <f t="shared" si="2"/>
        <v>Liroh.pic.search6</v>
      </c>
      <c r="H43" s="22" t="str">
        <f t="shared" si="8"/>
        <v>Gac_2</v>
      </c>
      <c r="I43" s="30">
        <f>IF(K43&lt;4,K43+1,K43-1)</f>
        <v>4</v>
      </c>
      <c r="J43" s="30">
        <f>IF(K43&lt;4,K43+2,K43-2)</f>
        <v>3</v>
      </c>
      <c r="K43">
        <f>VLOOKUP(E43,$P$2:$Q$9,2,FALSE)</f>
        <v>5</v>
      </c>
      <c r="L43" s="30">
        <f>IF(K43&lt;4,K43+3,K43-3)</f>
        <v>2</v>
      </c>
      <c r="M43">
        <v>3</v>
      </c>
      <c r="N43" t="str">
        <f t="shared" si="4"/>
        <v>a</v>
      </c>
      <c r="S43" s="29"/>
      <c r="U43" s="22"/>
      <c r="V43" s="22"/>
      <c r="W43" s="22"/>
    </row>
    <row r="44" spans="1:23" x14ac:dyDescent="0.2">
      <c r="A44">
        <v>3</v>
      </c>
      <c r="B44" s="29" t="s">
        <v>1218</v>
      </c>
      <c r="C44" s="22" t="s">
        <v>1190</v>
      </c>
      <c r="D44" t="str">
        <f t="shared" si="1"/>
        <v>Liroh</v>
      </c>
      <c r="E44" s="22" t="str">
        <f>VLOOKUP(D44,audio_list_stym!$A$3:$G$18,7,FALSE)</f>
        <v>Gac</v>
      </c>
      <c r="F44" s="22">
        <v>7</v>
      </c>
      <c r="G44" s="22" t="str">
        <f t="shared" si="2"/>
        <v>Liroh.pic.search7</v>
      </c>
      <c r="H44" s="22" t="str">
        <f t="shared" si="8"/>
        <v>Gac_3</v>
      </c>
      <c r="I44" s="30">
        <f>IF(J44&lt;4,J44+1,J44-1)</f>
        <v>4</v>
      </c>
      <c r="J44">
        <f>VLOOKUP(E44,$P$2:$Q$9,2,FALSE)</f>
        <v>5</v>
      </c>
      <c r="K44" s="30">
        <f>IF(J11&lt;4,J44+2,J44-2)</f>
        <v>3</v>
      </c>
      <c r="L44" s="30">
        <f>IF(J44&lt;4,J44+3,J44-3)</f>
        <v>2</v>
      </c>
      <c r="M44">
        <v>2</v>
      </c>
      <c r="N44" t="str">
        <f t="shared" si="4"/>
        <v>w</v>
      </c>
      <c r="S44" s="29"/>
      <c r="U44" s="22"/>
      <c r="V44" s="22"/>
      <c r="W44" s="22"/>
    </row>
    <row r="45" spans="1:23" x14ac:dyDescent="0.2">
      <c r="A45">
        <v>4</v>
      </c>
      <c r="B45" s="29" t="s">
        <v>1216</v>
      </c>
      <c r="C45" s="22" t="s">
        <v>1190</v>
      </c>
      <c r="D45" t="str">
        <f t="shared" si="1"/>
        <v>Liroh</v>
      </c>
      <c r="E45" s="22" t="str">
        <f>VLOOKUP(D45,audio_list_stym!$A$3:$G$18,7,FALSE)</f>
        <v>Gac</v>
      </c>
      <c r="F45" s="22">
        <v>8</v>
      </c>
      <c r="G45" s="22" t="str">
        <f t="shared" si="2"/>
        <v>Liroh.pic.search8</v>
      </c>
      <c r="H45" s="22" t="str">
        <f t="shared" si="8"/>
        <v>Gac_4</v>
      </c>
      <c r="I45">
        <f>VLOOKUP(E45,$P$2:$Q$9,2,FALSE)</f>
        <v>5</v>
      </c>
      <c r="J45" s="30">
        <f>IF(I45&lt;4,I45+2,I45-2)</f>
        <v>3</v>
      </c>
      <c r="K45" s="30">
        <f>IF(I45&lt;4,I45+3,I45-3)</f>
        <v>2</v>
      </c>
      <c r="L45" s="30">
        <v>8</v>
      </c>
      <c r="M45">
        <v>1</v>
      </c>
      <c r="N45" t="str">
        <f t="shared" si="4"/>
        <v>q</v>
      </c>
      <c r="S45" s="29"/>
      <c r="U45" s="22"/>
      <c r="V45" s="22"/>
      <c r="W45" s="22"/>
    </row>
    <row r="46" spans="1:23" x14ac:dyDescent="0.2">
      <c r="A46">
        <v>1</v>
      </c>
      <c r="B46" s="29" t="s">
        <v>1222</v>
      </c>
      <c r="C46" s="22" t="s">
        <v>1194</v>
      </c>
      <c r="D46" t="str">
        <f t="shared" si="1"/>
        <v>Fimon</v>
      </c>
      <c r="E46" s="22" t="str">
        <f>VLOOKUP(D46,audio_list_stym!$A$3:$G$18,7,FALSE)</f>
        <v>Noni</v>
      </c>
      <c r="F46" s="22">
        <v>5</v>
      </c>
      <c r="G46" s="22" t="str">
        <f t="shared" si="2"/>
        <v>Fimon.pic.search5</v>
      </c>
      <c r="H46" s="22" t="str">
        <f t="shared" si="8"/>
        <v>Noni_1</v>
      </c>
      <c r="I46" s="30">
        <f>IF(L46&lt;4,L46+1,L46-1)</f>
        <v>6</v>
      </c>
      <c r="J46" s="30">
        <f>IF(L46&lt;4,L46+2,L46-2)</f>
        <v>5</v>
      </c>
      <c r="K46" s="30">
        <f>IF(L46&lt;4,L46+3,L46-3)</f>
        <v>4</v>
      </c>
      <c r="L46">
        <f>VLOOKUP(E46,$P$2:$Q$9,2,FALSE)</f>
        <v>7</v>
      </c>
      <c r="M46">
        <v>4</v>
      </c>
      <c r="N46" t="str">
        <f t="shared" si="4"/>
        <v>s</v>
      </c>
      <c r="S46" s="29"/>
      <c r="U46" s="22"/>
      <c r="V46" s="22"/>
      <c r="W46" s="22"/>
    </row>
    <row r="47" spans="1:23" x14ac:dyDescent="0.2">
      <c r="A47">
        <v>2</v>
      </c>
      <c r="B47" s="29" t="s">
        <v>1224</v>
      </c>
      <c r="C47" s="22" t="s">
        <v>1194</v>
      </c>
      <c r="D47" t="str">
        <f t="shared" si="1"/>
        <v>Fimon</v>
      </c>
      <c r="E47" s="22" t="str">
        <f>VLOOKUP(D47,audio_list_stym!$A$3:$G$18,7,FALSE)</f>
        <v>Noni</v>
      </c>
      <c r="F47" s="22">
        <v>6</v>
      </c>
      <c r="G47" s="22" t="str">
        <f t="shared" si="2"/>
        <v>Fimon.pic.search6</v>
      </c>
      <c r="H47" s="22" t="str">
        <f t="shared" si="8"/>
        <v>Noni_2</v>
      </c>
      <c r="I47" s="30">
        <f>IF(K47&lt;4,K47+1,K47-1)</f>
        <v>6</v>
      </c>
      <c r="J47" s="30">
        <f>IF(K47&lt;4,K47+2,K47-2)</f>
        <v>5</v>
      </c>
      <c r="K47">
        <f>VLOOKUP(E47,$P$2:$Q$9,2,FALSE)</f>
        <v>7</v>
      </c>
      <c r="L47" s="30">
        <f>IF(K47&lt;4,K47+3,K47-3)</f>
        <v>4</v>
      </c>
      <c r="M47">
        <v>3</v>
      </c>
      <c r="N47" t="str">
        <f t="shared" si="4"/>
        <v>a</v>
      </c>
      <c r="S47" s="29"/>
      <c r="U47" s="22"/>
      <c r="V47" s="22"/>
      <c r="W47" s="22"/>
    </row>
    <row r="48" spans="1:23" x14ac:dyDescent="0.2">
      <c r="A48">
        <v>3</v>
      </c>
      <c r="B48" s="29" t="s">
        <v>1220</v>
      </c>
      <c r="C48" s="22" t="s">
        <v>1194</v>
      </c>
      <c r="D48" t="str">
        <f t="shared" si="1"/>
        <v>Fimon</v>
      </c>
      <c r="E48" s="22" t="str">
        <f>VLOOKUP(D48,audio_list_stym!$A$3:$G$18,7,FALSE)</f>
        <v>Noni</v>
      </c>
      <c r="F48" s="22">
        <v>7</v>
      </c>
      <c r="G48" s="22" t="str">
        <f t="shared" si="2"/>
        <v>Fimon.pic.search7</v>
      </c>
      <c r="H48" s="22" t="str">
        <f t="shared" si="8"/>
        <v>Noni_3</v>
      </c>
      <c r="I48" s="30">
        <f>IF(J48&lt;4,J48+1,J48-1)</f>
        <v>6</v>
      </c>
      <c r="J48">
        <f>VLOOKUP(E48,$P$2:$Q$9,2,FALSE)</f>
        <v>7</v>
      </c>
      <c r="K48" s="30">
        <f>IF(J15&lt;4,J48+2,J48-2)</f>
        <v>5</v>
      </c>
      <c r="L48" s="30">
        <f>IF(J48&lt;4,J48+3,J48-3)</f>
        <v>4</v>
      </c>
      <c r="M48">
        <v>2</v>
      </c>
      <c r="N48" t="str">
        <f t="shared" si="4"/>
        <v>w</v>
      </c>
      <c r="S48" s="29"/>
      <c r="U48" s="22"/>
      <c r="V48" s="22"/>
      <c r="W48" s="22"/>
    </row>
    <row r="49" spans="1:23" x14ac:dyDescent="0.2">
      <c r="A49">
        <v>4</v>
      </c>
      <c r="B49" s="29" t="s">
        <v>1240</v>
      </c>
      <c r="C49" s="22" t="s">
        <v>1194</v>
      </c>
      <c r="D49" t="str">
        <f t="shared" si="1"/>
        <v>Fimon</v>
      </c>
      <c r="E49" s="22" t="str">
        <f>VLOOKUP(D49,audio_list_stym!$A$3:$G$18,7,FALSE)</f>
        <v>Noni</v>
      </c>
      <c r="F49" s="22">
        <v>8</v>
      </c>
      <c r="G49" s="22" t="str">
        <f t="shared" si="2"/>
        <v>Fimon.pic.search8</v>
      </c>
      <c r="H49" s="22" t="str">
        <f t="shared" si="8"/>
        <v>Noni_4</v>
      </c>
      <c r="I49">
        <f>VLOOKUP(E49,$P$2:$Q$9,2,FALSE)</f>
        <v>7</v>
      </c>
      <c r="J49" s="30">
        <f>IF(I49&lt;4,I49+2,I49-2)</f>
        <v>5</v>
      </c>
      <c r="K49" s="30">
        <f>IF(I49&lt;4,I49+3,I49-3)</f>
        <v>4</v>
      </c>
      <c r="L49" s="32">
        <f>IF(I49&lt;4,I49+4,I49-4)</f>
        <v>3</v>
      </c>
      <c r="M49">
        <v>1</v>
      </c>
      <c r="N49" t="str">
        <f t="shared" si="4"/>
        <v>q</v>
      </c>
      <c r="S49" s="29"/>
      <c r="U49" s="22"/>
      <c r="V49" s="22"/>
      <c r="W49" s="22"/>
    </row>
    <row r="50" spans="1:23" x14ac:dyDescent="0.2">
      <c r="A50">
        <v>1</v>
      </c>
      <c r="B50" s="29" t="s">
        <v>1216</v>
      </c>
      <c r="C50" s="22" t="s">
        <v>1198</v>
      </c>
      <c r="D50" t="str">
        <f t="shared" si="1"/>
        <v>Codis</v>
      </c>
      <c r="E50" s="22" t="str">
        <f>VLOOKUP(D50,audio_list_stym!$A$3:$G$18,7,FALSE)</f>
        <v>Sapota</v>
      </c>
      <c r="F50" s="22">
        <v>5</v>
      </c>
      <c r="G50" s="22" t="str">
        <f t="shared" si="2"/>
        <v>Codis.pic.search5</v>
      </c>
      <c r="H50" s="22" t="str">
        <f t="shared" si="8"/>
        <v>Sapota_1</v>
      </c>
      <c r="I50" s="30">
        <f>IF(L50&lt;4,L50+1,L50-1)</f>
        <v>3</v>
      </c>
      <c r="J50" s="30">
        <f>IF(L50&lt;4,L50+2,L50-2)</f>
        <v>2</v>
      </c>
      <c r="K50" s="30">
        <f>IF(L50&lt;4,L50+3,L50-3)</f>
        <v>1</v>
      </c>
      <c r="L50">
        <f>VLOOKUP(E50,$P$2:$Q$9,2,FALSE)</f>
        <v>4</v>
      </c>
      <c r="M50">
        <v>4</v>
      </c>
      <c r="N50" t="str">
        <f t="shared" si="4"/>
        <v>s</v>
      </c>
      <c r="S50" s="29"/>
      <c r="U50" s="22"/>
      <c r="V50" s="22"/>
      <c r="W50" s="22"/>
    </row>
    <row r="51" spans="1:23" x14ac:dyDescent="0.2">
      <c r="A51">
        <v>2</v>
      </c>
      <c r="B51" s="29" t="s">
        <v>1218</v>
      </c>
      <c r="C51" s="22" t="s">
        <v>1198</v>
      </c>
      <c r="D51" t="str">
        <f t="shared" si="1"/>
        <v>Codis</v>
      </c>
      <c r="E51" s="22" t="str">
        <f>VLOOKUP(D51,audio_list_stym!$A$3:$G$18,7,FALSE)</f>
        <v>Sapota</v>
      </c>
      <c r="F51" s="22">
        <v>6</v>
      </c>
      <c r="G51" s="22" t="str">
        <f t="shared" si="2"/>
        <v>Codis.pic.search6</v>
      </c>
      <c r="H51" s="22" t="str">
        <f t="shared" si="8"/>
        <v>Sapota_2</v>
      </c>
      <c r="I51" s="30">
        <f>IF(K51&lt;4,K51+1,K51-1)</f>
        <v>3</v>
      </c>
      <c r="J51" s="30">
        <f>IF(K51&lt;4,K51+2,K51-2)</f>
        <v>2</v>
      </c>
      <c r="K51">
        <f>VLOOKUP(E51,$P$2:$Q$9,2,FALSE)</f>
        <v>4</v>
      </c>
      <c r="L51" s="30">
        <f>IF(K51&lt;4,K51+3,K51-3)</f>
        <v>1</v>
      </c>
      <c r="M51">
        <v>3</v>
      </c>
      <c r="N51" t="str">
        <f t="shared" si="4"/>
        <v>a</v>
      </c>
      <c r="S51" s="29"/>
      <c r="U51" s="22"/>
      <c r="V51" s="22"/>
      <c r="W51" s="22"/>
    </row>
    <row r="52" spans="1:23" x14ac:dyDescent="0.2">
      <c r="A52">
        <v>3</v>
      </c>
      <c r="B52" s="29" t="s">
        <v>1212</v>
      </c>
      <c r="C52" s="22" t="s">
        <v>1198</v>
      </c>
      <c r="D52" t="str">
        <f t="shared" si="1"/>
        <v>Codis</v>
      </c>
      <c r="E52" s="22" t="str">
        <f>VLOOKUP(D52,audio_list_stym!$A$3:$G$18,7,FALSE)</f>
        <v>Sapota</v>
      </c>
      <c r="F52" s="22">
        <v>7</v>
      </c>
      <c r="G52" s="22" t="str">
        <f t="shared" si="2"/>
        <v>Codis.pic.search7</v>
      </c>
      <c r="H52" s="22" t="str">
        <f t="shared" si="8"/>
        <v>Sapota_3</v>
      </c>
      <c r="I52" s="30">
        <f>IF(J52&lt;4,J52+1,J52-1)</f>
        <v>3</v>
      </c>
      <c r="J52">
        <f>VLOOKUP(E52,$P$2:$Q$9,2,FALSE)</f>
        <v>4</v>
      </c>
      <c r="K52" s="30">
        <f>IF(J19&lt;4,J52+2,J52-2)</f>
        <v>2</v>
      </c>
      <c r="L52" s="30">
        <f>IF(J52&lt;4,J52+3,J52-3)</f>
        <v>1</v>
      </c>
      <c r="M52">
        <v>2</v>
      </c>
      <c r="N52" t="str">
        <f t="shared" si="4"/>
        <v>w</v>
      </c>
      <c r="S52" s="29"/>
      <c r="U52" s="22"/>
      <c r="V52" s="22"/>
      <c r="W52" s="22"/>
    </row>
    <row r="53" spans="1:23" x14ac:dyDescent="0.2">
      <c r="A53">
        <v>4</v>
      </c>
      <c r="B53" s="29" t="s">
        <v>1214</v>
      </c>
      <c r="C53" s="22" t="s">
        <v>1198</v>
      </c>
      <c r="D53" t="str">
        <f t="shared" si="1"/>
        <v>Codis</v>
      </c>
      <c r="E53" s="22" t="str">
        <f>VLOOKUP(D53,audio_list_stym!$A$3:$G$18,7,FALSE)</f>
        <v>Sapota</v>
      </c>
      <c r="F53" s="22">
        <v>8</v>
      </c>
      <c r="G53" s="22" t="str">
        <f t="shared" si="2"/>
        <v>Codis.pic.search8</v>
      </c>
      <c r="H53" s="22" t="str">
        <f t="shared" si="8"/>
        <v>Sapota_4</v>
      </c>
      <c r="I53">
        <f>VLOOKUP(E53,$P$2:$Q$9,2,FALSE)</f>
        <v>4</v>
      </c>
      <c r="J53" s="30">
        <f>IF(I53&lt;4,I53+2,I53-2)</f>
        <v>2</v>
      </c>
      <c r="K53" s="30">
        <f>IF(I53&lt;4,I53+3,I53-3)</f>
        <v>1</v>
      </c>
      <c r="L53" s="30">
        <v>8</v>
      </c>
      <c r="M53">
        <v>1</v>
      </c>
      <c r="N53" t="str">
        <f t="shared" si="4"/>
        <v>q</v>
      </c>
      <c r="S53" s="29"/>
      <c r="U53" s="22"/>
      <c r="V53" s="22"/>
      <c r="W53" s="22"/>
    </row>
    <row r="54" spans="1:23" x14ac:dyDescent="0.2">
      <c r="A54">
        <v>1</v>
      </c>
      <c r="B54" s="29" t="s">
        <v>1212</v>
      </c>
      <c r="C54" s="22" t="s">
        <v>1202</v>
      </c>
      <c r="D54" t="str">
        <f t="shared" si="1"/>
        <v>Gonic</v>
      </c>
      <c r="E54" s="22" t="str">
        <f>VLOOKUP(D54,audio_list_stym!$A$3:$G$18,7,FALSE)</f>
        <v>Tamanid</v>
      </c>
      <c r="F54" s="22">
        <v>5</v>
      </c>
      <c r="G54" s="22" t="str">
        <f t="shared" si="2"/>
        <v>Gonic.pic.search5</v>
      </c>
      <c r="H54" s="22" t="str">
        <f t="shared" si="8"/>
        <v>Tamanid_1</v>
      </c>
      <c r="I54" s="30">
        <f>IF(L54&lt;4,L54+1,L54-1)</f>
        <v>7</v>
      </c>
      <c r="J54" s="30">
        <f>IF(L54&lt;4,L54+2,L54-2)</f>
        <v>6</v>
      </c>
      <c r="K54" s="30">
        <f>IF(L54&lt;4,L54+3,L54-3)</f>
        <v>5</v>
      </c>
      <c r="L54">
        <f>VLOOKUP(E54,$P$2:$Q$9,2,FALSE)</f>
        <v>8</v>
      </c>
      <c r="M54">
        <v>4</v>
      </c>
      <c r="N54" t="str">
        <f t="shared" si="4"/>
        <v>s</v>
      </c>
      <c r="S54" s="29"/>
      <c r="U54" s="22"/>
      <c r="V54" s="22"/>
      <c r="W54" s="22"/>
    </row>
    <row r="55" spans="1:23" x14ac:dyDescent="0.2">
      <c r="A55">
        <v>2</v>
      </c>
      <c r="B55" s="29" t="s">
        <v>1214</v>
      </c>
      <c r="C55" s="22" t="s">
        <v>1202</v>
      </c>
      <c r="D55" t="str">
        <f t="shared" si="1"/>
        <v>Gonic</v>
      </c>
      <c r="E55" s="22" t="str">
        <f>VLOOKUP(D55,audio_list_stym!$A$3:$G$18,7,FALSE)</f>
        <v>Tamanid</v>
      </c>
      <c r="F55" s="22">
        <v>6</v>
      </c>
      <c r="G55" s="22" t="str">
        <f t="shared" si="2"/>
        <v>Gonic.pic.search6</v>
      </c>
      <c r="H55" s="22" t="str">
        <f t="shared" si="8"/>
        <v>Tamanid_2</v>
      </c>
      <c r="I55" s="30">
        <f>IF(K55&lt;4,K55+1,K55-1)</f>
        <v>7</v>
      </c>
      <c r="J55" s="30">
        <f>IF(K55&lt;4,K55+2,K55-2)</f>
        <v>6</v>
      </c>
      <c r="K55">
        <f>VLOOKUP(E55,$P$2:$Q$9,2,FALSE)</f>
        <v>8</v>
      </c>
      <c r="L55" s="30">
        <f>IF(K55&lt;4,K55+3,K55-3)</f>
        <v>5</v>
      </c>
      <c r="M55">
        <v>3</v>
      </c>
      <c r="N55" t="str">
        <f t="shared" si="4"/>
        <v>a</v>
      </c>
      <c r="S55" s="29"/>
      <c r="U55" s="22"/>
      <c r="V55" s="22"/>
      <c r="W55" s="22"/>
    </row>
    <row r="56" spans="1:23" x14ac:dyDescent="0.2">
      <c r="A56">
        <v>3</v>
      </c>
      <c r="B56" s="29" t="s">
        <v>1218</v>
      </c>
      <c r="C56" s="22" t="s">
        <v>1202</v>
      </c>
      <c r="D56" t="str">
        <f t="shared" si="1"/>
        <v>Gonic</v>
      </c>
      <c r="E56" s="22" t="str">
        <f>VLOOKUP(D56,audio_list_stym!$A$3:$G$18,7,FALSE)</f>
        <v>Tamanid</v>
      </c>
      <c r="F56" s="22">
        <v>7</v>
      </c>
      <c r="G56" s="22" t="str">
        <f t="shared" si="2"/>
        <v>Gonic.pic.search7</v>
      </c>
      <c r="H56" s="22" t="str">
        <f t="shared" si="8"/>
        <v>Tamanid_3</v>
      </c>
      <c r="I56" s="30">
        <f>IF(J56&lt;4,J56+1,J56-1)</f>
        <v>7</v>
      </c>
      <c r="J56">
        <f>VLOOKUP(E56,$P$2:$Q$9,2,FALSE)</f>
        <v>8</v>
      </c>
      <c r="K56" s="30">
        <f>IF(J23&lt;4,J56+2,J56-2)</f>
        <v>6</v>
      </c>
      <c r="L56" s="30">
        <f>IF(J56&lt;4,J56+3,J56-3)</f>
        <v>5</v>
      </c>
      <c r="M56">
        <v>2</v>
      </c>
      <c r="N56" t="str">
        <f t="shared" si="4"/>
        <v>w</v>
      </c>
      <c r="S56" s="29"/>
      <c r="U56" s="22"/>
      <c r="V56" s="22"/>
      <c r="W56" s="22"/>
    </row>
    <row r="57" spans="1:23" x14ac:dyDescent="0.2">
      <c r="A57">
        <v>4</v>
      </c>
      <c r="B57" s="29" t="s">
        <v>1240</v>
      </c>
      <c r="C57" s="22" t="s">
        <v>1202</v>
      </c>
      <c r="D57" t="str">
        <f t="shared" si="1"/>
        <v>Gonic</v>
      </c>
      <c r="E57" s="22" t="str">
        <f>VLOOKUP(D57,audio_list_stym!$A$3:$G$18,7,FALSE)</f>
        <v>Tamanid</v>
      </c>
      <c r="F57" s="22">
        <v>8</v>
      </c>
      <c r="G57" s="22" t="str">
        <f t="shared" si="2"/>
        <v>Gonic.pic.search8</v>
      </c>
      <c r="H57" s="22" t="str">
        <f t="shared" si="8"/>
        <v>Tamanid_4</v>
      </c>
      <c r="I57">
        <f>VLOOKUP(E57,$P$2:$Q$9,2,FALSE)</f>
        <v>8</v>
      </c>
      <c r="J57" s="30">
        <f>IF(I57&lt;4,I57+2,I57-2)</f>
        <v>6</v>
      </c>
      <c r="K57" s="30">
        <f>IF(I57&lt;4,I57+3,I57-3)</f>
        <v>5</v>
      </c>
      <c r="L57" s="30">
        <f>IF(I57&lt;4,I57+4,I57-4)</f>
        <v>4</v>
      </c>
      <c r="M57">
        <v>1</v>
      </c>
      <c r="N57" t="str">
        <f t="shared" si="4"/>
        <v>q</v>
      </c>
      <c r="S57" s="29"/>
      <c r="U57" s="22"/>
      <c r="V57" s="22"/>
      <c r="W57" s="22"/>
    </row>
    <row r="58" spans="1:23" x14ac:dyDescent="0.2">
      <c r="A58">
        <v>1</v>
      </c>
      <c r="B58" s="29" t="s">
        <v>1224</v>
      </c>
      <c r="C58" s="22" t="s">
        <v>1206</v>
      </c>
      <c r="D58" t="str">
        <f t="shared" si="1"/>
        <v>Todis</v>
      </c>
      <c r="E58" s="22" t="str">
        <f>VLOOKUP(D58,audio_list_stym!$A$3:$G$18,7,FALSE)</f>
        <v>ZF</v>
      </c>
      <c r="F58" s="22">
        <v>5</v>
      </c>
      <c r="G58" s="22" t="str">
        <f t="shared" si="2"/>
        <v>Todis.pic.search5</v>
      </c>
      <c r="H58" s="22" t="str">
        <f t="shared" si="8"/>
        <v>ZF_1</v>
      </c>
      <c r="I58" s="30">
        <f>IF(L58&lt;4,L58+1,L58-1)</f>
        <v>5</v>
      </c>
      <c r="J58" s="30">
        <f>IF(L58&lt;4,L58+2,L58-2)</f>
        <v>4</v>
      </c>
      <c r="K58" s="30">
        <f>IF(L58&lt;4,L58+3,L58-3)</f>
        <v>3</v>
      </c>
      <c r="L58">
        <f>VLOOKUP(E58,$P$2:$Q$9,2,FALSE)</f>
        <v>6</v>
      </c>
      <c r="M58">
        <v>4</v>
      </c>
      <c r="N58" t="str">
        <f t="shared" si="4"/>
        <v>s</v>
      </c>
      <c r="S58" s="29"/>
      <c r="U58" s="22"/>
      <c r="V58" s="22"/>
      <c r="W58" s="22"/>
    </row>
    <row r="59" spans="1:23" x14ac:dyDescent="0.2">
      <c r="A59">
        <v>2</v>
      </c>
      <c r="B59" s="29" t="s">
        <v>1220</v>
      </c>
      <c r="C59" s="22" t="s">
        <v>1206</v>
      </c>
      <c r="D59" t="str">
        <f t="shared" si="1"/>
        <v>Todis</v>
      </c>
      <c r="E59" s="22" t="str">
        <f>VLOOKUP(D59,audio_list_stym!$A$3:$G$18,7,FALSE)</f>
        <v>ZF</v>
      </c>
      <c r="F59" s="22">
        <v>6</v>
      </c>
      <c r="G59" s="22" t="str">
        <f t="shared" si="2"/>
        <v>Todis.pic.search6</v>
      </c>
      <c r="H59" s="22" t="str">
        <f t="shared" si="8"/>
        <v>ZF_2</v>
      </c>
      <c r="I59" s="30">
        <f>IF(K59&lt;4,K59+1,K59-1)</f>
        <v>5</v>
      </c>
      <c r="J59" s="30">
        <f>IF(K59&lt;4,K59+2,K59-2)</f>
        <v>4</v>
      </c>
      <c r="K59">
        <f>VLOOKUP(E59,$P$2:$Q$9,2,FALSE)</f>
        <v>6</v>
      </c>
      <c r="L59" s="30">
        <f>IF(K59&lt;4,K59+3,K59-3)</f>
        <v>3</v>
      </c>
      <c r="M59">
        <v>3</v>
      </c>
      <c r="N59" t="str">
        <f t="shared" si="4"/>
        <v>a</v>
      </c>
      <c r="S59" s="29"/>
      <c r="U59" s="22"/>
      <c r="V59" s="22"/>
      <c r="W59" s="22"/>
    </row>
    <row r="60" spans="1:23" x14ac:dyDescent="0.2">
      <c r="A60">
        <v>3</v>
      </c>
      <c r="B60" s="29" t="s">
        <v>1240</v>
      </c>
      <c r="C60" s="22" t="s">
        <v>1206</v>
      </c>
      <c r="D60" t="str">
        <f t="shared" si="1"/>
        <v>Todis</v>
      </c>
      <c r="E60" s="22" t="str">
        <f>VLOOKUP(D60,audio_list_stym!$A$3:$G$18,7,FALSE)</f>
        <v>ZF</v>
      </c>
      <c r="F60" s="22">
        <v>7</v>
      </c>
      <c r="G60" s="22" t="str">
        <f t="shared" si="2"/>
        <v>Todis.pic.search7</v>
      </c>
      <c r="H60" s="22" t="str">
        <f t="shared" si="8"/>
        <v>ZF_3</v>
      </c>
      <c r="I60" s="30">
        <f>IF(J60&lt;4,J60+1,J60-1)</f>
        <v>5</v>
      </c>
      <c r="J60">
        <f>VLOOKUP(E60,$P$2:$Q$9,2,FALSE)</f>
        <v>6</v>
      </c>
      <c r="K60" s="30">
        <f>IF(J27&lt;4,J60+2,J60-2)</f>
        <v>4</v>
      </c>
      <c r="L60" s="30">
        <f>IF(J60&lt;4,J60+3,J60-3)</f>
        <v>3</v>
      </c>
      <c r="M60">
        <v>2</v>
      </c>
      <c r="N60" t="str">
        <f t="shared" si="4"/>
        <v>w</v>
      </c>
      <c r="S60" s="29"/>
      <c r="U60" s="22"/>
      <c r="V60" s="22"/>
      <c r="W60" s="22"/>
    </row>
    <row r="61" spans="1:23" x14ac:dyDescent="0.2">
      <c r="A61">
        <v>4</v>
      </c>
      <c r="B61" s="29" t="s">
        <v>1222</v>
      </c>
      <c r="C61" s="22" t="s">
        <v>1206</v>
      </c>
      <c r="D61" t="str">
        <f t="shared" si="1"/>
        <v>Todis</v>
      </c>
      <c r="E61" s="22" t="str">
        <f>VLOOKUP(D61,audio_list_stym!$A$3:$G$18,7,FALSE)</f>
        <v>ZF</v>
      </c>
      <c r="F61" s="22">
        <v>8</v>
      </c>
      <c r="G61" s="22" t="str">
        <f t="shared" si="2"/>
        <v>Todis.pic.search8</v>
      </c>
      <c r="H61" s="22" t="str">
        <f t="shared" si="8"/>
        <v>ZF_4</v>
      </c>
      <c r="I61">
        <f>VLOOKUP(E61,$P$2:$Q$9,2,FALSE)</f>
        <v>6</v>
      </c>
      <c r="J61" s="30">
        <f>IF(I61&lt;4,I61+2,I61-2)</f>
        <v>4</v>
      </c>
      <c r="K61" s="30">
        <f>IF(I61&lt;4,I61+3,I61-3)</f>
        <v>3</v>
      </c>
      <c r="L61" s="30">
        <f>IF(I61&lt;4,I61+4,I61-4)</f>
        <v>2</v>
      </c>
      <c r="M61">
        <v>1</v>
      </c>
      <c r="N61" t="str">
        <f t="shared" si="4"/>
        <v>q</v>
      </c>
      <c r="S61" s="29"/>
      <c r="U61" s="22"/>
      <c r="V61" s="22"/>
      <c r="W61" s="22"/>
    </row>
    <row r="62" spans="1:23" x14ac:dyDescent="0.2">
      <c r="A62">
        <v>1</v>
      </c>
      <c r="B62" s="29" t="s">
        <v>1220</v>
      </c>
      <c r="C62" s="22" t="s">
        <v>1210</v>
      </c>
      <c r="D62" t="str">
        <f t="shared" si="1"/>
        <v>Pemat</v>
      </c>
      <c r="E62" s="22" t="str">
        <f>VLOOKUP(D62,audio_list_stym!$A$3:$G$18,7,FALSE)</f>
        <v>Ackee</v>
      </c>
      <c r="F62" s="22">
        <v>5</v>
      </c>
      <c r="G62" s="22" t="str">
        <f t="shared" si="2"/>
        <v>Pemat.pic.search5</v>
      </c>
      <c r="H62" s="22" t="str">
        <f t="shared" si="8"/>
        <v>Ackee_1</v>
      </c>
      <c r="I62" s="30">
        <f>IF(L62&lt;4,L62+1,L62-1)</f>
        <v>2</v>
      </c>
      <c r="J62" s="30">
        <f>IF(L62&lt;4,L62+2,L62-2)</f>
        <v>3</v>
      </c>
      <c r="K62" s="30">
        <f>IF(L62&lt;4,L62+3,L62-3)</f>
        <v>4</v>
      </c>
      <c r="L62">
        <f>VLOOKUP(E62,$P$2:$Q$9,2,FALSE)</f>
        <v>1</v>
      </c>
      <c r="M62">
        <v>4</v>
      </c>
      <c r="N62" t="str">
        <f t="shared" si="4"/>
        <v>s</v>
      </c>
      <c r="S62" s="29"/>
      <c r="U62" s="22"/>
      <c r="V62" s="22"/>
      <c r="W62" s="22"/>
    </row>
    <row r="63" spans="1:23" x14ac:dyDescent="0.2">
      <c r="A63">
        <v>2</v>
      </c>
      <c r="B63" s="29" t="s">
        <v>1240</v>
      </c>
      <c r="C63" s="22" t="s">
        <v>1210</v>
      </c>
      <c r="D63" t="str">
        <f t="shared" si="1"/>
        <v>Pemat</v>
      </c>
      <c r="E63" s="22" t="str">
        <f>VLOOKUP(D63,audio_list_stym!$A$3:$G$18,7,FALSE)</f>
        <v>Ackee</v>
      </c>
      <c r="F63" s="22">
        <v>6</v>
      </c>
      <c r="G63" s="22" t="str">
        <f t="shared" si="2"/>
        <v>Pemat.pic.search6</v>
      </c>
      <c r="H63" s="22" t="str">
        <f t="shared" si="8"/>
        <v>Ackee_2</v>
      </c>
      <c r="I63" s="30">
        <f>IF(K63&lt;4,K63+1,K63-1)</f>
        <v>2</v>
      </c>
      <c r="J63" s="30">
        <f>IF(K63&lt;4,K63+2,K63-2)</f>
        <v>3</v>
      </c>
      <c r="K63">
        <f>VLOOKUP(E63,$P$2:$Q$9,2,FALSE)</f>
        <v>1</v>
      </c>
      <c r="L63" s="30">
        <f>IF(K63&lt;4,K63+3,K63-3)</f>
        <v>4</v>
      </c>
      <c r="M63">
        <v>3</v>
      </c>
      <c r="N63" t="str">
        <f t="shared" si="4"/>
        <v>a</v>
      </c>
      <c r="S63" s="29"/>
      <c r="U63" s="22"/>
      <c r="V63" s="22"/>
      <c r="W63" s="22"/>
    </row>
    <row r="64" spans="1:23" x14ac:dyDescent="0.2">
      <c r="A64">
        <v>3</v>
      </c>
      <c r="B64" s="29" t="s">
        <v>1222</v>
      </c>
      <c r="C64" s="22" t="s">
        <v>1210</v>
      </c>
      <c r="D64" t="str">
        <f t="shared" si="1"/>
        <v>Pemat</v>
      </c>
      <c r="E64" s="22" t="str">
        <f>VLOOKUP(D64,audio_list_stym!$A$3:$G$18,7,FALSE)</f>
        <v>Ackee</v>
      </c>
      <c r="F64" s="22">
        <v>7</v>
      </c>
      <c r="G64" s="22" t="str">
        <f t="shared" si="2"/>
        <v>Pemat.pic.search7</v>
      </c>
      <c r="H64" s="22" t="str">
        <f t="shared" si="8"/>
        <v>Ackee_3</v>
      </c>
      <c r="I64" s="30">
        <f>IF(J64&lt;4,J64+1,J64-1)</f>
        <v>2</v>
      </c>
      <c r="J64">
        <f>VLOOKUP(E64,$P$2:$Q$9,2,FALSE)</f>
        <v>1</v>
      </c>
      <c r="K64" s="30">
        <f>IF(J31&lt;4,J64+2,J64-2)</f>
        <v>3</v>
      </c>
      <c r="L64" s="30">
        <f>IF(J64&lt;4,J64+3,J64-3)</f>
        <v>4</v>
      </c>
      <c r="M64">
        <v>2</v>
      </c>
      <c r="N64" t="str">
        <f t="shared" si="4"/>
        <v>w</v>
      </c>
      <c r="S64" s="29"/>
      <c r="U64" s="22"/>
      <c r="V64" s="22"/>
      <c r="W64" s="22"/>
    </row>
    <row r="65" spans="1:23" x14ac:dyDescent="0.2">
      <c r="A65">
        <v>4</v>
      </c>
      <c r="B65" s="29" t="s">
        <v>1224</v>
      </c>
      <c r="C65" s="22" t="s">
        <v>1210</v>
      </c>
      <c r="D65" t="str">
        <f t="shared" si="1"/>
        <v>Pemat</v>
      </c>
      <c r="E65" s="22" t="str">
        <f>VLOOKUP(D65,audio_list_stym!$A$3:$G$18,7,FALSE)</f>
        <v>Ackee</v>
      </c>
      <c r="F65" s="22">
        <v>8</v>
      </c>
      <c r="G65" s="22" t="str">
        <f t="shared" si="2"/>
        <v>Pemat.pic.search8</v>
      </c>
      <c r="H65" s="22" t="str">
        <f t="shared" si="8"/>
        <v>Ackee_4</v>
      </c>
      <c r="I65">
        <f>VLOOKUP(E65,$P$2:$Q$9,2,FALSE)</f>
        <v>1</v>
      </c>
      <c r="J65" s="30">
        <f>IF(I65&lt;4,I65+2,I65-2)</f>
        <v>3</v>
      </c>
      <c r="K65" s="30">
        <f>IF(I65&lt;4,I65+3,I65-3)</f>
        <v>4</v>
      </c>
      <c r="L65" s="30">
        <f>IF(I65&lt;4,I65+4,I65-4)</f>
        <v>5</v>
      </c>
      <c r="M65">
        <v>1</v>
      </c>
      <c r="N65" t="str">
        <f t="shared" si="4"/>
        <v>q</v>
      </c>
      <c r="S65" s="29"/>
      <c r="U65" s="22"/>
      <c r="V65" s="22"/>
      <c r="W65" s="22"/>
    </row>
    <row r="66" spans="1:23" x14ac:dyDescent="0.2">
      <c r="A66" t="str">
        <f>E66&amp;".pic"</f>
        <v>Ake.pic</v>
      </c>
      <c r="B66" t="str">
        <f>A66&amp;F66</f>
        <v>Ake.pic1</v>
      </c>
      <c r="C66" s="22" t="s">
        <v>1183</v>
      </c>
      <c r="D66" t="str">
        <f>LEFT(C66,5)</f>
        <v>Renan</v>
      </c>
      <c r="E66" s="22" t="str">
        <f>VLOOKUP(D66,audio_list_stym!$A$3:$G$18,7,FALSE)</f>
        <v>Ake</v>
      </c>
      <c r="F66" s="22">
        <v>1</v>
      </c>
      <c r="G66" s="22" t="str">
        <f t="shared" si="2"/>
        <v>Renan.word.search1</v>
      </c>
      <c r="H66" s="22" t="str">
        <f>VLOOKUP(D66,$P$11:$Q$18,2,FALSE)</f>
        <v>РЕНАН</v>
      </c>
      <c r="I66">
        <f>VLOOKUP(E66,$P$2:$Q$9,2,FALSE)</f>
        <v>2</v>
      </c>
      <c r="J66" s="30">
        <f>IF(I66&lt;4,I66+1,I66-1)</f>
        <v>3</v>
      </c>
      <c r="K66" s="31">
        <f>IF(I66&lt;4,I66+2,I66-2)</f>
        <v>4</v>
      </c>
      <c r="L66" s="31">
        <f>IF(I66&lt;4,I66+3,I66-3)</f>
        <v>5</v>
      </c>
      <c r="M66">
        <v>1</v>
      </c>
      <c r="N66" t="str">
        <f t="shared" si="4"/>
        <v>q</v>
      </c>
      <c r="S66" s="29"/>
      <c r="U66" s="22"/>
      <c r="V66" s="22"/>
      <c r="W66" s="22"/>
    </row>
    <row r="67" spans="1:23" x14ac:dyDescent="0.2">
      <c r="A67" t="str">
        <f t="shared" ref="A67:A97" si="9">E67&amp;".pic"</f>
        <v>Ake.pic</v>
      </c>
      <c r="B67" t="str">
        <f t="shared" ref="B67:B97" si="10">A67&amp;F67</f>
        <v>Ake.pic2</v>
      </c>
      <c r="C67" s="22" t="s">
        <v>1183</v>
      </c>
      <c r="D67" t="str">
        <f t="shared" ref="D67:D129" si="11">LEFT(C67,5)</f>
        <v>Renan</v>
      </c>
      <c r="E67" s="22" t="str">
        <f>VLOOKUP(D67,audio_list_stym!$A$3:$G$18,7,FALSE)</f>
        <v>Ake</v>
      </c>
      <c r="F67" s="22">
        <v>2</v>
      </c>
      <c r="G67" s="22" t="str">
        <f t="shared" ref="G67:G129" si="12">C67&amp;F67</f>
        <v>Renan.word.search2</v>
      </c>
      <c r="H67" s="22" t="str">
        <f t="shared" ref="H67:H129" si="13">VLOOKUP(D67,$P$11:$Q$18,2,FALSE)</f>
        <v>РЕНАН</v>
      </c>
      <c r="I67" s="30">
        <f>IF(J67&lt;4,J67+1,J67-1)</f>
        <v>3</v>
      </c>
      <c r="J67">
        <f>VLOOKUP(E67,$P$2:$Q$9,2,FALSE)</f>
        <v>2</v>
      </c>
      <c r="K67" s="31">
        <f>IF(J67&lt;4,J67+2,J67-2)</f>
        <v>4</v>
      </c>
      <c r="L67" s="31">
        <f>IF(J67&lt;4,J67+3,J67-3)</f>
        <v>5</v>
      </c>
      <c r="M67">
        <v>2</v>
      </c>
      <c r="N67" t="str">
        <f t="shared" ref="N67:N129" si="14">IF(M67=1,"q",IF(M67=2,"w",IF(M67=3,"a",IF(M67=4,"s",0))))</f>
        <v>w</v>
      </c>
      <c r="S67" s="29"/>
      <c r="U67" s="22"/>
      <c r="V67" s="22"/>
      <c r="W67" s="22"/>
    </row>
    <row r="68" spans="1:23" x14ac:dyDescent="0.2">
      <c r="A68" t="str">
        <f t="shared" si="9"/>
        <v>Ake.pic</v>
      </c>
      <c r="B68" t="str">
        <f t="shared" si="10"/>
        <v>Ake.pic3</v>
      </c>
      <c r="C68" s="22" t="s">
        <v>1183</v>
      </c>
      <c r="D68" t="str">
        <f t="shared" si="11"/>
        <v>Renan</v>
      </c>
      <c r="E68" s="22" t="str">
        <f>VLOOKUP(D68,audio_list_stym!$A$3:$G$18,7,FALSE)</f>
        <v>Ake</v>
      </c>
      <c r="F68" s="22">
        <v>3</v>
      </c>
      <c r="G68" s="22" t="str">
        <f t="shared" si="12"/>
        <v>Renan.word.search3</v>
      </c>
      <c r="H68" s="22" t="str">
        <f t="shared" si="13"/>
        <v>РЕНАН</v>
      </c>
      <c r="I68" s="30">
        <f>IF(K68&lt;4,K68+1,K68-1)</f>
        <v>3</v>
      </c>
      <c r="J68" s="30">
        <f>IF(K68&lt;4,K68+2,K68-2)</f>
        <v>4</v>
      </c>
      <c r="K68">
        <f>VLOOKUP(E68,$P$2:$Q$9,2,FALSE)</f>
        <v>2</v>
      </c>
      <c r="L68" s="31">
        <f>IF(K68&lt;4,K68+3,K68-3)</f>
        <v>5</v>
      </c>
      <c r="M68">
        <v>3</v>
      </c>
      <c r="N68" t="str">
        <f t="shared" si="14"/>
        <v>a</v>
      </c>
      <c r="S68" s="29"/>
      <c r="U68" s="22"/>
      <c r="V68" s="22"/>
      <c r="W68" s="22"/>
    </row>
    <row r="69" spans="1:23" x14ac:dyDescent="0.2">
      <c r="A69" t="str">
        <f t="shared" si="9"/>
        <v>Ake.pic</v>
      </c>
      <c r="B69" t="str">
        <f t="shared" si="10"/>
        <v>Ake.pic4</v>
      </c>
      <c r="C69" s="22" t="s">
        <v>1183</v>
      </c>
      <c r="D69" t="str">
        <f t="shared" si="11"/>
        <v>Renan</v>
      </c>
      <c r="E69" s="22" t="str">
        <f>VLOOKUP(D69,audio_list_stym!$A$3:$G$18,7,FALSE)</f>
        <v>Ake</v>
      </c>
      <c r="F69" s="22">
        <v>4</v>
      </c>
      <c r="G69" s="22" t="str">
        <f t="shared" si="12"/>
        <v>Renan.word.search4</v>
      </c>
      <c r="H69" s="22" t="str">
        <f t="shared" si="13"/>
        <v>РЕНАН</v>
      </c>
      <c r="I69" s="30">
        <f>IF(L69&lt;4,L69+1,L69-1)</f>
        <v>3</v>
      </c>
      <c r="J69" s="30">
        <f>IF(L69&lt;4,L69+2,L69-2)</f>
        <v>4</v>
      </c>
      <c r="K69" s="30">
        <f>IF(L69&lt;4,L69+3,L69-3)</f>
        <v>5</v>
      </c>
      <c r="L69">
        <f>VLOOKUP(E69,$P$2:$Q$9,2,FALSE)</f>
        <v>2</v>
      </c>
      <c r="M69">
        <v>4</v>
      </c>
      <c r="N69" t="str">
        <f t="shared" si="14"/>
        <v>s</v>
      </c>
      <c r="S69" s="29"/>
      <c r="U69" s="22"/>
      <c r="V69" s="22"/>
      <c r="W69" s="22"/>
    </row>
    <row r="70" spans="1:23" x14ac:dyDescent="0.2">
      <c r="A70" t="str">
        <f t="shared" si="9"/>
        <v>Finger.pic</v>
      </c>
      <c r="B70" t="str">
        <f t="shared" si="10"/>
        <v>Finger.pic1</v>
      </c>
      <c r="C70" s="22" t="s">
        <v>1187</v>
      </c>
      <c r="D70" t="str">
        <f t="shared" si="11"/>
        <v>Baroh</v>
      </c>
      <c r="E70" s="22" t="str">
        <f>VLOOKUP(D70,audio_list_stym!$A$3:$G$18,7,FALSE)</f>
        <v>Finger</v>
      </c>
      <c r="F70" s="22">
        <v>1</v>
      </c>
      <c r="G70" s="22" t="str">
        <f t="shared" si="12"/>
        <v>Baroh.word.search1</v>
      </c>
      <c r="H70" s="22" t="str">
        <f t="shared" si="13"/>
        <v>БАРОХ</v>
      </c>
      <c r="I70">
        <f>VLOOKUP(E70,$P$2:$Q$9,2,FALSE)</f>
        <v>3</v>
      </c>
      <c r="J70" s="30">
        <f>IF(I70&lt;4,I70+1,I70-1)</f>
        <v>4</v>
      </c>
      <c r="K70" s="31">
        <f>IF(I70&lt;4,I70+2,I70-2)</f>
        <v>5</v>
      </c>
      <c r="L70" s="31">
        <f>IF(I70&lt;4,I70+3,I70-3)</f>
        <v>6</v>
      </c>
      <c r="M70">
        <v>1</v>
      </c>
      <c r="N70" t="str">
        <f t="shared" si="14"/>
        <v>q</v>
      </c>
      <c r="S70" s="29" t="s">
        <v>1198</v>
      </c>
      <c r="T70" t="str">
        <f t="shared" ref="T70:T132" si="15">LEFT(S70,5)</f>
        <v>Codis</v>
      </c>
      <c r="U70" s="22" t="str">
        <f>VLOOKUP(T70,audio_list_stym!$A$3:$H$18,7,FALSE)</f>
        <v>Sapota</v>
      </c>
      <c r="V70" s="22">
        <v>1</v>
      </c>
      <c r="W70" s="22" t="str">
        <f t="shared" ref="W70:W132" si="16">U70&amp;V70</f>
        <v>Sapota1</v>
      </c>
    </row>
    <row r="71" spans="1:23" x14ac:dyDescent="0.2">
      <c r="A71" t="str">
        <f t="shared" si="9"/>
        <v>Finger.pic</v>
      </c>
      <c r="B71" t="str">
        <f t="shared" si="10"/>
        <v>Finger.pic2</v>
      </c>
      <c r="C71" s="22" t="s">
        <v>1187</v>
      </c>
      <c r="D71" t="str">
        <f t="shared" si="11"/>
        <v>Baroh</v>
      </c>
      <c r="E71" s="22" t="str">
        <f>VLOOKUP(D71,audio_list_stym!$A$3:$G$18,7,FALSE)</f>
        <v>Finger</v>
      </c>
      <c r="F71" s="22">
        <v>2</v>
      </c>
      <c r="G71" s="22" t="str">
        <f t="shared" si="12"/>
        <v>Baroh.word.search2</v>
      </c>
      <c r="H71" s="22" t="str">
        <f t="shared" si="13"/>
        <v>БАРОХ</v>
      </c>
      <c r="I71" s="30">
        <f>IF(J71&lt;4,J71+1,J71-1)</f>
        <v>4</v>
      </c>
      <c r="J71">
        <f>VLOOKUP(E71,$P$2:$Q$9,2,FALSE)</f>
        <v>3</v>
      </c>
      <c r="K71" s="31">
        <f>IF(J71&lt;4,J71+2,J71-2)</f>
        <v>5</v>
      </c>
      <c r="L71" s="31">
        <f>IF(J71&lt;4,J71+3,J71-3)</f>
        <v>6</v>
      </c>
      <c r="M71">
        <v>2</v>
      </c>
      <c r="N71" t="str">
        <f t="shared" si="14"/>
        <v>w</v>
      </c>
      <c r="S71" s="29" t="s">
        <v>1190</v>
      </c>
      <c r="T71" t="str">
        <f t="shared" si="15"/>
        <v>Liroh</v>
      </c>
      <c r="U71" s="22" t="str">
        <f>VLOOKUP(T71,audio_list_stym!$A$3:$H$18,7,FALSE)</f>
        <v>Gac</v>
      </c>
      <c r="V71" s="22">
        <v>1</v>
      </c>
      <c r="W71" s="22" t="str">
        <f t="shared" si="16"/>
        <v>Gac1</v>
      </c>
    </row>
    <row r="72" spans="1:23" x14ac:dyDescent="0.2">
      <c r="A72" t="str">
        <f t="shared" si="9"/>
        <v>Finger.pic</v>
      </c>
      <c r="B72" t="str">
        <f t="shared" si="10"/>
        <v>Finger.pic3</v>
      </c>
      <c r="C72" s="22" t="s">
        <v>1187</v>
      </c>
      <c r="D72" t="str">
        <f t="shared" si="11"/>
        <v>Baroh</v>
      </c>
      <c r="E72" s="22" t="str">
        <f>VLOOKUP(D72,audio_list_stym!$A$3:$G$18,7,FALSE)</f>
        <v>Finger</v>
      </c>
      <c r="F72" s="22">
        <v>3</v>
      </c>
      <c r="G72" s="22" t="str">
        <f t="shared" si="12"/>
        <v>Baroh.word.search3</v>
      </c>
      <c r="H72" s="22" t="str">
        <f t="shared" si="13"/>
        <v>БАРОХ</v>
      </c>
      <c r="I72" s="30">
        <f>IF(K72&lt;4,K72+1,K72-1)</f>
        <v>4</v>
      </c>
      <c r="J72" s="30">
        <f>IF(K72&lt;4,K72+2,K72-2)</f>
        <v>5</v>
      </c>
      <c r="K72">
        <f>VLOOKUP(E72,$P$2:$Q$9,2,FALSE)</f>
        <v>3</v>
      </c>
      <c r="L72" s="31">
        <f>IF(K72&lt;4,K72+3,K72-3)</f>
        <v>6</v>
      </c>
      <c r="M72">
        <v>3</v>
      </c>
      <c r="N72" t="str">
        <f t="shared" si="14"/>
        <v>a</v>
      </c>
      <c r="S72" s="29" t="s">
        <v>1194</v>
      </c>
      <c r="T72" t="str">
        <f t="shared" si="15"/>
        <v>Fimon</v>
      </c>
      <c r="U72" s="22" t="str">
        <f>VLOOKUP(T72,audio_list_stym!$A$3:$H$18,7,FALSE)</f>
        <v>Noni</v>
      </c>
      <c r="V72" s="22">
        <v>1</v>
      </c>
      <c r="W72" s="22" t="str">
        <f t="shared" si="16"/>
        <v>Noni1</v>
      </c>
    </row>
    <row r="73" spans="1:23" x14ac:dyDescent="0.2">
      <c r="A73" t="str">
        <f t="shared" si="9"/>
        <v>Finger.pic</v>
      </c>
      <c r="B73" t="str">
        <f t="shared" si="10"/>
        <v>Finger.pic4</v>
      </c>
      <c r="C73" s="22" t="s">
        <v>1187</v>
      </c>
      <c r="D73" t="str">
        <f t="shared" si="11"/>
        <v>Baroh</v>
      </c>
      <c r="E73" s="22" t="str">
        <f>VLOOKUP(D73,audio_list_stym!$A$3:$G$18,7,FALSE)</f>
        <v>Finger</v>
      </c>
      <c r="F73" s="22">
        <v>4</v>
      </c>
      <c r="G73" s="22" t="str">
        <f t="shared" si="12"/>
        <v>Baroh.word.search4</v>
      </c>
      <c r="H73" s="22" t="str">
        <f t="shared" si="13"/>
        <v>БАРОХ</v>
      </c>
      <c r="I73" s="30">
        <f>IF(L73&lt;4,L73+1,L73-1)</f>
        <v>4</v>
      </c>
      <c r="J73" s="30">
        <f>IF(L73&lt;4,L73+2,L73-2)</f>
        <v>5</v>
      </c>
      <c r="K73" s="30">
        <f>IF(L73&lt;4,L73+3,L73-3)</f>
        <v>6</v>
      </c>
      <c r="L73">
        <f>VLOOKUP(E73,$P$2:$Q$9,2,FALSE)</f>
        <v>3</v>
      </c>
      <c r="M73">
        <v>4</v>
      </c>
      <c r="N73" t="str">
        <f t="shared" si="14"/>
        <v>s</v>
      </c>
      <c r="S73" s="29" t="s">
        <v>1198</v>
      </c>
      <c r="T73" t="str">
        <f t="shared" si="15"/>
        <v>Codis</v>
      </c>
      <c r="U73" s="22" t="str">
        <f>VLOOKUP(T73,audio_list_stym!$A$3:$H$18,7,FALSE)</f>
        <v>Sapota</v>
      </c>
      <c r="V73" s="22">
        <v>1</v>
      </c>
      <c r="W73" s="22" t="str">
        <f t="shared" si="16"/>
        <v>Sapota1</v>
      </c>
    </row>
    <row r="74" spans="1:23" x14ac:dyDescent="0.2">
      <c r="A74" t="str">
        <f t="shared" si="9"/>
        <v>Gac.pic</v>
      </c>
      <c r="B74" t="str">
        <f t="shared" si="10"/>
        <v>Gac.pic1</v>
      </c>
      <c r="C74" s="22" t="s">
        <v>1191</v>
      </c>
      <c r="D74" t="str">
        <f t="shared" si="11"/>
        <v>Liroh</v>
      </c>
      <c r="E74" s="22" t="str">
        <f>VLOOKUP(D74,audio_list_stym!$A$3:$G$18,7,FALSE)</f>
        <v>Gac</v>
      </c>
      <c r="F74" s="22">
        <v>1</v>
      </c>
      <c r="G74" s="22" t="str">
        <f t="shared" si="12"/>
        <v>Liroh.word.search1</v>
      </c>
      <c r="H74" s="22" t="str">
        <f t="shared" si="13"/>
        <v>ЛИРОХ</v>
      </c>
      <c r="I74">
        <f>VLOOKUP(E74,$P$2:$Q$9,2,FALSE)</f>
        <v>5</v>
      </c>
      <c r="J74" s="30">
        <f>IF(I74&lt;4,I74+1,I74-1)</f>
        <v>4</v>
      </c>
      <c r="K74" s="31">
        <f>IF(I74&lt;4,I74+2,I74-2)</f>
        <v>3</v>
      </c>
      <c r="L74" s="31">
        <f>IF(I74&lt;4,I74+3,I74-3)</f>
        <v>2</v>
      </c>
      <c r="M74">
        <v>1</v>
      </c>
      <c r="N74" t="str">
        <f t="shared" si="14"/>
        <v>q</v>
      </c>
      <c r="S74" s="29" t="s">
        <v>1202</v>
      </c>
      <c r="T74" t="str">
        <f t="shared" si="15"/>
        <v>Gonic</v>
      </c>
      <c r="U74" s="22" t="str">
        <f>VLOOKUP(T74,audio_list_stym!$A$3:$H$18,7,FALSE)</f>
        <v>Tamanid</v>
      </c>
      <c r="V74" s="22">
        <v>1</v>
      </c>
      <c r="W74" s="22" t="str">
        <f t="shared" si="16"/>
        <v>Tamanid1</v>
      </c>
    </row>
    <row r="75" spans="1:23" x14ac:dyDescent="0.2">
      <c r="A75" t="str">
        <f t="shared" si="9"/>
        <v>Gac.pic</v>
      </c>
      <c r="B75" t="str">
        <f t="shared" si="10"/>
        <v>Gac.pic2</v>
      </c>
      <c r="C75" s="22" t="s">
        <v>1191</v>
      </c>
      <c r="D75" t="str">
        <f t="shared" si="11"/>
        <v>Liroh</v>
      </c>
      <c r="E75" s="22" t="str">
        <f>VLOOKUP(D75,audio_list_stym!$A$3:$G$18,7,FALSE)</f>
        <v>Gac</v>
      </c>
      <c r="F75" s="22">
        <v>2</v>
      </c>
      <c r="G75" s="22" t="str">
        <f t="shared" si="12"/>
        <v>Liroh.word.search2</v>
      </c>
      <c r="H75" s="22" t="str">
        <f t="shared" si="13"/>
        <v>ЛИРОХ</v>
      </c>
      <c r="I75" s="30">
        <f>IF(J75&lt;4,J75+1,J75-1)</f>
        <v>4</v>
      </c>
      <c r="J75">
        <f>VLOOKUP(E75,$P$2:$Q$9,2,FALSE)</f>
        <v>5</v>
      </c>
      <c r="K75" s="31">
        <f>IF(J75&lt;4,J75+2,J75-2)</f>
        <v>3</v>
      </c>
      <c r="L75" s="31">
        <f>IF(J75&lt;4,J75+3,J75-3)</f>
        <v>2</v>
      </c>
      <c r="M75">
        <v>2</v>
      </c>
      <c r="N75" t="str">
        <f t="shared" si="14"/>
        <v>w</v>
      </c>
      <c r="S75" s="29" t="s">
        <v>1206</v>
      </c>
      <c r="T75" t="str">
        <f t="shared" si="15"/>
        <v>Todis</v>
      </c>
      <c r="U75" s="22" t="str">
        <f>VLOOKUP(T75,audio_list_stym!$A$3:$H$18,7,FALSE)</f>
        <v>ZF</v>
      </c>
      <c r="V75" s="22">
        <v>1</v>
      </c>
      <c r="W75" s="22" t="str">
        <f t="shared" si="16"/>
        <v>ZF1</v>
      </c>
    </row>
    <row r="76" spans="1:23" x14ac:dyDescent="0.2">
      <c r="A76" t="str">
        <f t="shared" si="9"/>
        <v>Gac.pic</v>
      </c>
      <c r="B76" t="str">
        <f t="shared" si="10"/>
        <v>Gac.pic3</v>
      </c>
      <c r="C76" s="22" t="s">
        <v>1191</v>
      </c>
      <c r="D76" t="str">
        <f t="shared" si="11"/>
        <v>Liroh</v>
      </c>
      <c r="E76" s="22" t="str">
        <f>VLOOKUP(D76,audio_list_stym!$A$3:$G$18,7,FALSE)</f>
        <v>Gac</v>
      </c>
      <c r="F76" s="22">
        <v>3</v>
      </c>
      <c r="G76" s="22" t="str">
        <f t="shared" si="12"/>
        <v>Liroh.word.search3</v>
      </c>
      <c r="H76" s="22" t="str">
        <f t="shared" si="13"/>
        <v>ЛИРОХ</v>
      </c>
      <c r="I76" s="30">
        <f>IF(K76&lt;4,K76+1,K76-1)</f>
        <v>4</v>
      </c>
      <c r="J76" s="30">
        <f>IF(K76&lt;4,K76+2,K76-2)</f>
        <v>3</v>
      </c>
      <c r="K76">
        <f>VLOOKUP(E76,$P$2:$Q$9,2,FALSE)</f>
        <v>5</v>
      </c>
      <c r="L76" s="31">
        <f>IF(K76&lt;4,K76+3,K76-3)</f>
        <v>2</v>
      </c>
      <c r="M76">
        <v>3</v>
      </c>
      <c r="N76" t="str">
        <f t="shared" si="14"/>
        <v>a</v>
      </c>
      <c r="S76" s="29" t="s">
        <v>1210</v>
      </c>
      <c r="T76" t="str">
        <f t="shared" si="15"/>
        <v>Pemat</v>
      </c>
      <c r="U76" s="22" t="str">
        <f>VLOOKUP(T76,audio_list_stym!$A$3:$H$18,7,FALSE)</f>
        <v>Ackee</v>
      </c>
      <c r="V76" s="22">
        <v>1</v>
      </c>
      <c r="W76" s="22" t="str">
        <f t="shared" si="16"/>
        <v>Ackee1</v>
      </c>
    </row>
    <row r="77" spans="1:23" x14ac:dyDescent="0.2">
      <c r="A77" t="str">
        <f t="shared" si="9"/>
        <v>Gac.pic</v>
      </c>
      <c r="B77" t="str">
        <f t="shared" si="10"/>
        <v>Gac.pic4</v>
      </c>
      <c r="C77" s="22" t="s">
        <v>1191</v>
      </c>
      <c r="D77" t="str">
        <f t="shared" si="11"/>
        <v>Liroh</v>
      </c>
      <c r="E77" s="22" t="str">
        <f>VLOOKUP(D77,audio_list_stym!$A$3:$G$18,7,FALSE)</f>
        <v>Gac</v>
      </c>
      <c r="F77" s="22">
        <v>4</v>
      </c>
      <c r="G77" s="22" t="str">
        <f t="shared" si="12"/>
        <v>Liroh.word.search4</v>
      </c>
      <c r="H77" s="22" t="str">
        <f t="shared" si="13"/>
        <v>ЛИРОХ</v>
      </c>
      <c r="I77" s="30">
        <f>IF(L77&lt;4,L77+1,L77-1)</f>
        <v>4</v>
      </c>
      <c r="J77" s="30">
        <f>IF(L77&lt;4,L77+2,L77-2)</f>
        <v>3</v>
      </c>
      <c r="K77" s="30">
        <f>IF(L77&lt;4,L77+3,L77-3)</f>
        <v>2</v>
      </c>
      <c r="L77">
        <f>VLOOKUP(E77,$P$2:$Q$9,2,FALSE)</f>
        <v>5</v>
      </c>
      <c r="M77">
        <v>4</v>
      </c>
      <c r="N77" t="str">
        <f t="shared" si="14"/>
        <v>s</v>
      </c>
      <c r="S77" s="29" t="s">
        <v>1182</v>
      </c>
      <c r="T77" t="str">
        <f t="shared" si="15"/>
        <v>Renan</v>
      </c>
      <c r="U77" s="22" t="str">
        <f>VLOOKUP(T77,audio_list_stym!$A$3:$H$18,7,FALSE)</f>
        <v>Ake</v>
      </c>
      <c r="V77" s="22">
        <v>1</v>
      </c>
      <c r="W77" s="22" t="str">
        <f t="shared" si="16"/>
        <v>Ake1</v>
      </c>
    </row>
    <row r="78" spans="1:23" x14ac:dyDescent="0.2">
      <c r="A78" t="str">
        <f t="shared" si="9"/>
        <v>Noni.pic</v>
      </c>
      <c r="B78" t="str">
        <f t="shared" si="10"/>
        <v>Noni.pic1</v>
      </c>
      <c r="C78" s="22" t="s">
        <v>1195</v>
      </c>
      <c r="D78" t="str">
        <f t="shared" si="11"/>
        <v>Fimon</v>
      </c>
      <c r="E78" s="22" t="str">
        <f>VLOOKUP(D78,audio_list_stym!$A$3:$G$18,7,FALSE)</f>
        <v>Noni</v>
      </c>
      <c r="F78" s="22">
        <v>1</v>
      </c>
      <c r="G78" s="22" t="str">
        <f t="shared" si="12"/>
        <v>Fimon.word.search1</v>
      </c>
      <c r="H78" s="22" t="str">
        <f t="shared" si="13"/>
        <v>ФИМОН</v>
      </c>
      <c r="I78">
        <f>VLOOKUP(E78,$P$2:$Q$9,2,FALSE)</f>
        <v>7</v>
      </c>
      <c r="J78" s="30">
        <f>IF(I78&lt;4,I78+1,I78-1)</f>
        <v>6</v>
      </c>
      <c r="K78" s="31">
        <f>IF(I78&lt;4,I78+2,I78-2)</f>
        <v>5</v>
      </c>
      <c r="L78" s="31">
        <f>IF(I78&lt;4,I78+3,I78-3)</f>
        <v>4</v>
      </c>
      <c r="M78">
        <v>1</v>
      </c>
      <c r="N78" t="str">
        <f t="shared" si="14"/>
        <v>q</v>
      </c>
      <c r="S78" s="29" t="s">
        <v>1186</v>
      </c>
      <c r="T78" t="str">
        <f t="shared" si="15"/>
        <v>Baroh</v>
      </c>
      <c r="U78" s="22" t="str">
        <f>VLOOKUP(T78,audio_list_stym!$A$3:$H$18,7,FALSE)</f>
        <v>Finger</v>
      </c>
      <c r="V78" s="22">
        <v>1</v>
      </c>
      <c r="W78" s="22" t="str">
        <f t="shared" si="16"/>
        <v>Finger1</v>
      </c>
    </row>
    <row r="79" spans="1:23" x14ac:dyDescent="0.2">
      <c r="A79" t="str">
        <f t="shared" si="9"/>
        <v>Noni.pic</v>
      </c>
      <c r="B79" t="str">
        <f t="shared" si="10"/>
        <v>Noni.pic2</v>
      </c>
      <c r="C79" s="22" t="s">
        <v>1195</v>
      </c>
      <c r="D79" t="str">
        <f t="shared" si="11"/>
        <v>Fimon</v>
      </c>
      <c r="E79" s="22" t="str">
        <f>VLOOKUP(D79,audio_list_stym!$A$3:$G$18,7,FALSE)</f>
        <v>Noni</v>
      </c>
      <c r="F79" s="22">
        <v>2</v>
      </c>
      <c r="G79" s="22" t="str">
        <f t="shared" si="12"/>
        <v>Fimon.word.search2</v>
      </c>
      <c r="H79" s="22" t="str">
        <f t="shared" si="13"/>
        <v>ФИМОН</v>
      </c>
      <c r="I79" s="30">
        <f>IF(J79&lt;4,J79+1,J79-1)</f>
        <v>6</v>
      </c>
      <c r="J79">
        <f>VLOOKUP(E79,$P$2:$Q$9,2,FALSE)</f>
        <v>7</v>
      </c>
      <c r="K79" s="31">
        <f>IF(J79&lt;4,J79+2,J79-2)</f>
        <v>5</v>
      </c>
      <c r="L79" s="31">
        <f>IF(J79&lt;4,J79+3,J79-3)</f>
        <v>4</v>
      </c>
      <c r="M79">
        <v>2</v>
      </c>
      <c r="N79" t="str">
        <f t="shared" si="14"/>
        <v>w</v>
      </c>
      <c r="S79" s="29" t="s">
        <v>1190</v>
      </c>
      <c r="T79" t="str">
        <f t="shared" si="15"/>
        <v>Liroh</v>
      </c>
      <c r="U79" s="22" t="str">
        <f>VLOOKUP(T79,audio_list_stym!$A$3:$H$18,7,FALSE)</f>
        <v>Gac</v>
      </c>
      <c r="V79" s="22">
        <v>1</v>
      </c>
      <c r="W79" s="22" t="str">
        <f t="shared" si="16"/>
        <v>Gac1</v>
      </c>
    </row>
    <row r="80" spans="1:23" x14ac:dyDescent="0.2">
      <c r="A80" t="str">
        <f t="shared" si="9"/>
        <v>Noni.pic</v>
      </c>
      <c r="B80" t="str">
        <f t="shared" si="10"/>
        <v>Noni.pic3</v>
      </c>
      <c r="C80" s="22" t="s">
        <v>1195</v>
      </c>
      <c r="D80" t="str">
        <f t="shared" si="11"/>
        <v>Fimon</v>
      </c>
      <c r="E80" s="22" t="str">
        <f>VLOOKUP(D80,audio_list_stym!$A$3:$G$18,7,FALSE)</f>
        <v>Noni</v>
      </c>
      <c r="F80" s="22">
        <v>3</v>
      </c>
      <c r="G80" s="22" t="str">
        <f t="shared" si="12"/>
        <v>Fimon.word.search3</v>
      </c>
      <c r="H80" s="22" t="str">
        <f t="shared" si="13"/>
        <v>ФИМОН</v>
      </c>
      <c r="I80" s="30">
        <f>IF(K80&lt;4,K80+1,K80-1)</f>
        <v>6</v>
      </c>
      <c r="J80" s="30">
        <f>IF(K80&lt;4,K80+2,K80-2)</f>
        <v>5</v>
      </c>
      <c r="K80">
        <f>VLOOKUP(E80,$P$2:$Q$9,2,FALSE)</f>
        <v>7</v>
      </c>
      <c r="L80" s="31">
        <f>IF(K80&lt;4,K80+3,K80-3)</f>
        <v>4</v>
      </c>
      <c r="M80">
        <v>3</v>
      </c>
      <c r="N80" t="str">
        <f t="shared" si="14"/>
        <v>a</v>
      </c>
      <c r="S80" s="29" t="s">
        <v>1194</v>
      </c>
      <c r="T80" t="str">
        <f t="shared" si="15"/>
        <v>Fimon</v>
      </c>
      <c r="U80" s="22" t="str">
        <f>VLOOKUP(T80,audio_list_stym!$A$3:$H$18,7,FALSE)</f>
        <v>Noni</v>
      </c>
      <c r="V80" s="22">
        <v>1</v>
      </c>
      <c r="W80" s="22" t="str">
        <f t="shared" si="16"/>
        <v>Noni1</v>
      </c>
    </row>
    <row r="81" spans="1:23" x14ac:dyDescent="0.2">
      <c r="A81" t="str">
        <f t="shared" si="9"/>
        <v>Noni.pic</v>
      </c>
      <c r="B81" t="str">
        <f t="shared" si="10"/>
        <v>Noni.pic4</v>
      </c>
      <c r="C81" s="22" t="s">
        <v>1195</v>
      </c>
      <c r="D81" t="str">
        <f t="shared" si="11"/>
        <v>Fimon</v>
      </c>
      <c r="E81" s="22" t="str">
        <f>VLOOKUP(D81,audio_list_stym!$A$3:$G$18,7,FALSE)</f>
        <v>Noni</v>
      </c>
      <c r="F81" s="22">
        <v>4</v>
      </c>
      <c r="G81" s="22" t="str">
        <f t="shared" si="12"/>
        <v>Fimon.word.search4</v>
      </c>
      <c r="H81" s="22" t="str">
        <f t="shared" si="13"/>
        <v>ФИМОН</v>
      </c>
      <c r="I81" s="30">
        <f>IF(L81&lt;4,L81+1,L81-1)</f>
        <v>6</v>
      </c>
      <c r="J81" s="30">
        <f>IF(L81&lt;4,L81+2,L81-2)</f>
        <v>5</v>
      </c>
      <c r="K81" s="30">
        <f>IF(L81&lt;4,L81+3,L81-3)</f>
        <v>4</v>
      </c>
      <c r="L81">
        <f>VLOOKUP(E81,$P$2:$Q$9,2,FALSE)</f>
        <v>7</v>
      </c>
      <c r="M81">
        <v>4</v>
      </c>
      <c r="N81" t="str">
        <f t="shared" si="14"/>
        <v>s</v>
      </c>
      <c r="S81" s="29" t="s">
        <v>1198</v>
      </c>
      <c r="T81" t="str">
        <f t="shared" si="15"/>
        <v>Codis</v>
      </c>
      <c r="U81" s="22" t="str">
        <f>VLOOKUP(T81,audio_list_stym!$A$3:$H$18,7,FALSE)</f>
        <v>Sapota</v>
      </c>
      <c r="V81" s="22">
        <v>1</v>
      </c>
      <c r="W81" s="22" t="str">
        <f t="shared" si="16"/>
        <v>Sapota1</v>
      </c>
    </row>
    <row r="82" spans="1:23" x14ac:dyDescent="0.2">
      <c r="A82" t="str">
        <f t="shared" si="9"/>
        <v>Sapota.pic</v>
      </c>
      <c r="B82" t="str">
        <f t="shared" si="10"/>
        <v>Sapota.pic1</v>
      </c>
      <c r="C82" s="22" t="s">
        <v>1199</v>
      </c>
      <c r="D82" t="str">
        <f t="shared" si="11"/>
        <v>Codis</v>
      </c>
      <c r="E82" s="22" t="str">
        <f>VLOOKUP(D82,audio_list_stym!$A$3:$G$18,7,FALSE)</f>
        <v>Sapota</v>
      </c>
      <c r="F82" s="22">
        <v>1</v>
      </c>
      <c r="G82" s="22" t="str">
        <f t="shared" si="12"/>
        <v>Codis.word.search1</v>
      </c>
      <c r="H82" s="22" t="str">
        <f t="shared" si="13"/>
        <v>КОДИС</v>
      </c>
      <c r="I82">
        <f>VLOOKUP(E82,$P$2:$Q$9,2,FALSE)</f>
        <v>4</v>
      </c>
      <c r="J82" s="30">
        <f>IF(I82&lt;4,I82+1,I82-1)</f>
        <v>3</v>
      </c>
      <c r="K82" s="31">
        <f>IF(I82&lt;4,I82+2,I82-2)</f>
        <v>2</v>
      </c>
      <c r="L82" s="31">
        <f>IF(I82&lt;4,I82+3,I82-3)</f>
        <v>1</v>
      </c>
      <c r="M82">
        <v>1</v>
      </c>
      <c r="N82" t="str">
        <f t="shared" si="14"/>
        <v>q</v>
      </c>
      <c r="S82" s="29" t="s">
        <v>1202</v>
      </c>
      <c r="T82" t="str">
        <f t="shared" si="15"/>
        <v>Gonic</v>
      </c>
      <c r="U82" s="22" t="str">
        <f>VLOOKUP(T82,audio_list_stym!$A$3:$H$18,7,FALSE)</f>
        <v>Tamanid</v>
      </c>
      <c r="V82" s="22">
        <v>1</v>
      </c>
      <c r="W82" s="22" t="str">
        <f t="shared" si="16"/>
        <v>Tamanid1</v>
      </c>
    </row>
    <row r="83" spans="1:23" x14ac:dyDescent="0.2">
      <c r="A83" t="str">
        <f t="shared" si="9"/>
        <v>Sapota.pic</v>
      </c>
      <c r="B83" t="str">
        <f t="shared" si="10"/>
        <v>Sapota.pic2</v>
      </c>
      <c r="C83" s="22" t="s">
        <v>1199</v>
      </c>
      <c r="D83" t="str">
        <f t="shared" si="11"/>
        <v>Codis</v>
      </c>
      <c r="E83" s="22" t="str">
        <f>VLOOKUP(D83,audio_list_stym!$A$3:$G$18,7,FALSE)</f>
        <v>Sapota</v>
      </c>
      <c r="F83" s="22">
        <v>2</v>
      </c>
      <c r="G83" s="22" t="str">
        <f t="shared" si="12"/>
        <v>Codis.word.search2</v>
      </c>
      <c r="H83" s="22" t="str">
        <f t="shared" si="13"/>
        <v>КОДИС</v>
      </c>
      <c r="I83" s="30">
        <f>IF(J83&lt;4,J83+1,J83-1)</f>
        <v>3</v>
      </c>
      <c r="J83">
        <f>VLOOKUP(E83,$P$2:$Q$9,2,FALSE)</f>
        <v>4</v>
      </c>
      <c r="K83" s="31">
        <f>IF(J83&lt;4,J83+2,J83-2)</f>
        <v>2</v>
      </c>
      <c r="L83" s="31">
        <f>IF(J83&lt;4,J83+3,J83-3)</f>
        <v>1</v>
      </c>
      <c r="M83">
        <v>2</v>
      </c>
      <c r="N83" t="str">
        <f t="shared" si="14"/>
        <v>w</v>
      </c>
      <c r="S83" s="29" t="s">
        <v>1206</v>
      </c>
      <c r="T83" t="str">
        <f t="shared" si="15"/>
        <v>Todis</v>
      </c>
      <c r="U83" s="22" t="str">
        <f>VLOOKUP(T83,audio_list_stym!$A$3:$H$18,7,FALSE)</f>
        <v>ZF</v>
      </c>
      <c r="V83" s="22">
        <v>1</v>
      </c>
      <c r="W83" s="22" t="str">
        <f t="shared" si="16"/>
        <v>ZF1</v>
      </c>
    </row>
    <row r="84" spans="1:23" x14ac:dyDescent="0.2">
      <c r="A84" t="str">
        <f t="shared" si="9"/>
        <v>Sapota.pic</v>
      </c>
      <c r="B84" t="str">
        <f t="shared" si="10"/>
        <v>Sapota.pic3</v>
      </c>
      <c r="C84" s="22" t="s">
        <v>1199</v>
      </c>
      <c r="D84" t="str">
        <f t="shared" si="11"/>
        <v>Codis</v>
      </c>
      <c r="E84" s="22" t="str">
        <f>VLOOKUP(D84,audio_list_stym!$A$3:$G$18,7,FALSE)</f>
        <v>Sapota</v>
      </c>
      <c r="F84" s="22">
        <v>3</v>
      </c>
      <c r="G84" s="22" t="str">
        <f t="shared" si="12"/>
        <v>Codis.word.search3</v>
      </c>
      <c r="H84" s="22" t="str">
        <f t="shared" si="13"/>
        <v>КОДИС</v>
      </c>
      <c r="I84" s="30">
        <f>IF(K84&lt;4,K84+1,K84-1)</f>
        <v>3</v>
      </c>
      <c r="J84" s="30">
        <f>IF(K84&lt;4,K84+2,K84-2)</f>
        <v>2</v>
      </c>
      <c r="K84">
        <f>VLOOKUP(E84,$P$2:$Q$9,2,FALSE)</f>
        <v>4</v>
      </c>
      <c r="L84" s="31">
        <f>IF(K84&lt;4,K84+3,K84-3)</f>
        <v>1</v>
      </c>
      <c r="M84">
        <v>3</v>
      </c>
      <c r="N84" t="str">
        <f t="shared" si="14"/>
        <v>a</v>
      </c>
      <c r="S84" s="29" t="s">
        <v>1210</v>
      </c>
      <c r="T84" t="str">
        <f t="shared" si="15"/>
        <v>Pemat</v>
      </c>
      <c r="U84" s="22" t="str">
        <f>VLOOKUP(T84,audio_list_stym!$A$3:$H$18,7,FALSE)</f>
        <v>Ackee</v>
      </c>
      <c r="V84" s="22">
        <v>1</v>
      </c>
      <c r="W84" s="22" t="str">
        <f t="shared" si="16"/>
        <v>Ackee1</v>
      </c>
    </row>
    <row r="85" spans="1:23" x14ac:dyDescent="0.2">
      <c r="A85" t="str">
        <f t="shared" si="9"/>
        <v>Sapota.pic</v>
      </c>
      <c r="B85" t="str">
        <f t="shared" si="10"/>
        <v>Sapota.pic4</v>
      </c>
      <c r="C85" s="22" t="s">
        <v>1199</v>
      </c>
      <c r="D85" t="str">
        <f t="shared" si="11"/>
        <v>Codis</v>
      </c>
      <c r="E85" s="22" t="str">
        <f>VLOOKUP(D85,audio_list_stym!$A$3:$G$18,7,FALSE)</f>
        <v>Sapota</v>
      </c>
      <c r="F85" s="22">
        <v>4</v>
      </c>
      <c r="G85" s="22" t="str">
        <f t="shared" si="12"/>
        <v>Codis.word.search4</v>
      </c>
      <c r="H85" s="22" t="str">
        <f t="shared" si="13"/>
        <v>КОДИС</v>
      </c>
      <c r="I85" s="30">
        <f>IF(L85&lt;4,L85+1,L85-1)</f>
        <v>3</v>
      </c>
      <c r="J85" s="30">
        <f>IF(L85&lt;4,L85+2,L85-2)</f>
        <v>2</v>
      </c>
      <c r="K85" s="30">
        <f>IF(L85&lt;4,L85+3,L85-3)</f>
        <v>1</v>
      </c>
      <c r="L85">
        <f>VLOOKUP(E85,$P$2:$Q$9,2,FALSE)</f>
        <v>4</v>
      </c>
      <c r="M85">
        <v>4</v>
      </c>
      <c r="N85" t="str">
        <f t="shared" si="14"/>
        <v>s</v>
      </c>
      <c r="S85" s="29" t="s">
        <v>1182</v>
      </c>
      <c r="T85" t="str">
        <f t="shared" si="15"/>
        <v>Renan</v>
      </c>
      <c r="U85" s="22" t="str">
        <f>VLOOKUP(T85,audio_list_stym!$A$3:$H$18,7,FALSE)</f>
        <v>Ake</v>
      </c>
      <c r="V85" s="22">
        <v>2</v>
      </c>
      <c r="W85" s="22" t="str">
        <f t="shared" si="16"/>
        <v>Ake2</v>
      </c>
    </row>
    <row r="86" spans="1:23" x14ac:dyDescent="0.2">
      <c r="A86" t="str">
        <f t="shared" si="9"/>
        <v>Tamanid.pic</v>
      </c>
      <c r="B86" t="str">
        <f t="shared" si="10"/>
        <v>Tamanid.pic1</v>
      </c>
      <c r="C86" s="22" t="s">
        <v>1203</v>
      </c>
      <c r="D86" t="str">
        <f t="shared" si="11"/>
        <v>Gonic</v>
      </c>
      <c r="E86" s="22" t="str">
        <f>VLOOKUP(D86,audio_list_stym!$A$3:$G$18,7,FALSE)</f>
        <v>Tamanid</v>
      </c>
      <c r="F86" s="22">
        <v>1</v>
      </c>
      <c r="G86" s="22" t="str">
        <f t="shared" si="12"/>
        <v>Gonic.word.search1</v>
      </c>
      <c r="H86" s="22" t="str">
        <f t="shared" si="13"/>
        <v>ГОНИК</v>
      </c>
      <c r="I86">
        <f>VLOOKUP(E86,$P$2:$Q$9,2,FALSE)</f>
        <v>8</v>
      </c>
      <c r="J86" s="30">
        <f>IF(I86&lt;4,I86+1,I86-1)</f>
        <v>7</v>
      </c>
      <c r="K86" s="31">
        <f>IF(I86&lt;4,I86+2,I86-2)</f>
        <v>6</v>
      </c>
      <c r="L86" s="31">
        <f>IF(I86&lt;4,I86+3,I86-3)</f>
        <v>5</v>
      </c>
      <c r="M86">
        <v>1</v>
      </c>
      <c r="N86" t="str">
        <f t="shared" si="14"/>
        <v>q</v>
      </c>
      <c r="S86" s="29" t="s">
        <v>1186</v>
      </c>
      <c r="T86" t="str">
        <f t="shared" si="15"/>
        <v>Baroh</v>
      </c>
      <c r="U86" s="22" t="str">
        <f>VLOOKUP(T86,audio_list_stym!$A$3:$H$18,7,FALSE)</f>
        <v>Finger</v>
      </c>
      <c r="V86" s="22">
        <v>2</v>
      </c>
      <c r="W86" s="22" t="str">
        <f t="shared" si="16"/>
        <v>Finger2</v>
      </c>
    </row>
    <row r="87" spans="1:23" x14ac:dyDescent="0.2">
      <c r="A87" t="str">
        <f t="shared" si="9"/>
        <v>Tamanid.pic</v>
      </c>
      <c r="B87" t="str">
        <f t="shared" si="10"/>
        <v>Tamanid.pic2</v>
      </c>
      <c r="C87" s="22" t="s">
        <v>1203</v>
      </c>
      <c r="D87" t="str">
        <f t="shared" si="11"/>
        <v>Gonic</v>
      </c>
      <c r="E87" s="22" t="str">
        <f>VLOOKUP(D87,audio_list_stym!$A$3:$G$18,7,FALSE)</f>
        <v>Tamanid</v>
      </c>
      <c r="F87" s="22">
        <v>2</v>
      </c>
      <c r="G87" s="22" t="str">
        <f t="shared" si="12"/>
        <v>Gonic.word.search2</v>
      </c>
      <c r="H87" s="22" t="str">
        <f t="shared" si="13"/>
        <v>ГОНИК</v>
      </c>
      <c r="I87" s="30">
        <f>IF(J87&lt;4,J87+1,J87-1)</f>
        <v>7</v>
      </c>
      <c r="J87">
        <f>VLOOKUP(E87,$P$2:$Q$9,2,FALSE)</f>
        <v>8</v>
      </c>
      <c r="K87" s="31">
        <f>IF(J87&lt;4,J87+2,J87-2)</f>
        <v>6</v>
      </c>
      <c r="L87" s="31">
        <f>IF(J87&lt;4,J87+3,J87-3)</f>
        <v>5</v>
      </c>
      <c r="M87">
        <v>2</v>
      </c>
      <c r="N87" t="str">
        <f t="shared" si="14"/>
        <v>w</v>
      </c>
      <c r="S87" s="29" t="s">
        <v>1190</v>
      </c>
      <c r="T87" t="str">
        <f t="shared" si="15"/>
        <v>Liroh</v>
      </c>
      <c r="U87" s="22" t="str">
        <f>VLOOKUP(T87,audio_list_stym!$A$3:$H$18,7,FALSE)</f>
        <v>Gac</v>
      </c>
      <c r="V87" s="22">
        <v>2</v>
      </c>
      <c r="W87" s="22" t="str">
        <f t="shared" si="16"/>
        <v>Gac2</v>
      </c>
    </row>
    <row r="88" spans="1:23" x14ac:dyDescent="0.2">
      <c r="A88" t="str">
        <f t="shared" si="9"/>
        <v>Tamanid.pic</v>
      </c>
      <c r="B88" t="str">
        <f t="shared" si="10"/>
        <v>Tamanid.pic3</v>
      </c>
      <c r="C88" s="22" t="s">
        <v>1203</v>
      </c>
      <c r="D88" t="str">
        <f t="shared" si="11"/>
        <v>Gonic</v>
      </c>
      <c r="E88" s="22" t="str">
        <f>VLOOKUP(D88,audio_list_stym!$A$3:$G$18,7,FALSE)</f>
        <v>Tamanid</v>
      </c>
      <c r="F88" s="22">
        <v>3</v>
      </c>
      <c r="G88" s="22" t="str">
        <f t="shared" si="12"/>
        <v>Gonic.word.search3</v>
      </c>
      <c r="H88" s="22" t="str">
        <f t="shared" si="13"/>
        <v>ГОНИК</v>
      </c>
      <c r="I88" s="30">
        <f>IF(K88&lt;4,K88+1,K88-1)</f>
        <v>7</v>
      </c>
      <c r="J88" s="30">
        <f>IF(K88&lt;4,K88+2,K88-2)</f>
        <v>6</v>
      </c>
      <c r="K88">
        <f>VLOOKUP(E88,$P$2:$Q$9,2,FALSE)</f>
        <v>8</v>
      </c>
      <c r="L88" s="31">
        <f>IF(K88&lt;4,K88+3,K88-3)</f>
        <v>5</v>
      </c>
      <c r="M88">
        <v>3</v>
      </c>
      <c r="N88" t="str">
        <f t="shared" si="14"/>
        <v>a</v>
      </c>
      <c r="S88" s="29" t="s">
        <v>1194</v>
      </c>
      <c r="T88" t="str">
        <f t="shared" si="15"/>
        <v>Fimon</v>
      </c>
      <c r="U88" s="22" t="str">
        <f>VLOOKUP(T88,audio_list_stym!$A$3:$H$18,7,FALSE)</f>
        <v>Noni</v>
      </c>
      <c r="V88" s="22">
        <v>2</v>
      </c>
      <c r="W88" s="22" t="str">
        <f t="shared" si="16"/>
        <v>Noni2</v>
      </c>
    </row>
    <row r="89" spans="1:23" x14ac:dyDescent="0.2">
      <c r="A89" t="str">
        <f t="shared" si="9"/>
        <v>Tamanid.pic</v>
      </c>
      <c r="B89" t="str">
        <f t="shared" si="10"/>
        <v>Tamanid.pic4</v>
      </c>
      <c r="C89" s="22" t="s">
        <v>1203</v>
      </c>
      <c r="D89" t="str">
        <f t="shared" si="11"/>
        <v>Gonic</v>
      </c>
      <c r="E89" s="22" t="str">
        <f>VLOOKUP(D89,audio_list_stym!$A$3:$G$18,7,FALSE)</f>
        <v>Tamanid</v>
      </c>
      <c r="F89" s="22">
        <v>4</v>
      </c>
      <c r="G89" s="22" t="str">
        <f t="shared" si="12"/>
        <v>Gonic.word.search4</v>
      </c>
      <c r="H89" s="22" t="str">
        <f t="shared" si="13"/>
        <v>ГОНИК</v>
      </c>
      <c r="I89" s="30">
        <f>IF(L89&lt;4,L89+1,L89-1)</f>
        <v>7</v>
      </c>
      <c r="J89" s="30">
        <f>IF(L89&lt;4,L89+2,L89-2)</f>
        <v>6</v>
      </c>
      <c r="K89" s="30">
        <f>IF(L89&lt;4,L89+3,L89-3)</f>
        <v>5</v>
      </c>
      <c r="L89">
        <f>VLOOKUP(E89,$P$2:$Q$9,2,FALSE)</f>
        <v>8</v>
      </c>
      <c r="M89">
        <v>4</v>
      </c>
      <c r="N89" t="str">
        <f t="shared" si="14"/>
        <v>s</v>
      </c>
      <c r="S89" s="29" t="s">
        <v>1198</v>
      </c>
      <c r="T89" t="str">
        <f t="shared" si="15"/>
        <v>Codis</v>
      </c>
      <c r="U89" s="22" t="str">
        <f>VLOOKUP(T89,audio_list_stym!$A$3:$H$18,7,FALSE)</f>
        <v>Sapota</v>
      </c>
      <c r="V89" s="22">
        <v>2</v>
      </c>
      <c r="W89" s="22" t="str">
        <f t="shared" si="16"/>
        <v>Sapota2</v>
      </c>
    </row>
    <row r="90" spans="1:23" x14ac:dyDescent="0.2">
      <c r="A90" t="str">
        <f t="shared" si="9"/>
        <v>ZF.pic</v>
      </c>
      <c r="B90" t="str">
        <f t="shared" si="10"/>
        <v>ZF.pic1</v>
      </c>
      <c r="C90" s="22" t="s">
        <v>1207</v>
      </c>
      <c r="D90" t="str">
        <f t="shared" si="11"/>
        <v>Todis</v>
      </c>
      <c r="E90" s="22" t="str">
        <f>VLOOKUP(D90,audio_list_stym!$A$3:$G$18,7,FALSE)</f>
        <v>ZF</v>
      </c>
      <c r="F90" s="22">
        <v>1</v>
      </c>
      <c r="G90" s="22" t="str">
        <f t="shared" si="12"/>
        <v>Todis.word.search1</v>
      </c>
      <c r="H90" s="22" t="str">
        <f t="shared" si="13"/>
        <v>ТОДИС</v>
      </c>
      <c r="I90">
        <f>VLOOKUP(E90,$P$2:$Q$9,2,FALSE)</f>
        <v>6</v>
      </c>
      <c r="J90" s="30">
        <f>IF(I90&lt;4,I90+1,I90-1)</f>
        <v>5</v>
      </c>
      <c r="K90" s="31">
        <f>IF(I90&lt;4,I90+2,I90-2)</f>
        <v>4</v>
      </c>
      <c r="L90" s="31">
        <f>IF(I90&lt;4,I90+3,I90-3)</f>
        <v>3</v>
      </c>
      <c r="M90">
        <v>1</v>
      </c>
      <c r="N90" t="str">
        <f t="shared" si="14"/>
        <v>q</v>
      </c>
      <c r="S90" s="29" t="s">
        <v>1202</v>
      </c>
      <c r="T90" t="str">
        <f t="shared" si="15"/>
        <v>Gonic</v>
      </c>
      <c r="U90" s="22" t="str">
        <f>VLOOKUP(T90,audio_list_stym!$A$3:$H$18,7,FALSE)</f>
        <v>Tamanid</v>
      </c>
      <c r="V90" s="22">
        <v>2</v>
      </c>
      <c r="W90" s="22" t="str">
        <f t="shared" si="16"/>
        <v>Tamanid2</v>
      </c>
    </row>
    <row r="91" spans="1:23" x14ac:dyDescent="0.2">
      <c r="A91" t="str">
        <f t="shared" si="9"/>
        <v>ZF.pic</v>
      </c>
      <c r="B91" t="str">
        <f t="shared" si="10"/>
        <v>ZF.pic2</v>
      </c>
      <c r="C91" s="22" t="s">
        <v>1207</v>
      </c>
      <c r="D91" t="str">
        <f t="shared" si="11"/>
        <v>Todis</v>
      </c>
      <c r="E91" s="22" t="str">
        <f>VLOOKUP(D91,audio_list_stym!$A$3:$G$18,7,FALSE)</f>
        <v>ZF</v>
      </c>
      <c r="F91" s="22">
        <v>2</v>
      </c>
      <c r="G91" s="22" t="str">
        <f t="shared" si="12"/>
        <v>Todis.word.search2</v>
      </c>
      <c r="H91" s="22" t="str">
        <f t="shared" si="13"/>
        <v>ТОДИС</v>
      </c>
      <c r="I91" s="30">
        <f>IF(J91&lt;4,J91+1,J91-1)</f>
        <v>5</v>
      </c>
      <c r="J91">
        <f>VLOOKUP(E91,$P$2:$Q$9,2,FALSE)</f>
        <v>6</v>
      </c>
      <c r="K91" s="31">
        <f>IF(J91&lt;4,J91+2,J91-2)</f>
        <v>4</v>
      </c>
      <c r="L91" s="31">
        <f>IF(J91&lt;4,J91+3,J91-3)</f>
        <v>3</v>
      </c>
      <c r="M91">
        <v>2</v>
      </c>
      <c r="N91" t="str">
        <f t="shared" si="14"/>
        <v>w</v>
      </c>
      <c r="S91" s="29" t="s">
        <v>1206</v>
      </c>
      <c r="T91" t="str">
        <f t="shared" si="15"/>
        <v>Todis</v>
      </c>
      <c r="U91" s="22" t="str">
        <f>VLOOKUP(T91,audio_list_stym!$A$3:$H$18,7,FALSE)</f>
        <v>ZF</v>
      </c>
      <c r="V91" s="22">
        <v>2</v>
      </c>
      <c r="W91" s="22" t="str">
        <f t="shared" si="16"/>
        <v>ZF2</v>
      </c>
    </row>
    <row r="92" spans="1:23" x14ac:dyDescent="0.2">
      <c r="A92" t="str">
        <f t="shared" si="9"/>
        <v>ZF.pic</v>
      </c>
      <c r="B92" t="str">
        <f t="shared" si="10"/>
        <v>ZF.pic3</v>
      </c>
      <c r="C92" s="22" t="s">
        <v>1207</v>
      </c>
      <c r="D92" t="str">
        <f t="shared" si="11"/>
        <v>Todis</v>
      </c>
      <c r="E92" s="22" t="str">
        <f>VLOOKUP(D92,audio_list_stym!$A$3:$G$18,7,FALSE)</f>
        <v>ZF</v>
      </c>
      <c r="F92" s="22">
        <v>3</v>
      </c>
      <c r="G92" s="22" t="str">
        <f t="shared" si="12"/>
        <v>Todis.word.search3</v>
      </c>
      <c r="H92" s="22" t="str">
        <f t="shared" si="13"/>
        <v>ТОДИС</v>
      </c>
      <c r="I92" s="30">
        <f>IF(K92&lt;4,K92+1,K92-1)</f>
        <v>5</v>
      </c>
      <c r="J92" s="30">
        <f>IF(K92&lt;4,K92+2,K92-2)</f>
        <v>4</v>
      </c>
      <c r="K92">
        <f>VLOOKUP(E92,$P$2:$Q$9,2,FALSE)</f>
        <v>6</v>
      </c>
      <c r="L92" s="31">
        <f>IF(K92&lt;4,K92+3,K92-3)</f>
        <v>3</v>
      </c>
      <c r="M92">
        <v>3</v>
      </c>
      <c r="N92" t="str">
        <f t="shared" si="14"/>
        <v>a</v>
      </c>
      <c r="S92" s="29" t="s">
        <v>1210</v>
      </c>
      <c r="T92" t="str">
        <f t="shared" si="15"/>
        <v>Pemat</v>
      </c>
      <c r="U92" s="22" t="str">
        <f>VLOOKUP(T92,audio_list_stym!$A$3:$H$18,7,FALSE)</f>
        <v>Ackee</v>
      </c>
      <c r="V92" s="22">
        <v>2</v>
      </c>
      <c r="W92" s="22" t="str">
        <f t="shared" si="16"/>
        <v>Ackee2</v>
      </c>
    </row>
    <row r="93" spans="1:23" x14ac:dyDescent="0.2">
      <c r="A93" t="str">
        <f t="shared" si="9"/>
        <v>ZF.pic</v>
      </c>
      <c r="B93" t="str">
        <f t="shared" si="10"/>
        <v>ZF.pic4</v>
      </c>
      <c r="C93" s="22" t="s">
        <v>1207</v>
      </c>
      <c r="D93" t="str">
        <f t="shared" si="11"/>
        <v>Todis</v>
      </c>
      <c r="E93" s="22" t="str">
        <f>VLOOKUP(D93,audio_list_stym!$A$3:$G$18,7,FALSE)</f>
        <v>ZF</v>
      </c>
      <c r="F93" s="22">
        <v>4</v>
      </c>
      <c r="G93" s="22" t="str">
        <f t="shared" si="12"/>
        <v>Todis.word.search4</v>
      </c>
      <c r="H93" s="22" t="str">
        <f t="shared" si="13"/>
        <v>ТОДИС</v>
      </c>
      <c r="I93" s="30">
        <f>IF(L93&lt;4,L93+1,L93-1)</f>
        <v>5</v>
      </c>
      <c r="J93" s="30">
        <f>IF(L93&lt;4,L93+2,L93-2)</f>
        <v>4</v>
      </c>
      <c r="K93" s="30">
        <f>IF(L93&lt;4,L93+3,L93-3)</f>
        <v>3</v>
      </c>
      <c r="L93">
        <f>VLOOKUP(E93,$P$2:$Q$9,2,FALSE)</f>
        <v>6</v>
      </c>
      <c r="M93">
        <v>4</v>
      </c>
      <c r="N93" t="str">
        <f t="shared" si="14"/>
        <v>s</v>
      </c>
      <c r="S93" s="29" t="s">
        <v>1182</v>
      </c>
      <c r="T93" t="str">
        <f t="shared" si="15"/>
        <v>Renan</v>
      </c>
      <c r="U93" s="22" t="str">
        <f>VLOOKUP(T93,audio_list_stym!$A$3:$H$18,7,FALSE)</f>
        <v>Ake</v>
      </c>
      <c r="V93" s="22">
        <v>2</v>
      </c>
      <c r="W93" s="22" t="str">
        <f t="shared" si="16"/>
        <v>Ake2</v>
      </c>
    </row>
    <row r="94" spans="1:23" x14ac:dyDescent="0.2">
      <c r="A94" t="str">
        <f t="shared" si="9"/>
        <v>Ackee.pic</v>
      </c>
      <c r="B94" t="str">
        <f t="shared" si="10"/>
        <v>Ackee.pic1</v>
      </c>
      <c r="C94" s="22" t="s">
        <v>1211</v>
      </c>
      <c r="D94" t="str">
        <f t="shared" si="11"/>
        <v>Pemat</v>
      </c>
      <c r="E94" s="22" t="str">
        <f>VLOOKUP(D94,audio_list_stym!$A$3:$G$18,7,FALSE)</f>
        <v>Ackee</v>
      </c>
      <c r="F94" s="22">
        <v>1</v>
      </c>
      <c r="G94" s="22" t="str">
        <f t="shared" si="12"/>
        <v>Pemat.word.search1</v>
      </c>
      <c r="H94" s="22" t="str">
        <f t="shared" si="13"/>
        <v>ПЕМАТ</v>
      </c>
      <c r="I94">
        <f>VLOOKUP(E94,$P$2:$Q$9,2,FALSE)</f>
        <v>1</v>
      </c>
      <c r="J94" s="30">
        <f>IF(I94&lt;4,I94+1,I94-1)</f>
        <v>2</v>
      </c>
      <c r="K94" s="31">
        <f>IF(I94&lt;4,I94+2,I94-2)</f>
        <v>3</v>
      </c>
      <c r="L94" s="31">
        <f>IF(I94&lt;4,I94+3,I94-3)</f>
        <v>4</v>
      </c>
      <c r="M94">
        <v>1</v>
      </c>
      <c r="N94" t="str">
        <f t="shared" si="14"/>
        <v>q</v>
      </c>
      <c r="S94" s="29" t="s">
        <v>1186</v>
      </c>
      <c r="T94" t="str">
        <f t="shared" si="15"/>
        <v>Baroh</v>
      </c>
      <c r="U94" s="22" t="str">
        <f>VLOOKUP(T94,audio_list_stym!$A$3:$H$18,7,FALSE)</f>
        <v>Finger</v>
      </c>
      <c r="V94" s="22">
        <v>2</v>
      </c>
      <c r="W94" s="22" t="str">
        <f t="shared" si="16"/>
        <v>Finger2</v>
      </c>
    </row>
    <row r="95" spans="1:23" x14ac:dyDescent="0.2">
      <c r="A95" t="str">
        <f t="shared" si="9"/>
        <v>Ackee.pic</v>
      </c>
      <c r="B95" t="str">
        <f t="shared" si="10"/>
        <v>Ackee.pic2</v>
      </c>
      <c r="C95" s="22" t="s">
        <v>1211</v>
      </c>
      <c r="D95" t="str">
        <f t="shared" si="11"/>
        <v>Pemat</v>
      </c>
      <c r="E95" s="22" t="str">
        <f>VLOOKUP(D95,audio_list_stym!$A$3:$G$18,7,FALSE)</f>
        <v>Ackee</v>
      </c>
      <c r="F95" s="22">
        <v>2</v>
      </c>
      <c r="G95" s="22" t="str">
        <f t="shared" si="12"/>
        <v>Pemat.word.search2</v>
      </c>
      <c r="H95" s="22" t="str">
        <f t="shared" si="13"/>
        <v>ПЕМАТ</v>
      </c>
      <c r="I95" s="30">
        <f>IF(J95&lt;4,J95+1,J95-1)</f>
        <v>2</v>
      </c>
      <c r="J95">
        <f>VLOOKUP(E95,$P$2:$Q$9,2,FALSE)</f>
        <v>1</v>
      </c>
      <c r="K95" s="31">
        <f>IF(J95&lt;4,J95+2,J95-2)</f>
        <v>3</v>
      </c>
      <c r="L95" s="31">
        <f>IF(J95&lt;4,J95+3,J95-3)</f>
        <v>4</v>
      </c>
      <c r="M95">
        <v>2</v>
      </c>
      <c r="N95" t="str">
        <f t="shared" si="14"/>
        <v>w</v>
      </c>
      <c r="S95" s="29" t="s">
        <v>1190</v>
      </c>
      <c r="T95" t="str">
        <f t="shared" si="15"/>
        <v>Liroh</v>
      </c>
      <c r="U95" s="22" t="str">
        <f>VLOOKUP(T95,audio_list_stym!$A$3:$H$18,7,FALSE)</f>
        <v>Gac</v>
      </c>
      <c r="V95" s="22">
        <v>2</v>
      </c>
      <c r="W95" s="22" t="str">
        <f t="shared" si="16"/>
        <v>Gac2</v>
      </c>
    </row>
    <row r="96" spans="1:23" x14ac:dyDescent="0.2">
      <c r="A96" t="str">
        <f t="shared" si="9"/>
        <v>Ackee.pic</v>
      </c>
      <c r="B96" t="str">
        <f t="shared" si="10"/>
        <v>Ackee.pic3</v>
      </c>
      <c r="C96" s="22" t="s">
        <v>1211</v>
      </c>
      <c r="D96" t="str">
        <f t="shared" si="11"/>
        <v>Pemat</v>
      </c>
      <c r="E96" s="22" t="str">
        <f>VLOOKUP(D96,audio_list_stym!$A$3:$G$18,7,FALSE)</f>
        <v>Ackee</v>
      </c>
      <c r="F96" s="22">
        <v>3</v>
      </c>
      <c r="G96" s="22" t="str">
        <f t="shared" si="12"/>
        <v>Pemat.word.search3</v>
      </c>
      <c r="H96" s="22" t="str">
        <f t="shared" si="13"/>
        <v>ПЕМАТ</v>
      </c>
      <c r="I96" s="30">
        <f>IF(K96&lt;4,K96+1,K96-1)</f>
        <v>2</v>
      </c>
      <c r="J96" s="30">
        <f>IF(K96&lt;4,K96+2,K96-2)</f>
        <v>3</v>
      </c>
      <c r="K96">
        <f>VLOOKUP(E96,$P$2:$Q$9,2,FALSE)</f>
        <v>1</v>
      </c>
      <c r="L96" s="31">
        <f>IF(K96&lt;4,K96+3,K96-3)</f>
        <v>4</v>
      </c>
      <c r="M96">
        <v>3</v>
      </c>
      <c r="N96" t="str">
        <f t="shared" si="14"/>
        <v>a</v>
      </c>
      <c r="S96" s="29" t="s">
        <v>1194</v>
      </c>
      <c r="T96" t="str">
        <f t="shared" si="15"/>
        <v>Fimon</v>
      </c>
      <c r="U96" s="22" t="str">
        <f>VLOOKUP(T96,audio_list_stym!$A$3:$H$18,7,FALSE)</f>
        <v>Noni</v>
      </c>
      <c r="V96" s="22">
        <v>2</v>
      </c>
      <c r="W96" s="22" t="str">
        <f t="shared" si="16"/>
        <v>Noni2</v>
      </c>
    </row>
    <row r="97" spans="1:23" x14ac:dyDescent="0.2">
      <c r="A97" t="str">
        <f t="shared" si="9"/>
        <v>Ackee.pic</v>
      </c>
      <c r="B97" t="str">
        <f t="shared" si="10"/>
        <v>Ackee.pic4</v>
      </c>
      <c r="C97" s="22" t="s">
        <v>1211</v>
      </c>
      <c r="D97" t="str">
        <f t="shared" si="11"/>
        <v>Pemat</v>
      </c>
      <c r="E97" s="22" t="str">
        <f>VLOOKUP(D97,audio_list_stym!$A$3:$G$18,7,FALSE)</f>
        <v>Ackee</v>
      </c>
      <c r="F97" s="22">
        <v>4</v>
      </c>
      <c r="G97" s="22" t="str">
        <f t="shared" si="12"/>
        <v>Pemat.word.search4</v>
      </c>
      <c r="H97" s="22" t="str">
        <f t="shared" si="13"/>
        <v>ПЕМАТ</v>
      </c>
      <c r="I97" s="30">
        <f>IF(L97&lt;4,L97+1,L97-1)</f>
        <v>2</v>
      </c>
      <c r="J97" s="30">
        <f>IF(L97&lt;4,L97+2,L97-2)</f>
        <v>3</v>
      </c>
      <c r="K97" s="30">
        <f>IF(L97&lt;4,L97+3,L97-3)</f>
        <v>4</v>
      </c>
      <c r="L97">
        <f>VLOOKUP(E97,$P$2:$Q$9,2,FALSE)</f>
        <v>1</v>
      </c>
      <c r="M97">
        <v>4</v>
      </c>
      <c r="N97" t="str">
        <f t="shared" si="14"/>
        <v>s</v>
      </c>
      <c r="S97" s="29" t="s">
        <v>1198</v>
      </c>
      <c r="T97" t="str">
        <f t="shared" si="15"/>
        <v>Codis</v>
      </c>
      <c r="U97" s="22" t="str">
        <f>VLOOKUP(T97,audio_list_stym!$A$3:$H$18,7,FALSE)</f>
        <v>Sapota</v>
      </c>
      <c r="V97" s="22">
        <v>2</v>
      </c>
      <c r="W97" s="22" t="str">
        <f t="shared" si="16"/>
        <v>Sapota2</v>
      </c>
    </row>
    <row r="98" spans="1:23" x14ac:dyDescent="0.2">
      <c r="B98" t="s">
        <v>1252</v>
      </c>
      <c r="C98" s="29" t="s">
        <v>1183</v>
      </c>
      <c r="D98" t="str">
        <f>LEFT(C98,5)</f>
        <v>Renan</v>
      </c>
      <c r="E98" s="22" t="str">
        <f>VLOOKUP(D98,audio_list_stym!$A$3:$G$18,7,FALSE)</f>
        <v>Ake</v>
      </c>
      <c r="F98" s="22">
        <v>5</v>
      </c>
      <c r="G98" s="22" t="str">
        <f t="shared" si="12"/>
        <v>Renan.word.search5</v>
      </c>
      <c r="H98" s="22" t="str">
        <f t="shared" si="13"/>
        <v>РЕНАН</v>
      </c>
      <c r="I98" s="30">
        <f>IF(L98&lt;4,L98+1,L98-1)</f>
        <v>3</v>
      </c>
      <c r="J98" s="30">
        <f>IF(L98&lt;4,L98+2,L98-2)</f>
        <v>4</v>
      </c>
      <c r="K98" s="30">
        <f>IF(L98&lt;4,L98+3,L98-3)</f>
        <v>5</v>
      </c>
      <c r="L98">
        <f>VLOOKUP(E98,$P$2:$Q$9,2,FALSE)</f>
        <v>2</v>
      </c>
      <c r="M98">
        <v>4</v>
      </c>
      <c r="N98" t="str">
        <f t="shared" si="14"/>
        <v>s</v>
      </c>
      <c r="S98" s="29" t="s">
        <v>1202</v>
      </c>
      <c r="T98" t="str">
        <f t="shared" si="15"/>
        <v>Gonic</v>
      </c>
      <c r="U98" s="22" t="str">
        <f>VLOOKUP(T98,audio_list_stym!$A$3:$H$18,7,FALSE)</f>
        <v>Tamanid</v>
      </c>
      <c r="V98" s="22">
        <v>2</v>
      </c>
      <c r="W98" s="22" t="str">
        <f t="shared" si="16"/>
        <v>Tamanid2</v>
      </c>
    </row>
    <row r="99" spans="1:23" x14ac:dyDescent="0.2">
      <c r="B99" t="s">
        <v>1253</v>
      </c>
      <c r="C99" s="29" t="s">
        <v>1183</v>
      </c>
      <c r="D99" t="str">
        <f t="shared" ref="D99:D101" si="17">LEFT(C99,5)</f>
        <v>Renan</v>
      </c>
      <c r="E99" s="22" t="str">
        <f>VLOOKUP(D99,audio_list_stym!$A$3:$G$18,7,FALSE)</f>
        <v>Ake</v>
      </c>
      <c r="F99" s="22">
        <v>6</v>
      </c>
      <c r="G99" s="22" t="str">
        <f t="shared" si="12"/>
        <v>Renan.word.search6</v>
      </c>
      <c r="H99" s="22" t="str">
        <f t="shared" si="13"/>
        <v>РЕНАН</v>
      </c>
      <c r="I99" s="30">
        <f>IF(K99&lt;4,K99+1,K99-1)</f>
        <v>3</v>
      </c>
      <c r="J99" s="30">
        <f>IF(K99&lt;4,K99+2,K99-2)</f>
        <v>4</v>
      </c>
      <c r="K99">
        <f>VLOOKUP(E99,$P$2:$Q$9,2,FALSE)</f>
        <v>2</v>
      </c>
      <c r="L99" s="30">
        <f>IF(K99&lt;4,K99+3,K99-3)</f>
        <v>5</v>
      </c>
      <c r="M99">
        <v>3</v>
      </c>
      <c r="N99" t="str">
        <f t="shared" si="14"/>
        <v>a</v>
      </c>
      <c r="S99" s="29" t="s">
        <v>1206</v>
      </c>
      <c r="T99" t="str">
        <f t="shared" si="15"/>
        <v>Todis</v>
      </c>
      <c r="U99" s="22" t="str">
        <f>VLOOKUP(T99,audio_list_stym!$A$3:$H$18,7,FALSE)</f>
        <v>ZF</v>
      </c>
      <c r="V99" s="22">
        <v>2</v>
      </c>
      <c r="W99" s="22" t="str">
        <f t="shared" si="16"/>
        <v>ZF2</v>
      </c>
    </row>
    <row r="100" spans="1:23" x14ac:dyDescent="0.2">
      <c r="B100" t="s">
        <v>1254</v>
      </c>
      <c r="C100" s="29" t="s">
        <v>1183</v>
      </c>
      <c r="D100" t="str">
        <f t="shared" si="17"/>
        <v>Renan</v>
      </c>
      <c r="E100" s="22" t="str">
        <f>VLOOKUP(D100,audio_list_stym!$A$3:$G$18,7,FALSE)</f>
        <v>Ake</v>
      </c>
      <c r="F100" s="22">
        <v>7</v>
      </c>
      <c r="G100" s="22" t="str">
        <f t="shared" si="12"/>
        <v>Renan.word.search7</v>
      </c>
      <c r="H100" s="22" t="str">
        <f t="shared" si="13"/>
        <v>РЕНАН</v>
      </c>
      <c r="I100" s="30">
        <f>IF(J100&lt;4,J100+1,J100-1)</f>
        <v>3</v>
      </c>
      <c r="J100">
        <f>VLOOKUP(E100,$P$2:$Q$9,2,FALSE)</f>
        <v>2</v>
      </c>
      <c r="K100" s="30">
        <f>IF(J67&lt;4,J100+2,J100-2)</f>
        <v>4</v>
      </c>
      <c r="L100" s="30">
        <f>IF(J100&lt;4,J100+3,J100-3)</f>
        <v>5</v>
      </c>
      <c r="M100">
        <v>2</v>
      </c>
      <c r="N100" t="str">
        <f t="shared" si="14"/>
        <v>w</v>
      </c>
      <c r="S100" s="29" t="s">
        <v>1210</v>
      </c>
      <c r="T100" t="str">
        <f t="shared" si="15"/>
        <v>Pemat</v>
      </c>
      <c r="U100" s="22" t="str">
        <f>VLOOKUP(T100,audio_list_stym!$A$3:$H$18,7,FALSE)</f>
        <v>Ackee</v>
      </c>
      <c r="V100" s="22">
        <v>2</v>
      </c>
      <c r="W100" s="22" t="str">
        <f t="shared" si="16"/>
        <v>Ackee2</v>
      </c>
    </row>
    <row r="101" spans="1:23" x14ac:dyDescent="0.2">
      <c r="B101" t="s">
        <v>1255</v>
      </c>
      <c r="C101" s="29" t="s">
        <v>1183</v>
      </c>
      <c r="D101" t="str">
        <f t="shared" si="17"/>
        <v>Renan</v>
      </c>
      <c r="E101" s="22" t="str">
        <f>VLOOKUP(D101,audio_list_stym!$A$3:$G$18,7,FALSE)</f>
        <v>Ake</v>
      </c>
      <c r="F101" s="22">
        <v>8</v>
      </c>
      <c r="G101" s="22" t="str">
        <f t="shared" si="12"/>
        <v>Renan.word.search8</v>
      </c>
      <c r="H101" s="22" t="str">
        <f t="shared" si="13"/>
        <v>РЕНАН</v>
      </c>
      <c r="I101">
        <f>VLOOKUP(E101,$P$2:$Q$9,2,FALSE)</f>
        <v>2</v>
      </c>
      <c r="J101" s="30">
        <f>IF(I101&lt;4,I101+2,I101-2)</f>
        <v>4</v>
      </c>
      <c r="K101" s="30">
        <f>IF(I101&lt;4,I101+3,I101-3)</f>
        <v>5</v>
      </c>
      <c r="L101" s="30">
        <f>IF(I101&lt;4,I101+4,I101-4)</f>
        <v>6</v>
      </c>
      <c r="M101">
        <v>1</v>
      </c>
      <c r="N101" t="str">
        <f t="shared" si="14"/>
        <v>q</v>
      </c>
      <c r="S101" s="29" t="s">
        <v>1182</v>
      </c>
      <c r="T101" t="str">
        <f t="shared" si="15"/>
        <v>Renan</v>
      </c>
      <c r="U101" s="22" t="str">
        <f>VLOOKUP(T101,audio_list_stym!$A$3:$H$18,7,FALSE)</f>
        <v>Ake</v>
      </c>
      <c r="V101" s="22">
        <v>3</v>
      </c>
      <c r="W101" s="22" t="str">
        <f t="shared" si="16"/>
        <v>Ake3</v>
      </c>
    </row>
    <row r="102" spans="1:23" x14ac:dyDescent="0.2">
      <c r="B102" t="s">
        <v>1256</v>
      </c>
      <c r="C102" s="29" t="s">
        <v>1187</v>
      </c>
      <c r="D102" t="str">
        <f t="shared" si="11"/>
        <v>Baroh</v>
      </c>
      <c r="E102" s="22" t="str">
        <f>VLOOKUP(D102,audio_list_stym!$A$3:$G$18,7,FALSE)</f>
        <v>Finger</v>
      </c>
      <c r="F102" s="22">
        <v>5</v>
      </c>
      <c r="G102" s="22" t="str">
        <f t="shared" si="12"/>
        <v>Baroh.word.search5</v>
      </c>
      <c r="H102" s="22" t="str">
        <f t="shared" si="13"/>
        <v>БАРОХ</v>
      </c>
      <c r="I102" s="30">
        <f>IF(L102&lt;4,L102+1,L102-1)</f>
        <v>4</v>
      </c>
      <c r="J102" s="30">
        <f>IF(L102&lt;4,L102+2,L102-2)</f>
        <v>5</v>
      </c>
      <c r="K102" s="30">
        <f>IF(L102&lt;4,L102+3,L102-3)</f>
        <v>6</v>
      </c>
      <c r="L102">
        <f>VLOOKUP(E102,$P$2:$Q$9,2,FALSE)</f>
        <v>3</v>
      </c>
      <c r="M102">
        <v>4</v>
      </c>
      <c r="N102" t="str">
        <f t="shared" si="14"/>
        <v>s</v>
      </c>
      <c r="S102" s="29" t="s">
        <v>1186</v>
      </c>
      <c r="T102" t="str">
        <f t="shared" si="15"/>
        <v>Baroh</v>
      </c>
      <c r="U102" s="22" t="str">
        <f>VLOOKUP(T102,audio_list_stym!$A$3:$H$18,7,FALSE)</f>
        <v>Finger</v>
      </c>
      <c r="V102" s="22">
        <v>3</v>
      </c>
      <c r="W102" s="22" t="str">
        <f t="shared" si="16"/>
        <v>Finger3</v>
      </c>
    </row>
    <row r="103" spans="1:23" x14ac:dyDescent="0.2">
      <c r="B103" t="s">
        <v>1257</v>
      </c>
      <c r="C103" s="29" t="s">
        <v>1187</v>
      </c>
      <c r="D103" t="str">
        <f t="shared" si="11"/>
        <v>Baroh</v>
      </c>
      <c r="E103" s="22" t="str">
        <f>VLOOKUP(D103,audio_list_stym!$A$3:$G$18,7,FALSE)</f>
        <v>Finger</v>
      </c>
      <c r="F103" s="22">
        <v>6</v>
      </c>
      <c r="G103" s="22" t="str">
        <f t="shared" si="12"/>
        <v>Baroh.word.search6</v>
      </c>
      <c r="H103" s="22" t="str">
        <f t="shared" si="13"/>
        <v>БАРОХ</v>
      </c>
      <c r="I103" s="30">
        <f>IF(K103&lt;4,K103+1,K103-1)</f>
        <v>4</v>
      </c>
      <c r="J103" s="30">
        <f>IF(K103&lt;4,K103+2,K103-2)</f>
        <v>5</v>
      </c>
      <c r="K103">
        <f>VLOOKUP(E103,$P$2:$Q$9,2,FALSE)</f>
        <v>3</v>
      </c>
      <c r="L103" s="30">
        <f>IF(K103&lt;4,K103+3,K103-3)</f>
        <v>6</v>
      </c>
      <c r="M103">
        <v>3</v>
      </c>
      <c r="N103" t="str">
        <f t="shared" si="14"/>
        <v>a</v>
      </c>
      <c r="S103" s="29" t="s">
        <v>1190</v>
      </c>
      <c r="T103" t="str">
        <f t="shared" si="15"/>
        <v>Liroh</v>
      </c>
      <c r="U103" s="22" t="str">
        <f>VLOOKUP(T103,audio_list_stym!$A$3:$H$18,7,FALSE)</f>
        <v>Gac</v>
      </c>
      <c r="V103" s="22">
        <v>3</v>
      </c>
      <c r="W103" s="22" t="str">
        <f t="shared" si="16"/>
        <v>Gac3</v>
      </c>
    </row>
    <row r="104" spans="1:23" x14ac:dyDescent="0.2">
      <c r="B104" t="s">
        <v>1258</v>
      </c>
      <c r="C104" s="29" t="s">
        <v>1187</v>
      </c>
      <c r="D104" t="str">
        <f t="shared" si="11"/>
        <v>Baroh</v>
      </c>
      <c r="E104" s="22" t="str">
        <f>VLOOKUP(D104,audio_list_stym!$A$3:$G$18,7,FALSE)</f>
        <v>Finger</v>
      </c>
      <c r="F104" s="22">
        <v>7</v>
      </c>
      <c r="G104" s="22" t="str">
        <f t="shared" si="12"/>
        <v>Baroh.word.search7</v>
      </c>
      <c r="H104" s="22" t="str">
        <f t="shared" si="13"/>
        <v>БАРОХ</v>
      </c>
      <c r="I104" s="30">
        <f>IF(J104&lt;4,J104+1,J104-1)</f>
        <v>4</v>
      </c>
      <c r="J104">
        <f>VLOOKUP(E104,$P$2:$Q$9,2,FALSE)</f>
        <v>3</v>
      </c>
      <c r="K104" s="30">
        <f>IF(J71&lt;4,J104+2,J104-2)</f>
        <v>5</v>
      </c>
      <c r="L104" s="30">
        <f>IF(J104&lt;4,J104+3,J104-3)</f>
        <v>6</v>
      </c>
      <c r="M104">
        <v>2</v>
      </c>
      <c r="N104" t="str">
        <f t="shared" si="14"/>
        <v>w</v>
      </c>
      <c r="S104" s="29" t="s">
        <v>1194</v>
      </c>
      <c r="T104" t="str">
        <f t="shared" si="15"/>
        <v>Fimon</v>
      </c>
      <c r="U104" s="22" t="str">
        <f>VLOOKUP(T104,audio_list_stym!$A$3:$H$18,7,FALSE)</f>
        <v>Noni</v>
      </c>
      <c r="V104" s="22">
        <v>3</v>
      </c>
      <c r="W104" s="22" t="str">
        <f t="shared" si="16"/>
        <v>Noni3</v>
      </c>
    </row>
    <row r="105" spans="1:23" x14ac:dyDescent="0.2">
      <c r="B105" t="s">
        <v>1259</v>
      </c>
      <c r="C105" s="29" t="s">
        <v>1187</v>
      </c>
      <c r="D105" t="str">
        <f t="shared" si="11"/>
        <v>Baroh</v>
      </c>
      <c r="E105" s="22" t="str">
        <f>VLOOKUP(D105,audio_list_stym!$A$3:$G$18,7,FALSE)</f>
        <v>Finger</v>
      </c>
      <c r="F105" s="22">
        <v>8</v>
      </c>
      <c r="G105" s="22" t="str">
        <f t="shared" si="12"/>
        <v>Baroh.word.search8</v>
      </c>
      <c r="H105" s="22" t="str">
        <f t="shared" si="13"/>
        <v>БАРОХ</v>
      </c>
      <c r="I105">
        <f>VLOOKUP(E105,$P$2:$Q$9,2,FALSE)</f>
        <v>3</v>
      </c>
      <c r="J105" s="30">
        <f>IF(I105&lt;4,I105+2,I105-2)</f>
        <v>5</v>
      </c>
      <c r="K105" s="30">
        <f>IF(I105&lt;4,I105+3,I105-3)</f>
        <v>6</v>
      </c>
      <c r="L105" s="30">
        <f>IF(I105&lt;4,I105+4,I105-4)</f>
        <v>7</v>
      </c>
      <c r="M105">
        <v>1</v>
      </c>
      <c r="N105" t="str">
        <f t="shared" si="14"/>
        <v>q</v>
      </c>
      <c r="S105" s="29" t="s">
        <v>1198</v>
      </c>
      <c r="T105" t="str">
        <f t="shared" si="15"/>
        <v>Codis</v>
      </c>
      <c r="U105" s="22" t="str">
        <f>VLOOKUP(T105,audio_list_stym!$A$3:$H$18,7,FALSE)</f>
        <v>Sapota</v>
      </c>
      <c r="V105" s="22">
        <v>3</v>
      </c>
      <c r="W105" s="22" t="str">
        <f t="shared" si="16"/>
        <v>Sapota3</v>
      </c>
    </row>
    <row r="106" spans="1:23" x14ac:dyDescent="0.2">
      <c r="B106" t="s">
        <v>1256</v>
      </c>
      <c r="C106" s="29" t="s">
        <v>1191</v>
      </c>
      <c r="D106" t="str">
        <f t="shared" si="11"/>
        <v>Liroh</v>
      </c>
      <c r="E106" s="22" t="str">
        <f>VLOOKUP(D106,audio_list_stym!$A$3:$G$18,7,FALSE)</f>
        <v>Gac</v>
      </c>
      <c r="F106" s="22">
        <v>5</v>
      </c>
      <c r="G106" s="22" t="str">
        <f t="shared" si="12"/>
        <v>Liroh.word.search5</v>
      </c>
      <c r="H106" s="22" t="str">
        <f t="shared" si="13"/>
        <v>ЛИРОХ</v>
      </c>
      <c r="I106" s="30">
        <f>IF(L106&lt;4,L106+1,L106-1)</f>
        <v>4</v>
      </c>
      <c r="J106" s="30">
        <f>IF(L106&lt;4,L106+2,L106-2)</f>
        <v>3</v>
      </c>
      <c r="K106" s="30">
        <f>IF(L106&lt;4,L106+3,L106-3)</f>
        <v>2</v>
      </c>
      <c r="L106">
        <f>VLOOKUP(E106,$P$2:$Q$9,2,FALSE)</f>
        <v>5</v>
      </c>
      <c r="M106">
        <v>4</v>
      </c>
      <c r="N106" t="str">
        <f t="shared" si="14"/>
        <v>s</v>
      </c>
      <c r="S106" s="29" t="s">
        <v>1202</v>
      </c>
      <c r="T106" t="str">
        <f t="shared" si="15"/>
        <v>Gonic</v>
      </c>
      <c r="U106" s="22" t="str">
        <f>VLOOKUP(T106,audio_list_stym!$A$3:$H$18,7,FALSE)</f>
        <v>Tamanid</v>
      </c>
      <c r="V106" s="22">
        <v>3</v>
      </c>
      <c r="W106" s="22" t="str">
        <f t="shared" si="16"/>
        <v>Tamanid3</v>
      </c>
    </row>
    <row r="107" spans="1:23" x14ac:dyDescent="0.2">
      <c r="B107" t="s">
        <v>1257</v>
      </c>
      <c r="C107" s="29" t="s">
        <v>1191</v>
      </c>
      <c r="D107" t="str">
        <f t="shared" si="11"/>
        <v>Liroh</v>
      </c>
      <c r="E107" s="22" t="str">
        <f>VLOOKUP(D107,audio_list_stym!$A$3:$G$18,7,FALSE)</f>
        <v>Gac</v>
      </c>
      <c r="F107" s="22">
        <v>6</v>
      </c>
      <c r="G107" s="22" t="str">
        <f t="shared" si="12"/>
        <v>Liroh.word.search6</v>
      </c>
      <c r="H107" s="22" t="str">
        <f t="shared" si="13"/>
        <v>ЛИРОХ</v>
      </c>
      <c r="I107" s="30">
        <f>IF(K107&lt;4,K107+1,K107-1)</f>
        <v>4</v>
      </c>
      <c r="J107" s="30">
        <f>IF(K107&lt;4,K107+2,K107-2)</f>
        <v>3</v>
      </c>
      <c r="K107">
        <f>VLOOKUP(E107,$P$2:$Q$9,2,FALSE)</f>
        <v>5</v>
      </c>
      <c r="L107" s="30">
        <f>IF(K107&lt;4,K107+3,K107-3)</f>
        <v>2</v>
      </c>
      <c r="M107">
        <v>3</v>
      </c>
      <c r="N107" t="str">
        <f t="shared" si="14"/>
        <v>a</v>
      </c>
      <c r="S107" s="29" t="s">
        <v>1206</v>
      </c>
      <c r="T107" t="str">
        <f t="shared" si="15"/>
        <v>Todis</v>
      </c>
      <c r="U107" s="22" t="str">
        <f>VLOOKUP(T107,audio_list_stym!$A$3:$H$18,7,FALSE)</f>
        <v>ZF</v>
      </c>
      <c r="V107" s="22">
        <v>3</v>
      </c>
      <c r="W107" s="22" t="str">
        <f t="shared" si="16"/>
        <v>ZF3</v>
      </c>
    </row>
    <row r="108" spans="1:23" x14ac:dyDescent="0.2">
      <c r="B108" t="s">
        <v>1258</v>
      </c>
      <c r="C108" s="29" t="s">
        <v>1191</v>
      </c>
      <c r="D108" t="str">
        <f t="shared" si="11"/>
        <v>Liroh</v>
      </c>
      <c r="E108" s="22" t="str">
        <f>VLOOKUP(D108,audio_list_stym!$A$3:$G$18,7,FALSE)</f>
        <v>Gac</v>
      </c>
      <c r="F108" s="22">
        <v>7</v>
      </c>
      <c r="G108" s="22" t="str">
        <f t="shared" si="12"/>
        <v>Liroh.word.search7</v>
      </c>
      <c r="H108" s="22" t="str">
        <f t="shared" si="13"/>
        <v>ЛИРОХ</v>
      </c>
      <c r="I108" s="30">
        <f>IF(J108&lt;4,J108+1,J108-1)</f>
        <v>4</v>
      </c>
      <c r="J108">
        <f>VLOOKUP(E108,$P$2:$Q$9,2,FALSE)</f>
        <v>5</v>
      </c>
      <c r="K108" s="30">
        <f>IF(J75&lt;4,J108+2,J108-2)</f>
        <v>3</v>
      </c>
      <c r="L108" s="30">
        <f>IF(J108&lt;4,J108+3,J108-3)</f>
        <v>2</v>
      </c>
      <c r="M108">
        <v>2</v>
      </c>
      <c r="N108" t="str">
        <f t="shared" si="14"/>
        <v>w</v>
      </c>
      <c r="S108" s="29" t="s">
        <v>1210</v>
      </c>
      <c r="T108" t="str">
        <f t="shared" si="15"/>
        <v>Pemat</v>
      </c>
      <c r="U108" s="22" t="str">
        <f>VLOOKUP(T108,audio_list_stym!$A$3:$H$18,7,FALSE)</f>
        <v>Ackee</v>
      </c>
      <c r="V108" s="22">
        <v>3</v>
      </c>
      <c r="W108" s="22" t="str">
        <f t="shared" si="16"/>
        <v>Ackee3</v>
      </c>
    </row>
    <row r="109" spans="1:23" x14ac:dyDescent="0.2">
      <c r="B109" t="s">
        <v>1259</v>
      </c>
      <c r="C109" s="29" t="s">
        <v>1191</v>
      </c>
      <c r="D109" t="str">
        <f t="shared" si="11"/>
        <v>Liroh</v>
      </c>
      <c r="E109" s="22" t="str">
        <f>VLOOKUP(D109,audio_list_stym!$A$3:$G$18,7,FALSE)</f>
        <v>Gac</v>
      </c>
      <c r="F109" s="22">
        <v>8</v>
      </c>
      <c r="G109" s="22" t="str">
        <f t="shared" si="12"/>
        <v>Liroh.word.search8</v>
      </c>
      <c r="H109" s="22" t="str">
        <f t="shared" si="13"/>
        <v>ЛИРОХ</v>
      </c>
      <c r="I109">
        <f>VLOOKUP(E109,$P$2:$Q$9,2,FALSE)</f>
        <v>5</v>
      </c>
      <c r="J109" s="30">
        <f>IF(I109&lt;4,I109+2,I109-2)</f>
        <v>3</v>
      </c>
      <c r="K109" s="30">
        <f>IF(I109&lt;4,I109+3,I109-3)</f>
        <v>2</v>
      </c>
      <c r="L109" s="30">
        <v>8</v>
      </c>
      <c r="M109">
        <v>1</v>
      </c>
      <c r="N109" t="str">
        <f t="shared" si="14"/>
        <v>q</v>
      </c>
      <c r="S109" s="29" t="s">
        <v>1182</v>
      </c>
      <c r="T109" t="str">
        <f t="shared" si="15"/>
        <v>Renan</v>
      </c>
      <c r="U109" s="22" t="str">
        <f>VLOOKUP(T109,audio_list_stym!$A$3:$H$18,7,FALSE)</f>
        <v>Ake</v>
      </c>
      <c r="V109" s="22">
        <v>3</v>
      </c>
      <c r="W109" s="22" t="str">
        <f t="shared" si="16"/>
        <v>Ake3</v>
      </c>
    </row>
    <row r="110" spans="1:23" x14ac:dyDescent="0.2">
      <c r="B110" t="s">
        <v>1252</v>
      </c>
      <c r="C110" s="29" t="s">
        <v>1195</v>
      </c>
      <c r="D110" t="str">
        <f t="shared" si="11"/>
        <v>Fimon</v>
      </c>
      <c r="E110" s="22" t="str">
        <f>VLOOKUP(D110,audio_list_stym!$A$3:$G$18,7,FALSE)</f>
        <v>Noni</v>
      </c>
      <c r="F110" s="22">
        <v>5</v>
      </c>
      <c r="G110" s="22" t="str">
        <f t="shared" si="12"/>
        <v>Fimon.word.search5</v>
      </c>
      <c r="H110" s="22" t="str">
        <f t="shared" si="13"/>
        <v>ФИМОН</v>
      </c>
      <c r="I110" s="30">
        <f>IF(L110&lt;4,L110+1,L110-1)</f>
        <v>6</v>
      </c>
      <c r="J110" s="30">
        <f>IF(L110&lt;4,L110+2,L110-2)</f>
        <v>5</v>
      </c>
      <c r="K110" s="30">
        <f>IF(L110&lt;4,L110+3,L110-3)</f>
        <v>4</v>
      </c>
      <c r="L110">
        <f>VLOOKUP(E110,$P$2:$Q$9,2,FALSE)</f>
        <v>7</v>
      </c>
      <c r="M110">
        <v>4</v>
      </c>
      <c r="N110" t="str">
        <f t="shared" si="14"/>
        <v>s</v>
      </c>
      <c r="S110" s="29" t="s">
        <v>1186</v>
      </c>
      <c r="T110" t="str">
        <f t="shared" si="15"/>
        <v>Baroh</v>
      </c>
      <c r="U110" s="22" t="str">
        <f>VLOOKUP(T110,audio_list_stym!$A$3:$H$18,7,FALSE)</f>
        <v>Finger</v>
      </c>
      <c r="V110" s="22">
        <v>3</v>
      </c>
      <c r="W110" s="22" t="str">
        <f t="shared" si="16"/>
        <v>Finger3</v>
      </c>
    </row>
    <row r="111" spans="1:23" x14ac:dyDescent="0.2">
      <c r="B111" t="s">
        <v>1253</v>
      </c>
      <c r="C111" s="29" t="s">
        <v>1195</v>
      </c>
      <c r="D111" t="str">
        <f t="shared" si="11"/>
        <v>Fimon</v>
      </c>
      <c r="E111" s="22" t="str">
        <f>VLOOKUP(D111,audio_list_stym!$A$3:$G$18,7,FALSE)</f>
        <v>Noni</v>
      </c>
      <c r="F111" s="22">
        <v>6</v>
      </c>
      <c r="G111" s="22" t="str">
        <f t="shared" si="12"/>
        <v>Fimon.word.search6</v>
      </c>
      <c r="H111" s="22" t="str">
        <f t="shared" si="13"/>
        <v>ФИМОН</v>
      </c>
      <c r="I111" s="30">
        <f>IF(K111&lt;4,K111+1,K111-1)</f>
        <v>6</v>
      </c>
      <c r="J111" s="30">
        <f>IF(K111&lt;4,K111+2,K111-2)</f>
        <v>5</v>
      </c>
      <c r="K111">
        <f>VLOOKUP(E111,$P$2:$Q$9,2,FALSE)</f>
        <v>7</v>
      </c>
      <c r="L111" s="30">
        <f>IF(K111&lt;4,K111+3,K111-3)</f>
        <v>4</v>
      </c>
      <c r="M111">
        <v>3</v>
      </c>
      <c r="N111" t="str">
        <f t="shared" si="14"/>
        <v>a</v>
      </c>
      <c r="S111" s="29" t="s">
        <v>1190</v>
      </c>
      <c r="T111" t="str">
        <f t="shared" si="15"/>
        <v>Liroh</v>
      </c>
      <c r="U111" s="22" t="str">
        <f>VLOOKUP(T111,audio_list_stym!$A$3:$H$18,7,FALSE)</f>
        <v>Gac</v>
      </c>
      <c r="V111" s="22">
        <v>3</v>
      </c>
      <c r="W111" s="22" t="str">
        <f t="shared" si="16"/>
        <v>Gac3</v>
      </c>
    </row>
    <row r="112" spans="1:23" x14ac:dyDescent="0.2">
      <c r="B112" t="s">
        <v>1254</v>
      </c>
      <c r="C112" s="29" t="s">
        <v>1195</v>
      </c>
      <c r="D112" t="str">
        <f t="shared" si="11"/>
        <v>Fimon</v>
      </c>
      <c r="E112" s="22" t="str">
        <f>VLOOKUP(D112,audio_list_stym!$A$3:$G$18,7,FALSE)</f>
        <v>Noni</v>
      </c>
      <c r="F112" s="22">
        <v>7</v>
      </c>
      <c r="G112" s="22" t="str">
        <f t="shared" si="12"/>
        <v>Fimon.word.search7</v>
      </c>
      <c r="H112" s="22" t="str">
        <f t="shared" si="13"/>
        <v>ФИМОН</v>
      </c>
      <c r="I112" s="30">
        <f>IF(J112&lt;4,J112+1,J112-1)</f>
        <v>6</v>
      </c>
      <c r="J112">
        <f>VLOOKUP(E112,$P$2:$Q$9,2,FALSE)</f>
        <v>7</v>
      </c>
      <c r="K112" s="30">
        <f>IF(J79&lt;4,J112+2,J112-2)</f>
        <v>5</v>
      </c>
      <c r="L112" s="30">
        <f>IF(J112&lt;4,J112+3,J112-3)</f>
        <v>4</v>
      </c>
      <c r="M112">
        <v>2</v>
      </c>
      <c r="N112" t="str">
        <f t="shared" si="14"/>
        <v>w</v>
      </c>
      <c r="S112" s="29" t="s">
        <v>1194</v>
      </c>
      <c r="T112" t="str">
        <f t="shared" si="15"/>
        <v>Fimon</v>
      </c>
      <c r="U112" s="22" t="str">
        <f>VLOOKUP(T112,audio_list_stym!$A$3:$H$18,7,FALSE)</f>
        <v>Noni</v>
      </c>
      <c r="V112" s="22">
        <v>3</v>
      </c>
      <c r="W112" s="22" t="str">
        <f t="shared" si="16"/>
        <v>Noni3</v>
      </c>
    </row>
    <row r="113" spans="2:23" x14ac:dyDescent="0.2">
      <c r="B113" t="s">
        <v>1255</v>
      </c>
      <c r="C113" s="29" t="s">
        <v>1195</v>
      </c>
      <c r="D113" t="str">
        <f t="shared" si="11"/>
        <v>Fimon</v>
      </c>
      <c r="E113" s="22" t="str">
        <f>VLOOKUP(D113,audio_list_stym!$A$3:$G$18,7,FALSE)</f>
        <v>Noni</v>
      </c>
      <c r="F113" s="22">
        <v>8</v>
      </c>
      <c r="G113" s="22" t="str">
        <f t="shared" si="12"/>
        <v>Fimon.word.search8</v>
      </c>
      <c r="H113" s="22" t="str">
        <f t="shared" si="13"/>
        <v>ФИМОН</v>
      </c>
      <c r="I113">
        <f>VLOOKUP(E113,$P$2:$Q$9,2,FALSE)</f>
        <v>7</v>
      </c>
      <c r="J113" s="30">
        <f>IF(I113&lt;4,I113+2,I113-2)</f>
        <v>5</v>
      </c>
      <c r="K113" s="30">
        <f>IF(I113&lt;4,I113+3,I113-3)</f>
        <v>4</v>
      </c>
      <c r="L113" s="32">
        <f>IF(I113&lt;4,I113+4,I113-4)</f>
        <v>3</v>
      </c>
      <c r="M113">
        <v>1</v>
      </c>
      <c r="N113" t="str">
        <f t="shared" si="14"/>
        <v>q</v>
      </c>
      <c r="S113" s="29" t="s">
        <v>1198</v>
      </c>
      <c r="T113" t="str">
        <f t="shared" si="15"/>
        <v>Codis</v>
      </c>
      <c r="U113" s="22" t="str">
        <f>VLOOKUP(T113,audio_list_stym!$A$3:$H$18,7,FALSE)</f>
        <v>Sapota</v>
      </c>
      <c r="V113" s="22">
        <v>3</v>
      </c>
      <c r="W113" s="22" t="str">
        <f t="shared" si="16"/>
        <v>Sapota3</v>
      </c>
    </row>
    <row r="114" spans="2:23" x14ac:dyDescent="0.2">
      <c r="B114" t="s">
        <v>1252</v>
      </c>
      <c r="C114" s="29" t="s">
        <v>1199</v>
      </c>
      <c r="D114" t="str">
        <f t="shared" si="11"/>
        <v>Codis</v>
      </c>
      <c r="E114" s="22" t="str">
        <f>VLOOKUP(D114,audio_list_stym!$A$3:$G$18,7,FALSE)</f>
        <v>Sapota</v>
      </c>
      <c r="F114" s="22">
        <v>5</v>
      </c>
      <c r="G114" s="22" t="str">
        <f t="shared" si="12"/>
        <v>Codis.word.search5</v>
      </c>
      <c r="H114" s="22" t="str">
        <f t="shared" si="13"/>
        <v>КОДИС</v>
      </c>
      <c r="I114" s="30">
        <f>IF(L114&lt;4,L114+1,L114-1)</f>
        <v>3</v>
      </c>
      <c r="J114" s="30">
        <f>IF(L114&lt;4,L114+2,L114-2)</f>
        <v>2</v>
      </c>
      <c r="K114" s="30">
        <f>IF(L114&lt;4,L114+3,L114-3)</f>
        <v>1</v>
      </c>
      <c r="L114">
        <f>VLOOKUP(E114,$P$2:$Q$9,2,FALSE)</f>
        <v>4</v>
      </c>
      <c r="M114">
        <v>4</v>
      </c>
      <c r="N114" t="str">
        <f t="shared" si="14"/>
        <v>s</v>
      </c>
      <c r="S114" s="29" t="s">
        <v>1202</v>
      </c>
      <c r="T114" t="str">
        <f t="shared" si="15"/>
        <v>Gonic</v>
      </c>
      <c r="U114" s="22" t="str">
        <f>VLOOKUP(T114,audio_list_stym!$A$3:$H$18,7,FALSE)</f>
        <v>Tamanid</v>
      </c>
      <c r="V114" s="22">
        <v>3</v>
      </c>
      <c r="W114" s="22" t="str">
        <f t="shared" si="16"/>
        <v>Tamanid3</v>
      </c>
    </row>
    <row r="115" spans="2:23" x14ac:dyDescent="0.2">
      <c r="B115" t="s">
        <v>1253</v>
      </c>
      <c r="C115" s="29" t="s">
        <v>1199</v>
      </c>
      <c r="D115" t="str">
        <f t="shared" si="11"/>
        <v>Codis</v>
      </c>
      <c r="E115" s="22" t="str">
        <f>VLOOKUP(D115,audio_list_stym!$A$3:$G$18,7,FALSE)</f>
        <v>Sapota</v>
      </c>
      <c r="F115" s="22">
        <v>6</v>
      </c>
      <c r="G115" s="22" t="str">
        <f t="shared" si="12"/>
        <v>Codis.word.search6</v>
      </c>
      <c r="H115" s="22" t="str">
        <f t="shared" si="13"/>
        <v>КОДИС</v>
      </c>
      <c r="I115" s="30">
        <f>IF(K115&lt;4,K115+1,K115-1)</f>
        <v>3</v>
      </c>
      <c r="J115" s="30">
        <f>IF(K115&lt;4,K115+2,K115-2)</f>
        <v>2</v>
      </c>
      <c r="K115">
        <f>VLOOKUP(E115,$P$2:$Q$9,2,FALSE)</f>
        <v>4</v>
      </c>
      <c r="L115" s="30">
        <f>IF(K115&lt;4,K115+3,K115-3)</f>
        <v>1</v>
      </c>
      <c r="M115">
        <v>3</v>
      </c>
      <c r="N115" t="str">
        <f t="shared" si="14"/>
        <v>a</v>
      </c>
      <c r="S115" s="29" t="s">
        <v>1206</v>
      </c>
      <c r="T115" t="str">
        <f t="shared" si="15"/>
        <v>Todis</v>
      </c>
      <c r="U115" s="22" t="str">
        <f>VLOOKUP(T115,audio_list_stym!$A$3:$H$18,7,FALSE)</f>
        <v>ZF</v>
      </c>
      <c r="V115" s="22">
        <v>3</v>
      </c>
      <c r="W115" s="22" t="str">
        <f t="shared" si="16"/>
        <v>ZF3</v>
      </c>
    </row>
    <row r="116" spans="2:23" x14ac:dyDescent="0.2">
      <c r="B116" t="s">
        <v>1255</v>
      </c>
      <c r="C116" s="29" t="s">
        <v>1199</v>
      </c>
      <c r="D116" t="str">
        <f t="shared" si="11"/>
        <v>Codis</v>
      </c>
      <c r="E116" s="22" t="str">
        <f>VLOOKUP(D116,audio_list_stym!$A$3:$G$18,7,FALSE)</f>
        <v>Sapota</v>
      </c>
      <c r="F116" s="22">
        <v>7</v>
      </c>
      <c r="G116" s="22" t="str">
        <f t="shared" si="12"/>
        <v>Codis.word.search7</v>
      </c>
      <c r="H116" s="22" t="str">
        <f t="shared" si="13"/>
        <v>КОДИС</v>
      </c>
      <c r="I116" s="30">
        <f>IF(J116&lt;4,J116+1,J116-1)</f>
        <v>3</v>
      </c>
      <c r="J116">
        <f>VLOOKUP(E116,$P$2:$Q$9,2,FALSE)</f>
        <v>4</v>
      </c>
      <c r="K116" s="30">
        <f>IF(J83&lt;4,J116+2,J116-2)</f>
        <v>2</v>
      </c>
      <c r="L116" s="30">
        <f>IF(J116&lt;4,J116+3,J116-3)</f>
        <v>1</v>
      </c>
      <c r="M116">
        <v>2</v>
      </c>
      <c r="N116" t="str">
        <f t="shared" si="14"/>
        <v>w</v>
      </c>
      <c r="S116" s="29" t="s">
        <v>1210</v>
      </c>
      <c r="T116" t="str">
        <f t="shared" si="15"/>
        <v>Pemat</v>
      </c>
      <c r="U116" s="22" t="str">
        <f>VLOOKUP(T116,audio_list_stym!$A$3:$H$18,7,FALSE)</f>
        <v>Ackee</v>
      </c>
      <c r="V116" s="22">
        <v>3</v>
      </c>
      <c r="W116" s="22" t="str">
        <f t="shared" si="16"/>
        <v>Ackee3</v>
      </c>
    </row>
    <row r="117" spans="2:23" x14ac:dyDescent="0.2">
      <c r="B117" t="s">
        <v>1257</v>
      </c>
      <c r="C117" s="29" t="s">
        <v>1199</v>
      </c>
      <c r="D117" t="str">
        <f t="shared" si="11"/>
        <v>Codis</v>
      </c>
      <c r="E117" s="22" t="str">
        <f>VLOOKUP(D117,audio_list_stym!$A$3:$G$18,7,FALSE)</f>
        <v>Sapota</v>
      </c>
      <c r="F117" s="22">
        <v>8</v>
      </c>
      <c r="G117" s="22" t="str">
        <f t="shared" si="12"/>
        <v>Codis.word.search8</v>
      </c>
      <c r="H117" s="22" t="str">
        <f t="shared" si="13"/>
        <v>КОДИС</v>
      </c>
      <c r="I117">
        <f>VLOOKUP(E117,$P$2:$Q$9,2,FALSE)</f>
        <v>4</v>
      </c>
      <c r="J117" s="30">
        <f>IF(I117&lt;4,I117+2,I117-2)</f>
        <v>2</v>
      </c>
      <c r="K117" s="30">
        <f>IF(I117&lt;4,I117+3,I117-3)</f>
        <v>1</v>
      </c>
      <c r="L117" s="30">
        <v>8</v>
      </c>
      <c r="M117">
        <v>1</v>
      </c>
      <c r="N117" t="str">
        <f t="shared" si="14"/>
        <v>q</v>
      </c>
      <c r="S117" s="29" t="s">
        <v>1182</v>
      </c>
      <c r="T117" t="str">
        <f t="shared" si="15"/>
        <v>Renan</v>
      </c>
      <c r="U117" s="22" t="str">
        <f>VLOOKUP(T117,audio_list_stym!$A$3:$H$18,7,FALSE)</f>
        <v>Ake</v>
      </c>
      <c r="V117" s="22">
        <v>4</v>
      </c>
      <c r="W117" s="22" t="str">
        <f t="shared" si="16"/>
        <v>Ake4</v>
      </c>
    </row>
    <row r="118" spans="2:23" x14ac:dyDescent="0.2">
      <c r="B118" t="s">
        <v>1259</v>
      </c>
      <c r="C118" s="29" t="s">
        <v>1203</v>
      </c>
      <c r="D118" t="str">
        <f t="shared" si="11"/>
        <v>Gonic</v>
      </c>
      <c r="E118" s="22" t="str">
        <f>VLOOKUP(D118,audio_list_stym!$A$3:$G$18,7,FALSE)</f>
        <v>Tamanid</v>
      </c>
      <c r="F118" s="22">
        <v>5</v>
      </c>
      <c r="G118" s="22" t="str">
        <f t="shared" si="12"/>
        <v>Gonic.word.search5</v>
      </c>
      <c r="H118" s="22" t="str">
        <f t="shared" si="13"/>
        <v>ГОНИК</v>
      </c>
      <c r="I118" s="30">
        <f>IF(L118&lt;4,L118+1,L118-1)</f>
        <v>7</v>
      </c>
      <c r="J118" s="30">
        <f>IF(L118&lt;4,L118+2,L118-2)</f>
        <v>6</v>
      </c>
      <c r="K118" s="30">
        <f>IF(L118&lt;4,L118+3,L118-3)</f>
        <v>5</v>
      </c>
      <c r="L118">
        <f>VLOOKUP(E118,$P$2:$Q$9,2,FALSE)</f>
        <v>8</v>
      </c>
      <c r="M118">
        <v>4</v>
      </c>
      <c r="N118" t="str">
        <f t="shared" si="14"/>
        <v>s</v>
      </c>
      <c r="S118" s="29" t="s">
        <v>1186</v>
      </c>
      <c r="T118" t="str">
        <f t="shared" si="15"/>
        <v>Baroh</v>
      </c>
      <c r="U118" s="22" t="str">
        <f>VLOOKUP(T118,audio_list_stym!$A$3:$H$18,7,FALSE)</f>
        <v>Finger</v>
      </c>
      <c r="V118" s="22">
        <v>4</v>
      </c>
      <c r="W118" s="22" t="str">
        <f t="shared" si="16"/>
        <v>Finger4</v>
      </c>
    </row>
    <row r="119" spans="2:23" x14ac:dyDescent="0.2">
      <c r="B119" t="s">
        <v>1252</v>
      </c>
      <c r="C119" s="29" t="s">
        <v>1203</v>
      </c>
      <c r="D119" t="str">
        <f t="shared" si="11"/>
        <v>Gonic</v>
      </c>
      <c r="E119" s="22" t="str">
        <f>VLOOKUP(D119,audio_list_stym!$A$3:$G$18,7,FALSE)</f>
        <v>Tamanid</v>
      </c>
      <c r="F119" s="22">
        <v>6</v>
      </c>
      <c r="G119" s="22" t="str">
        <f t="shared" si="12"/>
        <v>Gonic.word.search6</v>
      </c>
      <c r="H119" s="22" t="str">
        <f t="shared" si="13"/>
        <v>ГОНИК</v>
      </c>
      <c r="I119" s="30">
        <f>IF(K119&lt;4,K119+1,K119-1)</f>
        <v>7</v>
      </c>
      <c r="J119" s="30">
        <f>IF(K119&lt;4,K119+2,K119-2)</f>
        <v>6</v>
      </c>
      <c r="K119">
        <f>VLOOKUP(E119,$P$2:$Q$9,2,FALSE)</f>
        <v>8</v>
      </c>
      <c r="L119" s="30">
        <f>IF(K119&lt;4,K119+3,K119-3)</f>
        <v>5</v>
      </c>
      <c r="M119">
        <v>3</v>
      </c>
      <c r="N119" t="str">
        <f t="shared" si="14"/>
        <v>a</v>
      </c>
      <c r="S119" s="29" t="s">
        <v>1190</v>
      </c>
      <c r="T119" t="str">
        <f t="shared" si="15"/>
        <v>Liroh</v>
      </c>
      <c r="U119" s="22" t="str">
        <f>VLOOKUP(T119,audio_list_stym!$A$3:$H$18,7,FALSE)</f>
        <v>Gac</v>
      </c>
      <c r="V119" s="22">
        <v>4</v>
      </c>
      <c r="W119" s="22" t="str">
        <f t="shared" si="16"/>
        <v>Gac4</v>
      </c>
    </row>
    <row r="120" spans="2:23" x14ac:dyDescent="0.2">
      <c r="B120" t="s">
        <v>1253</v>
      </c>
      <c r="C120" s="29" t="s">
        <v>1203</v>
      </c>
      <c r="D120" t="str">
        <f t="shared" si="11"/>
        <v>Gonic</v>
      </c>
      <c r="E120" s="22" t="str">
        <f>VLOOKUP(D120,audio_list_stym!$A$3:$G$18,7,FALSE)</f>
        <v>Tamanid</v>
      </c>
      <c r="F120" s="22">
        <v>7</v>
      </c>
      <c r="G120" s="22" t="str">
        <f t="shared" si="12"/>
        <v>Gonic.word.search7</v>
      </c>
      <c r="H120" s="22" t="str">
        <f t="shared" si="13"/>
        <v>ГОНИК</v>
      </c>
      <c r="I120" s="30">
        <f>IF(J120&lt;4,J120+1,J120-1)</f>
        <v>7</v>
      </c>
      <c r="J120">
        <f>VLOOKUP(E120,$P$2:$Q$9,2,FALSE)</f>
        <v>8</v>
      </c>
      <c r="K120" s="30">
        <f>IF(J87&lt;4,J120+2,J120-2)</f>
        <v>6</v>
      </c>
      <c r="L120" s="30">
        <f>IF(J120&lt;4,J120+3,J120-3)</f>
        <v>5</v>
      </c>
      <c r="M120">
        <v>2</v>
      </c>
      <c r="N120" t="str">
        <f t="shared" si="14"/>
        <v>w</v>
      </c>
      <c r="S120" s="29" t="s">
        <v>1194</v>
      </c>
      <c r="T120" t="str">
        <f t="shared" si="15"/>
        <v>Fimon</v>
      </c>
      <c r="U120" s="22" t="str">
        <f>VLOOKUP(T120,audio_list_stym!$A$3:$H$18,7,FALSE)</f>
        <v>Noni</v>
      </c>
      <c r="V120" s="22">
        <v>4</v>
      </c>
      <c r="W120" s="22" t="str">
        <f t="shared" si="16"/>
        <v>Noni4</v>
      </c>
    </row>
    <row r="121" spans="2:23" x14ac:dyDescent="0.2">
      <c r="B121" t="s">
        <v>1256</v>
      </c>
      <c r="C121" s="29" t="s">
        <v>1203</v>
      </c>
      <c r="D121" t="str">
        <f t="shared" si="11"/>
        <v>Gonic</v>
      </c>
      <c r="E121" s="22" t="str">
        <f>VLOOKUP(D121,audio_list_stym!$A$3:$G$18,7,FALSE)</f>
        <v>Tamanid</v>
      </c>
      <c r="F121" s="22">
        <v>8</v>
      </c>
      <c r="G121" s="22" t="str">
        <f t="shared" si="12"/>
        <v>Gonic.word.search8</v>
      </c>
      <c r="H121" s="22" t="str">
        <f t="shared" si="13"/>
        <v>ГОНИК</v>
      </c>
      <c r="I121">
        <f>VLOOKUP(E121,$P$2:$Q$9,2,FALSE)</f>
        <v>8</v>
      </c>
      <c r="J121" s="30">
        <f>IF(I121&lt;4,I121+2,I121-2)</f>
        <v>6</v>
      </c>
      <c r="K121" s="30">
        <f>IF(I121&lt;4,I121+3,I121-3)</f>
        <v>5</v>
      </c>
      <c r="L121" s="30">
        <f>IF(I121&lt;4,I121+4,I121-4)</f>
        <v>4</v>
      </c>
      <c r="M121">
        <v>1</v>
      </c>
      <c r="N121" t="str">
        <f t="shared" si="14"/>
        <v>q</v>
      </c>
      <c r="S121" s="29" t="s">
        <v>1198</v>
      </c>
      <c r="T121" t="str">
        <f t="shared" si="15"/>
        <v>Codis</v>
      </c>
      <c r="U121" s="22" t="str">
        <f>VLOOKUP(T121,audio_list_stym!$A$3:$H$18,7,FALSE)</f>
        <v>Sapota</v>
      </c>
      <c r="V121" s="22">
        <v>4</v>
      </c>
      <c r="W121" s="22" t="str">
        <f t="shared" si="16"/>
        <v>Sapota4</v>
      </c>
    </row>
    <row r="122" spans="2:23" x14ac:dyDescent="0.2">
      <c r="B122" t="s">
        <v>1257</v>
      </c>
      <c r="C122" s="29" t="s">
        <v>1207</v>
      </c>
      <c r="D122" t="str">
        <f t="shared" si="11"/>
        <v>Todis</v>
      </c>
      <c r="E122" s="22" t="str">
        <f>VLOOKUP(D122,audio_list_stym!$A$3:$G$18,7,FALSE)</f>
        <v>ZF</v>
      </c>
      <c r="F122" s="22">
        <v>5</v>
      </c>
      <c r="G122" s="22" t="str">
        <f t="shared" si="12"/>
        <v>Todis.word.search5</v>
      </c>
      <c r="H122" s="22" t="str">
        <f t="shared" si="13"/>
        <v>ТОДИС</v>
      </c>
      <c r="I122" s="30">
        <f>IF(L122&lt;4,L122+1,L122-1)</f>
        <v>5</v>
      </c>
      <c r="J122" s="30">
        <f>IF(L122&lt;4,L122+2,L122-2)</f>
        <v>4</v>
      </c>
      <c r="K122" s="30">
        <f>IF(L122&lt;4,L122+3,L122-3)</f>
        <v>3</v>
      </c>
      <c r="L122">
        <f>VLOOKUP(E122,$P$2:$Q$9,2,FALSE)</f>
        <v>6</v>
      </c>
      <c r="M122">
        <v>4</v>
      </c>
      <c r="N122" t="str">
        <f t="shared" si="14"/>
        <v>s</v>
      </c>
      <c r="S122" s="29" t="s">
        <v>1202</v>
      </c>
      <c r="T122" t="str">
        <f t="shared" si="15"/>
        <v>Gonic</v>
      </c>
      <c r="U122" s="22" t="str">
        <f>VLOOKUP(T122,audio_list_stym!$A$3:$H$18,7,FALSE)</f>
        <v>Tamanid</v>
      </c>
      <c r="V122" s="22">
        <v>4</v>
      </c>
      <c r="W122" s="22" t="str">
        <f t="shared" si="16"/>
        <v>Tamanid4</v>
      </c>
    </row>
    <row r="123" spans="2:23" x14ac:dyDescent="0.2">
      <c r="B123" t="s">
        <v>1254</v>
      </c>
      <c r="C123" s="29" t="s">
        <v>1207</v>
      </c>
      <c r="D123" t="str">
        <f t="shared" si="11"/>
        <v>Todis</v>
      </c>
      <c r="E123" s="22" t="str">
        <f>VLOOKUP(D123,audio_list_stym!$A$3:$G$18,7,FALSE)</f>
        <v>ZF</v>
      </c>
      <c r="F123" s="22">
        <v>6</v>
      </c>
      <c r="G123" s="22" t="str">
        <f t="shared" si="12"/>
        <v>Todis.word.search6</v>
      </c>
      <c r="H123" s="22" t="str">
        <f t="shared" si="13"/>
        <v>ТОДИС</v>
      </c>
      <c r="I123" s="30">
        <f>IF(K123&lt;4,K123+1,K123-1)</f>
        <v>5</v>
      </c>
      <c r="J123" s="30">
        <f>IF(K123&lt;4,K123+2,K123-2)</f>
        <v>4</v>
      </c>
      <c r="K123">
        <f>VLOOKUP(E123,$P$2:$Q$9,2,FALSE)</f>
        <v>6</v>
      </c>
      <c r="L123" s="30">
        <f>IF(K123&lt;4,K123+3,K123-3)</f>
        <v>3</v>
      </c>
      <c r="M123">
        <v>3</v>
      </c>
      <c r="N123" t="str">
        <f t="shared" si="14"/>
        <v>a</v>
      </c>
      <c r="S123" s="29" t="s">
        <v>1206</v>
      </c>
      <c r="T123" t="str">
        <f t="shared" si="15"/>
        <v>Todis</v>
      </c>
      <c r="U123" s="22" t="str">
        <f>VLOOKUP(T123,audio_list_stym!$A$3:$H$18,7,FALSE)</f>
        <v>ZF</v>
      </c>
      <c r="V123" s="22">
        <v>4</v>
      </c>
      <c r="W123" s="22" t="str">
        <f t="shared" si="16"/>
        <v>ZF4</v>
      </c>
    </row>
    <row r="124" spans="2:23" x14ac:dyDescent="0.2">
      <c r="B124" t="s">
        <v>1255</v>
      </c>
      <c r="C124" s="29" t="s">
        <v>1207</v>
      </c>
      <c r="D124" t="str">
        <f t="shared" si="11"/>
        <v>Todis</v>
      </c>
      <c r="E124" s="22" t="str">
        <f>VLOOKUP(D124,audio_list_stym!$A$3:$G$18,7,FALSE)</f>
        <v>ZF</v>
      </c>
      <c r="F124" s="22">
        <v>7</v>
      </c>
      <c r="G124" s="22" t="str">
        <f t="shared" si="12"/>
        <v>Todis.word.search7</v>
      </c>
      <c r="H124" s="22" t="str">
        <f t="shared" si="13"/>
        <v>ТОДИС</v>
      </c>
      <c r="I124" s="30">
        <f>IF(J124&lt;4,J124+1,J124-1)</f>
        <v>5</v>
      </c>
      <c r="J124">
        <f>VLOOKUP(E124,$P$2:$Q$9,2,FALSE)</f>
        <v>6</v>
      </c>
      <c r="K124" s="30">
        <f>IF(J91&lt;4,J124+2,J124-2)</f>
        <v>4</v>
      </c>
      <c r="L124" s="30">
        <f>IF(J124&lt;4,J124+3,J124-3)</f>
        <v>3</v>
      </c>
      <c r="M124">
        <v>2</v>
      </c>
      <c r="N124" t="str">
        <f t="shared" si="14"/>
        <v>w</v>
      </c>
      <c r="S124" s="29" t="s">
        <v>1210</v>
      </c>
      <c r="T124" t="str">
        <f t="shared" si="15"/>
        <v>Pemat</v>
      </c>
      <c r="U124" s="22" t="str">
        <f>VLOOKUP(T124,audio_list_stym!$A$3:$H$18,7,FALSE)</f>
        <v>Ackee</v>
      </c>
      <c r="V124" s="22">
        <v>4</v>
      </c>
      <c r="W124" s="22" t="str">
        <f t="shared" si="16"/>
        <v>Ackee4</v>
      </c>
    </row>
    <row r="125" spans="2:23" x14ac:dyDescent="0.2">
      <c r="B125" t="s">
        <v>1258</v>
      </c>
      <c r="C125" s="29" t="s">
        <v>1207</v>
      </c>
      <c r="D125" t="str">
        <f t="shared" si="11"/>
        <v>Todis</v>
      </c>
      <c r="E125" s="22" t="str">
        <f>VLOOKUP(D125,audio_list_stym!$A$3:$G$18,7,FALSE)</f>
        <v>ZF</v>
      </c>
      <c r="F125" s="22">
        <v>8</v>
      </c>
      <c r="G125" s="22" t="str">
        <f t="shared" si="12"/>
        <v>Todis.word.search8</v>
      </c>
      <c r="H125" s="22" t="str">
        <f t="shared" si="13"/>
        <v>ТОДИС</v>
      </c>
      <c r="I125">
        <f>VLOOKUP(E125,$P$2:$Q$9,2,FALSE)</f>
        <v>6</v>
      </c>
      <c r="J125" s="30">
        <f>IF(I125&lt;4,I125+2,I125-2)</f>
        <v>4</v>
      </c>
      <c r="K125" s="30">
        <f>IF(I125&lt;4,I125+3,I125-3)</f>
        <v>3</v>
      </c>
      <c r="L125" s="30">
        <f>IF(I125&lt;4,I125+4,I125-4)</f>
        <v>2</v>
      </c>
      <c r="M125">
        <v>1</v>
      </c>
      <c r="N125" t="str">
        <f t="shared" si="14"/>
        <v>q</v>
      </c>
      <c r="S125" s="29" t="s">
        <v>1182</v>
      </c>
      <c r="T125" t="str">
        <f t="shared" si="15"/>
        <v>Renan</v>
      </c>
      <c r="U125" s="22" t="str">
        <f>VLOOKUP(T125,audio_list_stym!$A$3:$H$18,7,FALSE)</f>
        <v>Ake</v>
      </c>
      <c r="V125" s="22">
        <v>4</v>
      </c>
      <c r="W125" s="22" t="str">
        <f t="shared" si="16"/>
        <v>Ake4</v>
      </c>
    </row>
    <row r="126" spans="2:23" x14ac:dyDescent="0.2">
      <c r="B126" t="s">
        <v>1259</v>
      </c>
      <c r="C126" s="29" t="s">
        <v>1211</v>
      </c>
      <c r="D126" t="str">
        <f t="shared" si="11"/>
        <v>Pemat</v>
      </c>
      <c r="E126" s="22" t="str">
        <f>VLOOKUP(D126,audio_list_stym!$A$3:$G$18,7,FALSE)</f>
        <v>Ackee</v>
      </c>
      <c r="F126" s="22">
        <v>5</v>
      </c>
      <c r="G126" s="22" t="str">
        <f t="shared" si="12"/>
        <v>Pemat.word.search5</v>
      </c>
      <c r="H126" s="22" t="str">
        <f t="shared" si="13"/>
        <v>ПЕМАТ</v>
      </c>
      <c r="I126" s="30">
        <f>IF(L126&lt;4,L126+1,L126-1)</f>
        <v>2</v>
      </c>
      <c r="J126" s="30">
        <f>IF(L126&lt;4,L126+2,L126-2)</f>
        <v>3</v>
      </c>
      <c r="K126" s="30">
        <f>IF(L126&lt;4,L126+3,L126-3)</f>
        <v>4</v>
      </c>
      <c r="L126">
        <f>VLOOKUP(E126,$P$2:$Q$9,2,FALSE)</f>
        <v>1</v>
      </c>
      <c r="M126">
        <v>4</v>
      </c>
      <c r="N126" t="str">
        <f t="shared" si="14"/>
        <v>s</v>
      </c>
      <c r="S126" s="29" t="s">
        <v>1186</v>
      </c>
      <c r="T126" t="str">
        <f t="shared" si="15"/>
        <v>Baroh</v>
      </c>
      <c r="U126" s="22" t="str">
        <f>VLOOKUP(T126,audio_list_stym!$A$3:$H$18,7,FALSE)</f>
        <v>Finger</v>
      </c>
      <c r="V126" s="22">
        <v>4</v>
      </c>
      <c r="W126" s="22" t="str">
        <f t="shared" si="16"/>
        <v>Finger4</v>
      </c>
    </row>
    <row r="127" spans="2:23" x14ac:dyDescent="0.2">
      <c r="B127" t="s">
        <v>1252</v>
      </c>
      <c r="C127" s="29" t="s">
        <v>1211</v>
      </c>
      <c r="D127" t="str">
        <f t="shared" si="11"/>
        <v>Pemat</v>
      </c>
      <c r="E127" s="22" t="str">
        <f>VLOOKUP(D127,audio_list_stym!$A$3:$G$18,7,FALSE)</f>
        <v>Ackee</v>
      </c>
      <c r="F127" s="22">
        <v>6</v>
      </c>
      <c r="G127" s="22" t="str">
        <f t="shared" si="12"/>
        <v>Pemat.word.search6</v>
      </c>
      <c r="H127" s="22" t="str">
        <f t="shared" si="13"/>
        <v>ПЕМАТ</v>
      </c>
      <c r="I127" s="30">
        <f>IF(K127&lt;4,K127+1,K127-1)</f>
        <v>2</v>
      </c>
      <c r="J127" s="30">
        <f>IF(K127&lt;4,K127+2,K127-2)</f>
        <v>3</v>
      </c>
      <c r="K127">
        <f>VLOOKUP(E127,$P$2:$Q$9,2,FALSE)</f>
        <v>1</v>
      </c>
      <c r="L127" s="30">
        <f>IF(K127&lt;4,K127+3,K127-3)</f>
        <v>4</v>
      </c>
      <c r="M127">
        <v>3</v>
      </c>
      <c r="N127" t="str">
        <f t="shared" si="14"/>
        <v>a</v>
      </c>
      <c r="S127" s="29" t="s">
        <v>1190</v>
      </c>
      <c r="T127" t="str">
        <f t="shared" si="15"/>
        <v>Liroh</v>
      </c>
      <c r="U127" s="22" t="str">
        <f>VLOOKUP(T127,audio_list_stym!$A$3:$H$18,7,FALSE)</f>
        <v>Gac</v>
      </c>
      <c r="V127" s="22">
        <v>4</v>
      </c>
      <c r="W127" s="22" t="str">
        <f t="shared" si="16"/>
        <v>Gac4</v>
      </c>
    </row>
    <row r="128" spans="2:23" x14ac:dyDescent="0.2">
      <c r="B128" t="s">
        <v>1253</v>
      </c>
      <c r="C128" s="29" t="s">
        <v>1211</v>
      </c>
      <c r="D128" t="str">
        <f t="shared" si="11"/>
        <v>Pemat</v>
      </c>
      <c r="E128" s="22" t="str">
        <f>VLOOKUP(D128,audio_list_stym!$A$3:$G$18,7,FALSE)</f>
        <v>Ackee</v>
      </c>
      <c r="F128" s="22">
        <v>7</v>
      </c>
      <c r="G128" s="22" t="str">
        <f t="shared" si="12"/>
        <v>Pemat.word.search7</v>
      </c>
      <c r="H128" s="22" t="str">
        <f t="shared" si="13"/>
        <v>ПЕМАТ</v>
      </c>
      <c r="I128" s="30">
        <f>IF(J128&lt;4,J128+1,J128-1)</f>
        <v>2</v>
      </c>
      <c r="J128">
        <f>VLOOKUP(E128,$P$2:$Q$9,2,FALSE)</f>
        <v>1</v>
      </c>
      <c r="K128" s="30">
        <f>IF(J95&lt;4,J128+2,J128-2)</f>
        <v>3</v>
      </c>
      <c r="L128" s="30">
        <f>IF(J128&lt;4,J128+3,J128-3)</f>
        <v>4</v>
      </c>
      <c r="M128">
        <v>2</v>
      </c>
      <c r="N128" t="str">
        <f t="shared" si="14"/>
        <v>w</v>
      </c>
      <c r="S128" s="29" t="s">
        <v>1194</v>
      </c>
      <c r="T128" t="str">
        <f t="shared" si="15"/>
        <v>Fimon</v>
      </c>
      <c r="U128" s="22" t="str">
        <f>VLOOKUP(T128,audio_list_stym!$A$3:$H$18,7,FALSE)</f>
        <v>Noni</v>
      </c>
      <c r="V128" s="22">
        <v>4</v>
      </c>
      <c r="W128" s="22" t="str">
        <f t="shared" si="16"/>
        <v>Noni4</v>
      </c>
    </row>
    <row r="129" spans="2:23" x14ac:dyDescent="0.2">
      <c r="B129" t="s">
        <v>1256</v>
      </c>
      <c r="C129" s="29" t="s">
        <v>1211</v>
      </c>
      <c r="D129" t="str">
        <f t="shared" si="11"/>
        <v>Pemat</v>
      </c>
      <c r="E129" s="22" t="str">
        <f>VLOOKUP(D129,audio_list_stym!$A$3:$G$18,7,FALSE)</f>
        <v>Ackee</v>
      </c>
      <c r="F129" s="22">
        <v>8</v>
      </c>
      <c r="G129" s="22" t="str">
        <f t="shared" si="12"/>
        <v>Pemat.word.search8</v>
      </c>
      <c r="H129" s="22" t="str">
        <f t="shared" si="13"/>
        <v>ПЕМАТ</v>
      </c>
      <c r="I129">
        <f>VLOOKUP(E129,$P$2:$Q$9,2,FALSE)</f>
        <v>1</v>
      </c>
      <c r="J129" s="30">
        <f>IF(I129&lt;4,I129+2,I129-2)</f>
        <v>3</v>
      </c>
      <c r="K129" s="30">
        <f>IF(I129&lt;4,I129+3,I129-3)</f>
        <v>4</v>
      </c>
      <c r="L129" s="30">
        <f>IF(I129&lt;4,I129+4,I129-4)</f>
        <v>5</v>
      </c>
      <c r="M129">
        <v>1</v>
      </c>
      <c r="N129" t="str">
        <f t="shared" si="14"/>
        <v>q</v>
      </c>
      <c r="S129" s="29" t="s">
        <v>1198</v>
      </c>
      <c r="T129" t="str">
        <f t="shared" si="15"/>
        <v>Codis</v>
      </c>
      <c r="U129" s="22" t="str">
        <f>VLOOKUP(T129,audio_list_stym!$A$3:$H$18,7,FALSE)</f>
        <v>Sapota</v>
      </c>
      <c r="V129" s="22">
        <v>4</v>
      </c>
      <c r="W129" s="22" t="str">
        <f t="shared" si="16"/>
        <v>Sapota4</v>
      </c>
    </row>
    <row r="130" spans="2:23" x14ac:dyDescent="0.2">
      <c r="C130" s="29"/>
      <c r="E130" s="22"/>
      <c r="F130" s="22"/>
      <c r="G130" s="22"/>
      <c r="H130" s="22"/>
      <c r="S130" s="29" t="s">
        <v>1202</v>
      </c>
      <c r="T130" t="str">
        <f t="shared" si="15"/>
        <v>Gonic</v>
      </c>
      <c r="U130" s="22" t="str">
        <f>VLOOKUP(T130,audio_list_stym!$A$3:$H$18,7,FALSE)</f>
        <v>Tamanid</v>
      </c>
      <c r="V130" s="22">
        <v>4</v>
      </c>
      <c r="W130" s="22" t="str">
        <f t="shared" si="16"/>
        <v>Tamanid4</v>
      </c>
    </row>
    <row r="131" spans="2:23" x14ac:dyDescent="0.2">
      <c r="C131" s="29"/>
      <c r="E131" s="22"/>
      <c r="F131" s="22"/>
      <c r="G131" s="22"/>
      <c r="H131" s="22"/>
      <c r="S131" s="29" t="s">
        <v>1206</v>
      </c>
      <c r="T131" t="str">
        <f t="shared" si="15"/>
        <v>Todis</v>
      </c>
      <c r="U131" s="22" t="str">
        <f>VLOOKUP(T131,audio_list_stym!$A$3:$H$18,7,FALSE)</f>
        <v>ZF</v>
      </c>
      <c r="V131" s="22">
        <v>4</v>
      </c>
      <c r="W131" s="22" t="str">
        <f t="shared" si="16"/>
        <v>ZF4</v>
      </c>
    </row>
    <row r="132" spans="2:23" x14ac:dyDescent="0.2">
      <c r="C132" s="29"/>
      <c r="E132" s="22"/>
      <c r="F132" s="22"/>
      <c r="G132" s="22"/>
      <c r="H132" s="22"/>
      <c r="S132" s="29" t="s">
        <v>1210</v>
      </c>
      <c r="T132" t="str">
        <f t="shared" si="15"/>
        <v>Pemat</v>
      </c>
      <c r="U132" s="22" t="str">
        <f>VLOOKUP(T132,audio_list_stym!$A$3:$H$18,7,FALSE)</f>
        <v>Ackee</v>
      </c>
      <c r="V132" s="22">
        <v>4</v>
      </c>
      <c r="W132" s="22" t="str">
        <f t="shared" si="16"/>
        <v>Ackee4</v>
      </c>
    </row>
    <row r="136" spans="2:23" x14ac:dyDescent="0.2">
      <c r="B136" t="s">
        <v>1246</v>
      </c>
    </row>
    <row r="137" spans="2:23" x14ac:dyDescent="0.2">
      <c r="B137" t="s">
        <v>1252</v>
      </c>
    </row>
    <row r="138" spans="2:23" x14ac:dyDescent="0.2">
      <c r="B138" t="s">
        <v>1253</v>
      </c>
    </row>
    <row r="139" spans="2:23" x14ac:dyDescent="0.2">
      <c r="B139" t="s">
        <v>1254</v>
      </c>
    </row>
    <row r="140" spans="2:23" x14ac:dyDescent="0.2">
      <c r="B140" t="s">
        <v>1255</v>
      </c>
    </row>
    <row r="141" spans="2:23" x14ac:dyDescent="0.2">
      <c r="B141" t="s">
        <v>1256</v>
      </c>
    </row>
    <row r="142" spans="2:23" x14ac:dyDescent="0.2">
      <c r="B142" t="s">
        <v>1257</v>
      </c>
    </row>
    <row r="143" spans="2:23" x14ac:dyDescent="0.2">
      <c r="B143" t="s">
        <v>1258</v>
      </c>
    </row>
    <row r="144" spans="2:23" x14ac:dyDescent="0.2">
      <c r="B144" t="s">
        <v>1259</v>
      </c>
    </row>
    <row r="145" spans="2:2" x14ac:dyDescent="0.2">
      <c r="B145" s="29" t="s">
        <v>1180</v>
      </c>
    </row>
    <row r="146" spans="2:2" x14ac:dyDescent="0.2">
      <c r="B146" s="29" t="s">
        <v>1184</v>
      </c>
    </row>
    <row r="147" spans="2:2" x14ac:dyDescent="0.2">
      <c r="B147" s="29" t="s">
        <v>1188</v>
      </c>
    </row>
    <row r="148" spans="2:2" x14ac:dyDescent="0.2">
      <c r="B148" s="29" t="s">
        <v>1192</v>
      </c>
    </row>
    <row r="149" spans="2:2" x14ac:dyDescent="0.2">
      <c r="B149" s="29" t="s">
        <v>1196</v>
      </c>
    </row>
    <row r="150" spans="2:2" x14ac:dyDescent="0.2">
      <c r="B150" s="29" t="s">
        <v>1200</v>
      </c>
    </row>
    <row r="151" spans="2:2" x14ac:dyDescent="0.2">
      <c r="B151" s="29" t="s">
        <v>1204</v>
      </c>
    </row>
    <row r="152" spans="2:2" x14ac:dyDescent="0.2">
      <c r="B152" s="29" t="s">
        <v>1208</v>
      </c>
    </row>
    <row r="153" spans="2:2" x14ac:dyDescent="0.2">
      <c r="B153" s="29" t="s">
        <v>1212</v>
      </c>
    </row>
    <row r="154" spans="2:2" x14ac:dyDescent="0.2">
      <c r="B154" s="29" t="s">
        <v>1214</v>
      </c>
    </row>
    <row r="155" spans="2:2" x14ac:dyDescent="0.2">
      <c r="B155" s="29" t="s">
        <v>1216</v>
      </c>
    </row>
    <row r="156" spans="2:2" x14ac:dyDescent="0.2">
      <c r="B156" s="29" t="s">
        <v>1218</v>
      </c>
    </row>
    <row r="157" spans="2:2" x14ac:dyDescent="0.2">
      <c r="B157" s="29" t="s">
        <v>1220</v>
      </c>
    </row>
    <row r="158" spans="2:2" x14ac:dyDescent="0.2">
      <c r="B158" s="29" t="s">
        <v>1240</v>
      </c>
    </row>
    <row r="159" spans="2:2" x14ac:dyDescent="0.2">
      <c r="B159" s="29" t="s">
        <v>1222</v>
      </c>
    </row>
    <row r="160" spans="2:2" x14ac:dyDescent="0.2">
      <c r="B160" s="29" t="s">
        <v>1224</v>
      </c>
    </row>
    <row r="161" spans="2:2" x14ac:dyDescent="0.2">
      <c r="B161" t="s">
        <v>1260</v>
      </c>
    </row>
    <row r="162" spans="2:2" x14ac:dyDescent="0.2">
      <c r="B162" t="s">
        <v>1261</v>
      </c>
    </row>
    <row r="163" spans="2:2" x14ac:dyDescent="0.2">
      <c r="B163" t="s">
        <v>1262</v>
      </c>
    </row>
    <row r="164" spans="2:2" x14ac:dyDescent="0.2">
      <c r="B164" t="s">
        <v>1263</v>
      </c>
    </row>
    <row r="165" spans="2:2" x14ac:dyDescent="0.2">
      <c r="B165" t="s">
        <v>1264</v>
      </c>
    </row>
    <row r="166" spans="2:2" x14ac:dyDescent="0.2">
      <c r="B166" t="s">
        <v>1265</v>
      </c>
    </row>
    <row r="167" spans="2:2" x14ac:dyDescent="0.2">
      <c r="B167" t="s">
        <v>1266</v>
      </c>
    </row>
    <row r="168" spans="2:2" x14ac:dyDescent="0.2">
      <c r="B168" t="s">
        <v>1267</v>
      </c>
    </row>
    <row r="169" spans="2:2" x14ac:dyDescent="0.2">
      <c r="B169" t="s">
        <v>1268</v>
      </c>
    </row>
    <row r="170" spans="2:2" x14ac:dyDescent="0.2">
      <c r="B170" t="s">
        <v>1269</v>
      </c>
    </row>
    <row r="171" spans="2:2" x14ac:dyDescent="0.2">
      <c r="B171" t="s">
        <v>1270</v>
      </c>
    </row>
    <row r="172" spans="2:2" x14ac:dyDescent="0.2">
      <c r="B172" t="s">
        <v>1271</v>
      </c>
    </row>
    <row r="173" spans="2:2" x14ac:dyDescent="0.2">
      <c r="B173" t="s">
        <v>1272</v>
      </c>
    </row>
    <row r="174" spans="2:2" x14ac:dyDescent="0.2">
      <c r="B174" t="s">
        <v>1273</v>
      </c>
    </row>
    <row r="175" spans="2:2" x14ac:dyDescent="0.2">
      <c r="B175" t="s">
        <v>1274</v>
      </c>
    </row>
    <row r="176" spans="2:2" x14ac:dyDescent="0.2">
      <c r="B176" t="s">
        <v>1275</v>
      </c>
    </row>
    <row r="177" spans="2:2" x14ac:dyDescent="0.2">
      <c r="B177" t="s">
        <v>1276</v>
      </c>
    </row>
    <row r="178" spans="2:2" x14ac:dyDescent="0.2">
      <c r="B178" t="s">
        <v>1277</v>
      </c>
    </row>
    <row r="179" spans="2:2" x14ac:dyDescent="0.2">
      <c r="B179" t="s">
        <v>1278</v>
      </c>
    </row>
    <row r="180" spans="2:2" x14ac:dyDescent="0.2">
      <c r="B180" t="s">
        <v>1279</v>
      </c>
    </row>
    <row r="181" spans="2:2" x14ac:dyDescent="0.2">
      <c r="B181" t="s">
        <v>1280</v>
      </c>
    </row>
    <row r="182" spans="2:2" x14ac:dyDescent="0.2">
      <c r="B182" t="s">
        <v>1281</v>
      </c>
    </row>
    <row r="183" spans="2:2" x14ac:dyDescent="0.2">
      <c r="B183" t="s">
        <v>1282</v>
      </c>
    </row>
    <row r="184" spans="2:2" x14ac:dyDescent="0.2">
      <c r="B184" t="s">
        <v>1283</v>
      </c>
    </row>
    <row r="185" spans="2:2" x14ac:dyDescent="0.2">
      <c r="B185" t="s">
        <v>1284</v>
      </c>
    </row>
    <row r="186" spans="2:2" x14ac:dyDescent="0.2">
      <c r="B186" t="s">
        <v>1285</v>
      </c>
    </row>
    <row r="187" spans="2:2" x14ac:dyDescent="0.2">
      <c r="B187" t="s">
        <v>1286</v>
      </c>
    </row>
    <row r="188" spans="2:2" x14ac:dyDescent="0.2">
      <c r="B188" t="s">
        <v>1287</v>
      </c>
    </row>
  </sheetData>
  <autoFilter ref="A1:AA132" xr:uid="{53A63C9B-BAB5-47CA-90A6-1916DB086554}"/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B1A30-CD52-4854-8A9A-3081287516C9}">
  <dimension ref="A1:AA188"/>
  <sheetViews>
    <sheetView topLeftCell="H1" workbookViewId="0">
      <selection activeCell="M136" sqref="M136"/>
    </sheetView>
  </sheetViews>
  <sheetFormatPr baseColWidth="10" defaultColWidth="8.83203125" defaultRowHeight="15" x14ac:dyDescent="0.2"/>
  <cols>
    <col min="1" max="1" width="23.1640625" customWidth="1"/>
    <col min="2" max="2" width="23.6640625" customWidth="1"/>
    <col min="3" max="3" width="16.83203125" customWidth="1"/>
    <col min="5" max="5" width="7.5" customWidth="1"/>
    <col min="6" max="6" width="6" customWidth="1"/>
    <col min="7" max="7" width="18.83203125" customWidth="1"/>
    <col min="8" max="8" width="12.83203125" customWidth="1"/>
    <col min="9" max="10" width="12.1640625" customWidth="1"/>
    <col min="16" max="16" width="12.1640625" customWidth="1"/>
    <col min="19" max="19" width="15.83203125" customWidth="1"/>
  </cols>
  <sheetData>
    <row r="1" spans="1:27" x14ac:dyDescent="0.2">
      <c r="A1" t="s">
        <v>1244</v>
      </c>
      <c r="B1" t="s">
        <v>1247</v>
      </c>
      <c r="C1" t="s">
        <v>1226</v>
      </c>
      <c r="D1" t="s">
        <v>0</v>
      </c>
      <c r="E1" s="22" t="s">
        <v>1249</v>
      </c>
      <c r="F1" s="22" t="s">
        <v>1250</v>
      </c>
      <c r="G1" s="22" t="s">
        <v>1245</v>
      </c>
      <c r="H1" s="22" t="s">
        <v>1239</v>
      </c>
      <c r="I1" t="s">
        <v>1236</v>
      </c>
      <c r="J1" t="s">
        <v>1237</v>
      </c>
      <c r="K1" t="s">
        <v>1238</v>
      </c>
      <c r="L1" t="s">
        <v>1243</v>
      </c>
      <c r="M1" t="s">
        <v>1235</v>
      </c>
      <c r="N1" t="s">
        <v>1251</v>
      </c>
      <c r="S1" t="s">
        <v>1244</v>
      </c>
      <c r="U1" s="22" t="s">
        <v>1239</v>
      </c>
      <c r="V1" s="22"/>
      <c r="W1" s="22" t="s">
        <v>1239</v>
      </c>
      <c r="X1" t="s">
        <v>1236</v>
      </c>
      <c r="Y1" t="s">
        <v>1237</v>
      </c>
      <c r="Z1" t="s">
        <v>1238</v>
      </c>
      <c r="AA1" t="s">
        <v>1243</v>
      </c>
    </row>
    <row r="2" spans="1:27" x14ac:dyDescent="0.2">
      <c r="A2" t="s">
        <v>1226</v>
      </c>
      <c r="B2" s="29" t="s">
        <v>1180</v>
      </c>
      <c r="C2" s="22" t="s">
        <v>1182</v>
      </c>
      <c r="D2" t="str">
        <f>LEFT(C2,5)</f>
        <v>Renan</v>
      </c>
      <c r="E2" s="22" t="str">
        <f>VLOOKUP(D2,audio_list_stym!$A$3:$H$18,8,FALSE)</f>
        <v>Ake</v>
      </c>
      <c r="F2" s="22">
        <v>1</v>
      </c>
      <c r="G2" s="22" t="str">
        <f>C2&amp;F2</f>
        <v>Renan.pic.search1</v>
      </c>
      <c r="H2" s="22" t="str">
        <f>E2&amp;"_"&amp;F2</f>
        <v>Ake_1</v>
      </c>
      <c r="I2">
        <f>VLOOKUP(E2,$P$2:$Q$9,2,FALSE)</f>
        <v>2</v>
      </c>
      <c r="J2" s="30">
        <f>IF(I2&lt;4,I2+1,I2-1)</f>
        <v>3</v>
      </c>
      <c r="K2" s="31">
        <f>IF(I2&lt;4,I2+2,I2-2)</f>
        <v>4</v>
      </c>
      <c r="L2" s="31">
        <f>IF(I2&lt;4,I2+3,I2-3)</f>
        <v>5</v>
      </c>
      <c r="M2">
        <v>1</v>
      </c>
      <c r="N2" t="str">
        <f>IF(M2=1,"q",IF(M2=2,"w",IF(M2=3,"a",IF(M2=4,"s",0))))</f>
        <v>q</v>
      </c>
      <c r="O2">
        <f t="shared" ref="O2:O9" ca="1" si="0">RAND()</f>
        <v>0.63725896796611803</v>
      </c>
      <c r="P2" t="s">
        <v>670</v>
      </c>
      <c r="Q2">
        <v>1</v>
      </c>
      <c r="R2" t="s">
        <v>1244</v>
      </c>
      <c r="S2" s="29" t="s">
        <v>1182</v>
      </c>
      <c r="T2" t="str">
        <f>LEFT(S2,5)</f>
        <v>Renan</v>
      </c>
      <c r="U2" s="22" t="str">
        <f>VLOOKUP(T2,audio_list_stym!$A$3:$H$18,7,FALSE)</f>
        <v>Ake</v>
      </c>
      <c r="V2" s="22">
        <v>1</v>
      </c>
      <c r="W2" s="22" t="str">
        <f>U2&amp;V2</f>
        <v>Ake1</v>
      </c>
      <c r="X2" t="s">
        <v>1227</v>
      </c>
    </row>
    <row r="3" spans="1:27" x14ac:dyDescent="0.2">
      <c r="B3" s="29" t="s">
        <v>1180</v>
      </c>
      <c r="C3" s="22" t="s">
        <v>1182</v>
      </c>
      <c r="D3" t="str">
        <f t="shared" ref="D3:D65" si="1">LEFT(C3,5)</f>
        <v>Renan</v>
      </c>
      <c r="E3" s="22" t="str">
        <f>VLOOKUP(D3,audio_list_stym!$A$3:$H$18,8,FALSE)</f>
        <v>Ake</v>
      </c>
      <c r="F3" s="22">
        <v>2</v>
      </c>
      <c r="G3" s="22" t="str">
        <f t="shared" ref="G3:G66" si="2">C3&amp;F3</f>
        <v>Renan.pic.search2</v>
      </c>
      <c r="H3" s="22" t="str">
        <f t="shared" ref="H3:H33" si="3">E3&amp;"_"&amp;F3</f>
        <v>Ake_2</v>
      </c>
      <c r="I3" s="30">
        <f>IF(J3&lt;4,J3+1,J3-1)</f>
        <v>3</v>
      </c>
      <c r="J3">
        <f>VLOOKUP(E3,$P$2:$Q$9,2,FALSE)</f>
        <v>2</v>
      </c>
      <c r="K3" s="31">
        <f>IF(J3&lt;4,J3+2,J3-2)</f>
        <v>4</v>
      </c>
      <c r="L3" s="31">
        <f>IF(J3&lt;4,J3+3,J3-3)</f>
        <v>5</v>
      </c>
      <c r="M3">
        <v>2</v>
      </c>
      <c r="N3" t="str">
        <f t="shared" ref="N3:N66" si="4">IF(M3=1,"q",IF(M3=2,"w",IF(M3=3,"a",IF(M3=4,"s",0))))</f>
        <v>w</v>
      </c>
      <c r="O3">
        <f t="shared" ca="1" si="0"/>
        <v>0.7720900517200513</v>
      </c>
      <c r="P3" t="s">
        <v>671</v>
      </c>
      <c r="Q3">
        <v>2</v>
      </c>
      <c r="S3" s="29" t="s">
        <v>1182</v>
      </c>
      <c r="T3" t="str">
        <f t="shared" ref="T3:T9" si="5">LEFT(S3,5)</f>
        <v>Renan</v>
      </c>
      <c r="U3" s="22" t="str">
        <f>VLOOKUP(T3,audio_list_stym!$A$3:$H$18,7,FALSE)</f>
        <v>Ake</v>
      </c>
      <c r="V3" s="22">
        <v>2</v>
      </c>
      <c r="W3" s="22" t="str">
        <f t="shared" ref="W3:W9" si="6">U3&amp;V3</f>
        <v>Ake2</v>
      </c>
    </row>
    <row r="4" spans="1:27" x14ac:dyDescent="0.2">
      <c r="B4" s="29" t="s">
        <v>1180</v>
      </c>
      <c r="C4" s="22" t="s">
        <v>1182</v>
      </c>
      <c r="D4" t="str">
        <f t="shared" si="1"/>
        <v>Renan</v>
      </c>
      <c r="E4" s="22" t="str">
        <f>VLOOKUP(D4,audio_list_stym!$A$3:$H$18,8,FALSE)</f>
        <v>Ake</v>
      </c>
      <c r="F4" s="22">
        <v>3</v>
      </c>
      <c r="G4" s="22" t="str">
        <f t="shared" si="2"/>
        <v>Renan.pic.search3</v>
      </c>
      <c r="H4" s="22" t="str">
        <f t="shared" si="3"/>
        <v>Ake_3</v>
      </c>
      <c r="I4" s="30">
        <f>IF(K4&lt;4,K4+1,K4-1)</f>
        <v>3</v>
      </c>
      <c r="J4" s="30">
        <f>IF(K4&lt;4,K4+2,K4-2)</f>
        <v>4</v>
      </c>
      <c r="K4">
        <f>VLOOKUP(E4,$P$2:$Q$9,2,FALSE)</f>
        <v>2</v>
      </c>
      <c r="L4" s="31">
        <f>IF(K4&lt;4,K4+3,K4-3)</f>
        <v>5</v>
      </c>
      <c r="M4">
        <v>3</v>
      </c>
      <c r="N4" t="str">
        <f t="shared" si="4"/>
        <v>a</v>
      </c>
      <c r="O4">
        <f t="shared" ca="1" si="0"/>
        <v>0.18475701491698504</v>
      </c>
      <c r="P4" t="s">
        <v>672</v>
      </c>
      <c r="Q4">
        <v>3</v>
      </c>
      <c r="S4" s="29" t="s">
        <v>1182</v>
      </c>
      <c r="T4" t="str">
        <f t="shared" si="5"/>
        <v>Renan</v>
      </c>
      <c r="U4" s="22" t="str">
        <f>VLOOKUP(T4,audio_list_stym!$A$3:$H$18,7,FALSE)</f>
        <v>Ake</v>
      </c>
      <c r="V4" s="22">
        <v>3</v>
      </c>
      <c r="W4" s="22" t="str">
        <f t="shared" si="6"/>
        <v>Ake3</v>
      </c>
    </row>
    <row r="5" spans="1:27" x14ac:dyDescent="0.2">
      <c r="B5" s="29" t="s">
        <v>1180</v>
      </c>
      <c r="C5" s="22" t="s">
        <v>1182</v>
      </c>
      <c r="D5" t="str">
        <f t="shared" si="1"/>
        <v>Renan</v>
      </c>
      <c r="E5" s="22" t="str">
        <f>VLOOKUP(D5,audio_list_stym!$A$3:$H$18,8,FALSE)</f>
        <v>Ake</v>
      </c>
      <c r="F5" s="22">
        <v>4</v>
      </c>
      <c r="G5" s="22" t="str">
        <f t="shared" si="2"/>
        <v>Renan.pic.search4</v>
      </c>
      <c r="H5" s="22" t="str">
        <f t="shared" si="3"/>
        <v>Ake_4</v>
      </c>
      <c r="I5" s="30">
        <f>IF(L5&lt;4,L5+1,L5-1)</f>
        <v>3</v>
      </c>
      <c r="J5" s="30">
        <f>IF(L5&lt;4,L5+2,L5-2)</f>
        <v>4</v>
      </c>
      <c r="K5" s="30">
        <f>IF(L5&lt;4,L5+3,L5-3)</f>
        <v>5</v>
      </c>
      <c r="L5">
        <f>VLOOKUP(E5,$P$2:$Q$9,2,FALSE)</f>
        <v>2</v>
      </c>
      <c r="M5">
        <v>4</v>
      </c>
      <c r="N5" t="str">
        <f t="shared" si="4"/>
        <v>s</v>
      </c>
      <c r="O5">
        <f t="shared" ca="1" si="0"/>
        <v>0.11448598198232041</v>
      </c>
      <c r="P5" t="s">
        <v>673</v>
      </c>
      <c r="Q5">
        <v>5</v>
      </c>
      <c r="S5" s="29" t="s">
        <v>1182</v>
      </c>
      <c r="T5" t="str">
        <f t="shared" si="5"/>
        <v>Renan</v>
      </c>
      <c r="U5" s="22" t="str">
        <f>VLOOKUP(T5,audio_list_stym!$A$3:$H$18,7,FALSE)</f>
        <v>Ake</v>
      </c>
      <c r="V5" s="22">
        <v>4</v>
      </c>
      <c r="W5" s="22" t="str">
        <f t="shared" si="6"/>
        <v>Ake4</v>
      </c>
    </row>
    <row r="6" spans="1:27" x14ac:dyDescent="0.2">
      <c r="B6" s="29" t="s">
        <v>1184</v>
      </c>
      <c r="C6" s="22" t="s">
        <v>1186</v>
      </c>
      <c r="D6" t="str">
        <f t="shared" si="1"/>
        <v>Baroh</v>
      </c>
      <c r="E6" s="22" t="str">
        <f>VLOOKUP(D6,audio_list_stym!$A$3:$H$18,8,FALSE)</f>
        <v>Finger</v>
      </c>
      <c r="F6" s="22">
        <v>1</v>
      </c>
      <c r="G6" s="22" t="str">
        <f t="shared" si="2"/>
        <v>Baroh.pic.search1</v>
      </c>
      <c r="H6" s="22" t="str">
        <f t="shared" si="3"/>
        <v>Finger_1</v>
      </c>
      <c r="I6">
        <f>VLOOKUP(E6,$P$2:$Q$9,2,FALSE)</f>
        <v>3</v>
      </c>
      <c r="J6" s="30">
        <f>IF(I6&lt;4,I6+1,I6-1)</f>
        <v>4</v>
      </c>
      <c r="K6" s="31">
        <f>IF(I6&lt;4,I6+2,I6-2)</f>
        <v>5</v>
      </c>
      <c r="L6" s="31">
        <f>IF(I6&lt;4,I6+3,I6-3)</f>
        <v>6</v>
      </c>
      <c r="M6">
        <v>1</v>
      </c>
      <c r="N6" t="str">
        <f t="shared" si="4"/>
        <v>q</v>
      </c>
      <c r="O6">
        <f t="shared" ca="1" si="0"/>
        <v>0.14011048793945147</v>
      </c>
      <c r="P6" t="s">
        <v>674</v>
      </c>
      <c r="Q6">
        <v>7</v>
      </c>
      <c r="S6" s="29" t="s">
        <v>1198</v>
      </c>
      <c r="T6" t="str">
        <f t="shared" si="5"/>
        <v>Codis</v>
      </c>
      <c r="U6" s="22" t="str">
        <f>VLOOKUP(T6,audio_list_stym!$A$3:$H$18,7,FALSE)</f>
        <v>Sapota</v>
      </c>
      <c r="V6" s="22">
        <v>1</v>
      </c>
      <c r="W6" s="22" t="str">
        <f t="shared" si="6"/>
        <v>Sapota1</v>
      </c>
    </row>
    <row r="7" spans="1:27" x14ac:dyDescent="0.2">
      <c r="B7" s="29" t="s">
        <v>1184</v>
      </c>
      <c r="C7" s="22" t="s">
        <v>1186</v>
      </c>
      <c r="D7" t="str">
        <f t="shared" si="1"/>
        <v>Baroh</v>
      </c>
      <c r="E7" s="22" t="str">
        <f>VLOOKUP(D7,audio_list_stym!$A$3:$H$18,8,FALSE)</f>
        <v>Finger</v>
      </c>
      <c r="F7" s="22">
        <v>2</v>
      </c>
      <c r="G7" s="22" t="str">
        <f t="shared" si="2"/>
        <v>Baroh.pic.search2</v>
      </c>
      <c r="H7" s="22" t="str">
        <f t="shared" si="3"/>
        <v>Finger_2</v>
      </c>
      <c r="I7" s="30">
        <f>IF(J7&lt;4,J7+1,J7-1)</f>
        <v>4</v>
      </c>
      <c r="J7">
        <f>VLOOKUP(E7,$P$2:$Q$9,2,FALSE)</f>
        <v>3</v>
      </c>
      <c r="K7" s="31">
        <f>IF(J7&lt;4,J7+2,J7-2)</f>
        <v>5</v>
      </c>
      <c r="L7" s="31">
        <f>IF(J7&lt;4,J7+3,J7-3)</f>
        <v>6</v>
      </c>
      <c r="M7">
        <v>2</v>
      </c>
      <c r="N7" t="str">
        <f t="shared" si="4"/>
        <v>w</v>
      </c>
      <c r="O7">
        <f t="shared" ca="1" si="0"/>
        <v>0.45827475088782099</v>
      </c>
      <c r="P7" t="s">
        <v>675</v>
      </c>
      <c r="Q7">
        <v>4</v>
      </c>
      <c r="S7" s="29" t="s">
        <v>1198</v>
      </c>
      <c r="T7" t="str">
        <f t="shared" si="5"/>
        <v>Codis</v>
      </c>
      <c r="U7" s="22" t="str">
        <f>VLOOKUP(T7,audio_list_stym!$A$3:$H$18,7,FALSE)</f>
        <v>Sapota</v>
      </c>
      <c r="V7" s="22">
        <v>2</v>
      </c>
      <c r="W7" s="22" t="str">
        <f t="shared" si="6"/>
        <v>Sapota2</v>
      </c>
    </row>
    <row r="8" spans="1:27" x14ac:dyDescent="0.2">
      <c r="B8" s="29" t="s">
        <v>1184</v>
      </c>
      <c r="C8" s="22" t="s">
        <v>1186</v>
      </c>
      <c r="D8" t="str">
        <f t="shared" si="1"/>
        <v>Baroh</v>
      </c>
      <c r="E8" s="22" t="str">
        <f>VLOOKUP(D8,audio_list_stym!$A$3:$H$18,8,FALSE)</f>
        <v>Finger</v>
      </c>
      <c r="F8" s="22">
        <v>3</v>
      </c>
      <c r="G8" s="22" t="str">
        <f t="shared" si="2"/>
        <v>Baroh.pic.search3</v>
      </c>
      <c r="H8" s="22" t="str">
        <f t="shared" si="3"/>
        <v>Finger_3</v>
      </c>
      <c r="I8" s="30">
        <f>IF(K8&lt;4,K8+1,K8-1)</f>
        <v>4</v>
      </c>
      <c r="J8" s="30">
        <f>IF(K8&lt;4,K8+2,K8-2)</f>
        <v>5</v>
      </c>
      <c r="K8">
        <f>VLOOKUP(E8,$P$2:$Q$9,2,FALSE)</f>
        <v>3</v>
      </c>
      <c r="L8" s="31">
        <f>IF(K8&lt;4,K8+3,K8-3)</f>
        <v>6</v>
      </c>
      <c r="M8">
        <v>3</v>
      </c>
      <c r="N8" t="str">
        <f t="shared" si="4"/>
        <v>a</v>
      </c>
      <c r="O8">
        <f t="shared" ca="1" si="0"/>
        <v>5.4061363015590613E-2</v>
      </c>
      <c r="P8" t="s">
        <v>676</v>
      </c>
      <c r="Q8">
        <v>8</v>
      </c>
      <c r="S8" s="29" t="s">
        <v>1198</v>
      </c>
      <c r="T8" t="str">
        <f t="shared" si="5"/>
        <v>Codis</v>
      </c>
      <c r="U8" s="22" t="str">
        <f>VLOOKUP(T8,audio_list_stym!$A$3:$H$18,7,FALSE)</f>
        <v>Sapota</v>
      </c>
      <c r="V8" s="22">
        <v>3</v>
      </c>
      <c r="W8" s="22" t="str">
        <f t="shared" si="6"/>
        <v>Sapota3</v>
      </c>
    </row>
    <row r="9" spans="1:27" x14ac:dyDescent="0.2">
      <c r="B9" s="29" t="s">
        <v>1184</v>
      </c>
      <c r="C9" s="22" t="s">
        <v>1186</v>
      </c>
      <c r="D9" t="str">
        <f t="shared" si="1"/>
        <v>Baroh</v>
      </c>
      <c r="E9" s="22" t="str">
        <f>VLOOKUP(D9,audio_list_stym!$A$3:$H$18,8,FALSE)</f>
        <v>Finger</v>
      </c>
      <c r="F9" s="22">
        <v>4</v>
      </c>
      <c r="G9" s="22" t="str">
        <f t="shared" si="2"/>
        <v>Baroh.pic.search4</v>
      </c>
      <c r="H9" s="22" t="str">
        <f t="shared" si="3"/>
        <v>Finger_4</v>
      </c>
      <c r="I9" s="30">
        <f>IF(L9&lt;4,L9+1,L9-1)</f>
        <v>4</v>
      </c>
      <c r="J9" s="30">
        <f>IF(L9&lt;4,L9+2,L9-2)</f>
        <v>5</v>
      </c>
      <c r="K9" s="30">
        <f>IF(L9&lt;4,L9+3,L9-3)</f>
        <v>6</v>
      </c>
      <c r="L9">
        <f>VLOOKUP(E9,$P$2:$Q$9,2,FALSE)</f>
        <v>3</v>
      </c>
      <c r="M9">
        <v>4</v>
      </c>
      <c r="N9" t="str">
        <f t="shared" si="4"/>
        <v>s</v>
      </c>
      <c r="O9">
        <f t="shared" ca="1" si="0"/>
        <v>0.32567947139269338</v>
      </c>
      <c r="P9" t="s">
        <v>677</v>
      </c>
      <c r="Q9">
        <v>6</v>
      </c>
      <c r="S9" s="29" t="s">
        <v>1198</v>
      </c>
      <c r="T9" t="str">
        <f t="shared" si="5"/>
        <v>Codis</v>
      </c>
      <c r="U9" s="22" t="str">
        <f>VLOOKUP(T9,audio_list_stym!$A$3:$H$18,7,FALSE)</f>
        <v>Sapota</v>
      </c>
      <c r="V9" s="22">
        <v>4</v>
      </c>
      <c r="W9" s="22" t="str">
        <f t="shared" si="6"/>
        <v>Sapota4</v>
      </c>
    </row>
    <row r="10" spans="1:27" x14ac:dyDescent="0.2">
      <c r="B10" s="29" t="s">
        <v>1188</v>
      </c>
      <c r="C10" s="22" t="s">
        <v>1190</v>
      </c>
      <c r="D10" t="str">
        <f t="shared" si="1"/>
        <v>Liroh</v>
      </c>
      <c r="E10" s="22" t="str">
        <f>VLOOKUP(D10,audio_list_stym!$A$3:$H$18,8,FALSE)</f>
        <v>Gac</v>
      </c>
      <c r="F10" s="22">
        <v>1</v>
      </c>
      <c r="G10" s="22" t="str">
        <f t="shared" si="2"/>
        <v>Liroh.pic.search1</v>
      </c>
      <c r="H10" s="22" t="str">
        <f t="shared" si="3"/>
        <v>Gac_1</v>
      </c>
      <c r="I10">
        <f>VLOOKUP(E10,$P$2:$Q$9,2,FALSE)</f>
        <v>5</v>
      </c>
      <c r="J10" s="30">
        <f>IF(I10&lt;4,I10+1,I10-1)</f>
        <v>4</v>
      </c>
      <c r="K10" s="31">
        <f>IF(I10&lt;4,I10+2,I10-2)</f>
        <v>3</v>
      </c>
      <c r="L10" s="31">
        <f>IF(I10&lt;4,I10+3,I10-3)</f>
        <v>2</v>
      </c>
      <c r="M10">
        <v>1</v>
      </c>
      <c r="N10" t="str">
        <f t="shared" si="4"/>
        <v>q</v>
      </c>
      <c r="S10" s="29"/>
      <c r="U10" s="22"/>
      <c r="V10" s="22"/>
      <c r="W10" s="22"/>
    </row>
    <row r="11" spans="1:27" x14ac:dyDescent="0.2">
      <c r="B11" s="29" t="s">
        <v>1188</v>
      </c>
      <c r="C11" s="22" t="s">
        <v>1190</v>
      </c>
      <c r="D11" t="str">
        <f t="shared" si="1"/>
        <v>Liroh</v>
      </c>
      <c r="E11" s="22" t="str">
        <f>VLOOKUP(D11,audio_list_stym!$A$3:$H$18,8,FALSE)</f>
        <v>Gac</v>
      </c>
      <c r="F11" s="22">
        <v>2</v>
      </c>
      <c r="G11" s="22" t="str">
        <f t="shared" si="2"/>
        <v>Liroh.pic.search2</v>
      </c>
      <c r="H11" s="22" t="str">
        <f t="shared" si="3"/>
        <v>Gac_2</v>
      </c>
      <c r="I11" s="30">
        <f>IF(J11&lt;4,J11+1,J11-1)</f>
        <v>4</v>
      </c>
      <c r="J11">
        <f>VLOOKUP(E11,$P$2:$Q$9,2,FALSE)</f>
        <v>5</v>
      </c>
      <c r="K11" s="31">
        <f>IF(J11&lt;4,J11+2,J11-2)</f>
        <v>3</v>
      </c>
      <c r="L11" s="31">
        <f>IF(J11&lt;4,J11+3,J11-3)</f>
        <v>2</v>
      </c>
      <c r="M11">
        <v>2</v>
      </c>
      <c r="N11" t="str">
        <f t="shared" si="4"/>
        <v>w</v>
      </c>
      <c r="P11" t="s">
        <v>350</v>
      </c>
      <c r="Q11" t="s">
        <v>895</v>
      </c>
      <c r="S11" s="29"/>
      <c r="U11" s="22"/>
      <c r="V11" s="22"/>
      <c r="W11" s="22"/>
    </row>
    <row r="12" spans="1:27" x14ac:dyDescent="0.2">
      <c r="B12" s="29" t="s">
        <v>1188</v>
      </c>
      <c r="C12" s="22" t="s">
        <v>1190</v>
      </c>
      <c r="D12" t="str">
        <f t="shared" si="1"/>
        <v>Liroh</v>
      </c>
      <c r="E12" s="22" t="str">
        <f>VLOOKUP(D12,audio_list_stym!$A$3:$H$18,8,FALSE)</f>
        <v>Gac</v>
      </c>
      <c r="F12" s="22">
        <v>3</v>
      </c>
      <c r="G12" s="22" t="str">
        <f t="shared" si="2"/>
        <v>Liroh.pic.search3</v>
      </c>
      <c r="H12" s="22" t="str">
        <f t="shared" si="3"/>
        <v>Gac_3</v>
      </c>
      <c r="I12" s="30">
        <f>IF(K12&lt;4,K12+1,K12-1)</f>
        <v>4</v>
      </c>
      <c r="J12" s="30">
        <f>IF(K12&lt;4,K12+2,K12-2)</f>
        <v>3</v>
      </c>
      <c r="K12">
        <f>VLOOKUP(E12,$P$2:$Q$9,2,FALSE)</f>
        <v>5</v>
      </c>
      <c r="L12" s="31">
        <f>IF(K12&lt;4,K12+3,K12-3)</f>
        <v>2</v>
      </c>
      <c r="M12">
        <v>3</v>
      </c>
      <c r="N12" t="str">
        <f t="shared" si="4"/>
        <v>a</v>
      </c>
      <c r="P12" t="s">
        <v>351</v>
      </c>
      <c r="Q12" t="s">
        <v>896</v>
      </c>
      <c r="S12" s="29"/>
      <c r="U12" s="22"/>
      <c r="V12" s="22"/>
      <c r="W12" s="22"/>
    </row>
    <row r="13" spans="1:27" x14ac:dyDescent="0.2">
      <c r="B13" s="29" t="s">
        <v>1188</v>
      </c>
      <c r="C13" s="22" t="s">
        <v>1190</v>
      </c>
      <c r="D13" t="str">
        <f t="shared" si="1"/>
        <v>Liroh</v>
      </c>
      <c r="E13" s="22" t="str">
        <f>VLOOKUP(D13,audio_list_stym!$A$3:$H$18,8,FALSE)</f>
        <v>Gac</v>
      </c>
      <c r="F13" s="22">
        <v>4</v>
      </c>
      <c r="G13" s="22" t="str">
        <f t="shared" si="2"/>
        <v>Liroh.pic.search4</v>
      </c>
      <c r="H13" s="22" t="str">
        <f t="shared" si="3"/>
        <v>Gac_4</v>
      </c>
      <c r="I13" s="30">
        <f>IF(L13&lt;4,L13+1,L13-1)</f>
        <v>4</v>
      </c>
      <c r="J13" s="30">
        <f>IF(L13&lt;4,L13+2,L13-2)</f>
        <v>3</v>
      </c>
      <c r="K13" s="30">
        <f>IF(L13&lt;4,L13+3,L13-3)</f>
        <v>2</v>
      </c>
      <c r="L13">
        <f>VLOOKUP(E13,$P$2:$Q$9,2,FALSE)</f>
        <v>5</v>
      </c>
      <c r="M13">
        <v>4</v>
      </c>
      <c r="N13" t="str">
        <f t="shared" si="4"/>
        <v>s</v>
      </c>
      <c r="P13" t="s">
        <v>352</v>
      </c>
      <c r="Q13" t="s">
        <v>897</v>
      </c>
      <c r="S13" s="29"/>
      <c r="U13" s="22"/>
      <c r="V13" s="22"/>
      <c r="W13" s="22"/>
    </row>
    <row r="14" spans="1:27" x14ac:dyDescent="0.2">
      <c r="B14" s="29" t="s">
        <v>1192</v>
      </c>
      <c r="C14" s="22" t="s">
        <v>1194</v>
      </c>
      <c r="D14" t="str">
        <f t="shared" si="1"/>
        <v>Fimon</v>
      </c>
      <c r="E14" s="22" t="str">
        <f>VLOOKUP(D14,audio_list_stym!$A$3:$H$18,8,FALSE)</f>
        <v>Noni</v>
      </c>
      <c r="F14" s="22">
        <v>1</v>
      </c>
      <c r="G14" s="22" t="str">
        <f t="shared" si="2"/>
        <v>Fimon.pic.search1</v>
      </c>
      <c r="H14" s="22" t="str">
        <f t="shared" si="3"/>
        <v>Noni_1</v>
      </c>
      <c r="I14">
        <f>VLOOKUP(E14,$P$2:$Q$9,2,FALSE)</f>
        <v>7</v>
      </c>
      <c r="J14" s="30">
        <f>IF(I14&lt;4,I14+1,I14-1)</f>
        <v>6</v>
      </c>
      <c r="K14" s="31">
        <f>IF(I14&lt;4,I14+2,I14-2)</f>
        <v>5</v>
      </c>
      <c r="L14" s="31">
        <f>IF(I14&lt;4,I14+3,I14-3)</f>
        <v>4</v>
      </c>
      <c r="M14">
        <v>1</v>
      </c>
      <c r="N14" t="str">
        <f t="shared" si="4"/>
        <v>q</v>
      </c>
      <c r="P14" t="s">
        <v>353</v>
      </c>
      <c r="Q14" t="s">
        <v>898</v>
      </c>
      <c r="S14" s="29"/>
      <c r="U14" s="22"/>
      <c r="V14" s="22"/>
      <c r="W14" s="22"/>
    </row>
    <row r="15" spans="1:27" x14ac:dyDescent="0.2">
      <c r="B15" s="29" t="s">
        <v>1192</v>
      </c>
      <c r="C15" s="22" t="s">
        <v>1194</v>
      </c>
      <c r="D15" t="str">
        <f t="shared" si="1"/>
        <v>Fimon</v>
      </c>
      <c r="E15" s="22" t="str">
        <f>VLOOKUP(D15,audio_list_stym!$A$3:$H$18,8,FALSE)</f>
        <v>Noni</v>
      </c>
      <c r="F15" s="22">
        <v>2</v>
      </c>
      <c r="G15" s="22" t="str">
        <f t="shared" si="2"/>
        <v>Fimon.pic.search2</v>
      </c>
      <c r="H15" s="22" t="str">
        <f t="shared" si="3"/>
        <v>Noni_2</v>
      </c>
      <c r="I15" s="30">
        <f>IF(J15&lt;4,J15+1,J15-1)</f>
        <v>6</v>
      </c>
      <c r="J15">
        <f>VLOOKUP(E15,$P$2:$Q$9,2,FALSE)</f>
        <v>7</v>
      </c>
      <c r="K15" s="31">
        <f>IF(J15&lt;4,J15+2,J15-2)</f>
        <v>5</v>
      </c>
      <c r="L15" s="31">
        <f>IF(J15&lt;4,J15+3,J15-3)</f>
        <v>4</v>
      </c>
      <c r="M15">
        <v>2</v>
      </c>
      <c r="N15" t="str">
        <f t="shared" si="4"/>
        <v>w</v>
      </c>
      <c r="P15" t="s">
        <v>354</v>
      </c>
      <c r="Q15" t="s">
        <v>899</v>
      </c>
      <c r="S15" s="29"/>
      <c r="U15" s="22"/>
      <c r="V15" s="22"/>
      <c r="W15" s="22"/>
    </row>
    <row r="16" spans="1:27" x14ac:dyDescent="0.2">
      <c r="B16" s="29" t="s">
        <v>1192</v>
      </c>
      <c r="C16" s="22" t="s">
        <v>1194</v>
      </c>
      <c r="D16" t="str">
        <f t="shared" si="1"/>
        <v>Fimon</v>
      </c>
      <c r="E16" s="22" t="str">
        <f>VLOOKUP(D16,audio_list_stym!$A$3:$H$18,8,FALSE)</f>
        <v>Noni</v>
      </c>
      <c r="F16" s="22">
        <v>3</v>
      </c>
      <c r="G16" s="22" t="str">
        <f t="shared" si="2"/>
        <v>Fimon.pic.search3</v>
      </c>
      <c r="H16" s="22" t="str">
        <f t="shared" si="3"/>
        <v>Noni_3</v>
      </c>
      <c r="I16" s="30">
        <f>IF(K16&lt;4,K16+1,K16-1)</f>
        <v>6</v>
      </c>
      <c r="J16" s="30">
        <f>IF(K16&lt;4,K16+2,K16-2)</f>
        <v>5</v>
      </c>
      <c r="K16">
        <f>VLOOKUP(E16,$P$2:$Q$9,2,FALSE)</f>
        <v>7</v>
      </c>
      <c r="L16" s="31">
        <f>IF(K16&lt;4,K16+3,K16-3)</f>
        <v>4</v>
      </c>
      <c r="M16">
        <v>3</v>
      </c>
      <c r="N16" t="str">
        <f t="shared" si="4"/>
        <v>a</v>
      </c>
      <c r="P16" t="s">
        <v>355</v>
      </c>
      <c r="Q16" t="s">
        <v>900</v>
      </c>
      <c r="S16" s="29"/>
      <c r="U16" s="22"/>
      <c r="V16" s="22"/>
      <c r="W16" s="22"/>
    </row>
    <row r="17" spans="2:23" x14ac:dyDescent="0.2">
      <c r="B17" s="29" t="s">
        <v>1192</v>
      </c>
      <c r="C17" s="22" t="s">
        <v>1194</v>
      </c>
      <c r="D17" t="str">
        <f t="shared" si="1"/>
        <v>Fimon</v>
      </c>
      <c r="E17" s="22" t="str">
        <f>VLOOKUP(D17,audio_list_stym!$A$3:$H$18,8,FALSE)</f>
        <v>Noni</v>
      </c>
      <c r="F17" s="22">
        <v>4</v>
      </c>
      <c r="G17" s="22" t="str">
        <f t="shared" si="2"/>
        <v>Fimon.pic.search4</v>
      </c>
      <c r="H17" s="22" t="str">
        <f t="shared" si="3"/>
        <v>Noni_4</v>
      </c>
      <c r="I17" s="30">
        <f>IF(L17&lt;4,L17+1,L17-1)</f>
        <v>6</v>
      </c>
      <c r="J17" s="30">
        <f>IF(L17&lt;4,L17+2,L17-2)</f>
        <v>5</v>
      </c>
      <c r="K17" s="30">
        <f>IF(L17&lt;4,L17+3,L17-3)</f>
        <v>4</v>
      </c>
      <c r="L17">
        <f>VLOOKUP(E17,$P$2:$Q$9,2,FALSE)</f>
        <v>7</v>
      </c>
      <c r="M17">
        <v>4</v>
      </c>
      <c r="N17" t="str">
        <f t="shared" si="4"/>
        <v>s</v>
      </c>
      <c r="P17" t="s">
        <v>356</v>
      </c>
      <c r="Q17" t="s">
        <v>901</v>
      </c>
      <c r="S17" s="29"/>
      <c r="U17" s="22"/>
      <c r="V17" s="22"/>
      <c r="W17" s="22"/>
    </row>
    <row r="18" spans="2:23" x14ac:dyDescent="0.2">
      <c r="B18" s="29" t="s">
        <v>1196</v>
      </c>
      <c r="C18" s="22" t="s">
        <v>1198</v>
      </c>
      <c r="D18" t="str">
        <f t="shared" si="1"/>
        <v>Codis</v>
      </c>
      <c r="E18" s="22" t="str">
        <f>VLOOKUP(D18,audio_list_stym!$A$3:$H$18,8,FALSE)</f>
        <v>Sapota</v>
      </c>
      <c r="F18" s="22">
        <v>1</v>
      </c>
      <c r="G18" s="22" t="str">
        <f t="shared" si="2"/>
        <v>Codis.pic.search1</v>
      </c>
      <c r="H18" s="22" t="str">
        <f t="shared" si="3"/>
        <v>Sapota_1</v>
      </c>
      <c r="I18">
        <f>VLOOKUP(E18,$P$2:$Q$9,2,FALSE)</f>
        <v>4</v>
      </c>
      <c r="J18" s="30">
        <f>IF(I18&lt;4,I18+1,I18-1)</f>
        <v>3</v>
      </c>
      <c r="K18" s="31">
        <f>IF(I18&lt;4,I18+2,I18-2)</f>
        <v>2</v>
      </c>
      <c r="L18" s="31">
        <f>IF(I18&lt;4,I18+3,I18-3)</f>
        <v>1</v>
      </c>
      <c r="M18">
        <v>1</v>
      </c>
      <c r="N18" t="str">
        <f t="shared" si="4"/>
        <v>q</v>
      </c>
      <c r="P18" t="s">
        <v>357</v>
      </c>
      <c r="Q18" t="s">
        <v>884</v>
      </c>
      <c r="S18" s="29"/>
      <c r="U18" s="22"/>
      <c r="V18" s="22"/>
      <c r="W18" s="22"/>
    </row>
    <row r="19" spans="2:23" x14ac:dyDescent="0.2">
      <c r="B19" s="29" t="s">
        <v>1196</v>
      </c>
      <c r="C19" s="22" t="s">
        <v>1198</v>
      </c>
      <c r="D19" t="str">
        <f t="shared" si="1"/>
        <v>Codis</v>
      </c>
      <c r="E19" s="22" t="str">
        <f>VLOOKUP(D19,audio_list_stym!$A$3:$H$18,8,FALSE)</f>
        <v>Sapota</v>
      </c>
      <c r="F19" s="22">
        <v>2</v>
      </c>
      <c r="G19" s="22" t="str">
        <f t="shared" si="2"/>
        <v>Codis.pic.search2</v>
      </c>
      <c r="H19" s="22" t="str">
        <f t="shared" si="3"/>
        <v>Sapota_2</v>
      </c>
      <c r="I19" s="30">
        <f>IF(J19&lt;4,J19+1,J19-1)</f>
        <v>3</v>
      </c>
      <c r="J19">
        <f>VLOOKUP(E19,$P$2:$Q$9,2,FALSE)</f>
        <v>4</v>
      </c>
      <c r="K19" s="31">
        <f>IF(J19&lt;4,J19+2,J19-2)</f>
        <v>2</v>
      </c>
      <c r="L19" s="31">
        <f>IF(J19&lt;4,J19+3,J19-3)</f>
        <v>1</v>
      </c>
      <c r="M19">
        <v>2</v>
      </c>
      <c r="N19" t="str">
        <f t="shared" si="4"/>
        <v>w</v>
      </c>
      <c r="S19" s="29"/>
      <c r="U19" s="22"/>
      <c r="V19" s="22"/>
      <c r="W19" s="22"/>
    </row>
    <row r="20" spans="2:23" x14ac:dyDescent="0.2">
      <c r="B20" s="29" t="s">
        <v>1196</v>
      </c>
      <c r="C20" s="22" t="s">
        <v>1198</v>
      </c>
      <c r="D20" t="str">
        <f t="shared" si="1"/>
        <v>Codis</v>
      </c>
      <c r="E20" s="22" t="str">
        <f>VLOOKUP(D20,audio_list_stym!$A$3:$H$18,8,FALSE)</f>
        <v>Sapota</v>
      </c>
      <c r="F20" s="22">
        <v>3</v>
      </c>
      <c r="G20" s="22" t="str">
        <f t="shared" si="2"/>
        <v>Codis.pic.search3</v>
      </c>
      <c r="H20" s="22" t="str">
        <f t="shared" si="3"/>
        <v>Sapota_3</v>
      </c>
      <c r="I20" s="30">
        <f>IF(K20&lt;4,K20+1,K20-1)</f>
        <v>3</v>
      </c>
      <c r="J20" s="30">
        <f>IF(K20&lt;4,K20+2,K20-2)</f>
        <v>2</v>
      </c>
      <c r="K20">
        <f>VLOOKUP(E20,$P$2:$Q$9,2,FALSE)</f>
        <v>4</v>
      </c>
      <c r="L20" s="31">
        <f>IF(K20&lt;4,K20+3,K20-3)</f>
        <v>1</v>
      </c>
      <c r="M20">
        <v>3</v>
      </c>
      <c r="N20" t="str">
        <f t="shared" si="4"/>
        <v>a</v>
      </c>
      <c r="P20" s="29" t="s">
        <v>1180</v>
      </c>
      <c r="S20" s="29"/>
      <c r="U20" s="22"/>
      <c r="V20" s="22"/>
      <c r="W20" s="22"/>
    </row>
    <row r="21" spans="2:23" x14ac:dyDescent="0.2">
      <c r="B21" s="29" t="s">
        <v>1196</v>
      </c>
      <c r="C21" s="22" t="s">
        <v>1198</v>
      </c>
      <c r="D21" t="str">
        <f t="shared" si="1"/>
        <v>Codis</v>
      </c>
      <c r="E21" s="22" t="str">
        <f>VLOOKUP(D21,audio_list_stym!$A$3:$H$18,8,FALSE)</f>
        <v>Sapota</v>
      </c>
      <c r="F21" s="22">
        <v>4</v>
      </c>
      <c r="G21" s="22" t="str">
        <f t="shared" si="2"/>
        <v>Codis.pic.search4</v>
      </c>
      <c r="H21" s="22" t="str">
        <f t="shared" si="3"/>
        <v>Sapota_4</v>
      </c>
      <c r="I21" s="30">
        <f>IF(L21&lt;4,L21+1,L21-1)</f>
        <v>3</v>
      </c>
      <c r="J21" s="30">
        <f>IF(L21&lt;4,L21+2,L21-2)</f>
        <v>2</v>
      </c>
      <c r="K21" s="30">
        <f>IF(L21&lt;4,L21+3,L21-3)</f>
        <v>1</v>
      </c>
      <c r="L21">
        <f>VLOOKUP(E21,$P$2:$Q$9,2,FALSE)</f>
        <v>4</v>
      </c>
      <c r="M21">
        <v>4</v>
      </c>
      <c r="N21" t="str">
        <f t="shared" si="4"/>
        <v>s</v>
      </c>
      <c r="P21" s="29" t="s">
        <v>1184</v>
      </c>
      <c r="S21" s="29"/>
      <c r="U21" s="22"/>
      <c r="V21" s="22"/>
      <c r="W21" s="22"/>
    </row>
    <row r="22" spans="2:23" x14ac:dyDescent="0.2">
      <c r="B22" s="29" t="s">
        <v>1200</v>
      </c>
      <c r="C22" s="22" t="s">
        <v>1202</v>
      </c>
      <c r="D22" t="str">
        <f t="shared" si="1"/>
        <v>Gonic</v>
      </c>
      <c r="E22" s="22" t="str">
        <f>VLOOKUP(D22,audio_list_stym!$A$3:$H$18,8,FALSE)</f>
        <v>Tamanid</v>
      </c>
      <c r="F22" s="22">
        <v>1</v>
      </c>
      <c r="G22" s="22" t="str">
        <f t="shared" si="2"/>
        <v>Gonic.pic.search1</v>
      </c>
      <c r="H22" s="22" t="str">
        <f t="shared" si="3"/>
        <v>Tamanid_1</v>
      </c>
      <c r="I22">
        <f>VLOOKUP(E22,$P$2:$Q$9,2,FALSE)</f>
        <v>8</v>
      </c>
      <c r="J22" s="30">
        <f>IF(I22&lt;4,I22+1,I22-1)</f>
        <v>7</v>
      </c>
      <c r="K22" s="31">
        <f>IF(I22&lt;4,I22+2,I22-2)</f>
        <v>6</v>
      </c>
      <c r="L22" s="31">
        <f>IF(I22&lt;4,I22+3,I22-3)</f>
        <v>5</v>
      </c>
      <c r="M22">
        <v>1</v>
      </c>
      <c r="N22" t="str">
        <f t="shared" si="4"/>
        <v>q</v>
      </c>
      <c r="P22" s="29" t="s">
        <v>1188</v>
      </c>
      <c r="S22" s="29"/>
      <c r="U22" s="22"/>
      <c r="V22" s="22"/>
      <c r="W22" s="22"/>
    </row>
    <row r="23" spans="2:23" x14ac:dyDescent="0.2">
      <c r="B23" s="29" t="s">
        <v>1200</v>
      </c>
      <c r="C23" s="22" t="s">
        <v>1202</v>
      </c>
      <c r="D23" t="str">
        <f t="shared" si="1"/>
        <v>Gonic</v>
      </c>
      <c r="E23" s="22" t="str">
        <f>VLOOKUP(D23,audio_list_stym!$A$3:$H$18,8,FALSE)</f>
        <v>Tamanid</v>
      </c>
      <c r="F23" s="22">
        <v>2</v>
      </c>
      <c r="G23" s="22" t="str">
        <f t="shared" si="2"/>
        <v>Gonic.pic.search2</v>
      </c>
      <c r="H23" s="22" t="str">
        <f t="shared" si="3"/>
        <v>Tamanid_2</v>
      </c>
      <c r="I23" s="30">
        <f>IF(J23&lt;4,J23+1,J23-1)</f>
        <v>7</v>
      </c>
      <c r="J23">
        <f>VLOOKUP(E23,$P$2:$Q$9,2,FALSE)</f>
        <v>8</v>
      </c>
      <c r="K23" s="31">
        <f>IF(J23&lt;4,J23+2,J23-2)</f>
        <v>6</v>
      </c>
      <c r="L23" s="31">
        <f>IF(J23&lt;4,J23+3,J23-3)</f>
        <v>5</v>
      </c>
      <c r="M23">
        <v>2</v>
      </c>
      <c r="N23" t="str">
        <f t="shared" si="4"/>
        <v>w</v>
      </c>
      <c r="P23" s="29" t="s">
        <v>1192</v>
      </c>
      <c r="S23" s="29"/>
      <c r="U23" s="22"/>
      <c r="V23" s="22"/>
      <c r="W23" s="22"/>
    </row>
    <row r="24" spans="2:23" x14ac:dyDescent="0.2">
      <c r="B24" s="29" t="s">
        <v>1200</v>
      </c>
      <c r="C24" s="22" t="s">
        <v>1202</v>
      </c>
      <c r="D24" t="str">
        <f t="shared" si="1"/>
        <v>Gonic</v>
      </c>
      <c r="E24" s="22" t="str">
        <f>VLOOKUP(D24,audio_list_stym!$A$3:$H$18,8,FALSE)</f>
        <v>Tamanid</v>
      </c>
      <c r="F24" s="22">
        <v>3</v>
      </c>
      <c r="G24" s="22" t="str">
        <f t="shared" si="2"/>
        <v>Gonic.pic.search3</v>
      </c>
      <c r="H24" s="22" t="str">
        <f t="shared" si="3"/>
        <v>Tamanid_3</v>
      </c>
      <c r="I24" s="30">
        <f>IF(K24&lt;4,K24+1,K24-1)</f>
        <v>7</v>
      </c>
      <c r="J24" s="30">
        <f>IF(K24&lt;4,K24+2,K24-2)</f>
        <v>6</v>
      </c>
      <c r="K24">
        <f>VLOOKUP(E24,$P$2:$Q$9,2,FALSE)</f>
        <v>8</v>
      </c>
      <c r="L24" s="31">
        <f>IF(K24&lt;4,K24+3,K24-3)</f>
        <v>5</v>
      </c>
      <c r="M24">
        <v>3</v>
      </c>
      <c r="N24" t="str">
        <f t="shared" si="4"/>
        <v>a</v>
      </c>
      <c r="P24" s="29" t="s">
        <v>1196</v>
      </c>
      <c r="S24" s="29"/>
      <c r="U24" s="22"/>
      <c r="V24" s="22"/>
      <c r="W24" s="22"/>
    </row>
    <row r="25" spans="2:23" x14ac:dyDescent="0.2">
      <c r="B25" s="29" t="s">
        <v>1200</v>
      </c>
      <c r="C25" s="22" t="s">
        <v>1202</v>
      </c>
      <c r="D25" t="str">
        <f t="shared" si="1"/>
        <v>Gonic</v>
      </c>
      <c r="E25" s="22" t="str">
        <f>VLOOKUP(D25,audio_list_stym!$A$3:$H$18,8,FALSE)</f>
        <v>Tamanid</v>
      </c>
      <c r="F25" s="22">
        <v>4</v>
      </c>
      <c r="G25" s="22" t="str">
        <f t="shared" si="2"/>
        <v>Gonic.pic.search4</v>
      </c>
      <c r="H25" s="22" t="str">
        <f t="shared" si="3"/>
        <v>Tamanid_4</v>
      </c>
      <c r="I25" s="30">
        <f>IF(L25&lt;4,L25+1,L25-1)</f>
        <v>7</v>
      </c>
      <c r="J25" s="30">
        <f>IF(L25&lt;4,L25+2,L25-2)</f>
        <v>6</v>
      </c>
      <c r="K25" s="30">
        <f>IF(L25&lt;4,L25+3,L25-3)</f>
        <v>5</v>
      </c>
      <c r="L25">
        <f>VLOOKUP(E25,$P$2:$Q$9,2,FALSE)</f>
        <v>8</v>
      </c>
      <c r="M25">
        <v>4</v>
      </c>
      <c r="N25" t="str">
        <f t="shared" si="4"/>
        <v>s</v>
      </c>
      <c r="P25" s="29" t="s">
        <v>1200</v>
      </c>
      <c r="S25" s="29"/>
      <c r="U25" s="22"/>
      <c r="V25" s="22"/>
      <c r="W25" s="22"/>
    </row>
    <row r="26" spans="2:23" x14ac:dyDescent="0.2">
      <c r="B26" s="29" t="s">
        <v>1204</v>
      </c>
      <c r="C26" s="22" t="s">
        <v>1206</v>
      </c>
      <c r="D26" t="str">
        <f t="shared" si="1"/>
        <v>Todis</v>
      </c>
      <c r="E26" s="22" t="str">
        <f>VLOOKUP(D26,audio_list_stym!$A$3:$H$18,8,FALSE)</f>
        <v>ZF</v>
      </c>
      <c r="F26" s="22">
        <v>1</v>
      </c>
      <c r="G26" s="22" t="str">
        <f t="shared" si="2"/>
        <v>Todis.pic.search1</v>
      </c>
      <c r="H26" s="22" t="str">
        <f t="shared" si="3"/>
        <v>ZF_1</v>
      </c>
      <c r="I26">
        <f>VLOOKUP(E26,$P$2:$Q$9,2,FALSE)</f>
        <v>6</v>
      </c>
      <c r="J26" s="30">
        <f>IF(I26&lt;4,I26+1,I26-1)</f>
        <v>5</v>
      </c>
      <c r="K26" s="31">
        <f>IF(I26&lt;4,I26+2,I26-2)</f>
        <v>4</v>
      </c>
      <c r="L26" s="31">
        <f>IF(I26&lt;4,I26+3,I26-3)</f>
        <v>3</v>
      </c>
      <c r="M26">
        <v>1</v>
      </c>
      <c r="N26" t="str">
        <f t="shared" si="4"/>
        <v>q</v>
      </c>
      <c r="P26" s="29" t="s">
        <v>1204</v>
      </c>
      <c r="S26" s="29"/>
      <c r="U26" s="22"/>
      <c r="V26" s="22"/>
      <c r="W26" s="22"/>
    </row>
    <row r="27" spans="2:23" x14ac:dyDescent="0.2">
      <c r="B27" s="29" t="s">
        <v>1204</v>
      </c>
      <c r="C27" s="22" t="s">
        <v>1206</v>
      </c>
      <c r="D27" t="str">
        <f t="shared" si="1"/>
        <v>Todis</v>
      </c>
      <c r="E27" s="22" t="str">
        <f>VLOOKUP(D27,audio_list_stym!$A$3:$H$18,8,FALSE)</f>
        <v>ZF</v>
      </c>
      <c r="F27" s="22">
        <v>2</v>
      </c>
      <c r="G27" s="22" t="str">
        <f t="shared" si="2"/>
        <v>Todis.pic.search2</v>
      </c>
      <c r="H27" s="22" t="str">
        <f t="shared" si="3"/>
        <v>ZF_2</v>
      </c>
      <c r="I27" s="30">
        <f>IF(J27&lt;4,J27+1,J27-1)</f>
        <v>5</v>
      </c>
      <c r="J27">
        <f>VLOOKUP(E27,$P$2:$Q$9,2,FALSE)</f>
        <v>6</v>
      </c>
      <c r="K27" s="31">
        <f>IF(J27&lt;4,J27+2,J27-2)</f>
        <v>4</v>
      </c>
      <c r="L27" s="31">
        <f>IF(J27&lt;4,J27+3,J27-3)</f>
        <v>3</v>
      </c>
      <c r="M27">
        <v>2</v>
      </c>
      <c r="N27" t="str">
        <f t="shared" si="4"/>
        <v>w</v>
      </c>
      <c r="P27" s="29" t="s">
        <v>1208</v>
      </c>
      <c r="S27" s="29"/>
      <c r="U27" s="22"/>
      <c r="V27" s="22"/>
      <c r="W27" s="22"/>
    </row>
    <row r="28" spans="2:23" x14ac:dyDescent="0.2">
      <c r="B28" s="29" t="s">
        <v>1204</v>
      </c>
      <c r="C28" s="22" t="s">
        <v>1206</v>
      </c>
      <c r="D28" t="str">
        <f t="shared" si="1"/>
        <v>Todis</v>
      </c>
      <c r="E28" s="22" t="str">
        <f>VLOOKUP(D28,audio_list_stym!$A$3:$H$18,8,FALSE)</f>
        <v>ZF</v>
      </c>
      <c r="F28" s="22">
        <v>3</v>
      </c>
      <c r="G28" s="22" t="str">
        <f t="shared" si="2"/>
        <v>Todis.pic.search3</v>
      </c>
      <c r="H28" s="22" t="str">
        <f t="shared" si="3"/>
        <v>ZF_3</v>
      </c>
      <c r="I28" s="30">
        <f>IF(K28&lt;4,K28+1,K28-1)</f>
        <v>5</v>
      </c>
      <c r="J28" s="30">
        <f>IF(K28&lt;4,K28+2,K28-2)</f>
        <v>4</v>
      </c>
      <c r="K28">
        <f>VLOOKUP(E28,$P$2:$Q$9,2,FALSE)</f>
        <v>6</v>
      </c>
      <c r="L28" s="31">
        <f>IF(K28&lt;4,K28+3,K28-3)</f>
        <v>3</v>
      </c>
      <c r="M28">
        <v>3</v>
      </c>
      <c r="N28" t="str">
        <f t="shared" si="4"/>
        <v>a</v>
      </c>
      <c r="P28" s="29" t="s">
        <v>1212</v>
      </c>
      <c r="S28" s="29"/>
      <c r="U28" s="22"/>
      <c r="V28" s="22"/>
      <c r="W28" s="22"/>
    </row>
    <row r="29" spans="2:23" x14ac:dyDescent="0.2">
      <c r="B29" s="29" t="s">
        <v>1204</v>
      </c>
      <c r="C29" s="22" t="s">
        <v>1206</v>
      </c>
      <c r="D29" t="str">
        <f t="shared" si="1"/>
        <v>Todis</v>
      </c>
      <c r="E29" s="22" t="str">
        <f>VLOOKUP(D29,audio_list_stym!$A$3:$H$18,8,FALSE)</f>
        <v>ZF</v>
      </c>
      <c r="F29" s="22">
        <v>4</v>
      </c>
      <c r="G29" s="22" t="str">
        <f t="shared" si="2"/>
        <v>Todis.pic.search4</v>
      </c>
      <c r="H29" s="22" t="str">
        <f t="shared" si="3"/>
        <v>ZF_4</v>
      </c>
      <c r="I29" s="30">
        <f>IF(L29&lt;4,L29+1,L29-1)</f>
        <v>5</v>
      </c>
      <c r="J29" s="30">
        <f>IF(L29&lt;4,L29+2,L29-2)</f>
        <v>4</v>
      </c>
      <c r="K29" s="30">
        <f>IF(L29&lt;4,L29+3,L29-3)</f>
        <v>3</v>
      </c>
      <c r="L29">
        <f>VLOOKUP(E29,$P$2:$Q$9,2,FALSE)</f>
        <v>6</v>
      </c>
      <c r="M29">
        <v>4</v>
      </c>
      <c r="N29" t="str">
        <f t="shared" si="4"/>
        <v>s</v>
      </c>
      <c r="P29" s="29" t="s">
        <v>1214</v>
      </c>
      <c r="S29" s="29"/>
      <c r="U29" s="22"/>
      <c r="V29" s="22"/>
      <c r="W29" s="22"/>
    </row>
    <row r="30" spans="2:23" x14ac:dyDescent="0.2">
      <c r="B30" s="29" t="s">
        <v>1212</v>
      </c>
      <c r="C30" s="22" t="s">
        <v>1210</v>
      </c>
      <c r="D30" t="str">
        <f t="shared" si="1"/>
        <v>Pemat</v>
      </c>
      <c r="E30" s="22" t="str">
        <f>VLOOKUP(D30,audio_list_stym!$A$3:$H$18,8,FALSE)</f>
        <v>Ackee</v>
      </c>
      <c r="F30" s="22">
        <v>1</v>
      </c>
      <c r="G30" s="22" t="str">
        <f t="shared" si="2"/>
        <v>Pemat.pic.search1</v>
      </c>
      <c r="H30" s="22" t="str">
        <f t="shared" si="3"/>
        <v>Ackee_1</v>
      </c>
      <c r="I30">
        <f>VLOOKUP(E30,$P$2:$Q$9,2,FALSE)</f>
        <v>1</v>
      </c>
      <c r="J30" s="30">
        <f>IF(I30&lt;4,I30+1,I30-1)</f>
        <v>2</v>
      </c>
      <c r="K30" s="31">
        <f>IF(I30&lt;4,I30+2,I30-2)</f>
        <v>3</v>
      </c>
      <c r="L30" s="31">
        <f>IF(I30&lt;4,I30+3,I30-3)</f>
        <v>4</v>
      </c>
      <c r="M30">
        <v>1</v>
      </c>
      <c r="N30" t="str">
        <f t="shared" si="4"/>
        <v>q</v>
      </c>
      <c r="P30" s="29" t="s">
        <v>1216</v>
      </c>
      <c r="S30" s="29"/>
      <c r="U30" s="22"/>
      <c r="V30" s="22"/>
      <c r="W30" s="22"/>
    </row>
    <row r="31" spans="2:23" x14ac:dyDescent="0.2">
      <c r="B31" s="29" t="s">
        <v>1214</v>
      </c>
      <c r="C31" s="22" t="s">
        <v>1210</v>
      </c>
      <c r="D31" t="str">
        <f t="shared" si="1"/>
        <v>Pemat</v>
      </c>
      <c r="E31" s="22" t="str">
        <f>VLOOKUP(D31,audio_list_stym!$A$3:$H$18,8,FALSE)</f>
        <v>Ackee</v>
      </c>
      <c r="F31" s="22">
        <v>2</v>
      </c>
      <c r="G31" s="22" t="str">
        <f t="shared" si="2"/>
        <v>Pemat.pic.search2</v>
      </c>
      <c r="H31" s="22" t="str">
        <f t="shared" si="3"/>
        <v>Ackee_2</v>
      </c>
      <c r="I31" s="30">
        <f>IF(J31&lt;4,J31+1,J31-1)</f>
        <v>2</v>
      </c>
      <c r="J31">
        <f>VLOOKUP(E31,$P$2:$Q$9,2,FALSE)</f>
        <v>1</v>
      </c>
      <c r="K31" s="31">
        <f>IF(J31&lt;4,J31+2,J31-2)</f>
        <v>3</v>
      </c>
      <c r="L31" s="31">
        <f>IF(J31&lt;4,J31+3,J31-3)</f>
        <v>4</v>
      </c>
      <c r="M31">
        <v>2</v>
      </c>
      <c r="N31" t="str">
        <f t="shared" si="4"/>
        <v>w</v>
      </c>
      <c r="P31" s="29" t="s">
        <v>1218</v>
      </c>
      <c r="S31" s="29"/>
      <c r="U31" s="22"/>
      <c r="V31" s="22"/>
      <c r="W31" s="22"/>
    </row>
    <row r="32" spans="2:23" x14ac:dyDescent="0.2">
      <c r="B32" s="29" t="s">
        <v>1216</v>
      </c>
      <c r="C32" s="22" t="s">
        <v>1210</v>
      </c>
      <c r="D32" t="str">
        <f t="shared" si="1"/>
        <v>Pemat</v>
      </c>
      <c r="E32" s="22" t="str">
        <f>VLOOKUP(D32,audio_list_stym!$A$3:$H$18,8,FALSE)</f>
        <v>Ackee</v>
      </c>
      <c r="F32" s="22">
        <v>3</v>
      </c>
      <c r="G32" s="22" t="str">
        <f t="shared" si="2"/>
        <v>Pemat.pic.search3</v>
      </c>
      <c r="H32" s="22" t="str">
        <f t="shared" si="3"/>
        <v>Ackee_3</v>
      </c>
      <c r="I32" s="30">
        <f>IF(K32&lt;4,K32+1,K32-1)</f>
        <v>2</v>
      </c>
      <c r="J32" s="30">
        <f>IF(K32&lt;4,K32+2,K32-2)</f>
        <v>3</v>
      </c>
      <c r="K32">
        <f>VLOOKUP(E32,$P$2:$Q$9,2,FALSE)</f>
        <v>1</v>
      </c>
      <c r="L32" s="31">
        <f>IF(K32&lt;4,K32+3,K32-3)</f>
        <v>4</v>
      </c>
      <c r="M32">
        <v>3</v>
      </c>
      <c r="N32" t="str">
        <f t="shared" si="4"/>
        <v>a</v>
      </c>
      <c r="P32" s="29" t="s">
        <v>1220</v>
      </c>
      <c r="S32" s="29"/>
      <c r="U32" s="22"/>
      <c r="V32" s="22"/>
      <c r="W32" s="22"/>
    </row>
    <row r="33" spans="1:23" x14ac:dyDescent="0.2">
      <c r="B33" s="29" t="s">
        <v>1218</v>
      </c>
      <c r="C33" s="22" t="s">
        <v>1210</v>
      </c>
      <c r="D33" t="str">
        <f t="shared" si="1"/>
        <v>Pemat</v>
      </c>
      <c r="E33" s="22" t="str">
        <f>VLOOKUP(D33,audio_list_stym!$A$3:$H$18,8,FALSE)</f>
        <v>Ackee</v>
      </c>
      <c r="F33" s="22">
        <v>4</v>
      </c>
      <c r="G33" s="22" t="str">
        <f t="shared" si="2"/>
        <v>Pemat.pic.search4</v>
      </c>
      <c r="H33" s="22" t="str">
        <f t="shared" si="3"/>
        <v>Ackee_4</v>
      </c>
      <c r="I33" s="30">
        <f>IF(L33&lt;4,L33+1,L33-1)</f>
        <v>2</v>
      </c>
      <c r="J33" s="30">
        <f>IF(L33&lt;4,L33+2,L33-2)</f>
        <v>3</v>
      </c>
      <c r="K33" s="30">
        <f>IF(L33&lt;4,L33+3,L33-3)</f>
        <v>4</v>
      </c>
      <c r="L33">
        <f>VLOOKUP(E33,$P$2:$Q$9,2,FALSE)</f>
        <v>1</v>
      </c>
      <c r="M33">
        <v>4</v>
      </c>
      <c r="N33" t="str">
        <f t="shared" si="4"/>
        <v>s</v>
      </c>
      <c r="P33" s="29" t="s">
        <v>1240</v>
      </c>
      <c r="S33" s="29"/>
      <c r="U33" s="22"/>
      <c r="V33" s="22"/>
      <c r="W33" s="22"/>
    </row>
    <row r="34" spans="1:23" x14ac:dyDescent="0.2">
      <c r="A34">
        <v>1</v>
      </c>
      <c r="B34" s="29" t="s">
        <v>1220</v>
      </c>
      <c r="C34" s="22" t="s">
        <v>1182</v>
      </c>
      <c r="D34" t="str">
        <f>LEFT(C34,5)</f>
        <v>Renan</v>
      </c>
      <c r="E34" s="22" t="str">
        <f>VLOOKUP(D34,audio_list_stym!$A$3:$H$18,8,FALSE)</f>
        <v>Ake</v>
      </c>
      <c r="F34" s="22">
        <v>5</v>
      </c>
      <c r="G34" s="22" t="str">
        <f t="shared" si="2"/>
        <v>Renan.pic.search5</v>
      </c>
      <c r="H34" s="22" t="str">
        <f>E34&amp;"_"&amp;A34</f>
        <v>Ake_1</v>
      </c>
      <c r="I34" s="30">
        <f>IF(L34&lt;4,L34+1,L34-1)</f>
        <v>3</v>
      </c>
      <c r="J34" s="30">
        <f>IF(L34&lt;4,L34+2,L34-2)</f>
        <v>4</v>
      </c>
      <c r="K34" s="30">
        <f>IF(L34&lt;4,L34+3,L34-3)</f>
        <v>5</v>
      </c>
      <c r="L34">
        <f>VLOOKUP(E34,$P$2:$Q$9,2,FALSE)</f>
        <v>2</v>
      </c>
      <c r="M34">
        <v>4</v>
      </c>
      <c r="N34" t="str">
        <f t="shared" si="4"/>
        <v>s</v>
      </c>
      <c r="P34" s="29" t="s">
        <v>1222</v>
      </c>
      <c r="S34" s="29"/>
      <c r="U34" s="22"/>
      <c r="V34" s="22"/>
      <c r="W34" s="22"/>
    </row>
    <row r="35" spans="1:23" x14ac:dyDescent="0.2">
      <c r="A35">
        <v>2</v>
      </c>
      <c r="B35" s="29" t="s">
        <v>1240</v>
      </c>
      <c r="C35" s="22" t="s">
        <v>1182</v>
      </c>
      <c r="D35" t="str">
        <f t="shared" ref="D35:D37" si="7">LEFT(C35,5)</f>
        <v>Renan</v>
      </c>
      <c r="E35" s="22" t="str">
        <f>VLOOKUP(D35,audio_list_stym!$A$3:$H$18,8,FALSE)</f>
        <v>Ake</v>
      </c>
      <c r="F35" s="22">
        <v>6</v>
      </c>
      <c r="G35" s="22" t="str">
        <f t="shared" si="2"/>
        <v>Renan.pic.search6</v>
      </c>
      <c r="H35" s="22" t="str">
        <f t="shared" ref="H35:H65" si="8">E35&amp;"_"&amp;A35</f>
        <v>Ake_2</v>
      </c>
      <c r="I35" s="30">
        <f>IF(K35&lt;4,K35+1,K35-1)</f>
        <v>3</v>
      </c>
      <c r="J35" s="30">
        <f>IF(K35&lt;4,K35+2,K35-2)</f>
        <v>4</v>
      </c>
      <c r="K35">
        <f>VLOOKUP(E35,$P$2:$Q$9,2,FALSE)</f>
        <v>2</v>
      </c>
      <c r="L35" s="30">
        <f>IF(K35&lt;4,K35+3,K35-3)</f>
        <v>5</v>
      </c>
      <c r="M35">
        <v>3</v>
      </c>
      <c r="N35" t="str">
        <f t="shared" si="4"/>
        <v>a</v>
      </c>
      <c r="P35" s="29" t="s">
        <v>1224</v>
      </c>
      <c r="S35" s="29"/>
      <c r="U35" s="22"/>
      <c r="V35" s="22"/>
      <c r="W35" s="22"/>
    </row>
    <row r="36" spans="1:23" x14ac:dyDescent="0.2">
      <c r="A36">
        <v>3</v>
      </c>
      <c r="B36" s="29" t="s">
        <v>1222</v>
      </c>
      <c r="C36" s="22" t="s">
        <v>1182</v>
      </c>
      <c r="D36" t="str">
        <f t="shared" si="7"/>
        <v>Renan</v>
      </c>
      <c r="E36" s="22" t="str">
        <f>VLOOKUP(D36,audio_list_stym!$A$3:$H$18,8,FALSE)</f>
        <v>Ake</v>
      </c>
      <c r="F36" s="22">
        <v>7</v>
      </c>
      <c r="G36" s="22" t="str">
        <f t="shared" si="2"/>
        <v>Renan.pic.search7</v>
      </c>
      <c r="H36" s="22" t="str">
        <f t="shared" si="8"/>
        <v>Ake_3</v>
      </c>
      <c r="I36" s="30">
        <f>IF(J36&lt;4,J36+1,J36-1)</f>
        <v>3</v>
      </c>
      <c r="J36">
        <f>VLOOKUP(E36,$P$2:$Q$9,2,FALSE)</f>
        <v>2</v>
      </c>
      <c r="K36" s="30">
        <f>IF(J3&lt;4,J36+2,J36-2)</f>
        <v>4</v>
      </c>
      <c r="L36" s="30">
        <f>IF(J36&lt;4,J36+3,J36-3)</f>
        <v>5</v>
      </c>
      <c r="M36">
        <v>2</v>
      </c>
      <c r="N36" t="str">
        <f t="shared" si="4"/>
        <v>w</v>
      </c>
      <c r="S36" s="29"/>
      <c r="U36" s="22"/>
      <c r="V36" s="22"/>
      <c r="W36" s="22"/>
    </row>
    <row r="37" spans="1:23" x14ac:dyDescent="0.2">
      <c r="A37">
        <v>4</v>
      </c>
      <c r="B37" s="29" t="s">
        <v>1224</v>
      </c>
      <c r="C37" s="22" t="s">
        <v>1182</v>
      </c>
      <c r="D37" t="str">
        <f t="shared" si="7"/>
        <v>Renan</v>
      </c>
      <c r="E37" s="22" t="str">
        <f>VLOOKUP(D37,audio_list_stym!$A$3:$H$18,8,FALSE)</f>
        <v>Ake</v>
      </c>
      <c r="F37" s="22">
        <v>8</v>
      </c>
      <c r="G37" s="22" t="str">
        <f t="shared" si="2"/>
        <v>Renan.pic.search8</v>
      </c>
      <c r="H37" s="22" t="str">
        <f t="shared" si="8"/>
        <v>Ake_4</v>
      </c>
      <c r="I37">
        <f>VLOOKUP(E37,$P$2:$Q$9,2,FALSE)</f>
        <v>2</v>
      </c>
      <c r="J37" s="30">
        <f>IF(I37&lt;4,I37+2,I37-2)</f>
        <v>4</v>
      </c>
      <c r="K37" s="30">
        <f>IF(I37&lt;4,I37+3,I37-3)</f>
        <v>5</v>
      </c>
      <c r="L37" s="30">
        <f>IF(I37&lt;4,I37+4,I37-4)</f>
        <v>6</v>
      </c>
      <c r="M37">
        <v>1</v>
      </c>
      <c r="N37" t="str">
        <f t="shared" si="4"/>
        <v>q</v>
      </c>
      <c r="S37" s="29"/>
      <c r="U37" s="22"/>
      <c r="V37" s="22"/>
      <c r="W37" s="22"/>
    </row>
    <row r="38" spans="1:23" x14ac:dyDescent="0.2">
      <c r="A38">
        <v>1</v>
      </c>
      <c r="B38" s="29" t="s">
        <v>1216</v>
      </c>
      <c r="C38" s="22" t="s">
        <v>1186</v>
      </c>
      <c r="D38" t="str">
        <f t="shared" si="1"/>
        <v>Baroh</v>
      </c>
      <c r="E38" s="22" t="str">
        <f>VLOOKUP(D38,audio_list_stym!$A$3:$H$18,8,FALSE)</f>
        <v>Finger</v>
      </c>
      <c r="F38" s="22">
        <v>5</v>
      </c>
      <c r="G38" s="22" t="str">
        <f t="shared" si="2"/>
        <v>Baroh.pic.search5</v>
      </c>
      <c r="H38" s="22" t="str">
        <f t="shared" si="8"/>
        <v>Finger_1</v>
      </c>
      <c r="I38" s="30">
        <f>IF(L38&lt;4,L38+1,L38-1)</f>
        <v>4</v>
      </c>
      <c r="J38" s="30">
        <f>IF(L38&lt;4,L38+2,L38-2)</f>
        <v>5</v>
      </c>
      <c r="K38" s="30">
        <f>IF(L38&lt;4,L38+3,L38-3)</f>
        <v>6</v>
      </c>
      <c r="L38">
        <f>VLOOKUP(E38,$P$2:$Q$9,2,FALSE)</f>
        <v>3</v>
      </c>
      <c r="M38">
        <v>4</v>
      </c>
      <c r="N38" t="str">
        <f t="shared" si="4"/>
        <v>s</v>
      </c>
      <c r="S38" s="29"/>
      <c r="U38" s="22"/>
      <c r="V38" s="22"/>
      <c r="W38" s="22"/>
    </row>
    <row r="39" spans="1:23" x14ac:dyDescent="0.2">
      <c r="A39">
        <v>2</v>
      </c>
      <c r="B39" s="29" t="s">
        <v>1218</v>
      </c>
      <c r="C39" s="22" t="s">
        <v>1186</v>
      </c>
      <c r="D39" t="str">
        <f t="shared" si="1"/>
        <v>Baroh</v>
      </c>
      <c r="E39" s="22" t="str">
        <f>VLOOKUP(D39,audio_list_stym!$A$3:$H$18,8,FALSE)</f>
        <v>Finger</v>
      </c>
      <c r="F39" s="22">
        <v>6</v>
      </c>
      <c r="G39" s="22" t="str">
        <f t="shared" si="2"/>
        <v>Baroh.pic.search6</v>
      </c>
      <c r="H39" s="22" t="str">
        <f t="shared" si="8"/>
        <v>Finger_2</v>
      </c>
      <c r="I39" s="30">
        <f>IF(K39&lt;4,K39+1,K39-1)</f>
        <v>4</v>
      </c>
      <c r="J39" s="30">
        <f>IF(K39&lt;4,K39+2,K39-2)</f>
        <v>5</v>
      </c>
      <c r="K39">
        <f>VLOOKUP(E39,$P$2:$Q$9,2,FALSE)</f>
        <v>3</v>
      </c>
      <c r="L39" s="30">
        <f>IF(K39&lt;4,K39+3,K39-3)</f>
        <v>6</v>
      </c>
      <c r="M39">
        <v>3</v>
      </c>
      <c r="N39" t="str">
        <f t="shared" si="4"/>
        <v>a</v>
      </c>
      <c r="S39" s="29"/>
      <c r="U39" s="22"/>
      <c r="V39" s="22"/>
      <c r="W39" s="22"/>
    </row>
    <row r="40" spans="1:23" x14ac:dyDescent="0.2">
      <c r="A40">
        <v>3</v>
      </c>
      <c r="B40" s="29" t="s">
        <v>1220</v>
      </c>
      <c r="C40" s="22" t="s">
        <v>1186</v>
      </c>
      <c r="D40" t="str">
        <f t="shared" si="1"/>
        <v>Baroh</v>
      </c>
      <c r="E40" s="22" t="str">
        <f>VLOOKUP(D40,audio_list_stym!$A$3:$H$18,8,FALSE)</f>
        <v>Finger</v>
      </c>
      <c r="F40" s="22">
        <v>7</v>
      </c>
      <c r="G40" s="22" t="str">
        <f t="shared" si="2"/>
        <v>Baroh.pic.search7</v>
      </c>
      <c r="H40" s="22" t="str">
        <f t="shared" si="8"/>
        <v>Finger_3</v>
      </c>
      <c r="I40" s="30">
        <f>IF(J40&lt;4,J40+1,J40-1)</f>
        <v>4</v>
      </c>
      <c r="J40">
        <f>VLOOKUP(E40,$P$2:$Q$9,2,FALSE)</f>
        <v>3</v>
      </c>
      <c r="K40" s="30">
        <f>IF(J7&lt;4,J40+2,J40-2)</f>
        <v>5</v>
      </c>
      <c r="L40" s="30">
        <f>IF(J40&lt;4,J40+3,J40-3)</f>
        <v>6</v>
      </c>
      <c r="M40">
        <v>2</v>
      </c>
      <c r="N40" t="str">
        <f t="shared" si="4"/>
        <v>w</v>
      </c>
      <c r="S40" s="29"/>
      <c r="U40" s="22"/>
      <c r="V40" s="22"/>
      <c r="W40" s="22"/>
    </row>
    <row r="41" spans="1:23" x14ac:dyDescent="0.2">
      <c r="A41">
        <v>4</v>
      </c>
      <c r="B41" s="29" t="s">
        <v>1240</v>
      </c>
      <c r="C41" s="22" t="s">
        <v>1186</v>
      </c>
      <c r="D41" t="str">
        <f t="shared" si="1"/>
        <v>Baroh</v>
      </c>
      <c r="E41" s="22" t="str">
        <f>VLOOKUP(D41,audio_list_stym!$A$3:$H$18,8,FALSE)</f>
        <v>Finger</v>
      </c>
      <c r="F41" s="22">
        <v>8</v>
      </c>
      <c r="G41" s="22" t="str">
        <f t="shared" si="2"/>
        <v>Baroh.pic.search8</v>
      </c>
      <c r="H41" s="22" t="str">
        <f t="shared" si="8"/>
        <v>Finger_4</v>
      </c>
      <c r="I41">
        <f>VLOOKUP(E41,$P$2:$Q$9,2,FALSE)</f>
        <v>3</v>
      </c>
      <c r="J41" s="30">
        <f>IF(I41&lt;4,I41+2,I41-2)</f>
        <v>5</v>
      </c>
      <c r="K41" s="30">
        <f>IF(I41&lt;4,I41+3,I41-3)</f>
        <v>6</v>
      </c>
      <c r="L41" s="30">
        <f>IF(I41&lt;4,I41+4,I41-4)</f>
        <v>7</v>
      </c>
      <c r="M41">
        <v>1</v>
      </c>
      <c r="N41" t="str">
        <f t="shared" si="4"/>
        <v>q</v>
      </c>
      <c r="S41" s="29"/>
      <c r="U41" s="22"/>
      <c r="V41" s="22"/>
      <c r="W41" s="22"/>
    </row>
    <row r="42" spans="1:23" x14ac:dyDescent="0.2">
      <c r="A42">
        <v>1</v>
      </c>
      <c r="B42" s="29" t="s">
        <v>1224</v>
      </c>
      <c r="C42" s="22" t="s">
        <v>1190</v>
      </c>
      <c r="D42" t="str">
        <f t="shared" si="1"/>
        <v>Liroh</v>
      </c>
      <c r="E42" s="22" t="str">
        <f>VLOOKUP(D42,audio_list_stym!$A$3:$H$18,8,FALSE)</f>
        <v>Gac</v>
      </c>
      <c r="F42" s="22">
        <v>5</v>
      </c>
      <c r="G42" s="22" t="str">
        <f t="shared" si="2"/>
        <v>Liroh.pic.search5</v>
      </c>
      <c r="H42" s="22" t="str">
        <f t="shared" si="8"/>
        <v>Gac_1</v>
      </c>
      <c r="I42" s="30">
        <f>IF(L42&lt;4,L42+1,L42-1)</f>
        <v>4</v>
      </c>
      <c r="J42" s="30">
        <f>IF(L42&lt;4,L42+2,L42-2)</f>
        <v>3</v>
      </c>
      <c r="K42" s="30">
        <f>IF(L42&lt;4,L42+3,L42-3)</f>
        <v>2</v>
      </c>
      <c r="L42">
        <f>VLOOKUP(E42,$P$2:$Q$9,2,FALSE)</f>
        <v>5</v>
      </c>
      <c r="M42">
        <v>4</v>
      </c>
      <c r="N42" t="str">
        <f t="shared" si="4"/>
        <v>s</v>
      </c>
      <c r="S42" s="29"/>
      <c r="U42" s="22"/>
      <c r="V42" s="22"/>
      <c r="W42" s="22"/>
    </row>
    <row r="43" spans="1:23" x14ac:dyDescent="0.2">
      <c r="A43">
        <v>2</v>
      </c>
      <c r="B43" s="29" t="s">
        <v>1240</v>
      </c>
      <c r="C43" s="22" t="s">
        <v>1190</v>
      </c>
      <c r="D43" t="str">
        <f t="shared" si="1"/>
        <v>Liroh</v>
      </c>
      <c r="E43" s="22" t="str">
        <f>VLOOKUP(D43,audio_list_stym!$A$3:$H$18,8,FALSE)</f>
        <v>Gac</v>
      </c>
      <c r="F43" s="22">
        <v>6</v>
      </c>
      <c r="G43" s="22" t="str">
        <f t="shared" si="2"/>
        <v>Liroh.pic.search6</v>
      </c>
      <c r="H43" s="22" t="str">
        <f t="shared" si="8"/>
        <v>Gac_2</v>
      </c>
      <c r="I43" s="30">
        <f>IF(K43&lt;4,K43+1,K43-1)</f>
        <v>4</v>
      </c>
      <c r="J43" s="30">
        <f>IF(K43&lt;4,K43+2,K43-2)</f>
        <v>3</v>
      </c>
      <c r="K43">
        <f>VLOOKUP(E43,$P$2:$Q$9,2,FALSE)</f>
        <v>5</v>
      </c>
      <c r="L43" s="30">
        <f>IF(K43&lt;4,K43+3,K43-3)</f>
        <v>2</v>
      </c>
      <c r="M43">
        <v>3</v>
      </c>
      <c r="N43" t="str">
        <f t="shared" si="4"/>
        <v>a</v>
      </c>
      <c r="S43" s="29"/>
      <c r="U43" s="22"/>
      <c r="V43" s="22"/>
      <c r="W43" s="22"/>
    </row>
    <row r="44" spans="1:23" x14ac:dyDescent="0.2">
      <c r="A44">
        <v>3</v>
      </c>
      <c r="B44" s="29" t="s">
        <v>1218</v>
      </c>
      <c r="C44" s="22" t="s">
        <v>1190</v>
      </c>
      <c r="D44" t="str">
        <f t="shared" si="1"/>
        <v>Liroh</v>
      </c>
      <c r="E44" s="22" t="str">
        <f>VLOOKUP(D44,audio_list_stym!$A$3:$H$18,8,FALSE)</f>
        <v>Gac</v>
      </c>
      <c r="F44" s="22">
        <v>7</v>
      </c>
      <c r="G44" s="22" t="str">
        <f t="shared" si="2"/>
        <v>Liroh.pic.search7</v>
      </c>
      <c r="H44" s="22" t="str">
        <f t="shared" si="8"/>
        <v>Gac_3</v>
      </c>
      <c r="I44" s="30">
        <f>IF(J44&lt;4,J44+1,J44-1)</f>
        <v>4</v>
      </c>
      <c r="J44">
        <f>VLOOKUP(E44,$P$2:$Q$9,2,FALSE)</f>
        <v>5</v>
      </c>
      <c r="K44" s="30">
        <f>IF(J11&lt;4,J44+2,J44-2)</f>
        <v>3</v>
      </c>
      <c r="L44" s="30">
        <f>IF(J44&lt;4,J44+3,J44-3)</f>
        <v>2</v>
      </c>
      <c r="M44">
        <v>2</v>
      </c>
      <c r="N44" t="str">
        <f t="shared" si="4"/>
        <v>w</v>
      </c>
      <c r="S44" s="29"/>
      <c r="U44" s="22"/>
      <c r="V44" s="22"/>
      <c r="W44" s="22"/>
    </row>
    <row r="45" spans="1:23" x14ac:dyDescent="0.2">
      <c r="A45">
        <v>4</v>
      </c>
      <c r="B45" s="29" t="s">
        <v>1216</v>
      </c>
      <c r="C45" s="22" t="s">
        <v>1190</v>
      </c>
      <c r="D45" t="str">
        <f t="shared" si="1"/>
        <v>Liroh</v>
      </c>
      <c r="E45" s="22" t="str">
        <f>VLOOKUP(D45,audio_list_stym!$A$3:$H$18,8,FALSE)</f>
        <v>Gac</v>
      </c>
      <c r="F45" s="22">
        <v>8</v>
      </c>
      <c r="G45" s="22" t="str">
        <f t="shared" si="2"/>
        <v>Liroh.pic.search8</v>
      </c>
      <c r="H45" s="22" t="str">
        <f t="shared" si="8"/>
        <v>Gac_4</v>
      </c>
      <c r="I45">
        <f>VLOOKUP(E45,$P$2:$Q$9,2,FALSE)</f>
        <v>5</v>
      </c>
      <c r="J45" s="30">
        <f>IF(I45&lt;4,I45+2,I45-2)</f>
        <v>3</v>
      </c>
      <c r="K45" s="30">
        <f>IF(I45&lt;4,I45+3,I45-3)</f>
        <v>2</v>
      </c>
      <c r="L45" s="30">
        <f>IF(I45&lt;4,I45+4,I45-4)</f>
        <v>1</v>
      </c>
      <c r="M45">
        <v>1</v>
      </c>
      <c r="N45" t="str">
        <f t="shared" si="4"/>
        <v>q</v>
      </c>
      <c r="S45" s="29"/>
      <c r="U45" s="22"/>
      <c r="V45" s="22"/>
      <c r="W45" s="22"/>
    </row>
    <row r="46" spans="1:23" x14ac:dyDescent="0.2">
      <c r="A46">
        <v>1</v>
      </c>
      <c r="B46" s="29" t="s">
        <v>1222</v>
      </c>
      <c r="C46" s="22" t="s">
        <v>1194</v>
      </c>
      <c r="D46" t="str">
        <f t="shared" si="1"/>
        <v>Fimon</v>
      </c>
      <c r="E46" s="22" t="str">
        <f>VLOOKUP(D46,audio_list_stym!$A$3:$H$18,8,FALSE)</f>
        <v>Noni</v>
      </c>
      <c r="F46" s="22">
        <v>5</v>
      </c>
      <c r="G46" s="22" t="str">
        <f t="shared" si="2"/>
        <v>Fimon.pic.search5</v>
      </c>
      <c r="H46" s="22" t="str">
        <f t="shared" si="8"/>
        <v>Noni_1</v>
      </c>
      <c r="I46" s="30">
        <f>IF(L46&lt;4,L46+1,L46-1)</f>
        <v>6</v>
      </c>
      <c r="J46" s="30">
        <f>IF(L46&lt;4,L46+2,L46-2)</f>
        <v>5</v>
      </c>
      <c r="K46" s="30">
        <f>IF(L46&lt;4,L46+3,L46-3)</f>
        <v>4</v>
      </c>
      <c r="L46">
        <f>VLOOKUP(E46,$P$2:$Q$9,2,FALSE)</f>
        <v>7</v>
      </c>
      <c r="M46">
        <v>4</v>
      </c>
      <c r="N46" t="str">
        <f t="shared" si="4"/>
        <v>s</v>
      </c>
      <c r="S46" s="29"/>
      <c r="U46" s="22"/>
      <c r="V46" s="22"/>
      <c r="W46" s="22"/>
    </row>
    <row r="47" spans="1:23" x14ac:dyDescent="0.2">
      <c r="A47">
        <v>2</v>
      </c>
      <c r="B47" s="29" t="s">
        <v>1224</v>
      </c>
      <c r="C47" s="22" t="s">
        <v>1194</v>
      </c>
      <c r="D47" t="str">
        <f t="shared" si="1"/>
        <v>Fimon</v>
      </c>
      <c r="E47" s="22" t="str">
        <f>VLOOKUP(D47,audio_list_stym!$A$3:$H$18,8,FALSE)</f>
        <v>Noni</v>
      </c>
      <c r="F47" s="22">
        <v>6</v>
      </c>
      <c r="G47" s="22" t="str">
        <f t="shared" si="2"/>
        <v>Fimon.pic.search6</v>
      </c>
      <c r="H47" s="22" t="str">
        <f t="shared" si="8"/>
        <v>Noni_2</v>
      </c>
      <c r="I47" s="30">
        <f>IF(K47&lt;4,K47+1,K47-1)</f>
        <v>6</v>
      </c>
      <c r="J47" s="30">
        <f>IF(K47&lt;4,K47+2,K47-2)</f>
        <v>5</v>
      </c>
      <c r="K47">
        <f>VLOOKUP(E47,$P$2:$Q$9,2,FALSE)</f>
        <v>7</v>
      </c>
      <c r="L47" s="30">
        <f>IF(K47&lt;4,K47+3,K47-3)</f>
        <v>4</v>
      </c>
      <c r="M47">
        <v>3</v>
      </c>
      <c r="N47" t="str">
        <f t="shared" si="4"/>
        <v>a</v>
      </c>
      <c r="S47" s="29"/>
      <c r="U47" s="22"/>
      <c r="V47" s="22"/>
      <c r="W47" s="22"/>
    </row>
    <row r="48" spans="1:23" x14ac:dyDescent="0.2">
      <c r="A48">
        <v>3</v>
      </c>
      <c r="B48" s="29" t="s">
        <v>1220</v>
      </c>
      <c r="C48" s="22" t="s">
        <v>1194</v>
      </c>
      <c r="D48" t="str">
        <f t="shared" si="1"/>
        <v>Fimon</v>
      </c>
      <c r="E48" s="22" t="str">
        <f>VLOOKUP(D48,audio_list_stym!$A$3:$H$18,8,FALSE)</f>
        <v>Noni</v>
      </c>
      <c r="F48" s="22">
        <v>7</v>
      </c>
      <c r="G48" s="22" t="str">
        <f t="shared" si="2"/>
        <v>Fimon.pic.search7</v>
      </c>
      <c r="H48" s="22" t="str">
        <f t="shared" si="8"/>
        <v>Noni_3</v>
      </c>
      <c r="I48" s="30">
        <f>IF(J48&lt;4,J48+1,J48-1)</f>
        <v>6</v>
      </c>
      <c r="J48">
        <f>VLOOKUP(E48,$P$2:$Q$9,2,FALSE)</f>
        <v>7</v>
      </c>
      <c r="K48" s="30">
        <f>IF(J15&lt;4,J48+2,J48-2)</f>
        <v>5</v>
      </c>
      <c r="L48" s="30">
        <f>IF(J48&lt;4,J48+3,J48-3)</f>
        <v>4</v>
      </c>
      <c r="M48">
        <v>2</v>
      </c>
      <c r="N48" t="str">
        <f t="shared" si="4"/>
        <v>w</v>
      </c>
      <c r="S48" s="29"/>
      <c r="U48" s="22"/>
      <c r="V48" s="22"/>
      <c r="W48" s="22"/>
    </row>
    <row r="49" spans="1:23" x14ac:dyDescent="0.2">
      <c r="A49">
        <v>4</v>
      </c>
      <c r="B49" s="29" t="s">
        <v>1240</v>
      </c>
      <c r="C49" s="22" t="s">
        <v>1194</v>
      </c>
      <c r="D49" t="str">
        <f t="shared" si="1"/>
        <v>Fimon</v>
      </c>
      <c r="E49" s="22" t="str">
        <f>VLOOKUP(D49,audio_list_stym!$A$3:$H$18,8,FALSE)</f>
        <v>Noni</v>
      </c>
      <c r="F49" s="22">
        <v>8</v>
      </c>
      <c r="G49" s="22" t="str">
        <f t="shared" si="2"/>
        <v>Fimon.pic.search8</v>
      </c>
      <c r="H49" s="22" t="str">
        <f t="shared" si="8"/>
        <v>Noni_4</v>
      </c>
      <c r="I49">
        <f>VLOOKUP(E49,$P$2:$Q$9,2,FALSE)</f>
        <v>7</v>
      </c>
      <c r="J49" s="30">
        <f>IF(I49&lt;4,I49+2,I49-2)</f>
        <v>5</v>
      </c>
      <c r="K49" s="30">
        <f>IF(I49&lt;4,I49+3,I49-3)</f>
        <v>4</v>
      </c>
      <c r="L49" s="32">
        <f>IF(I49&lt;4,I49+4,I49-4)</f>
        <v>3</v>
      </c>
      <c r="M49">
        <v>1</v>
      </c>
      <c r="N49" t="str">
        <f t="shared" si="4"/>
        <v>q</v>
      </c>
      <c r="S49" s="29"/>
      <c r="U49" s="22"/>
      <c r="V49" s="22"/>
      <c r="W49" s="22"/>
    </row>
    <row r="50" spans="1:23" x14ac:dyDescent="0.2">
      <c r="A50">
        <v>1</v>
      </c>
      <c r="B50" s="29" t="s">
        <v>1216</v>
      </c>
      <c r="C50" s="22" t="s">
        <v>1198</v>
      </c>
      <c r="D50" t="str">
        <f t="shared" si="1"/>
        <v>Codis</v>
      </c>
      <c r="E50" s="22" t="str">
        <f>VLOOKUP(D50,audio_list_stym!$A$3:$H$18,8,FALSE)</f>
        <v>Sapota</v>
      </c>
      <c r="F50" s="22">
        <v>5</v>
      </c>
      <c r="G50" s="22" t="str">
        <f t="shared" si="2"/>
        <v>Codis.pic.search5</v>
      </c>
      <c r="H50" s="22" t="str">
        <f t="shared" si="8"/>
        <v>Sapota_1</v>
      </c>
      <c r="I50" s="30">
        <f>IF(L50&lt;4,L50+1,L50-1)</f>
        <v>3</v>
      </c>
      <c r="J50" s="30">
        <f>IF(L50&lt;4,L50+2,L50-2)</f>
        <v>2</v>
      </c>
      <c r="K50" s="30">
        <f>IF(L50&lt;4,L50+3,L50-3)</f>
        <v>1</v>
      </c>
      <c r="L50">
        <f>VLOOKUP(E50,$P$2:$Q$9,2,FALSE)</f>
        <v>4</v>
      </c>
      <c r="M50">
        <v>4</v>
      </c>
      <c r="N50" t="str">
        <f t="shared" si="4"/>
        <v>s</v>
      </c>
      <c r="S50" s="29"/>
      <c r="U50" s="22"/>
      <c r="V50" s="22"/>
      <c r="W50" s="22"/>
    </row>
    <row r="51" spans="1:23" x14ac:dyDescent="0.2">
      <c r="A51">
        <v>2</v>
      </c>
      <c r="B51" s="29" t="s">
        <v>1218</v>
      </c>
      <c r="C51" s="22" t="s">
        <v>1198</v>
      </c>
      <c r="D51" t="str">
        <f t="shared" si="1"/>
        <v>Codis</v>
      </c>
      <c r="E51" s="22" t="str">
        <f>VLOOKUP(D51,audio_list_stym!$A$3:$H$18,8,FALSE)</f>
        <v>Sapota</v>
      </c>
      <c r="F51" s="22">
        <v>6</v>
      </c>
      <c r="G51" s="22" t="str">
        <f t="shared" si="2"/>
        <v>Codis.pic.search6</v>
      </c>
      <c r="H51" s="22" t="str">
        <f t="shared" si="8"/>
        <v>Sapota_2</v>
      </c>
      <c r="I51" s="30">
        <f>IF(K51&lt;4,K51+1,K51-1)</f>
        <v>3</v>
      </c>
      <c r="J51" s="30">
        <f>IF(K51&lt;4,K51+2,K51-2)</f>
        <v>2</v>
      </c>
      <c r="K51">
        <f>VLOOKUP(E51,$P$2:$Q$9,2,FALSE)</f>
        <v>4</v>
      </c>
      <c r="L51" s="30">
        <f>IF(K51&lt;4,K51+3,K51-3)</f>
        <v>1</v>
      </c>
      <c r="M51">
        <v>3</v>
      </c>
      <c r="N51" t="str">
        <f t="shared" si="4"/>
        <v>a</v>
      </c>
      <c r="S51" s="29"/>
      <c r="U51" s="22"/>
      <c r="V51" s="22"/>
      <c r="W51" s="22"/>
    </row>
    <row r="52" spans="1:23" x14ac:dyDescent="0.2">
      <c r="A52">
        <v>3</v>
      </c>
      <c r="B52" s="29" t="s">
        <v>1212</v>
      </c>
      <c r="C52" s="22" t="s">
        <v>1198</v>
      </c>
      <c r="D52" t="str">
        <f t="shared" si="1"/>
        <v>Codis</v>
      </c>
      <c r="E52" s="22" t="str">
        <f>VLOOKUP(D52,audio_list_stym!$A$3:$H$18,8,FALSE)</f>
        <v>Sapota</v>
      </c>
      <c r="F52" s="22">
        <v>7</v>
      </c>
      <c r="G52" s="22" t="str">
        <f t="shared" si="2"/>
        <v>Codis.pic.search7</v>
      </c>
      <c r="H52" s="22" t="str">
        <f t="shared" si="8"/>
        <v>Sapota_3</v>
      </c>
      <c r="I52" s="30">
        <f>IF(J52&lt;4,J52+1,J52-1)</f>
        <v>3</v>
      </c>
      <c r="J52">
        <f>VLOOKUP(E52,$P$2:$Q$9,2,FALSE)</f>
        <v>4</v>
      </c>
      <c r="K52" s="30">
        <f>IF(J19&lt;4,J52+2,J52-2)</f>
        <v>2</v>
      </c>
      <c r="L52" s="30">
        <f>IF(J52&lt;4,J52+3,J52-3)</f>
        <v>1</v>
      </c>
      <c r="M52">
        <v>2</v>
      </c>
      <c r="N52" t="str">
        <f t="shared" si="4"/>
        <v>w</v>
      </c>
      <c r="S52" s="29"/>
      <c r="U52" s="22"/>
      <c r="V52" s="22"/>
      <c r="W52" s="22"/>
    </row>
    <row r="53" spans="1:23" x14ac:dyDescent="0.2">
      <c r="A53">
        <v>4</v>
      </c>
      <c r="B53" s="29" t="s">
        <v>1214</v>
      </c>
      <c r="C53" s="22" t="s">
        <v>1198</v>
      </c>
      <c r="D53" t="str">
        <f t="shared" si="1"/>
        <v>Codis</v>
      </c>
      <c r="E53" s="22" t="str">
        <f>VLOOKUP(D53,audio_list_stym!$A$3:$H$18,8,FALSE)</f>
        <v>Sapota</v>
      </c>
      <c r="F53" s="22">
        <v>8</v>
      </c>
      <c r="G53" s="22" t="str">
        <f t="shared" si="2"/>
        <v>Codis.pic.search8</v>
      </c>
      <c r="H53" s="22" t="str">
        <f t="shared" si="8"/>
        <v>Sapota_4</v>
      </c>
      <c r="I53">
        <f>VLOOKUP(E53,$P$2:$Q$9,2,FALSE)</f>
        <v>4</v>
      </c>
      <c r="J53" s="30">
        <f>IF(I53&lt;4,I53+2,I53-2)</f>
        <v>2</v>
      </c>
      <c r="K53" s="30">
        <f>IF(I53&lt;4,I53+3,I53-3)</f>
        <v>1</v>
      </c>
      <c r="L53" s="30">
        <v>8</v>
      </c>
      <c r="M53">
        <v>1</v>
      </c>
      <c r="N53" t="str">
        <f t="shared" si="4"/>
        <v>q</v>
      </c>
      <c r="S53" s="29"/>
      <c r="U53" s="22"/>
      <c r="V53" s="22"/>
      <c r="W53" s="22"/>
    </row>
    <row r="54" spans="1:23" x14ac:dyDescent="0.2">
      <c r="A54">
        <v>1</v>
      </c>
      <c r="B54" s="29" t="s">
        <v>1212</v>
      </c>
      <c r="C54" s="22" t="s">
        <v>1202</v>
      </c>
      <c r="D54" t="str">
        <f t="shared" si="1"/>
        <v>Gonic</v>
      </c>
      <c r="E54" s="22" t="str">
        <f>VLOOKUP(D54,audio_list_stym!$A$3:$H$18,8,FALSE)</f>
        <v>Tamanid</v>
      </c>
      <c r="F54" s="22">
        <v>5</v>
      </c>
      <c r="G54" s="22" t="str">
        <f t="shared" si="2"/>
        <v>Gonic.pic.search5</v>
      </c>
      <c r="H54" s="22" t="str">
        <f t="shared" si="8"/>
        <v>Tamanid_1</v>
      </c>
      <c r="I54" s="30">
        <f>IF(L54&lt;4,L54+1,L54-1)</f>
        <v>7</v>
      </c>
      <c r="J54" s="30">
        <f>IF(L54&lt;4,L54+2,L54-2)</f>
        <v>6</v>
      </c>
      <c r="K54" s="30">
        <f>IF(L54&lt;4,L54+3,L54-3)</f>
        <v>5</v>
      </c>
      <c r="L54">
        <f>VLOOKUP(E54,$P$2:$Q$9,2,FALSE)</f>
        <v>8</v>
      </c>
      <c r="M54">
        <v>4</v>
      </c>
      <c r="N54" t="str">
        <f t="shared" si="4"/>
        <v>s</v>
      </c>
      <c r="S54" s="29"/>
      <c r="U54" s="22"/>
      <c r="V54" s="22"/>
      <c r="W54" s="22"/>
    </row>
    <row r="55" spans="1:23" x14ac:dyDescent="0.2">
      <c r="A55">
        <v>2</v>
      </c>
      <c r="B55" s="29" t="s">
        <v>1214</v>
      </c>
      <c r="C55" s="22" t="s">
        <v>1202</v>
      </c>
      <c r="D55" t="str">
        <f t="shared" si="1"/>
        <v>Gonic</v>
      </c>
      <c r="E55" s="22" t="str">
        <f>VLOOKUP(D55,audio_list_stym!$A$3:$H$18,8,FALSE)</f>
        <v>Tamanid</v>
      </c>
      <c r="F55" s="22">
        <v>6</v>
      </c>
      <c r="G55" s="22" t="str">
        <f t="shared" si="2"/>
        <v>Gonic.pic.search6</v>
      </c>
      <c r="H55" s="22" t="str">
        <f t="shared" si="8"/>
        <v>Tamanid_2</v>
      </c>
      <c r="I55" s="30">
        <f>IF(K55&lt;4,K55+1,K55-1)</f>
        <v>7</v>
      </c>
      <c r="J55" s="30">
        <f>IF(K55&lt;4,K55+2,K55-2)</f>
        <v>6</v>
      </c>
      <c r="K55">
        <f>VLOOKUP(E55,$P$2:$Q$9,2,FALSE)</f>
        <v>8</v>
      </c>
      <c r="L55" s="30">
        <f>IF(K55&lt;4,K55+3,K55-3)</f>
        <v>5</v>
      </c>
      <c r="M55">
        <v>3</v>
      </c>
      <c r="N55" t="str">
        <f t="shared" si="4"/>
        <v>a</v>
      </c>
      <c r="S55" s="29"/>
      <c r="U55" s="22"/>
      <c r="V55" s="22"/>
      <c r="W55" s="22"/>
    </row>
    <row r="56" spans="1:23" x14ac:dyDescent="0.2">
      <c r="A56">
        <v>3</v>
      </c>
      <c r="B56" s="29" t="s">
        <v>1218</v>
      </c>
      <c r="C56" s="22" t="s">
        <v>1202</v>
      </c>
      <c r="D56" t="str">
        <f t="shared" si="1"/>
        <v>Gonic</v>
      </c>
      <c r="E56" s="22" t="str">
        <f>VLOOKUP(D56,audio_list_stym!$A$3:$H$18,8,FALSE)</f>
        <v>Tamanid</v>
      </c>
      <c r="F56" s="22">
        <v>7</v>
      </c>
      <c r="G56" s="22" t="str">
        <f t="shared" si="2"/>
        <v>Gonic.pic.search7</v>
      </c>
      <c r="H56" s="22" t="str">
        <f t="shared" si="8"/>
        <v>Tamanid_3</v>
      </c>
      <c r="I56" s="30">
        <f>IF(J56&lt;4,J56+1,J56-1)</f>
        <v>7</v>
      </c>
      <c r="J56">
        <f>VLOOKUP(E56,$P$2:$Q$9,2,FALSE)</f>
        <v>8</v>
      </c>
      <c r="K56" s="30">
        <f>IF(J23&lt;4,J56+2,J56-2)</f>
        <v>6</v>
      </c>
      <c r="L56" s="30">
        <f>IF(J56&lt;4,J56+3,J56-3)</f>
        <v>5</v>
      </c>
      <c r="M56">
        <v>2</v>
      </c>
      <c r="N56" t="str">
        <f t="shared" si="4"/>
        <v>w</v>
      </c>
      <c r="S56" s="29"/>
      <c r="U56" s="22"/>
      <c r="V56" s="22"/>
      <c r="W56" s="22"/>
    </row>
    <row r="57" spans="1:23" x14ac:dyDescent="0.2">
      <c r="A57">
        <v>4</v>
      </c>
      <c r="B57" s="29" t="s">
        <v>1240</v>
      </c>
      <c r="C57" s="22" t="s">
        <v>1202</v>
      </c>
      <c r="D57" t="str">
        <f t="shared" si="1"/>
        <v>Gonic</v>
      </c>
      <c r="E57" s="22" t="str">
        <f>VLOOKUP(D57,audio_list_stym!$A$3:$H$18,8,FALSE)</f>
        <v>Tamanid</v>
      </c>
      <c r="F57" s="22">
        <v>8</v>
      </c>
      <c r="G57" s="22" t="str">
        <f t="shared" si="2"/>
        <v>Gonic.pic.search8</v>
      </c>
      <c r="H57" s="22" t="str">
        <f t="shared" si="8"/>
        <v>Tamanid_4</v>
      </c>
      <c r="I57">
        <f>VLOOKUP(E57,$P$2:$Q$9,2,FALSE)</f>
        <v>8</v>
      </c>
      <c r="J57" s="30">
        <f>IF(I57&lt;4,I57+2,I57-2)</f>
        <v>6</v>
      </c>
      <c r="K57" s="30">
        <f>IF(I57&lt;4,I57+3,I57-3)</f>
        <v>5</v>
      </c>
      <c r="L57" s="30">
        <f>IF(I57&lt;4,I57+4,I57-4)</f>
        <v>4</v>
      </c>
      <c r="M57">
        <v>1</v>
      </c>
      <c r="N57" t="str">
        <f t="shared" si="4"/>
        <v>q</v>
      </c>
      <c r="S57" s="29"/>
      <c r="U57" s="22"/>
      <c r="V57" s="22"/>
      <c r="W57" s="22"/>
    </row>
    <row r="58" spans="1:23" x14ac:dyDescent="0.2">
      <c r="A58">
        <v>1</v>
      </c>
      <c r="B58" s="29" t="s">
        <v>1224</v>
      </c>
      <c r="C58" s="22" t="s">
        <v>1206</v>
      </c>
      <c r="D58" t="str">
        <f t="shared" si="1"/>
        <v>Todis</v>
      </c>
      <c r="E58" s="22" t="str">
        <f>VLOOKUP(D58,audio_list_stym!$A$3:$H$18,8,FALSE)</f>
        <v>ZF</v>
      </c>
      <c r="F58" s="22">
        <v>5</v>
      </c>
      <c r="G58" s="22" t="str">
        <f t="shared" si="2"/>
        <v>Todis.pic.search5</v>
      </c>
      <c r="H58" s="22" t="str">
        <f t="shared" si="8"/>
        <v>ZF_1</v>
      </c>
      <c r="I58" s="30">
        <f>IF(L58&lt;4,L58+1,L58-1)</f>
        <v>5</v>
      </c>
      <c r="J58" s="30">
        <f>IF(L58&lt;4,L58+2,L58-2)</f>
        <v>4</v>
      </c>
      <c r="K58" s="30">
        <f>IF(L58&lt;4,L58+3,L58-3)</f>
        <v>3</v>
      </c>
      <c r="L58">
        <f>VLOOKUP(E58,$P$2:$Q$9,2,FALSE)</f>
        <v>6</v>
      </c>
      <c r="M58">
        <v>4</v>
      </c>
      <c r="N58" t="str">
        <f t="shared" si="4"/>
        <v>s</v>
      </c>
      <c r="S58" s="29"/>
      <c r="U58" s="22"/>
      <c r="V58" s="22"/>
      <c r="W58" s="22"/>
    </row>
    <row r="59" spans="1:23" x14ac:dyDescent="0.2">
      <c r="A59">
        <v>2</v>
      </c>
      <c r="B59" s="29" t="s">
        <v>1220</v>
      </c>
      <c r="C59" s="22" t="s">
        <v>1206</v>
      </c>
      <c r="D59" t="str">
        <f t="shared" si="1"/>
        <v>Todis</v>
      </c>
      <c r="E59" s="22" t="str">
        <f>VLOOKUP(D59,audio_list_stym!$A$3:$H$18,8,FALSE)</f>
        <v>ZF</v>
      </c>
      <c r="F59" s="22">
        <v>6</v>
      </c>
      <c r="G59" s="22" t="str">
        <f t="shared" si="2"/>
        <v>Todis.pic.search6</v>
      </c>
      <c r="H59" s="22" t="str">
        <f t="shared" si="8"/>
        <v>ZF_2</v>
      </c>
      <c r="I59" s="30">
        <f>IF(K59&lt;4,K59+1,K59-1)</f>
        <v>5</v>
      </c>
      <c r="J59" s="30">
        <f>IF(K59&lt;4,K59+2,K59-2)</f>
        <v>4</v>
      </c>
      <c r="K59">
        <f>VLOOKUP(E59,$P$2:$Q$9,2,FALSE)</f>
        <v>6</v>
      </c>
      <c r="L59" s="30">
        <f>IF(K59&lt;4,K59+3,K59-3)</f>
        <v>3</v>
      </c>
      <c r="M59">
        <v>3</v>
      </c>
      <c r="N59" t="str">
        <f t="shared" si="4"/>
        <v>a</v>
      </c>
      <c r="S59" s="29"/>
      <c r="U59" s="22"/>
      <c r="V59" s="22"/>
      <c r="W59" s="22"/>
    </row>
    <row r="60" spans="1:23" x14ac:dyDescent="0.2">
      <c r="A60">
        <v>3</v>
      </c>
      <c r="B60" s="29" t="s">
        <v>1240</v>
      </c>
      <c r="C60" s="22" t="s">
        <v>1206</v>
      </c>
      <c r="D60" t="str">
        <f t="shared" si="1"/>
        <v>Todis</v>
      </c>
      <c r="E60" s="22" t="str">
        <f>VLOOKUP(D60,audio_list_stym!$A$3:$H$18,8,FALSE)</f>
        <v>ZF</v>
      </c>
      <c r="F60" s="22">
        <v>7</v>
      </c>
      <c r="G60" s="22" t="str">
        <f t="shared" si="2"/>
        <v>Todis.pic.search7</v>
      </c>
      <c r="H60" s="22" t="str">
        <f t="shared" si="8"/>
        <v>ZF_3</v>
      </c>
      <c r="I60" s="30">
        <f>IF(J60&lt;4,J60+1,J60-1)</f>
        <v>5</v>
      </c>
      <c r="J60">
        <f>VLOOKUP(E60,$P$2:$Q$9,2,FALSE)</f>
        <v>6</v>
      </c>
      <c r="K60" s="30">
        <f>IF(J27&lt;4,J60+2,J60-2)</f>
        <v>4</v>
      </c>
      <c r="L60" s="30">
        <f>IF(J60&lt;4,J60+3,J60-3)</f>
        <v>3</v>
      </c>
      <c r="M60">
        <v>2</v>
      </c>
      <c r="N60" t="str">
        <f t="shared" si="4"/>
        <v>w</v>
      </c>
      <c r="S60" s="29"/>
      <c r="U60" s="22"/>
      <c r="V60" s="22"/>
      <c r="W60" s="22"/>
    </row>
    <row r="61" spans="1:23" x14ac:dyDescent="0.2">
      <c r="A61">
        <v>4</v>
      </c>
      <c r="B61" s="29" t="s">
        <v>1222</v>
      </c>
      <c r="C61" s="22" t="s">
        <v>1206</v>
      </c>
      <c r="D61" t="str">
        <f t="shared" si="1"/>
        <v>Todis</v>
      </c>
      <c r="E61" s="22" t="str">
        <f>VLOOKUP(D61,audio_list_stym!$A$3:$H$18,8,FALSE)</f>
        <v>ZF</v>
      </c>
      <c r="F61" s="22">
        <v>8</v>
      </c>
      <c r="G61" s="22" t="str">
        <f t="shared" si="2"/>
        <v>Todis.pic.search8</v>
      </c>
      <c r="H61" s="22" t="str">
        <f t="shared" si="8"/>
        <v>ZF_4</v>
      </c>
      <c r="I61">
        <f>VLOOKUP(E61,$P$2:$Q$9,2,FALSE)</f>
        <v>6</v>
      </c>
      <c r="J61" s="30">
        <f>IF(I61&lt;4,I61+2,I61-2)</f>
        <v>4</v>
      </c>
      <c r="K61" s="30">
        <f>IF(I61&lt;4,I61+3,I61-3)</f>
        <v>3</v>
      </c>
      <c r="L61" s="30">
        <f>IF(I61&lt;4,I61+4,I61-4)</f>
        <v>2</v>
      </c>
      <c r="M61">
        <v>1</v>
      </c>
      <c r="N61" t="str">
        <f t="shared" si="4"/>
        <v>q</v>
      </c>
      <c r="S61" s="29"/>
      <c r="U61" s="22"/>
      <c r="V61" s="22"/>
      <c r="W61" s="22"/>
    </row>
    <row r="62" spans="1:23" x14ac:dyDescent="0.2">
      <c r="A62">
        <v>1</v>
      </c>
      <c r="B62" s="29" t="s">
        <v>1220</v>
      </c>
      <c r="C62" s="22" t="s">
        <v>1210</v>
      </c>
      <c r="D62" t="str">
        <f t="shared" si="1"/>
        <v>Pemat</v>
      </c>
      <c r="E62" s="22" t="str">
        <f>VLOOKUP(D62,audio_list_stym!$A$3:$H$18,8,FALSE)</f>
        <v>Ackee</v>
      </c>
      <c r="F62" s="22">
        <v>5</v>
      </c>
      <c r="G62" s="22" t="str">
        <f t="shared" si="2"/>
        <v>Pemat.pic.search5</v>
      </c>
      <c r="H62" s="22" t="str">
        <f t="shared" si="8"/>
        <v>Ackee_1</v>
      </c>
      <c r="I62" s="30">
        <f>IF(L62&lt;4,L62+1,L62-1)</f>
        <v>2</v>
      </c>
      <c r="J62" s="30">
        <f>IF(L62&lt;4,L62+2,L62-2)</f>
        <v>3</v>
      </c>
      <c r="K62" s="30">
        <f>IF(L62&lt;4,L62+3,L62-3)</f>
        <v>4</v>
      </c>
      <c r="L62">
        <f>VLOOKUP(E62,$P$2:$Q$9,2,FALSE)</f>
        <v>1</v>
      </c>
      <c r="M62">
        <v>4</v>
      </c>
      <c r="N62" t="str">
        <f t="shared" si="4"/>
        <v>s</v>
      </c>
      <c r="S62" s="29"/>
      <c r="U62" s="22"/>
      <c r="V62" s="22"/>
      <c r="W62" s="22"/>
    </row>
    <row r="63" spans="1:23" x14ac:dyDescent="0.2">
      <c r="A63">
        <v>2</v>
      </c>
      <c r="B63" s="29" t="s">
        <v>1240</v>
      </c>
      <c r="C63" s="22" t="s">
        <v>1210</v>
      </c>
      <c r="D63" t="str">
        <f t="shared" si="1"/>
        <v>Pemat</v>
      </c>
      <c r="E63" s="22" t="str">
        <f>VLOOKUP(D63,audio_list_stym!$A$3:$H$18,8,FALSE)</f>
        <v>Ackee</v>
      </c>
      <c r="F63" s="22">
        <v>6</v>
      </c>
      <c r="G63" s="22" t="str">
        <f t="shared" si="2"/>
        <v>Pemat.pic.search6</v>
      </c>
      <c r="H63" s="22" t="str">
        <f t="shared" si="8"/>
        <v>Ackee_2</v>
      </c>
      <c r="I63" s="30">
        <f>IF(K63&lt;4,K63+1,K63-1)</f>
        <v>2</v>
      </c>
      <c r="J63" s="30">
        <f>IF(K63&lt;4,K63+2,K63-2)</f>
        <v>3</v>
      </c>
      <c r="K63">
        <f>VLOOKUP(E63,$P$2:$Q$9,2,FALSE)</f>
        <v>1</v>
      </c>
      <c r="L63" s="30">
        <f>IF(K63&lt;4,K63+3,K63-3)</f>
        <v>4</v>
      </c>
      <c r="M63">
        <v>3</v>
      </c>
      <c r="N63" t="str">
        <f t="shared" si="4"/>
        <v>a</v>
      </c>
      <c r="S63" s="29"/>
      <c r="U63" s="22"/>
      <c r="V63" s="22"/>
      <c r="W63" s="22"/>
    </row>
    <row r="64" spans="1:23" x14ac:dyDescent="0.2">
      <c r="A64">
        <v>3</v>
      </c>
      <c r="B64" s="29" t="s">
        <v>1222</v>
      </c>
      <c r="C64" s="22" t="s">
        <v>1210</v>
      </c>
      <c r="D64" t="str">
        <f t="shared" si="1"/>
        <v>Pemat</v>
      </c>
      <c r="E64" s="22" t="str">
        <f>VLOOKUP(D64,audio_list_stym!$A$3:$H$18,8,FALSE)</f>
        <v>Ackee</v>
      </c>
      <c r="F64" s="22">
        <v>7</v>
      </c>
      <c r="G64" s="22" t="str">
        <f t="shared" si="2"/>
        <v>Pemat.pic.search7</v>
      </c>
      <c r="H64" s="22" t="str">
        <f t="shared" si="8"/>
        <v>Ackee_3</v>
      </c>
      <c r="I64" s="30">
        <f>IF(J64&lt;4,J64+1,J64-1)</f>
        <v>2</v>
      </c>
      <c r="J64">
        <f>VLOOKUP(E64,$P$2:$Q$9,2,FALSE)</f>
        <v>1</v>
      </c>
      <c r="K64" s="30">
        <f>IF(J31&lt;4,J64+2,J64-2)</f>
        <v>3</v>
      </c>
      <c r="L64" s="30">
        <f>IF(J64&lt;4,J64+3,J64-3)</f>
        <v>4</v>
      </c>
      <c r="M64">
        <v>2</v>
      </c>
      <c r="N64" t="str">
        <f t="shared" si="4"/>
        <v>w</v>
      </c>
      <c r="S64" s="29"/>
      <c r="U64" s="22"/>
      <c r="V64" s="22"/>
      <c r="W64" s="22"/>
    </row>
    <row r="65" spans="1:23" x14ac:dyDescent="0.2">
      <c r="A65">
        <v>4</v>
      </c>
      <c r="B65" s="29" t="s">
        <v>1224</v>
      </c>
      <c r="C65" s="22" t="s">
        <v>1210</v>
      </c>
      <c r="D65" t="str">
        <f t="shared" si="1"/>
        <v>Pemat</v>
      </c>
      <c r="E65" s="22" t="str">
        <f>VLOOKUP(D65,audio_list_stym!$A$3:$H$18,8,FALSE)</f>
        <v>Ackee</v>
      </c>
      <c r="F65" s="22">
        <v>8</v>
      </c>
      <c r="G65" s="22" t="str">
        <f t="shared" si="2"/>
        <v>Pemat.pic.search8</v>
      </c>
      <c r="H65" s="22" t="str">
        <f t="shared" si="8"/>
        <v>Ackee_4</v>
      </c>
      <c r="I65">
        <f>VLOOKUP(E65,$P$2:$Q$9,2,FALSE)</f>
        <v>1</v>
      </c>
      <c r="J65" s="30">
        <f>IF(I65&lt;4,I65+2,I65-2)</f>
        <v>3</v>
      </c>
      <c r="K65" s="30">
        <f>IF(I65&lt;4,I65+3,I65-3)</f>
        <v>4</v>
      </c>
      <c r="L65" s="30">
        <f>IF(I65&lt;4,I65+4,I65-4)</f>
        <v>5</v>
      </c>
      <c r="M65">
        <v>1</v>
      </c>
      <c r="N65" t="str">
        <f t="shared" si="4"/>
        <v>q</v>
      </c>
      <c r="S65" s="29"/>
      <c r="U65" s="22"/>
      <c r="V65" s="22"/>
      <c r="W65" s="22"/>
    </row>
    <row r="66" spans="1:23" x14ac:dyDescent="0.2">
      <c r="A66" t="str">
        <f>E66&amp;".pic"</f>
        <v>Ake.pic</v>
      </c>
      <c r="B66" t="str">
        <f>A66&amp;F66</f>
        <v>Ake.pic1</v>
      </c>
      <c r="C66" s="22" t="s">
        <v>1183</v>
      </c>
      <c r="D66" t="str">
        <f>LEFT(C66,5)</f>
        <v>Renan</v>
      </c>
      <c r="E66" s="22" t="str">
        <f>VLOOKUP(D66,audio_list_stym!$A$3:$H$18,8,FALSE)</f>
        <v>Ake</v>
      </c>
      <c r="F66" s="22">
        <v>1</v>
      </c>
      <c r="G66" s="22" t="str">
        <f t="shared" si="2"/>
        <v>Renan.word.search1</v>
      </c>
      <c r="H66" s="22" t="str">
        <f>VLOOKUP(D66,$P$11:$Q$18,2,FALSE)</f>
        <v>РЕНАН</v>
      </c>
      <c r="I66">
        <f>VLOOKUP(E66,$P$2:$Q$9,2,FALSE)</f>
        <v>2</v>
      </c>
      <c r="J66" s="30">
        <f>IF(I66&lt;4,I66+1,I66-1)</f>
        <v>3</v>
      </c>
      <c r="K66" s="31">
        <f>IF(I66&lt;4,I66+2,I66-2)</f>
        <v>4</v>
      </c>
      <c r="L66" s="31">
        <f>IF(I66&lt;4,I66+3,I66-3)</f>
        <v>5</v>
      </c>
      <c r="M66">
        <v>1</v>
      </c>
      <c r="N66" t="str">
        <f t="shared" si="4"/>
        <v>q</v>
      </c>
      <c r="S66" s="29"/>
      <c r="U66" s="22"/>
      <c r="V66" s="22"/>
      <c r="W66" s="22"/>
    </row>
    <row r="67" spans="1:23" x14ac:dyDescent="0.2">
      <c r="A67" t="str">
        <f t="shared" ref="A67:A97" si="9">E67&amp;".pic"</f>
        <v>Ake.pic</v>
      </c>
      <c r="B67" t="str">
        <f t="shared" ref="B67:B97" si="10">A67&amp;F67</f>
        <v>Ake.pic2</v>
      </c>
      <c r="C67" s="22" t="s">
        <v>1183</v>
      </c>
      <c r="D67" t="str">
        <f t="shared" ref="D67:D129" si="11">LEFT(C67,5)</f>
        <v>Renan</v>
      </c>
      <c r="E67" s="22" t="str">
        <f>VLOOKUP(D67,audio_list_stym!$A$3:$H$18,8,FALSE)</f>
        <v>Ake</v>
      </c>
      <c r="F67" s="22">
        <v>2</v>
      </c>
      <c r="G67" s="22" t="str">
        <f t="shared" ref="G67:G129" si="12">C67&amp;F67</f>
        <v>Renan.word.search2</v>
      </c>
      <c r="H67" s="22" t="str">
        <f t="shared" ref="H67:H129" si="13">VLOOKUP(D67,$P$11:$Q$18,2,FALSE)</f>
        <v>РЕНАН</v>
      </c>
      <c r="I67" s="30">
        <f>IF(J67&lt;4,J67+1,J67-1)</f>
        <v>3</v>
      </c>
      <c r="J67">
        <f>VLOOKUP(E67,$P$2:$Q$9,2,FALSE)</f>
        <v>2</v>
      </c>
      <c r="K67" s="31">
        <f>IF(J67&lt;4,J67+2,J67-2)</f>
        <v>4</v>
      </c>
      <c r="L67" s="31">
        <f>IF(J67&lt;4,J67+3,J67-3)</f>
        <v>5</v>
      </c>
      <c r="M67">
        <v>2</v>
      </c>
      <c r="N67" t="str">
        <f t="shared" ref="N67:N129" si="14">IF(M67=1,"q",IF(M67=2,"w",IF(M67=3,"a",IF(M67=4,"s",0))))</f>
        <v>w</v>
      </c>
      <c r="S67" s="29"/>
      <c r="U67" s="22"/>
      <c r="V67" s="22"/>
      <c r="W67" s="22"/>
    </row>
    <row r="68" spans="1:23" x14ac:dyDescent="0.2">
      <c r="A68" t="str">
        <f t="shared" si="9"/>
        <v>Ake.pic</v>
      </c>
      <c r="B68" t="str">
        <f t="shared" si="10"/>
        <v>Ake.pic3</v>
      </c>
      <c r="C68" s="22" t="s">
        <v>1183</v>
      </c>
      <c r="D68" t="str">
        <f t="shared" si="11"/>
        <v>Renan</v>
      </c>
      <c r="E68" s="22" t="str">
        <f>VLOOKUP(D68,audio_list_stym!$A$3:$H$18,8,FALSE)</f>
        <v>Ake</v>
      </c>
      <c r="F68" s="22">
        <v>3</v>
      </c>
      <c r="G68" s="22" t="str">
        <f t="shared" si="12"/>
        <v>Renan.word.search3</v>
      </c>
      <c r="H68" s="22" t="str">
        <f t="shared" si="13"/>
        <v>РЕНАН</v>
      </c>
      <c r="I68" s="30">
        <f>IF(K68&lt;4,K68+1,K68-1)</f>
        <v>3</v>
      </c>
      <c r="J68" s="30">
        <f>IF(K68&lt;4,K68+2,K68-2)</f>
        <v>4</v>
      </c>
      <c r="K68">
        <f>VLOOKUP(E68,$P$2:$Q$9,2,FALSE)</f>
        <v>2</v>
      </c>
      <c r="L68" s="31">
        <f>IF(K68&lt;4,K68+3,K68-3)</f>
        <v>5</v>
      </c>
      <c r="M68">
        <v>3</v>
      </c>
      <c r="N68" t="str">
        <f t="shared" si="14"/>
        <v>a</v>
      </c>
      <c r="S68" s="29"/>
      <c r="U68" s="22"/>
      <c r="V68" s="22"/>
      <c r="W68" s="22"/>
    </row>
    <row r="69" spans="1:23" x14ac:dyDescent="0.2">
      <c r="A69" t="str">
        <f t="shared" si="9"/>
        <v>Ake.pic</v>
      </c>
      <c r="B69" t="str">
        <f t="shared" si="10"/>
        <v>Ake.pic4</v>
      </c>
      <c r="C69" s="22" t="s">
        <v>1183</v>
      </c>
      <c r="D69" t="str">
        <f t="shared" si="11"/>
        <v>Renan</v>
      </c>
      <c r="E69" s="22" t="str">
        <f>VLOOKUP(D69,audio_list_stym!$A$3:$H$18,8,FALSE)</f>
        <v>Ake</v>
      </c>
      <c r="F69" s="22">
        <v>4</v>
      </c>
      <c r="G69" s="22" t="str">
        <f t="shared" si="12"/>
        <v>Renan.word.search4</v>
      </c>
      <c r="H69" s="22" t="str">
        <f t="shared" si="13"/>
        <v>РЕНАН</v>
      </c>
      <c r="I69" s="30">
        <f>IF(L69&lt;4,L69+1,L69-1)</f>
        <v>3</v>
      </c>
      <c r="J69" s="30">
        <f>IF(L69&lt;4,L69+2,L69-2)</f>
        <v>4</v>
      </c>
      <c r="K69" s="30">
        <f>IF(L69&lt;4,L69+3,L69-3)</f>
        <v>5</v>
      </c>
      <c r="L69">
        <f>VLOOKUP(E69,$P$2:$Q$9,2,FALSE)</f>
        <v>2</v>
      </c>
      <c r="M69">
        <v>4</v>
      </c>
      <c r="N69" t="str">
        <f t="shared" si="14"/>
        <v>s</v>
      </c>
      <c r="S69" s="29"/>
      <c r="U69" s="22"/>
      <c r="V69" s="22"/>
      <c r="W69" s="22"/>
    </row>
    <row r="70" spans="1:23" x14ac:dyDescent="0.2">
      <c r="A70" t="str">
        <f t="shared" si="9"/>
        <v>Finger.pic</v>
      </c>
      <c r="B70" t="str">
        <f t="shared" si="10"/>
        <v>Finger.pic1</v>
      </c>
      <c r="C70" s="22" t="s">
        <v>1187</v>
      </c>
      <c r="D70" t="str">
        <f t="shared" si="11"/>
        <v>Baroh</v>
      </c>
      <c r="E70" s="22" t="str">
        <f>VLOOKUP(D70,audio_list_stym!$A$3:$H$18,8,FALSE)</f>
        <v>Finger</v>
      </c>
      <c r="F70" s="22">
        <v>1</v>
      </c>
      <c r="G70" s="22" t="str">
        <f t="shared" si="12"/>
        <v>Baroh.word.search1</v>
      </c>
      <c r="H70" s="22" t="str">
        <f t="shared" si="13"/>
        <v>БАРОХ</v>
      </c>
      <c r="I70">
        <f>VLOOKUP(E70,$P$2:$Q$9,2,FALSE)</f>
        <v>3</v>
      </c>
      <c r="J70" s="30">
        <f>IF(I70&lt;4,I70+1,I70-1)</f>
        <v>4</v>
      </c>
      <c r="K70" s="31">
        <f>IF(I70&lt;4,I70+2,I70-2)</f>
        <v>5</v>
      </c>
      <c r="L70" s="31">
        <f>IF(I70&lt;4,I70+3,I70-3)</f>
        <v>6</v>
      </c>
      <c r="M70">
        <v>1</v>
      </c>
      <c r="N70" t="str">
        <f t="shared" si="14"/>
        <v>q</v>
      </c>
      <c r="S70" s="29" t="s">
        <v>1198</v>
      </c>
      <c r="T70" t="str">
        <f t="shared" ref="T70:T132" si="15">LEFT(S70,5)</f>
        <v>Codis</v>
      </c>
      <c r="U70" s="22" t="str">
        <f>VLOOKUP(T70,audio_list_stym!$A$3:$H$18,7,FALSE)</f>
        <v>Sapota</v>
      </c>
      <c r="V70" s="22">
        <v>1</v>
      </c>
      <c r="W70" s="22" t="str">
        <f t="shared" ref="W70:W132" si="16">U70&amp;V70</f>
        <v>Sapota1</v>
      </c>
    </row>
    <row r="71" spans="1:23" x14ac:dyDescent="0.2">
      <c r="A71" t="str">
        <f t="shared" si="9"/>
        <v>Finger.pic</v>
      </c>
      <c r="B71" t="str">
        <f t="shared" si="10"/>
        <v>Finger.pic2</v>
      </c>
      <c r="C71" s="22" t="s">
        <v>1187</v>
      </c>
      <c r="D71" t="str">
        <f t="shared" si="11"/>
        <v>Baroh</v>
      </c>
      <c r="E71" s="22" t="str">
        <f>VLOOKUP(D71,audio_list_stym!$A$3:$H$18,8,FALSE)</f>
        <v>Finger</v>
      </c>
      <c r="F71" s="22">
        <v>2</v>
      </c>
      <c r="G71" s="22" t="str">
        <f t="shared" si="12"/>
        <v>Baroh.word.search2</v>
      </c>
      <c r="H71" s="22" t="str">
        <f t="shared" si="13"/>
        <v>БАРОХ</v>
      </c>
      <c r="I71" s="30">
        <f>IF(J71&lt;4,J71+1,J71-1)</f>
        <v>4</v>
      </c>
      <c r="J71">
        <f>VLOOKUP(E71,$P$2:$Q$9,2,FALSE)</f>
        <v>3</v>
      </c>
      <c r="K71" s="31">
        <f>IF(J71&lt;4,J71+2,J71-2)</f>
        <v>5</v>
      </c>
      <c r="L71" s="31">
        <f>IF(J71&lt;4,J71+3,J71-3)</f>
        <v>6</v>
      </c>
      <c r="M71">
        <v>2</v>
      </c>
      <c r="N71" t="str">
        <f t="shared" si="14"/>
        <v>w</v>
      </c>
      <c r="S71" s="29" t="s">
        <v>1190</v>
      </c>
      <c r="T71" t="str">
        <f t="shared" si="15"/>
        <v>Liroh</v>
      </c>
      <c r="U71" s="22" t="str">
        <f>VLOOKUP(T71,audio_list_stym!$A$3:$H$18,7,FALSE)</f>
        <v>Gac</v>
      </c>
      <c r="V71" s="22">
        <v>1</v>
      </c>
      <c r="W71" s="22" t="str">
        <f t="shared" si="16"/>
        <v>Gac1</v>
      </c>
    </row>
    <row r="72" spans="1:23" x14ac:dyDescent="0.2">
      <c r="A72" t="str">
        <f t="shared" si="9"/>
        <v>Finger.pic</v>
      </c>
      <c r="B72" t="str">
        <f t="shared" si="10"/>
        <v>Finger.pic3</v>
      </c>
      <c r="C72" s="22" t="s">
        <v>1187</v>
      </c>
      <c r="D72" t="str">
        <f t="shared" si="11"/>
        <v>Baroh</v>
      </c>
      <c r="E72" s="22" t="str">
        <f>VLOOKUP(D72,audio_list_stym!$A$3:$H$18,8,FALSE)</f>
        <v>Finger</v>
      </c>
      <c r="F72" s="22">
        <v>3</v>
      </c>
      <c r="G72" s="22" t="str">
        <f t="shared" si="12"/>
        <v>Baroh.word.search3</v>
      </c>
      <c r="H72" s="22" t="str">
        <f t="shared" si="13"/>
        <v>БАРОХ</v>
      </c>
      <c r="I72" s="30">
        <f>IF(K72&lt;4,K72+1,K72-1)</f>
        <v>4</v>
      </c>
      <c r="J72" s="30">
        <f>IF(K72&lt;4,K72+2,K72-2)</f>
        <v>5</v>
      </c>
      <c r="K72">
        <f>VLOOKUP(E72,$P$2:$Q$9,2,FALSE)</f>
        <v>3</v>
      </c>
      <c r="L72" s="31">
        <f>IF(K72&lt;4,K72+3,K72-3)</f>
        <v>6</v>
      </c>
      <c r="M72">
        <v>3</v>
      </c>
      <c r="N72" t="str">
        <f t="shared" si="14"/>
        <v>a</v>
      </c>
      <c r="S72" s="29" t="s">
        <v>1194</v>
      </c>
      <c r="T72" t="str">
        <f t="shared" si="15"/>
        <v>Fimon</v>
      </c>
      <c r="U72" s="22" t="str">
        <f>VLOOKUP(T72,audio_list_stym!$A$3:$H$18,7,FALSE)</f>
        <v>Noni</v>
      </c>
      <c r="V72" s="22">
        <v>1</v>
      </c>
      <c r="W72" s="22" t="str">
        <f t="shared" si="16"/>
        <v>Noni1</v>
      </c>
    </row>
    <row r="73" spans="1:23" x14ac:dyDescent="0.2">
      <c r="A73" t="str">
        <f t="shared" si="9"/>
        <v>Finger.pic</v>
      </c>
      <c r="B73" t="str">
        <f t="shared" si="10"/>
        <v>Finger.pic4</v>
      </c>
      <c r="C73" s="22" t="s">
        <v>1187</v>
      </c>
      <c r="D73" t="str">
        <f t="shared" si="11"/>
        <v>Baroh</v>
      </c>
      <c r="E73" s="22" t="str">
        <f>VLOOKUP(D73,audio_list_stym!$A$3:$H$18,8,FALSE)</f>
        <v>Finger</v>
      </c>
      <c r="F73" s="22">
        <v>4</v>
      </c>
      <c r="G73" s="22" t="str">
        <f t="shared" si="12"/>
        <v>Baroh.word.search4</v>
      </c>
      <c r="H73" s="22" t="str">
        <f t="shared" si="13"/>
        <v>БАРОХ</v>
      </c>
      <c r="I73" s="30">
        <f>IF(L73&lt;4,L73+1,L73-1)</f>
        <v>4</v>
      </c>
      <c r="J73" s="30">
        <f>IF(L73&lt;4,L73+2,L73-2)</f>
        <v>5</v>
      </c>
      <c r="K73" s="30">
        <f>IF(L73&lt;4,L73+3,L73-3)</f>
        <v>6</v>
      </c>
      <c r="L73">
        <f>VLOOKUP(E73,$P$2:$Q$9,2,FALSE)</f>
        <v>3</v>
      </c>
      <c r="M73">
        <v>4</v>
      </c>
      <c r="N73" t="str">
        <f t="shared" si="14"/>
        <v>s</v>
      </c>
      <c r="S73" s="29" t="s">
        <v>1198</v>
      </c>
      <c r="T73" t="str">
        <f t="shared" si="15"/>
        <v>Codis</v>
      </c>
      <c r="U73" s="22" t="str">
        <f>VLOOKUP(T73,audio_list_stym!$A$3:$H$18,7,FALSE)</f>
        <v>Sapota</v>
      </c>
      <c r="V73" s="22">
        <v>1</v>
      </c>
      <c r="W73" s="22" t="str">
        <f t="shared" si="16"/>
        <v>Sapota1</v>
      </c>
    </row>
    <row r="74" spans="1:23" x14ac:dyDescent="0.2">
      <c r="A74" t="str">
        <f t="shared" si="9"/>
        <v>Gac.pic</v>
      </c>
      <c r="B74" t="str">
        <f t="shared" si="10"/>
        <v>Gac.pic1</v>
      </c>
      <c r="C74" s="22" t="s">
        <v>1191</v>
      </c>
      <c r="D74" t="str">
        <f t="shared" si="11"/>
        <v>Liroh</v>
      </c>
      <c r="E74" s="22" t="str">
        <f>VLOOKUP(D74,audio_list_stym!$A$3:$H$18,8,FALSE)</f>
        <v>Gac</v>
      </c>
      <c r="F74" s="22">
        <v>1</v>
      </c>
      <c r="G74" s="22" t="str">
        <f t="shared" si="12"/>
        <v>Liroh.word.search1</v>
      </c>
      <c r="H74" s="22" t="str">
        <f t="shared" si="13"/>
        <v>ЛИРОХ</v>
      </c>
      <c r="I74">
        <f>VLOOKUP(E74,$P$2:$Q$9,2,FALSE)</f>
        <v>5</v>
      </c>
      <c r="J74" s="30">
        <f>IF(I74&lt;4,I74+1,I74-1)</f>
        <v>4</v>
      </c>
      <c r="K74" s="31">
        <f>IF(I74&lt;4,I74+2,I74-2)</f>
        <v>3</v>
      </c>
      <c r="L74" s="31">
        <f>IF(I74&lt;4,I74+3,I74-3)</f>
        <v>2</v>
      </c>
      <c r="M74">
        <v>1</v>
      </c>
      <c r="N74" t="str">
        <f t="shared" si="14"/>
        <v>q</v>
      </c>
      <c r="S74" s="29" t="s">
        <v>1202</v>
      </c>
      <c r="T74" t="str">
        <f t="shared" si="15"/>
        <v>Gonic</v>
      </c>
      <c r="U74" s="22" t="str">
        <f>VLOOKUP(T74,audio_list_stym!$A$3:$H$18,7,FALSE)</f>
        <v>Tamanid</v>
      </c>
      <c r="V74" s="22">
        <v>1</v>
      </c>
      <c r="W74" s="22" t="str">
        <f t="shared" si="16"/>
        <v>Tamanid1</v>
      </c>
    </row>
    <row r="75" spans="1:23" x14ac:dyDescent="0.2">
      <c r="A75" t="str">
        <f t="shared" si="9"/>
        <v>Gac.pic</v>
      </c>
      <c r="B75" t="str">
        <f t="shared" si="10"/>
        <v>Gac.pic2</v>
      </c>
      <c r="C75" s="22" t="s">
        <v>1191</v>
      </c>
      <c r="D75" t="str">
        <f t="shared" si="11"/>
        <v>Liroh</v>
      </c>
      <c r="E75" s="22" t="str">
        <f>VLOOKUP(D75,audio_list_stym!$A$3:$H$18,8,FALSE)</f>
        <v>Gac</v>
      </c>
      <c r="F75" s="22">
        <v>2</v>
      </c>
      <c r="G75" s="22" t="str">
        <f t="shared" si="12"/>
        <v>Liroh.word.search2</v>
      </c>
      <c r="H75" s="22" t="str">
        <f t="shared" si="13"/>
        <v>ЛИРОХ</v>
      </c>
      <c r="I75" s="30">
        <f>IF(J75&lt;4,J75+1,J75-1)</f>
        <v>4</v>
      </c>
      <c r="J75">
        <f>VLOOKUP(E75,$P$2:$Q$9,2,FALSE)</f>
        <v>5</v>
      </c>
      <c r="K75" s="31">
        <f>IF(J75&lt;4,J75+2,J75-2)</f>
        <v>3</v>
      </c>
      <c r="L75" s="31">
        <f>IF(J75&lt;4,J75+3,J75-3)</f>
        <v>2</v>
      </c>
      <c r="M75">
        <v>2</v>
      </c>
      <c r="N75" t="str">
        <f t="shared" si="14"/>
        <v>w</v>
      </c>
      <c r="S75" s="29" t="s">
        <v>1206</v>
      </c>
      <c r="T75" t="str">
        <f t="shared" si="15"/>
        <v>Todis</v>
      </c>
      <c r="U75" s="22" t="str">
        <f>VLOOKUP(T75,audio_list_stym!$A$3:$H$18,7,FALSE)</f>
        <v>ZF</v>
      </c>
      <c r="V75" s="22">
        <v>1</v>
      </c>
      <c r="W75" s="22" t="str">
        <f t="shared" si="16"/>
        <v>ZF1</v>
      </c>
    </row>
    <row r="76" spans="1:23" x14ac:dyDescent="0.2">
      <c r="A76" t="str">
        <f t="shared" si="9"/>
        <v>Gac.pic</v>
      </c>
      <c r="B76" t="str">
        <f t="shared" si="10"/>
        <v>Gac.pic3</v>
      </c>
      <c r="C76" s="22" t="s">
        <v>1191</v>
      </c>
      <c r="D76" t="str">
        <f t="shared" si="11"/>
        <v>Liroh</v>
      </c>
      <c r="E76" s="22" t="str">
        <f>VLOOKUP(D76,audio_list_stym!$A$3:$H$18,8,FALSE)</f>
        <v>Gac</v>
      </c>
      <c r="F76" s="22">
        <v>3</v>
      </c>
      <c r="G76" s="22" t="str">
        <f t="shared" si="12"/>
        <v>Liroh.word.search3</v>
      </c>
      <c r="H76" s="22" t="str">
        <f t="shared" si="13"/>
        <v>ЛИРОХ</v>
      </c>
      <c r="I76" s="30">
        <f>IF(K76&lt;4,K76+1,K76-1)</f>
        <v>4</v>
      </c>
      <c r="J76" s="30">
        <f>IF(K76&lt;4,K76+2,K76-2)</f>
        <v>3</v>
      </c>
      <c r="K76">
        <f>VLOOKUP(E76,$P$2:$Q$9,2,FALSE)</f>
        <v>5</v>
      </c>
      <c r="L76" s="31">
        <f>IF(K76&lt;4,K76+3,K76-3)</f>
        <v>2</v>
      </c>
      <c r="M76">
        <v>3</v>
      </c>
      <c r="N76" t="str">
        <f t="shared" si="14"/>
        <v>a</v>
      </c>
      <c r="S76" s="29" t="s">
        <v>1210</v>
      </c>
      <c r="T76" t="str">
        <f t="shared" si="15"/>
        <v>Pemat</v>
      </c>
      <c r="U76" s="22" t="str">
        <f>VLOOKUP(T76,audio_list_stym!$A$3:$H$18,7,FALSE)</f>
        <v>Ackee</v>
      </c>
      <c r="V76" s="22">
        <v>1</v>
      </c>
      <c r="W76" s="22" t="str">
        <f t="shared" si="16"/>
        <v>Ackee1</v>
      </c>
    </row>
    <row r="77" spans="1:23" x14ac:dyDescent="0.2">
      <c r="A77" t="str">
        <f t="shared" si="9"/>
        <v>Gac.pic</v>
      </c>
      <c r="B77" t="str">
        <f t="shared" si="10"/>
        <v>Gac.pic4</v>
      </c>
      <c r="C77" s="22" t="s">
        <v>1191</v>
      </c>
      <c r="D77" t="str">
        <f t="shared" si="11"/>
        <v>Liroh</v>
      </c>
      <c r="E77" s="22" t="str">
        <f>VLOOKUP(D77,audio_list_stym!$A$3:$H$18,8,FALSE)</f>
        <v>Gac</v>
      </c>
      <c r="F77" s="22">
        <v>4</v>
      </c>
      <c r="G77" s="22" t="str">
        <f t="shared" si="12"/>
        <v>Liroh.word.search4</v>
      </c>
      <c r="H77" s="22" t="str">
        <f t="shared" si="13"/>
        <v>ЛИРОХ</v>
      </c>
      <c r="I77" s="30">
        <f>IF(L77&lt;4,L77+1,L77-1)</f>
        <v>4</v>
      </c>
      <c r="J77" s="30">
        <f>IF(L77&lt;4,L77+2,L77-2)</f>
        <v>3</v>
      </c>
      <c r="K77" s="30">
        <f>IF(L77&lt;4,L77+3,L77-3)</f>
        <v>2</v>
      </c>
      <c r="L77">
        <f>VLOOKUP(E77,$P$2:$Q$9,2,FALSE)</f>
        <v>5</v>
      </c>
      <c r="M77">
        <v>4</v>
      </c>
      <c r="N77" t="str">
        <f t="shared" si="14"/>
        <v>s</v>
      </c>
      <c r="S77" s="29" t="s">
        <v>1182</v>
      </c>
      <c r="T77" t="str">
        <f t="shared" si="15"/>
        <v>Renan</v>
      </c>
      <c r="U77" s="22" t="str">
        <f>VLOOKUP(T77,audio_list_stym!$A$3:$H$18,7,FALSE)</f>
        <v>Ake</v>
      </c>
      <c r="V77" s="22">
        <v>1</v>
      </c>
      <c r="W77" s="22" t="str">
        <f t="shared" si="16"/>
        <v>Ake1</v>
      </c>
    </row>
    <row r="78" spans="1:23" x14ac:dyDescent="0.2">
      <c r="A78" t="str">
        <f t="shared" si="9"/>
        <v>Noni.pic</v>
      </c>
      <c r="B78" t="str">
        <f t="shared" si="10"/>
        <v>Noni.pic1</v>
      </c>
      <c r="C78" s="22" t="s">
        <v>1195</v>
      </c>
      <c r="D78" t="str">
        <f t="shared" si="11"/>
        <v>Fimon</v>
      </c>
      <c r="E78" s="22" t="str">
        <f>VLOOKUP(D78,audio_list_stym!$A$3:$H$18,8,FALSE)</f>
        <v>Noni</v>
      </c>
      <c r="F78" s="22">
        <v>1</v>
      </c>
      <c r="G78" s="22" t="str">
        <f t="shared" si="12"/>
        <v>Fimon.word.search1</v>
      </c>
      <c r="H78" s="22" t="str">
        <f t="shared" si="13"/>
        <v>ФИМОН</v>
      </c>
      <c r="I78">
        <f>VLOOKUP(E78,$P$2:$Q$9,2,FALSE)</f>
        <v>7</v>
      </c>
      <c r="J78" s="30">
        <f>IF(I78&lt;4,I78+1,I78-1)</f>
        <v>6</v>
      </c>
      <c r="K78" s="31">
        <f>IF(I78&lt;4,I78+2,I78-2)</f>
        <v>5</v>
      </c>
      <c r="L78" s="31">
        <f>IF(I78&lt;4,I78+3,I78-3)</f>
        <v>4</v>
      </c>
      <c r="M78">
        <v>1</v>
      </c>
      <c r="N78" t="str">
        <f t="shared" si="14"/>
        <v>q</v>
      </c>
      <c r="S78" s="29" t="s">
        <v>1186</v>
      </c>
      <c r="T78" t="str">
        <f t="shared" si="15"/>
        <v>Baroh</v>
      </c>
      <c r="U78" s="22" t="str">
        <f>VLOOKUP(T78,audio_list_stym!$A$3:$H$18,7,FALSE)</f>
        <v>Finger</v>
      </c>
      <c r="V78" s="22">
        <v>1</v>
      </c>
      <c r="W78" s="22" t="str">
        <f t="shared" si="16"/>
        <v>Finger1</v>
      </c>
    </row>
    <row r="79" spans="1:23" x14ac:dyDescent="0.2">
      <c r="A79" t="str">
        <f t="shared" si="9"/>
        <v>Noni.pic</v>
      </c>
      <c r="B79" t="str">
        <f t="shared" si="10"/>
        <v>Noni.pic2</v>
      </c>
      <c r="C79" s="22" t="s">
        <v>1195</v>
      </c>
      <c r="D79" t="str">
        <f t="shared" si="11"/>
        <v>Fimon</v>
      </c>
      <c r="E79" s="22" t="str">
        <f>VLOOKUP(D79,audio_list_stym!$A$3:$H$18,8,FALSE)</f>
        <v>Noni</v>
      </c>
      <c r="F79" s="22">
        <v>2</v>
      </c>
      <c r="G79" s="22" t="str">
        <f t="shared" si="12"/>
        <v>Fimon.word.search2</v>
      </c>
      <c r="H79" s="22" t="str">
        <f t="shared" si="13"/>
        <v>ФИМОН</v>
      </c>
      <c r="I79" s="30">
        <f>IF(J79&lt;4,J79+1,J79-1)</f>
        <v>6</v>
      </c>
      <c r="J79">
        <f>VLOOKUP(E79,$P$2:$Q$9,2,FALSE)</f>
        <v>7</v>
      </c>
      <c r="K79" s="31">
        <f>IF(J79&lt;4,J79+2,J79-2)</f>
        <v>5</v>
      </c>
      <c r="L79" s="31">
        <f>IF(J79&lt;4,J79+3,J79-3)</f>
        <v>4</v>
      </c>
      <c r="M79">
        <v>2</v>
      </c>
      <c r="N79" t="str">
        <f t="shared" si="14"/>
        <v>w</v>
      </c>
      <c r="S79" s="29" t="s">
        <v>1190</v>
      </c>
      <c r="T79" t="str">
        <f t="shared" si="15"/>
        <v>Liroh</v>
      </c>
      <c r="U79" s="22" t="str">
        <f>VLOOKUP(T79,audio_list_stym!$A$3:$H$18,7,FALSE)</f>
        <v>Gac</v>
      </c>
      <c r="V79" s="22">
        <v>1</v>
      </c>
      <c r="W79" s="22" t="str">
        <f t="shared" si="16"/>
        <v>Gac1</v>
      </c>
    </row>
    <row r="80" spans="1:23" x14ac:dyDescent="0.2">
      <c r="A80" t="str">
        <f t="shared" si="9"/>
        <v>Noni.pic</v>
      </c>
      <c r="B80" t="str">
        <f t="shared" si="10"/>
        <v>Noni.pic3</v>
      </c>
      <c r="C80" s="22" t="s">
        <v>1195</v>
      </c>
      <c r="D80" t="str">
        <f t="shared" si="11"/>
        <v>Fimon</v>
      </c>
      <c r="E80" s="22" t="str">
        <f>VLOOKUP(D80,audio_list_stym!$A$3:$H$18,8,FALSE)</f>
        <v>Noni</v>
      </c>
      <c r="F80" s="22">
        <v>3</v>
      </c>
      <c r="G80" s="22" t="str">
        <f t="shared" si="12"/>
        <v>Fimon.word.search3</v>
      </c>
      <c r="H80" s="22" t="str">
        <f t="shared" si="13"/>
        <v>ФИМОН</v>
      </c>
      <c r="I80" s="30">
        <f>IF(K80&lt;4,K80+1,K80-1)</f>
        <v>6</v>
      </c>
      <c r="J80" s="30">
        <f>IF(K80&lt;4,K80+2,K80-2)</f>
        <v>5</v>
      </c>
      <c r="K80">
        <f>VLOOKUP(E80,$P$2:$Q$9,2,FALSE)</f>
        <v>7</v>
      </c>
      <c r="L80" s="31">
        <f>IF(K80&lt;4,K80+3,K80-3)</f>
        <v>4</v>
      </c>
      <c r="M80">
        <v>3</v>
      </c>
      <c r="N80" t="str">
        <f t="shared" si="14"/>
        <v>a</v>
      </c>
      <c r="S80" s="29" t="s">
        <v>1194</v>
      </c>
      <c r="T80" t="str">
        <f t="shared" si="15"/>
        <v>Fimon</v>
      </c>
      <c r="U80" s="22" t="str">
        <f>VLOOKUP(T80,audio_list_stym!$A$3:$H$18,7,FALSE)</f>
        <v>Noni</v>
      </c>
      <c r="V80" s="22">
        <v>1</v>
      </c>
      <c r="W80" s="22" t="str">
        <f t="shared" si="16"/>
        <v>Noni1</v>
      </c>
    </row>
    <row r="81" spans="1:23" x14ac:dyDescent="0.2">
      <c r="A81" t="str">
        <f t="shared" si="9"/>
        <v>Noni.pic</v>
      </c>
      <c r="B81" t="str">
        <f t="shared" si="10"/>
        <v>Noni.pic4</v>
      </c>
      <c r="C81" s="22" t="s">
        <v>1195</v>
      </c>
      <c r="D81" t="str">
        <f t="shared" si="11"/>
        <v>Fimon</v>
      </c>
      <c r="E81" s="22" t="str">
        <f>VLOOKUP(D81,audio_list_stym!$A$3:$H$18,8,FALSE)</f>
        <v>Noni</v>
      </c>
      <c r="F81" s="22">
        <v>4</v>
      </c>
      <c r="G81" s="22" t="str">
        <f t="shared" si="12"/>
        <v>Fimon.word.search4</v>
      </c>
      <c r="H81" s="22" t="str">
        <f t="shared" si="13"/>
        <v>ФИМОН</v>
      </c>
      <c r="I81" s="30">
        <f>IF(L81&lt;4,L81+1,L81-1)</f>
        <v>6</v>
      </c>
      <c r="J81" s="30">
        <f>IF(L81&lt;4,L81+2,L81-2)</f>
        <v>5</v>
      </c>
      <c r="K81" s="30">
        <f>IF(L81&lt;4,L81+3,L81-3)</f>
        <v>4</v>
      </c>
      <c r="L81">
        <f>VLOOKUP(E81,$P$2:$Q$9,2,FALSE)</f>
        <v>7</v>
      </c>
      <c r="M81">
        <v>4</v>
      </c>
      <c r="N81" t="str">
        <f t="shared" si="14"/>
        <v>s</v>
      </c>
      <c r="S81" s="29" t="s">
        <v>1198</v>
      </c>
      <c r="T81" t="str">
        <f t="shared" si="15"/>
        <v>Codis</v>
      </c>
      <c r="U81" s="22" t="str">
        <f>VLOOKUP(T81,audio_list_stym!$A$3:$H$18,7,FALSE)</f>
        <v>Sapota</v>
      </c>
      <c r="V81" s="22">
        <v>1</v>
      </c>
      <c r="W81" s="22" t="str">
        <f t="shared" si="16"/>
        <v>Sapota1</v>
      </c>
    </row>
    <row r="82" spans="1:23" x14ac:dyDescent="0.2">
      <c r="A82" t="str">
        <f t="shared" si="9"/>
        <v>Sapota.pic</v>
      </c>
      <c r="B82" t="str">
        <f t="shared" si="10"/>
        <v>Sapota.pic1</v>
      </c>
      <c r="C82" s="22" t="s">
        <v>1199</v>
      </c>
      <c r="D82" t="str">
        <f t="shared" si="11"/>
        <v>Codis</v>
      </c>
      <c r="E82" s="22" t="str">
        <f>VLOOKUP(D82,audio_list_stym!$A$3:$H$18,8,FALSE)</f>
        <v>Sapota</v>
      </c>
      <c r="F82" s="22">
        <v>1</v>
      </c>
      <c r="G82" s="22" t="str">
        <f t="shared" si="12"/>
        <v>Codis.word.search1</v>
      </c>
      <c r="H82" s="22" t="str">
        <f t="shared" si="13"/>
        <v>КОДИС</v>
      </c>
      <c r="I82">
        <f>VLOOKUP(E82,$P$2:$Q$9,2,FALSE)</f>
        <v>4</v>
      </c>
      <c r="J82" s="30">
        <f>IF(I82&lt;4,I82+1,I82-1)</f>
        <v>3</v>
      </c>
      <c r="K82" s="31">
        <f>IF(I82&lt;4,I82+2,I82-2)</f>
        <v>2</v>
      </c>
      <c r="L82" s="31">
        <f>IF(I82&lt;4,I82+3,I82-3)</f>
        <v>1</v>
      </c>
      <c r="M82">
        <v>1</v>
      </c>
      <c r="N82" t="str">
        <f t="shared" si="14"/>
        <v>q</v>
      </c>
      <c r="S82" s="29" t="s">
        <v>1202</v>
      </c>
      <c r="T82" t="str">
        <f t="shared" si="15"/>
        <v>Gonic</v>
      </c>
      <c r="U82" s="22" t="str">
        <f>VLOOKUP(T82,audio_list_stym!$A$3:$H$18,7,FALSE)</f>
        <v>Tamanid</v>
      </c>
      <c r="V82" s="22">
        <v>1</v>
      </c>
      <c r="W82" s="22" t="str">
        <f t="shared" si="16"/>
        <v>Tamanid1</v>
      </c>
    </row>
    <row r="83" spans="1:23" x14ac:dyDescent="0.2">
      <c r="A83" t="str">
        <f t="shared" si="9"/>
        <v>Sapota.pic</v>
      </c>
      <c r="B83" t="str">
        <f t="shared" si="10"/>
        <v>Sapota.pic2</v>
      </c>
      <c r="C83" s="22" t="s">
        <v>1199</v>
      </c>
      <c r="D83" t="str">
        <f t="shared" si="11"/>
        <v>Codis</v>
      </c>
      <c r="E83" s="22" t="str">
        <f>VLOOKUP(D83,audio_list_stym!$A$3:$H$18,8,FALSE)</f>
        <v>Sapota</v>
      </c>
      <c r="F83" s="22">
        <v>2</v>
      </c>
      <c r="G83" s="22" t="str">
        <f t="shared" si="12"/>
        <v>Codis.word.search2</v>
      </c>
      <c r="H83" s="22" t="str">
        <f t="shared" si="13"/>
        <v>КОДИС</v>
      </c>
      <c r="I83" s="30">
        <f>IF(J83&lt;4,J83+1,J83-1)</f>
        <v>3</v>
      </c>
      <c r="J83">
        <f>VLOOKUP(E83,$P$2:$Q$9,2,FALSE)</f>
        <v>4</v>
      </c>
      <c r="K83" s="31">
        <f>IF(J83&lt;4,J83+2,J83-2)</f>
        <v>2</v>
      </c>
      <c r="L83" s="31">
        <f>IF(J83&lt;4,J83+3,J83-3)</f>
        <v>1</v>
      </c>
      <c r="M83">
        <v>2</v>
      </c>
      <c r="N83" t="str">
        <f t="shared" si="14"/>
        <v>w</v>
      </c>
      <c r="S83" s="29" t="s">
        <v>1206</v>
      </c>
      <c r="T83" t="str">
        <f t="shared" si="15"/>
        <v>Todis</v>
      </c>
      <c r="U83" s="22" t="str">
        <f>VLOOKUP(T83,audio_list_stym!$A$3:$H$18,7,FALSE)</f>
        <v>ZF</v>
      </c>
      <c r="V83" s="22">
        <v>1</v>
      </c>
      <c r="W83" s="22" t="str">
        <f t="shared" si="16"/>
        <v>ZF1</v>
      </c>
    </row>
    <row r="84" spans="1:23" x14ac:dyDescent="0.2">
      <c r="A84" t="str">
        <f t="shared" si="9"/>
        <v>Sapota.pic</v>
      </c>
      <c r="B84" t="str">
        <f t="shared" si="10"/>
        <v>Sapota.pic3</v>
      </c>
      <c r="C84" s="22" t="s">
        <v>1199</v>
      </c>
      <c r="D84" t="str">
        <f t="shared" si="11"/>
        <v>Codis</v>
      </c>
      <c r="E84" s="22" t="str">
        <f>VLOOKUP(D84,audio_list_stym!$A$3:$H$18,8,FALSE)</f>
        <v>Sapota</v>
      </c>
      <c r="F84" s="22">
        <v>3</v>
      </c>
      <c r="G84" s="22" t="str">
        <f t="shared" si="12"/>
        <v>Codis.word.search3</v>
      </c>
      <c r="H84" s="22" t="str">
        <f t="shared" si="13"/>
        <v>КОДИС</v>
      </c>
      <c r="I84" s="30">
        <f>IF(K84&lt;4,K84+1,K84-1)</f>
        <v>3</v>
      </c>
      <c r="J84" s="30">
        <f>IF(K84&lt;4,K84+2,K84-2)</f>
        <v>2</v>
      </c>
      <c r="K84">
        <f>VLOOKUP(E84,$P$2:$Q$9,2,FALSE)</f>
        <v>4</v>
      </c>
      <c r="L84" s="31">
        <f>IF(K84&lt;4,K84+3,K84-3)</f>
        <v>1</v>
      </c>
      <c r="M84">
        <v>3</v>
      </c>
      <c r="N84" t="str">
        <f t="shared" si="14"/>
        <v>a</v>
      </c>
      <c r="S84" s="29" t="s">
        <v>1210</v>
      </c>
      <c r="T84" t="str">
        <f t="shared" si="15"/>
        <v>Pemat</v>
      </c>
      <c r="U84" s="22" t="str">
        <f>VLOOKUP(T84,audio_list_stym!$A$3:$H$18,7,FALSE)</f>
        <v>Ackee</v>
      </c>
      <c r="V84" s="22">
        <v>1</v>
      </c>
      <c r="W84" s="22" t="str">
        <f t="shared" si="16"/>
        <v>Ackee1</v>
      </c>
    </row>
    <row r="85" spans="1:23" x14ac:dyDescent="0.2">
      <c r="A85" t="str">
        <f t="shared" si="9"/>
        <v>Sapota.pic</v>
      </c>
      <c r="B85" t="str">
        <f t="shared" si="10"/>
        <v>Sapota.pic4</v>
      </c>
      <c r="C85" s="22" t="s">
        <v>1199</v>
      </c>
      <c r="D85" t="str">
        <f t="shared" si="11"/>
        <v>Codis</v>
      </c>
      <c r="E85" s="22" t="str">
        <f>VLOOKUP(D85,audio_list_stym!$A$3:$H$18,8,FALSE)</f>
        <v>Sapota</v>
      </c>
      <c r="F85" s="22">
        <v>4</v>
      </c>
      <c r="G85" s="22" t="str">
        <f t="shared" si="12"/>
        <v>Codis.word.search4</v>
      </c>
      <c r="H85" s="22" t="str">
        <f t="shared" si="13"/>
        <v>КОДИС</v>
      </c>
      <c r="I85" s="30">
        <f>IF(L85&lt;4,L85+1,L85-1)</f>
        <v>3</v>
      </c>
      <c r="J85" s="30">
        <f>IF(L85&lt;4,L85+2,L85-2)</f>
        <v>2</v>
      </c>
      <c r="K85" s="30">
        <f>IF(L85&lt;4,L85+3,L85-3)</f>
        <v>1</v>
      </c>
      <c r="L85">
        <f>VLOOKUP(E85,$P$2:$Q$9,2,FALSE)</f>
        <v>4</v>
      </c>
      <c r="M85">
        <v>4</v>
      </c>
      <c r="N85" t="str">
        <f t="shared" si="14"/>
        <v>s</v>
      </c>
      <c r="S85" s="29" t="s">
        <v>1182</v>
      </c>
      <c r="T85" t="str">
        <f t="shared" si="15"/>
        <v>Renan</v>
      </c>
      <c r="U85" s="22" t="str">
        <f>VLOOKUP(T85,audio_list_stym!$A$3:$H$18,7,FALSE)</f>
        <v>Ake</v>
      </c>
      <c r="V85" s="22">
        <v>2</v>
      </c>
      <c r="W85" s="22" t="str">
        <f t="shared" si="16"/>
        <v>Ake2</v>
      </c>
    </row>
    <row r="86" spans="1:23" x14ac:dyDescent="0.2">
      <c r="A86" t="str">
        <f t="shared" si="9"/>
        <v>Tamanid.pic</v>
      </c>
      <c r="B86" t="str">
        <f t="shared" si="10"/>
        <v>Tamanid.pic1</v>
      </c>
      <c r="C86" s="22" t="s">
        <v>1203</v>
      </c>
      <c r="D86" t="str">
        <f t="shared" si="11"/>
        <v>Gonic</v>
      </c>
      <c r="E86" s="22" t="str">
        <f>VLOOKUP(D86,audio_list_stym!$A$3:$H$18,8,FALSE)</f>
        <v>Tamanid</v>
      </c>
      <c r="F86" s="22">
        <v>1</v>
      </c>
      <c r="G86" s="22" t="str">
        <f t="shared" si="12"/>
        <v>Gonic.word.search1</v>
      </c>
      <c r="H86" s="22" t="str">
        <f t="shared" si="13"/>
        <v>ГОНИК</v>
      </c>
      <c r="I86">
        <f>VLOOKUP(E86,$P$2:$Q$9,2,FALSE)</f>
        <v>8</v>
      </c>
      <c r="J86" s="30">
        <f>IF(I86&lt;4,I86+1,I86-1)</f>
        <v>7</v>
      </c>
      <c r="K86" s="31">
        <f>IF(I86&lt;4,I86+2,I86-2)</f>
        <v>6</v>
      </c>
      <c r="L86" s="31">
        <f>IF(I86&lt;4,I86+3,I86-3)</f>
        <v>5</v>
      </c>
      <c r="M86">
        <v>1</v>
      </c>
      <c r="N86" t="str">
        <f t="shared" si="14"/>
        <v>q</v>
      </c>
      <c r="S86" s="29" t="s">
        <v>1186</v>
      </c>
      <c r="T86" t="str">
        <f t="shared" si="15"/>
        <v>Baroh</v>
      </c>
      <c r="U86" s="22" t="str">
        <f>VLOOKUP(T86,audio_list_stym!$A$3:$H$18,7,FALSE)</f>
        <v>Finger</v>
      </c>
      <c r="V86" s="22">
        <v>2</v>
      </c>
      <c r="W86" s="22" t="str">
        <f t="shared" si="16"/>
        <v>Finger2</v>
      </c>
    </row>
    <row r="87" spans="1:23" x14ac:dyDescent="0.2">
      <c r="A87" t="str">
        <f t="shared" si="9"/>
        <v>Tamanid.pic</v>
      </c>
      <c r="B87" t="str">
        <f t="shared" si="10"/>
        <v>Tamanid.pic2</v>
      </c>
      <c r="C87" s="22" t="s">
        <v>1203</v>
      </c>
      <c r="D87" t="str">
        <f t="shared" si="11"/>
        <v>Gonic</v>
      </c>
      <c r="E87" s="22" t="str">
        <f>VLOOKUP(D87,audio_list_stym!$A$3:$H$18,8,FALSE)</f>
        <v>Tamanid</v>
      </c>
      <c r="F87" s="22">
        <v>2</v>
      </c>
      <c r="G87" s="22" t="str">
        <f t="shared" si="12"/>
        <v>Gonic.word.search2</v>
      </c>
      <c r="H87" s="22" t="str">
        <f t="shared" si="13"/>
        <v>ГОНИК</v>
      </c>
      <c r="I87" s="30">
        <f>IF(J87&lt;4,J87+1,J87-1)</f>
        <v>7</v>
      </c>
      <c r="J87">
        <f>VLOOKUP(E87,$P$2:$Q$9,2,FALSE)</f>
        <v>8</v>
      </c>
      <c r="K87" s="31">
        <f>IF(J87&lt;4,J87+2,J87-2)</f>
        <v>6</v>
      </c>
      <c r="L87" s="31">
        <f>IF(J87&lt;4,J87+3,J87-3)</f>
        <v>5</v>
      </c>
      <c r="M87">
        <v>2</v>
      </c>
      <c r="N87" t="str">
        <f t="shared" si="14"/>
        <v>w</v>
      </c>
      <c r="S87" s="29" t="s">
        <v>1190</v>
      </c>
      <c r="T87" t="str">
        <f t="shared" si="15"/>
        <v>Liroh</v>
      </c>
      <c r="U87" s="22" t="str">
        <f>VLOOKUP(T87,audio_list_stym!$A$3:$H$18,7,FALSE)</f>
        <v>Gac</v>
      </c>
      <c r="V87" s="22">
        <v>2</v>
      </c>
      <c r="W87" s="22" t="str">
        <f t="shared" si="16"/>
        <v>Gac2</v>
      </c>
    </row>
    <row r="88" spans="1:23" x14ac:dyDescent="0.2">
      <c r="A88" t="str">
        <f t="shared" si="9"/>
        <v>Tamanid.pic</v>
      </c>
      <c r="B88" t="str">
        <f t="shared" si="10"/>
        <v>Tamanid.pic3</v>
      </c>
      <c r="C88" s="22" t="s">
        <v>1203</v>
      </c>
      <c r="D88" t="str">
        <f t="shared" si="11"/>
        <v>Gonic</v>
      </c>
      <c r="E88" s="22" t="str">
        <f>VLOOKUP(D88,audio_list_stym!$A$3:$H$18,8,FALSE)</f>
        <v>Tamanid</v>
      </c>
      <c r="F88" s="22">
        <v>3</v>
      </c>
      <c r="G88" s="22" t="str">
        <f t="shared" si="12"/>
        <v>Gonic.word.search3</v>
      </c>
      <c r="H88" s="22" t="str">
        <f t="shared" si="13"/>
        <v>ГОНИК</v>
      </c>
      <c r="I88" s="30">
        <f>IF(K88&lt;4,K88+1,K88-1)</f>
        <v>7</v>
      </c>
      <c r="J88" s="30">
        <f>IF(K88&lt;4,K88+2,K88-2)</f>
        <v>6</v>
      </c>
      <c r="K88">
        <f>VLOOKUP(E88,$P$2:$Q$9,2,FALSE)</f>
        <v>8</v>
      </c>
      <c r="L88" s="31">
        <f>IF(K88&lt;4,K88+3,K88-3)</f>
        <v>5</v>
      </c>
      <c r="M88">
        <v>3</v>
      </c>
      <c r="N88" t="str">
        <f t="shared" si="14"/>
        <v>a</v>
      </c>
      <c r="S88" s="29" t="s">
        <v>1194</v>
      </c>
      <c r="T88" t="str">
        <f t="shared" si="15"/>
        <v>Fimon</v>
      </c>
      <c r="U88" s="22" t="str">
        <f>VLOOKUP(T88,audio_list_stym!$A$3:$H$18,7,FALSE)</f>
        <v>Noni</v>
      </c>
      <c r="V88" s="22">
        <v>2</v>
      </c>
      <c r="W88" s="22" t="str">
        <f t="shared" si="16"/>
        <v>Noni2</v>
      </c>
    </row>
    <row r="89" spans="1:23" x14ac:dyDescent="0.2">
      <c r="A89" t="str">
        <f t="shared" si="9"/>
        <v>Tamanid.pic</v>
      </c>
      <c r="B89" t="str">
        <f t="shared" si="10"/>
        <v>Tamanid.pic4</v>
      </c>
      <c r="C89" s="22" t="s">
        <v>1203</v>
      </c>
      <c r="D89" t="str">
        <f t="shared" si="11"/>
        <v>Gonic</v>
      </c>
      <c r="E89" s="22" t="str">
        <f>VLOOKUP(D89,audio_list_stym!$A$3:$H$18,8,FALSE)</f>
        <v>Tamanid</v>
      </c>
      <c r="F89" s="22">
        <v>4</v>
      </c>
      <c r="G89" s="22" t="str">
        <f t="shared" si="12"/>
        <v>Gonic.word.search4</v>
      </c>
      <c r="H89" s="22" t="str">
        <f t="shared" si="13"/>
        <v>ГОНИК</v>
      </c>
      <c r="I89" s="30">
        <f>IF(L89&lt;4,L89+1,L89-1)</f>
        <v>7</v>
      </c>
      <c r="J89" s="30">
        <f>IF(L89&lt;4,L89+2,L89-2)</f>
        <v>6</v>
      </c>
      <c r="K89" s="30">
        <f>IF(L89&lt;4,L89+3,L89-3)</f>
        <v>5</v>
      </c>
      <c r="L89">
        <f>VLOOKUP(E89,$P$2:$Q$9,2,FALSE)</f>
        <v>8</v>
      </c>
      <c r="M89">
        <v>4</v>
      </c>
      <c r="N89" t="str">
        <f t="shared" si="14"/>
        <v>s</v>
      </c>
      <c r="S89" s="29" t="s">
        <v>1198</v>
      </c>
      <c r="T89" t="str">
        <f t="shared" si="15"/>
        <v>Codis</v>
      </c>
      <c r="U89" s="22" t="str">
        <f>VLOOKUP(T89,audio_list_stym!$A$3:$H$18,7,FALSE)</f>
        <v>Sapota</v>
      </c>
      <c r="V89" s="22">
        <v>2</v>
      </c>
      <c r="W89" s="22" t="str">
        <f t="shared" si="16"/>
        <v>Sapota2</v>
      </c>
    </row>
    <row r="90" spans="1:23" x14ac:dyDescent="0.2">
      <c r="A90" t="str">
        <f t="shared" si="9"/>
        <v>ZF.pic</v>
      </c>
      <c r="B90" t="str">
        <f t="shared" si="10"/>
        <v>ZF.pic1</v>
      </c>
      <c r="C90" s="22" t="s">
        <v>1207</v>
      </c>
      <c r="D90" t="str">
        <f t="shared" si="11"/>
        <v>Todis</v>
      </c>
      <c r="E90" s="22" t="str">
        <f>VLOOKUP(D90,audio_list_stym!$A$3:$H$18,8,FALSE)</f>
        <v>ZF</v>
      </c>
      <c r="F90" s="22">
        <v>1</v>
      </c>
      <c r="G90" s="22" t="str">
        <f t="shared" si="12"/>
        <v>Todis.word.search1</v>
      </c>
      <c r="H90" s="22" t="str">
        <f t="shared" si="13"/>
        <v>ТОДИС</v>
      </c>
      <c r="I90">
        <f>VLOOKUP(E90,$P$2:$Q$9,2,FALSE)</f>
        <v>6</v>
      </c>
      <c r="J90" s="30">
        <f>IF(I90&lt;4,I90+1,I90-1)</f>
        <v>5</v>
      </c>
      <c r="K90" s="31">
        <f>IF(I90&lt;4,I90+2,I90-2)</f>
        <v>4</v>
      </c>
      <c r="L90" s="31">
        <f>IF(I90&lt;4,I90+3,I90-3)</f>
        <v>3</v>
      </c>
      <c r="M90">
        <v>1</v>
      </c>
      <c r="N90" t="str">
        <f t="shared" si="14"/>
        <v>q</v>
      </c>
      <c r="S90" s="29" t="s">
        <v>1202</v>
      </c>
      <c r="T90" t="str">
        <f t="shared" si="15"/>
        <v>Gonic</v>
      </c>
      <c r="U90" s="22" t="str">
        <f>VLOOKUP(T90,audio_list_stym!$A$3:$H$18,7,FALSE)</f>
        <v>Tamanid</v>
      </c>
      <c r="V90" s="22">
        <v>2</v>
      </c>
      <c r="W90" s="22" t="str">
        <f t="shared" si="16"/>
        <v>Tamanid2</v>
      </c>
    </row>
    <row r="91" spans="1:23" x14ac:dyDescent="0.2">
      <c r="A91" t="str">
        <f t="shared" si="9"/>
        <v>ZF.pic</v>
      </c>
      <c r="B91" t="str">
        <f t="shared" si="10"/>
        <v>ZF.pic2</v>
      </c>
      <c r="C91" s="22" t="s">
        <v>1207</v>
      </c>
      <c r="D91" t="str">
        <f t="shared" si="11"/>
        <v>Todis</v>
      </c>
      <c r="E91" s="22" t="str">
        <f>VLOOKUP(D91,audio_list_stym!$A$3:$H$18,8,FALSE)</f>
        <v>ZF</v>
      </c>
      <c r="F91" s="22">
        <v>2</v>
      </c>
      <c r="G91" s="22" t="str">
        <f t="shared" si="12"/>
        <v>Todis.word.search2</v>
      </c>
      <c r="H91" s="22" t="str">
        <f t="shared" si="13"/>
        <v>ТОДИС</v>
      </c>
      <c r="I91" s="30">
        <f>IF(J91&lt;4,J91+1,J91-1)</f>
        <v>5</v>
      </c>
      <c r="J91">
        <f>VLOOKUP(E91,$P$2:$Q$9,2,FALSE)</f>
        <v>6</v>
      </c>
      <c r="K91" s="31">
        <f>IF(J91&lt;4,J91+2,J91-2)</f>
        <v>4</v>
      </c>
      <c r="L91" s="31">
        <f>IF(J91&lt;4,J91+3,J91-3)</f>
        <v>3</v>
      </c>
      <c r="M91">
        <v>2</v>
      </c>
      <c r="N91" t="str">
        <f t="shared" si="14"/>
        <v>w</v>
      </c>
      <c r="S91" s="29" t="s">
        <v>1206</v>
      </c>
      <c r="T91" t="str">
        <f t="shared" si="15"/>
        <v>Todis</v>
      </c>
      <c r="U91" s="22" t="str">
        <f>VLOOKUP(T91,audio_list_stym!$A$3:$H$18,7,FALSE)</f>
        <v>ZF</v>
      </c>
      <c r="V91" s="22">
        <v>2</v>
      </c>
      <c r="W91" s="22" t="str">
        <f t="shared" si="16"/>
        <v>ZF2</v>
      </c>
    </row>
    <row r="92" spans="1:23" x14ac:dyDescent="0.2">
      <c r="A92" t="str">
        <f t="shared" si="9"/>
        <v>ZF.pic</v>
      </c>
      <c r="B92" t="str">
        <f t="shared" si="10"/>
        <v>ZF.pic3</v>
      </c>
      <c r="C92" s="22" t="s">
        <v>1207</v>
      </c>
      <c r="D92" t="str">
        <f t="shared" si="11"/>
        <v>Todis</v>
      </c>
      <c r="E92" s="22" t="str">
        <f>VLOOKUP(D92,audio_list_stym!$A$3:$H$18,8,FALSE)</f>
        <v>ZF</v>
      </c>
      <c r="F92" s="22">
        <v>3</v>
      </c>
      <c r="G92" s="22" t="str">
        <f t="shared" si="12"/>
        <v>Todis.word.search3</v>
      </c>
      <c r="H92" s="22" t="str">
        <f t="shared" si="13"/>
        <v>ТОДИС</v>
      </c>
      <c r="I92" s="30">
        <f>IF(K92&lt;4,K92+1,K92-1)</f>
        <v>5</v>
      </c>
      <c r="J92" s="30">
        <f>IF(K92&lt;4,K92+2,K92-2)</f>
        <v>4</v>
      </c>
      <c r="K92">
        <f>VLOOKUP(E92,$P$2:$Q$9,2,FALSE)</f>
        <v>6</v>
      </c>
      <c r="L92" s="31">
        <f>IF(K92&lt;4,K92+3,K92-3)</f>
        <v>3</v>
      </c>
      <c r="M92">
        <v>3</v>
      </c>
      <c r="N92" t="str">
        <f t="shared" si="14"/>
        <v>a</v>
      </c>
      <c r="S92" s="29" t="s">
        <v>1210</v>
      </c>
      <c r="T92" t="str">
        <f t="shared" si="15"/>
        <v>Pemat</v>
      </c>
      <c r="U92" s="22" t="str">
        <f>VLOOKUP(T92,audio_list_stym!$A$3:$H$18,7,FALSE)</f>
        <v>Ackee</v>
      </c>
      <c r="V92" s="22">
        <v>2</v>
      </c>
      <c r="W92" s="22" t="str">
        <f t="shared" si="16"/>
        <v>Ackee2</v>
      </c>
    </row>
    <row r="93" spans="1:23" x14ac:dyDescent="0.2">
      <c r="A93" t="str">
        <f t="shared" si="9"/>
        <v>ZF.pic</v>
      </c>
      <c r="B93" t="str">
        <f t="shared" si="10"/>
        <v>ZF.pic4</v>
      </c>
      <c r="C93" s="22" t="s">
        <v>1207</v>
      </c>
      <c r="D93" t="str">
        <f t="shared" si="11"/>
        <v>Todis</v>
      </c>
      <c r="E93" s="22" t="str">
        <f>VLOOKUP(D93,audio_list_stym!$A$3:$H$18,8,FALSE)</f>
        <v>ZF</v>
      </c>
      <c r="F93" s="22">
        <v>4</v>
      </c>
      <c r="G93" s="22" t="str">
        <f t="shared" si="12"/>
        <v>Todis.word.search4</v>
      </c>
      <c r="H93" s="22" t="str">
        <f t="shared" si="13"/>
        <v>ТОДИС</v>
      </c>
      <c r="I93" s="30">
        <f>IF(L93&lt;4,L93+1,L93-1)</f>
        <v>5</v>
      </c>
      <c r="J93" s="30">
        <f>IF(L93&lt;4,L93+2,L93-2)</f>
        <v>4</v>
      </c>
      <c r="K93" s="30">
        <f>IF(L93&lt;4,L93+3,L93-3)</f>
        <v>3</v>
      </c>
      <c r="L93">
        <f>VLOOKUP(E93,$P$2:$Q$9,2,FALSE)</f>
        <v>6</v>
      </c>
      <c r="M93">
        <v>4</v>
      </c>
      <c r="N93" t="str">
        <f t="shared" si="14"/>
        <v>s</v>
      </c>
      <c r="S93" s="29" t="s">
        <v>1182</v>
      </c>
      <c r="T93" t="str">
        <f t="shared" si="15"/>
        <v>Renan</v>
      </c>
      <c r="U93" s="22" t="str">
        <f>VLOOKUP(T93,audio_list_stym!$A$3:$H$18,7,FALSE)</f>
        <v>Ake</v>
      </c>
      <c r="V93" s="22">
        <v>2</v>
      </c>
      <c r="W93" s="22" t="str">
        <f t="shared" si="16"/>
        <v>Ake2</v>
      </c>
    </row>
    <row r="94" spans="1:23" x14ac:dyDescent="0.2">
      <c r="A94" t="str">
        <f t="shared" si="9"/>
        <v>Ackee.pic</v>
      </c>
      <c r="B94" t="str">
        <f t="shared" si="10"/>
        <v>Ackee.pic1</v>
      </c>
      <c r="C94" s="22" t="s">
        <v>1211</v>
      </c>
      <c r="D94" t="str">
        <f t="shared" si="11"/>
        <v>Pemat</v>
      </c>
      <c r="E94" s="22" t="str">
        <f>VLOOKUP(D94,audio_list_stym!$A$3:$H$18,8,FALSE)</f>
        <v>Ackee</v>
      </c>
      <c r="F94" s="22">
        <v>1</v>
      </c>
      <c r="G94" s="22" t="str">
        <f t="shared" si="12"/>
        <v>Pemat.word.search1</v>
      </c>
      <c r="H94" s="22" t="str">
        <f t="shared" si="13"/>
        <v>ПЕМАТ</v>
      </c>
      <c r="I94">
        <f>VLOOKUP(E94,$P$2:$Q$9,2,FALSE)</f>
        <v>1</v>
      </c>
      <c r="J94" s="30">
        <f>IF(I94&lt;4,I94+1,I94-1)</f>
        <v>2</v>
      </c>
      <c r="K94" s="31">
        <f>IF(I94&lt;4,I94+2,I94-2)</f>
        <v>3</v>
      </c>
      <c r="L94" s="31">
        <f>IF(I94&lt;4,I94+3,I94-3)</f>
        <v>4</v>
      </c>
      <c r="M94">
        <v>1</v>
      </c>
      <c r="N94" t="str">
        <f t="shared" si="14"/>
        <v>q</v>
      </c>
      <c r="S94" s="29" t="s">
        <v>1186</v>
      </c>
      <c r="T94" t="str">
        <f t="shared" si="15"/>
        <v>Baroh</v>
      </c>
      <c r="U94" s="22" t="str">
        <f>VLOOKUP(T94,audio_list_stym!$A$3:$H$18,7,FALSE)</f>
        <v>Finger</v>
      </c>
      <c r="V94" s="22">
        <v>2</v>
      </c>
      <c r="W94" s="22" t="str">
        <f t="shared" si="16"/>
        <v>Finger2</v>
      </c>
    </row>
    <row r="95" spans="1:23" x14ac:dyDescent="0.2">
      <c r="A95" t="str">
        <f t="shared" si="9"/>
        <v>Ackee.pic</v>
      </c>
      <c r="B95" t="str">
        <f t="shared" si="10"/>
        <v>Ackee.pic2</v>
      </c>
      <c r="C95" s="22" t="s">
        <v>1211</v>
      </c>
      <c r="D95" t="str">
        <f t="shared" si="11"/>
        <v>Pemat</v>
      </c>
      <c r="E95" s="22" t="str">
        <f>VLOOKUP(D95,audio_list_stym!$A$3:$H$18,8,FALSE)</f>
        <v>Ackee</v>
      </c>
      <c r="F95" s="22">
        <v>2</v>
      </c>
      <c r="G95" s="22" t="str">
        <f t="shared" si="12"/>
        <v>Pemat.word.search2</v>
      </c>
      <c r="H95" s="22" t="str">
        <f t="shared" si="13"/>
        <v>ПЕМАТ</v>
      </c>
      <c r="I95" s="30">
        <f>IF(J95&lt;4,J95+1,J95-1)</f>
        <v>2</v>
      </c>
      <c r="J95">
        <f>VLOOKUP(E95,$P$2:$Q$9,2,FALSE)</f>
        <v>1</v>
      </c>
      <c r="K95" s="31">
        <f>IF(J95&lt;4,J95+2,J95-2)</f>
        <v>3</v>
      </c>
      <c r="L95" s="31">
        <f>IF(J95&lt;4,J95+3,J95-3)</f>
        <v>4</v>
      </c>
      <c r="M95">
        <v>2</v>
      </c>
      <c r="N95" t="str">
        <f t="shared" si="14"/>
        <v>w</v>
      </c>
      <c r="S95" s="29" t="s">
        <v>1190</v>
      </c>
      <c r="T95" t="str">
        <f t="shared" si="15"/>
        <v>Liroh</v>
      </c>
      <c r="U95" s="22" t="str">
        <f>VLOOKUP(T95,audio_list_stym!$A$3:$H$18,7,FALSE)</f>
        <v>Gac</v>
      </c>
      <c r="V95" s="22">
        <v>2</v>
      </c>
      <c r="W95" s="22" t="str">
        <f t="shared" si="16"/>
        <v>Gac2</v>
      </c>
    </row>
    <row r="96" spans="1:23" x14ac:dyDescent="0.2">
      <c r="A96" t="str">
        <f t="shared" si="9"/>
        <v>Ackee.pic</v>
      </c>
      <c r="B96" t="str">
        <f t="shared" si="10"/>
        <v>Ackee.pic3</v>
      </c>
      <c r="C96" s="22" t="s">
        <v>1211</v>
      </c>
      <c r="D96" t="str">
        <f t="shared" si="11"/>
        <v>Pemat</v>
      </c>
      <c r="E96" s="22" t="str">
        <f>VLOOKUP(D96,audio_list_stym!$A$3:$H$18,8,FALSE)</f>
        <v>Ackee</v>
      </c>
      <c r="F96" s="22">
        <v>3</v>
      </c>
      <c r="G96" s="22" t="str">
        <f t="shared" si="12"/>
        <v>Pemat.word.search3</v>
      </c>
      <c r="H96" s="22" t="str">
        <f t="shared" si="13"/>
        <v>ПЕМАТ</v>
      </c>
      <c r="I96" s="30">
        <f>IF(K96&lt;4,K96+1,K96-1)</f>
        <v>2</v>
      </c>
      <c r="J96" s="30">
        <f>IF(K96&lt;4,K96+2,K96-2)</f>
        <v>3</v>
      </c>
      <c r="K96">
        <f>VLOOKUP(E96,$P$2:$Q$9,2,FALSE)</f>
        <v>1</v>
      </c>
      <c r="L96" s="31">
        <f>IF(K96&lt;4,K96+3,K96-3)</f>
        <v>4</v>
      </c>
      <c r="M96">
        <v>3</v>
      </c>
      <c r="N96" t="str">
        <f t="shared" si="14"/>
        <v>a</v>
      </c>
      <c r="S96" s="29" t="s">
        <v>1194</v>
      </c>
      <c r="T96" t="str">
        <f t="shared" si="15"/>
        <v>Fimon</v>
      </c>
      <c r="U96" s="22" t="str">
        <f>VLOOKUP(T96,audio_list_stym!$A$3:$H$18,7,FALSE)</f>
        <v>Noni</v>
      </c>
      <c r="V96" s="22">
        <v>2</v>
      </c>
      <c r="W96" s="22" t="str">
        <f t="shared" si="16"/>
        <v>Noni2</v>
      </c>
    </row>
    <row r="97" spans="1:23" x14ac:dyDescent="0.2">
      <c r="A97" t="str">
        <f t="shared" si="9"/>
        <v>Ackee.pic</v>
      </c>
      <c r="B97" t="str">
        <f t="shared" si="10"/>
        <v>Ackee.pic4</v>
      </c>
      <c r="C97" s="22" t="s">
        <v>1211</v>
      </c>
      <c r="D97" t="str">
        <f t="shared" si="11"/>
        <v>Pemat</v>
      </c>
      <c r="E97" s="22" t="str">
        <f>VLOOKUP(D97,audio_list_stym!$A$3:$H$18,8,FALSE)</f>
        <v>Ackee</v>
      </c>
      <c r="F97" s="22">
        <v>4</v>
      </c>
      <c r="G97" s="22" t="str">
        <f t="shared" si="12"/>
        <v>Pemat.word.search4</v>
      </c>
      <c r="H97" s="22" t="str">
        <f t="shared" si="13"/>
        <v>ПЕМАТ</v>
      </c>
      <c r="I97" s="30">
        <f>IF(L97&lt;4,L97+1,L97-1)</f>
        <v>2</v>
      </c>
      <c r="J97" s="30">
        <f>IF(L97&lt;4,L97+2,L97-2)</f>
        <v>3</v>
      </c>
      <c r="K97" s="30">
        <f>IF(L97&lt;4,L97+3,L97-3)</f>
        <v>4</v>
      </c>
      <c r="L97">
        <f>VLOOKUP(E97,$P$2:$Q$9,2,FALSE)</f>
        <v>1</v>
      </c>
      <c r="M97">
        <v>4</v>
      </c>
      <c r="N97" t="str">
        <f t="shared" si="14"/>
        <v>s</v>
      </c>
      <c r="S97" s="29" t="s">
        <v>1198</v>
      </c>
      <c r="T97" t="str">
        <f t="shared" si="15"/>
        <v>Codis</v>
      </c>
      <c r="U97" s="22" t="str">
        <f>VLOOKUP(T97,audio_list_stym!$A$3:$H$18,7,FALSE)</f>
        <v>Sapota</v>
      </c>
      <c r="V97" s="22">
        <v>2</v>
      </c>
      <c r="W97" s="22" t="str">
        <f t="shared" si="16"/>
        <v>Sapota2</v>
      </c>
    </row>
    <row r="98" spans="1:23" x14ac:dyDescent="0.2">
      <c r="B98" t="s">
        <v>1252</v>
      </c>
      <c r="C98" s="29" t="s">
        <v>1183</v>
      </c>
      <c r="D98" t="str">
        <f>LEFT(C98,5)</f>
        <v>Renan</v>
      </c>
      <c r="E98" s="22" t="str">
        <f>VLOOKUP(D98,audio_list_stym!$A$3:$H$18,8,FALSE)</f>
        <v>Ake</v>
      </c>
      <c r="F98" s="22">
        <v>5</v>
      </c>
      <c r="G98" s="22" t="str">
        <f t="shared" si="12"/>
        <v>Renan.word.search5</v>
      </c>
      <c r="H98" s="22" t="str">
        <f t="shared" si="13"/>
        <v>РЕНАН</v>
      </c>
      <c r="I98" s="30">
        <f>IF(L98&lt;4,L98+1,L98-1)</f>
        <v>3</v>
      </c>
      <c r="J98" s="30">
        <f>IF(L98&lt;4,L98+2,L98-2)</f>
        <v>4</v>
      </c>
      <c r="K98" s="30">
        <f>IF(L98&lt;4,L98+3,L98-3)</f>
        <v>5</v>
      </c>
      <c r="L98">
        <f>VLOOKUP(E98,$P$2:$Q$9,2,FALSE)</f>
        <v>2</v>
      </c>
      <c r="M98">
        <v>4</v>
      </c>
      <c r="N98" t="str">
        <f t="shared" si="14"/>
        <v>s</v>
      </c>
      <c r="S98" s="29" t="s">
        <v>1202</v>
      </c>
      <c r="T98" t="str">
        <f t="shared" si="15"/>
        <v>Gonic</v>
      </c>
      <c r="U98" s="22" t="str">
        <f>VLOOKUP(T98,audio_list_stym!$A$3:$H$18,7,FALSE)</f>
        <v>Tamanid</v>
      </c>
      <c r="V98" s="22">
        <v>2</v>
      </c>
      <c r="W98" s="22" t="str">
        <f t="shared" si="16"/>
        <v>Tamanid2</v>
      </c>
    </row>
    <row r="99" spans="1:23" x14ac:dyDescent="0.2">
      <c r="B99" t="s">
        <v>1253</v>
      </c>
      <c r="C99" s="29" t="s">
        <v>1183</v>
      </c>
      <c r="D99" t="str">
        <f t="shared" ref="D99:D101" si="17">LEFT(C99,5)</f>
        <v>Renan</v>
      </c>
      <c r="E99" s="22" t="str">
        <f>VLOOKUP(D99,audio_list_stym!$A$3:$H$18,8,FALSE)</f>
        <v>Ake</v>
      </c>
      <c r="F99" s="22">
        <v>6</v>
      </c>
      <c r="G99" s="22" t="str">
        <f t="shared" si="12"/>
        <v>Renan.word.search6</v>
      </c>
      <c r="H99" s="22" t="str">
        <f t="shared" si="13"/>
        <v>РЕНАН</v>
      </c>
      <c r="I99" s="30">
        <f>IF(K99&lt;4,K99+1,K99-1)</f>
        <v>3</v>
      </c>
      <c r="J99" s="30">
        <f>IF(K99&lt;4,K99+2,K99-2)</f>
        <v>4</v>
      </c>
      <c r="K99">
        <f>VLOOKUP(E99,$P$2:$Q$9,2,FALSE)</f>
        <v>2</v>
      </c>
      <c r="L99" s="30">
        <f>IF(K99&lt;4,K99+3,K99-3)</f>
        <v>5</v>
      </c>
      <c r="M99">
        <v>3</v>
      </c>
      <c r="N99" t="str">
        <f t="shared" si="14"/>
        <v>a</v>
      </c>
      <c r="S99" s="29" t="s">
        <v>1206</v>
      </c>
      <c r="T99" t="str">
        <f t="shared" si="15"/>
        <v>Todis</v>
      </c>
      <c r="U99" s="22" t="str">
        <f>VLOOKUP(T99,audio_list_stym!$A$3:$H$18,7,FALSE)</f>
        <v>ZF</v>
      </c>
      <c r="V99" s="22">
        <v>2</v>
      </c>
      <c r="W99" s="22" t="str">
        <f t="shared" si="16"/>
        <v>ZF2</v>
      </c>
    </row>
    <row r="100" spans="1:23" x14ac:dyDescent="0.2">
      <c r="B100" t="s">
        <v>1254</v>
      </c>
      <c r="C100" s="29" t="s">
        <v>1183</v>
      </c>
      <c r="D100" t="str">
        <f t="shared" si="17"/>
        <v>Renan</v>
      </c>
      <c r="E100" s="22" t="str">
        <f>VLOOKUP(D100,audio_list_stym!$A$3:$H$18,8,FALSE)</f>
        <v>Ake</v>
      </c>
      <c r="F100" s="22">
        <v>7</v>
      </c>
      <c r="G100" s="22" t="str">
        <f t="shared" si="12"/>
        <v>Renan.word.search7</v>
      </c>
      <c r="H100" s="22" t="str">
        <f t="shared" si="13"/>
        <v>РЕНАН</v>
      </c>
      <c r="I100" s="30">
        <f>IF(J100&lt;4,J100+1,J100-1)</f>
        <v>3</v>
      </c>
      <c r="J100">
        <f>VLOOKUP(E100,$P$2:$Q$9,2,FALSE)</f>
        <v>2</v>
      </c>
      <c r="K100" s="30">
        <f>IF(J67&lt;4,J100+2,J100-2)</f>
        <v>4</v>
      </c>
      <c r="L100" s="30">
        <f>IF(J100&lt;4,J100+3,J100-3)</f>
        <v>5</v>
      </c>
      <c r="M100">
        <v>2</v>
      </c>
      <c r="N100" t="str">
        <f t="shared" si="14"/>
        <v>w</v>
      </c>
      <c r="S100" s="29" t="s">
        <v>1210</v>
      </c>
      <c r="T100" t="str">
        <f t="shared" si="15"/>
        <v>Pemat</v>
      </c>
      <c r="U100" s="22" t="str">
        <f>VLOOKUP(T100,audio_list_stym!$A$3:$H$18,7,FALSE)</f>
        <v>Ackee</v>
      </c>
      <c r="V100" s="22">
        <v>2</v>
      </c>
      <c r="W100" s="22" t="str">
        <f t="shared" si="16"/>
        <v>Ackee2</v>
      </c>
    </row>
    <row r="101" spans="1:23" x14ac:dyDescent="0.2">
      <c r="B101" t="s">
        <v>1255</v>
      </c>
      <c r="C101" s="29" t="s">
        <v>1183</v>
      </c>
      <c r="D101" t="str">
        <f t="shared" si="17"/>
        <v>Renan</v>
      </c>
      <c r="E101" s="22" t="str">
        <f>VLOOKUP(D101,audio_list_stym!$A$3:$H$18,8,FALSE)</f>
        <v>Ake</v>
      </c>
      <c r="F101" s="22">
        <v>8</v>
      </c>
      <c r="G101" s="22" t="str">
        <f t="shared" si="12"/>
        <v>Renan.word.search8</v>
      </c>
      <c r="H101" s="22" t="str">
        <f t="shared" si="13"/>
        <v>РЕНАН</v>
      </c>
      <c r="I101">
        <f>VLOOKUP(E101,$P$2:$Q$9,2,FALSE)</f>
        <v>2</v>
      </c>
      <c r="J101" s="30">
        <f>IF(I101&lt;4,I101+2,I101-2)</f>
        <v>4</v>
      </c>
      <c r="K101" s="30">
        <f>IF(I101&lt;4,I101+3,I101-3)</f>
        <v>5</v>
      </c>
      <c r="L101" s="30">
        <f>IF(I101&lt;4,I101+4,I101-4)</f>
        <v>6</v>
      </c>
      <c r="M101">
        <v>1</v>
      </c>
      <c r="N101" t="str">
        <f t="shared" si="14"/>
        <v>q</v>
      </c>
      <c r="S101" s="29" t="s">
        <v>1182</v>
      </c>
      <c r="T101" t="str">
        <f t="shared" si="15"/>
        <v>Renan</v>
      </c>
      <c r="U101" s="22" t="str">
        <f>VLOOKUP(T101,audio_list_stym!$A$3:$H$18,7,FALSE)</f>
        <v>Ake</v>
      </c>
      <c r="V101" s="22">
        <v>3</v>
      </c>
      <c r="W101" s="22" t="str">
        <f t="shared" si="16"/>
        <v>Ake3</v>
      </c>
    </row>
    <row r="102" spans="1:23" x14ac:dyDescent="0.2">
      <c r="B102" t="s">
        <v>1256</v>
      </c>
      <c r="C102" s="29" t="s">
        <v>1187</v>
      </c>
      <c r="D102" t="str">
        <f t="shared" si="11"/>
        <v>Baroh</v>
      </c>
      <c r="E102" s="22" t="str">
        <f>VLOOKUP(D102,audio_list_stym!$A$3:$H$18,8,FALSE)</f>
        <v>Finger</v>
      </c>
      <c r="F102" s="22">
        <v>5</v>
      </c>
      <c r="G102" s="22" t="str">
        <f t="shared" si="12"/>
        <v>Baroh.word.search5</v>
      </c>
      <c r="H102" s="22" t="str">
        <f t="shared" si="13"/>
        <v>БАРОХ</v>
      </c>
      <c r="I102" s="30">
        <f>IF(L102&lt;4,L102+1,L102-1)</f>
        <v>4</v>
      </c>
      <c r="J102" s="30">
        <f>IF(L102&lt;4,L102+2,L102-2)</f>
        <v>5</v>
      </c>
      <c r="K102" s="30">
        <f>IF(L102&lt;4,L102+3,L102-3)</f>
        <v>6</v>
      </c>
      <c r="L102">
        <f>VLOOKUP(E102,$P$2:$Q$9,2,FALSE)</f>
        <v>3</v>
      </c>
      <c r="M102">
        <v>4</v>
      </c>
      <c r="N102" t="str">
        <f t="shared" si="14"/>
        <v>s</v>
      </c>
      <c r="S102" s="29" t="s">
        <v>1186</v>
      </c>
      <c r="T102" t="str">
        <f t="shared" si="15"/>
        <v>Baroh</v>
      </c>
      <c r="U102" s="22" t="str">
        <f>VLOOKUP(T102,audio_list_stym!$A$3:$H$18,7,FALSE)</f>
        <v>Finger</v>
      </c>
      <c r="V102" s="22">
        <v>3</v>
      </c>
      <c r="W102" s="22" t="str">
        <f t="shared" si="16"/>
        <v>Finger3</v>
      </c>
    </row>
    <row r="103" spans="1:23" x14ac:dyDescent="0.2">
      <c r="B103" t="s">
        <v>1257</v>
      </c>
      <c r="C103" s="29" t="s">
        <v>1187</v>
      </c>
      <c r="D103" t="str">
        <f t="shared" si="11"/>
        <v>Baroh</v>
      </c>
      <c r="E103" s="22" t="str">
        <f>VLOOKUP(D103,audio_list_stym!$A$3:$H$18,8,FALSE)</f>
        <v>Finger</v>
      </c>
      <c r="F103" s="22">
        <v>6</v>
      </c>
      <c r="G103" s="22" t="str">
        <f t="shared" si="12"/>
        <v>Baroh.word.search6</v>
      </c>
      <c r="H103" s="22" t="str">
        <f t="shared" si="13"/>
        <v>БАРОХ</v>
      </c>
      <c r="I103" s="30">
        <f>IF(K103&lt;4,K103+1,K103-1)</f>
        <v>4</v>
      </c>
      <c r="J103" s="30">
        <f>IF(K103&lt;4,K103+2,K103-2)</f>
        <v>5</v>
      </c>
      <c r="K103">
        <f>VLOOKUP(E103,$P$2:$Q$9,2,FALSE)</f>
        <v>3</v>
      </c>
      <c r="L103" s="30">
        <f>IF(K103&lt;4,K103+3,K103-3)</f>
        <v>6</v>
      </c>
      <c r="M103">
        <v>3</v>
      </c>
      <c r="N103" t="str">
        <f t="shared" si="14"/>
        <v>a</v>
      </c>
      <c r="S103" s="29" t="s">
        <v>1190</v>
      </c>
      <c r="T103" t="str">
        <f t="shared" si="15"/>
        <v>Liroh</v>
      </c>
      <c r="U103" s="22" t="str">
        <f>VLOOKUP(T103,audio_list_stym!$A$3:$H$18,7,FALSE)</f>
        <v>Gac</v>
      </c>
      <c r="V103" s="22">
        <v>3</v>
      </c>
      <c r="W103" s="22" t="str">
        <f t="shared" si="16"/>
        <v>Gac3</v>
      </c>
    </row>
    <row r="104" spans="1:23" x14ac:dyDescent="0.2">
      <c r="B104" t="s">
        <v>1258</v>
      </c>
      <c r="C104" s="29" t="s">
        <v>1187</v>
      </c>
      <c r="D104" t="str">
        <f t="shared" si="11"/>
        <v>Baroh</v>
      </c>
      <c r="E104" s="22" t="str">
        <f>VLOOKUP(D104,audio_list_stym!$A$3:$H$18,8,FALSE)</f>
        <v>Finger</v>
      </c>
      <c r="F104" s="22">
        <v>7</v>
      </c>
      <c r="G104" s="22" t="str">
        <f t="shared" si="12"/>
        <v>Baroh.word.search7</v>
      </c>
      <c r="H104" s="22" t="str">
        <f t="shared" si="13"/>
        <v>БАРОХ</v>
      </c>
      <c r="I104" s="30">
        <f>IF(J104&lt;4,J104+1,J104-1)</f>
        <v>4</v>
      </c>
      <c r="J104">
        <f>VLOOKUP(E104,$P$2:$Q$9,2,FALSE)</f>
        <v>3</v>
      </c>
      <c r="K104" s="30">
        <f>IF(J71&lt;4,J104+2,J104-2)</f>
        <v>5</v>
      </c>
      <c r="L104" s="30">
        <f>IF(J104&lt;4,J104+3,J104-3)</f>
        <v>6</v>
      </c>
      <c r="M104">
        <v>2</v>
      </c>
      <c r="N104" t="str">
        <f t="shared" si="14"/>
        <v>w</v>
      </c>
      <c r="S104" s="29" t="s">
        <v>1194</v>
      </c>
      <c r="T104" t="str">
        <f t="shared" si="15"/>
        <v>Fimon</v>
      </c>
      <c r="U104" s="22" t="str">
        <f>VLOOKUP(T104,audio_list_stym!$A$3:$H$18,7,FALSE)</f>
        <v>Noni</v>
      </c>
      <c r="V104" s="22">
        <v>3</v>
      </c>
      <c r="W104" s="22" t="str">
        <f t="shared" si="16"/>
        <v>Noni3</v>
      </c>
    </row>
    <row r="105" spans="1:23" x14ac:dyDescent="0.2">
      <c r="B105" t="s">
        <v>1259</v>
      </c>
      <c r="C105" s="29" t="s">
        <v>1187</v>
      </c>
      <c r="D105" t="str">
        <f t="shared" si="11"/>
        <v>Baroh</v>
      </c>
      <c r="E105" s="22" t="str">
        <f>VLOOKUP(D105,audio_list_stym!$A$3:$H$18,8,FALSE)</f>
        <v>Finger</v>
      </c>
      <c r="F105" s="22">
        <v>8</v>
      </c>
      <c r="G105" s="22" t="str">
        <f t="shared" si="12"/>
        <v>Baroh.word.search8</v>
      </c>
      <c r="H105" s="22" t="str">
        <f t="shared" si="13"/>
        <v>БАРОХ</v>
      </c>
      <c r="I105">
        <f>VLOOKUP(E105,$P$2:$Q$9,2,FALSE)</f>
        <v>3</v>
      </c>
      <c r="J105" s="30">
        <f>IF(I105&lt;4,I105+2,I105-2)</f>
        <v>5</v>
      </c>
      <c r="K105" s="30">
        <f>IF(I105&lt;4,I105+3,I105-3)</f>
        <v>6</v>
      </c>
      <c r="L105" s="30">
        <f>IF(I105&lt;4,I105+4,I105-4)</f>
        <v>7</v>
      </c>
      <c r="M105">
        <v>1</v>
      </c>
      <c r="N105" t="str">
        <f t="shared" si="14"/>
        <v>q</v>
      </c>
      <c r="S105" s="29" t="s">
        <v>1198</v>
      </c>
      <c r="T105" t="str">
        <f t="shared" si="15"/>
        <v>Codis</v>
      </c>
      <c r="U105" s="22" t="str">
        <f>VLOOKUP(T105,audio_list_stym!$A$3:$H$18,7,FALSE)</f>
        <v>Sapota</v>
      </c>
      <c r="V105" s="22">
        <v>3</v>
      </c>
      <c r="W105" s="22" t="str">
        <f t="shared" si="16"/>
        <v>Sapota3</v>
      </c>
    </row>
    <row r="106" spans="1:23" x14ac:dyDescent="0.2">
      <c r="B106" t="s">
        <v>1256</v>
      </c>
      <c r="C106" s="29" t="s">
        <v>1191</v>
      </c>
      <c r="D106" t="str">
        <f t="shared" si="11"/>
        <v>Liroh</v>
      </c>
      <c r="E106" s="22" t="str">
        <f>VLOOKUP(D106,audio_list_stym!$A$3:$H$18,8,FALSE)</f>
        <v>Gac</v>
      </c>
      <c r="F106" s="22">
        <v>5</v>
      </c>
      <c r="G106" s="22" t="str">
        <f t="shared" si="12"/>
        <v>Liroh.word.search5</v>
      </c>
      <c r="H106" s="22" t="str">
        <f t="shared" si="13"/>
        <v>ЛИРОХ</v>
      </c>
      <c r="I106" s="30">
        <f>IF(L106&lt;4,L106+1,L106-1)</f>
        <v>4</v>
      </c>
      <c r="J106" s="30">
        <f>IF(L106&lt;4,L106+2,L106-2)</f>
        <v>3</v>
      </c>
      <c r="K106" s="30">
        <f>IF(L106&lt;4,L106+3,L106-3)</f>
        <v>2</v>
      </c>
      <c r="L106">
        <f>VLOOKUP(E106,$P$2:$Q$9,2,FALSE)</f>
        <v>5</v>
      </c>
      <c r="M106">
        <v>4</v>
      </c>
      <c r="N106" t="str">
        <f t="shared" si="14"/>
        <v>s</v>
      </c>
      <c r="S106" s="29" t="s">
        <v>1202</v>
      </c>
      <c r="T106" t="str">
        <f t="shared" si="15"/>
        <v>Gonic</v>
      </c>
      <c r="U106" s="22" t="str">
        <f>VLOOKUP(T106,audio_list_stym!$A$3:$H$18,7,FALSE)</f>
        <v>Tamanid</v>
      </c>
      <c r="V106" s="22">
        <v>3</v>
      </c>
      <c r="W106" s="22" t="str">
        <f t="shared" si="16"/>
        <v>Tamanid3</v>
      </c>
    </row>
    <row r="107" spans="1:23" x14ac:dyDescent="0.2">
      <c r="B107" t="s">
        <v>1257</v>
      </c>
      <c r="C107" s="29" t="s">
        <v>1191</v>
      </c>
      <c r="D107" t="str">
        <f t="shared" si="11"/>
        <v>Liroh</v>
      </c>
      <c r="E107" s="22" t="str">
        <f>VLOOKUP(D107,audio_list_stym!$A$3:$H$18,8,FALSE)</f>
        <v>Gac</v>
      </c>
      <c r="F107" s="22">
        <v>6</v>
      </c>
      <c r="G107" s="22" t="str">
        <f t="shared" si="12"/>
        <v>Liroh.word.search6</v>
      </c>
      <c r="H107" s="22" t="str">
        <f t="shared" si="13"/>
        <v>ЛИРОХ</v>
      </c>
      <c r="I107" s="30">
        <f>IF(K107&lt;4,K107+1,K107-1)</f>
        <v>4</v>
      </c>
      <c r="J107" s="30">
        <f>IF(K107&lt;4,K107+2,K107-2)</f>
        <v>3</v>
      </c>
      <c r="K107">
        <f>VLOOKUP(E107,$P$2:$Q$9,2,FALSE)</f>
        <v>5</v>
      </c>
      <c r="L107" s="30">
        <f>IF(K107&lt;4,K107+3,K107-3)</f>
        <v>2</v>
      </c>
      <c r="M107">
        <v>3</v>
      </c>
      <c r="N107" t="str">
        <f t="shared" si="14"/>
        <v>a</v>
      </c>
      <c r="S107" s="29" t="s">
        <v>1206</v>
      </c>
      <c r="T107" t="str">
        <f t="shared" si="15"/>
        <v>Todis</v>
      </c>
      <c r="U107" s="22" t="str">
        <f>VLOOKUP(T107,audio_list_stym!$A$3:$H$18,7,FALSE)</f>
        <v>ZF</v>
      </c>
      <c r="V107" s="22">
        <v>3</v>
      </c>
      <c r="W107" s="22" t="str">
        <f t="shared" si="16"/>
        <v>ZF3</v>
      </c>
    </row>
    <row r="108" spans="1:23" x14ac:dyDescent="0.2">
      <c r="B108" t="s">
        <v>1258</v>
      </c>
      <c r="C108" s="29" t="s">
        <v>1191</v>
      </c>
      <c r="D108" t="str">
        <f t="shared" si="11"/>
        <v>Liroh</v>
      </c>
      <c r="E108" s="22" t="str">
        <f>VLOOKUP(D108,audio_list_stym!$A$3:$H$18,8,FALSE)</f>
        <v>Gac</v>
      </c>
      <c r="F108" s="22">
        <v>7</v>
      </c>
      <c r="G108" s="22" t="str">
        <f t="shared" si="12"/>
        <v>Liroh.word.search7</v>
      </c>
      <c r="H108" s="22" t="str">
        <f t="shared" si="13"/>
        <v>ЛИРОХ</v>
      </c>
      <c r="I108" s="30">
        <f>IF(J108&lt;4,J108+1,J108-1)</f>
        <v>4</v>
      </c>
      <c r="J108">
        <f>VLOOKUP(E108,$P$2:$Q$9,2,FALSE)</f>
        <v>5</v>
      </c>
      <c r="K108" s="30">
        <f>IF(J75&lt;4,J108+2,J108-2)</f>
        <v>3</v>
      </c>
      <c r="L108" s="30">
        <f>IF(J108&lt;4,J108+3,J108-3)</f>
        <v>2</v>
      </c>
      <c r="M108">
        <v>2</v>
      </c>
      <c r="N108" t="str">
        <f t="shared" si="14"/>
        <v>w</v>
      </c>
      <c r="S108" s="29" t="s">
        <v>1210</v>
      </c>
      <c r="T108" t="str">
        <f t="shared" si="15"/>
        <v>Pemat</v>
      </c>
      <c r="U108" s="22" t="str">
        <f>VLOOKUP(T108,audio_list_stym!$A$3:$H$18,7,FALSE)</f>
        <v>Ackee</v>
      </c>
      <c r="V108" s="22">
        <v>3</v>
      </c>
      <c r="W108" s="22" t="str">
        <f t="shared" si="16"/>
        <v>Ackee3</v>
      </c>
    </row>
    <row r="109" spans="1:23" x14ac:dyDescent="0.2">
      <c r="B109" t="s">
        <v>1259</v>
      </c>
      <c r="C109" s="29" t="s">
        <v>1191</v>
      </c>
      <c r="D109" t="str">
        <f t="shared" si="11"/>
        <v>Liroh</v>
      </c>
      <c r="E109" s="22" t="str">
        <f>VLOOKUP(D109,audio_list_stym!$A$3:$H$18,8,FALSE)</f>
        <v>Gac</v>
      </c>
      <c r="F109" s="22">
        <v>8</v>
      </c>
      <c r="G109" s="22" t="str">
        <f t="shared" si="12"/>
        <v>Liroh.word.search8</v>
      </c>
      <c r="H109" s="22" t="str">
        <f t="shared" si="13"/>
        <v>ЛИРОХ</v>
      </c>
      <c r="I109">
        <f>VLOOKUP(E109,$P$2:$Q$9,2,FALSE)</f>
        <v>5</v>
      </c>
      <c r="J109" s="30">
        <f>IF(I109&lt;4,I109+2,I109-2)</f>
        <v>3</v>
      </c>
      <c r="K109" s="30">
        <f>IF(I109&lt;4,I109+3,I109-3)</f>
        <v>2</v>
      </c>
      <c r="L109" s="30">
        <f>IF(I109&lt;4,I109+4,I109-4)</f>
        <v>1</v>
      </c>
      <c r="M109">
        <v>1</v>
      </c>
      <c r="N109" t="str">
        <f t="shared" si="14"/>
        <v>q</v>
      </c>
      <c r="S109" s="29" t="s">
        <v>1182</v>
      </c>
      <c r="T109" t="str">
        <f t="shared" si="15"/>
        <v>Renan</v>
      </c>
      <c r="U109" s="22" t="str">
        <f>VLOOKUP(T109,audio_list_stym!$A$3:$H$18,7,FALSE)</f>
        <v>Ake</v>
      </c>
      <c r="V109" s="22">
        <v>3</v>
      </c>
      <c r="W109" s="22" t="str">
        <f t="shared" si="16"/>
        <v>Ake3</v>
      </c>
    </row>
    <row r="110" spans="1:23" x14ac:dyDescent="0.2">
      <c r="B110" t="s">
        <v>1252</v>
      </c>
      <c r="C110" s="29" t="s">
        <v>1195</v>
      </c>
      <c r="D110" t="str">
        <f t="shared" si="11"/>
        <v>Fimon</v>
      </c>
      <c r="E110" s="22" t="str">
        <f>VLOOKUP(D110,audio_list_stym!$A$3:$H$18,8,FALSE)</f>
        <v>Noni</v>
      </c>
      <c r="F110" s="22">
        <v>5</v>
      </c>
      <c r="G110" s="22" t="str">
        <f t="shared" si="12"/>
        <v>Fimon.word.search5</v>
      </c>
      <c r="H110" s="22" t="str">
        <f t="shared" si="13"/>
        <v>ФИМОН</v>
      </c>
      <c r="I110" s="30">
        <f>IF(L110&lt;4,L110+1,L110-1)</f>
        <v>6</v>
      </c>
      <c r="J110" s="30">
        <f>IF(L110&lt;4,L110+2,L110-2)</f>
        <v>5</v>
      </c>
      <c r="K110" s="30">
        <f>IF(L110&lt;4,L110+3,L110-3)</f>
        <v>4</v>
      </c>
      <c r="L110">
        <f>VLOOKUP(E110,$P$2:$Q$9,2,FALSE)</f>
        <v>7</v>
      </c>
      <c r="M110">
        <v>4</v>
      </c>
      <c r="N110" t="str">
        <f t="shared" si="14"/>
        <v>s</v>
      </c>
      <c r="S110" s="29" t="s">
        <v>1186</v>
      </c>
      <c r="T110" t="str">
        <f t="shared" si="15"/>
        <v>Baroh</v>
      </c>
      <c r="U110" s="22" t="str">
        <f>VLOOKUP(T110,audio_list_stym!$A$3:$H$18,7,FALSE)</f>
        <v>Finger</v>
      </c>
      <c r="V110" s="22">
        <v>3</v>
      </c>
      <c r="W110" s="22" t="str">
        <f t="shared" si="16"/>
        <v>Finger3</v>
      </c>
    </row>
    <row r="111" spans="1:23" x14ac:dyDescent="0.2">
      <c r="B111" t="s">
        <v>1253</v>
      </c>
      <c r="C111" s="29" t="s">
        <v>1195</v>
      </c>
      <c r="D111" t="str">
        <f t="shared" si="11"/>
        <v>Fimon</v>
      </c>
      <c r="E111" s="22" t="str">
        <f>VLOOKUP(D111,audio_list_stym!$A$3:$H$18,8,FALSE)</f>
        <v>Noni</v>
      </c>
      <c r="F111" s="22">
        <v>6</v>
      </c>
      <c r="G111" s="22" t="str">
        <f t="shared" si="12"/>
        <v>Fimon.word.search6</v>
      </c>
      <c r="H111" s="22" t="str">
        <f t="shared" si="13"/>
        <v>ФИМОН</v>
      </c>
      <c r="I111" s="30">
        <f>IF(K111&lt;4,K111+1,K111-1)</f>
        <v>6</v>
      </c>
      <c r="J111" s="30">
        <f>IF(K111&lt;4,K111+2,K111-2)</f>
        <v>5</v>
      </c>
      <c r="K111">
        <f>VLOOKUP(E111,$P$2:$Q$9,2,FALSE)</f>
        <v>7</v>
      </c>
      <c r="L111" s="30">
        <f>IF(K111&lt;4,K111+3,K111-3)</f>
        <v>4</v>
      </c>
      <c r="M111">
        <v>3</v>
      </c>
      <c r="N111" t="str">
        <f t="shared" si="14"/>
        <v>a</v>
      </c>
      <c r="S111" s="29" t="s">
        <v>1190</v>
      </c>
      <c r="T111" t="str">
        <f t="shared" si="15"/>
        <v>Liroh</v>
      </c>
      <c r="U111" s="22" t="str">
        <f>VLOOKUP(T111,audio_list_stym!$A$3:$H$18,7,FALSE)</f>
        <v>Gac</v>
      </c>
      <c r="V111" s="22">
        <v>3</v>
      </c>
      <c r="W111" s="22" t="str">
        <f t="shared" si="16"/>
        <v>Gac3</v>
      </c>
    </row>
    <row r="112" spans="1:23" x14ac:dyDescent="0.2">
      <c r="B112" t="s">
        <v>1254</v>
      </c>
      <c r="C112" s="29" t="s">
        <v>1195</v>
      </c>
      <c r="D112" t="str">
        <f t="shared" si="11"/>
        <v>Fimon</v>
      </c>
      <c r="E112" s="22" t="str">
        <f>VLOOKUP(D112,audio_list_stym!$A$3:$H$18,8,FALSE)</f>
        <v>Noni</v>
      </c>
      <c r="F112" s="22">
        <v>7</v>
      </c>
      <c r="G112" s="22" t="str">
        <f t="shared" si="12"/>
        <v>Fimon.word.search7</v>
      </c>
      <c r="H112" s="22" t="str">
        <f t="shared" si="13"/>
        <v>ФИМОН</v>
      </c>
      <c r="I112" s="30">
        <f>IF(J112&lt;4,J112+1,J112-1)</f>
        <v>6</v>
      </c>
      <c r="J112">
        <f>VLOOKUP(E112,$P$2:$Q$9,2,FALSE)</f>
        <v>7</v>
      </c>
      <c r="K112" s="30">
        <f>IF(J79&lt;4,J112+2,J112-2)</f>
        <v>5</v>
      </c>
      <c r="L112" s="30">
        <f>IF(J112&lt;4,J112+3,J112-3)</f>
        <v>4</v>
      </c>
      <c r="M112">
        <v>2</v>
      </c>
      <c r="N112" t="str">
        <f t="shared" si="14"/>
        <v>w</v>
      </c>
      <c r="S112" s="29" t="s">
        <v>1194</v>
      </c>
      <c r="T112" t="str">
        <f t="shared" si="15"/>
        <v>Fimon</v>
      </c>
      <c r="U112" s="22" t="str">
        <f>VLOOKUP(T112,audio_list_stym!$A$3:$H$18,7,FALSE)</f>
        <v>Noni</v>
      </c>
      <c r="V112" s="22">
        <v>3</v>
      </c>
      <c r="W112" s="22" t="str">
        <f t="shared" si="16"/>
        <v>Noni3</v>
      </c>
    </row>
    <row r="113" spans="2:23" x14ac:dyDescent="0.2">
      <c r="B113" t="s">
        <v>1255</v>
      </c>
      <c r="C113" s="29" t="s">
        <v>1195</v>
      </c>
      <c r="D113" t="str">
        <f t="shared" si="11"/>
        <v>Fimon</v>
      </c>
      <c r="E113" s="22" t="str">
        <f>VLOOKUP(D113,audio_list_stym!$A$3:$H$18,8,FALSE)</f>
        <v>Noni</v>
      </c>
      <c r="F113" s="22">
        <v>8</v>
      </c>
      <c r="G113" s="22" t="str">
        <f t="shared" si="12"/>
        <v>Fimon.word.search8</v>
      </c>
      <c r="H113" s="22" t="str">
        <f t="shared" si="13"/>
        <v>ФИМОН</v>
      </c>
      <c r="I113">
        <f>VLOOKUP(E113,$P$2:$Q$9,2,FALSE)</f>
        <v>7</v>
      </c>
      <c r="J113" s="30">
        <f>IF(I113&lt;4,I113+2,I113-2)</f>
        <v>5</v>
      </c>
      <c r="K113" s="30">
        <f>IF(I113&lt;4,I113+3,I113-3)</f>
        <v>4</v>
      </c>
      <c r="L113" s="32">
        <f>IF(I113&lt;4,I113+4,I113-4)</f>
        <v>3</v>
      </c>
      <c r="M113">
        <v>1</v>
      </c>
      <c r="N113" t="str">
        <f t="shared" si="14"/>
        <v>q</v>
      </c>
      <c r="S113" s="29" t="s">
        <v>1198</v>
      </c>
      <c r="T113" t="str">
        <f t="shared" si="15"/>
        <v>Codis</v>
      </c>
      <c r="U113" s="22" t="str">
        <f>VLOOKUP(T113,audio_list_stym!$A$3:$H$18,7,FALSE)</f>
        <v>Sapota</v>
      </c>
      <c r="V113" s="22">
        <v>3</v>
      </c>
      <c r="W113" s="22" t="str">
        <f t="shared" si="16"/>
        <v>Sapota3</v>
      </c>
    </row>
    <row r="114" spans="2:23" x14ac:dyDescent="0.2">
      <c r="B114" t="s">
        <v>1252</v>
      </c>
      <c r="C114" s="29" t="s">
        <v>1199</v>
      </c>
      <c r="D114" t="str">
        <f t="shared" si="11"/>
        <v>Codis</v>
      </c>
      <c r="E114" s="22" t="str">
        <f>VLOOKUP(D114,audio_list_stym!$A$3:$H$18,8,FALSE)</f>
        <v>Sapota</v>
      </c>
      <c r="F114" s="22">
        <v>5</v>
      </c>
      <c r="G114" s="22" t="str">
        <f t="shared" si="12"/>
        <v>Codis.word.search5</v>
      </c>
      <c r="H114" s="22" t="str">
        <f t="shared" si="13"/>
        <v>КОДИС</v>
      </c>
      <c r="I114" s="30">
        <f>IF(L114&lt;4,L114+1,L114-1)</f>
        <v>3</v>
      </c>
      <c r="J114" s="30">
        <f>IF(L114&lt;4,L114+2,L114-2)</f>
        <v>2</v>
      </c>
      <c r="K114" s="30">
        <f>IF(L114&lt;4,L114+3,L114-3)</f>
        <v>1</v>
      </c>
      <c r="L114">
        <f>VLOOKUP(E114,$P$2:$Q$9,2,FALSE)</f>
        <v>4</v>
      </c>
      <c r="M114">
        <v>4</v>
      </c>
      <c r="N114" t="str">
        <f t="shared" si="14"/>
        <v>s</v>
      </c>
      <c r="S114" s="29" t="s">
        <v>1202</v>
      </c>
      <c r="T114" t="str">
        <f t="shared" si="15"/>
        <v>Gonic</v>
      </c>
      <c r="U114" s="22" t="str">
        <f>VLOOKUP(T114,audio_list_stym!$A$3:$H$18,7,FALSE)</f>
        <v>Tamanid</v>
      </c>
      <c r="V114" s="22">
        <v>3</v>
      </c>
      <c r="W114" s="22" t="str">
        <f t="shared" si="16"/>
        <v>Tamanid3</v>
      </c>
    </row>
    <row r="115" spans="2:23" x14ac:dyDescent="0.2">
      <c r="B115" t="s">
        <v>1253</v>
      </c>
      <c r="C115" s="29" t="s">
        <v>1199</v>
      </c>
      <c r="D115" t="str">
        <f t="shared" si="11"/>
        <v>Codis</v>
      </c>
      <c r="E115" s="22" t="str">
        <f>VLOOKUP(D115,audio_list_stym!$A$3:$H$18,8,FALSE)</f>
        <v>Sapota</v>
      </c>
      <c r="F115" s="22">
        <v>6</v>
      </c>
      <c r="G115" s="22" t="str">
        <f t="shared" si="12"/>
        <v>Codis.word.search6</v>
      </c>
      <c r="H115" s="22" t="str">
        <f t="shared" si="13"/>
        <v>КОДИС</v>
      </c>
      <c r="I115" s="30">
        <f>IF(K115&lt;4,K115+1,K115-1)</f>
        <v>3</v>
      </c>
      <c r="J115" s="30">
        <f>IF(K115&lt;4,K115+2,K115-2)</f>
        <v>2</v>
      </c>
      <c r="K115">
        <f>VLOOKUP(E115,$P$2:$Q$9,2,FALSE)</f>
        <v>4</v>
      </c>
      <c r="L115" s="30">
        <f>IF(K115&lt;4,K115+3,K115-3)</f>
        <v>1</v>
      </c>
      <c r="M115">
        <v>3</v>
      </c>
      <c r="N115" t="str">
        <f t="shared" si="14"/>
        <v>a</v>
      </c>
      <c r="S115" s="29" t="s">
        <v>1206</v>
      </c>
      <c r="T115" t="str">
        <f t="shared" si="15"/>
        <v>Todis</v>
      </c>
      <c r="U115" s="22" t="str">
        <f>VLOOKUP(T115,audio_list_stym!$A$3:$H$18,7,FALSE)</f>
        <v>ZF</v>
      </c>
      <c r="V115" s="22">
        <v>3</v>
      </c>
      <c r="W115" s="22" t="str">
        <f t="shared" si="16"/>
        <v>ZF3</v>
      </c>
    </row>
    <row r="116" spans="2:23" x14ac:dyDescent="0.2">
      <c r="B116" t="s">
        <v>1255</v>
      </c>
      <c r="C116" s="29" t="s">
        <v>1199</v>
      </c>
      <c r="D116" t="str">
        <f t="shared" si="11"/>
        <v>Codis</v>
      </c>
      <c r="E116" s="22" t="str">
        <f>VLOOKUP(D116,audio_list_stym!$A$3:$H$18,8,FALSE)</f>
        <v>Sapota</v>
      </c>
      <c r="F116" s="22">
        <v>7</v>
      </c>
      <c r="G116" s="22" t="str">
        <f t="shared" si="12"/>
        <v>Codis.word.search7</v>
      </c>
      <c r="H116" s="22" t="str">
        <f t="shared" si="13"/>
        <v>КОДИС</v>
      </c>
      <c r="I116" s="30">
        <f>IF(J116&lt;4,J116+1,J116-1)</f>
        <v>3</v>
      </c>
      <c r="J116">
        <f>VLOOKUP(E116,$P$2:$Q$9,2,FALSE)</f>
        <v>4</v>
      </c>
      <c r="K116" s="30">
        <f>IF(J83&lt;4,J116+2,J116-2)</f>
        <v>2</v>
      </c>
      <c r="L116" s="30">
        <f>IF(J116&lt;4,J116+3,J116-3)</f>
        <v>1</v>
      </c>
      <c r="M116">
        <v>2</v>
      </c>
      <c r="N116" t="str">
        <f t="shared" si="14"/>
        <v>w</v>
      </c>
      <c r="S116" s="29" t="s">
        <v>1210</v>
      </c>
      <c r="T116" t="str">
        <f t="shared" si="15"/>
        <v>Pemat</v>
      </c>
      <c r="U116" s="22" t="str">
        <f>VLOOKUP(T116,audio_list_stym!$A$3:$H$18,7,FALSE)</f>
        <v>Ackee</v>
      </c>
      <c r="V116" s="22">
        <v>3</v>
      </c>
      <c r="W116" s="22" t="str">
        <f t="shared" si="16"/>
        <v>Ackee3</v>
      </c>
    </row>
    <row r="117" spans="2:23" x14ac:dyDescent="0.2">
      <c r="B117" t="s">
        <v>1257</v>
      </c>
      <c r="C117" s="29" t="s">
        <v>1199</v>
      </c>
      <c r="D117" t="str">
        <f t="shared" si="11"/>
        <v>Codis</v>
      </c>
      <c r="E117" s="22" t="str">
        <f>VLOOKUP(D117,audio_list_stym!$A$3:$H$18,8,FALSE)</f>
        <v>Sapota</v>
      </c>
      <c r="F117" s="22">
        <v>8</v>
      </c>
      <c r="G117" s="22" t="str">
        <f t="shared" si="12"/>
        <v>Codis.word.search8</v>
      </c>
      <c r="H117" s="22" t="str">
        <f t="shared" si="13"/>
        <v>КОДИС</v>
      </c>
      <c r="I117">
        <f>VLOOKUP(E117,$P$2:$Q$9,2,FALSE)</f>
        <v>4</v>
      </c>
      <c r="J117" s="30">
        <f>IF(I117&lt;4,I117+2,I117-2)</f>
        <v>2</v>
      </c>
      <c r="K117" s="30">
        <f>IF(I117&lt;4,I117+3,I117-3)</f>
        <v>1</v>
      </c>
      <c r="L117" s="30">
        <v>8</v>
      </c>
      <c r="M117">
        <v>1</v>
      </c>
      <c r="N117" t="str">
        <f t="shared" si="14"/>
        <v>q</v>
      </c>
      <c r="S117" s="29" t="s">
        <v>1182</v>
      </c>
      <c r="T117" t="str">
        <f t="shared" si="15"/>
        <v>Renan</v>
      </c>
      <c r="U117" s="22" t="str">
        <f>VLOOKUP(T117,audio_list_stym!$A$3:$H$18,7,FALSE)</f>
        <v>Ake</v>
      </c>
      <c r="V117" s="22">
        <v>4</v>
      </c>
      <c r="W117" s="22" t="str">
        <f t="shared" si="16"/>
        <v>Ake4</v>
      </c>
    </row>
    <row r="118" spans="2:23" x14ac:dyDescent="0.2">
      <c r="B118" t="s">
        <v>1259</v>
      </c>
      <c r="C118" s="29" t="s">
        <v>1203</v>
      </c>
      <c r="D118" t="str">
        <f t="shared" si="11"/>
        <v>Gonic</v>
      </c>
      <c r="E118" s="22" t="str">
        <f>VLOOKUP(D118,audio_list_stym!$A$3:$H$18,8,FALSE)</f>
        <v>Tamanid</v>
      </c>
      <c r="F118" s="22">
        <v>5</v>
      </c>
      <c r="G118" s="22" t="str">
        <f t="shared" si="12"/>
        <v>Gonic.word.search5</v>
      </c>
      <c r="H118" s="22" t="str">
        <f t="shared" si="13"/>
        <v>ГОНИК</v>
      </c>
      <c r="I118" s="30">
        <f>IF(L118&lt;4,L118+1,L118-1)</f>
        <v>7</v>
      </c>
      <c r="J118" s="30">
        <f>IF(L118&lt;4,L118+2,L118-2)</f>
        <v>6</v>
      </c>
      <c r="K118" s="30">
        <f>IF(L118&lt;4,L118+3,L118-3)</f>
        <v>5</v>
      </c>
      <c r="L118">
        <f>VLOOKUP(E118,$P$2:$Q$9,2,FALSE)</f>
        <v>8</v>
      </c>
      <c r="M118">
        <v>4</v>
      </c>
      <c r="N118" t="str">
        <f t="shared" si="14"/>
        <v>s</v>
      </c>
      <c r="S118" s="29" t="s">
        <v>1186</v>
      </c>
      <c r="T118" t="str">
        <f t="shared" si="15"/>
        <v>Baroh</v>
      </c>
      <c r="U118" s="22" t="str">
        <f>VLOOKUP(T118,audio_list_stym!$A$3:$H$18,7,FALSE)</f>
        <v>Finger</v>
      </c>
      <c r="V118" s="22">
        <v>4</v>
      </c>
      <c r="W118" s="22" t="str">
        <f t="shared" si="16"/>
        <v>Finger4</v>
      </c>
    </row>
    <row r="119" spans="2:23" x14ac:dyDescent="0.2">
      <c r="B119" t="s">
        <v>1252</v>
      </c>
      <c r="C119" s="29" t="s">
        <v>1203</v>
      </c>
      <c r="D119" t="str">
        <f t="shared" si="11"/>
        <v>Gonic</v>
      </c>
      <c r="E119" s="22" t="str">
        <f>VLOOKUP(D119,audio_list_stym!$A$3:$H$18,8,FALSE)</f>
        <v>Tamanid</v>
      </c>
      <c r="F119" s="22">
        <v>6</v>
      </c>
      <c r="G119" s="22" t="str">
        <f t="shared" si="12"/>
        <v>Gonic.word.search6</v>
      </c>
      <c r="H119" s="22" t="str">
        <f t="shared" si="13"/>
        <v>ГОНИК</v>
      </c>
      <c r="I119" s="30">
        <f>IF(K119&lt;4,K119+1,K119-1)</f>
        <v>7</v>
      </c>
      <c r="J119" s="30">
        <f>IF(K119&lt;4,K119+2,K119-2)</f>
        <v>6</v>
      </c>
      <c r="K119">
        <f>VLOOKUP(E119,$P$2:$Q$9,2,FALSE)</f>
        <v>8</v>
      </c>
      <c r="L119" s="30">
        <f>IF(K119&lt;4,K119+3,K119-3)</f>
        <v>5</v>
      </c>
      <c r="M119">
        <v>3</v>
      </c>
      <c r="N119" t="str">
        <f t="shared" si="14"/>
        <v>a</v>
      </c>
      <c r="S119" s="29" t="s">
        <v>1190</v>
      </c>
      <c r="T119" t="str">
        <f t="shared" si="15"/>
        <v>Liroh</v>
      </c>
      <c r="U119" s="22" t="str">
        <f>VLOOKUP(T119,audio_list_stym!$A$3:$H$18,7,FALSE)</f>
        <v>Gac</v>
      </c>
      <c r="V119" s="22">
        <v>4</v>
      </c>
      <c r="W119" s="22" t="str">
        <f t="shared" si="16"/>
        <v>Gac4</v>
      </c>
    </row>
    <row r="120" spans="2:23" x14ac:dyDescent="0.2">
      <c r="B120" t="s">
        <v>1253</v>
      </c>
      <c r="C120" s="29" t="s">
        <v>1203</v>
      </c>
      <c r="D120" t="str">
        <f t="shared" si="11"/>
        <v>Gonic</v>
      </c>
      <c r="E120" s="22" t="str">
        <f>VLOOKUP(D120,audio_list_stym!$A$3:$H$18,8,FALSE)</f>
        <v>Tamanid</v>
      </c>
      <c r="F120" s="22">
        <v>7</v>
      </c>
      <c r="G120" s="22" t="str">
        <f t="shared" si="12"/>
        <v>Gonic.word.search7</v>
      </c>
      <c r="H120" s="22" t="str">
        <f t="shared" si="13"/>
        <v>ГОНИК</v>
      </c>
      <c r="I120" s="30">
        <f>IF(J120&lt;4,J120+1,J120-1)</f>
        <v>7</v>
      </c>
      <c r="J120">
        <f>VLOOKUP(E120,$P$2:$Q$9,2,FALSE)</f>
        <v>8</v>
      </c>
      <c r="K120" s="30">
        <f>IF(J87&lt;4,J120+2,J120-2)</f>
        <v>6</v>
      </c>
      <c r="L120" s="30">
        <f>IF(J120&lt;4,J120+3,J120-3)</f>
        <v>5</v>
      </c>
      <c r="M120">
        <v>2</v>
      </c>
      <c r="N120" t="str">
        <f t="shared" si="14"/>
        <v>w</v>
      </c>
      <c r="S120" s="29" t="s">
        <v>1194</v>
      </c>
      <c r="T120" t="str">
        <f t="shared" si="15"/>
        <v>Fimon</v>
      </c>
      <c r="U120" s="22" t="str">
        <f>VLOOKUP(T120,audio_list_stym!$A$3:$H$18,7,FALSE)</f>
        <v>Noni</v>
      </c>
      <c r="V120" s="22">
        <v>4</v>
      </c>
      <c r="W120" s="22" t="str">
        <f t="shared" si="16"/>
        <v>Noni4</v>
      </c>
    </row>
    <row r="121" spans="2:23" x14ac:dyDescent="0.2">
      <c r="B121" t="s">
        <v>1256</v>
      </c>
      <c r="C121" s="29" t="s">
        <v>1203</v>
      </c>
      <c r="D121" t="str">
        <f t="shared" si="11"/>
        <v>Gonic</v>
      </c>
      <c r="E121" s="22" t="str">
        <f>VLOOKUP(D121,audio_list_stym!$A$3:$H$18,8,FALSE)</f>
        <v>Tamanid</v>
      </c>
      <c r="F121" s="22">
        <v>8</v>
      </c>
      <c r="G121" s="22" t="str">
        <f t="shared" si="12"/>
        <v>Gonic.word.search8</v>
      </c>
      <c r="H121" s="22" t="str">
        <f t="shared" si="13"/>
        <v>ГОНИК</v>
      </c>
      <c r="I121">
        <f>VLOOKUP(E121,$P$2:$Q$9,2,FALSE)</f>
        <v>8</v>
      </c>
      <c r="J121" s="30">
        <f>IF(I121&lt;4,I121+2,I121-2)</f>
        <v>6</v>
      </c>
      <c r="K121" s="30">
        <f>IF(I121&lt;4,I121+3,I121-3)</f>
        <v>5</v>
      </c>
      <c r="L121" s="30">
        <f>IF(I121&lt;4,I121+4,I121-4)</f>
        <v>4</v>
      </c>
      <c r="M121">
        <v>1</v>
      </c>
      <c r="N121" t="str">
        <f t="shared" si="14"/>
        <v>q</v>
      </c>
      <c r="S121" s="29" t="s">
        <v>1198</v>
      </c>
      <c r="T121" t="str">
        <f t="shared" si="15"/>
        <v>Codis</v>
      </c>
      <c r="U121" s="22" t="str">
        <f>VLOOKUP(T121,audio_list_stym!$A$3:$H$18,7,FALSE)</f>
        <v>Sapota</v>
      </c>
      <c r="V121" s="22">
        <v>4</v>
      </c>
      <c r="W121" s="22" t="str">
        <f t="shared" si="16"/>
        <v>Sapota4</v>
      </c>
    </row>
    <row r="122" spans="2:23" x14ac:dyDescent="0.2">
      <c r="B122" t="s">
        <v>1257</v>
      </c>
      <c r="C122" s="29" t="s">
        <v>1207</v>
      </c>
      <c r="D122" t="str">
        <f t="shared" si="11"/>
        <v>Todis</v>
      </c>
      <c r="E122" s="22" t="str">
        <f>VLOOKUP(D122,audio_list_stym!$A$3:$H$18,8,FALSE)</f>
        <v>ZF</v>
      </c>
      <c r="F122" s="22">
        <v>5</v>
      </c>
      <c r="G122" s="22" t="str">
        <f t="shared" si="12"/>
        <v>Todis.word.search5</v>
      </c>
      <c r="H122" s="22" t="str">
        <f t="shared" si="13"/>
        <v>ТОДИС</v>
      </c>
      <c r="I122" s="30">
        <f>IF(L122&lt;4,L122+1,L122-1)</f>
        <v>5</v>
      </c>
      <c r="J122" s="30">
        <f>IF(L122&lt;4,L122+2,L122-2)</f>
        <v>4</v>
      </c>
      <c r="K122" s="30">
        <f>IF(L122&lt;4,L122+3,L122-3)</f>
        <v>3</v>
      </c>
      <c r="L122">
        <f>VLOOKUP(E122,$P$2:$Q$9,2,FALSE)</f>
        <v>6</v>
      </c>
      <c r="M122">
        <v>4</v>
      </c>
      <c r="N122" t="str">
        <f t="shared" si="14"/>
        <v>s</v>
      </c>
      <c r="S122" s="29" t="s">
        <v>1202</v>
      </c>
      <c r="T122" t="str">
        <f t="shared" si="15"/>
        <v>Gonic</v>
      </c>
      <c r="U122" s="22" t="str">
        <f>VLOOKUP(T122,audio_list_stym!$A$3:$H$18,7,FALSE)</f>
        <v>Tamanid</v>
      </c>
      <c r="V122" s="22">
        <v>4</v>
      </c>
      <c r="W122" s="22" t="str">
        <f t="shared" si="16"/>
        <v>Tamanid4</v>
      </c>
    </row>
    <row r="123" spans="2:23" x14ac:dyDescent="0.2">
      <c r="B123" t="s">
        <v>1254</v>
      </c>
      <c r="C123" s="29" t="s">
        <v>1207</v>
      </c>
      <c r="D123" t="str">
        <f t="shared" si="11"/>
        <v>Todis</v>
      </c>
      <c r="E123" s="22" t="str">
        <f>VLOOKUP(D123,audio_list_stym!$A$3:$H$18,8,FALSE)</f>
        <v>ZF</v>
      </c>
      <c r="F123" s="22">
        <v>6</v>
      </c>
      <c r="G123" s="22" t="str">
        <f t="shared" si="12"/>
        <v>Todis.word.search6</v>
      </c>
      <c r="H123" s="22" t="str">
        <f t="shared" si="13"/>
        <v>ТОДИС</v>
      </c>
      <c r="I123" s="30">
        <f>IF(K123&lt;4,K123+1,K123-1)</f>
        <v>5</v>
      </c>
      <c r="J123" s="30">
        <f>IF(K123&lt;4,K123+2,K123-2)</f>
        <v>4</v>
      </c>
      <c r="K123">
        <f>VLOOKUP(E123,$P$2:$Q$9,2,FALSE)</f>
        <v>6</v>
      </c>
      <c r="L123" s="30">
        <f>IF(K123&lt;4,K123+3,K123-3)</f>
        <v>3</v>
      </c>
      <c r="M123">
        <v>3</v>
      </c>
      <c r="N123" t="str">
        <f t="shared" si="14"/>
        <v>a</v>
      </c>
      <c r="S123" s="29" t="s">
        <v>1206</v>
      </c>
      <c r="T123" t="str">
        <f t="shared" si="15"/>
        <v>Todis</v>
      </c>
      <c r="U123" s="22" t="str">
        <f>VLOOKUP(T123,audio_list_stym!$A$3:$H$18,7,FALSE)</f>
        <v>ZF</v>
      </c>
      <c r="V123" s="22">
        <v>4</v>
      </c>
      <c r="W123" s="22" t="str">
        <f t="shared" si="16"/>
        <v>ZF4</v>
      </c>
    </row>
    <row r="124" spans="2:23" x14ac:dyDescent="0.2">
      <c r="B124" t="s">
        <v>1255</v>
      </c>
      <c r="C124" s="29" t="s">
        <v>1207</v>
      </c>
      <c r="D124" t="str">
        <f t="shared" si="11"/>
        <v>Todis</v>
      </c>
      <c r="E124" s="22" t="str">
        <f>VLOOKUP(D124,audio_list_stym!$A$3:$H$18,8,FALSE)</f>
        <v>ZF</v>
      </c>
      <c r="F124" s="22">
        <v>7</v>
      </c>
      <c r="G124" s="22" t="str">
        <f t="shared" si="12"/>
        <v>Todis.word.search7</v>
      </c>
      <c r="H124" s="22" t="str">
        <f t="shared" si="13"/>
        <v>ТОДИС</v>
      </c>
      <c r="I124" s="30">
        <f>IF(J124&lt;4,J124+1,J124-1)</f>
        <v>5</v>
      </c>
      <c r="J124">
        <f>VLOOKUP(E124,$P$2:$Q$9,2,FALSE)</f>
        <v>6</v>
      </c>
      <c r="K124" s="30">
        <f>IF(J91&lt;4,J124+2,J124-2)</f>
        <v>4</v>
      </c>
      <c r="L124" s="30">
        <f>IF(J124&lt;4,J124+3,J124-3)</f>
        <v>3</v>
      </c>
      <c r="M124">
        <v>2</v>
      </c>
      <c r="N124" t="str">
        <f t="shared" si="14"/>
        <v>w</v>
      </c>
      <c r="S124" s="29" t="s">
        <v>1210</v>
      </c>
      <c r="T124" t="str">
        <f t="shared" si="15"/>
        <v>Pemat</v>
      </c>
      <c r="U124" s="22" t="str">
        <f>VLOOKUP(T124,audio_list_stym!$A$3:$H$18,7,FALSE)</f>
        <v>Ackee</v>
      </c>
      <c r="V124" s="22">
        <v>4</v>
      </c>
      <c r="W124" s="22" t="str">
        <f t="shared" si="16"/>
        <v>Ackee4</v>
      </c>
    </row>
    <row r="125" spans="2:23" x14ac:dyDescent="0.2">
      <c r="B125" t="s">
        <v>1258</v>
      </c>
      <c r="C125" s="29" t="s">
        <v>1207</v>
      </c>
      <c r="D125" t="str">
        <f t="shared" si="11"/>
        <v>Todis</v>
      </c>
      <c r="E125" s="22" t="str">
        <f>VLOOKUP(D125,audio_list_stym!$A$3:$H$18,8,FALSE)</f>
        <v>ZF</v>
      </c>
      <c r="F125" s="22">
        <v>8</v>
      </c>
      <c r="G125" s="22" t="str">
        <f t="shared" si="12"/>
        <v>Todis.word.search8</v>
      </c>
      <c r="H125" s="22" t="str">
        <f t="shared" si="13"/>
        <v>ТОДИС</v>
      </c>
      <c r="I125">
        <f>VLOOKUP(E125,$P$2:$Q$9,2,FALSE)</f>
        <v>6</v>
      </c>
      <c r="J125" s="30">
        <f>IF(I125&lt;4,I125+2,I125-2)</f>
        <v>4</v>
      </c>
      <c r="K125" s="30">
        <f>IF(I125&lt;4,I125+3,I125-3)</f>
        <v>3</v>
      </c>
      <c r="L125" s="30">
        <f>IF(I125&lt;4,I125+4,I125-4)</f>
        <v>2</v>
      </c>
      <c r="M125">
        <v>1</v>
      </c>
      <c r="N125" t="str">
        <f t="shared" si="14"/>
        <v>q</v>
      </c>
      <c r="S125" s="29" t="s">
        <v>1182</v>
      </c>
      <c r="T125" t="str">
        <f t="shared" si="15"/>
        <v>Renan</v>
      </c>
      <c r="U125" s="22" t="str">
        <f>VLOOKUP(T125,audio_list_stym!$A$3:$H$18,7,FALSE)</f>
        <v>Ake</v>
      </c>
      <c r="V125" s="22">
        <v>4</v>
      </c>
      <c r="W125" s="22" t="str">
        <f t="shared" si="16"/>
        <v>Ake4</v>
      </c>
    </row>
    <row r="126" spans="2:23" x14ac:dyDescent="0.2">
      <c r="B126" t="s">
        <v>1259</v>
      </c>
      <c r="C126" s="29" t="s">
        <v>1211</v>
      </c>
      <c r="D126" t="str">
        <f t="shared" si="11"/>
        <v>Pemat</v>
      </c>
      <c r="E126" s="22" t="str">
        <f>VLOOKUP(D126,audio_list_stym!$A$3:$H$18,8,FALSE)</f>
        <v>Ackee</v>
      </c>
      <c r="F126" s="22">
        <v>5</v>
      </c>
      <c r="G126" s="22" t="str">
        <f t="shared" si="12"/>
        <v>Pemat.word.search5</v>
      </c>
      <c r="H126" s="22" t="str">
        <f t="shared" si="13"/>
        <v>ПЕМАТ</v>
      </c>
      <c r="I126" s="30">
        <f>IF(L126&lt;4,L126+1,L126-1)</f>
        <v>2</v>
      </c>
      <c r="J126" s="30">
        <f>IF(L126&lt;4,L126+2,L126-2)</f>
        <v>3</v>
      </c>
      <c r="K126" s="30">
        <f>IF(L126&lt;4,L126+3,L126-3)</f>
        <v>4</v>
      </c>
      <c r="L126">
        <f>VLOOKUP(E126,$P$2:$Q$9,2,FALSE)</f>
        <v>1</v>
      </c>
      <c r="M126">
        <v>4</v>
      </c>
      <c r="N126" t="str">
        <f t="shared" si="14"/>
        <v>s</v>
      </c>
      <c r="S126" s="29" t="s">
        <v>1186</v>
      </c>
      <c r="T126" t="str">
        <f t="shared" si="15"/>
        <v>Baroh</v>
      </c>
      <c r="U126" s="22" t="str">
        <f>VLOOKUP(T126,audio_list_stym!$A$3:$H$18,7,FALSE)</f>
        <v>Finger</v>
      </c>
      <c r="V126" s="22">
        <v>4</v>
      </c>
      <c r="W126" s="22" t="str">
        <f t="shared" si="16"/>
        <v>Finger4</v>
      </c>
    </row>
    <row r="127" spans="2:23" x14ac:dyDescent="0.2">
      <c r="B127" t="s">
        <v>1252</v>
      </c>
      <c r="C127" s="29" t="s">
        <v>1211</v>
      </c>
      <c r="D127" t="str">
        <f t="shared" si="11"/>
        <v>Pemat</v>
      </c>
      <c r="E127" s="22" t="str">
        <f>VLOOKUP(D127,audio_list_stym!$A$3:$H$18,8,FALSE)</f>
        <v>Ackee</v>
      </c>
      <c r="F127" s="22">
        <v>6</v>
      </c>
      <c r="G127" s="22" t="str">
        <f t="shared" si="12"/>
        <v>Pemat.word.search6</v>
      </c>
      <c r="H127" s="22" t="str">
        <f t="shared" si="13"/>
        <v>ПЕМАТ</v>
      </c>
      <c r="I127" s="30">
        <f>IF(K127&lt;4,K127+1,K127-1)</f>
        <v>2</v>
      </c>
      <c r="J127" s="30">
        <f>IF(K127&lt;4,K127+2,K127-2)</f>
        <v>3</v>
      </c>
      <c r="K127">
        <f>VLOOKUP(E127,$P$2:$Q$9,2,FALSE)</f>
        <v>1</v>
      </c>
      <c r="L127" s="30">
        <f>IF(K127&lt;4,K127+3,K127-3)</f>
        <v>4</v>
      </c>
      <c r="M127">
        <v>3</v>
      </c>
      <c r="N127" t="str">
        <f t="shared" si="14"/>
        <v>a</v>
      </c>
      <c r="S127" s="29" t="s">
        <v>1190</v>
      </c>
      <c r="T127" t="str">
        <f t="shared" si="15"/>
        <v>Liroh</v>
      </c>
      <c r="U127" s="22" t="str">
        <f>VLOOKUP(T127,audio_list_stym!$A$3:$H$18,7,FALSE)</f>
        <v>Gac</v>
      </c>
      <c r="V127" s="22">
        <v>4</v>
      </c>
      <c r="W127" s="22" t="str">
        <f t="shared" si="16"/>
        <v>Gac4</v>
      </c>
    </row>
    <row r="128" spans="2:23" x14ac:dyDescent="0.2">
      <c r="B128" t="s">
        <v>1253</v>
      </c>
      <c r="C128" s="29" t="s">
        <v>1211</v>
      </c>
      <c r="D128" t="str">
        <f t="shared" si="11"/>
        <v>Pemat</v>
      </c>
      <c r="E128" s="22" t="str">
        <f>VLOOKUP(D128,audio_list_stym!$A$3:$H$18,8,FALSE)</f>
        <v>Ackee</v>
      </c>
      <c r="F128" s="22">
        <v>7</v>
      </c>
      <c r="G128" s="22" t="str">
        <f t="shared" si="12"/>
        <v>Pemat.word.search7</v>
      </c>
      <c r="H128" s="22" t="str">
        <f t="shared" si="13"/>
        <v>ПЕМАТ</v>
      </c>
      <c r="I128" s="30">
        <f>IF(J128&lt;4,J128+1,J128-1)</f>
        <v>2</v>
      </c>
      <c r="J128">
        <f>VLOOKUP(E128,$P$2:$Q$9,2,FALSE)</f>
        <v>1</v>
      </c>
      <c r="K128" s="30">
        <f>IF(J95&lt;4,J128+2,J128-2)</f>
        <v>3</v>
      </c>
      <c r="L128" s="30">
        <f>IF(J128&lt;4,J128+3,J128-3)</f>
        <v>4</v>
      </c>
      <c r="M128">
        <v>2</v>
      </c>
      <c r="N128" t="str">
        <f t="shared" si="14"/>
        <v>w</v>
      </c>
      <c r="S128" s="29" t="s">
        <v>1194</v>
      </c>
      <c r="T128" t="str">
        <f t="shared" si="15"/>
        <v>Fimon</v>
      </c>
      <c r="U128" s="22" t="str">
        <f>VLOOKUP(T128,audio_list_stym!$A$3:$H$18,7,FALSE)</f>
        <v>Noni</v>
      </c>
      <c r="V128" s="22">
        <v>4</v>
      </c>
      <c r="W128" s="22" t="str">
        <f t="shared" si="16"/>
        <v>Noni4</v>
      </c>
    </row>
    <row r="129" spans="2:23" x14ac:dyDescent="0.2">
      <c r="B129" t="s">
        <v>1256</v>
      </c>
      <c r="C129" s="29" t="s">
        <v>1211</v>
      </c>
      <c r="D129" t="str">
        <f t="shared" si="11"/>
        <v>Pemat</v>
      </c>
      <c r="E129" s="22" t="str">
        <f>VLOOKUP(D129,audio_list_stym!$A$3:$H$18,8,FALSE)</f>
        <v>Ackee</v>
      </c>
      <c r="F129" s="22">
        <v>8</v>
      </c>
      <c r="G129" s="22" t="str">
        <f t="shared" si="12"/>
        <v>Pemat.word.search8</v>
      </c>
      <c r="H129" s="22" t="str">
        <f t="shared" si="13"/>
        <v>ПЕМАТ</v>
      </c>
      <c r="I129">
        <f>VLOOKUP(E129,$P$2:$Q$9,2,FALSE)</f>
        <v>1</v>
      </c>
      <c r="J129" s="30">
        <f>IF(I129&lt;4,I129+2,I129-2)</f>
        <v>3</v>
      </c>
      <c r="K129" s="30">
        <f>IF(I129&lt;4,I129+3,I129-3)</f>
        <v>4</v>
      </c>
      <c r="L129" s="30">
        <f>IF(I129&lt;4,I129+4,I129-4)</f>
        <v>5</v>
      </c>
      <c r="M129">
        <v>1</v>
      </c>
      <c r="N129" t="str">
        <f t="shared" si="14"/>
        <v>q</v>
      </c>
      <c r="S129" s="29" t="s">
        <v>1198</v>
      </c>
      <c r="T129" t="str">
        <f t="shared" si="15"/>
        <v>Codis</v>
      </c>
      <c r="U129" s="22" t="str">
        <f>VLOOKUP(T129,audio_list_stym!$A$3:$H$18,7,FALSE)</f>
        <v>Sapota</v>
      </c>
      <c r="V129" s="22">
        <v>4</v>
      </c>
      <c r="W129" s="22" t="str">
        <f t="shared" si="16"/>
        <v>Sapota4</v>
      </c>
    </row>
    <row r="130" spans="2:23" x14ac:dyDescent="0.2">
      <c r="C130" s="29"/>
      <c r="E130" s="22"/>
      <c r="F130" s="22"/>
      <c r="G130" s="22"/>
      <c r="H130" s="22"/>
      <c r="S130" s="29" t="s">
        <v>1202</v>
      </c>
      <c r="T130" t="str">
        <f t="shared" si="15"/>
        <v>Gonic</v>
      </c>
      <c r="U130" s="22" t="str">
        <f>VLOOKUP(T130,audio_list_stym!$A$3:$H$18,7,FALSE)</f>
        <v>Tamanid</v>
      </c>
      <c r="V130" s="22">
        <v>4</v>
      </c>
      <c r="W130" s="22" t="str">
        <f t="shared" si="16"/>
        <v>Tamanid4</v>
      </c>
    </row>
    <row r="131" spans="2:23" x14ac:dyDescent="0.2">
      <c r="C131" s="29"/>
      <c r="E131" s="22"/>
      <c r="F131" s="22"/>
      <c r="G131" s="22"/>
      <c r="H131" s="22"/>
      <c r="S131" s="29" t="s">
        <v>1206</v>
      </c>
      <c r="T131" t="str">
        <f t="shared" si="15"/>
        <v>Todis</v>
      </c>
      <c r="U131" s="22" t="str">
        <f>VLOOKUP(T131,audio_list_stym!$A$3:$H$18,7,FALSE)</f>
        <v>ZF</v>
      </c>
      <c r="V131" s="22">
        <v>4</v>
      </c>
      <c r="W131" s="22" t="str">
        <f t="shared" si="16"/>
        <v>ZF4</v>
      </c>
    </row>
    <row r="132" spans="2:23" x14ac:dyDescent="0.2">
      <c r="C132" s="29"/>
      <c r="E132" s="22"/>
      <c r="F132" s="22"/>
      <c r="G132" s="22"/>
      <c r="H132" s="22"/>
      <c r="S132" s="29" t="s">
        <v>1210</v>
      </c>
      <c r="T132" t="str">
        <f t="shared" si="15"/>
        <v>Pemat</v>
      </c>
      <c r="U132" s="22" t="str">
        <f>VLOOKUP(T132,audio_list_stym!$A$3:$H$18,7,FALSE)</f>
        <v>Ackee</v>
      </c>
      <c r="V132" s="22">
        <v>4</v>
      </c>
      <c r="W132" s="22" t="str">
        <f t="shared" si="16"/>
        <v>Ackee4</v>
      </c>
    </row>
    <row r="136" spans="2:23" x14ac:dyDescent="0.2">
      <c r="B136" t="s">
        <v>1246</v>
      </c>
    </row>
    <row r="137" spans="2:23" x14ac:dyDescent="0.2">
      <c r="B137" t="s">
        <v>1252</v>
      </c>
      <c r="C137" t="s">
        <v>1296</v>
      </c>
    </row>
    <row r="138" spans="2:23" x14ac:dyDescent="0.2">
      <c r="B138" t="s">
        <v>1253</v>
      </c>
      <c r="C138" t="s">
        <v>1297</v>
      </c>
    </row>
    <row r="139" spans="2:23" x14ac:dyDescent="0.2">
      <c r="B139" t="s">
        <v>1254</v>
      </c>
      <c r="C139" t="s">
        <v>1298</v>
      </c>
    </row>
    <row r="140" spans="2:23" x14ac:dyDescent="0.2">
      <c r="B140" t="s">
        <v>1255</v>
      </c>
      <c r="C140" t="s">
        <v>1299</v>
      </c>
    </row>
    <row r="141" spans="2:23" x14ac:dyDescent="0.2">
      <c r="B141" t="s">
        <v>1256</v>
      </c>
      <c r="C141" t="s">
        <v>1300</v>
      </c>
    </row>
    <row r="142" spans="2:23" x14ac:dyDescent="0.2">
      <c r="B142" t="s">
        <v>1257</v>
      </c>
      <c r="C142" t="s">
        <v>1301</v>
      </c>
    </row>
    <row r="143" spans="2:23" x14ac:dyDescent="0.2">
      <c r="B143" t="s">
        <v>1258</v>
      </c>
      <c r="C143" t="s">
        <v>1302</v>
      </c>
    </row>
    <row r="144" spans="2:23" x14ac:dyDescent="0.2">
      <c r="B144" t="s">
        <v>1259</v>
      </c>
      <c r="C144" t="s">
        <v>1303</v>
      </c>
    </row>
    <row r="145" spans="2:3" x14ac:dyDescent="0.2">
      <c r="B145" s="29" t="s">
        <v>1180</v>
      </c>
      <c r="C145" t="s">
        <v>895</v>
      </c>
    </row>
    <row r="146" spans="2:3" x14ac:dyDescent="0.2">
      <c r="B146" s="29" t="s">
        <v>1184</v>
      </c>
      <c r="C146" t="s">
        <v>896</v>
      </c>
    </row>
    <row r="147" spans="2:3" x14ac:dyDescent="0.2">
      <c r="B147" s="29" t="s">
        <v>1188</v>
      </c>
      <c r="C147" t="s">
        <v>897</v>
      </c>
    </row>
    <row r="148" spans="2:3" x14ac:dyDescent="0.2">
      <c r="B148" s="29" t="s">
        <v>1192</v>
      </c>
      <c r="C148" t="s">
        <v>898</v>
      </c>
    </row>
    <row r="149" spans="2:3" x14ac:dyDescent="0.2">
      <c r="B149" s="29" t="s">
        <v>1196</v>
      </c>
      <c r="C149" t="s">
        <v>899</v>
      </c>
    </row>
    <row r="150" spans="2:3" x14ac:dyDescent="0.2">
      <c r="B150" s="29" t="s">
        <v>1200</v>
      </c>
      <c r="C150" t="s">
        <v>900</v>
      </c>
    </row>
    <row r="151" spans="2:3" x14ac:dyDescent="0.2">
      <c r="B151" s="29" t="s">
        <v>1204</v>
      </c>
      <c r="C151" t="s">
        <v>901</v>
      </c>
    </row>
    <row r="152" spans="2:3" x14ac:dyDescent="0.2">
      <c r="B152" s="29" t="s">
        <v>1208</v>
      </c>
      <c r="C152" t="s">
        <v>884</v>
      </c>
    </row>
    <row r="153" spans="2:3" x14ac:dyDescent="0.2">
      <c r="B153" s="29" t="s">
        <v>1212</v>
      </c>
      <c r="C153" t="s">
        <v>1288</v>
      </c>
    </row>
    <row r="154" spans="2:3" x14ac:dyDescent="0.2">
      <c r="B154" s="29" t="s">
        <v>1214</v>
      </c>
      <c r="C154" t="s">
        <v>1289</v>
      </c>
    </row>
    <row r="155" spans="2:3" x14ac:dyDescent="0.2">
      <c r="B155" s="29" t="s">
        <v>1216</v>
      </c>
      <c r="C155" t="s">
        <v>1290</v>
      </c>
    </row>
    <row r="156" spans="2:3" x14ac:dyDescent="0.2">
      <c r="B156" s="29" t="s">
        <v>1218</v>
      </c>
      <c r="C156" t="s">
        <v>1291</v>
      </c>
    </row>
    <row r="157" spans="2:3" x14ac:dyDescent="0.2">
      <c r="B157" s="29" t="s">
        <v>1220</v>
      </c>
      <c r="C157" t="s">
        <v>1292</v>
      </c>
    </row>
    <row r="158" spans="2:3" x14ac:dyDescent="0.2">
      <c r="B158" s="29" t="s">
        <v>1240</v>
      </c>
      <c r="C158" t="s">
        <v>1293</v>
      </c>
    </row>
    <row r="159" spans="2:3" x14ac:dyDescent="0.2">
      <c r="B159" s="29" t="s">
        <v>1222</v>
      </c>
      <c r="C159" t="s">
        <v>1294</v>
      </c>
    </row>
    <row r="160" spans="2:3" x14ac:dyDescent="0.2">
      <c r="B160" s="29" t="s">
        <v>1224</v>
      </c>
      <c r="C160" t="s">
        <v>1295</v>
      </c>
    </row>
    <row r="161" spans="2:3" x14ac:dyDescent="0.2">
      <c r="B161" t="s">
        <v>1260</v>
      </c>
      <c r="C161" t="s">
        <v>196</v>
      </c>
    </row>
    <row r="162" spans="2:3" x14ac:dyDescent="0.2">
      <c r="B162" t="s">
        <v>1261</v>
      </c>
      <c r="C162" t="s">
        <v>197</v>
      </c>
    </row>
    <row r="163" spans="2:3" x14ac:dyDescent="0.2">
      <c r="B163" t="s">
        <v>1262</v>
      </c>
      <c r="C163" t="s">
        <v>198</v>
      </c>
    </row>
    <row r="164" spans="2:3" x14ac:dyDescent="0.2">
      <c r="B164" t="s">
        <v>1263</v>
      </c>
      <c r="C164" t="s">
        <v>199</v>
      </c>
    </row>
    <row r="165" spans="2:3" x14ac:dyDescent="0.2">
      <c r="B165" t="s">
        <v>1264</v>
      </c>
      <c r="C165" t="s">
        <v>204</v>
      </c>
    </row>
    <row r="166" spans="2:3" x14ac:dyDescent="0.2">
      <c r="B166" t="s">
        <v>1265</v>
      </c>
      <c r="C166" t="s">
        <v>205</v>
      </c>
    </row>
    <row r="167" spans="2:3" x14ac:dyDescent="0.2">
      <c r="B167" t="s">
        <v>1266</v>
      </c>
      <c r="C167" t="s">
        <v>206</v>
      </c>
    </row>
    <row r="168" spans="2:3" x14ac:dyDescent="0.2">
      <c r="B168" t="s">
        <v>1267</v>
      </c>
      <c r="C168" t="s">
        <v>207</v>
      </c>
    </row>
    <row r="169" spans="2:3" x14ac:dyDescent="0.2">
      <c r="B169" t="s">
        <v>1268</v>
      </c>
      <c r="C169" t="s">
        <v>212</v>
      </c>
    </row>
    <row r="170" spans="2:3" x14ac:dyDescent="0.2">
      <c r="B170" t="s">
        <v>1269</v>
      </c>
      <c r="C170" t="s">
        <v>213</v>
      </c>
    </row>
    <row r="171" spans="2:3" x14ac:dyDescent="0.2">
      <c r="B171" t="s">
        <v>1270</v>
      </c>
      <c r="C171" t="s">
        <v>214</v>
      </c>
    </row>
    <row r="172" spans="2:3" x14ac:dyDescent="0.2">
      <c r="B172" t="s">
        <v>1271</v>
      </c>
      <c r="C172" t="s">
        <v>215</v>
      </c>
    </row>
    <row r="173" spans="2:3" x14ac:dyDescent="0.2">
      <c r="B173" t="s">
        <v>1272</v>
      </c>
      <c r="C173" t="s">
        <v>220</v>
      </c>
    </row>
    <row r="174" spans="2:3" x14ac:dyDescent="0.2">
      <c r="B174" t="s">
        <v>1273</v>
      </c>
      <c r="C174" t="s">
        <v>221</v>
      </c>
    </row>
    <row r="175" spans="2:3" x14ac:dyDescent="0.2">
      <c r="B175" t="s">
        <v>1274</v>
      </c>
      <c r="C175" t="s">
        <v>222</v>
      </c>
    </row>
    <row r="176" spans="2:3" x14ac:dyDescent="0.2">
      <c r="B176" t="s">
        <v>1275</v>
      </c>
      <c r="C176" t="s">
        <v>223</v>
      </c>
    </row>
    <row r="177" spans="2:3" x14ac:dyDescent="0.2">
      <c r="B177" t="s">
        <v>1276</v>
      </c>
      <c r="C177" t="s">
        <v>228</v>
      </c>
    </row>
    <row r="178" spans="2:3" x14ac:dyDescent="0.2">
      <c r="B178" t="s">
        <v>1277</v>
      </c>
      <c r="C178" t="s">
        <v>229</v>
      </c>
    </row>
    <row r="179" spans="2:3" x14ac:dyDescent="0.2">
      <c r="B179" t="s">
        <v>1278</v>
      </c>
      <c r="C179" t="s">
        <v>230</v>
      </c>
    </row>
    <row r="180" spans="2:3" x14ac:dyDescent="0.2">
      <c r="B180" t="s">
        <v>1279</v>
      </c>
      <c r="C180" t="s">
        <v>231</v>
      </c>
    </row>
    <row r="181" spans="2:3" x14ac:dyDescent="0.2">
      <c r="B181" t="s">
        <v>1280</v>
      </c>
      <c r="C181" t="s">
        <v>236</v>
      </c>
    </row>
    <row r="182" spans="2:3" x14ac:dyDescent="0.2">
      <c r="B182" t="s">
        <v>1281</v>
      </c>
      <c r="C182" t="s">
        <v>237</v>
      </c>
    </row>
    <row r="183" spans="2:3" x14ac:dyDescent="0.2">
      <c r="B183" t="s">
        <v>1282</v>
      </c>
      <c r="C183" t="s">
        <v>238</v>
      </c>
    </row>
    <row r="184" spans="2:3" x14ac:dyDescent="0.2">
      <c r="B184" t="s">
        <v>1283</v>
      </c>
      <c r="C184" t="s">
        <v>239</v>
      </c>
    </row>
    <row r="185" spans="2:3" x14ac:dyDescent="0.2">
      <c r="B185" t="s">
        <v>1284</v>
      </c>
      <c r="C185" t="s">
        <v>244</v>
      </c>
    </row>
    <row r="186" spans="2:3" x14ac:dyDescent="0.2">
      <c r="B186" t="s">
        <v>1285</v>
      </c>
      <c r="C186" t="s">
        <v>245</v>
      </c>
    </row>
    <row r="187" spans="2:3" x14ac:dyDescent="0.2">
      <c r="B187" t="s">
        <v>1286</v>
      </c>
      <c r="C187" t="s">
        <v>246</v>
      </c>
    </row>
    <row r="188" spans="2:3" x14ac:dyDescent="0.2">
      <c r="B188" t="s">
        <v>1287</v>
      </c>
      <c r="C188" t="s">
        <v>247</v>
      </c>
    </row>
  </sheetData>
  <autoFilter ref="A1:AA132" xr:uid="{53A63C9B-BAB5-47CA-90A6-1916DB086554}"/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H161"/>
  <sheetViews>
    <sheetView topLeftCell="AP1" zoomScale="80" zoomScaleNormal="80" zoomScaleSheetLayoutView="40" workbookViewId="0">
      <selection activeCell="BE3" sqref="BE3"/>
    </sheetView>
  </sheetViews>
  <sheetFormatPr baseColWidth="10" defaultColWidth="8.83203125" defaultRowHeight="15" x14ac:dyDescent="0.2"/>
  <cols>
    <col min="1" max="1" width="11.5" customWidth="1"/>
    <col min="3" max="3" width="18.6640625" customWidth="1"/>
    <col min="5" max="5" width="9" customWidth="1"/>
    <col min="6" max="6" width="25" customWidth="1"/>
    <col min="8" max="8" width="1" customWidth="1"/>
    <col min="9" max="9" width="6.33203125" customWidth="1"/>
    <col min="10" max="10" width="4.1640625" customWidth="1"/>
    <col min="11" max="11" width="5.6640625" customWidth="1"/>
    <col min="13" max="13" width="18.6640625" customWidth="1"/>
    <col min="14" max="14" width="3.6640625" customWidth="1"/>
    <col min="15" max="29" width="6.66406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5" width="14.83203125" customWidth="1"/>
    <col min="36" max="36" width="12.5" customWidth="1"/>
    <col min="37" max="37" width="15.33203125" customWidth="1"/>
    <col min="38" max="38" width="15.83203125" customWidth="1"/>
    <col min="39" max="40" width="2.33203125" customWidth="1"/>
    <col min="41" max="41" width="9.33203125" customWidth="1"/>
    <col min="42" max="42" width="20.1640625" customWidth="1"/>
    <col min="43" max="45" width="7.6640625" customWidth="1"/>
    <col min="46" max="46" width="7.1640625" customWidth="1"/>
    <col min="47" max="49" width="1.5" customWidth="1"/>
    <col min="50" max="54" width="1.33203125" customWidth="1"/>
    <col min="55" max="55" width="8" customWidth="1"/>
    <col min="56" max="56" width="21.6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4" t="s">
        <v>496</v>
      </c>
      <c r="Q1" s="24" t="s">
        <v>496</v>
      </c>
      <c r="R1" s="24" t="s">
        <v>496</v>
      </c>
      <c r="S1" s="24" t="s">
        <v>496</v>
      </c>
      <c r="T1" s="24" t="s">
        <v>496</v>
      </c>
      <c r="U1" s="24" t="s">
        <v>496</v>
      </c>
      <c r="V1" s="24" t="s">
        <v>496</v>
      </c>
      <c r="W1" s="24" t="s">
        <v>496</v>
      </c>
      <c r="X1" s="24" t="s">
        <v>496</v>
      </c>
      <c r="Y1" s="24" t="s">
        <v>496</v>
      </c>
      <c r="Z1" s="24" t="s">
        <v>496</v>
      </c>
      <c r="AA1" s="24" t="s">
        <v>496</v>
      </c>
      <c r="AB1" s="24" t="s">
        <v>496</v>
      </c>
      <c r="AC1" s="24" t="s">
        <v>496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VLOOKUP(B2,audio_list_stym!$A$3:$BP$18,37,FALSE)</f>
        <v>10</v>
      </c>
      <c r="F2" t="str">
        <f>VLOOKUP(E2,metki!$A$2:$B$9,2,FALSE)</f>
        <v>импл_реал_с_названием</v>
      </c>
      <c r="G2" t="str">
        <f>LEFT(F2,5)</f>
        <v>импл_</v>
      </c>
      <c r="H2" t="str">
        <f>VLOOKUP(B2,audio_list_stym!$A$3:$AJ$18,5,FALSE)</f>
        <v>Tomat</v>
      </c>
      <c r="I2" t="s">
        <v>688</v>
      </c>
      <c r="J2" t="str">
        <f t="shared" ref="J2:J33" si="0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AD2" t="str">
        <f ca="1">IF(ISTEXT(AE2),AE2,IF(ISTEXT(AF2),AF2,""))</f>
        <v>pics\\Limon_1.jpg</v>
      </c>
      <c r="AE2" s="22">
        <f t="array" ref="AE2">IF(G2="экспл",INDEX(total_visual_stym!$C$146:$C$209,(RANK(total_visual_stym!E146,total_visual_stym!$E$146:$E$209))),0)</f>
        <v>0</v>
      </c>
      <c r="AF2" s="22" t="str">
        <f ca="1">IF(ISTEXT(AR2),AR2,IF(ISTEXT(AS2),AS2,""))</f>
        <v>pics\\Limon_1.jpg</v>
      </c>
      <c r="AH2" t="str">
        <f t="shared" ref="AH2:AH33" si="1">IF(OR(E2=10,E2=12),LEFT(AW2,13),0)</f>
        <v>sound\\Ogorod</v>
      </c>
      <c r="AI2" t="str" cm="1">
        <f t="array" ref="AI2">IFERROR(INDEX($AG$2:$AG$65, SMALL(IF(ISBLANK($AG$2:$AG$65),"", ROW($AG$2:$AG$65)-MIN(ROW($AG$2:$AG$65))+1), ROW(AG1))),"")</f>
        <v>pics\\Limon_1.jpg</v>
      </c>
      <c r="AJ2" t="str">
        <f>LEFT(AI2,11)</f>
        <v>pics\\Limon</v>
      </c>
      <c r="AK2" t="str">
        <f>IF(OR(AJ2="pics\\Limon",AJ2="pics\\Banan",AJ2="pics\\Kokos",AJ2="pics\\Finik",AJ2="pics\\Injir"),AI2, )</f>
        <v>pics\\Limon_1.jpg</v>
      </c>
      <c r="AM2" t="str" cm="1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0.96515675400371048</v>
      </c>
      <c r="AP2" t="str">
        <f t="shared" ref="AP2:AP25" ca="1" si="2">INDEX($AM$2:$AM$25,(RANK(AO2,$AO$2:$AO$25)))</f>
        <v>pics\\Limon_1.jpg</v>
      </c>
      <c r="AQ2" t="str">
        <f ca="1">INDEX($AN$2:$AN$25,(RANK(AO2,$AO$2:$AO$25)))</f>
        <v>pics\\Redis_1.jpg</v>
      </c>
      <c r="AR2" t="str">
        <f t="shared" ref="AR2:AR9" ca="1" si="3">IF(AH2="sound\\Ogorod",AP2,"")</f>
        <v>pics\\Limon_1.jpg</v>
      </c>
      <c r="AT2">
        <f t="shared" ref="AT2:AT33" ca="1" si="4">RAND()</f>
        <v>0.69548452539825234</v>
      </c>
      <c r="AU2" t="str">
        <f>IF(OR(G2=10,G2=11,G2=14,G2=15),VLOOKUP(AT2,audio_list_stym!$A$3:$B$18,2,FALSE),"sound\\Noviy_plod.wav")</f>
        <v>sound\\Noviy_plod.wav</v>
      </c>
      <c r="AV2" t="str">
        <f ca="1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e">
        <f>VLOOKUP(Q2,audio_list_stym!$B$2:$BQ$299,68,FALSE)</f>
        <v>#N/A</v>
      </c>
      <c r="BB2" t="e">
        <f t="shared" ref="BB2:BB66" si="5">IF(G2="экспл",AY2&amp;AX2&amp;"."&amp;AZ2,IF(G2="импл_",BA2&amp;AX2&amp;"?"))</f>
        <v>#N/A</v>
      </c>
      <c r="BC2">
        <f>A2</f>
        <v>1201</v>
      </c>
      <c r="BD2" cm="1">
        <f t="array" aca="1" ref="BD2" ca="1">INDEX($L$2:$L$9,(RANK(AT2,$AT$2:$AT$9)))</f>
        <v>2058</v>
      </c>
      <c r="BE2" cm="1">
        <f t="array" aca="1" ref="BE2" ca="1">INDEX(BD10:BD25,(RANK(AT2,$AT$2:$AT$16)))</f>
        <v>2035</v>
      </c>
      <c r="BF2" cm="1">
        <f t="array" aca="1" ref="BF2" ca="1">INDEX(BD26:BD49,(RANK(AT2,$AT$2:$AT$16)))</f>
        <v>2051</v>
      </c>
      <c r="BG2" cm="1">
        <f t="array" aca="1" ref="BG2" ca="1">INDEX(BD50:BD65,(RANK(AT2,$AT$2:$AT$16)))</f>
        <v>2011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VLOOKUP(B3,audio_list_stym!$A$3:$BP$18,37,FALSE)</f>
        <v>10</v>
      </c>
      <c r="F3" t="str">
        <f>VLOOKUP(E3,metki!$A$2:$B$9,2,FALSE)</f>
        <v>импл_реал_с_названием</v>
      </c>
      <c r="G3" t="str">
        <f t="shared" ref="G3:G33" si="6">LEFT(F3,5)</f>
        <v>импл_</v>
      </c>
      <c r="H3" t="str">
        <f>VLOOKUP(B3,audio_list_stym!$A$3:$AJ$18,5,FALSE)</f>
        <v>Tomat</v>
      </c>
      <c r="I3" t="s">
        <v>689</v>
      </c>
      <c r="J3" t="str">
        <f t="shared" si="0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2160</v>
      </c>
      <c r="AD3" t="str">
        <f t="shared" ref="AD3:AD66" ca="1" si="7">IF(ISTEXT(AE3),AE3,IF(ISTEXT(AF3),AF3,""))</f>
        <v>pics\\Injir_8.jpg</v>
      </c>
      <c r="AE3" s="22">
        <f t="array" ref="AE3">IF(G3="экспл",INDEX(total_visual_stym!$C$146:$C$209,(RANK(total_visual_stym!E147,total_visual_stym!$E$146:$E$209))),0)</f>
        <v>0</v>
      </c>
      <c r="AF3" s="22" t="str">
        <f ca="1">IF(ISTEXT(AR3),AR3,IF(ISTEXT(AS3),AS3,""))</f>
        <v>pics\\Injir_8.jpg</v>
      </c>
      <c r="AH3" t="str">
        <f t="shared" si="1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ref="AJ3:AJ49" si="8">LEFT(AI3,11)</f>
        <v>pics\\Limon</v>
      </c>
      <c r="AK3" t="str">
        <f t="shared" ref="AK3:AK41" si="9">IF(OR(AJ3="pics\\Limon",AJ3="pics\\Banan",AJ3="pics\\Kokos",AJ3="pics\\Finik",AJ3="pics\\Injir"),AI3, )</f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0">RAND()</f>
        <v>5.9772260098113317E-2</v>
      </c>
      <c r="AP3" t="str">
        <f t="shared" ca="1" si="2"/>
        <v>pics\\Injir_8.jpg</v>
      </c>
      <c r="AQ3" t="str">
        <f t="shared" ref="AQ3:AQ25" ca="1" si="11">INDEX($AN$2:$AN$25,(RANK(AO3,$AO$2:$AO$25)))</f>
        <v>pics\\Tikva_8.jpg</v>
      </c>
      <c r="AR3" t="str">
        <f t="shared" ca="1" si="3"/>
        <v>pics\\Injir_8.jpg</v>
      </c>
      <c r="AT3">
        <f t="shared" ca="1" si="4"/>
        <v>5.4221238017665874E-2</v>
      </c>
      <c r="AU3" t="str">
        <f>IF(OR(G3=10,G3=11,G3=14,G3=15),VLOOKUP(AT3,audio_list_stym!$A$3:$B$18,2,FALSE),"sound\\Noviy_plod.wav")</f>
        <v>sound\\Noviy_plod.wav</v>
      </c>
      <c r="AV3" t="str">
        <f t="shared" ref="AV3:AV33" ca="1" si="12">INDEX($AU$2:$AU$129,(RANK(AT3,$AT$2:$AT$129)))</f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5"/>
        <v>_Мясистый_ли_ТОМАТ?</v>
      </c>
      <c r="BD3" cm="1">
        <f t="array" aca="1" ref="BD3" ca="1">INDEX($L$2:$L$9,(RANK(AT3,$AT$2:$AT$9)))</f>
        <v>2064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VLOOKUP(B4,audio_list_stym!$A$3:$BP$18,37,FALSE)</f>
        <v>10</v>
      </c>
      <c r="F4" t="str">
        <f>VLOOKUP(E4,metki!$A$2:$B$9,2,FALSE)</f>
        <v>импл_реал_с_названием</v>
      </c>
      <c r="G4" t="str">
        <f t="shared" si="6"/>
        <v>импл_</v>
      </c>
      <c r="H4" t="str">
        <f>VLOOKUP(B4,audio_list_stym!$A$3:$AJ$18,5,FALSE)</f>
        <v>Tomat</v>
      </c>
      <c r="I4" t="s">
        <v>690</v>
      </c>
      <c r="J4" t="str">
        <f t="shared" si="0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2153</v>
      </c>
      <c r="AD4" t="str">
        <f t="shared" ca="1" si="7"/>
        <v>pics\\Injir_1.jpg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ref="AF4:AF38" ca="1" si="13">IF(ISTEXT(AR4),AR4,IF(ISTEXT(AS4),AS4,""))</f>
        <v>pics\\Injir_1.jpg</v>
      </c>
      <c r="AH4" t="str">
        <f t="shared" si="1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8"/>
        <v>pics\\Limon</v>
      </c>
      <c r="AK4" t="str">
        <f t="shared" si="9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0"/>
        <v>0.16990513609039415</v>
      </c>
      <c r="AP4" t="str">
        <f t="shared" ca="1" si="2"/>
        <v>pics\\Injir_1.jpg</v>
      </c>
      <c r="AQ4" t="str">
        <f t="shared" ca="1" si="11"/>
        <v>pics\\Tikva_1.jpg</v>
      </c>
      <c r="AR4" t="str">
        <f t="shared" ca="1" si="3"/>
        <v>pics\\Injir_1.jpg</v>
      </c>
      <c r="AT4">
        <f t="shared" ca="1" si="4"/>
        <v>0.16231531421645573</v>
      </c>
      <c r="AU4" t="str">
        <f>IF(OR(G4=10,G4=11,G4=14,G4=15),VLOOKUP(AT4,audio_list_stym!$A$3:$B$18,2,FALSE),"sound\\Noviy_plod.wav")</f>
        <v>sound\\Noviy_plod.wav</v>
      </c>
      <c r="AV4" t="str">
        <f t="shared" ca="1" si="12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5"/>
        <v>_Горький_ли_ТОМАТ?</v>
      </c>
      <c r="BD4" cm="1">
        <f t="array" aca="1" ref="BD4" ca="1">INDEX($L$2:$L$9,(RANK(AT4,$AT$2:$AT$9)))</f>
        <v>2063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VLOOKUP(B5,audio_list_stym!$A$3:$BP$18,37,FALSE)</f>
        <v>10</v>
      </c>
      <c r="F5" t="str">
        <f>VLOOKUP(E5,metki!$A$2:$B$9,2,FALSE)</f>
        <v>импл_реал_с_названием</v>
      </c>
      <c r="G5" t="str">
        <f t="shared" si="6"/>
        <v>импл_</v>
      </c>
      <c r="H5" t="str">
        <f>VLOOKUP(B5,audio_list_stym!$A$3:$AJ$18,5,FALSE)</f>
        <v>Tomat</v>
      </c>
      <c r="I5" t="s">
        <v>691</v>
      </c>
      <c r="J5" t="str">
        <f t="shared" si="0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2038</v>
      </c>
      <c r="AD5" t="str">
        <f t="shared" ca="1" si="7"/>
        <v>pics\\Limon_6.jpg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13"/>
        <v>pics\\Limon_6.jpg</v>
      </c>
      <c r="AH5" t="str">
        <f t="shared" si="1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8"/>
        <v>pics\\Limon</v>
      </c>
      <c r="AK5" t="str">
        <f t="shared" si="9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0"/>
        <v>0.73370905084558857</v>
      </c>
      <c r="AP5" t="str">
        <f t="shared" ca="1" si="2"/>
        <v>pics\\Limon_6.jpg</v>
      </c>
      <c r="AQ5" t="str">
        <f t="shared" ca="1" si="11"/>
        <v>pics\\Redis_6.jpg</v>
      </c>
      <c r="AR5" t="str">
        <f t="shared" ca="1" si="3"/>
        <v>pics\\Limon_6.jpg</v>
      </c>
      <c r="AT5">
        <f t="shared" ca="1" si="4"/>
        <v>0.33991557927065041</v>
      </c>
      <c r="AU5" t="str">
        <f>IF(OR(G5=10,G5=11,G5=14,G5=15),VLOOKUP(AT5,audio_list_stym!$A$3:$B$18,2,FALSE),"sound\\Noviy_plod.wav")</f>
        <v>sound\\Noviy_plod.wav</v>
      </c>
      <c r="AV5" t="str">
        <f t="shared" ca="1" si="12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5"/>
        <v>_Яркий_ли_ТОМАТ?</v>
      </c>
      <c r="BD5" cm="1">
        <f t="array" aca="1" ref="BD5" ca="1">INDEX($L$2:$L$9,(RANK(AT5,$AT$2:$AT$9)))</f>
        <v>2060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VLOOKUP(B6,audio_list_stym!$A$3:$BP$18,37,FALSE)</f>
        <v>10</v>
      </c>
      <c r="F6" t="str">
        <f>VLOOKUP(E6,metki!$A$2:$B$9,2,FALSE)</f>
        <v>импл_реал_с_названием</v>
      </c>
      <c r="G6" t="str">
        <f t="shared" si="6"/>
        <v>импл_</v>
      </c>
      <c r="H6" t="str">
        <f>VLOOKUP(B6,audio_list_stym!$A$3:$AJ$18,5,FALSE)</f>
        <v>Tomat</v>
      </c>
      <c r="I6" t="s">
        <v>692</v>
      </c>
      <c r="J6" t="str">
        <f t="shared" si="0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2003</v>
      </c>
      <c r="AD6" t="str">
        <f t="shared" ca="1" si="7"/>
        <v>pics\\Banan_3.jpg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13"/>
        <v>pics\\Banan_3.jpg</v>
      </c>
      <c r="AH6" t="str">
        <f t="shared" si="1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8"/>
        <v>pics\\Limon</v>
      </c>
      <c r="AK6" t="str">
        <f t="shared" si="9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0"/>
        <v>0.39736510464350916</v>
      </c>
      <c r="AP6" t="str">
        <f t="shared" ca="1" si="2"/>
        <v>pics\\Banan_3.jpg</v>
      </c>
      <c r="AQ6" t="str">
        <f t="shared" ca="1" si="11"/>
        <v>pics\\Goroh_3.jpg</v>
      </c>
      <c r="AR6" t="str">
        <f t="shared" ca="1" si="3"/>
        <v>pics\\Banan_3.jpg</v>
      </c>
      <c r="AT6">
        <f t="shared" ca="1" si="4"/>
        <v>0.87206734016279175</v>
      </c>
      <c r="AU6" t="str">
        <f>IF(OR(G6=10,G6=11,G6=14,G6=15),VLOOKUP(AT6,audio_list_stym!$A$3:$B$18,2,FALSE),"sound\\Noviy_plod.wav")</f>
        <v>sound\\Noviy_plod.wav</v>
      </c>
      <c r="AV6" t="str">
        <f t="shared" ca="1" si="12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5"/>
        <v>_Острый_ли_ТОМАТ?</v>
      </c>
      <c r="BD6" cm="1">
        <f t="array" aca="1" ref="BD6" ca="1">INDEX($L$2:$L$9,(RANK(AT6,$AT$2:$AT$9)))</f>
        <v>2057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VLOOKUP(B7,audio_list_stym!$A$3:$BP$18,37,FALSE)</f>
        <v>10</v>
      </c>
      <c r="F7" t="str">
        <f>VLOOKUP(E7,metki!$A$2:$B$9,2,FALSE)</f>
        <v>импл_реал_с_названием</v>
      </c>
      <c r="G7" t="str">
        <f t="shared" si="6"/>
        <v>импл_</v>
      </c>
      <c r="H7" t="str">
        <f>VLOOKUP(B7,audio_list_stym!$A$3:$AJ$18,5,FALSE)</f>
        <v>Tomat</v>
      </c>
      <c r="I7" t="s">
        <v>693</v>
      </c>
      <c r="J7" t="str">
        <f t="shared" si="0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2159</v>
      </c>
      <c r="AD7" t="str">
        <f t="shared" ca="1" si="7"/>
        <v>pics\\Injir_7.jpg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13"/>
        <v>pics\\Injir_7.jpg</v>
      </c>
      <c r="AH7" t="str">
        <f t="shared" si="1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8"/>
        <v>pics\\Limon</v>
      </c>
      <c r="AK7" t="str">
        <f t="shared" si="9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0"/>
        <v>6.2973983388353805E-2</v>
      </c>
      <c r="AP7" t="str">
        <f t="shared" ca="1" si="2"/>
        <v>pics\\Injir_7.jpg</v>
      </c>
      <c r="AQ7" t="str">
        <f t="shared" ca="1" si="11"/>
        <v>pics\\Tikva_7.jpg</v>
      </c>
      <c r="AR7" t="str">
        <f t="shared" ca="1" si="3"/>
        <v>pics\\Injir_7.jpg</v>
      </c>
      <c r="AT7">
        <f t="shared" ca="1" si="4"/>
        <v>0.23473226930188351</v>
      </c>
      <c r="AU7" t="str">
        <f>IF(OR(G7=10,G7=11,G7=14,G7=15),VLOOKUP(AT7,audio_list_stym!$A$3:$B$18,2,FALSE),"sound\\Noviy_plod.wav")</f>
        <v>sound\\Noviy_plod.wav</v>
      </c>
      <c r="AV7" t="str">
        <f t="shared" ca="1" si="12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5"/>
        <v>_Спелый_ли_ТОМАТ?</v>
      </c>
      <c r="BD7" cm="1">
        <f t="array" aca="1" ref="BD7" ca="1">INDEX($L$2:$L$9,(RANK(AT7,$AT$2:$AT$9)))</f>
        <v>2061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VLOOKUP(B8,audio_list_stym!$A$3:$BP$18,37,FALSE)</f>
        <v>10</v>
      </c>
      <c r="F8" t="str">
        <f>VLOOKUP(E8,metki!$A$2:$B$9,2,FALSE)</f>
        <v>импл_реал_с_названием</v>
      </c>
      <c r="G8" t="str">
        <f t="shared" si="6"/>
        <v>импл_</v>
      </c>
      <c r="H8" t="str">
        <f>VLOOKUP(B8,audio_list_stym!$A$3:$AJ$18,5,FALSE)</f>
        <v>Tomat</v>
      </c>
      <c r="I8" t="s">
        <v>694</v>
      </c>
      <c r="J8" t="str">
        <f t="shared" si="0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2001</v>
      </c>
      <c r="AD8" t="str">
        <f t="shared" ca="1" si="7"/>
        <v>pics\\Banan_1.jpg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13"/>
        <v>pics\\Banan_1.jpg</v>
      </c>
      <c r="AH8" t="str">
        <f t="shared" si="1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8"/>
        <v>pics\\Limon</v>
      </c>
      <c r="AK8" t="str">
        <f t="shared" si="9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0"/>
        <v>0.52070941231335788</v>
      </c>
      <c r="AP8" t="str">
        <f t="shared" ca="1" si="2"/>
        <v>pics\\Banan_1.jpg</v>
      </c>
      <c r="AQ8" t="str">
        <f t="shared" ca="1" si="11"/>
        <v>pics\\Goroh_1.jpg</v>
      </c>
      <c r="AR8" t="str">
        <f t="shared" ca="1" si="3"/>
        <v>pics\\Banan_1.jpg</v>
      </c>
      <c r="AT8">
        <f t="shared" ca="1" si="4"/>
        <v>0.69241452637993794</v>
      </c>
      <c r="AU8" t="str">
        <f>IF(OR(G8=10,G8=11,G8=14,G8=15),VLOOKUP(AT8,audio_list_stym!$A$3:$B$18,2,FALSE),"sound\\Noviy_plod.wav")</f>
        <v>sound\\Noviy_plod.wav</v>
      </c>
      <c r="AV8" t="str">
        <f t="shared" ca="1" si="12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5"/>
        <v>_Серый_ли_ТОМАТ?</v>
      </c>
      <c r="BD8" cm="1">
        <f t="array" aca="1" ref="BD8" ca="1">INDEX($L$2:$L$9,(RANK(AT8,$AT$2:$AT$9)))</f>
        <v>2059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VLOOKUP(B9,audio_list_stym!$A$3:$BP$18,37,FALSE)</f>
        <v>10</v>
      </c>
      <c r="F9" t="str">
        <f>VLOOKUP(E9,metki!$A$2:$B$9,2,FALSE)</f>
        <v>импл_реал_с_названием</v>
      </c>
      <c r="G9" t="str">
        <f t="shared" si="6"/>
        <v>импл_</v>
      </c>
      <c r="H9" t="str">
        <f>VLOOKUP(B9,audio_list_stym!$A$3:$AJ$18,5,FALSE)</f>
        <v>Tomat</v>
      </c>
      <c r="I9" t="s">
        <v>695</v>
      </c>
      <c r="J9" t="str">
        <f t="shared" si="0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2006</v>
      </c>
      <c r="AD9" t="str">
        <f t="shared" ca="1" si="7"/>
        <v>pics\\Banan_6.jpg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13"/>
        <v>pics\\Banan_6.jpg</v>
      </c>
      <c r="AH9" t="str">
        <f t="shared" si="1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8"/>
        <v>pics\\Limon</v>
      </c>
      <c r="AK9" t="str">
        <f t="shared" si="9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0"/>
        <v>0.22438005758523738</v>
      </c>
      <c r="AP9" t="str">
        <f t="shared" ca="1" si="2"/>
        <v>pics\\Banan_6.jpg</v>
      </c>
      <c r="AQ9" t="str">
        <f t="shared" ca="1" si="11"/>
        <v>pics\\Goroh_6.jpg</v>
      </c>
      <c r="AR9" t="str">
        <f t="shared" ca="1" si="3"/>
        <v>pics\\Banan_6.jpg</v>
      </c>
      <c r="AT9">
        <f t="shared" ca="1" si="4"/>
        <v>0.22768219423629354</v>
      </c>
      <c r="AU9" t="str">
        <f>IF(OR(G9=10,G9=11,G9=14,G9=15),VLOOKUP(AT9,audio_list_stym!$A$3:$B$18,2,FALSE),"sound\\Noviy_plod.wav")</f>
        <v>sound\\Noviy_plod.wav</v>
      </c>
      <c r="AV9" t="str">
        <f t="shared" ca="1" si="12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5"/>
        <v>_Вязкий_ли_ТОМАТ?</v>
      </c>
      <c r="BD9" cm="1">
        <f t="array" aca="1" ref="BD9" ca="1">INDEX($L$2:$L$9,(RANK(AT9,$AT$2:$AT$9)))</f>
        <v>2062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VLOOKUP(B10,audio_list_stym!$A$3:$BP$18,37,FALSE)</f>
        <v>11</v>
      </c>
      <c r="F10" t="str">
        <f>VLOOKUP(E10,metki!$A$2:$B$9,2,FALSE)</f>
        <v>экспл_реал_с_названием</v>
      </c>
      <c r="G10" t="str">
        <f t="shared" si="6"/>
        <v>экспл</v>
      </c>
      <c r="H10" t="str">
        <f>VLOOKUP(B10,audio_list_stym!$A$3:$AJ$18,5,FALSE)</f>
        <v>Limon</v>
      </c>
      <c r="I10" t="s">
        <v>688</v>
      </c>
      <c r="J10" t="str">
        <f t="shared" si="0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AD10" t="str">
        <f t="shared" ca="1" si="7"/>
        <v>pics\\dis34.jpg</v>
      </c>
      <c r="AE10" s="22" t="str">
        <f t="array" aca="1" ref="AE10" ca="1">IF(G10="экспл",INDEX(total_visual_stym!$C$146:$C$209,(RANK(total_visual_stym!E154,total_visual_stym!$E$146:$E$209))),0)</f>
        <v>pics\\dis34.jpg</v>
      </c>
      <c r="AF10" s="22" t="str">
        <f t="shared" si="13"/>
        <v/>
      </c>
      <c r="AG10" t="str">
        <f t="shared" ref="AG10:AG17" si="14">IF(OR(E10=11,E10=13),M10,"")</f>
        <v>pics\\Limon_1.jpg</v>
      </c>
      <c r="AH10">
        <f t="shared" si="1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8"/>
        <v>pics\\Redis</v>
      </c>
      <c r="AL10" t="str">
        <f t="shared" ref="AL10:AL49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0"/>
        <v>9.0859450584069412E-2</v>
      </c>
      <c r="AP10" t="str">
        <f t="shared" ca="1" si="2"/>
        <v>pics\\Injir_3.jpg</v>
      </c>
      <c r="AQ10" t="str">
        <f t="shared" ca="1" si="11"/>
        <v>pics\\Tikva_3.jpg</v>
      </c>
      <c r="AT10">
        <f t="shared" ca="1" si="4"/>
        <v>0.73631067364446023</v>
      </c>
      <c r="AU10" t="str">
        <f>IF(OR(G10=10,G10=11,G10=14,G10=15),VLOOKUP(AT10,audio_list_stym!$A$3:$B$18,2,FALSE),"sound\\Noviy_plod.wav")</f>
        <v>sound\\Noviy_plod.wav</v>
      </c>
      <c r="AV10" t="str">
        <f t="shared" ca="1" si="12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e">
        <f>VLOOKUP(Q10,audio_list_stym!$B$2:$BQ$299,68,FALSE)</f>
        <v>#N/A</v>
      </c>
      <c r="BB10" t="e">
        <f t="shared" si="5"/>
        <v>#N/A</v>
      </c>
      <c r="BC10">
        <f>A10</f>
        <v>1202</v>
      </c>
      <c r="BD10" cm="1">
        <f t="array" aca="1" ref="BD10" ca="1">INDEX($L$10:$L$17,(RANK(AT2,$AT$2:$AT$9)))</f>
        <v>2034</v>
      </c>
      <c r="BE10" cm="1">
        <f t="array" aca="1" ref="BE10" ca="1">INDEX(BD2:BD9,(RANK(AT3,$AT$2:$AT$9)))</f>
        <v>2062</v>
      </c>
      <c r="BF10" cm="1">
        <f t="array" aca="1" ref="BF10" ca="1">INDEX(BD18:BD33,(RANK(AT3,$AT$2:$AT$16)))</f>
        <v>2051</v>
      </c>
      <c r="BG10" cm="1">
        <f t="array" aca="1" ref="BG10" ca="1">INDEX(BD34:BD65,(RANK(AT3,$AT$2:$AT$16)))</f>
        <v>2003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VLOOKUP(B11,audio_list_stym!$A$3:$BP$18,37,FALSE)</f>
        <v>11</v>
      </c>
      <c r="F11" t="str">
        <f>VLOOKUP(E11,metki!$A$2:$B$9,2,FALSE)</f>
        <v>экспл_реал_с_названием</v>
      </c>
      <c r="G11" t="str">
        <f t="shared" si="6"/>
        <v>экспл</v>
      </c>
      <c r="H11" t="str">
        <f>VLOOKUP(B11,audio_list_stym!$A$3:$AJ$18,5,FALSE)</f>
        <v>Limon</v>
      </c>
      <c r="I11" t="s">
        <v>689</v>
      </c>
      <c r="J11" t="str">
        <f t="shared" si="0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2175</v>
      </c>
      <c r="AD11" t="str">
        <f t="shared" ca="1" si="7"/>
        <v>pics\\dis5.jpg</v>
      </c>
      <c r="AE11" s="22" t="str">
        <f t="array" aca="1" ref="AE11" ca="1">IF(G11="экспл",INDEX(total_visual_stym!$C$146:$C$209,(RANK(total_visual_stym!E155,total_visual_stym!$E$146:$E$209))),0)</f>
        <v>pics\\dis5.jpg</v>
      </c>
      <c r="AF11" s="22" t="str">
        <f t="shared" si="13"/>
        <v/>
      </c>
      <c r="AG11" t="str">
        <f t="shared" si="14"/>
        <v>pics\\Limon_2.jpg</v>
      </c>
      <c r="AH11">
        <f t="shared" si="1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8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0"/>
        <v>9.8169606259061681E-2</v>
      </c>
      <c r="AP11" t="str">
        <f t="shared" ca="1" si="2"/>
        <v>pics\\Injir_2.jpg</v>
      </c>
      <c r="AQ11" t="str">
        <f t="shared" ca="1" si="11"/>
        <v>pics\\Tikva_2.jpg</v>
      </c>
      <c r="AT11">
        <f t="shared" ca="1" si="4"/>
        <v>0.95758015114888384</v>
      </c>
      <c r="AU11" t="str">
        <f>IF(OR(G11=10,G11=11,G11=14,G11=15),VLOOKUP(AT11,audio_list_stym!$A$3:$B$18,2,FALSE),"sound\\Noviy_plod.wav")</f>
        <v>sound\\Noviy_plod.wav</v>
      </c>
      <c r="AV11" t="str">
        <f t="shared" ca="1" si="12"/>
        <v>sound\\Noviy_plod.wav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5"/>
        <v>Посмотрите,_вот_ЛИМОН._Фиолетовый_ли_он?</v>
      </c>
      <c r="BD11" cm="1">
        <f t="array" aca="1" ref="BD11" ca="1">INDEX($L$10:$L$17,(RANK(AT3,$AT$2:$AT$9)))</f>
        <v>2040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VLOOKUP(B12,audio_list_stym!$A$3:$BP$18,37,FALSE)</f>
        <v>11</v>
      </c>
      <c r="F12" t="str">
        <f>VLOOKUP(E12,metki!$A$2:$B$9,2,FALSE)</f>
        <v>экспл_реал_с_названием</v>
      </c>
      <c r="G12" t="str">
        <f t="shared" si="6"/>
        <v>экспл</v>
      </c>
      <c r="H12" t="str">
        <f>VLOOKUP(B12,audio_list_stym!$A$3:$AJ$18,5,FALSE)</f>
        <v>Limon</v>
      </c>
      <c r="I12" t="s">
        <v>690</v>
      </c>
      <c r="J12" t="str">
        <f t="shared" si="0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2189</v>
      </c>
      <c r="AD12" t="str">
        <f t="shared" ca="1" si="7"/>
        <v>pics\\dis33.jpg</v>
      </c>
      <c r="AE12" s="22" t="str">
        <f t="array" aca="1" ref="AE12" ca="1">IF(G12="экспл",INDEX(total_visual_stym!$C$146:$C$209,(RANK(total_visual_stym!E156,total_visual_stym!$E$146:$E$209))),0)</f>
        <v>pics\\dis33.jpg</v>
      </c>
      <c r="AF12" s="22" t="str">
        <f t="shared" si="13"/>
        <v/>
      </c>
      <c r="AG12" t="str">
        <f t="shared" si="14"/>
        <v>pics\\Limon_3.jpg</v>
      </c>
      <c r="AH12">
        <f t="shared" si="1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8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0"/>
        <v>0.82288763029509526</v>
      </c>
      <c r="AP12" t="str">
        <f t="shared" ca="1" si="2"/>
        <v>pics\\Limon_3.jpg</v>
      </c>
      <c r="AQ12" t="str">
        <f t="shared" ca="1" si="11"/>
        <v>pics\\Redis_3.jpg</v>
      </c>
      <c r="AT12">
        <f t="shared" ca="1" si="4"/>
        <v>0.85247895217341019</v>
      </c>
      <c r="AU12" t="str">
        <f>IF(OR(G12=10,G12=11,G12=14,G12=15),VLOOKUP(AT12,audio_list_stym!$A$3:$B$18,2,FALSE),"sound\\Noviy_plod.wav")</f>
        <v>sound\\Noviy_plod.wav</v>
      </c>
      <c r="AV12" t="str">
        <f t="shared" ca="1" si="12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5"/>
        <v>Вот_ЛИМОН._Он_с_цедрой?</v>
      </c>
      <c r="BD12" cm="1">
        <f t="array" aca="1" ref="BD12" ca="1">INDEX($L$10:$L$17,(RANK(AT4,$AT$2:$AT$9)))</f>
        <v>2039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VLOOKUP(B13,audio_list_stym!$A$3:$BP$18,37,FALSE)</f>
        <v>11</v>
      </c>
      <c r="F13" t="str">
        <f>VLOOKUP(E13,metki!$A$2:$B$9,2,FALSE)</f>
        <v>экспл_реал_с_названием</v>
      </c>
      <c r="G13" t="str">
        <f t="shared" si="6"/>
        <v>экспл</v>
      </c>
      <c r="H13" t="str">
        <f>VLOOKUP(B13,audio_list_stym!$A$3:$AJ$18,5,FALSE)</f>
        <v>Limon</v>
      </c>
      <c r="I13" t="s">
        <v>691</v>
      </c>
      <c r="J13" t="str">
        <f t="shared" si="0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2221</v>
      </c>
      <c r="AD13" t="str">
        <f t="shared" ca="1" si="7"/>
        <v>pics\\dis28.jpg</v>
      </c>
      <c r="AE13" s="22" t="str">
        <f t="array" aca="1" ref="AE13" ca="1">IF(G13="экспл",INDEX(total_visual_stym!$C$146:$C$209,(RANK(total_visual_stym!E157,total_visual_stym!$E$146:$E$209))),0)</f>
        <v>pics\\dis28.jpg</v>
      </c>
      <c r="AF13" s="22" t="str">
        <f t="shared" si="13"/>
        <v/>
      </c>
      <c r="AG13" t="str">
        <f t="shared" si="14"/>
        <v>pics\\Limon_4.jpg</v>
      </c>
      <c r="AH13">
        <f t="shared" si="1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8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0"/>
        <v>7.1883004590162614E-2</v>
      </c>
      <c r="AP13" t="str">
        <f t="shared" ca="1" si="2"/>
        <v>pics\\Injir_5.jpg</v>
      </c>
      <c r="AQ13" t="str">
        <f t="shared" ca="1" si="11"/>
        <v>pics\\Tikva_5.jpg</v>
      </c>
      <c r="AT13">
        <f t="shared" ca="1" si="4"/>
        <v>0.71258352332957764</v>
      </c>
      <c r="AU13" t="str">
        <f>IF(OR(G13=10,G13=11,G13=14,G13=15),VLOOKUP(AT13,audio_list_stym!$A$3:$B$18,2,FALSE),"sound\\Noviy_plod.wav")</f>
        <v>sound\\Noviy_plod.wav</v>
      </c>
      <c r="AV13" t="str">
        <f t="shared" ca="1" si="12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5"/>
        <v>Это_ЛИМОН._Кислый_ли_он?</v>
      </c>
      <c r="BD13" cm="1">
        <f t="array" aca="1" ref="BD13" ca="1">INDEX($L$10:$L$17,(RANK(AT5,$AT$2:$AT$9)))</f>
        <v>2036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VLOOKUP(B14,audio_list_stym!$A$3:$BP$18,37,FALSE)</f>
        <v>11</v>
      </c>
      <c r="F14" t="str">
        <f>VLOOKUP(E14,metki!$A$2:$B$9,2,FALSE)</f>
        <v>экспл_реал_с_названием</v>
      </c>
      <c r="G14" t="str">
        <f t="shared" si="6"/>
        <v>экспл</v>
      </c>
      <c r="H14" t="str">
        <f>VLOOKUP(B14,audio_list_stym!$A$3:$AJ$18,5,FALSE)</f>
        <v>Limon</v>
      </c>
      <c r="I14" t="s">
        <v>692</v>
      </c>
      <c r="J14" t="str">
        <f t="shared" si="0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2176</v>
      </c>
      <c r="AD14" t="str">
        <f t="shared" ca="1" si="7"/>
        <v>pics\\dis21.jpg</v>
      </c>
      <c r="AE14" s="22" t="str">
        <f t="array" aca="1" ref="AE14" ca="1">IF(G14="экспл",INDEX(total_visual_stym!$C$146:$C$209,(RANK(total_visual_stym!E158,total_visual_stym!$E$146:$E$209))),0)</f>
        <v>pics\\dis21.jpg</v>
      </c>
      <c r="AF14" s="22" t="str">
        <f t="shared" si="13"/>
        <v/>
      </c>
      <c r="AG14" t="str">
        <f t="shared" si="14"/>
        <v>pics\\Limon_5.jpg</v>
      </c>
      <c r="AH14">
        <f t="shared" si="1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8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0"/>
        <v>0.63277650642352146</v>
      </c>
      <c r="AP14" t="str">
        <f t="shared" ca="1" si="2"/>
        <v>pics\\Limon_8.jpg</v>
      </c>
      <c r="AQ14" t="str">
        <f t="shared" ca="1" si="11"/>
        <v>pics\\Redis_8.jpg</v>
      </c>
      <c r="AT14">
        <f t="shared" ca="1" si="4"/>
        <v>0.41041881386535561</v>
      </c>
      <c r="AU14" t="str">
        <f>IF(OR(G14=10,G14=11,G14=14,G14=15),VLOOKUP(AT14,audio_list_stym!$A$3:$B$18,2,FALSE),"sound\\Noviy_plod.wav")</f>
        <v>sound\\Noviy_plod.wav</v>
      </c>
      <c r="AV14" t="str">
        <f t="shared" ca="1" si="12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5"/>
        <v>На_картинке_ЛИМОН._Сочный_ли_он?</v>
      </c>
      <c r="BD14" cm="1">
        <f t="array" aca="1" ref="BD14" ca="1">INDEX($L$10:$L$17,(RANK(AT6,$AT$2:$AT$9)))</f>
        <v>2033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VLOOKUP(B15,audio_list_stym!$A$3:$BP$18,37,FALSE)</f>
        <v>11</v>
      </c>
      <c r="F15" t="str">
        <f>VLOOKUP(E15,metki!$A$2:$B$9,2,FALSE)</f>
        <v>экспл_реал_с_названием</v>
      </c>
      <c r="G15" t="str">
        <f t="shared" si="6"/>
        <v>экспл</v>
      </c>
      <c r="H15" t="str">
        <f>VLOOKUP(B15,audio_list_stym!$A$3:$AJ$18,5,FALSE)</f>
        <v>Limon</v>
      </c>
      <c r="I15" t="s">
        <v>693</v>
      </c>
      <c r="J15" t="str">
        <f t="shared" si="0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2205</v>
      </c>
      <c r="AD15" t="str">
        <f t="shared" ca="1" si="7"/>
        <v>pics\\dis46.jpg</v>
      </c>
      <c r="AE15" s="22" t="str">
        <f t="array" aca="1" ref="AE15" ca="1">IF(G15="экспл",INDEX(total_visual_stym!$C$146:$C$209,(RANK(total_visual_stym!E159,total_visual_stym!$E$146:$E$209))),0)</f>
        <v>pics\\dis46.jpg</v>
      </c>
      <c r="AF15" s="22" t="str">
        <f t="shared" si="13"/>
        <v/>
      </c>
      <c r="AG15" t="str">
        <f t="shared" si="14"/>
        <v>pics\\Limon_6.jpg</v>
      </c>
      <c r="AH15">
        <f t="shared" si="1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8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0"/>
        <v>6.4064749347694128E-2</v>
      </c>
      <c r="AP15" t="str">
        <f t="shared" ca="1" si="2"/>
        <v>pics\\Injir_6.jpg</v>
      </c>
      <c r="AQ15" t="str">
        <f t="shared" ca="1" si="11"/>
        <v>pics\\Tikva_6.jpg</v>
      </c>
      <c r="AT15">
        <f t="shared" ca="1" si="4"/>
        <v>0.81424640321068287</v>
      </c>
      <c r="AU15" t="str">
        <f>IF(OR(G15=10,G15=11,G15=14,G15=15),VLOOKUP(AT15,audio_list_stym!$A$3:$B$18,2,FALSE),"sound\\Noviy_plod.wav")</f>
        <v>sound\\Noviy_plod.wav</v>
      </c>
      <c r="AV15" t="str">
        <f t="shared" ca="1" si="12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5"/>
        <v>На_мониторе_ЛИМОН._Упругий_ли_он?</v>
      </c>
      <c r="BD15" cm="1">
        <f t="array" aca="1" ref="BD15" ca="1">INDEX($L$10:$L$17,(RANK(AT7,$AT$2:$AT$9)))</f>
        <v>2037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VLOOKUP(B16,audio_list_stym!$A$3:$BP$18,37,FALSE)</f>
        <v>11</v>
      </c>
      <c r="F16" t="str">
        <f>VLOOKUP(E16,metki!$A$2:$B$9,2,FALSE)</f>
        <v>экспл_реал_с_названием</v>
      </c>
      <c r="G16" t="str">
        <f t="shared" si="6"/>
        <v>экспл</v>
      </c>
      <c r="H16" t="str">
        <f>VLOOKUP(B16,audio_list_stym!$A$3:$AJ$18,5,FALSE)</f>
        <v>Limon</v>
      </c>
      <c r="I16" t="s">
        <v>694</v>
      </c>
      <c r="J16" t="str">
        <f t="shared" si="0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2190</v>
      </c>
      <c r="AD16" t="str">
        <f t="shared" ca="1" si="7"/>
        <v>pics\\dis27.jpg</v>
      </c>
      <c r="AE16" s="22" t="str">
        <f t="array" aca="1" ref="AE16" ca="1">IF(G16="экспл",INDEX(total_visual_stym!$C$146:$C$209,(RANK(total_visual_stym!E160,total_visual_stym!$E$146:$E$209))),0)</f>
        <v>pics\\dis27.jpg</v>
      </c>
      <c r="AF16" s="22" t="str">
        <f t="shared" si="13"/>
        <v/>
      </c>
      <c r="AG16" t="str">
        <f t="shared" si="14"/>
        <v>pics\\Limon_7.jpg</v>
      </c>
      <c r="AH16">
        <f t="shared" si="1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8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0"/>
        <v>7.5249659761642218E-2</v>
      </c>
      <c r="AP16" t="str">
        <f t="shared" ca="1" si="2"/>
        <v>pics\\Injir_4.jpg</v>
      </c>
      <c r="AQ16" t="str">
        <f t="shared" ca="1" si="11"/>
        <v>pics\\Tikva_4.jpg</v>
      </c>
      <c r="AT16">
        <f t="shared" ca="1" si="4"/>
        <v>0.32092742583525857</v>
      </c>
      <c r="AU16" t="str">
        <f>IF(OR(G16=10,G16=11,G16=14,G16=15),VLOOKUP(AT16,audio_list_stym!$A$3:$B$18,2,FALSE),"sound\\Noviy_plod.wav")</f>
        <v>sound\\Noviy_plod.wav</v>
      </c>
      <c r="AV16" t="str">
        <f t="shared" ca="1" si="12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5"/>
        <v>Перед_Вами_ЛИМОН._Он_длинный?</v>
      </c>
      <c r="BD16" cm="1">
        <f t="array" aca="1" ref="BD16" ca="1">INDEX($L$10:$L$17,(RANK(AT8,$AT$2:$AT$9)))</f>
        <v>2035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VLOOKUP(B17,audio_list_stym!$A$3:$BP$18,37,FALSE)</f>
        <v>11</v>
      </c>
      <c r="F17" t="str">
        <f>VLOOKUP(E17,metki!$A$2:$B$9,2,FALSE)</f>
        <v>экспл_реал_с_названием</v>
      </c>
      <c r="G17" t="str">
        <f t="shared" si="6"/>
        <v>экспл</v>
      </c>
      <c r="H17" t="str">
        <f>VLOOKUP(B17,audio_list_stym!$A$3:$AJ$18,5,FALSE)</f>
        <v>Limon</v>
      </c>
      <c r="I17" t="s">
        <v>695</v>
      </c>
      <c r="J17" t="str">
        <f t="shared" si="0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2230</v>
      </c>
      <c r="AD17" t="str">
        <f t="shared" ca="1" si="7"/>
        <v>pics\\dis8.jpg</v>
      </c>
      <c r="AE17" s="22" t="str">
        <f t="array" aca="1" ref="AE17" ca="1">IF(G17="экспл",INDEX(total_visual_stym!$C$146:$C$209,(RANK(total_visual_stym!E161,total_visual_stym!$E$146:$E$209))),0)</f>
        <v>pics\\dis8.jpg</v>
      </c>
      <c r="AF17" s="22" t="str">
        <f t="shared" si="13"/>
        <v/>
      </c>
      <c r="AG17" t="str">
        <f t="shared" si="14"/>
        <v>pics\\Limon_8.jpg</v>
      </c>
      <c r="AH17">
        <f t="shared" si="1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8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0"/>
        <v>0.19514849914154142</v>
      </c>
      <c r="AP17" t="str">
        <f t="shared" ca="1" si="2"/>
        <v>pics\\Banan_8.jpg</v>
      </c>
      <c r="AQ17" t="str">
        <f t="shared" ca="1" si="11"/>
        <v>pics\\Goroh_8.jpg</v>
      </c>
      <c r="AT17">
        <f t="shared" ca="1" si="4"/>
        <v>0.30063241594175616</v>
      </c>
      <c r="AU17" t="str">
        <f>IF(OR(G17=10,G17=11,G17=14,G17=15),VLOOKUP(AT17,audio_list_stym!$A$3:$B$18,2,FALSE),"sound\\Noviy_plod.wav")</f>
        <v>sound\\Noviy_plod.wav</v>
      </c>
      <c r="AV17" t="str">
        <f t="shared" ca="1" si="12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5"/>
        <v>Вы_видите_ЛИМОН._Он_без_кожуры?</v>
      </c>
      <c r="BD17" cm="1">
        <f t="array" aca="1" ref="BD17" ca="1">INDEX($L$10:$L$17,(RANK(AT9,$AT$2:$AT$9)))</f>
        <v>2038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VLOOKUP(B18,audio_list_stym!$A$3:$BP$18,37,FALSE)</f>
        <v>12</v>
      </c>
      <c r="F18" t="str">
        <f>VLOOKUP(E18,metki!$A$2:$B$9,2,FALSE)</f>
        <v>импл_реал_без_названия</v>
      </c>
      <c r="G18" t="str">
        <f t="shared" si="6"/>
        <v>импл_</v>
      </c>
      <c r="H18" t="str">
        <f>VLOOKUP(B18,audio_list_stym!$A$3:$AJ$18,5,FALSE)</f>
        <v>Kokos</v>
      </c>
      <c r="I18" t="s">
        <v>688</v>
      </c>
      <c r="J18" t="str">
        <f t="shared" si="0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AD18" t="str">
        <f t="shared" ca="1" si="7"/>
        <v>pics\\Redis_5.jpg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ca="1">IF(ISTEXT(AR18),AR18,IF(ISTEXT(AS18),AS18,""))</f>
        <v>pics\\Redis_5.jpg</v>
      </c>
      <c r="AH18" t="str">
        <f t="shared" si="1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8"/>
        <v>pics\\Banan</v>
      </c>
      <c r="AK18" t="str">
        <f t="shared" si="9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0"/>
        <v>0.79693225557311209</v>
      </c>
      <c r="AP18" t="str">
        <f t="shared" ca="1" si="2"/>
        <v>pics\\Limon_5.jpg</v>
      </c>
      <c r="AQ18" t="str">
        <f t="shared" ca="1" si="11"/>
        <v>pics\\Redis_5.jpg</v>
      </c>
      <c r="AS18" t="str">
        <f t="shared" ref="AS18:AS25" ca="1" si="16">IF(AH18="sound\\Tropic",AQ18,"")</f>
        <v>pics\\Redis_5.jpg</v>
      </c>
      <c r="AT18">
        <f t="shared" ca="1" si="4"/>
        <v>0.18156793264198734</v>
      </c>
      <c r="AU18" t="str">
        <f>IF(OR(G18=10,G18=11,G18=14,G18=15),VLOOKUP(AT18,audio_list_stym!$A$3:$B$18,2,FALSE),"sound\\Noviy_plod.wav")</f>
        <v>sound\\Noviy_plod.wav</v>
      </c>
      <c r="AV18" t="str">
        <f t="shared" ca="1" si="12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e">
        <f>VLOOKUP(Q18,audio_list_stym!$B$2:$BQ$299,68,FALSE)</f>
        <v>#N/A</v>
      </c>
      <c r="BB18" t="e">
        <f t="shared" si="5"/>
        <v>#N/A</v>
      </c>
      <c r="BC18">
        <f>A18</f>
        <v>1203</v>
      </c>
      <c r="BD18" cm="1">
        <f t="array" aca="1" ref="BD18" ca="1">INDEX($L$18:$L$25,(RANK(AT2,$AT$2:$AT$9)))</f>
        <v>2026</v>
      </c>
      <c r="BE18" cm="1">
        <f t="array" aca="1" ref="BE18" ca="1">INDEX(BD2:BD17,(RANK(AT4,$AT$2:$AT$16)))</f>
        <v>2037</v>
      </c>
      <c r="BF18" cm="1">
        <f t="array" aca="1" ref="BF18" ca="1">INDEX(BD26:BD49,(RANK(AT4,$AT$2:$AT$16)))</f>
        <v>2045</v>
      </c>
      <c r="BG18" cm="1">
        <f t="array" aca="1" ref="BG18" ca="1">INDEX(BD50:BD65,(RANK(AT4,$AT$2:$AT$16)))</f>
        <v>2021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VLOOKUP(B19,audio_list_stym!$A$3:$BP$18,37,FALSE)</f>
        <v>12</v>
      </c>
      <c r="F19" t="str">
        <f>VLOOKUP(E19,metki!$A$2:$B$9,2,FALSE)</f>
        <v>импл_реал_без_названия</v>
      </c>
      <c r="G19" t="str">
        <f t="shared" si="6"/>
        <v>импл_</v>
      </c>
      <c r="H19" t="str">
        <f>VLOOKUP(B19,audio_list_stym!$A$3:$AJ$18,5,FALSE)</f>
        <v>Kokos</v>
      </c>
      <c r="I19" t="s">
        <v>689</v>
      </c>
      <c r="J19" t="str">
        <f t="shared" si="0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2055</v>
      </c>
      <c r="AD19" t="str">
        <f t="shared" ca="1" si="7"/>
        <v>pics\\Redis_7.jpg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13"/>
        <v>pics\\Redis_7.jpg</v>
      </c>
      <c r="AH19" t="str">
        <f t="shared" si="1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8"/>
        <v>pics\\Banan</v>
      </c>
      <c r="AK19" t="str">
        <f t="shared" si="9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0"/>
        <v>0.68049111316415212</v>
      </c>
      <c r="AP19" t="str">
        <f t="shared" ca="1" si="2"/>
        <v>pics\\Limon_7.jpg</v>
      </c>
      <c r="AQ19" t="str">
        <f t="shared" ca="1" si="11"/>
        <v>pics\\Redis_7.jpg</v>
      </c>
      <c r="AS19" t="str">
        <f t="shared" ca="1" si="16"/>
        <v>pics\\Redis_7.jpg</v>
      </c>
      <c r="AT19">
        <f t="shared" ca="1" si="4"/>
        <v>0.52901611109915547</v>
      </c>
      <c r="AU19" t="str">
        <f>IF(OR(G19=10,G19=11,G19=14,G19=15),VLOOKUP(AT19,audio_list_stym!$A$3:$B$18,2,FALSE),"sound\\Noviy_plod.wav")</f>
        <v>sound\\Noviy_plod.wav</v>
      </c>
      <c r="AV19" t="str">
        <f t="shared" ca="1" si="12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5"/>
        <v>_Полый_ли_XXXXX?</v>
      </c>
      <c r="BD19" cm="1">
        <f t="array" aca="1" ref="BD19" ca="1">INDEX($L$18:$L$25,(RANK(AT3,$AT$2:$AT$9)))</f>
        <v>2032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VLOOKUP(B20,audio_list_stym!$A$3:$BP$18,37,FALSE)</f>
        <v>12</v>
      </c>
      <c r="F20" t="str">
        <f>VLOOKUP(E20,metki!$A$2:$B$9,2,FALSE)</f>
        <v>импл_реал_без_названия</v>
      </c>
      <c r="G20" t="str">
        <f t="shared" si="6"/>
        <v>импл_</v>
      </c>
      <c r="H20" t="str">
        <f>VLOOKUP(B20,audio_list_stym!$A$3:$AJ$18,5,FALSE)</f>
        <v>Kokos</v>
      </c>
      <c r="I20" t="s">
        <v>690</v>
      </c>
      <c r="J20" t="str">
        <f t="shared" si="0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2021</v>
      </c>
      <c r="AD20" t="str">
        <f t="shared" ca="1" si="7"/>
        <v>pics\\Goroh_5.jpg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3"/>
        <v>pics\\Goroh_5.jpg</v>
      </c>
      <c r="AH20" t="str">
        <f t="shared" si="1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8"/>
        <v>pics\\Banan</v>
      </c>
      <c r="AK20" t="str">
        <f t="shared" si="9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0"/>
        <v>0.25946609311058322</v>
      </c>
      <c r="AP20" t="str">
        <f t="shared" ca="1" si="2"/>
        <v>pics\\Banan_5.jpg</v>
      </c>
      <c r="AQ20" t="str">
        <f t="shared" ca="1" si="11"/>
        <v>pics\\Goroh_5.jpg</v>
      </c>
      <c r="AS20" t="str">
        <f t="shared" ca="1" si="16"/>
        <v>pics\\Goroh_5.jpg</v>
      </c>
      <c r="AT20">
        <f t="shared" ca="1" si="4"/>
        <v>7.5519431598922715E-3</v>
      </c>
      <c r="AU20" t="str">
        <f>IF(OR(G20=10,G20=11,G20=14,G20=15),VLOOKUP(AT20,audio_list_stym!$A$3:$B$18,2,FALSE),"sound\\Noviy_plod.wav")</f>
        <v>sound\\Noviy_plod.wav</v>
      </c>
      <c r="AV20" t="str">
        <f t="shared" ca="1" si="12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5"/>
        <v>_Гладкий_ли_XXXXX?</v>
      </c>
      <c r="BD20" cm="1">
        <f t="array" aca="1" ref="BD20" ca="1">INDEX($L$18:$L$25,(RANK(AT4,$AT$2:$AT$9)))</f>
        <v>2031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VLOOKUP(B21,audio_list_stym!$A$3:$BP$18,37,FALSE)</f>
        <v>12</v>
      </c>
      <c r="F21" t="str">
        <f>VLOOKUP(E21,metki!$A$2:$B$9,2,FALSE)</f>
        <v>импл_реал_без_названия</v>
      </c>
      <c r="G21" t="str">
        <f t="shared" si="6"/>
        <v>импл_</v>
      </c>
      <c r="H21" t="str">
        <f>VLOOKUP(B21,audio_list_stym!$A$3:$AJ$18,5,FALSE)</f>
        <v>Kokos</v>
      </c>
      <c r="I21" t="s">
        <v>691</v>
      </c>
      <c r="J21" t="str">
        <f t="shared" si="0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2050</v>
      </c>
      <c r="AD21" t="str">
        <f t="shared" ca="1" si="7"/>
        <v>pics\\Redis_2.jpg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3"/>
        <v>pics\\Redis_2.jpg</v>
      </c>
      <c r="AH21" t="str">
        <f t="shared" si="1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8"/>
        <v>pics\\Banan</v>
      </c>
      <c r="AK21" t="str">
        <f t="shared" si="9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0"/>
        <v>0.9120993856293812</v>
      </c>
      <c r="AP21" t="str">
        <f t="shared" ca="1" si="2"/>
        <v>pics\\Limon_2.jpg</v>
      </c>
      <c r="AQ21" t="str">
        <f t="shared" ca="1" si="11"/>
        <v>pics\\Redis_2.jpg</v>
      </c>
      <c r="AS21" t="str">
        <f t="shared" ca="1" si="16"/>
        <v>pics\\Redis_2.jpg</v>
      </c>
      <c r="AT21">
        <f t="shared" ca="1" si="4"/>
        <v>1.1631716705140072E-2</v>
      </c>
      <c r="AU21" t="str">
        <f>IF(OR(G21=10,G21=11,G21=14,G21=15),VLOOKUP(AT21,audio_list_stym!$A$3:$B$18,2,FALSE),"sound\\Noviy_plod.wav")</f>
        <v>sound\\Noviy_plod.wav</v>
      </c>
      <c r="AV21" t="str">
        <f t="shared" ca="1" si="12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5"/>
        <v>_Пористый_ли_XXXXX?</v>
      </c>
      <c r="BD21" cm="1">
        <f t="array" aca="1" ref="BD21" ca="1">INDEX($L$18:$L$25,(RANK(AT5,$AT$2:$AT$9)))</f>
        <v>2028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VLOOKUP(B22,audio_list_stym!$A$3:$BP$18,37,FALSE)</f>
        <v>12</v>
      </c>
      <c r="F22" t="str">
        <f>VLOOKUP(E22,metki!$A$2:$B$9,2,FALSE)</f>
        <v>импл_реал_без_названия</v>
      </c>
      <c r="G22" t="str">
        <f t="shared" si="6"/>
        <v>импл_</v>
      </c>
      <c r="H22" t="str">
        <f>VLOOKUP(B22,audio_list_stym!$A$3:$AJ$18,5,FALSE)</f>
        <v>Kokos</v>
      </c>
      <c r="I22" t="s">
        <v>692</v>
      </c>
      <c r="J22" t="str">
        <f t="shared" si="0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2023</v>
      </c>
      <c r="AD22" t="str">
        <f t="shared" ca="1" si="7"/>
        <v>pics\\Goroh_7.jpg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3"/>
        <v>pics\\Goroh_7.jpg</v>
      </c>
      <c r="AH22" t="str">
        <f t="shared" si="1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8"/>
        <v>pics\\Banan</v>
      </c>
      <c r="AK22" t="str">
        <f t="shared" si="9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0"/>
        <v>0.21906109548450203</v>
      </c>
      <c r="AP22" t="str">
        <f t="shared" ca="1" si="2"/>
        <v>pics\\Banan_7.jpg</v>
      </c>
      <c r="AQ22" t="str">
        <f t="shared" ca="1" si="11"/>
        <v>pics\\Goroh_7.jpg</v>
      </c>
      <c r="AS22" t="str">
        <f t="shared" ca="1" si="16"/>
        <v>pics\\Goroh_7.jpg</v>
      </c>
      <c r="AT22">
        <f t="shared" ca="1" si="4"/>
        <v>0.98920699415737601</v>
      </c>
      <c r="AU22" t="str">
        <f>IF(OR(G22=10,G22=11,G22=14,G22=15),VLOOKUP(AT22,audio_list_stym!$A$3:$B$18,2,FALSE),"sound\\Noviy_plod.wav")</f>
        <v>sound\\Noviy_plod.wav</v>
      </c>
      <c r="AV22" t="str">
        <f t="shared" ca="1" si="12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5"/>
        <v>_Вареный_ли_XXXXX?</v>
      </c>
      <c r="BD22" cm="1">
        <f t="array" aca="1" ref="BD22" ca="1">INDEX($L$18:$L$25,(RANK(AT6,$AT$2:$AT$9)))</f>
        <v>2025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VLOOKUP(B23,audio_list_stym!$A$3:$BP$18,37,FALSE)</f>
        <v>12</v>
      </c>
      <c r="F23" t="str">
        <f>VLOOKUP(E23,metki!$A$2:$B$9,2,FALSE)</f>
        <v>импл_реал_без_названия</v>
      </c>
      <c r="G23" t="str">
        <f t="shared" si="6"/>
        <v>импл_</v>
      </c>
      <c r="H23" t="str">
        <f>VLOOKUP(B23,audio_list_stym!$A$3:$AJ$18,5,FALSE)</f>
        <v>Kokos</v>
      </c>
      <c r="I23" t="s">
        <v>693</v>
      </c>
      <c r="J23" t="str">
        <f t="shared" si="0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2020</v>
      </c>
      <c r="AD23" t="str">
        <f t="shared" ca="1" si="7"/>
        <v>pics\\Goroh_4.jpg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3"/>
        <v>pics\\Goroh_4.jpg</v>
      </c>
      <c r="AH23" t="str">
        <f t="shared" si="1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8"/>
        <v>pics\\Banan</v>
      </c>
      <c r="AK23" t="str">
        <f t="shared" si="9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0"/>
        <v>0.34916546595169684</v>
      </c>
      <c r="AP23" t="str">
        <f t="shared" ca="1" si="2"/>
        <v>pics\\Banan_4.jpg</v>
      </c>
      <c r="AQ23" t="str">
        <f t="shared" ca="1" si="11"/>
        <v>pics\\Goroh_4.jpg</v>
      </c>
      <c r="AS23" t="str">
        <f t="shared" ca="1" si="16"/>
        <v>pics\\Goroh_4.jpg</v>
      </c>
      <c r="AT23">
        <f t="shared" ca="1" si="4"/>
        <v>0.17874134078314019</v>
      </c>
      <c r="AU23" t="str">
        <f>IF(OR(G23=10,G23=11,G23=14,G23=15),VLOOKUP(AT23,audio_list_stym!$A$3:$B$18,2,FALSE),"sound\\Noviy_plod.wav")</f>
        <v>sound\\Noviy_plod.wav</v>
      </c>
      <c r="AV23" t="str">
        <f t="shared" ca="1" si="12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5"/>
        <v>_Плотный_ли_XXXXX?</v>
      </c>
      <c r="BD23" cm="1">
        <f t="array" aca="1" ref="BD23" ca="1">INDEX($L$18:$L$25,(RANK(AT7,$AT$2:$AT$9)))</f>
        <v>2029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VLOOKUP(B24,audio_list_stym!$A$3:$BP$18,37,FALSE)</f>
        <v>12</v>
      </c>
      <c r="F24" t="str">
        <f>VLOOKUP(E24,metki!$A$2:$B$9,2,FALSE)</f>
        <v>импл_реал_без_названия</v>
      </c>
      <c r="G24" t="str">
        <f t="shared" si="6"/>
        <v>импл_</v>
      </c>
      <c r="H24" t="str">
        <f>VLOOKUP(B24,audio_list_stym!$A$3:$AJ$18,5,FALSE)</f>
        <v>Kokos</v>
      </c>
      <c r="I24" t="s">
        <v>694</v>
      </c>
      <c r="J24" t="str">
        <f t="shared" si="0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2018</v>
      </c>
      <c r="AD24" t="str">
        <f t="shared" ca="1" si="7"/>
        <v>pics\\Goroh_2.jpg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3"/>
        <v>pics\\Goroh_2.jpg</v>
      </c>
      <c r="AH24" t="str">
        <f t="shared" si="1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8"/>
        <v>pics\\Banan</v>
      </c>
      <c r="AK24" t="str">
        <f t="shared" si="9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0"/>
        <v>0.4521245687531098</v>
      </c>
      <c r="AP24" t="str">
        <f t="shared" ca="1" si="2"/>
        <v>pics\\Banan_2.jpg</v>
      </c>
      <c r="AQ24" t="str">
        <f t="shared" ca="1" si="11"/>
        <v>pics\\Goroh_2.jpg</v>
      </c>
      <c r="AS24" t="str">
        <f t="shared" ca="1" si="16"/>
        <v>pics\\Goroh_2.jpg</v>
      </c>
      <c r="AT24">
        <f t="shared" ca="1" si="4"/>
        <v>0.15681335531767293</v>
      </c>
      <c r="AU24" t="str">
        <f>IF(OR(G24=10,G24=11,G24=14,G24=15),VLOOKUP(AT24,audio_list_stym!$A$3:$B$18,2,FALSE),"sound\\Noviy_plod.wav")</f>
        <v>sound\\Noviy_plod.wav</v>
      </c>
      <c r="AV24" t="str">
        <f t="shared" ca="1" si="12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5"/>
        <v>_Ворсистый_ли_XXXXX?</v>
      </c>
      <c r="BD24" cm="1">
        <f t="array" aca="1" ref="BD24" ca="1">INDEX($L$18:$L$25,(RANK(AT8,$AT$2:$AT$9)))</f>
        <v>2027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VLOOKUP(B25,audio_list_stym!$A$3:$BP$18,37,FALSE)</f>
        <v>12</v>
      </c>
      <c r="F25" t="str">
        <f>VLOOKUP(E25,metki!$A$2:$B$9,2,FALSE)</f>
        <v>импл_реал_без_названия</v>
      </c>
      <c r="G25" t="str">
        <f t="shared" si="6"/>
        <v>импл_</v>
      </c>
      <c r="H25" t="str">
        <f>VLOOKUP(B25,audio_list_stym!$A$3:$AJ$18,5,FALSE)</f>
        <v>Kokos</v>
      </c>
      <c r="I25" t="s">
        <v>695</v>
      </c>
      <c r="J25" t="str">
        <f t="shared" si="0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2052</v>
      </c>
      <c r="AD25" t="str">
        <f t="shared" ca="1" si="7"/>
        <v>pics\\Redis_4.jpg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3"/>
        <v>pics\\Redis_4.jpg</v>
      </c>
      <c r="AH25" t="str">
        <f t="shared" si="1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8"/>
        <v>pics\\Banan</v>
      </c>
      <c r="AK25" t="str">
        <f t="shared" si="9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0"/>
        <v>0.81865212497103335</v>
      </c>
      <c r="AP25" t="str">
        <f t="shared" ca="1" si="2"/>
        <v>pics\\Limon_4.jpg</v>
      </c>
      <c r="AQ25" t="str">
        <f t="shared" ca="1" si="11"/>
        <v>pics\\Redis_4.jpg</v>
      </c>
      <c r="AS25" t="str">
        <f t="shared" ca="1" si="16"/>
        <v>pics\\Redis_4.jpg</v>
      </c>
      <c r="AT25">
        <f t="shared" ca="1" si="4"/>
        <v>0.41530531394775838</v>
      </c>
      <c r="AU25" t="str">
        <f>IF(OR(G25=10,G25=11,G25=14,G25=15),VLOOKUP(AT25,audio_list_stym!$A$3:$B$18,2,FALSE),"sound\\Noviy_plod.wav")</f>
        <v>sound\\Noviy_plod.wav</v>
      </c>
      <c r="AV25" t="str">
        <f t="shared" ca="1" si="12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5"/>
        <v>_Мягкий_ли_XXXXX?</v>
      </c>
      <c r="BD25" cm="1">
        <f t="array" aca="1" ref="BD25" ca="1">INDEX($L$18:$L$25,(RANK(AT9,$AT$2:$AT$9)))</f>
        <v>2030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VLOOKUP(B26,audio_list_stym!$A$3:$BP$18,37,FALSE)</f>
        <v>13</v>
      </c>
      <c r="F26" t="str">
        <f>VLOOKUP(E26,metki!$A$2:$B$9,2,FALSE)</f>
        <v>экспл_реал_без_названия</v>
      </c>
      <c r="G26" t="str">
        <f t="shared" si="6"/>
        <v>экспл</v>
      </c>
      <c r="H26" t="str">
        <f>VLOOKUP(B26,audio_list_stym!$A$3:$AJ$18,5,FALSE)</f>
        <v>Redis</v>
      </c>
      <c r="I26" t="s">
        <v>688</v>
      </c>
      <c r="J26" t="str">
        <f t="shared" si="0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AD26" t="str">
        <f t="shared" ca="1" si="7"/>
        <v>pics\\dis48.jpg</v>
      </c>
      <c r="AE26" s="22" t="str">
        <f t="array" aca="1" ref="AE26" ca="1">IF(G26="экспл",INDEX(total_visual_stym!$C$146:$C$209,(RANK(total_visual_stym!E170,total_visual_stym!$E$146:$E$209))),0)</f>
        <v>pics\\dis48.jpg</v>
      </c>
      <c r="AF26" s="22" t="str">
        <f t="shared" si="13"/>
        <v/>
      </c>
      <c r="AG26" t="str">
        <f t="shared" ref="AG26:AG33" si="17">IF(OR(E26=11,E26=13),M26,"")</f>
        <v>pics\\Redis_1.jpg</v>
      </c>
      <c r="AH26">
        <f t="shared" si="1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8"/>
        <v>pics\\Goroh</v>
      </c>
      <c r="AL26" t="str">
        <f t="shared" si="15"/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4"/>
        <v>0.69651807749853845</v>
      </c>
      <c r="AU26" t="str">
        <f>IF(OR(G26=10,G26=11,G26=14,G26=15),VLOOKUP(AT26,audio_list_stym!$A$3:$B$18,2,FALSE),"sound\\Noviy_plod.wav")</f>
        <v>sound\\Noviy_plod.wav</v>
      </c>
      <c r="AV26" t="str">
        <f t="shared" ca="1" si="12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e">
        <f>VLOOKUP(Q26,audio_list_stym!$B$2:$BQ$299,68,FALSE)</f>
        <v>#N/A</v>
      </c>
      <c r="BB26" t="e">
        <f t="shared" si="5"/>
        <v>#N/A</v>
      </c>
      <c r="BC26">
        <f>A26</f>
        <v>1204</v>
      </c>
      <c r="BD26" cm="1">
        <f t="array" aca="1" ref="BD26" ca="1">INDEX($L$26:$L$33,(RANK(AT2,$AT$2:$AT$9)))</f>
        <v>2050</v>
      </c>
      <c r="BE26" cm="1">
        <f t="array" aca="1" ref="BE26" ca="1">INDEX(BD2:BD25,(RANK(AT5,$AT$2:$AT$16)))</f>
        <v>2040</v>
      </c>
      <c r="BF26" cm="1">
        <f t="array" aca="1" ref="BF26" ca="1">INDEX(BD34:BD49,(RANK(AT5,$AT$2:$AT$16)))</f>
        <v>2008</v>
      </c>
      <c r="BG26" cm="1">
        <f t="array" aca="1" ref="BG26" ca="1">INDEX(BD50:BD65,(RANK(AT5,$AT$2:$AT$16)))</f>
        <v>2024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VLOOKUP(B27,audio_list_stym!$A$3:$BP$18,37,FALSE)</f>
        <v>13</v>
      </c>
      <c r="F27" t="str">
        <f>VLOOKUP(E27,metki!$A$2:$B$9,2,FALSE)</f>
        <v>экспл_реал_без_названия</v>
      </c>
      <c r="G27" t="str">
        <f t="shared" si="6"/>
        <v>экспл</v>
      </c>
      <c r="H27" t="str">
        <f>VLOOKUP(B27,audio_list_stym!$A$3:$AJ$18,5,FALSE)</f>
        <v>Redis</v>
      </c>
      <c r="I27" t="s">
        <v>689</v>
      </c>
      <c r="J27" t="str">
        <f t="shared" si="0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2215</v>
      </c>
      <c r="AD27" t="str">
        <f t="shared" ca="1" si="7"/>
        <v>pics\\dis62.jpg</v>
      </c>
      <c r="AE27" s="22" t="str">
        <f t="array" aca="1" ref="AE27" ca="1">IF(G27="экспл",INDEX(total_visual_stym!$C$146:$C$209,(RANK(total_visual_stym!E171,total_visual_stym!$E$146:$E$209))),0)</f>
        <v>pics\\dis62.jpg</v>
      </c>
      <c r="AF27" s="22" t="str">
        <f t="shared" si="13"/>
        <v/>
      </c>
      <c r="AG27" t="str">
        <f>IF(OR(E27=11,E27=13),M27,"")</f>
        <v>pics\\Redis_2.jpg</v>
      </c>
      <c r="AH27">
        <f t="shared" si="1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8"/>
        <v>pics\\Goroh</v>
      </c>
      <c r="AL27" t="str">
        <f t="shared" si="15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4"/>
        <v>4.4326645638264828E-2</v>
      </c>
      <c r="AU27" t="str">
        <f>IF(OR(G27=10,G27=11,G27=14,G27=15),VLOOKUP(AT27,audio_list_stym!$A$3:$B$18,2,FALSE),"sound\\Noviy_plod.wav")</f>
        <v>sound\\Noviy_plod.wav</v>
      </c>
      <c r="AV27" t="str">
        <f t="shared" ca="1" si="12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5"/>
        <v>Посмотрите,_вот_XXXXX._Он_алый?</v>
      </c>
      <c r="BD27" cm="1">
        <f t="array" aca="1" ref="BD27" ca="1">INDEX($L$26:$L$33,(RANK(AT3,$AT$2:$AT$9)))</f>
        <v>2056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VLOOKUP(B28,audio_list_stym!$A$3:$BP$18,37,FALSE)</f>
        <v>13</v>
      </c>
      <c r="F28" t="str">
        <f>VLOOKUP(E28,metki!$A$2:$B$9,2,FALSE)</f>
        <v>экспл_реал_без_названия</v>
      </c>
      <c r="G28" t="str">
        <f t="shared" si="6"/>
        <v>экспл</v>
      </c>
      <c r="H28" t="str">
        <f>VLOOKUP(B28,audio_list_stym!$A$3:$AJ$18,5,FALSE)</f>
        <v>Redis</v>
      </c>
      <c r="I28" t="s">
        <v>690</v>
      </c>
      <c r="J28" t="str">
        <f t="shared" si="0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2217</v>
      </c>
      <c r="AD28" t="str">
        <f t="shared" ca="1" si="7"/>
        <v>pics\\dis58.jpg</v>
      </c>
      <c r="AE28" s="22" t="str">
        <f t="array" aca="1" ref="AE28" ca="1">IF(G28="экспл",INDEX(total_visual_stym!$C$146:$C$209,(RANK(total_visual_stym!E172,total_visual_stym!$E$146:$E$209))),0)</f>
        <v>pics\\dis58.jpg</v>
      </c>
      <c r="AF28" s="22" t="str">
        <f t="shared" si="13"/>
        <v/>
      </c>
      <c r="AG28" t="str">
        <f t="shared" si="17"/>
        <v>pics\\Redis_3.jpg</v>
      </c>
      <c r="AH28">
        <f t="shared" si="1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8"/>
        <v>pics\\Goroh</v>
      </c>
      <c r="AL28" t="str">
        <f t="shared" si="15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4"/>
        <v>0.94739990342744096</v>
      </c>
      <c r="AU28" t="str">
        <f>IF(OR(G28=10,G28=11,G28=14,G28=15),VLOOKUP(AT28,audio_list_stym!$A$3:$B$18,2,FALSE),"sound\\Noviy_plod.wav")</f>
        <v>sound\\Noviy_plod.wav</v>
      </c>
      <c r="AV28" t="str">
        <f t="shared" ca="1" si="12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5"/>
        <v>Вот_XXXXX._Пряный_ли_он?</v>
      </c>
      <c r="BD28" cm="1">
        <f t="array" aca="1" ref="BD28" ca="1">INDEX($L$26:$L$33,(RANK(AT4,$AT$2:$AT$9)))</f>
        <v>2055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VLOOKUP(B29,audio_list_stym!$A$3:$BP$18,37,FALSE)</f>
        <v>13</v>
      </c>
      <c r="F29" t="str">
        <f>VLOOKUP(E29,metki!$A$2:$B$9,2,FALSE)</f>
        <v>экспл_реал_без_названия</v>
      </c>
      <c r="G29" t="str">
        <f t="shared" si="6"/>
        <v>экспл</v>
      </c>
      <c r="H29" t="str">
        <f>VLOOKUP(B29,audio_list_stym!$A$3:$AJ$18,5,FALSE)</f>
        <v>Redis</v>
      </c>
      <c r="I29" t="s">
        <v>691</v>
      </c>
      <c r="J29" t="str">
        <f t="shared" si="0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2219</v>
      </c>
      <c r="AD29" t="str">
        <f t="shared" ca="1" si="7"/>
        <v>pics\\dis17.jpg</v>
      </c>
      <c r="AE29" s="22" t="str">
        <f t="array" aca="1" ref="AE29" ca="1">IF(G29="экспл",INDEX(total_visual_stym!$C$146:$C$209,(RANK(total_visual_stym!E173,total_visual_stym!$E$146:$E$209))),0)</f>
        <v>pics\\dis17.jpg</v>
      </c>
      <c r="AF29" s="22" t="str">
        <f t="shared" si="13"/>
        <v/>
      </c>
      <c r="AG29" t="str">
        <f t="shared" si="17"/>
        <v>pics\\Redis_4.jpg</v>
      </c>
      <c r="AH29">
        <f t="shared" si="1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8"/>
        <v>pics\\Goroh</v>
      </c>
      <c r="AL29" t="str">
        <f t="shared" si="15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4"/>
        <v>0.39576502415861803</v>
      </c>
      <c r="AU29" t="str">
        <f>IF(OR(G29=10,G29=11,G29=14,G29=15),VLOOKUP(AT29,audio_list_stym!$A$3:$B$18,2,FALSE),"sound\\Noviy_plod.wav")</f>
        <v>sound\\Noviy_plod.wav</v>
      </c>
      <c r="AV29" t="str">
        <f t="shared" ca="1" si="12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5"/>
        <v>Это_XXXXX._Жирный_ли_он?</v>
      </c>
      <c r="BD29" cm="1">
        <f t="array" aca="1" ref="BD29" ca="1">INDEX($L$26:$L$33,(RANK(AT5,$AT$2:$AT$9)))</f>
        <v>2052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VLOOKUP(B30,audio_list_stym!$A$3:$BP$18,37,FALSE)</f>
        <v>13</v>
      </c>
      <c r="F30" t="str">
        <f>VLOOKUP(E30,metki!$A$2:$B$9,2,FALSE)</f>
        <v>экспл_реал_без_названия</v>
      </c>
      <c r="G30" t="str">
        <f t="shared" si="6"/>
        <v>экспл</v>
      </c>
      <c r="H30" t="str">
        <f>VLOOKUP(B30,audio_list_stym!$A$3:$AJ$18,5,FALSE)</f>
        <v>Redis</v>
      </c>
      <c r="I30" t="s">
        <v>692</v>
      </c>
      <c r="J30" t="str">
        <f t="shared" si="0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2226</v>
      </c>
      <c r="AD30" t="str">
        <f t="shared" ca="1" si="7"/>
        <v>pics\\dis11.jpg</v>
      </c>
      <c r="AE30" s="22" t="str">
        <f t="array" aca="1" ref="AE30" ca="1">IF(G30="экспл",INDEX(total_visual_stym!$C$146:$C$209,(RANK(total_visual_stym!E174,total_visual_stym!$E$146:$E$209))),0)</f>
        <v>pics\\dis11.jpg</v>
      </c>
      <c r="AF30" s="22" t="str">
        <f t="shared" si="13"/>
        <v/>
      </c>
      <c r="AG30" t="str">
        <f t="shared" si="17"/>
        <v>pics\\Redis_5.jpg</v>
      </c>
      <c r="AH30">
        <f t="shared" si="1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8"/>
        <v>pics\\Goroh</v>
      </c>
      <c r="AL30" t="str">
        <f t="shared" si="15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4"/>
        <v>0.93082962130423452</v>
      </c>
      <c r="AU30" t="str">
        <f>IF(OR(G30=10,G30=11,G30=14,G30=15),VLOOKUP(AT30,audio_list_stym!$A$3:$B$18,2,FALSE),"sound\\Noviy_plod.wav")</f>
        <v>sound\\Noviy_plod.wav</v>
      </c>
      <c r="AV30" t="str">
        <f t="shared" ca="1" si="12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5"/>
        <v>На_картинке_XXXXX._Он_соленый?</v>
      </c>
      <c r="BD30" cm="1">
        <f t="array" aca="1" ref="BD30" ca="1">INDEX($L$26:$L$33,(RANK(AT6,$AT$2:$AT$9)))</f>
        <v>2049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VLOOKUP(B31,audio_list_stym!$A$3:$BP$18,37,FALSE)</f>
        <v>13</v>
      </c>
      <c r="F31" t="str">
        <f>VLOOKUP(E31,metki!$A$2:$B$9,2,FALSE)</f>
        <v>экспл_реал_без_названия</v>
      </c>
      <c r="G31" t="str">
        <f t="shared" si="6"/>
        <v>экспл</v>
      </c>
      <c r="H31" t="str">
        <f>VLOOKUP(B31,audio_list_stym!$A$3:$AJ$18,5,FALSE)</f>
        <v>Redis</v>
      </c>
      <c r="I31" t="s">
        <v>693</v>
      </c>
      <c r="J31" t="str">
        <f t="shared" si="0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2201</v>
      </c>
      <c r="AD31" t="str">
        <f t="shared" ca="1" si="7"/>
        <v>pics\\dis43.jpg</v>
      </c>
      <c r="AE31" s="22" t="str">
        <f t="array" aca="1" ref="AE31" ca="1">IF(G31="экспл",INDEX(total_visual_stym!$C$146:$C$209,(RANK(total_visual_stym!E175,total_visual_stym!$E$146:$E$209))),0)</f>
        <v>pics\\dis43.jpg</v>
      </c>
      <c r="AF31" s="22" t="str">
        <f t="shared" si="13"/>
        <v/>
      </c>
      <c r="AG31" t="str">
        <f t="shared" si="17"/>
        <v>pics\\Redis_6.jpg</v>
      </c>
      <c r="AH31">
        <f t="shared" si="1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8"/>
        <v>pics\\Goroh</v>
      </c>
      <c r="AL31" t="str">
        <f t="shared" si="15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4"/>
        <v>3.946623342295541E-2</v>
      </c>
      <c r="AU31" t="str">
        <f>IF(OR(G31=10,G31=11,G31=14,G31=15),VLOOKUP(AT31,audio_list_stym!$A$3:$B$18,2,FALSE),"sound\\Noviy_plod.wav")</f>
        <v>sound\\Noviy_plod.wav</v>
      </c>
      <c r="AV31" t="str">
        <f t="shared" ca="1" si="12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5"/>
        <v>На_мониторе_XXXXX._Пышный_ли_он?</v>
      </c>
      <c r="BD31" cm="1">
        <f t="array" aca="1" ref="BD31" ca="1">INDEX($L$26:$L$33,(RANK(AT7,$AT$2:$AT$9)))</f>
        <v>2053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VLOOKUP(B32,audio_list_stym!$A$3:$BP$18,37,FALSE)</f>
        <v>13</v>
      </c>
      <c r="F32" t="str">
        <f>VLOOKUP(E32,metki!$A$2:$B$9,2,FALSE)</f>
        <v>экспл_реал_без_названия</v>
      </c>
      <c r="G32" t="str">
        <f t="shared" si="6"/>
        <v>экспл</v>
      </c>
      <c r="H32" t="str">
        <f>VLOOKUP(B32,audio_list_stym!$A$3:$AJ$18,5,FALSE)</f>
        <v>Redis</v>
      </c>
      <c r="I32" t="s">
        <v>694</v>
      </c>
      <c r="J32" t="str">
        <f t="shared" si="0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2186</v>
      </c>
      <c r="AD32" t="str">
        <f t="shared" ca="1" si="7"/>
        <v>pics\\dis25.jpg</v>
      </c>
      <c r="AE32" s="22" t="str">
        <f t="array" aca="1" ref="AE32" ca="1">IF(G32="экспл",INDEX(total_visual_stym!$C$146:$C$209,(RANK(total_visual_stym!E176,total_visual_stym!$E$146:$E$209))),0)</f>
        <v>pics\\dis25.jpg</v>
      </c>
      <c r="AF32" s="22" t="str">
        <f t="shared" si="13"/>
        <v/>
      </c>
      <c r="AG32" t="str">
        <f t="shared" si="17"/>
        <v>pics\\Redis_7.jpg</v>
      </c>
      <c r="AH32">
        <f t="shared" si="1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8"/>
        <v>pics\\Goroh</v>
      </c>
      <c r="AL32" t="str">
        <f t="shared" si="15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4"/>
        <v>0.46185613606236253</v>
      </c>
      <c r="AU32" t="str">
        <f>IF(OR(G32=10,G32=11,G32=14,G32=15),VLOOKUP(AT32,audio_list_stym!$A$3:$B$18,2,FALSE),"sound\\Noviy_plod.wav")</f>
        <v>sound\\Noviy_plod.wav</v>
      </c>
      <c r="AV32" t="str">
        <f t="shared" ca="1" si="12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5"/>
        <v>Перед_Вами_XXXXX._Крепкий_ли_он?</v>
      </c>
      <c r="BD32" cm="1">
        <f t="array" aca="1" ref="BD32" ca="1">INDEX($L$26:$L$33,(RANK(AT8,$AT$2:$AT$9)))</f>
        <v>2051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VLOOKUP(B33,audio_list_stym!$A$3:$BP$18,37,FALSE)</f>
        <v>13</v>
      </c>
      <c r="F33" t="str">
        <f>VLOOKUP(E33,metki!$A$2:$B$9,2,FALSE)</f>
        <v>экспл_реал_без_названия</v>
      </c>
      <c r="G33" t="str">
        <f t="shared" si="6"/>
        <v>экспл</v>
      </c>
      <c r="H33" t="str">
        <f>VLOOKUP(B33,audio_list_stym!$A$3:$AJ$18,5,FALSE)</f>
        <v>Redis</v>
      </c>
      <c r="I33" t="s">
        <v>695</v>
      </c>
      <c r="J33" t="str">
        <f t="shared" si="0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2209</v>
      </c>
      <c r="AD33" t="str">
        <f t="shared" ca="1" si="7"/>
        <v>pics\\dis51.jpg</v>
      </c>
      <c r="AE33" s="22" t="str">
        <f t="array" aca="1" ref="AE33" ca="1">IF(G33="экспл",INDEX(total_visual_stym!$C$146:$C$209,(RANK(total_visual_stym!E177,total_visual_stym!$E$146:$E$209))),0)</f>
        <v>pics\\dis51.jpg</v>
      </c>
      <c r="AF33" s="22" t="str">
        <f t="shared" si="13"/>
        <v/>
      </c>
      <c r="AG33" t="str">
        <f t="shared" si="17"/>
        <v>pics\\Redis_8.jpg</v>
      </c>
      <c r="AH33">
        <f t="shared" si="1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8"/>
        <v>pics\\Goroh</v>
      </c>
      <c r="AL33" t="str">
        <f t="shared" si="15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4"/>
        <v>0.26391485807706949</v>
      </c>
      <c r="AU33" t="str">
        <f>IF(OR(G33=10,G33=11,G33=14,G33=15),VLOOKUP(AT33,audio_list_stym!$A$3:$B$18,2,FALSE),"sound\\Noviy_plod.wav")</f>
        <v>sound\\Noviy_plod.wav</v>
      </c>
      <c r="AV33" t="str">
        <f t="shared" ca="1" si="12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5"/>
        <v>Вы_видите_XXXXX._Он_круглый?</v>
      </c>
      <c r="BD33" cm="1">
        <f t="array" aca="1" ref="BD33" ca="1">INDEX($L$26:$L$33,(RANK(AT9,$AT$2:$AT$9)))</f>
        <v>2054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VLOOKUP(B34,audio_list_stym!$A$3:$BP$18,37,FALSE)</f>
        <v>10</v>
      </c>
      <c r="F34" t="str">
        <f>VLOOKUP(E34,metki!$A$2:$B$9,2,FALSE)</f>
        <v>импл_реал_с_названием</v>
      </c>
      <c r="G34" t="str">
        <f t="shared" ref="G34:G65" si="18">LEFT(F34,5)</f>
        <v>импл_</v>
      </c>
      <c r="H34" t="str">
        <f>VLOOKUP(B34,audio_list_stym!$A$3:$AJ$18,5,FALSE)</f>
        <v>Peper</v>
      </c>
      <c r="I34" t="s">
        <v>688</v>
      </c>
      <c r="J34" t="str">
        <f t="shared" ref="J34:J65" si="19">H34&amp;I34</f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AD34" t="str">
        <f t="shared" ca="1" si="7"/>
        <v>pics\\Injir_3.jpg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3"/>
        <v>pics\\Injir_3.jpg</v>
      </c>
      <c r="AH34" t="str">
        <f t="shared" ref="AH34:AH65" si="20">IF(OR(E34=10,E34=12),LEFT(AW34,13),0)</f>
        <v>sound\\Ogorod</v>
      </c>
      <c r="AI34" t="s">
        <v>720</v>
      </c>
      <c r="AJ34" t="str">
        <f t="shared" si="8"/>
        <v>pics\\Injir</v>
      </c>
      <c r="AK34" t="str">
        <f t="shared" si="9"/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0" ca="1" si="21">IF(AH34="sound\\Ogorod",AP10,"")</f>
        <v>pics\\Injir_3.jpg</v>
      </c>
      <c r="AT34">
        <f t="shared" ref="AT34:AT65" ca="1" si="22">RAND()</f>
        <v>0.57453266222478216</v>
      </c>
      <c r="AU34" t="str">
        <f>IF(OR(G34=10,G34=11,G34=14,G34=15),VLOOKUP(AT34,audio_list_stym!$A$3:$B$18,2,FALSE),"sound\\Noviy_plod.wav")</f>
        <v>sound\\Noviy_plod.wav</v>
      </c>
      <c r="AV34" t="str">
        <f t="shared" ref="AV34:AV65" ca="1" si="23">INDEX($AU$2:$AU$129,(RANK(AT34,$AT$2:$AT$129)))</f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e">
        <f>VLOOKUP(Q34,audio_list_stym!$B$2:$BQ$299,68,FALSE)</f>
        <v>#N/A</v>
      </c>
      <c r="BB34" t="e">
        <f t="shared" si="5"/>
        <v>#N/A</v>
      </c>
      <c r="BC34">
        <f>A34</f>
        <v>1205</v>
      </c>
      <c r="BD34" cm="1">
        <f t="array" aca="1" ref="BD34" ca="1">INDEX($L$34:$L$41,(RANK(AT2,$AT$2:$AT$9)))</f>
        <v>2042</v>
      </c>
      <c r="BE34" cm="1">
        <f t="array" aca="1" ref="BE34" ca="1">INDEX(BD2:BD17,(RANK(AT5,$AT$2:$AT$17)))</f>
        <v>2040</v>
      </c>
      <c r="BF34" cm="1">
        <f t="array" aca="1" ref="BF34" ca="1">INDEX(BD18:BD33,(RANK(AT5,$AT$2:$AT$7)))</f>
        <v>2031</v>
      </c>
      <c r="BG34" cm="1">
        <f t="array" aca="1" ref="BG34" ca="1">INDEX(BD42:BD65,(RANK(AT5,$AT$2:$AT$17)))</f>
        <v>2016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VLOOKUP(B35,audio_list_stym!$A$3:$BP$18,37,FALSE)</f>
        <v>10</v>
      </c>
      <c r="F35" t="str">
        <f>VLOOKUP(E35,metki!$A$2:$B$9,2,FALSE)</f>
        <v>импл_реал_с_названием</v>
      </c>
      <c r="G35" t="str">
        <f t="shared" si="18"/>
        <v>импл_</v>
      </c>
      <c r="H35" t="str">
        <f>VLOOKUP(B35,audio_list_stym!$A$3:$AJ$18,5,FALSE)</f>
        <v>Peper</v>
      </c>
      <c r="I35" t="s">
        <v>689</v>
      </c>
      <c r="J35" t="str">
        <f t="shared" si="19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2154</v>
      </c>
      <c r="AD35" t="str">
        <f t="shared" ca="1" si="7"/>
        <v>pics\\Injir_2.jpg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3"/>
        <v>pics\\Injir_2.jpg</v>
      </c>
      <c r="AH35" t="str">
        <f t="shared" si="20"/>
        <v>sound\\Ogorod</v>
      </c>
      <c r="AI35" t="s">
        <v>721</v>
      </c>
      <c r="AJ35" t="str">
        <f t="shared" si="8"/>
        <v>pics\\Injir</v>
      </c>
      <c r="AK35" t="str">
        <f t="shared" si="9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pics\\Injir_2.jpg</v>
      </c>
      <c r="AT35">
        <f t="shared" ca="1" si="22"/>
        <v>0.74645968704821153</v>
      </c>
      <c r="AU35" t="str">
        <f>IF(OR(G35=10,G35=11,G35=14,G35=15),VLOOKUP(AT35,audio_list_stym!$A$3:$B$18,2,FALSE),"sound\\Noviy_plod.wav")</f>
        <v>sound\\Noviy_plod.wav</v>
      </c>
      <c r="AV35" t="str">
        <f t="shared" ca="1" si="23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5"/>
        <v>_Слоеный_ли_ПЕРЕЦ?</v>
      </c>
      <c r="BD35" cm="1">
        <f t="array" aca="1" ref="BD35" ca="1">INDEX($L$34:$L$41,(RANK(AT3,$AT$2:$AT$9)))</f>
        <v>2048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VLOOKUP(B36,audio_list_stym!$A$3:$BP$18,37,FALSE)</f>
        <v>10</v>
      </c>
      <c r="F36" t="str">
        <f>VLOOKUP(E36,metki!$A$2:$B$9,2,FALSE)</f>
        <v>импл_реал_с_названием</v>
      </c>
      <c r="G36" t="str">
        <f t="shared" si="18"/>
        <v>импл_</v>
      </c>
      <c r="H36" t="str">
        <f>VLOOKUP(B36,audio_list_stym!$A$3:$AJ$18,5,FALSE)</f>
        <v>Peper</v>
      </c>
      <c r="I36" t="s">
        <v>690</v>
      </c>
      <c r="J36" t="str">
        <f t="shared" si="19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2035</v>
      </c>
      <c r="AD36" t="str">
        <f t="shared" ca="1" si="7"/>
        <v>pics\\Limon_3.jpg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3"/>
        <v>pics\\Limon_3.jpg</v>
      </c>
      <c r="AH36" t="str">
        <f t="shared" si="20"/>
        <v>sound\\Ogorod</v>
      </c>
      <c r="AI36" t="s">
        <v>722</v>
      </c>
      <c r="AJ36" t="str">
        <f t="shared" si="8"/>
        <v>pics\\Injir</v>
      </c>
      <c r="AK36" t="str">
        <f t="shared" si="9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pics\\Limon_3.jpg</v>
      </c>
      <c r="AT36">
        <f t="shared" ca="1" si="22"/>
        <v>0.57858522306898896</v>
      </c>
      <c r="AU36" t="str">
        <f>IF(OR(G36=10,G36=11,G36=14,G36=15),VLOOKUP(AT36,audio_list_stym!$A$3:$B$18,2,FALSE),"sound\\Noviy_plod.wav")</f>
        <v>sound\\Noviy_plod.wav</v>
      </c>
      <c r="AV36" t="str">
        <f t="shared" ca="1" si="23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5"/>
        <v>_Гнилой_ли_ПЕРЕЦ?</v>
      </c>
      <c r="BD36" cm="1">
        <f t="array" aca="1" ref="BD36" ca="1">INDEX($L$34:$L$41,(RANK(AT4,$AT$2:$AT$9)))</f>
        <v>2047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VLOOKUP(B37,audio_list_stym!$A$3:$BP$18,37,FALSE)</f>
        <v>10</v>
      </c>
      <c r="F37" t="str">
        <f>VLOOKUP(E37,metki!$A$2:$B$9,2,FALSE)</f>
        <v>импл_реал_с_названием</v>
      </c>
      <c r="G37" t="str">
        <f t="shared" si="18"/>
        <v>импл_</v>
      </c>
      <c r="H37" t="str">
        <f>VLOOKUP(B37,audio_list_stym!$A$3:$AJ$18,5,FALSE)</f>
        <v>Peper</v>
      </c>
      <c r="I37" t="s">
        <v>691</v>
      </c>
      <c r="J37" t="str">
        <f t="shared" si="19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2157</v>
      </c>
      <c r="AD37" t="str">
        <f t="shared" ca="1" si="7"/>
        <v>pics\\Injir_5.jpg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3"/>
        <v>pics\\Injir_5.jpg</v>
      </c>
      <c r="AH37" t="str">
        <f t="shared" si="20"/>
        <v>sound\\Ogorod</v>
      </c>
      <c r="AI37" t="s">
        <v>723</v>
      </c>
      <c r="AJ37" t="str">
        <f t="shared" si="8"/>
        <v>pics\\Injir</v>
      </c>
      <c r="AK37" t="str">
        <f t="shared" si="9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pics\\Injir_5.jpg</v>
      </c>
      <c r="AT37">
        <f t="shared" ca="1" si="22"/>
        <v>0.86758668751813317</v>
      </c>
      <c r="AU37" t="str">
        <f>IF(OR(G37=10,G37=11,G37=14,G37=15),VLOOKUP(AT37,audio_list_stym!$A$3:$B$18,2,FALSE),"sound\\Noviy_plod.wav")</f>
        <v>sound\\Noviy_plod.wav</v>
      </c>
      <c r="AV37" t="str">
        <f t="shared" ca="1" si="23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5"/>
        <v>_Бугристый_ли_ПЕРЕЦ?</v>
      </c>
      <c r="BD37" cm="1">
        <f t="array" aca="1" ref="BD37" ca="1">INDEX($L$34:$L$41,(RANK(AT5,$AT$2:$AT$9)))</f>
        <v>2044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VLOOKUP(B38,audio_list_stym!$A$3:$BP$18,37,FALSE)</f>
        <v>10</v>
      </c>
      <c r="F38" t="str">
        <f>VLOOKUP(E38,metki!$A$2:$B$9,2,FALSE)</f>
        <v>импл_реал_с_названием</v>
      </c>
      <c r="G38" t="str">
        <f t="shared" si="18"/>
        <v>импл_</v>
      </c>
      <c r="H38" t="str">
        <f>VLOOKUP(B38,audio_list_stym!$A$3:$AJ$18,5,FALSE)</f>
        <v>Peper</v>
      </c>
      <c r="I38" t="s">
        <v>692</v>
      </c>
      <c r="J38" t="str">
        <f t="shared" si="19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2040</v>
      </c>
      <c r="AD38" t="str">
        <f t="shared" ca="1" si="7"/>
        <v>pics\\Limon_8.jpg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3"/>
        <v>pics\\Limon_8.jpg</v>
      </c>
      <c r="AH38" t="str">
        <f t="shared" si="20"/>
        <v>sound\\Ogorod</v>
      </c>
      <c r="AI38" t="s">
        <v>724</v>
      </c>
      <c r="AJ38" t="str">
        <f t="shared" si="8"/>
        <v>pics\\Injir</v>
      </c>
      <c r="AK38" t="str">
        <f t="shared" si="9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pics\\Limon_8.jpg</v>
      </c>
      <c r="AT38">
        <f t="shared" ca="1" si="22"/>
        <v>4.8284516999468896E-2</v>
      </c>
      <c r="AU38" t="str">
        <f>IF(OR(G38=10,G38=11,G38=14,G38=15),VLOOKUP(AT38,audio_list_stym!$A$3:$B$18,2,FALSE),"sound\\Noviy_plod.wav")</f>
        <v>sound\\Noviy_plod.wav</v>
      </c>
      <c r="AV38" t="str">
        <f t="shared" ca="1" si="23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5"/>
        <v>_Черный_ли_ПЕРЕЦ?</v>
      </c>
      <c r="BD38" cm="1">
        <f t="array" aca="1" ref="BD38" ca="1">INDEX($L$34:$L$41,(RANK(AT6,$AT$2:$AT$9)))</f>
        <v>2041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VLOOKUP(B39,audio_list_stym!$A$3:$BP$18,37,FALSE)</f>
        <v>10</v>
      </c>
      <c r="F39" t="str">
        <f>VLOOKUP(E39,metki!$A$2:$B$9,2,FALSE)</f>
        <v>импл_реал_с_названием</v>
      </c>
      <c r="G39" t="str">
        <f t="shared" si="18"/>
        <v>импл_</v>
      </c>
      <c r="H39" t="str">
        <f>VLOOKUP(B39,audio_list_stym!$A$3:$AJ$18,5,FALSE)</f>
        <v>Peper</v>
      </c>
      <c r="I39" t="s">
        <v>693</v>
      </c>
      <c r="J39" t="str">
        <f t="shared" si="19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2158</v>
      </c>
      <c r="AD39" t="str">
        <f t="shared" ca="1" si="7"/>
        <v>pics\\Injir_6.jpg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pics\\Injir_6.jpg</v>
      </c>
      <c r="AH39" t="str">
        <f t="shared" si="20"/>
        <v>sound\\Ogorod</v>
      </c>
      <c r="AI39" t="s">
        <v>725</v>
      </c>
      <c r="AJ39" t="str">
        <f t="shared" si="8"/>
        <v>pics\\Injir</v>
      </c>
      <c r="AK39" t="str">
        <f t="shared" si="9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pics\\Injir_6.jpg</v>
      </c>
      <c r="AT39">
        <f t="shared" ca="1" si="22"/>
        <v>0.70034528478232905</v>
      </c>
      <c r="AU39" t="str">
        <f>IF(OR(G39=10,G39=11,G39=14,G39=15),VLOOKUP(AT39,audio_list_stym!$A$3:$B$18,2,FALSE),"sound\\Noviy_plod.wav")</f>
        <v>sound\\Noviy_plod.wav</v>
      </c>
      <c r="AV39" t="str">
        <f t="shared" ca="1" si="23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5"/>
        <v>_Хрустящий_ли_ПЕРЕЦ?</v>
      </c>
      <c r="BD39" cm="1">
        <f t="array" aca="1" ref="BD39" ca="1">INDEX($L$34:$L$41,(RANK(AT7,$AT$2:$AT$9)))</f>
        <v>2045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VLOOKUP(B40,audio_list_stym!$A$3:$BP$18,37,FALSE)</f>
        <v>10</v>
      </c>
      <c r="F40" t="str">
        <f>VLOOKUP(E40,metki!$A$2:$B$9,2,FALSE)</f>
        <v>импл_реал_с_названием</v>
      </c>
      <c r="G40" t="str">
        <f t="shared" si="18"/>
        <v>импл_</v>
      </c>
      <c r="H40" t="str">
        <f>VLOOKUP(B40,audio_list_stym!$A$3:$AJ$18,5,FALSE)</f>
        <v>Peper</v>
      </c>
      <c r="I40" t="s">
        <v>694</v>
      </c>
      <c r="J40" t="str">
        <f t="shared" si="19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2156</v>
      </c>
      <c r="AD40" t="str">
        <f t="shared" ca="1" si="7"/>
        <v>pics\\Injir_4.jpg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pics\\Injir_4.jpg</v>
      </c>
      <c r="AH40" t="str">
        <f t="shared" si="20"/>
        <v>sound\\Ogorod</v>
      </c>
      <c r="AI40" t="s">
        <v>726</v>
      </c>
      <c r="AJ40" t="str">
        <f t="shared" si="8"/>
        <v>pics\\Injir</v>
      </c>
      <c r="AK40" t="str">
        <f t="shared" si="9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pics\\Injir_4.jpg</v>
      </c>
      <c r="AT40">
        <f t="shared" ca="1" si="22"/>
        <v>0.34228249086638229</v>
      </c>
      <c r="AU40" t="str">
        <f>IF(OR(G40=10,G40=11,G40=14,G40=15),VLOOKUP(AT40,audio_list_stym!$A$3:$B$18,2,FALSE),"sound\\Noviy_plod.wav")</f>
        <v>sound\\Noviy_plod.wav</v>
      </c>
      <c r="AV40" t="str">
        <f t="shared" ca="1" si="23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5"/>
        <v>_Блестит_ли_ПЕРЕЦ?</v>
      </c>
      <c r="BD40" cm="1">
        <f t="array" aca="1" ref="BD40" ca="1">INDEX($L$34:$L$41,(RANK(AT8,$AT$2:$AT$9)))</f>
        <v>2043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VLOOKUP(B41,audio_list_stym!$A$3:$BP$18,37,FALSE)</f>
        <v>10</v>
      </c>
      <c r="F41" t="str">
        <f>VLOOKUP(E41,metki!$A$2:$B$9,2,FALSE)</f>
        <v>импл_реал_с_названием</v>
      </c>
      <c r="G41" t="str">
        <f t="shared" si="18"/>
        <v>импл_</v>
      </c>
      <c r="H41" t="str">
        <f>VLOOKUP(B41,audio_list_stym!$A$3:$AJ$18,5,FALSE)</f>
        <v>Peper</v>
      </c>
      <c r="I41" t="s">
        <v>695</v>
      </c>
      <c r="J41" t="str">
        <f t="shared" si="19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2008</v>
      </c>
      <c r="AD41" t="str">
        <f t="shared" ca="1" si="7"/>
        <v>pics\\Banan_8.jpg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4">IF(ISTEXT(AR41),AR41,IF(ISTEXT(AS41),AS41,""))</f>
        <v>pics\\Banan_8.jpg</v>
      </c>
      <c r="AH41" t="str">
        <f t="shared" si="20"/>
        <v>sound\\Ogorod</v>
      </c>
      <c r="AI41" t="s">
        <v>727</v>
      </c>
      <c r="AJ41" t="str">
        <f t="shared" si="8"/>
        <v>pics\\Injir</v>
      </c>
      <c r="AK41" t="str">
        <f t="shared" si="9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ca="1">IF(AH41="sound\\Ogorod",AP17,"")</f>
        <v>pics\\Banan_8.jpg</v>
      </c>
      <c r="AT41">
        <f t="shared" ca="1" si="22"/>
        <v>0.37470713670428846</v>
      </c>
      <c r="AU41" t="str">
        <f>IF(OR(G41=10,G41=11,G41=14,G41=15),VLOOKUP(AT41,audio_list_stym!$A$3:$B$18,2,FALSE),"sound\\Noviy_plod.wav")</f>
        <v>sound\\Noviy_plod.wav</v>
      </c>
      <c r="AV41" t="str">
        <f t="shared" ca="1" si="23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5"/>
        <v>_Цитрусовый_ли_ПЕРЕЦ?</v>
      </c>
      <c r="BD41" cm="1">
        <f t="array" aca="1" ref="BD41" ca="1">INDEX($L$34:$L$41,(RANK(AT9,$AT$2:$AT$9)))</f>
        <v>2046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VLOOKUP(B42,audio_list_stym!$A$3:$BP$18,37,FALSE)</f>
        <v>11</v>
      </c>
      <c r="F42" t="str">
        <f>VLOOKUP(E42,metki!$A$2:$B$9,2,FALSE)</f>
        <v>экспл_реал_с_названием</v>
      </c>
      <c r="G42" t="str">
        <f t="shared" si="18"/>
        <v>экспл</v>
      </c>
      <c r="H42" t="str">
        <f>VLOOKUP(B42,audio_list_stym!$A$3:$AJ$18,5,FALSE)</f>
        <v>Banan</v>
      </c>
      <c r="I42" t="s">
        <v>688</v>
      </c>
      <c r="J42" t="str">
        <f t="shared" si="19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AD42" t="str">
        <f t="shared" ca="1" si="7"/>
        <v>pics\\dis1.jpg</v>
      </c>
      <c r="AE42" s="22" t="str">
        <f t="array" aca="1" ref="AE42" ca="1">IF(G42="экспл",INDEX(total_visual_stym!$C$146:$C$209,(RANK(total_visual_stym!E186,total_visual_stym!$E$146:$E$209))),0)</f>
        <v>pics\\dis1.jpg</v>
      </c>
      <c r="AF42" s="22" t="str">
        <f t="shared" si="24"/>
        <v/>
      </c>
      <c r="AG42" t="str">
        <f t="shared" ref="AG42:AG49" si="25">IF(OR(E42=11,E42=13),M42,"")</f>
        <v>pics\\Banan_1.jpg</v>
      </c>
      <c r="AH42">
        <f t="shared" si="20"/>
        <v>0</v>
      </c>
      <c r="AI42" t="s">
        <v>728</v>
      </c>
      <c r="AJ42" t="str">
        <f t="shared" si="8"/>
        <v>pics\\Tikva</v>
      </c>
      <c r="AL42" t="str">
        <f t="shared" si="15"/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22"/>
        <v>0.63996467540919644</v>
      </c>
      <c r="AU42" t="str">
        <f>IF(OR(G42=10,G42=11,G42=14,G42=15),VLOOKUP(AT42,audio_list_stym!$A$3:$B$18,2,FALSE),"sound\\Noviy_plod.wav")</f>
        <v>sound\\Noviy_plod.wav</v>
      </c>
      <c r="AV42" t="str">
        <f t="shared" ca="1" si="23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e">
        <f>VLOOKUP(Q42,audio_list_stym!$B$2:$BQ$299,68,FALSE)</f>
        <v>#N/A</v>
      </c>
      <c r="BB42" t="e">
        <f t="shared" si="5"/>
        <v>#N/A</v>
      </c>
      <c r="BC42">
        <f>A42</f>
        <v>1206</v>
      </c>
      <c r="BD42" cm="1">
        <f t="array" aca="1" ref="BD42" ca="1">INDEX($L$42:$L$49,(RANK(AT2,$AT$2:$AT$9)))</f>
        <v>2002</v>
      </c>
      <c r="BE42" cm="1">
        <f t="array" aca="1" ref="BE42" ca="1">INDEX(BD2:BD17,(RANK(AT6,$AT$2:$AT17)))</f>
        <v>2064</v>
      </c>
      <c r="BF42" cm="1">
        <f t="array" aca="1" ref="BF42" ca="1">INDEX(BD26:BD41,(RANK(AT6,$AT$2:$AT$17)))</f>
        <v>2056</v>
      </c>
      <c r="BG42" cm="1">
        <f t="array" aca="1" ref="BG42" ca="1">INDEX(BD50:BD65,(RANK(AT6,$AT$2:$AT$17)))</f>
        <v>2016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VLOOKUP(B43,audio_list_stym!$A$3:$BP$18,37,FALSE)</f>
        <v>11</v>
      </c>
      <c r="F43" t="str">
        <f>VLOOKUP(E43,metki!$A$2:$B$9,2,FALSE)</f>
        <v>экспл_реал_с_названием</v>
      </c>
      <c r="G43" t="str">
        <f t="shared" si="18"/>
        <v>экспл</v>
      </c>
      <c r="H43" t="str">
        <f>VLOOKUP(B43,audio_list_stym!$A$3:$AJ$18,5,FALSE)</f>
        <v>Banan</v>
      </c>
      <c r="I43" t="s">
        <v>689</v>
      </c>
      <c r="J43" t="str">
        <f t="shared" si="19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2199</v>
      </c>
      <c r="AD43" t="str">
        <f t="shared" ca="1" si="7"/>
        <v>pics\\dis56.jpg</v>
      </c>
      <c r="AE43" s="22" t="str">
        <f t="array" aca="1" ref="AE43" ca="1">IF(G43="экспл",INDEX(total_visual_stym!$C$146:$C$209,(RANK(total_visual_stym!E187,total_visual_stym!$E$146:$E$209))),0)</f>
        <v>pics\\dis56.jpg</v>
      </c>
      <c r="AF43" s="22" t="str">
        <f t="shared" si="24"/>
        <v/>
      </c>
      <c r="AG43" t="str">
        <f t="shared" si="25"/>
        <v>pics\\Banan_2.jpg</v>
      </c>
      <c r="AH43">
        <f t="shared" si="20"/>
        <v>0</v>
      </c>
      <c r="AI43" t="s">
        <v>729</v>
      </c>
      <c r="AJ43" t="str">
        <f t="shared" si="8"/>
        <v>pics\\Tikva</v>
      </c>
      <c r="AL43" t="str">
        <f t="shared" si="15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22"/>
        <v>0.48814476691916853</v>
      </c>
      <c r="AU43" t="str">
        <f>IF(OR(G43=10,G43=11,G43=14,G43=15),VLOOKUP(AT43,audio_list_stym!$A$3:$B$18,2,FALSE),"sound\\Noviy_plod.wav")</f>
        <v>sound\\Noviy_plod.wav</v>
      </c>
      <c r="AV43" t="str">
        <f t="shared" ca="1" si="23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5"/>
        <v>Посмотрите,_вот_БАНАН._Свежий_ли_он?</v>
      </c>
      <c r="BD43" cm="1">
        <f t="array" aca="1" ref="BD43" ca="1">INDEX($L$42:$L$49,(RANK(AT3,$AT$2:$AT$9)))</f>
        <v>2008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VLOOKUP(B44,audio_list_stym!$A$3:$BP$18,37,FALSE)</f>
        <v>11</v>
      </c>
      <c r="F44" t="str">
        <f>VLOOKUP(E44,metki!$A$2:$B$9,2,FALSE)</f>
        <v>экспл_реал_с_названием</v>
      </c>
      <c r="G44" t="str">
        <f t="shared" si="18"/>
        <v>экспл</v>
      </c>
      <c r="H44" t="str">
        <f>VLOOKUP(B44,audio_list_stym!$A$3:$AJ$18,5,FALSE)</f>
        <v>Banan</v>
      </c>
      <c r="I44" t="s">
        <v>690</v>
      </c>
      <c r="J44" t="str">
        <f t="shared" si="19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2177</v>
      </c>
      <c r="AD44" t="str">
        <f t="shared" ca="1" si="7"/>
        <v>pics\\dis35.jpg</v>
      </c>
      <c r="AE44" s="22" t="str">
        <f t="array" aca="1" ref="AE44" ca="1">IF(G44="экспл",INDEX(total_visual_stym!$C$146:$C$209,(RANK(total_visual_stym!E188,total_visual_stym!$E$146:$E$209))),0)</f>
        <v>pics\\dis35.jpg</v>
      </c>
      <c r="AF44" s="22" t="str">
        <f t="shared" si="24"/>
        <v/>
      </c>
      <c r="AG44" t="str">
        <f t="shared" si="25"/>
        <v>pics\\Banan_3.jpg</v>
      </c>
      <c r="AH44">
        <f t="shared" si="20"/>
        <v>0</v>
      </c>
      <c r="AI44" t="s">
        <v>730</v>
      </c>
      <c r="AJ44" t="str">
        <f t="shared" si="8"/>
        <v>pics\\Tikva</v>
      </c>
      <c r="AL44" t="str">
        <f t="shared" si="15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22"/>
        <v>0.60781500523952647</v>
      </c>
      <c r="AU44" t="str">
        <f>IF(OR(G44=10,G44=11,G44=14,G44=15),VLOOKUP(AT44,audio_list_stym!$A$3:$B$18,2,FALSE),"sound\\Noviy_plod.wav")</f>
        <v>sound\\Noviy_plod.wav</v>
      </c>
      <c r="AV44" t="str">
        <f t="shared" ca="1" si="23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5"/>
        <v>Вот_БАНАН._Он_жаренный?</v>
      </c>
      <c r="BD44" cm="1">
        <f t="array" aca="1" ref="BD44" ca="1">INDEX($L$42:$L$49,(RANK(AT4,$AT$2:$AT$9)))</f>
        <v>2007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VLOOKUP(B45,audio_list_stym!$A$3:$BP$18,37,FALSE)</f>
        <v>11</v>
      </c>
      <c r="F45" t="str">
        <f>VLOOKUP(E45,metki!$A$2:$B$9,2,FALSE)</f>
        <v>экспл_реал_с_названием</v>
      </c>
      <c r="G45" t="str">
        <f t="shared" si="18"/>
        <v>экспл</v>
      </c>
      <c r="H45" t="str">
        <f>VLOOKUP(B45,audio_list_stym!$A$3:$AJ$18,5,FALSE)</f>
        <v>Banan</v>
      </c>
      <c r="I45" t="s">
        <v>691</v>
      </c>
      <c r="J45" t="str">
        <f t="shared" si="19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2222</v>
      </c>
      <c r="AD45" t="str">
        <f t="shared" ca="1" si="7"/>
        <v>pics\\dis14.jpg</v>
      </c>
      <c r="AE45" s="22" t="str">
        <f t="array" aca="1" ref="AE45" ca="1">IF(G45="экспл",INDEX(total_visual_stym!$C$146:$C$209,(RANK(total_visual_stym!E189,total_visual_stym!$E$146:$E$209))),0)</f>
        <v>pics\\dis14.jpg</v>
      </c>
      <c r="AF45" s="22" t="str">
        <f t="shared" si="24"/>
        <v/>
      </c>
      <c r="AG45" t="str">
        <f t="shared" si="25"/>
        <v>pics\\Banan_4.jpg</v>
      </c>
      <c r="AH45">
        <f t="shared" si="20"/>
        <v>0</v>
      </c>
      <c r="AI45" t="s">
        <v>731</v>
      </c>
      <c r="AJ45" t="str">
        <f t="shared" si="8"/>
        <v>pics\\Tikva</v>
      </c>
      <c r="AL45" t="str">
        <f t="shared" si="15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22"/>
        <v>0.88601010818104753</v>
      </c>
      <c r="AU45" t="str">
        <f>IF(OR(G45=10,G45=11,G45=14,G45=15),VLOOKUP(AT45,audio_list_stym!$A$3:$B$18,2,FALSE),"sound\\Noviy_plod.wav")</f>
        <v>sound\\Noviy_plod.wav</v>
      </c>
      <c r="AV45" t="str">
        <f t="shared" ca="1" si="23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5"/>
        <v>Это_БАНАН._Сладкий_ли_он?</v>
      </c>
      <c r="BD45" cm="1">
        <f t="array" aca="1" ref="BD45" ca="1">INDEX($L$42:$L$49,(RANK(AT5,$AT$2:$AT$9)))</f>
        <v>2004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VLOOKUP(B46,audio_list_stym!$A$3:$BP$18,37,FALSE)</f>
        <v>11</v>
      </c>
      <c r="F46" t="str">
        <f>VLOOKUP(E46,metki!$A$2:$B$9,2,FALSE)</f>
        <v>экспл_реал_с_названием</v>
      </c>
      <c r="G46" t="str">
        <f t="shared" si="18"/>
        <v>экспл</v>
      </c>
      <c r="H46" t="str">
        <f>VLOOKUP(B46,audio_list_stym!$A$3:$AJ$18,5,FALSE)</f>
        <v>Banan</v>
      </c>
      <c r="I46" t="s">
        <v>692</v>
      </c>
      <c r="J46" t="str">
        <f t="shared" si="19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2180</v>
      </c>
      <c r="AD46" t="str">
        <f t="shared" ca="1" si="7"/>
        <v>pics\\dis4.jpg</v>
      </c>
      <c r="AE46" s="22" t="str">
        <f t="array" aca="1" ref="AE46" ca="1">IF(G46="экспл",INDEX(total_visual_stym!$C$146:$C$209,(RANK(total_visual_stym!E190,total_visual_stym!$E$146:$E$209))),0)</f>
        <v>pics\\dis4.jpg</v>
      </c>
      <c r="AF46" s="22" t="str">
        <f t="shared" si="24"/>
        <v/>
      </c>
      <c r="AG46" t="str">
        <f t="shared" si="25"/>
        <v>pics\\Banan_5.jpg</v>
      </c>
      <c r="AH46">
        <f t="shared" si="20"/>
        <v>0</v>
      </c>
      <c r="AI46" t="s">
        <v>732</v>
      </c>
      <c r="AJ46" t="str">
        <f t="shared" si="8"/>
        <v>pics\\Tikva</v>
      </c>
      <c r="AL46" t="str">
        <f t="shared" si="15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22"/>
        <v>0.19850421867769252</v>
      </c>
      <c r="AU46" t="str">
        <f>IF(OR(G46=10,G46=11,G46=14,G46=15),VLOOKUP(AT46,audio_list_stym!$A$3:$B$18,2,FALSE),"sound\\Noviy_plod.wav")</f>
        <v>sound\\Noviy_plod.wav</v>
      </c>
      <c r="AV46" t="str">
        <f t="shared" ca="1" si="23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5"/>
        <v>На_картинке_БАНАН._Влажный_ли_он?</v>
      </c>
      <c r="BD46" cm="1">
        <f t="array" aca="1" ref="BD46" ca="1">INDEX($L$42:$L$49,(RANK(AT6,$AT$2:$AT$9)))</f>
        <v>2001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VLOOKUP(B47,audio_list_stym!$A$3:$BP$18,37,FALSE)</f>
        <v>11</v>
      </c>
      <c r="F47" t="str">
        <f>VLOOKUP(E47,metki!$A$2:$B$9,2,FALSE)</f>
        <v>экспл_реал_с_названием</v>
      </c>
      <c r="G47" t="str">
        <f t="shared" si="18"/>
        <v>экспл</v>
      </c>
      <c r="H47" t="str">
        <f>VLOOKUP(B47,audio_list_stym!$A$3:$AJ$18,5,FALSE)</f>
        <v>Banan</v>
      </c>
      <c r="I47" t="s">
        <v>693</v>
      </c>
      <c r="J47" t="str">
        <f t="shared" si="19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2170</v>
      </c>
      <c r="AD47" t="str">
        <f t="shared" ca="1" si="7"/>
        <v>pics\\dis36.jpg</v>
      </c>
      <c r="AE47" s="22" t="str">
        <f t="array" aca="1" ref="AE47" ca="1">IF(G47="экспл",INDEX(total_visual_stym!$C$146:$C$209,(RANK(total_visual_stym!E191,total_visual_stym!$E$146:$E$209))),0)</f>
        <v>pics\\dis36.jpg</v>
      </c>
      <c r="AF47" s="22" t="str">
        <f t="shared" si="24"/>
        <v/>
      </c>
      <c r="AG47" t="str">
        <f t="shared" si="25"/>
        <v>pics\\Banan_6.jpg</v>
      </c>
      <c r="AH47">
        <f t="shared" si="20"/>
        <v>0</v>
      </c>
      <c r="AI47" t="s">
        <v>733</v>
      </c>
      <c r="AJ47" t="str">
        <f t="shared" si="8"/>
        <v>pics\\Tikva</v>
      </c>
      <c r="AL47" t="str">
        <f t="shared" si="15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22"/>
        <v>0.5166710800523967</v>
      </c>
      <c r="AU47" t="str">
        <f>IF(OR(G47=10,G47=11,G47=14,G47=15),VLOOKUP(AT47,audio_list_stym!$A$3:$B$18,2,FALSE),"sound\\Noviy_plod.wav")</f>
        <v>sound\\Noviy_plod.wav</v>
      </c>
      <c r="AV47" t="str">
        <f t="shared" ca="1" si="23"/>
        <v>sound\\Noviy_plod.wav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5"/>
        <v>На_мониторе_БАНАН._Он_съедобный?</v>
      </c>
      <c r="BD47" cm="1">
        <f t="array" aca="1" ref="BD47" ca="1">INDEX($L$42:$L$49,(RANK(AT7,$AT$2:$AT$9)))</f>
        <v>2005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VLOOKUP(B48,audio_list_stym!$A$3:$BP$18,37,FALSE)</f>
        <v>11</v>
      </c>
      <c r="F48" t="str">
        <f>VLOOKUP(E48,metki!$A$2:$B$9,2,FALSE)</f>
        <v>экспл_реал_с_названием</v>
      </c>
      <c r="G48" t="str">
        <f t="shared" si="18"/>
        <v>экспл</v>
      </c>
      <c r="H48" t="str">
        <f>VLOOKUP(B48,audio_list_stym!$A$3:$AJ$18,5,FALSE)</f>
        <v>Banan</v>
      </c>
      <c r="I48" t="s">
        <v>694</v>
      </c>
      <c r="J48" t="str">
        <f t="shared" si="19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2198</v>
      </c>
      <c r="AD48" t="str">
        <f t="shared" ca="1" si="7"/>
        <v>pics\\dis42.jpg</v>
      </c>
      <c r="AE48" s="22" t="str">
        <f t="array" aca="1" ref="AE48" ca="1">IF(G48="экспл",INDEX(total_visual_stym!$C$146:$C$209,(RANK(total_visual_stym!E192,total_visual_stym!$E$146:$E$209))),0)</f>
        <v>pics\\dis42.jpg</v>
      </c>
      <c r="AF48" s="22" t="str">
        <f t="shared" si="24"/>
        <v/>
      </c>
      <c r="AG48" t="str">
        <f t="shared" si="25"/>
        <v>pics\\Banan_7.jpg</v>
      </c>
      <c r="AH48">
        <f t="shared" si="20"/>
        <v>0</v>
      </c>
      <c r="AI48" t="s">
        <v>734</v>
      </c>
      <c r="AJ48" t="str">
        <f t="shared" si="8"/>
        <v>pics\\Tikva</v>
      </c>
      <c r="AL48" t="str">
        <f t="shared" si="15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22"/>
        <v>0.11720414981997185</v>
      </c>
      <c r="AU48" t="str">
        <f>IF(OR(G48=10,G48=11,G48=14,G48=15),VLOOKUP(AT48,audio_list_stym!$A$3:$B$18,2,FALSE),"sound\\Noviy_plod.wav")</f>
        <v>sound\\Noviy_plod.wav</v>
      </c>
      <c r="AV48" t="str">
        <f t="shared" ca="1" si="23"/>
        <v>sound\\Redkiy_plod.wav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5"/>
        <v>Перед_Вами_БАНАН._Сиреневый_ли_он?</v>
      </c>
      <c r="BD48" cm="1">
        <f t="array" aca="1" ref="BD48" ca="1">INDEX($L$42:$L$49,(RANK(AT8,$AT$2:$AT$9)))</f>
        <v>2003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VLOOKUP(B49,audio_list_stym!$A$3:$BP$18,37,FALSE)</f>
        <v>11</v>
      </c>
      <c r="F49" t="str">
        <f>VLOOKUP(E49,metki!$A$2:$B$9,2,FALSE)</f>
        <v>экспл_реал_с_названием</v>
      </c>
      <c r="G49" t="str">
        <f t="shared" si="18"/>
        <v>экспл</v>
      </c>
      <c r="H49" t="str">
        <f>VLOOKUP(B49,audio_list_stym!$A$3:$AJ$18,5,FALSE)</f>
        <v>Banan</v>
      </c>
      <c r="I49" t="s">
        <v>695</v>
      </c>
      <c r="J49" t="str">
        <f t="shared" si="19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2213</v>
      </c>
      <c r="AD49" t="str">
        <f t="shared" ca="1" si="7"/>
        <v>pics\\dis49.jpg</v>
      </c>
      <c r="AE49" s="22" t="str">
        <f t="array" aca="1" ref="AE49" ca="1">IF(G49="экспл",INDEX(total_visual_stym!$C$146:$C$209,(RANK(total_visual_stym!E193,total_visual_stym!$E$146:$E$209))),0)</f>
        <v>pics\\dis49.jpg</v>
      </c>
      <c r="AF49" s="22" t="str">
        <f t="shared" si="24"/>
        <v/>
      </c>
      <c r="AG49" t="str">
        <f t="shared" si="25"/>
        <v>pics\\Banan_8.jpg</v>
      </c>
      <c r="AH49">
        <f t="shared" si="20"/>
        <v>0</v>
      </c>
      <c r="AI49" t="s">
        <v>735</v>
      </c>
      <c r="AJ49" t="str">
        <f t="shared" si="8"/>
        <v>pics\\Tikva</v>
      </c>
      <c r="AL49" t="str">
        <f t="shared" si="15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22"/>
        <v>0.29983657448700662</v>
      </c>
      <c r="AU49" t="str">
        <f>IF(OR(G49=10,G49=11,G49=14,G49=15),VLOOKUP(AT49,audio_list_stym!$A$3:$B$18,2,FALSE),"sound\\Noviy_plod.wav")</f>
        <v>sound\\Noviy_plod.wav</v>
      </c>
      <c r="AV49" t="str">
        <f t="shared" ca="1" si="23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5"/>
        <v>Вы_видите_БАНАН._Он_репчатый?</v>
      </c>
      <c r="BD49" cm="1">
        <f t="array" aca="1" ref="BD49" ca="1">INDEX($L$42:$L$49,(RANK(AT9,$AT$2:$AT$9)))</f>
        <v>2006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VLOOKUP(B50,audio_list_stym!$A$3:$BP$18,37,FALSE)</f>
        <v>12</v>
      </c>
      <c r="F50" t="str">
        <f>VLOOKUP(E50,metki!$A$2:$B$9,2,FALSE)</f>
        <v>импл_реал_без_названия</v>
      </c>
      <c r="G50" t="str">
        <f t="shared" si="18"/>
        <v>импл_</v>
      </c>
      <c r="H50" t="str">
        <f>VLOOKUP(B50,audio_list_stym!$A$3:$AJ$18,5,FALSE)</f>
        <v>Finik</v>
      </c>
      <c r="I50" t="s">
        <v>688</v>
      </c>
      <c r="J50" t="str">
        <f t="shared" si="19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AD50" t="str">
        <f t="shared" ca="1" si="7"/>
        <v>pics\\Redis_1.jpg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4"/>
        <v>pics\\Redis_1.jpg</v>
      </c>
      <c r="AH50" t="str">
        <f t="shared" si="20"/>
        <v>sound\\Tropic</v>
      </c>
      <c r="AS50" t="str">
        <f ca="1">IF(AH50="sound\\Tropic",AQ2,"")</f>
        <v>pics\\Redis_1.jpg</v>
      </c>
      <c r="AT50">
        <f t="shared" ca="1" si="22"/>
        <v>0.50236207039512115</v>
      </c>
      <c r="AU50" t="str">
        <f>IF(OR(G50=10,G50=11,G50=14,G50=15),VLOOKUP(AT50,audio_list_stym!$A$3:$B$18,2,FALSE),"sound\\Noviy_plod.wav")</f>
        <v>sound\\Noviy_plod.wav</v>
      </c>
      <c r="AV50" t="str">
        <f t="shared" ca="1" si="23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e">
        <f>VLOOKUP(Q50,audio_list_stym!$B$2:$BQ$299,68,FALSE)</f>
        <v>#N/A</v>
      </c>
      <c r="BB50" t="e">
        <f t="shared" si="5"/>
        <v>#N/A</v>
      </c>
      <c r="BC50">
        <f>A50</f>
        <v>1207</v>
      </c>
      <c r="BD50" cm="1">
        <f t="array" aca="1" ref="BD50" ca="1">INDEX($L$50:$L$57,(RANK(AT2,$AT$2:$AT$9)))</f>
        <v>2010</v>
      </c>
      <c r="BE50" cm="1">
        <f t="array" aca="1" ref="BE50" ca="1">INDEX(BD2:BD17,(RANK(AT7,$AT$2:$AT$17)))</f>
        <v>2033</v>
      </c>
      <c r="BF50" cm="1">
        <f t="array" aca="1" ref="BF50" ca="1">INDEX(BD18:BD49,(RANK(AT7,$AT$2:$AT$17)))</f>
        <v>2049</v>
      </c>
      <c r="BG50" cm="1">
        <f t="array" aca="1" ref="BG50" ca="1">INDEX(BD58:BD65,(RANK(AT7,$AT$2:$AT$9)))</f>
        <v>2017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VLOOKUP(B51,audio_list_stym!$A$3:$BP$18,37,FALSE)</f>
        <v>12</v>
      </c>
      <c r="F51" t="str">
        <f>VLOOKUP(E51,metki!$A$2:$B$9,2,FALSE)</f>
        <v>импл_реал_без_названия</v>
      </c>
      <c r="G51" t="str">
        <f t="shared" si="18"/>
        <v>импл_</v>
      </c>
      <c r="H51" t="str">
        <f>VLOOKUP(B51,audio_list_stym!$A$3:$AJ$18,5,FALSE)</f>
        <v>Finik</v>
      </c>
      <c r="I51" t="s">
        <v>689</v>
      </c>
      <c r="J51" t="str">
        <f t="shared" si="19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2168</v>
      </c>
      <c r="AD51" t="str">
        <f t="shared" ca="1" si="7"/>
        <v>pics\\Tikva_8.jpg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4"/>
        <v>pics\\Tikva_8.jpg</v>
      </c>
      <c r="AH51" t="str">
        <f t="shared" si="20"/>
        <v>sound\\Tropic</v>
      </c>
      <c r="AS51" t="str">
        <f t="shared" ref="AS51:AS57" ca="1" si="26">IF(AH51="sound\\Tropic",AQ3,"")</f>
        <v>pics\\Tikva_8.jpg</v>
      </c>
      <c r="AT51">
        <f t="shared" ca="1" si="22"/>
        <v>0.84680277072098031</v>
      </c>
      <c r="AU51" t="str">
        <f>IF(OR(G51=10,G51=11,G51=14,G51=15),VLOOKUP(AT51,audio_list_stym!$A$3:$B$18,2,FALSE),"sound\\Noviy_plod.wav")</f>
        <v>sound\\Noviy_plod.wav</v>
      </c>
      <c r="AV51" t="str">
        <f t="shared" ca="1" si="23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5"/>
        <v>_Сахаристый_ли_XXXXX?</v>
      </c>
      <c r="BD51" cm="1">
        <f t="array" aca="1" ref="BD51" ca="1">INDEX($L$50:$L$57,(RANK(AT3,$AT$2:$AT$9)))</f>
        <v>2016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VLOOKUP(B52,audio_list_stym!$A$3:$BP$18,37,FALSE)</f>
        <v>12</v>
      </c>
      <c r="F52" t="str">
        <f>VLOOKUP(E52,metki!$A$2:$B$9,2,FALSE)</f>
        <v>импл_реал_без_названия</v>
      </c>
      <c r="G52" t="str">
        <f t="shared" si="18"/>
        <v>импл_</v>
      </c>
      <c r="H52" t="str">
        <f>VLOOKUP(B52,audio_list_stym!$A$3:$AJ$18,5,FALSE)</f>
        <v>Finik</v>
      </c>
      <c r="I52" t="s">
        <v>690</v>
      </c>
      <c r="J52" t="str">
        <f t="shared" si="19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2161</v>
      </c>
      <c r="AD52" t="str">
        <f t="shared" ca="1" si="7"/>
        <v>pics\\Tikva_1.jpg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4"/>
        <v>pics\\Tikva_1.jpg</v>
      </c>
      <c r="AH52" t="str">
        <f t="shared" si="20"/>
        <v>sound\\Tropic</v>
      </c>
      <c r="AS52" t="str">
        <f t="shared" ca="1" si="26"/>
        <v>pics\\Tikva_1.jpg</v>
      </c>
      <c r="AT52">
        <f t="shared" ca="1" si="22"/>
        <v>0.8876248595350319</v>
      </c>
      <c r="AU52" t="str">
        <f>IF(OR(G52=10,G52=11,G52=14,G52=15),VLOOKUP(AT52,audio_list_stym!$A$3:$B$18,2,FALSE),"sound\\Noviy_plod.wav")</f>
        <v>sound\\Noviy_plod.wav</v>
      </c>
      <c r="AV52" t="str">
        <f t="shared" ca="1" si="23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5"/>
        <v>_Скользкий_ли_XXXXX?</v>
      </c>
      <c r="BD52" cm="1">
        <f t="array" aca="1" ref="BD52" ca="1">INDEX($L$50:$L$57,(RANK(AT4,$AT$2:$AT$9)))</f>
        <v>2015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VLOOKUP(B53,audio_list_stym!$A$3:$BP$18,37,FALSE)</f>
        <v>12</v>
      </c>
      <c r="F53" t="str">
        <f>VLOOKUP(E53,metki!$A$2:$B$9,2,FALSE)</f>
        <v>импл_реал_без_названия</v>
      </c>
      <c r="G53" t="str">
        <f t="shared" si="18"/>
        <v>импл_</v>
      </c>
      <c r="H53" t="str">
        <f>VLOOKUP(B53,audio_list_stym!$A$3:$AJ$18,5,FALSE)</f>
        <v>Finik</v>
      </c>
      <c r="I53" t="s">
        <v>691</v>
      </c>
      <c r="J53" t="str">
        <f t="shared" si="19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2054</v>
      </c>
      <c r="AD53" t="str">
        <f t="shared" ca="1" si="7"/>
        <v>pics\\Redis_6.jpg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4"/>
        <v>pics\\Redis_6.jpg</v>
      </c>
      <c r="AH53" t="str">
        <f t="shared" si="20"/>
        <v>sound\\Tropic</v>
      </c>
      <c r="AS53" t="str">
        <f t="shared" ca="1" si="26"/>
        <v>pics\\Redis_6.jpg</v>
      </c>
      <c r="AT53">
        <f t="shared" ca="1" si="22"/>
        <v>0.15883948988498264</v>
      </c>
      <c r="AU53" t="str">
        <f>IF(OR(G53=10,G53=11,G53=14,G53=15),VLOOKUP(AT53,audio_list_stym!$A$3:$B$18,2,FALSE),"sound\\Noviy_plod.wav")</f>
        <v>sound\\Noviy_plod.wav</v>
      </c>
      <c r="AV53" t="str">
        <f t="shared" ca="1" si="23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5"/>
        <v>_Ломкий_ли_XXXXX?</v>
      </c>
      <c r="BD53" cm="1">
        <f t="array" aca="1" ref="BD53" ca="1">INDEX($L$50:$L$57,(RANK(AT5,$AT$2:$AT$9)))</f>
        <v>2012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VLOOKUP(B54,audio_list_stym!$A$3:$BP$18,37,FALSE)</f>
        <v>12</v>
      </c>
      <c r="F54" t="str">
        <f>VLOOKUP(E54,metki!$A$2:$B$9,2,FALSE)</f>
        <v>импл_реал_без_названия</v>
      </c>
      <c r="G54" t="str">
        <f t="shared" si="18"/>
        <v>импл_</v>
      </c>
      <c r="H54" t="str">
        <f>VLOOKUP(B54,audio_list_stym!$A$3:$AJ$18,5,FALSE)</f>
        <v>Finik</v>
      </c>
      <c r="I54" t="s">
        <v>692</v>
      </c>
      <c r="J54" t="str">
        <f t="shared" si="19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2019</v>
      </c>
      <c r="AD54" t="str">
        <f t="shared" ca="1" si="7"/>
        <v>pics\\Goroh_3.jpg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4"/>
        <v>pics\\Goroh_3.jpg</v>
      </c>
      <c r="AH54" t="str">
        <f t="shared" si="20"/>
        <v>sound\\Tropic</v>
      </c>
      <c r="AI54" s="11"/>
      <c r="AS54" t="str">
        <f t="shared" ca="1" si="26"/>
        <v>pics\\Goroh_3.jpg</v>
      </c>
      <c r="AT54">
        <f t="shared" ca="1" si="22"/>
        <v>0.48726553542015294</v>
      </c>
      <c r="AU54" t="str">
        <f>IF(OR(G54=10,G54=11,G54=14,G54=15),VLOOKUP(AT54,audio_list_stym!$A$3:$B$18,2,FALSE),"sound\\Noviy_plod.wav")</f>
        <v>sound\\Noviy_plod.wav</v>
      </c>
      <c r="AV54" t="str">
        <f t="shared" ca="1" si="23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5"/>
        <v>_Мохнатый_ли_XXXXX?</v>
      </c>
      <c r="BD54" cm="1">
        <f t="array" aca="1" ref="BD54" ca="1">INDEX($L$50:$L$57,(RANK(AT6,$AT$2:$AT$9)))</f>
        <v>2009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VLOOKUP(B55,audio_list_stym!$A$3:$BP$18,37,FALSE)</f>
        <v>12</v>
      </c>
      <c r="F55" t="str">
        <f>VLOOKUP(E55,metki!$A$2:$B$9,2,FALSE)</f>
        <v>импл_реал_без_названия</v>
      </c>
      <c r="G55" t="str">
        <f t="shared" si="18"/>
        <v>импл_</v>
      </c>
      <c r="H55" t="str">
        <f>VLOOKUP(B55,audio_list_stym!$A$3:$AJ$18,5,FALSE)</f>
        <v>Finik</v>
      </c>
      <c r="I55" t="s">
        <v>693</v>
      </c>
      <c r="J55" t="str">
        <f t="shared" si="19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2167</v>
      </c>
      <c r="AD55" t="str">
        <f t="shared" ca="1" si="7"/>
        <v>pics\\Tikva_7.jpg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4"/>
        <v>pics\\Tikva_7.jpg</v>
      </c>
      <c r="AH55" t="str">
        <f t="shared" si="20"/>
        <v>sound\\Tropic</v>
      </c>
      <c r="AS55" t="str">
        <f t="shared" ca="1" si="26"/>
        <v>pics\\Tikva_7.jpg</v>
      </c>
      <c r="AT55">
        <f t="shared" ca="1" si="22"/>
        <v>0.23262785786941431</v>
      </c>
      <c r="AU55" t="str">
        <f>IF(OR(G55=10,G55=11,G55=14,G55=15),VLOOKUP(AT55,audio_list_stym!$A$3:$B$18,2,FALSE),"sound\\Noviy_plod.wav")</f>
        <v>sound\\Noviy_plod.wav</v>
      </c>
      <c r="AV55" t="str">
        <f t="shared" ca="1" si="23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5"/>
        <v>_Сморщенный_ли_XXXXX?</v>
      </c>
      <c r="BD55" cm="1">
        <f t="array" aca="1" ref="BD55" ca="1">INDEX($L$50:$L$57,(RANK(AT7,$AT$2:$AT$9)))</f>
        <v>2013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VLOOKUP(B56,audio_list_stym!$A$3:$BP$18,37,FALSE)</f>
        <v>12</v>
      </c>
      <c r="F56" t="str">
        <f>VLOOKUP(E56,metki!$A$2:$B$9,2,FALSE)</f>
        <v>импл_реал_без_названия</v>
      </c>
      <c r="G56" t="str">
        <f t="shared" si="18"/>
        <v>импл_</v>
      </c>
      <c r="H56" t="str">
        <f>VLOOKUP(B56,audio_list_stym!$A$3:$AJ$18,5,FALSE)</f>
        <v>Finik</v>
      </c>
      <c r="I56" t="s">
        <v>694</v>
      </c>
      <c r="J56" t="str">
        <f t="shared" si="19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2017</v>
      </c>
      <c r="AD56" t="str">
        <f t="shared" ca="1" si="7"/>
        <v>pics\\Goroh_1.jpg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pics\\Goroh_1.jpg</v>
      </c>
      <c r="AH56" t="str">
        <f t="shared" si="20"/>
        <v>sound\\Tropic</v>
      </c>
      <c r="AS56" t="str">
        <f t="shared" ca="1" si="26"/>
        <v>pics\\Goroh_1.jpg</v>
      </c>
      <c r="AT56">
        <f t="shared" ca="1" si="22"/>
        <v>0.10290535553117119</v>
      </c>
      <c r="AU56" t="str">
        <f>IF(OR(G56=10,G56=11,G56=14,G56=15),VLOOKUP(AT56,audio_list_stym!$A$3:$B$18,2,FALSE),"sound\\Noviy_plod.wav")</f>
        <v>sound\\Noviy_plod.wav</v>
      </c>
      <c r="AV56" t="str">
        <f t="shared" ca="1" si="23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5"/>
        <v>_С_косточкой_ли_XXXXX?</v>
      </c>
      <c r="BD56" cm="1">
        <f t="array" aca="1" ref="BD56" ca="1">INDEX($L$50:$L$57,(RANK(AT8,$AT$2:$AT$9)))</f>
        <v>2011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VLOOKUP(B57,audio_list_stym!$A$3:$BP$18,37,FALSE)</f>
        <v>12</v>
      </c>
      <c r="F57" t="str">
        <f>VLOOKUP(E57,metki!$A$2:$B$9,2,FALSE)</f>
        <v>импл_реал_без_названия</v>
      </c>
      <c r="G57" t="str">
        <f t="shared" si="18"/>
        <v>импл_</v>
      </c>
      <c r="H57" t="str">
        <f>VLOOKUP(B57,audio_list_stym!$A$3:$AJ$18,5,FALSE)</f>
        <v>Finik</v>
      </c>
      <c r="I57" t="s">
        <v>695</v>
      </c>
      <c r="J57" t="str">
        <f t="shared" si="19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2022</v>
      </c>
      <c r="AD57" t="str">
        <f t="shared" ca="1" si="7"/>
        <v>pics\\Goroh_6.jpg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pics\\Goroh_6.jpg</v>
      </c>
      <c r="AH57" t="str">
        <f t="shared" si="20"/>
        <v>sound\\Tropic</v>
      </c>
      <c r="AI57" s="11"/>
      <c r="AS57" t="str">
        <f t="shared" ca="1" si="26"/>
        <v>pics\\Goroh_6.jpg</v>
      </c>
      <c r="AT57">
        <f t="shared" ca="1" si="22"/>
        <v>0.77080222606852533</v>
      </c>
      <c r="AU57" t="str">
        <f>IF(OR(G57=10,G57=11,G57=14,G57=15),VLOOKUP(AT57,audio_list_stym!$A$3:$B$18,2,FALSE),"sound\\Noviy_plod.wav")</f>
        <v>sound\\Noviy_plod.wav</v>
      </c>
      <c r="AV57" t="str">
        <f t="shared" ca="1" si="23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5"/>
        <v>_Треугольный_ли_XXXXX?</v>
      </c>
      <c r="BD57" cm="1">
        <f t="array" aca="1" ref="BD57" ca="1">INDEX($L$50:$L$57,(RANK(AT9,$AT$2:$AT$9)))</f>
        <v>2014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VLOOKUP(B58,audio_list_stym!$A$3:$BP$18,37,FALSE)</f>
        <v>13</v>
      </c>
      <c r="F58" t="str">
        <f>VLOOKUP(E58,metki!$A$2:$B$9,2,FALSE)</f>
        <v>экспл_реал_без_названия</v>
      </c>
      <c r="G58" t="str">
        <f t="shared" si="18"/>
        <v>экспл</v>
      </c>
      <c r="H58" t="str">
        <f>VLOOKUP(B58,audio_list_stym!$A$3:$AJ$18,5,FALSE)</f>
        <v>Goroh</v>
      </c>
      <c r="I58" t="s">
        <v>688</v>
      </c>
      <c r="J58" t="str">
        <f t="shared" si="19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AD58" t="str">
        <f t="shared" ca="1" si="7"/>
        <v>pics\\dis31.jpg</v>
      </c>
      <c r="AE58" s="22" t="str">
        <f t="array" aca="1" ref="AE58" ca="1">IF(G58="экспл",INDEX(total_visual_stym!$C$146:$C$209,(RANK(total_visual_stym!E202,total_visual_stym!$E$146:$E$209))),0)</f>
        <v>pics\\dis31.jpg</v>
      </c>
      <c r="AF58" s="22" t="str">
        <f t="shared" ref="AF58:AF65" si="27">IF(ISTEXT(AR58),AR58,IF(ISTEXT(AS58),AS58,""))</f>
        <v/>
      </c>
      <c r="AG58" t="str">
        <f t="shared" ref="AG58:AG65" si="28">IF(OR(E58=11,E58=13),M58,"")</f>
        <v>pics\\Goroh_1.jpg</v>
      </c>
      <c r="AH58">
        <f t="shared" si="20"/>
        <v>0</v>
      </c>
      <c r="AI58" s="11"/>
      <c r="AT58">
        <f t="shared" ca="1" si="22"/>
        <v>0.27898256276958666</v>
      </c>
      <c r="AU58" t="str">
        <f>IF(OR(G58=10,G58=11,G58=14,G58=15),VLOOKUP(AT58,audio_list_stym!$A$3:$B$18,2,FALSE),"sound\\Noviy_plod.wav")</f>
        <v>sound\\Noviy_plod.wav</v>
      </c>
      <c r="AV58" t="str">
        <f t="shared" ca="1" si="23"/>
        <v>sound\\Redkiy_plod.wav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e">
        <f>VLOOKUP(Q58,audio_list_stym!$B$2:$BQ$299,68,FALSE)</f>
        <v>#N/A</v>
      </c>
      <c r="BB58" t="e">
        <f t="shared" si="5"/>
        <v>#N/A</v>
      </c>
      <c r="BC58">
        <f>A58</f>
        <v>1208</v>
      </c>
      <c r="BD58" cm="1">
        <f t="array" aca="1" ref="BD58" ca="1">INDEX($L$58:$L$65,(RANK(AT2,$AT$2:$AT$9)))</f>
        <v>2018</v>
      </c>
      <c r="BE58" cm="1">
        <f t="array" aca="1" ref="BE58" ca="1">INDEX(BD2:BD17,(RANK(AT8,$AT$2:$AT$17)))</f>
        <v>2062</v>
      </c>
      <c r="BF58" cm="1">
        <f t="array" aca="1" ref="BF58" ca="1">INDEX(BD18:BD33,(RANK(AT8,$AT$2:$AT$17)))</f>
        <v>2030</v>
      </c>
      <c r="BG58" cm="1">
        <f t="array" aca="1" ref="BG58" ca="1">INDEX(BD42:BD57,(RANK(AT8,$AT$2:$AT$9)))</f>
        <v>2007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VLOOKUP(B59,audio_list_stym!$A$3:$BP$18,37,FALSE)</f>
        <v>13</v>
      </c>
      <c r="F59" t="str">
        <f>VLOOKUP(E59,metki!$A$2:$B$9,2,FALSE)</f>
        <v>экспл_реал_без_названия</v>
      </c>
      <c r="G59" t="str">
        <f t="shared" si="18"/>
        <v>экспл</v>
      </c>
      <c r="H59" t="str">
        <f>VLOOKUP(B59,audio_list_stym!$A$3:$AJ$18,5,FALSE)</f>
        <v>Goroh</v>
      </c>
      <c r="I59" t="s">
        <v>689</v>
      </c>
      <c r="J59" t="str">
        <f t="shared" si="19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2227</v>
      </c>
      <c r="AD59" t="str">
        <f t="shared" ca="1" si="7"/>
        <v>pics\\dis39.jpg</v>
      </c>
      <c r="AE59" s="22" t="str">
        <f t="array" aca="1" ref="AE59" ca="1">IF(G59="экспл",INDEX(total_visual_stym!$C$146:$C$209,(RANK(total_visual_stym!E203,total_visual_stym!$E$146:$E$209))),0)</f>
        <v>pics\\dis39.jpg</v>
      </c>
      <c r="AF59" s="22" t="str">
        <f t="shared" si="27"/>
        <v/>
      </c>
      <c r="AG59" t="str">
        <f t="shared" si="28"/>
        <v>pics\\Goroh_2.jpg</v>
      </c>
      <c r="AH59">
        <f t="shared" si="20"/>
        <v>0</v>
      </c>
      <c r="AT59">
        <f t="shared" ca="1" si="22"/>
        <v>0.93596781746003954</v>
      </c>
      <c r="AU59" t="str">
        <f>IF(OR(G59=10,G59=11,G59=14,G59=15),VLOOKUP(AT59,audio_list_stym!$A$3:$B$18,2,FALSE),"sound\\Noviy_plod.wav")</f>
        <v>sound\\Noviy_plod.wav</v>
      </c>
      <c r="AV59" t="str">
        <f t="shared" ca="1" si="23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5"/>
        <v>Посмотрите,_вот_XXXXX._Он_в_стручке?</v>
      </c>
      <c r="BD59" cm="1">
        <f t="array" aca="1" ref="BD59" ca="1">INDEX($L$58:$L$65,(RANK(AT3,$AT$2:$AT$9)))</f>
        <v>2024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VLOOKUP(B60,audio_list_stym!$A$3:$BP$18,37,FALSE)</f>
        <v>13</v>
      </c>
      <c r="F60" t="str">
        <f>VLOOKUP(E60,metki!$A$2:$B$9,2,FALSE)</f>
        <v>экспл_реал_без_названия</v>
      </c>
      <c r="G60" t="str">
        <f t="shared" si="18"/>
        <v>экспл</v>
      </c>
      <c r="H60" t="str">
        <f>VLOOKUP(B60,audio_list_stym!$A$3:$AJ$18,5,FALSE)</f>
        <v>Goroh</v>
      </c>
      <c r="I60" t="s">
        <v>690</v>
      </c>
      <c r="J60" t="str">
        <f t="shared" si="19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2172</v>
      </c>
      <c r="AD60" t="str">
        <f t="shared" ca="1" si="7"/>
        <v>pics\\dis23.jpg</v>
      </c>
      <c r="AE60" s="22" t="str">
        <f t="array" aca="1" ref="AE60" ca="1">IF(G60="экспл",INDEX(total_visual_stym!$C$146:$C$209,(RANK(total_visual_stym!E204,total_visual_stym!$E$146:$E$209))),0)</f>
        <v>pics\\dis23.jpg</v>
      </c>
      <c r="AF60" s="22" t="str">
        <f t="shared" si="27"/>
        <v/>
      </c>
      <c r="AG60" t="str">
        <f t="shared" si="28"/>
        <v>pics\\Goroh_3.jpg</v>
      </c>
      <c r="AH60">
        <f t="shared" si="20"/>
        <v>0</v>
      </c>
      <c r="AT60">
        <f t="shared" ca="1" si="22"/>
        <v>7.6685846732236218E-3</v>
      </c>
      <c r="AU60" t="str">
        <f>IF(OR(G60=10,G60=11,G60=14,G60=15),VLOOKUP(AT60,audio_list_stym!$A$3:$B$18,2,FALSE),"sound\\Noviy_plod.wav")</f>
        <v>sound\\Noviy_plod.wav</v>
      </c>
      <c r="AV60" t="str">
        <f t="shared" ca="1" si="23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5"/>
        <v>Вот_XXXXX._Ядовитый_ли_он?</v>
      </c>
      <c r="BD60" cm="1">
        <f t="array" aca="1" ref="BD60" ca="1">INDEX($L$58:$L$65,(RANK(AT4,$AT$2:$AT$9)))</f>
        <v>2023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VLOOKUP(B61,audio_list_stym!$A$3:$BP$18,37,FALSE)</f>
        <v>13</v>
      </c>
      <c r="F61" t="str">
        <f>VLOOKUP(E61,metki!$A$2:$B$9,2,FALSE)</f>
        <v>экспл_реал_без_названия</v>
      </c>
      <c r="G61" t="str">
        <f t="shared" si="18"/>
        <v>экспл</v>
      </c>
      <c r="H61" t="str">
        <f>VLOOKUP(B61,audio_list_stym!$A$3:$AJ$18,5,FALSE)</f>
        <v>Goroh</v>
      </c>
      <c r="I61" t="s">
        <v>691</v>
      </c>
      <c r="J61" t="str">
        <f t="shared" si="19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2224</v>
      </c>
      <c r="AD61" t="str">
        <f t="shared" ca="1" si="7"/>
        <v>pics\\dis29.jpg</v>
      </c>
      <c r="AE61" s="22" t="str">
        <f t="array" aca="1" ref="AE61" ca="1">IF(G61="экспл",INDEX(total_visual_stym!$C$146:$C$209,(RANK(total_visual_stym!E205,total_visual_stym!$E$146:$E$209))),0)</f>
        <v>pics\\dis29.jpg</v>
      </c>
      <c r="AF61" s="22" t="str">
        <f t="shared" si="27"/>
        <v/>
      </c>
      <c r="AG61" t="str">
        <f t="shared" si="28"/>
        <v>pics\\Goroh_4.jpg</v>
      </c>
      <c r="AH61">
        <f t="shared" si="20"/>
        <v>0</v>
      </c>
      <c r="AT61">
        <f t="shared" ca="1" si="22"/>
        <v>0.54729097873951282</v>
      </c>
      <c r="AU61" t="str">
        <f>IF(OR(G61=10,G61=11,G61=14,G61=15),VLOOKUP(AT61,audio_list_stym!$A$3:$B$18,2,FALSE),"sound\\Noviy_plod.wav")</f>
        <v>sound\\Noviy_plod.wav</v>
      </c>
      <c r="AV61" t="str">
        <f t="shared" ca="1" si="23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5"/>
        <v>Это_XXXXX._Он_полосатый?</v>
      </c>
      <c r="BD61" cm="1">
        <f t="array" aca="1" ref="BD61" ca="1">INDEX($L$58:$L$65,(RANK(AT5,$AT$2:$AT$9)))</f>
        <v>2020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VLOOKUP(B62,audio_list_stym!$A$3:$BP$18,37,FALSE)</f>
        <v>13</v>
      </c>
      <c r="F62" t="str">
        <f>VLOOKUP(E62,metki!$A$2:$B$9,2,FALSE)</f>
        <v>экспл_реал_без_названия</v>
      </c>
      <c r="G62" t="str">
        <f t="shared" si="18"/>
        <v>экспл</v>
      </c>
      <c r="H62" t="str">
        <f>VLOOKUP(B62,audio_list_stym!$A$3:$AJ$18,5,FALSE)</f>
        <v>Goroh</v>
      </c>
      <c r="I62" t="s">
        <v>692</v>
      </c>
      <c r="J62" t="str">
        <f t="shared" si="19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2231</v>
      </c>
      <c r="AD62" t="str">
        <f t="shared" ca="1" si="7"/>
        <v>pics\\dis12.jpg</v>
      </c>
      <c r="AE62" s="22" t="str">
        <f t="array" aca="1" ref="AE62" ca="1">IF(G62="экспл",INDEX(total_visual_stym!$C$146:$C$209,(RANK(total_visual_stym!E206,total_visual_stym!$E$146:$E$209))),0)</f>
        <v>pics\\dis12.jpg</v>
      </c>
      <c r="AF62" s="22" t="str">
        <f t="shared" si="27"/>
        <v/>
      </c>
      <c r="AG62" t="str">
        <f t="shared" si="28"/>
        <v>pics\\Goroh_5.jpg</v>
      </c>
      <c r="AH62">
        <f t="shared" si="20"/>
        <v>0</v>
      </c>
      <c r="AT62">
        <f t="shared" ca="1" si="22"/>
        <v>0.97073000939124821</v>
      </c>
      <c r="AU62" t="str">
        <f>IF(OR(G62=10,G62=11,G62=14,G62=15),VLOOKUP(AT62,audio_list_stym!$A$3:$B$18,2,FALSE),"sound\\Noviy_plod.wav")</f>
        <v>sound\\Noviy_plod.wav</v>
      </c>
      <c r="AV62" t="str">
        <f t="shared" ca="1" si="23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5"/>
        <v>На_картинке_XXXXX._Он_плоский?</v>
      </c>
      <c r="BD62" cm="1">
        <f t="array" aca="1" ref="BD62" ca="1">INDEX($L$58:$L$65,(RANK(AT6,$AT$2:$AT$9)))</f>
        <v>2017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VLOOKUP(B63,audio_list_stym!$A$3:$BP$18,37,FALSE)</f>
        <v>13</v>
      </c>
      <c r="F63" t="str">
        <f>VLOOKUP(E63,metki!$A$2:$B$9,2,FALSE)</f>
        <v>экспл_реал_без_названия</v>
      </c>
      <c r="G63" t="str">
        <f t="shared" si="18"/>
        <v>экспл</v>
      </c>
      <c r="H63" t="str">
        <f>VLOOKUP(B63,audio_list_stym!$A$3:$AJ$18,5,FALSE)</f>
        <v>Goroh</v>
      </c>
      <c r="I63" t="s">
        <v>693</v>
      </c>
      <c r="J63" t="str">
        <f t="shared" si="19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2169</v>
      </c>
      <c r="AD63" t="str">
        <f t="shared" ca="1" si="7"/>
        <v>pics\\dis6.jpg</v>
      </c>
      <c r="AE63" s="22" t="str">
        <f t="array" aca="1" ref="AE63" ca="1">IF(G63="экспл",INDEX(total_visual_stym!$C$146:$C$209,(RANK(total_visual_stym!E207,total_visual_stym!$E$146:$E$209))),0)</f>
        <v>pics\\dis6.jpg</v>
      </c>
      <c r="AF63" s="22" t="str">
        <f t="shared" si="27"/>
        <v/>
      </c>
      <c r="AG63" t="str">
        <f t="shared" si="28"/>
        <v>pics\\Goroh_6.jpg</v>
      </c>
      <c r="AH63">
        <f t="shared" si="20"/>
        <v>0</v>
      </c>
      <c r="AT63">
        <f t="shared" ca="1" si="22"/>
        <v>6.0771021683635018E-2</v>
      </c>
      <c r="AU63" t="str">
        <f>IF(OR(G63=10,G63=11,G63=14,G63=15),VLOOKUP(AT63,audio_list_stym!$A$3:$B$18,2,FALSE),"sound\\Noviy_plod.wav")</f>
        <v>sound\\Noviy_plod.wav</v>
      </c>
      <c r="AV63" t="str">
        <f t="shared" ca="1" si="23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5"/>
        <v>На_мониторе_XXXXX._Он_толченый?</v>
      </c>
      <c r="BD63" cm="1">
        <f t="array" aca="1" ref="BD63" ca="1">INDEX($L$58:$L$65,(RANK(AT7,$AT$2:$AT$9)))</f>
        <v>2021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VLOOKUP(B64,audio_list_stym!$A$3:$BP$18,37,FALSE)</f>
        <v>13</v>
      </c>
      <c r="F64" t="str">
        <f>VLOOKUP(E64,metki!$A$2:$B$9,2,FALSE)</f>
        <v>экспл_реал_без_названия</v>
      </c>
      <c r="G64" t="str">
        <f t="shared" si="18"/>
        <v>экспл</v>
      </c>
      <c r="H64" t="str">
        <f>VLOOKUP(B64,audio_list_stym!$A$3:$AJ$18,5,FALSE)</f>
        <v>Goroh</v>
      </c>
      <c r="I64" t="s">
        <v>694</v>
      </c>
      <c r="J64" t="str">
        <f t="shared" si="19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2208</v>
      </c>
      <c r="AD64" t="str">
        <f t="shared" ca="1" si="7"/>
        <v>pics\\dis45.jpg</v>
      </c>
      <c r="AE64" s="22" t="str">
        <f t="array" aca="1" ref="AE64" ca="1">IF(G64="экспл",INDEX(total_visual_stym!$C$146:$C$209,(RANK(total_visual_stym!E208,total_visual_stym!$E$146:$E$209))),0)</f>
        <v>pics\\dis45.jpg</v>
      </c>
      <c r="AF64" s="22" t="str">
        <f t="shared" si="27"/>
        <v/>
      </c>
      <c r="AG64" t="str">
        <f t="shared" si="28"/>
        <v>pics\\Goroh_7.jpg</v>
      </c>
      <c r="AH64">
        <f t="shared" si="20"/>
        <v>0</v>
      </c>
      <c r="AI64" s="11"/>
      <c r="AT64">
        <f t="shared" ca="1" si="22"/>
        <v>0.81114054543729641</v>
      </c>
      <c r="AU64" t="str">
        <f>IF(OR(G64=10,G64=11,G64=14,G64=15),VLOOKUP(AT64,audio_list_stym!$A$3:$B$18,2,FALSE),"sound\\Noviy_plod.wav")</f>
        <v>sound\\Noviy_plod.wav</v>
      </c>
      <c r="AV64" t="str">
        <f t="shared" ca="1" si="23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5"/>
        <v>Перед_Вами_XXXXX._Зеленый_ли_он?</v>
      </c>
      <c r="BD64" cm="1">
        <f t="array" aca="1" ref="BD64" ca="1">INDEX($L$58:$L$65,(RANK(AT8,$AT$2:$AT$9)))</f>
        <v>2019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VLOOKUP(B65,audio_list_stym!$A$3:$BP$18,37,FALSE)</f>
        <v>13</v>
      </c>
      <c r="F65" t="str">
        <f>VLOOKUP(E65,metki!$A$2:$B$9,2,FALSE)</f>
        <v>экспл_реал_без_названия</v>
      </c>
      <c r="G65" t="str">
        <f t="shared" si="18"/>
        <v>экспл</v>
      </c>
      <c r="H65" t="str">
        <f>VLOOKUP(B65,audio_list_stym!$A$3:$AJ$18,5,FALSE)</f>
        <v>Goroh</v>
      </c>
      <c r="I65" t="s">
        <v>695</v>
      </c>
      <c r="J65" t="str">
        <f t="shared" si="19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2223</v>
      </c>
      <c r="AD65" t="str">
        <f t="shared" ca="1" si="7"/>
        <v>pics\\dis15.jpg</v>
      </c>
      <c r="AE65" s="22" t="str">
        <f t="array" aca="1" ref="AE65" ca="1">IF(G65="экспл",INDEX(total_visual_stym!$C$146:$C$209,(RANK(total_visual_stym!E209,total_visual_stym!$E$146:$E$209))),0)</f>
        <v>pics\\dis15.jpg</v>
      </c>
      <c r="AF65" s="22" t="str">
        <f t="shared" si="27"/>
        <v/>
      </c>
      <c r="AG65" t="str">
        <f t="shared" si="28"/>
        <v>pics\\Goroh_8.jpg</v>
      </c>
      <c r="AH65">
        <f t="shared" si="20"/>
        <v>0</v>
      </c>
      <c r="AT65">
        <f t="shared" ca="1" si="22"/>
        <v>2.3317338326511949E-2</v>
      </c>
      <c r="AU65" t="s">
        <v>697</v>
      </c>
      <c r="AV65" t="str">
        <f t="shared" ca="1" si="23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5"/>
        <v>Вы_видите_XXXXX._Легкий_ли_он?</v>
      </c>
      <c r="BD65" cm="1">
        <f t="array" aca="1" ref="BD65" ca="1">INDEX($L$58:$L$65,(RANK(AT9,$AT$2:$AT$9)))</f>
        <v>2022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VLOOKUP(B66,audio_list_stym!$A$3:$BP$18,37,FALSE)</f>
        <v>14</v>
      </c>
      <c r="F66" t="str">
        <f>VLOOKUP(E66,metki!$A$2:$B$9,2,FALSE)</f>
        <v>импл_новые_с_названием</v>
      </c>
      <c r="G66" t="str">
        <f t="shared" ref="G66:G97" si="29">LEFT(F66,5)</f>
        <v>импл_</v>
      </c>
      <c r="H66" t="str">
        <f>VLOOKUP(B66,audio_list_stym!$A$3:$AJ$18,5,FALSE)</f>
        <v>Ackee</v>
      </c>
      <c r="I66" t="s">
        <v>688</v>
      </c>
      <c r="J66" t="str">
        <f t="shared" ref="J66:J97" si="30">H66&amp;I66</f>
        <v>Ackee_1</v>
      </c>
      <c r="L66">
        <f>VLOOKUP(J66,total_visual_stym!$A$2:$D$129,2,FALSE)</f>
        <v>2065</v>
      </c>
      <c r="M66" t="str">
        <f>VLOOKUP(J66,total_visual_stym!$A$2:$D$129,3,FALSE)</f>
        <v>pics\\Ackee_1.jpg</v>
      </c>
      <c r="N66">
        <f>VLOOKUP(J66,total_visual_stym!$A$1:$D$129,4,FALSE)</f>
        <v>208</v>
      </c>
      <c r="AD66" t="str">
        <f t="shared" ca="1" si="7"/>
        <v>pics\\Banan_7.jpg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ca="1">AS66</f>
        <v>pics\\Banan_7.jpg</v>
      </c>
      <c r="AI66" t="s">
        <v>67</v>
      </c>
      <c r="AO66">
        <f ca="1">RAND()</f>
        <v>0.87289780277728679</v>
      </c>
      <c r="AP66" t="str">
        <f ca="1">INDEX($AI$66:$AI$129,(RANK(AO66,$AO$66:$AO$129)))</f>
        <v>pics\\Banan_7.jpg</v>
      </c>
      <c r="AS66" t="str">
        <f ca="1">IF(G66="импл_",AP66,"")</f>
        <v>pics\\Banan_7.jpg</v>
      </c>
      <c r="AT66">
        <f t="shared" ref="AT66:AT97" ca="1" si="31">RAND()</f>
        <v>0.9582480493144776</v>
      </c>
      <c r="AU66" t="s">
        <v>697</v>
      </c>
      <c r="AV66" t="str">
        <f t="shared" ref="AV66:AV97" ca="1" si="32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e">
        <f>VLOOKUP(Q66,audio_list_stym!$B$2:$BQ$299,68,FALSE)</f>
        <v>#N/A</v>
      </c>
      <c r="BB66" t="e">
        <f t="shared" si="5"/>
        <v>#N/A</v>
      </c>
      <c r="BC66">
        <f>A66</f>
        <v>1209</v>
      </c>
      <c r="BD66" cm="1">
        <f t="array" aca="1" ref="BD66" ca="1">INDEX(L66:L73,(RANK(AT2,$AT$2:$AT$9)))</f>
        <v>2066</v>
      </c>
      <c r="BE66" cm="1">
        <f t="array" aca="1" ref="BE66" ca="1">INDEX(BD74:BD89,(RANK(AT2,$AT$2:$AT$7)))</f>
        <v>2080</v>
      </c>
      <c r="BF66" cm="1">
        <f t="array" aca="1" ref="BF66" ca="1">INDEX(BD90:BD113,(RANK(AT2,$AT$2:$AT$17)))</f>
        <v>2091</v>
      </c>
      <c r="BG66" cm="1">
        <f t="array" aca="1" ref="BG66" ca="1">INDEX(BD114:BD129,(RANK(AT2,$AT$2:$AT$17)))</f>
        <v>2139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VLOOKUP(B67,audio_list_stym!$A$3:$BP$18,37,FALSE)</f>
        <v>14</v>
      </c>
      <c r="F67" t="str">
        <f>VLOOKUP(E67,metki!$A$2:$B$9,2,FALSE)</f>
        <v>импл_новые_с_названием</v>
      </c>
      <c r="G67" t="str">
        <f t="shared" si="29"/>
        <v>импл_</v>
      </c>
      <c r="H67" t="str">
        <f>VLOOKUP(B67,audio_list_stym!$A$3:$AJ$18,5,FALSE)</f>
        <v>Ackee</v>
      </c>
      <c r="I67" t="s">
        <v>689</v>
      </c>
      <c r="J67" t="str">
        <f t="shared" si="30"/>
        <v>Ackee_2</v>
      </c>
      <c r="L67">
        <f>VLOOKUP(J67,total_visual_stym!$A$2:$D$129,2,FALSE)</f>
        <v>2066</v>
      </c>
      <c r="M67" t="str">
        <f>VLOOKUP(J67,total_visual_stym!$A$2:$D$129,3,FALSE)</f>
        <v>pics\\Ackee_2.jpg</v>
      </c>
      <c r="N67">
        <f>VLOOKUP(J67,total_visual_stym!$A$1:$D$129,4,FALSE)</f>
        <v>208</v>
      </c>
      <c r="P67">
        <f>IF(G67="экспл",0,IF(G67="импл_",VLOOKUP(J67,quest_импл!$A$1:$J$129,7,FALSE),0))</f>
        <v>226</v>
      </c>
      <c r="Q67" t="str">
        <f>IF(G67="экспл",0,IF(G67="импл_",VLOOKUP(J67,quest_импл!$A$1:$J$129,8,FALSE),0))</f>
        <v>sound\\S_vetochkoy_li.wav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2010</v>
      </c>
      <c r="AD67" t="str">
        <f t="shared" ref="AD67:AD129" ca="1" si="33">IF(ISTEXT(AE67),AE67,IF(ISTEXT(AF67),AF67,""))</f>
        <v>pics\\Finik_2.jpg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ref="AF67:AF129" ca="1" si="34">AS67</f>
        <v>pics\\Finik_2.jpg</v>
      </c>
      <c r="AI67" t="s">
        <v>68</v>
      </c>
      <c r="AO67">
        <f t="shared" ref="AO67:AO129" ca="1" si="35">RAND()</f>
        <v>0.81115148900513334</v>
      </c>
      <c r="AP67" t="str">
        <f t="shared" ref="AP67:AP129" ca="1" si="36">INDEX($AI$66:$AI$129,(RANK(AO67,$AO$66:$AO$129)))</f>
        <v>pics\\Finik_2.jpg</v>
      </c>
      <c r="AS67" t="str">
        <f t="shared" ref="AS67:AS97" ca="1" si="37">IF(G67="импл_",AP67,"")</f>
        <v>pics\\Finik_2.jpg</v>
      </c>
      <c r="AT67">
        <f t="shared" ca="1" si="31"/>
        <v>0.98906819960764858</v>
      </c>
      <c r="AU67" t="s">
        <v>697</v>
      </c>
      <c r="AV67" t="str">
        <f t="shared" ca="1" si="32"/>
        <v>sound\\Noviy_plod.wav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_С_веточкой_ли_</v>
      </c>
      <c r="BB67" t="str">
        <f t="shared" ref="BB67:BB128" si="38">IF(G67="экспл",AY67&amp;AX67&amp;"."&amp;AZ67,IF(G67="импл_",BA67&amp;AX67&amp;"?"))</f>
        <v>_С_веточкой_ли_РЕНАН?</v>
      </c>
      <c r="BD67" cm="1">
        <f t="array" aca="1" ref="BD67" ca="1">INDEX(L67:L74,(RANK(AT3,$AT$2:$AT$9)))</f>
        <v>2073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VLOOKUP(B68,audio_list_stym!$A$3:$BP$18,37,FALSE)</f>
        <v>14</v>
      </c>
      <c r="F68" t="str">
        <f>VLOOKUP(E68,metki!$A$2:$B$9,2,FALSE)</f>
        <v>импл_новые_с_названием</v>
      </c>
      <c r="G68" t="str">
        <f t="shared" si="29"/>
        <v>импл_</v>
      </c>
      <c r="H68" t="str">
        <f>VLOOKUP(B68,audio_list_stym!$A$3:$AJ$18,5,FALSE)</f>
        <v>Ackee</v>
      </c>
      <c r="I68" t="s">
        <v>690</v>
      </c>
      <c r="J68" t="str">
        <f t="shared" si="30"/>
        <v>Ackee_3</v>
      </c>
      <c r="L68">
        <f>VLOOKUP(J68,total_visual_stym!$A$2:$D$129,2,FALSE)</f>
        <v>2067</v>
      </c>
      <c r="M68" t="str">
        <f>VLOOKUP(J68,total_visual_stym!$A$2:$D$129,3,FALSE)</f>
        <v>pics\\Ackee_3.jpg</v>
      </c>
      <c r="N68">
        <f>VLOOKUP(J68,total_visual_stym!$A$1:$D$129,4,FALSE)</f>
        <v>208</v>
      </c>
      <c r="P68">
        <f>IF(G68="экспл",0,IF(G68="импл_",VLOOKUP(J68,quest_импл!$A$1:$J$129,7,FALSE),0))</f>
        <v>227</v>
      </c>
      <c r="Q68" t="str">
        <f>IF(G68="экспл",0,IF(G68="импл_",VLOOKUP(J68,quest_импл!$A$1:$J$129,8,FALSE),0))</f>
        <v>sound\\Rasskrit_li.wav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да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2058</v>
      </c>
      <c r="AD68" t="str">
        <f t="shared" ca="1" si="33"/>
        <v>pics\\Tomat_2.jpg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4"/>
        <v>pics\\Tomat_2.jpg</v>
      </c>
      <c r="AI68" t="s">
        <v>69</v>
      </c>
      <c r="AO68">
        <f t="shared" ca="1" si="35"/>
        <v>0.15783328064561863</v>
      </c>
      <c r="AP68" t="str">
        <f t="shared" ca="1" si="36"/>
        <v>pics\\Tomat_2.jpg</v>
      </c>
      <c r="AS68" t="str">
        <f t="shared" ca="1" si="37"/>
        <v>pics\\Tomat_2.jpg</v>
      </c>
      <c r="AT68">
        <f t="shared" ca="1" si="31"/>
        <v>0.75361349467151006</v>
      </c>
      <c r="AU68" t="s">
        <v>697</v>
      </c>
      <c r="AV68" t="str">
        <f t="shared" ca="1" si="32"/>
        <v>sound\\Noviy_plod.wav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_Раскрыт_ли_</v>
      </c>
      <c r="BB68" t="str">
        <f t="shared" si="38"/>
        <v>_Раскрыт_ли_РЕНАН?</v>
      </c>
      <c r="BD68" cm="1">
        <f t="array" aca="1" ref="BD68" ca="1">INDEX(L68:L75,(RANK(AT4,$AT$2:$AT$9)))</f>
        <v>2073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VLOOKUP(B69,audio_list_stym!$A$3:$BP$18,37,FALSE)</f>
        <v>14</v>
      </c>
      <c r="F69" t="str">
        <f>VLOOKUP(E69,metki!$A$2:$B$9,2,FALSE)</f>
        <v>импл_новые_с_названием</v>
      </c>
      <c r="G69" t="str">
        <f t="shared" si="29"/>
        <v>импл_</v>
      </c>
      <c r="H69" t="str">
        <f>VLOOKUP(B69,audio_list_stym!$A$3:$AJ$18,5,FALSE)</f>
        <v>Ackee</v>
      </c>
      <c r="I69" t="s">
        <v>691</v>
      </c>
      <c r="J69" t="str">
        <f t="shared" si="30"/>
        <v>Ackee_4</v>
      </c>
      <c r="L69">
        <f>VLOOKUP(J69,total_visual_stym!$A$2:$D$129,2,FALSE)</f>
        <v>2068</v>
      </c>
      <c r="M69" t="str">
        <f>VLOOKUP(J69,total_visual_stym!$A$2:$D$129,3,FALSE)</f>
        <v>pics\\Ackee_4.jpg</v>
      </c>
      <c r="N69">
        <f>VLOOKUP(J69,total_visual_stym!$A$1:$D$129,4,FALSE)</f>
        <v>208</v>
      </c>
      <c r="P69">
        <f>IF(G69="экспл",0,IF(G69="импл_",VLOOKUP(J69,quest_импл!$A$1:$J$129,7,FALSE),0))</f>
        <v>228</v>
      </c>
      <c r="Q69" t="str">
        <f>IF(G69="экспл",0,IF(G69="импл_",VLOOKUP(J69,quest_импл!$A$1:$J$129,8,FALSE),0))</f>
        <v>sound\\Pushistiy_li.wav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2042</v>
      </c>
      <c r="AD69" t="str">
        <f t="shared" ca="1" si="33"/>
        <v>pics\\Peper_2.jpg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4"/>
        <v>pics\\Peper_2.jpg</v>
      </c>
      <c r="AI69" t="s">
        <v>70</v>
      </c>
      <c r="AO69">
        <f t="shared" ca="1" si="35"/>
        <v>0.28744873917143188</v>
      </c>
      <c r="AP69" t="str">
        <f t="shared" ca="1" si="36"/>
        <v>pics\\Peper_2.jpg</v>
      </c>
      <c r="AS69" t="str">
        <f t="shared" ca="1" si="37"/>
        <v>pics\\Peper_2.jpg</v>
      </c>
      <c r="AT69">
        <f t="shared" ca="1" si="31"/>
        <v>1.1896218565431438E-3</v>
      </c>
      <c r="AU69" t="s">
        <v>697</v>
      </c>
      <c r="AV69" t="str">
        <f t="shared" ca="1" si="32"/>
        <v>sound\\Redkiy_plod.wav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_Пушистый_ли_</v>
      </c>
      <c r="BB69" t="str">
        <f t="shared" si="38"/>
        <v>_Пушистый_ли_РЕНАН?</v>
      </c>
      <c r="BD69" cm="1">
        <f t="array" aca="1" ref="BD69" ca="1">INDEX(L69:L76,(RANK(AT5,$AT$2:$AT$9)))</f>
        <v>2071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VLOOKUP(B70,audio_list_stym!$A$3:$BP$18,37,FALSE)</f>
        <v>14</v>
      </c>
      <c r="F70" t="str">
        <f>VLOOKUP(E70,metki!$A$2:$B$9,2,FALSE)</f>
        <v>импл_новые_с_названием</v>
      </c>
      <c r="G70" t="str">
        <f t="shared" si="29"/>
        <v>импл_</v>
      </c>
      <c r="H70" t="str">
        <f>VLOOKUP(B70,audio_list_stym!$A$3:$AJ$18,5,FALSE)</f>
        <v>Ackee</v>
      </c>
      <c r="I70" t="s">
        <v>692</v>
      </c>
      <c r="J70" t="str">
        <f t="shared" si="30"/>
        <v>Ackee_5</v>
      </c>
      <c r="L70">
        <f>VLOOKUP(J70,total_visual_stym!$A$2:$D$129,2,FALSE)</f>
        <v>2069</v>
      </c>
      <c r="M70" t="str">
        <f>VLOOKUP(J70,total_visual_stym!$A$2:$D$129,3,FALSE)</f>
        <v>pics\\Ackee_5.jpg</v>
      </c>
      <c r="N70">
        <f>VLOOKUP(J70,total_visual_stym!$A$1:$D$129,4,FALSE)</f>
        <v>208</v>
      </c>
      <c r="P70">
        <f>IF(G70="экспл",0,IF(G70="импл_",VLOOKUP(J70,quest_импл!$A$1:$J$129,7,FALSE),0))</f>
        <v>229</v>
      </c>
      <c r="Q70" t="str">
        <f>IF(G70="экспл",0,IF(G70="импл_",VLOOKUP(J70,quest_импл!$A$1:$J$129,8,FALSE),0))</f>
        <v>sound\\Kvadratniy_li.wav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2003</v>
      </c>
      <c r="AD70" t="str">
        <f t="shared" ca="1" si="33"/>
        <v>pics\\Banan_3.jpg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4"/>
        <v>pics\\Banan_3.jpg</v>
      </c>
      <c r="AI70" t="s">
        <v>71</v>
      </c>
      <c r="AO70">
        <f t="shared" ca="1" si="35"/>
        <v>0.96435169201276361</v>
      </c>
      <c r="AP70" t="str">
        <f t="shared" ca="1" si="36"/>
        <v>pics\\Banan_3.jpg</v>
      </c>
      <c r="AS70" t="str">
        <f t="shared" ca="1" si="37"/>
        <v>pics\\Banan_3.jpg</v>
      </c>
      <c r="AT70">
        <f t="shared" ca="1" si="31"/>
        <v>0.39197322661098477</v>
      </c>
      <c r="AU70" t="s">
        <v>697</v>
      </c>
      <c r="AV70" t="str">
        <f t="shared" ca="1" si="32"/>
        <v>sound\\Redkiy_plod.wav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_Квадратный_ли_</v>
      </c>
      <c r="BB70" t="str">
        <f t="shared" si="38"/>
        <v>_Квадратный_ли_РЕНАН?</v>
      </c>
      <c r="BD70" cm="1">
        <f t="array" aca="1" ref="BD70" ca="1">INDEX(L70:L77,(RANK(AT6,$AT$2:$AT$9)))</f>
        <v>2069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VLOOKUP(B71,audio_list_stym!$A$3:$BP$18,37,FALSE)</f>
        <v>14</v>
      </c>
      <c r="F71" t="str">
        <f>VLOOKUP(E71,metki!$A$2:$B$9,2,FALSE)</f>
        <v>импл_новые_с_названием</v>
      </c>
      <c r="G71" t="str">
        <f t="shared" si="29"/>
        <v>импл_</v>
      </c>
      <c r="H71" t="str">
        <f>VLOOKUP(B71,audio_list_stym!$A$3:$AJ$18,5,FALSE)</f>
        <v>Ackee</v>
      </c>
      <c r="I71" t="s">
        <v>693</v>
      </c>
      <c r="J71" t="str">
        <f t="shared" si="30"/>
        <v>Ackee_6</v>
      </c>
      <c r="L71">
        <f>VLOOKUP(J71,total_visual_stym!$A$2:$D$129,2,FALSE)</f>
        <v>2070</v>
      </c>
      <c r="M71" t="str">
        <f>VLOOKUP(J71,total_visual_stym!$A$2:$D$129,3,FALSE)</f>
        <v>pics\\Ackee_6.jpg</v>
      </c>
      <c r="N71">
        <f>VLOOKUP(J71,total_visual_stym!$A$1:$D$129,4,FALSE)</f>
        <v>208</v>
      </c>
      <c r="P71">
        <f>IF(G71="экспл",0,IF(G71="импл_",VLOOKUP(J71,quest_импл!$A$1:$J$129,7,FALSE),0))</f>
        <v>230</v>
      </c>
      <c r="Q71" t="str">
        <f>IF(G71="экспл",0,IF(G71="импл_",VLOOKUP(J71,quest_импл!$A$1:$J$129,8,FALSE),0))</f>
        <v>sound\\Sklizskiy_li.wav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2036</v>
      </c>
      <c r="AD71" t="str">
        <f t="shared" ca="1" si="33"/>
        <v>pics\\Limon_4.jpg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4"/>
        <v>pics\\Limon_4.jpg</v>
      </c>
      <c r="AI71" t="s">
        <v>72</v>
      </c>
      <c r="AO71">
        <f t="shared" ca="1" si="35"/>
        <v>0.3855000962485744</v>
      </c>
      <c r="AP71" t="str">
        <f t="shared" ca="1" si="36"/>
        <v>pics\\Limon_4.jpg</v>
      </c>
      <c r="AS71" t="str">
        <f t="shared" ca="1" si="37"/>
        <v>pics\\Limon_4.jpg</v>
      </c>
      <c r="AT71">
        <f t="shared" ca="1" si="31"/>
        <v>0.96562940737645009</v>
      </c>
      <c r="AU71" t="s">
        <v>697</v>
      </c>
      <c r="AV71" t="str">
        <f t="shared" ca="1" si="32"/>
        <v>sound\\Noviy_plod.wav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_Склизкий_ли_</v>
      </c>
      <c r="BB71" t="str">
        <f t="shared" si="38"/>
        <v>_Склизкий_ли_РЕНАН?</v>
      </c>
      <c r="BD71" cm="1">
        <f t="array" aca="1" ref="BD71" ca="1">INDEX(L71:L78,(RANK(AT7,$AT$2:$AT$9)))</f>
        <v>2074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VLOOKUP(B72,audio_list_stym!$A$3:$BP$18,37,FALSE)</f>
        <v>14</v>
      </c>
      <c r="F72" t="str">
        <f>VLOOKUP(E72,metki!$A$2:$B$9,2,FALSE)</f>
        <v>импл_новые_с_названием</v>
      </c>
      <c r="G72" t="str">
        <f t="shared" si="29"/>
        <v>импл_</v>
      </c>
      <c r="H72" t="str">
        <f>VLOOKUP(B72,audio_list_stym!$A$3:$AJ$18,5,FALSE)</f>
        <v>Ackee</v>
      </c>
      <c r="I72" t="s">
        <v>694</v>
      </c>
      <c r="J72" t="str">
        <f t="shared" si="30"/>
        <v>Ackee_7</v>
      </c>
      <c r="L72">
        <f>VLOOKUP(J72,total_visual_stym!$A$2:$D$129,2,FALSE)</f>
        <v>2071</v>
      </c>
      <c r="M72" t="str">
        <f>VLOOKUP(J72,total_visual_stym!$A$2:$D$129,3,FALSE)</f>
        <v>pics\\Ackee_7.jpg</v>
      </c>
      <c r="N72">
        <f>VLOOKUP(J72,total_visual_stym!$A$1:$D$129,4,FALSE)</f>
        <v>208</v>
      </c>
      <c r="P72">
        <f>IF(G72="экспл",0,IF(G72="импл_",VLOOKUP(J72,quest_импл!$A$1:$J$129,7,FALSE),0))</f>
        <v>231</v>
      </c>
      <c r="Q72" t="str">
        <f>IF(G72="экспл",0,IF(G72="импл_",VLOOKUP(J72,quest_импл!$A$1:$J$129,8,FALSE),0))</f>
        <v>sound\\Uvyadshiy_li.wav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да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2047</v>
      </c>
      <c r="AD72" t="str">
        <f t="shared" ca="1" si="33"/>
        <v>pics\\Peper_7.jpg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4"/>
        <v>pics\\Peper_7.jpg</v>
      </c>
      <c r="AI72" t="s">
        <v>73</v>
      </c>
      <c r="AO72">
        <f t="shared" ca="1" si="35"/>
        <v>0.26806045629385367</v>
      </c>
      <c r="AP72" t="str">
        <f t="shared" ca="1" si="36"/>
        <v>pics\\Peper_7.jpg</v>
      </c>
      <c r="AS72" t="str">
        <f t="shared" ca="1" si="37"/>
        <v>pics\\Peper_7.jpg</v>
      </c>
      <c r="AT72">
        <f t="shared" ca="1" si="31"/>
        <v>0.58393178445225091</v>
      </c>
      <c r="AU72" t="s">
        <v>697</v>
      </c>
      <c r="AV72" t="str">
        <f t="shared" ca="1" si="32"/>
        <v>sound\\Noviy_plod.wav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_Увядший_ли_</v>
      </c>
      <c r="BB72" t="str">
        <f t="shared" si="38"/>
        <v>_Увядший_ли_РЕНАН?</v>
      </c>
      <c r="BD72" cm="1">
        <f t="array" aca="1" ref="BD72" ca="1">INDEX(L72:L79,(RANK(AT8,$AT$2:$AT$9)))</f>
        <v>2073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VLOOKUP(B73,audio_list_stym!$A$3:$BP$18,37,FALSE)</f>
        <v>14</v>
      </c>
      <c r="F73" t="str">
        <f>VLOOKUP(E73,metki!$A$2:$B$9,2,FALSE)</f>
        <v>импл_новые_с_названием</v>
      </c>
      <c r="G73" t="str">
        <f t="shared" si="29"/>
        <v>импл_</v>
      </c>
      <c r="H73" t="str">
        <f>VLOOKUP(B73,audio_list_stym!$A$3:$AJ$18,5,FALSE)</f>
        <v>Ackee</v>
      </c>
      <c r="I73" t="s">
        <v>695</v>
      </c>
      <c r="J73" t="str">
        <f t="shared" si="30"/>
        <v>Ackee_8</v>
      </c>
      <c r="L73">
        <f>VLOOKUP(J73,total_visual_stym!$A$2:$D$129,2,FALSE)</f>
        <v>2072</v>
      </c>
      <c r="M73" t="str">
        <f>VLOOKUP(J73,total_visual_stym!$A$2:$D$129,3,FALSE)</f>
        <v>pics\\Ackee_8.jpg</v>
      </c>
      <c r="N73">
        <f>VLOOKUP(J73,total_visual_stym!$A$1:$D$129,4,FALSE)</f>
        <v>208</v>
      </c>
      <c r="P73">
        <f>IF(G73="экспл",0,IF(G73="импл_",VLOOKUP(J73,quest_импл!$A$1:$J$129,7,FALSE),0))</f>
        <v>232</v>
      </c>
      <c r="Q73" t="str">
        <f>IF(G73="экспл",0,IF(G73="импл_",VLOOKUP(J73,quest_импл!$A$1:$J$129,8,FALSE),0))</f>
        <v>sound\\Raznocvetniy_li.wav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2048</v>
      </c>
      <c r="AD73" t="str">
        <f t="shared" ca="1" si="33"/>
        <v>pics\\Peper_8.jpg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4"/>
        <v>pics\\Peper_8.jpg</v>
      </c>
      <c r="AI73" t="s">
        <v>74</v>
      </c>
      <c r="AO73">
        <f t="shared" ca="1" si="35"/>
        <v>0.26438158233094389</v>
      </c>
      <c r="AP73" t="str">
        <f t="shared" ca="1" si="36"/>
        <v>pics\\Peper_8.jpg</v>
      </c>
      <c r="AS73" t="str">
        <f t="shared" ca="1" si="37"/>
        <v>pics\\Peper_8.jpg</v>
      </c>
      <c r="AT73">
        <f t="shared" ca="1" si="31"/>
        <v>0.89380232287138139</v>
      </c>
      <c r="AU73" t="s">
        <v>697</v>
      </c>
      <c r="AV73" t="str">
        <f t="shared" ca="1" si="32"/>
        <v>sound\\Noviy_plod.wav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_Разноцветный_ли_</v>
      </c>
      <c r="BB73" t="str">
        <f t="shared" si="38"/>
        <v>_Разноцветный_ли_РЕНАН?</v>
      </c>
      <c r="BD73" cm="1">
        <f t="array" aca="1" ref="BD73" ca="1">INDEX(L73:L80,(RANK(AT9,$AT$2:$AT$9)))</f>
        <v>2077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VLOOKUP(B74,audio_list_stym!$A$3:$BP$18,37,FALSE)</f>
        <v>15</v>
      </c>
      <c r="F74" t="str">
        <f>VLOOKUP(E74,metki!$A$2:$B$9,2,FALSE)</f>
        <v>экспл_новые_с_названием</v>
      </c>
      <c r="G74" t="str">
        <f t="shared" si="29"/>
        <v>экспл</v>
      </c>
      <c r="H74" t="str">
        <f>VLOOKUP(B74,audio_list_stym!$A$3:$AJ$18,5,FALSE)</f>
        <v>Ake</v>
      </c>
      <c r="I74" t="s">
        <v>688</v>
      </c>
      <c r="J74" t="str">
        <f t="shared" si="30"/>
        <v>Ake_1</v>
      </c>
      <c r="L74">
        <f>VLOOKUP(J74,total_visual_stym!$A$2:$D$129,2,FALSE)</f>
        <v>2073</v>
      </c>
      <c r="M74" t="str">
        <f>VLOOKUP(J74,total_visual_stym!$A$2:$D$129,3,FALSE)</f>
        <v>pics\\Ake_1.jpg</v>
      </c>
      <c r="N74">
        <f>VLOOKUP(J74,total_visual_stym!$A$1:$D$129,4,FALSE)</f>
        <v>209</v>
      </c>
      <c r="AD74" t="str">
        <f t="shared" ca="1" si="33"/>
        <v>pics\\dis34.jpg</v>
      </c>
      <c r="AE74" s="22" t="str">
        <f t="array" aca="1" ref="AE74" ca="1">IF(G74="экспл",INDEX(total_visual_stym!$C$146:$C$209,(RANK(total_visual_stym!E154,total_visual_stym!$E$146:$E$209))),0)</f>
        <v>pics\\dis34.jpg</v>
      </c>
      <c r="AF74" s="22" t="str">
        <f t="shared" si="34"/>
        <v/>
      </c>
      <c r="AI74" t="s">
        <v>76</v>
      </c>
      <c r="AO74">
        <f t="shared" ca="1" si="35"/>
        <v>0.56383578241838139</v>
      </c>
      <c r="AP74" t="str">
        <f t="shared" ca="1" si="36"/>
        <v>pics\\Goroh_6.jpg</v>
      </c>
      <c r="AS74" t="str">
        <f t="shared" si="37"/>
        <v/>
      </c>
      <c r="AT74">
        <f t="shared" ca="1" si="31"/>
        <v>0.16784008642096215</v>
      </c>
      <c r="AU74" t="s">
        <v>697</v>
      </c>
      <c r="AV74" t="str">
        <f t="shared" ca="1" si="32"/>
        <v>sound\\Redkiy_plod.wav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e">
        <f>VLOOKUP(Q74,audio_list_stym!$B$2:$BQ$299,68,FALSE)</f>
        <v>#N/A</v>
      </c>
      <c r="BB74" t="e">
        <f t="shared" si="38"/>
        <v>#N/A</v>
      </c>
      <c r="BC74">
        <f>A74</f>
        <v>1210</v>
      </c>
      <c r="BD74" cm="1">
        <f t="array" aca="1" ref="BD74" ca="1">INDEX($L$74:$L$81,(RANK(AT2,$AT$2:$AT$9)))</f>
        <v>2074</v>
      </c>
      <c r="BE74" cm="1">
        <f t="array" aca="1" ref="BE74" ca="1">INDEX(BD66:BD73,(RANK(AT3,$AT$2:$AT$9)))</f>
        <v>2077</v>
      </c>
      <c r="BF74" cm="1">
        <f t="array" aca="1" ref="BF74" ca="1">INDEX(BD82:BD105,(RANK(AT3,$AT$2:$AT$17)))</f>
        <v>2094</v>
      </c>
      <c r="BG74" cm="1">
        <f t="array" aca="1" ref="BG74" ca="1">INDEX(BD106:BD129,(RANK(AT3,$AT$2:$AT$9)))</f>
        <v>2134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VLOOKUP(B75,audio_list_stym!$A$3:$BP$18,37,FALSE)</f>
        <v>15</v>
      </c>
      <c r="F75" t="str">
        <f>VLOOKUP(E75,metki!$A$2:$B$9,2,FALSE)</f>
        <v>экспл_новые_с_названием</v>
      </c>
      <c r="G75" t="str">
        <f t="shared" si="29"/>
        <v>экспл</v>
      </c>
      <c r="H75" t="str">
        <f>VLOOKUP(B75,audio_list_stym!$A$3:$AJ$18,5,FALSE)</f>
        <v>Ake</v>
      </c>
      <c r="I75" t="s">
        <v>689</v>
      </c>
      <c r="J75" t="str">
        <f t="shared" si="30"/>
        <v>Ake_2</v>
      </c>
      <c r="L75">
        <f>VLOOKUP(J75,total_visual_stym!$A$2:$D$129,2,FALSE)</f>
        <v>2074</v>
      </c>
      <c r="M75" t="str">
        <f>VLOOKUP(J75,total_visual_stym!$A$2:$D$129,3,FALSE)</f>
        <v>pics\\Ake_2.jpg</v>
      </c>
      <c r="N75">
        <f>VLOOKUP(J75,total_visual_stym!$A$1:$D$129,4,FALSE)</f>
        <v>209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106</v>
      </c>
      <c r="Z75" t="str">
        <f>IF(G75="экспл",VLOOKUP(J75,quest_экспл!$A$1:$N$129,12,FALSE),IF(G75="импл_",0,0))</f>
        <v>sound\\Prodolgovatiy_li_on.wav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2175</v>
      </c>
      <c r="AD75" t="str">
        <f t="shared" ca="1" si="33"/>
        <v>pics\\dis5.jpg</v>
      </c>
      <c r="AE75" s="22" t="str">
        <f t="array" aca="1" ref="AE75" ca="1">IF(G75="экспл",INDEX(total_visual_stym!$C$146:$C$209,(RANK(total_visual_stym!E155,total_visual_stym!$E$146:$E$209))),0)</f>
        <v>pics\\dis5.jpg</v>
      </c>
      <c r="AF75" s="22" t="str">
        <f t="shared" si="34"/>
        <v/>
      </c>
      <c r="AI75" t="s">
        <v>77</v>
      </c>
      <c r="AO75">
        <f t="shared" ca="1" si="35"/>
        <v>0.63647665225324979</v>
      </c>
      <c r="AP75" t="str">
        <f t="shared" ca="1" si="36"/>
        <v>pics\\Goroh_2.jpg</v>
      </c>
      <c r="AS75" t="str">
        <f t="shared" si="37"/>
        <v/>
      </c>
      <c r="AT75">
        <f t="shared" ca="1" si="31"/>
        <v>3.6741859787428832E-2</v>
      </c>
      <c r="AU75" t="s">
        <v>697</v>
      </c>
      <c r="AV75" t="str">
        <f t="shared" ca="1" si="32"/>
        <v>sound\\Redkiy_plod.wav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_Продолговатый_ли_он?</v>
      </c>
      <c r="BA75" t="e">
        <f>VLOOKUP(Q75,audio_list_stym!$B$2:$BQ$299,68,FALSE)</f>
        <v>#N/A</v>
      </c>
      <c r="BB75" t="str">
        <f t="shared" si="38"/>
        <v>Посмотрите,_вот_БАРОХ._Продолговатый_ли_он?</v>
      </c>
      <c r="BD75" cm="1">
        <f t="array" aca="1" ref="BD75" ca="1">INDEX($L$74:$L$81,(RANK(AT3,$AT$2:$AT$9)))</f>
        <v>2080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VLOOKUP(B76,audio_list_stym!$A$3:$BP$18,37,FALSE)</f>
        <v>15</v>
      </c>
      <c r="F76" t="str">
        <f>VLOOKUP(E76,metki!$A$2:$B$9,2,FALSE)</f>
        <v>экспл_новые_с_названием</v>
      </c>
      <c r="G76" t="str">
        <f t="shared" si="29"/>
        <v>экспл</v>
      </c>
      <c r="H76" t="str">
        <f>VLOOKUP(B76,audio_list_stym!$A$3:$AJ$18,5,FALSE)</f>
        <v>Ake</v>
      </c>
      <c r="I76" t="s">
        <v>690</v>
      </c>
      <c r="J76" t="str">
        <f t="shared" si="30"/>
        <v>Ake_3</v>
      </c>
      <c r="L76">
        <f>VLOOKUP(J76,total_visual_stym!$A$2:$D$129,2,FALSE)</f>
        <v>2075</v>
      </c>
      <c r="M76" t="str">
        <f>VLOOKUP(J76,total_visual_stym!$A$2:$D$129,3,FALSE)</f>
        <v>pics\\Ake_3.jpg</v>
      </c>
      <c r="N76">
        <f>VLOOKUP(J76,total_visual_stym!$A$1:$D$129,4,FALSE)</f>
        <v>209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107</v>
      </c>
      <c r="Z76" t="str">
        <f>IF(G76="экспл",VLOOKUP(J76,quest_экспл!$A$1:$N$129,12,FALSE),IF(G76="импл_",0,0))</f>
        <v>sound\\Pyatnistiy_li_on.wav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2189</v>
      </c>
      <c r="AD76" t="str">
        <f t="shared" ca="1" si="33"/>
        <v>pics\\dis33.jpg</v>
      </c>
      <c r="AE76" s="22" t="str">
        <f t="array" aca="1" ref="AE76" ca="1">IF(G76="экспл",INDEX(total_visual_stym!$C$146:$C$209,(RANK(total_visual_stym!E156,total_visual_stym!$E$146:$E$209))),0)</f>
        <v>pics\\dis33.jpg</v>
      </c>
      <c r="AF76" s="22" t="str">
        <f t="shared" si="34"/>
        <v/>
      </c>
      <c r="AI76" t="s">
        <v>78</v>
      </c>
      <c r="AO76">
        <f t="shared" ca="1" si="35"/>
        <v>0.78165893451884139</v>
      </c>
      <c r="AP76" t="str">
        <f t="shared" ca="1" si="36"/>
        <v>pics\\Finik_3.jpg</v>
      </c>
      <c r="AS76" t="str">
        <f t="shared" si="37"/>
        <v/>
      </c>
      <c r="AT76">
        <f t="shared" ca="1" si="31"/>
        <v>0.91590350220457228</v>
      </c>
      <c r="AU76" t="s">
        <v>697</v>
      </c>
      <c r="AV76" t="str">
        <f t="shared" ca="1" si="32"/>
        <v>sound\\Noviy_plod.wav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_Пятнистый_ли_он?</v>
      </c>
      <c r="BA76" t="e">
        <f>VLOOKUP(Q76,audio_list_stym!$B$2:$BQ$299,68,FALSE)</f>
        <v>#N/A</v>
      </c>
      <c r="BB76" t="str">
        <f t="shared" si="38"/>
        <v>Вот_БАРОХ._Пятнистый_ли_он?</v>
      </c>
      <c r="BD76" cm="1">
        <f t="array" aca="1" ref="BD76" ca="1">INDEX($L$74:$L$81,(RANK(AT4,$AT$2:$AT$9)))</f>
        <v>2079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VLOOKUP(B77,audio_list_stym!$A$3:$BP$18,37,FALSE)</f>
        <v>15</v>
      </c>
      <c r="F77" t="str">
        <f>VLOOKUP(E77,metki!$A$2:$B$9,2,FALSE)</f>
        <v>экспл_новые_с_названием</v>
      </c>
      <c r="G77" t="str">
        <f t="shared" si="29"/>
        <v>экспл</v>
      </c>
      <c r="H77" t="str">
        <f>VLOOKUP(B77,audio_list_stym!$A$3:$AJ$18,5,FALSE)</f>
        <v>Ake</v>
      </c>
      <c r="I77" t="s">
        <v>691</v>
      </c>
      <c r="J77" t="str">
        <f t="shared" si="30"/>
        <v>Ake_4</v>
      </c>
      <c r="L77">
        <f>VLOOKUP(J77,total_visual_stym!$A$2:$D$129,2,FALSE)</f>
        <v>2076</v>
      </c>
      <c r="M77" t="str">
        <f>VLOOKUP(J77,total_visual_stym!$A$2:$D$129,3,FALSE)</f>
        <v>pics\\Ake_4.jpg</v>
      </c>
      <c r="N77">
        <f>VLOOKUP(J77,total_visual_stym!$A$1:$D$129,4,FALSE)</f>
        <v>209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108</v>
      </c>
      <c r="Z77" t="str">
        <f>IF(G77="экспл",VLOOKUP(J77,quest_экспл!$A$1:$N$129,12,FALSE),IF(G77="импл_",0,0))</f>
        <v>sound\\On_s_kozhuroy.wav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2221</v>
      </c>
      <c r="AD77" t="str">
        <f t="shared" ca="1" si="33"/>
        <v>pics\\dis28.jpg</v>
      </c>
      <c r="AE77" s="22" t="str">
        <f t="array" aca="1" ref="AE77" ca="1">IF(G77="экспл",INDEX(total_visual_stym!$C$146:$C$209,(RANK(total_visual_stym!E157,total_visual_stym!$E$146:$E$209))),0)</f>
        <v>pics\\dis28.jpg</v>
      </c>
      <c r="AF77" s="22" t="str">
        <f t="shared" si="34"/>
        <v/>
      </c>
      <c r="AI77" t="s">
        <v>79</v>
      </c>
      <c r="AO77">
        <f t="shared" ca="1" si="35"/>
        <v>0.99295084149878854</v>
      </c>
      <c r="AP77" t="str">
        <f t="shared" ca="1" si="36"/>
        <v>pics\\Banan_1.jpg</v>
      </c>
      <c r="AS77" t="str">
        <f t="shared" si="37"/>
        <v/>
      </c>
      <c r="AT77">
        <f t="shared" ca="1" si="31"/>
        <v>0.4055680686610138</v>
      </c>
      <c r="AU77" t="s">
        <v>697</v>
      </c>
      <c r="AV77" t="str">
        <f t="shared" ca="1" si="32"/>
        <v>sound\\Redkiy_plod.wav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_Он_с_кожурой?</v>
      </c>
      <c r="BA77" t="e">
        <f>VLOOKUP(Q77,audio_list_stym!$B$2:$BQ$299,68,FALSE)</f>
        <v>#N/A</v>
      </c>
      <c r="BB77" t="str">
        <f t="shared" si="38"/>
        <v>Это_БАРОХ._Он_с_кожурой?</v>
      </c>
      <c r="BD77" cm="1">
        <f t="array" aca="1" ref="BD77" ca="1">INDEX($L$74:$L$81,(RANK(AT5,$AT$2:$AT$9)))</f>
        <v>2076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VLOOKUP(B78,audio_list_stym!$A$3:$BP$18,37,FALSE)</f>
        <v>15</v>
      </c>
      <c r="F78" t="str">
        <f>VLOOKUP(E78,metki!$A$2:$B$9,2,FALSE)</f>
        <v>экспл_новые_с_названием</v>
      </c>
      <c r="G78" t="str">
        <f t="shared" si="29"/>
        <v>экспл</v>
      </c>
      <c r="H78" t="str">
        <f>VLOOKUP(B78,audio_list_stym!$A$3:$AJ$18,5,FALSE)</f>
        <v>Ake</v>
      </c>
      <c r="I78" t="s">
        <v>692</v>
      </c>
      <c r="J78" t="str">
        <f t="shared" si="30"/>
        <v>Ake_5</v>
      </c>
      <c r="L78">
        <f>VLOOKUP(J78,total_visual_stym!$A$2:$D$129,2,FALSE)</f>
        <v>2077</v>
      </c>
      <c r="M78" t="str">
        <f>VLOOKUP(J78,total_visual_stym!$A$2:$D$129,3,FALSE)</f>
        <v>pics\\Ake_5.jpg</v>
      </c>
      <c r="N78">
        <f>VLOOKUP(J78,total_visual_stym!$A$1:$D$129,4,FALSE)</f>
        <v>209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109</v>
      </c>
      <c r="Z78" t="str">
        <f>IF(G78="экспл",VLOOKUP(J78,quest_экспл!$A$1:$N$129,12,FALSE),IF(G78="импл_",0,0))</f>
        <v>sound\\Fioletoviy_li_on.wav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2176</v>
      </c>
      <c r="AD78" t="str">
        <f t="shared" ca="1" si="33"/>
        <v>pics\\dis21.jpg</v>
      </c>
      <c r="AE78" s="22" t="str">
        <f t="array" aca="1" ref="AE78" ca="1">IF(G78="экспл",INDEX(total_visual_stym!$C$146:$C$209,(RANK(total_visual_stym!E158,total_visual_stym!$E$146:$E$209))),0)</f>
        <v>pics\\dis21.jpg</v>
      </c>
      <c r="AF78" s="22" t="str">
        <f t="shared" si="34"/>
        <v/>
      </c>
      <c r="AI78" t="s">
        <v>80</v>
      </c>
      <c r="AO78">
        <f t="shared" ca="1" si="35"/>
        <v>0.27116756749516757</v>
      </c>
      <c r="AP78" t="str">
        <f t="shared" ca="1" si="36"/>
        <v>pics\\Peper_6.jpg</v>
      </c>
      <c r="AS78" t="str">
        <f t="shared" si="37"/>
        <v/>
      </c>
      <c r="AT78">
        <f t="shared" ca="1" si="31"/>
        <v>0.500782497197235</v>
      </c>
      <c r="AU78" t="s">
        <v>697</v>
      </c>
      <c r="AV78" t="str">
        <f t="shared" ca="1" si="32"/>
        <v>sound\\Noviy_plod.wav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_Синий_ли_он?</v>
      </c>
      <c r="BA78" t="e">
        <f>VLOOKUP(Q78,audio_list_stym!$B$2:$BQ$299,68,FALSE)</f>
        <v>#N/A</v>
      </c>
      <c r="BB78" t="str">
        <f t="shared" si="38"/>
        <v>На_картинке_БАРОХ._Синий_ли_он?</v>
      </c>
      <c r="BD78" cm="1">
        <f t="array" aca="1" ref="BD78" ca="1">INDEX($L$74:$L$81,(RANK(AT6,$AT$2:$AT$9)))</f>
        <v>2073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VLOOKUP(B79,audio_list_stym!$A$3:$BP$18,37,FALSE)</f>
        <v>15</v>
      </c>
      <c r="F79" t="str">
        <f>VLOOKUP(E79,metki!$A$2:$B$9,2,FALSE)</f>
        <v>экспл_новые_с_названием</v>
      </c>
      <c r="G79" t="str">
        <f t="shared" si="29"/>
        <v>экспл</v>
      </c>
      <c r="H79" t="str">
        <f>VLOOKUP(B79,audio_list_stym!$A$3:$AJ$18,5,FALSE)</f>
        <v>Ake</v>
      </c>
      <c r="I79" t="s">
        <v>693</v>
      </c>
      <c r="J79" t="str">
        <f t="shared" si="30"/>
        <v>Ake_6</v>
      </c>
      <c r="L79">
        <f>VLOOKUP(J79,total_visual_stym!$A$2:$D$129,2,FALSE)</f>
        <v>2078</v>
      </c>
      <c r="M79" t="str">
        <f>VLOOKUP(J79,total_visual_stym!$A$2:$D$129,3,FALSE)</f>
        <v>pics\\Ake_6.jpg</v>
      </c>
      <c r="N79">
        <f>VLOOKUP(J79,total_visual_stym!$A$1:$D$129,4,FALSE)</f>
        <v>209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110</v>
      </c>
      <c r="Z79" t="str">
        <f>IF(G79="экспл",VLOOKUP(J79,quest_экспл!$A$1:$N$129,12,FALSE),IF(G79="импл_",0,0))</f>
        <v>sound\\On_s_dolkami.wav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2205</v>
      </c>
      <c r="AD79" t="str">
        <f t="shared" ca="1" si="33"/>
        <v>pics\\dis46.jpg</v>
      </c>
      <c r="AE79" s="22" t="str">
        <f t="array" aca="1" ref="AE79" ca="1">IF(G79="экспл",INDEX(total_visual_stym!$C$146:$C$209,(RANK(total_visual_stym!E159,total_visual_stym!$E$146:$E$209))),0)</f>
        <v>pics\\dis46.jpg</v>
      </c>
      <c r="AF79" s="22" t="str">
        <f t="shared" si="34"/>
        <v/>
      </c>
      <c r="AI79" t="s">
        <v>81</v>
      </c>
      <c r="AO79">
        <f t="shared" ca="1" si="35"/>
        <v>0.33070813583061509</v>
      </c>
      <c r="AP79" t="str">
        <f t="shared" ca="1" si="36"/>
        <v>pics\\Peper_1.jpg</v>
      </c>
      <c r="AS79" t="str">
        <f t="shared" si="37"/>
        <v/>
      </c>
      <c r="AT79">
        <f t="shared" ca="1" si="31"/>
        <v>0.95389933234541535</v>
      </c>
      <c r="AU79" t="s">
        <v>697</v>
      </c>
      <c r="AV79" t="str">
        <f t="shared" ca="1" si="32"/>
        <v>sound\\Noviy_plod.wav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_Он_с_дольками?</v>
      </c>
      <c r="BA79" t="e">
        <f>VLOOKUP(Q79,audio_list_stym!$B$2:$BQ$299,68,FALSE)</f>
        <v>#N/A</v>
      </c>
      <c r="BB79" t="str">
        <f t="shared" si="38"/>
        <v>На_мониторе_БАРОХ._Он_с_дольками?</v>
      </c>
      <c r="BD79" cm="1">
        <f t="array" aca="1" ref="BD79" ca="1">INDEX($L$74:$L$81,(RANK(AT7,$AT$2:$AT$9)))</f>
        <v>2077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VLOOKUP(B80,audio_list_stym!$A$3:$BP$18,37,FALSE)</f>
        <v>15</v>
      </c>
      <c r="F80" t="str">
        <f>VLOOKUP(E80,metki!$A$2:$B$9,2,FALSE)</f>
        <v>экспл_новые_с_названием</v>
      </c>
      <c r="G80" t="str">
        <f t="shared" si="29"/>
        <v>экспл</v>
      </c>
      <c r="H80" t="str">
        <f>VLOOKUP(B80,audio_list_stym!$A$3:$AJ$18,5,FALSE)</f>
        <v>Ake</v>
      </c>
      <c r="I80" t="s">
        <v>694</v>
      </c>
      <c r="J80" t="str">
        <f t="shared" si="30"/>
        <v>Ake_7</v>
      </c>
      <c r="L80">
        <f>VLOOKUP(J80,total_visual_stym!$A$2:$D$129,2,FALSE)</f>
        <v>2079</v>
      </c>
      <c r="M80" t="str">
        <f>VLOOKUP(J80,total_visual_stym!$A$2:$D$129,3,FALSE)</f>
        <v>pics\\Ake_7.jpg</v>
      </c>
      <c r="N80">
        <f>VLOOKUP(J80,total_visual_stym!$A$1:$D$129,4,FALSE)</f>
        <v>209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111</v>
      </c>
      <c r="Z80" t="str">
        <f>IF(G80="экспл",VLOOKUP(J80,quest_экспл!$A$1:$N$129,12,FALSE),IF(G80="импл_",0,0))</f>
        <v>sound\\On_visushenniy.wav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2190</v>
      </c>
      <c r="AD80" t="str">
        <f t="shared" ca="1" si="33"/>
        <v>pics\\dis27.jpg</v>
      </c>
      <c r="AE80" s="22" t="str">
        <f t="array" aca="1" ref="AE80" ca="1">IF(G80="экспл",INDEX(total_visual_stym!$C$146:$C$209,(RANK(total_visual_stym!E160,total_visual_stym!$E$146:$E$209))),0)</f>
        <v>pics\\dis27.jpg</v>
      </c>
      <c r="AF80" s="22" t="str">
        <f t="shared" si="34"/>
        <v/>
      </c>
      <c r="AI80" t="s">
        <v>82</v>
      </c>
      <c r="AO80">
        <f t="shared" ca="1" si="35"/>
        <v>0.25703431854646863</v>
      </c>
      <c r="AP80" t="str">
        <f t="shared" ca="1" si="36"/>
        <v>pics\\Redis_1.jpg</v>
      </c>
      <c r="AS80" t="str">
        <f t="shared" si="37"/>
        <v/>
      </c>
      <c r="AT80">
        <f t="shared" ca="1" si="31"/>
        <v>0.42354983446810968</v>
      </c>
      <c r="AU80" t="s">
        <v>697</v>
      </c>
      <c r="AV80" t="str">
        <f t="shared" ca="1" si="32"/>
        <v>sound\\Redkiy_plod.wav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_Он_высушенный?</v>
      </c>
      <c r="BA80" t="e">
        <f>VLOOKUP(Q80,audio_list_stym!$B$2:$BQ$299,68,FALSE)</f>
        <v>#N/A</v>
      </c>
      <c r="BB80" t="str">
        <f t="shared" si="38"/>
        <v>Перед_Вами_БАРОХ._Он_высушенный?</v>
      </c>
      <c r="BD80" cm="1">
        <f t="array" aca="1" ref="BD80" ca="1">INDEX($L$74:$L$81,(RANK(AT8,$AT$2:$AT$9)))</f>
        <v>2075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VLOOKUP(B81,audio_list_stym!$A$3:$BP$18,37,FALSE)</f>
        <v>15</v>
      </c>
      <c r="F81" t="str">
        <f>VLOOKUP(E81,metki!$A$2:$B$9,2,FALSE)</f>
        <v>экспл_новые_с_названием</v>
      </c>
      <c r="G81" t="str">
        <f t="shared" si="29"/>
        <v>экспл</v>
      </c>
      <c r="H81" t="str">
        <f>VLOOKUP(B81,audio_list_stym!$A$3:$AJ$18,5,FALSE)</f>
        <v>Ake</v>
      </c>
      <c r="I81" t="s">
        <v>695</v>
      </c>
      <c r="J81" t="str">
        <f t="shared" si="30"/>
        <v>Ake_8</v>
      </c>
      <c r="L81">
        <f>VLOOKUP(J81,total_visual_stym!$A$2:$D$129,2,FALSE)</f>
        <v>2080</v>
      </c>
      <c r="M81" t="str">
        <f>VLOOKUP(J81,total_visual_stym!$A$2:$D$129,3,FALSE)</f>
        <v>pics\\Ake_8.jpg</v>
      </c>
      <c r="N81">
        <f>VLOOKUP(J81,total_visual_stym!$A$1:$D$129,4,FALSE)</f>
        <v>209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112</v>
      </c>
      <c r="Z81" t="str">
        <f>IF(G81="экспл",VLOOKUP(J81,quest_экспл!$A$1:$N$129,12,FALSE),IF(G81="импл_",0,0))</f>
        <v>sound\\Myatiy_li_on.wav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2230</v>
      </c>
      <c r="AD81" t="str">
        <f t="shared" ca="1" si="33"/>
        <v>pics\\dis8.jpg</v>
      </c>
      <c r="AE81" s="22" t="str">
        <f t="array" aca="1" ref="AE81" ca="1">IF(G81="экспл",INDEX(total_visual_stym!$C$146:$C$209,(RANK(total_visual_stym!E161,total_visual_stym!$E$146:$E$209))),0)</f>
        <v>pics\\dis8.jpg</v>
      </c>
      <c r="AF81" s="22" t="str">
        <f t="shared" si="34"/>
        <v/>
      </c>
      <c r="AI81" t="s">
        <v>83</v>
      </c>
      <c r="AO81">
        <f t="shared" ca="1" si="35"/>
        <v>0.28150823765461486</v>
      </c>
      <c r="AP81" t="str">
        <f t="shared" ca="1" si="36"/>
        <v>pics\\Peper_4.jpg</v>
      </c>
      <c r="AS81" t="str">
        <f t="shared" si="37"/>
        <v/>
      </c>
      <c r="AT81">
        <f t="shared" ca="1" si="31"/>
        <v>0.82588132169720807</v>
      </c>
      <c r="AU81" t="s">
        <v>697</v>
      </c>
      <c r="AV81" t="str">
        <f t="shared" ca="1" si="32"/>
        <v>sound\\Noviy_plod.wav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_Мятый_ли_он?</v>
      </c>
      <c r="BA81" t="e">
        <f>VLOOKUP(Q81,audio_list_stym!$B$2:$BQ$299,68,FALSE)</f>
        <v>#N/A</v>
      </c>
      <c r="BB81" t="str">
        <f t="shared" si="38"/>
        <v>Вы_видите_БАРОХ._Мятый_ли_он?</v>
      </c>
      <c r="BD81" cm="1">
        <f t="array" aca="1" ref="BD81" ca="1">INDEX($L$74:$L$81,(RANK(AT9,$AT$2:$AT$9)))</f>
        <v>2078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VLOOKUP(B82,audio_list_stym!$A$3:$BP$18,37,FALSE)</f>
        <v>16</v>
      </c>
      <c r="F82" t="str">
        <f>VLOOKUP(E82,metki!$A$2:$B$9,2,FALSE)</f>
        <v>импл_новые_без_названия</v>
      </c>
      <c r="G82" t="str">
        <f t="shared" si="29"/>
        <v>импл_</v>
      </c>
      <c r="H82" t="str">
        <f>VLOOKUP(B82,audio_list_stym!$A$3:$AJ$18,5,FALSE)</f>
        <v>Finger</v>
      </c>
      <c r="I82" t="s">
        <v>688</v>
      </c>
      <c r="J82" t="str">
        <f t="shared" si="30"/>
        <v>Finger_1</v>
      </c>
      <c r="L82">
        <f>VLOOKUP(J82,total_visual_stym!$A$2:$D$129,2,FALSE)</f>
        <v>2081</v>
      </c>
      <c r="M82" t="str">
        <f>VLOOKUP(J82,total_visual_stym!$A$2:$D$129,3,FALSE)</f>
        <v>pics\\Finger_1.jpg</v>
      </c>
      <c r="N82">
        <f>VLOOKUP(J82,total_visual_stym!$A$1:$D$129,4,FALSE)</f>
        <v>210</v>
      </c>
      <c r="AD82" t="str">
        <f t="shared" ca="1" si="33"/>
        <v>pics\\Finik_6.jpg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4"/>
        <v>pics\\Finik_6.jpg</v>
      </c>
      <c r="AI82" t="s">
        <v>84</v>
      </c>
      <c r="AO82">
        <f t="shared" ca="1" si="35"/>
        <v>0.75760709343464205</v>
      </c>
      <c r="AP82" t="str">
        <f t="shared" ca="1" si="36"/>
        <v>pics\\Finik_6.jpg</v>
      </c>
      <c r="AS82" t="str">
        <f t="shared" ca="1" si="37"/>
        <v>pics\\Finik_6.jpg</v>
      </c>
      <c r="AT82">
        <f t="shared" ca="1" si="31"/>
        <v>0.30710674456191467</v>
      </c>
      <c r="AU82" t="s">
        <v>697</v>
      </c>
      <c r="AV82" t="str">
        <f t="shared" ca="1" si="32"/>
        <v>sound\\Redkiy_plod.wav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e">
        <f>VLOOKUP(Q82,audio_list_stym!$B$2:$BQ$299,68,FALSE)</f>
        <v>#N/A</v>
      </c>
      <c r="BB82" t="e">
        <f t="shared" si="38"/>
        <v>#N/A</v>
      </c>
      <c r="BC82">
        <f>A82</f>
        <v>1211</v>
      </c>
      <c r="BD82" cm="1">
        <f t="array" aca="1" ref="BD82" ca="1">INDEX($L$82:$L$89,(RANK(AT2,$AT$2:$AT$9)))</f>
        <v>2082</v>
      </c>
      <c r="BE82" cm="1">
        <f t="array" aca="1" ref="BE82" ca="1">INDEX(BD66:BD81,(RANK(AT4,$AT$2:$AT$17)))</f>
        <v>2075</v>
      </c>
      <c r="BF82" cm="1">
        <f t="array" aca="1" ref="BF82" ca="1">INDEX(BD90:BD105,(RANK(AT4,$AT$2:$AT$17)))</f>
        <v>2115</v>
      </c>
      <c r="BG82" cm="1">
        <f t="array" aca="1" ref="BG82" ca="1">INDEX(BD106:BD129,(RANK(AT4,$AT$2:$AT$9)))</f>
        <v>2131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VLOOKUP(B83,audio_list_stym!$A$3:$BP$18,37,FALSE)</f>
        <v>16</v>
      </c>
      <c r="F83" t="str">
        <f>VLOOKUP(E83,metki!$A$2:$B$9,2,FALSE)</f>
        <v>импл_новые_без_названия</v>
      </c>
      <c r="G83" t="str">
        <f t="shared" si="29"/>
        <v>импл_</v>
      </c>
      <c r="H83" t="str">
        <f>VLOOKUP(B83,audio_list_stym!$A$3:$AJ$18,5,FALSE)</f>
        <v>Finger</v>
      </c>
      <c r="I83" t="s">
        <v>689</v>
      </c>
      <c r="J83" t="str">
        <f t="shared" si="30"/>
        <v>Finger_2</v>
      </c>
      <c r="L83">
        <f>VLOOKUP(J83,total_visual_stym!$A$2:$D$129,2,FALSE)</f>
        <v>2082</v>
      </c>
      <c r="M83" t="str">
        <f>VLOOKUP(J83,total_visual_stym!$A$2:$D$129,3,FALSE)</f>
        <v>pics\\Finger_2.jpg</v>
      </c>
      <c r="N83">
        <f>VLOOKUP(J83,total_visual_stym!$A$1:$D$129,4,FALSE)</f>
        <v>210</v>
      </c>
      <c r="P83">
        <f>IF(G83="экспл",0,IF(G83="импл_",VLOOKUP(J83,quest_импл!$A$1:$J$129,7,FALSE),0))</f>
        <v>242</v>
      </c>
      <c r="Q83" t="str">
        <f>IF(G83="экспл",0,IF(G83="импл_",VLOOKUP(J83,quest_импл!$A$1:$J$129,8,FALSE),0))</f>
        <v>sound\\Nadloman_li.wav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2015</v>
      </c>
      <c r="AD83" t="str">
        <f t="shared" ca="1" si="33"/>
        <v>pics\\Finik_7.jpg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4"/>
        <v>pics\\Finik_7.jpg</v>
      </c>
      <c r="AI83" t="s">
        <v>85</v>
      </c>
      <c r="AO83">
        <f t="shared" ca="1" si="35"/>
        <v>0.72942037944665172</v>
      </c>
      <c r="AP83" t="str">
        <f t="shared" ca="1" si="36"/>
        <v>pics\\Finik_7.jpg</v>
      </c>
      <c r="AS83" t="str">
        <f t="shared" ca="1" si="37"/>
        <v>pics\\Finik_7.jpg</v>
      </c>
      <c r="AT83">
        <f t="shared" ca="1" si="31"/>
        <v>0.79168042567074959</v>
      </c>
      <c r="AU83" t="s">
        <v>697</v>
      </c>
      <c r="AV83" t="str">
        <f t="shared" ca="1" si="32"/>
        <v>sound\\Noviy_plod.wav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_Надломан_ли_</v>
      </c>
      <c r="BB83" t="str">
        <f t="shared" si="38"/>
        <v>_Надломан_ли_XXXXX?</v>
      </c>
      <c r="BD83" cm="1">
        <f t="array" aca="1" ref="BD83" ca="1">INDEX($L$82:$L$89,(RANK(AT3,$AT$2:$AT$9)))</f>
        <v>2088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VLOOKUP(B84,audio_list_stym!$A$3:$BP$18,37,FALSE)</f>
        <v>16</v>
      </c>
      <c r="F84" t="str">
        <f>VLOOKUP(E84,metki!$A$2:$B$9,2,FALSE)</f>
        <v>импл_новые_без_названия</v>
      </c>
      <c r="G84" t="str">
        <f t="shared" si="29"/>
        <v>импл_</v>
      </c>
      <c r="H84" t="str">
        <f>VLOOKUP(B84,audio_list_stym!$A$3:$AJ$18,5,FALSE)</f>
        <v>Finger</v>
      </c>
      <c r="I84" t="s">
        <v>690</v>
      </c>
      <c r="J84" t="str">
        <f t="shared" si="30"/>
        <v>Finger_3</v>
      </c>
      <c r="L84">
        <f>VLOOKUP(J84,total_visual_stym!$A$2:$D$129,2,FALSE)</f>
        <v>2083</v>
      </c>
      <c r="M84" t="str">
        <f>VLOOKUP(J84,total_visual_stym!$A$2:$D$129,3,FALSE)</f>
        <v>pics\\Finger_3.jpg</v>
      </c>
      <c r="N84">
        <f>VLOOKUP(J84,total_visual_stym!$A$1:$D$129,4,FALSE)</f>
        <v>210</v>
      </c>
      <c r="P84">
        <f>IF(G84="экспл",0,IF(G84="импл_",VLOOKUP(J84,quest_импл!$A$1:$J$129,7,FALSE),0))</f>
        <v>243</v>
      </c>
      <c r="Q84" t="str">
        <f>IF(G84="экспл",0,IF(G84="импл_",VLOOKUP(J84,quest_импл!$A$1:$J$129,8,FALSE),0))</f>
        <v>sound\\Volnistiy_li.wav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2012</v>
      </c>
      <c r="AD84" t="str">
        <f t="shared" ca="1" si="33"/>
        <v>pics\\Finik_4.jpg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4"/>
        <v>pics\\Finik_4.jpg</v>
      </c>
      <c r="AI84" t="s">
        <v>94</v>
      </c>
      <c r="AO84">
        <f t="shared" ca="1" si="35"/>
        <v>0.76566164954725335</v>
      </c>
      <c r="AP84" t="str">
        <f t="shared" ca="1" si="36"/>
        <v>pics\\Finik_4.jpg</v>
      </c>
      <c r="AS84" t="str">
        <f t="shared" ca="1" si="37"/>
        <v>pics\\Finik_4.jpg</v>
      </c>
      <c r="AT84">
        <f t="shared" ca="1" si="31"/>
        <v>0.46385743064035068</v>
      </c>
      <c r="AU84" t="s">
        <v>697</v>
      </c>
      <c r="AV84" t="str">
        <f t="shared" ca="1" si="32"/>
        <v>sound\\Noviy_plod.wav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_Волнистый_ли_</v>
      </c>
      <c r="BB84" t="str">
        <f t="shared" si="38"/>
        <v>_Волнистый_ли_XXXXX?</v>
      </c>
      <c r="BD84" cm="1">
        <f t="array" aca="1" ref="BD84" ca="1">INDEX($L$82:$L$89,(RANK(AT4,$AT$2:$AT$9)))</f>
        <v>2087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VLOOKUP(B85,audio_list_stym!$A$3:$BP$18,37,FALSE)</f>
        <v>16</v>
      </c>
      <c r="F85" t="str">
        <f>VLOOKUP(E85,metki!$A$2:$B$9,2,FALSE)</f>
        <v>импл_новые_без_названия</v>
      </c>
      <c r="G85" t="str">
        <f t="shared" si="29"/>
        <v>импл_</v>
      </c>
      <c r="H85" t="str">
        <f>VLOOKUP(B85,audio_list_stym!$A$3:$AJ$18,5,FALSE)</f>
        <v>Finger</v>
      </c>
      <c r="I85" t="s">
        <v>691</v>
      </c>
      <c r="J85" t="str">
        <f t="shared" si="30"/>
        <v>Finger_4</v>
      </c>
      <c r="L85">
        <f>VLOOKUP(J85,total_visual_stym!$A$2:$D$129,2,FALSE)</f>
        <v>2084</v>
      </c>
      <c r="M85" t="str">
        <f>VLOOKUP(J85,total_visual_stym!$A$2:$D$129,3,FALSE)</f>
        <v>pics\\Finger_4.jpg</v>
      </c>
      <c r="N85">
        <f>VLOOKUP(J85,total_visual_stym!$A$1:$D$129,4,FALSE)</f>
        <v>210</v>
      </c>
      <c r="P85">
        <f>IF(G85="экспл",0,IF(G85="импл_",VLOOKUP(J85,quest_импл!$A$1:$J$129,7,FALSE),0))</f>
        <v>244</v>
      </c>
      <c r="Q85" t="str">
        <f>IF(G85="экспл",0,IF(G85="импл_",VLOOKUP(J85,quest_импл!$A$1:$J$129,8,FALSE),0))</f>
        <v>sound\\Buriy_li.wav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2052</v>
      </c>
      <c r="AD85" t="str">
        <f t="shared" ca="1" si="33"/>
        <v>pics\\Redis_4.jpg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4"/>
        <v>pics\\Redis_4.jpg</v>
      </c>
      <c r="AI85" t="s">
        <v>95</v>
      </c>
      <c r="AO85">
        <f t="shared" ca="1" si="35"/>
        <v>0.23535625932871751</v>
      </c>
      <c r="AP85" t="str">
        <f t="shared" ca="1" si="36"/>
        <v>pics\\Redis_4.jpg</v>
      </c>
      <c r="AS85" t="str">
        <f t="shared" ca="1" si="37"/>
        <v>pics\\Redis_4.jpg</v>
      </c>
      <c r="AT85">
        <f t="shared" ca="1" si="31"/>
        <v>0.12566995155303862</v>
      </c>
      <c r="AU85" t="s">
        <v>697</v>
      </c>
      <c r="AV85" t="str">
        <f t="shared" ca="1" si="32"/>
        <v>sound\\Redkiy_plod.wav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_Бурый_ли_</v>
      </c>
      <c r="BB85" t="str">
        <f t="shared" si="38"/>
        <v>_Бурый_ли_XXXXX?</v>
      </c>
      <c r="BD85" cm="1">
        <f t="array" aca="1" ref="BD85" ca="1">INDEX($L$82:$L$89,(RANK(AT5,$AT$2:$AT$9)))</f>
        <v>2084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VLOOKUP(B86,audio_list_stym!$A$3:$BP$18,37,FALSE)</f>
        <v>16</v>
      </c>
      <c r="F86" t="str">
        <f>VLOOKUP(E86,metki!$A$2:$B$9,2,FALSE)</f>
        <v>импл_новые_без_названия</v>
      </c>
      <c r="G86" t="str">
        <f t="shared" si="29"/>
        <v>импл_</v>
      </c>
      <c r="H86" t="str">
        <f>VLOOKUP(B86,audio_list_stym!$A$3:$AJ$18,5,FALSE)</f>
        <v>Finger</v>
      </c>
      <c r="I86" t="s">
        <v>692</v>
      </c>
      <c r="J86" t="str">
        <f t="shared" si="30"/>
        <v>Finger_5</v>
      </c>
      <c r="L86">
        <f>VLOOKUP(J86,total_visual_stym!$A$2:$D$129,2,FALSE)</f>
        <v>2085</v>
      </c>
      <c r="M86" t="str">
        <f>VLOOKUP(J86,total_visual_stym!$A$2:$D$129,3,FALSE)</f>
        <v>pics\\Finger_5.jpg</v>
      </c>
      <c r="N86">
        <f>VLOOKUP(J86,total_visual_stym!$A$1:$D$129,4,FALSE)</f>
        <v>210</v>
      </c>
      <c r="P86">
        <f>IF(G86="экспл",0,IF(G86="импл_",VLOOKUP(J86,quest_импл!$A$1:$J$129,7,FALSE),0))</f>
        <v>245</v>
      </c>
      <c r="Q86" t="str">
        <f>IF(G86="экспл",0,IF(G86="импл_",VLOOKUP(J86,quest_импл!$A$1:$J$129,8,FALSE),0))</f>
        <v>sound\\Vizhatiy_li.wav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2055</v>
      </c>
      <c r="AD86" t="str">
        <f t="shared" ca="1" si="33"/>
        <v>pics\\Redis_7.jpg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4"/>
        <v>pics\\Redis_7.jpg</v>
      </c>
      <c r="AI86" t="s">
        <v>96</v>
      </c>
      <c r="AO86">
        <f t="shared" ca="1" si="35"/>
        <v>0.22050323011224959</v>
      </c>
      <c r="AP86" t="str">
        <f t="shared" ca="1" si="36"/>
        <v>pics\\Redis_7.jpg</v>
      </c>
      <c r="AS86" t="str">
        <f t="shared" ca="1" si="37"/>
        <v>pics\\Redis_7.jpg</v>
      </c>
      <c r="AT86">
        <f t="shared" ca="1" si="31"/>
        <v>0.40005948963940852</v>
      </c>
      <c r="AU86" t="s">
        <v>697</v>
      </c>
      <c r="AV86" t="str">
        <f t="shared" ca="1" si="32"/>
        <v>sound\\Redkiy_plod.wav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_Выжатый_ли_</v>
      </c>
      <c r="BB86" t="str">
        <f t="shared" si="38"/>
        <v>_Выжатый_ли_XXXXX?</v>
      </c>
      <c r="BD86" cm="1">
        <f t="array" aca="1" ref="BD86" ca="1">INDEX($L$82:$L$89,(RANK(AT6,$AT$2:$AT$9)))</f>
        <v>2081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VLOOKUP(B87,audio_list_stym!$A$3:$BP$18,37,FALSE)</f>
        <v>16</v>
      </c>
      <c r="F87" t="str">
        <f>VLOOKUP(E87,metki!$A$2:$B$9,2,FALSE)</f>
        <v>импл_новые_без_названия</v>
      </c>
      <c r="G87" t="str">
        <f t="shared" si="29"/>
        <v>импл_</v>
      </c>
      <c r="H87" t="str">
        <f>VLOOKUP(B87,audio_list_stym!$A$3:$AJ$18,5,FALSE)</f>
        <v>Finger</v>
      </c>
      <c r="I87" t="s">
        <v>693</v>
      </c>
      <c r="J87" t="str">
        <f t="shared" si="30"/>
        <v>Finger_6</v>
      </c>
      <c r="L87">
        <f>VLOOKUP(J87,total_visual_stym!$A$2:$D$129,2,FALSE)</f>
        <v>2086</v>
      </c>
      <c r="M87" t="str">
        <f>VLOOKUP(J87,total_visual_stym!$A$2:$D$129,3,FALSE)</f>
        <v>pics\\Finger_6.jpg</v>
      </c>
      <c r="N87">
        <f>VLOOKUP(J87,total_visual_stym!$A$1:$D$129,4,FALSE)</f>
        <v>210</v>
      </c>
      <c r="P87">
        <f>IF(G87="экспл",0,IF(G87="импл_",VLOOKUP(J87,quest_импл!$A$1:$J$129,7,FALSE),0))</f>
        <v>246</v>
      </c>
      <c r="Q87" t="str">
        <f>IF(G87="экспл",0,IF(G87="импл_",VLOOKUP(J87,quest_импл!$A$1:$J$129,8,FALSE),0))</f>
        <v>sound\\Obemniy_li.wav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да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2051</v>
      </c>
      <c r="AD87" t="str">
        <f t="shared" ca="1" si="33"/>
        <v>pics\\Redis_3.jpg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4"/>
        <v>pics\\Redis_3.jpg</v>
      </c>
      <c r="AI87" t="s">
        <v>97</v>
      </c>
      <c r="AO87">
        <f t="shared" ca="1" si="35"/>
        <v>0.24377431697078544</v>
      </c>
      <c r="AP87" t="str">
        <f t="shared" ca="1" si="36"/>
        <v>pics\\Redis_3.jpg</v>
      </c>
      <c r="AS87" t="str">
        <f t="shared" ca="1" si="37"/>
        <v>pics\\Redis_3.jpg</v>
      </c>
      <c r="AT87">
        <f t="shared" ca="1" si="31"/>
        <v>0.26878046711650616</v>
      </c>
      <c r="AU87" t="s">
        <v>697</v>
      </c>
      <c r="AV87" t="str">
        <f t="shared" ca="1" si="32"/>
        <v>sound\\Redkiy_plod.wav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_Объемный_ли_</v>
      </c>
      <c r="BB87" t="str">
        <f t="shared" si="38"/>
        <v>_Объемный_ли_XXXXX?</v>
      </c>
      <c r="BD87" cm="1">
        <f t="array" aca="1" ref="BD87" ca="1">INDEX($L$82:$L$89,(RANK(AT7,$AT$2:$AT$9)))</f>
        <v>2085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VLOOKUP(B88,audio_list_stym!$A$3:$BP$18,37,FALSE)</f>
        <v>16</v>
      </c>
      <c r="F88" t="str">
        <f>VLOOKUP(E88,metki!$A$2:$B$9,2,FALSE)</f>
        <v>импл_новые_без_названия</v>
      </c>
      <c r="G88" t="str">
        <f t="shared" si="29"/>
        <v>импл_</v>
      </c>
      <c r="H88" t="str">
        <f>VLOOKUP(B88,audio_list_stym!$A$3:$AJ$18,5,FALSE)</f>
        <v>Finger</v>
      </c>
      <c r="I88" t="s">
        <v>694</v>
      </c>
      <c r="J88" t="str">
        <f t="shared" si="30"/>
        <v>Finger_7</v>
      </c>
      <c r="L88">
        <f>VLOOKUP(J88,total_visual_stym!$A$2:$D$129,2,FALSE)</f>
        <v>2087</v>
      </c>
      <c r="M88" t="str">
        <f>VLOOKUP(J88,total_visual_stym!$A$2:$D$129,3,FALSE)</f>
        <v>pics\\Finger_7.jpg</v>
      </c>
      <c r="N88">
        <f>VLOOKUP(J88,total_visual_stym!$A$1:$D$129,4,FALSE)</f>
        <v>210</v>
      </c>
      <c r="P88">
        <f>IF(G88="экспл",0,IF(G88="импл_",VLOOKUP(J88,quest_импл!$A$1:$J$129,7,FALSE),0))</f>
        <v>247</v>
      </c>
      <c r="Q88" t="str">
        <f>IF(G88="экспл",0,IF(G88="импл_",VLOOKUP(J88,quest_импл!$A$1:$J$129,8,FALSE),0))</f>
        <v>sound\\Pustoy_li.wav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2031</v>
      </c>
      <c r="AD88" t="str">
        <f t="shared" ca="1" si="33"/>
        <v>pics\\Kokos_7.jpg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4"/>
        <v>pics\\Kokos_7.jpg</v>
      </c>
      <c r="AI88" t="s">
        <v>98</v>
      </c>
      <c r="AO88">
        <f t="shared" ca="1" si="35"/>
        <v>0.44132777359248343</v>
      </c>
      <c r="AP88" t="str">
        <f t="shared" ca="1" si="36"/>
        <v>pics\\Kokos_7.jpg</v>
      </c>
      <c r="AS88" t="str">
        <f t="shared" ca="1" si="37"/>
        <v>pics\\Kokos_7.jpg</v>
      </c>
      <c r="AT88">
        <f t="shared" ca="1" si="31"/>
        <v>0.28344887039132793</v>
      </c>
      <c r="AU88" t="s">
        <v>697</v>
      </c>
      <c r="AV88" t="str">
        <f t="shared" ca="1" si="32"/>
        <v>sound\\Redkiy_plod.wav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_Пустой_ли_</v>
      </c>
      <c r="BB88" t="str">
        <f t="shared" si="38"/>
        <v>_Пустой_ли_XXXXX?</v>
      </c>
      <c r="BD88" cm="1">
        <f t="array" aca="1" ref="BD88" ca="1">INDEX($L$82:$L$89,(RANK(AT8,$AT$2:$AT$9)))</f>
        <v>2083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VLOOKUP(B89,audio_list_stym!$A$3:$BP$18,37,FALSE)</f>
        <v>16</v>
      </c>
      <c r="F89" t="str">
        <f>VLOOKUP(E89,metki!$A$2:$B$9,2,FALSE)</f>
        <v>импл_новые_без_названия</v>
      </c>
      <c r="G89" t="str">
        <f t="shared" si="29"/>
        <v>импл_</v>
      </c>
      <c r="H89" t="str">
        <f>VLOOKUP(B89,audio_list_stym!$A$3:$AJ$18,5,FALSE)</f>
        <v>Finger</v>
      </c>
      <c r="I89" t="s">
        <v>695</v>
      </c>
      <c r="J89" t="str">
        <f t="shared" si="30"/>
        <v>Finger_8</v>
      </c>
      <c r="L89">
        <f>VLOOKUP(J89,total_visual_stym!$A$2:$D$129,2,FALSE)</f>
        <v>2088</v>
      </c>
      <c r="M89" t="str">
        <f>VLOOKUP(J89,total_visual_stym!$A$2:$D$129,3,FALSE)</f>
        <v>pics\\Finger_8.jpg</v>
      </c>
      <c r="N89">
        <f>VLOOKUP(J89,total_visual_stym!$A$1:$D$129,4,FALSE)</f>
        <v>210</v>
      </c>
      <c r="P89">
        <f>IF(G89="экспл",0,IF(G89="импл_",VLOOKUP(J89,quest_импл!$A$1:$J$129,7,FALSE),0))</f>
        <v>248</v>
      </c>
      <c r="Q89" t="str">
        <f>IF(G89="экспл",0,IF(G89="импл_",VLOOKUP(J89,quest_импл!$A$1:$J$129,8,FALSE),0))</f>
        <v>sound\\Beliy_li.wav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2025</v>
      </c>
      <c r="AD89" t="str">
        <f t="shared" ca="1" si="33"/>
        <v>pics\\Kokos_1.jpg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4"/>
        <v>pics\\Kokos_1.jpg</v>
      </c>
      <c r="AI89" t="s">
        <v>99</v>
      </c>
      <c r="AO89">
        <f t="shared" ca="1" si="35"/>
        <v>0.52149184204816479</v>
      </c>
      <c r="AP89" t="str">
        <f t="shared" ca="1" si="36"/>
        <v>pics\\Kokos_1.jpg</v>
      </c>
      <c r="AS89" t="str">
        <f t="shared" ca="1" si="37"/>
        <v>pics\\Kokos_1.jpg</v>
      </c>
      <c r="AT89">
        <f t="shared" ca="1" si="31"/>
        <v>0.61472864367903335</v>
      </c>
      <c r="AU89" t="s">
        <v>697</v>
      </c>
      <c r="AV89" t="str">
        <f t="shared" ca="1" si="32"/>
        <v>sound\\Noviy_plod.wav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_Белый_ли_</v>
      </c>
      <c r="BB89" t="str">
        <f t="shared" si="38"/>
        <v>_Белый_ли_XXXXX?</v>
      </c>
      <c r="BD89" cm="1">
        <f t="array" aca="1" ref="BD89" ca="1">INDEX($L$82:$L$89,(RANK(AT9,$AT$2:$AT$9)))</f>
        <v>2086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VLOOKUP(B90,audio_list_stym!$A$3:$BP$18,37,FALSE)</f>
        <v>17</v>
      </c>
      <c r="F90" t="str">
        <f>VLOOKUP(E90,metki!$A$2:$B$9,2,FALSE)</f>
        <v>экспл_новые_без_названия</v>
      </c>
      <c r="G90" t="str">
        <f t="shared" si="29"/>
        <v>экспл</v>
      </c>
      <c r="H90" t="str">
        <f>VLOOKUP(B90,audio_list_stym!$A$3:$AJ$18,5,FALSE)</f>
        <v>Gac</v>
      </c>
      <c r="I90" t="s">
        <v>688</v>
      </c>
      <c r="J90" t="str">
        <f t="shared" si="30"/>
        <v>Gac_1</v>
      </c>
      <c r="L90">
        <f>VLOOKUP(J90,total_visual_stym!$A$2:$D$129,2,FALSE)</f>
        <v>2089</v>
      </c>
      <c r="M90" t="str">
        <f>VLOOKUP(J90,total_visual_stym!$A$2:$D$129,3,FALSE)</f>
        <v>pics\\Gac_1.jpg</v>
      </c>
      <c r="N90">
        <f>VLOOKUP(J90,total_visual_stym!$A$1:$D$129,4,FALSE)</f>
        <v>211</v>
      </c>
      <c r="AD90" t="str">
        <f t="shared" ca="1" si="33"/>
        <v>pics\\dis48.jpg</v>
      </c>
      <c r="AE90" s="22" t="str">
        <f t="array" aca="1" ref="AE90" ca="1">IF(G90="экспл",INDEX(total_visual_stym!$C$146:$C$209,(RANK(total_visual_stym!E170,total_visual_stym!$E$146:$E$209))),0)</f>
        <v>pics\\dis48.jpg</v>
      </c>
      <c r="AF90" s="22" t="str">
        <f t="shared" si="34"/>
        <v/>
      </c>
      <c r="AI90" t="s">
        <v>100</v>
      </c>
      <c r="AO90">
        <f t="shared" ca="1" si="35"/>
        <v>0.51874570825004307</v>
      </c>
      <c r="AP90" t="str">
        <f t="shared" ca="1" si="36"/>
        <v>pics\\Kokos_2.jpg</v>
      </c>
      <c r="AS90" t="str">
        <f t="shared" si="37"/>
        <v/>
      </c>
      <c r="AT90">
        <f t="shared" ca="1" si="31"/>
        <v>0.45158568528343679</v>
      </c>
      <c r="AU90" t="s">
        <v>697</v>
      </c>
      <c r="AV90" t="str">
        <f t="shared" ca="1" si="32"/>
        <v>sound\\Redkiy_plod.wav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e">
        <f>VLOOKUP(Q90,audio_list_stym!$B$2:$BQ$299,68,FALSE)</f>
        <v>#N/A</v>
      </c>
      <c r="BB90" t="e">
        <f t="shared" si="38"/>
        <v>#N/A</v>
      </c>
      <c r="BC90">
        <f>A90</f>
        <v>1212</v>
      </c>
      <c r="BD90" cm="1">
        <f t="array" aca="1" ref="BD90" ca="1">INDEX($L$90:$L$97,(RANK(AT2,$AT$2:$AT$9)))</f>
        <v>2090</v>
      </c>
      <c r="BE90" cm="1">
        <f t="array" aca="1" ref="BE90" ca="1">INDEX(BD66:BD81,(RANK(AT5,$AT$2:$AT$17)))</f>
        <v>2080</v>
      </c>
      <c r="BF90" cm="1">
        <f t="array" aca="1" ref="BF90" ca="1">INDEX(BD98:BD113,(RANK(AT5,$AT$2:$AT$17)))</f>
        <v>2136</v>
      </c>
      <c r="BG90" cm="1">
        <f t="array" aca="1" ref="BG90" ca="1">INDEX(BD114:BD129,(RANK(AT5,$AT$2:$AT$9)))</f>
        <v>2140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VLOOKUP(B91,audio_list_stym!$A$3:$BP$18,37,FALSE)</f>
        <v>17</v>
      </c>
      <c r="F91" t="str">
        <f>VLOOKUP(E91,metki!$A$2:$B$9,2,FALSE)</f>
        <v>экспл_новые_без_названия</v>
      </c>
      <c r="G91" t="str">
        <f t="shared" si="29"/>
        <v>экспл</v>
      </c>
      <c r="H91" t="str">
        <f>VLOOKUP(B91,audio_list_stym!$A$3:$AJ$18,5,FALSE)</f>
        <v>Gac</v>
      </c>
      <c r="I91" t="s">
        <v>689</v>
      </c>
      <c r="J91" t="str">
        <f t="shared" si="30"/>
        <v>Gac_2</v>
      </c>
      <c r="L91">
        <f>VLOOKUP(J91,total_visual_stym!$A$2:$D$129,2,FALSE)</f>
        <v>2090</v>
      </c>
      <c r="M91" t="str">
        <f>VLOOKUP(J91,total_visual_stym!$A$2:$D$129,3,FALSE)</f>
        <v>pics\\Gac_2.jpg</v>
      </c>
      <c r="N91">
        <f>VLOOKUP(J91,total_visual_stym!$A$1:$D$129,4,FALSE)</f>
        <v>211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122</v>
      </c>
      <c r="Z91" t="str">
        <f>IF(G91="экспл",VLOOKUP(J91,quest_экспл!$A$1:$N$129,12,FALSE),IF(G91="импл_",0,0))</f>
        <v>sound\\On_farshirovanniy.wav</v>
      </c>
      <c r="AA91" t="str">
        <f>IF(G91="экспл",VLOOKUP(J91,quest_экспл!$A$1:$N$129,14,FALSE),IF(G91="импл_",0,0))</f>
        <v>нет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2215</v>
      </c>
      <c r="AD91" t="str">
        <f t="shared" ca="1" si="33"/>
        <v>pics\\dis62.jpg</v>
      </c>
      <c r="AE91" s="22" t="str">
        <f t="array" aca="1" ref="AE91" ca="1">IF(G91="экспл",INDEX(total_visual_stym!$C$146:$C$209,(RANK(total_visual_stym!E171,total_visual_stym!$E$146:$E$209))),0)</f>
        <v>pics\\dis62.jpg</v>
      </c>
      <c r="AF91" s="22" t="str">
        <f t="shared" si="34"/>
        <v/>
      </c>
      <c r="AI91" t="s">
        <v>101</v>
      </c>
      <c r="AO91">
        <f t="shared" ca="1" si="35"/>
        <v>0.22792074966157061</v>
      </c>
      <c r="AP91" t="str">
        <f t="shared" ca="1" si="36"/>
        <v>pics\\Redis_6.jpg</v>
      </c>
      <c r="AS91" t="str">
        <f t="shared" si="37"/>
        <v/>
      </c>
      <c r="AT91">
        <f t="shared" ca="1" si="31"/>
        <v>0.19573572123665162</v>
      </c>
      <c r="AU91" t="s">
        <v>697</v>
      </c>
      <c r="AV91" t="str">
        <f t="shared" ca="1" si="32"/>
        <v>sound\\Redkiy_plod.wav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_Он_фаршированный?</v>
      </c>
      <c r="BA91" t="e">
        <f>VLOOKUP(Q91,audio_list_stym!$B$2:$BQ$299,68,FALSE)</f>
        <v>#N/A</v>
      </c>
      <c r="BB91" t="str">
        <f t="shared" si="38"/>
        <v>Посмотрите,_вот_XXXXX._Он_фаршированный?</v>
      </c>
      <c r="BD91" cm="1">
        <f t="array" aca="1" ref="BD91" ca="1">INDEX($L$90:$L$97,(RANK(AT3,$AT$2:$AT$9)))</f>
        <v>2096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VLOOKUP(B92,audio_list_stym!$A$3:$BP$18,37,FALSE)</f>
        <v>17</v>
      </c>
      <c r="F92" t="str">
        <f>VLOOKUP(E92,metki!$A$2:$B$9,2,FALSE)</f>
        <v>экспл_новые_без_названия</v>
      </c>
      <c r="G92" t="str">
        <f t="shared" si="29"/>
        <v>экспл</v>
      </c>
      <c r="H92" t="str">
        <f>VLOOKUP(B92,audio_list_stym!$A$3:$AJ$18,5,FALSE)</f>
        <v>Gac</v>
      </c>
      <c r="I92" t="s">
        <v>690</v>
      </c>
      <c r="J92" t="str">
        <f t="shared" si="30"/>
        <v>Gac_3</v>
      </c>
      <c r="L92">
        <f>VLOOKUP(J92,total_visual_stym!$A$2:$D$129,2,FALSE)</f>
        <v>2091</v>
      </c>
      <c r="M92" t="str">
        <f>VLOOKUP(J92,total_visual_stym!$A$2:$D$129,3,FALSE)</f>
        <v>pics\\Gac_3.jpg</v>
      </c>
      <c r="N92">
        <f>VLOOKUP(J92,total_visual_stym!$A$1:$D$129,4,FALSE)</f>
        <v>211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123</v>
      </c>
      <c r="Z92" t="str">
        <f>IF(G92="экспл",VLOOKUP(J92,quest_экспл!$A$1:$N$129,12,FALSE),IF(G92="импл_",0,0))</f>
        <v>sound\\On_razrezanniy.wav</v>
      </c>
      <c r="AA92" t="str">
        <f>IF(G92="экспл",VLOOKUP(J92,quest_экспл!$A$1:$N$129,14,FALSE),IF(G92="импл_",0,0))</f>
        <v>да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2217</v>
      </c>
      <c r="AD92" t="str">
        <f t="shared" ca="1" si="33"/>
        <v>pics\\dis58.jpg</v>
      </c>
      <c r="AE92" s="22" t="str">
        <f t="array" aca="1" ref="AE92" ca="1">IF(G92="экспл",INDEX(total_visual_stym!$C$146:$C$209,(RANK(total_visual_stym!E172,total_visual_stym!$E$146:$E$209))),0)</f>
        <v>pics\\dis58.jpg</v>
      </c>
      <c r="AF92" s="22" t="str">
        <f t="shared" si="34"/>
        <v/>
      </c>
      <c r="AI92" t="s">
        <v>102</v>
      </c>
      <c r="AO92">
        <f t="shared" ca="1" si="35"/>
        <v>0.39594193137477462</v>
      </c>
      <c r="AP92" t="str">
        <f t="shared" ca="1" si="36"/>
        <v>pics\\Limon_3.jpg</v>
      </c>
      <c r="AS92" t="str">
        <f t="shared" si="37"/>
        <v/>
      </c>
      <c r="AT92">
        <f t="shared" ca="1" si="31"/>
        <v>0.593251012470009</v>
      </c>
      <c r="AU92" t="s">
        <v>697</v>
      </c>
      <c r="AV92" t="str">
        <f t="shared" ca="1" si="32"/>
        <v>sound\\Noviy_plod.wav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_Он_разрезанный?</v>
      </c>
      <c r="BA92" t="e">
        <f>VLOOKUP(Q92,audio_list_stym!$B$2:$BQ$299,68,FALSE)</f>
        <v>#N/A</v>
      </c>
      <c r="BB92" t="str">
        <f t="shared" si="38"/>
        <v>Вот_XXXXX._Он_разрезанный?</v>
      </c>
      <c r="BD92" cm="1">
        <f t="array" aca="1" ref="BD92" ca="1">INDEX($L$90:$L$97,(RANK(AT4,$AT$2:$AT$9)))</f>
        <v>2095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VLOOKUP(B93,audio_list_stym!$A$3:$BP$18,37,FALSE)</f>
        <v>17</v>
      </c>
      <c r="F93" t="str">
        <f>VLOOKUP(E93,metki!$A$2:$B$9,2,FALSE)</f>
        <v>экспл_новые_без_названия</v>
      </c>
      <c r="G93" t="str">
        <f t="shared" si="29"/>
        <v>экспл</v>
      </c>
      <c r="H93" t="str">
        <f>VLOOKUP(B93,audio_list_stym!$A$3:$AJ$18,5,FALSE)</f>
        <v>Gac</v>
      </c>
      <c r="I93" t="s">
        <v>691</v>
      </c>
      <c r="J93" t="str">
        <f t="shared" si="30"/>
        <v>Gac_4</v>
      </c>
      <c r="L93">
        <f>VLOOKUP(J93,total_visual_stym!$A$2:$D$129,2,FALSE)</f>
        <v>2092</v>
      </c>
      <c r="M93" t="str">
        <f>VLOOKUP(J93,total_visual_stym!$A$2:$D$129,3,FALSE)</f>
        <v>pics\\Gac_4.jpg</v>
      </c>
      <c r="N93">
        <f>VLOOKUP(J93,total_visual_stym!$A$1:$D$129,4,FALSE)</f>
        <v>211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124</v>
      </c>
      <c r="Z93" t="str">
        <f>IF(G93="экспл",VLOOKUP(J93,quest_экспл!$A$1:$N$129,12,FALSE),IF(G93="импл_",0,0))</f>
        <v>sound\\On_s_lepestkami.wav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2219</v>
      </c>
      <c r="AD93" t="str">
        <f t="shared" ca="1" si="33"/>
        <v>pics\\dis17.jpg</v>
      </c>
      <c r="AE93" s="22" t="str">
        <f t="array" aca="1" ref="AE93" ca="1">IF(G93="экспл",INDEX(total_visual_stym!$C$146:$C$209,(RANK(total_visual_stym!E173,total_visual_stym!$E$146:$E$209))),0)</f>
        <v>pics\\dis17.jpg</v>
      </c>
      <c r="AF93" s="22" t="str">
        <f t="shared" si="34"/>
        <v/>
      </c>
      <c r="AI93" t="s">
        <v>103</v>
      </c>
      <c r="AO93">
        <f t="shared" ca="1" si="35"/>
        <v>0.96114863865964306</v>
      </c>
      <c r="AP93" t="str">
        <f t="shared" ca="1" si="36"/>
        <v>pics\\Banan_4.jpg</v>
      </c>
      <c r="AS93" t="str">
        <f t="shared" si="37"/>
        <v/>
      </c>
      <c r="AT93">
        <f t="shared" ca="1" si="31"/>
        <v>0.21284674768496503</v>
      </c>
      <c r="AU93" t="s">
        <v>697</v>
      </c>
      <c r="AV93" t="str">
        <f t="shared" ca="1" si="32"/>
        <v>sound\\Redkiy_plod.wav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_Он_с_лепестками?</v>
      </c>
      <c r="BA93" t="e">
        <f>VLOOKUP(Q93,audio_list_stym!$B$2:$BQ$299,68,FALSE)</f>
        <v>#N/A</v>
      </c>
      <c r="BB93" t="str">
        <f t="shared" si="38"/>
        <v>Это_XXXXX._Он_с_лепестками?</v>
      </c>
      <c r="BD93" cm="1">
        <f t="array" aca="1" ref="BD93" ca="1">INDEX($L$90:$L$97,(RANK(AT5,$AT$2:$AT$9)))</f>
        <v>2092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VLOOKUP(B94,audio_list_stym!$A$3:$BP$18,37,FALSE)</f>
        <v>17</v>
      </c>
      <c r="F94" t="str">
        <f>VLOOKUP(E94,metki!$A$2:$B$9,2,FALSE)</f>
        <v>экспл_новые_без_названия</v>
      </c>
      <c r="G94" t="str">
        <f t="shared" si="29"/>
        <v>экспл</v>
      </c>
      <c r="H94" t="str">
        <f>VLOOKUP(B94,audio_list_stym!$A$3:$AJ$18,5,FALSE)</f>
        <v>Gac</v>
      </c>
      <c r="I94" t="s">
        <v>692</v>
      </c>
      <c r="J94" t="str">
        <f t="shared" si="30"/>
        <v>Gac_5</v>
      </c>
      <c r="L94">
        <f>VLOOKUP(J94,total_visual_stym!$A$2:$D$129,2,FALSE)</f>
        <v>2093</v>
      </c>
      <c r="M94" t="str">
        <f>VLOOKUP(J94,total_visual_stym!$A$2:$D$129,3,FALSE)</f>
        <v>pics\\Gac_5.jpg</v>
      </c>
      <c r="N94">
        <f>VLOOKUP(J94,total_visual_stym!$A$1:$D$129,4,FALSE)</f>
        <v>211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125</v>
      </c>
      <c r="Z94" t="str">
        <f>IF(G94="экспл",VLOOKUP(J94,quest_экспл!$A$1:$N$129,12,FALSE),IF(G94="импл_",0,0))</f>
        <v>sound\\Kolyuchiy_li_on.wav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2226</v>
      </c>
      <c r="AD94" t="str">
        <f t="shared" ca="1" si="33"/>
        <v>pics\\dis11.jpg</v>
      </c>
      <c r="AE94" s="22" t="str">
        <f t="array" aca="1" ref="AE94" ca="1">IF(G94="экспл",INDEX(total_visual_stym!$C$146:$C$209,(RANK(total_visual_stym!E174,total_visual_stym!$E$146:$E$209))),0)</f>
        <v>pics\\dis11.jpg</v>
      </c>
      <c r="AF94" s="22" t="str">
        <f t="shared" si="34"/>
        <v/>
      </c>
      <c r="AI94" t="s">
        <v>104</v>
      </c>
      <c r="AO94">
        <f t="shared" ca="1" si="35"/>
        <v>0.10808954758856015</v>
      </c>
      <c r="AP94" t="str">
        <f t="shared" ca="1" si="36"/>
        <v>pics\\Tomat_5.jpg</v>
      </c>
      <c r="AS94" t="str">
        <f t="shared" si="37"/>
        <v/>
      </c>
      <c r="AT94">
        <f t="shared" ca="1" si="31"/>
        <v>0.28444723703473707</v>
      </c>
      <c r="AU94" t="s">
        <v>697</v>
      </c>
      <c r="AV94" t="str">
        <f t="shared" ca="1" si="32"/>
        <v>sound\\Redkiy_plod.wav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_Колючий_ли_он?</v>
      </c>
      <c r="BA94" t="e">
        <f>VLOOKUP(Q94,audio_list_stym!$B$2:$BQ$299,68,FALSE)</f>
        <v>#N/A</v>
      </c>
      <c r="BB94" t="str">
        <f t="shared" si="38"/>
        <v>На_картинке_XXXXX._Колючий_ли_он?</v>
      </c>
      <c r="BD94" cm="1">
        <f t="array" aca="1" ref="BD94" ca="1">INDEX($L$90:$L$97,(RANK(AT6,$AT$2:$AT$9)))</f>
        <v>2089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VLOOKUP(B95,audio_list_stym!$A$3:$BP$18,37,FALSE)</f>
        <v>17</v>
      </c>
      <c r="F95" t="str">
        <f>VLOOKUP(E95,metki!$A$2:$B$9,2,FALSE)</f>
        <v>экспл_новые_без_названия</v>
      </c>
      <c r="G95" t="str">
        <f t="shared" si="29"/>
        <v>экспл</v>
      </c>
      <c r="H95" t="str">
        <f>VLOOKUP(B95,audio_list_stym!$A$3:$AJ$18,5,FALSE)</f>
        <v>Gac</v>
      </c>
      <c r="I95" t="s">
        <v>693</v>
      </c>
      <c r="J95" t="str">
        <f t="shared" si="30"/>
        <v>Gac_6</v>
      </c>
      <c r="L95">
        <f>VLOOKUP(J95,total_visual_stym!$A$2:$D$129,2,FALSE)</f>
        <v>2094</v>
      </c>
      <c r="M95" t="str">
        <f>VLOOKUP(J95,total_visual_stym!$A$2:$D$129,3,FALSE)</f>
        <v>pics\\Gac_6.jpg</v>
      </c>
      <c r="N95">
        <f>VLOOKUP(J95,total_visual_stym!$A$1:$D$129,4,FALSE)</f>
        <v>211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126</v>
      </c>
      <c r="Z95" t="str">
        <f>IF(G95="экспл",VLOOKUP(J95,quest_экспл!$A$1:$N$129,12,FALSE),IF(G95="импл_",0,0))</f>
        <v>sound\\Oranzheviy_li_on.wav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2201</v>
      </c>
      <c r="AD95" t="str">
        <f t="shared" ca="1" si="33"/>
        <v>pics\\dis43.jpg</v>
      </c>
      <c r="AE95" s="22" t="str">
        <f t="array" aca="1" ref="AE95" ca="1">IF(G95="экспл",INDEX(total_visual_stym!$C$146:$C$209,(RANK(total_visual_stym!E175,total_visual_stym!$E$146:$E$209))),0)</f>
        <v>pics\\dis43.jpg</v>
      </c>
      <c r="AF95" s="22" t="str">
        <f t="shared" si="34"/>
        <v/>
      </c>
      <c r="AI95" t="s">
        <v>105</v>
      </c>
      <c r="AO95">
        <f t="shared" ca="1" si="35"/>
        <v>6.8898746401727218E-2</v>
      </c>
      <c r="AP95" t="str">
        <f t="shared" ca="1" si="36"/>
        <v>pics\\Tomat_7.jpg</v>
      </c>
      <c r="AS95" t="str">
        <f t="shared" si="37"/>
        <v/>
      </c>
      <c r="AT95">
        <f t="shared" ca="1" si="31"/>
        <v>0.33936604008408178</v>
      </c>
      <c r="AU95" t="s">
        <v>697</v>
      </c>
      <c r="AV95" t="str">
        <f t="shared" ca="1" si="32"/>
        <v>sound\\Redkiy_plod.wav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_Оранжевый_ли_он?</v>
      </c>
      <c r="BA95" t="e">
        <f>VLOOKUP(Q95,audio_list_stym!$B$2:$BQ$299,68,FALSE)</f>
        <v>#N/A</v>
      </c>
      <c r="BB95" t="str">
        <f t="shared" si="38"/>
        <v>На_мониторе_XXXXX._Оранжевый_ли_он?</v>
      </c>
      <c r="BD95" cm="1">
        <f t="array" aca="1" ref="BD95" ca="1">INDEX($L$90:$L$97,(RANK(AT7,$AT$2:$AT$9)))</f>
        <v>2093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VLOOKUP(B96,audio_list_stym!$A$3:$BP$18,37,FALSE)</f>
        <v>17</v>
      </c>
      <c r="F96" t="str">
        <f>VLOOKUP(E96,metki!$A$2:$B$9,2,FALSE)</f>
        <v>экспл_новые_без_названия</v>
      </c>
      <c r="G96" t="str">
        <f t="shared" si="29"/>
        <v>экспл</v>
      </c>
      <c r="H96" t="str">
        <f>VLOOKUP(B96,audio_list_stym!$A$3:$AJ$18,5,FALSE)</f>
        <v>Gac</v>
      </c>
      <c r="I96" t="s">
        <v>694</v>
      </c>
      <c r="J96" t="str">
        <f t="shared" si="30"/>
        <v>Gac_7</v>
      </c>
      <c r="L96">
        <f>VLOOKUP(J96,total_visual_stym!$A$2:$D$129,2,FALSE)</f>
        <v>2095</v>
      </c>
      <c r="M96" t="str">
        <f>VLOOKUP(J96,total_visual_stym!$A$2:$D$129,3,FALSE)</f>
        <v>pics\\Gac_7.jpg</v>
      </c>
      <c r="N96">
        <f>VLOOKUP(J96,total_visual_stym!$A$1:$D$129,4,FALSE)</f>
        <v>211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127</v>
      </c>
      <c r="Z96" t="str">
        <f>IF(G96="экспл",VLOOKUP(J96,quest_экспл!$A$1:$N$129,12,FALSE),IF(G96="импл_",0,0))</f>
        <v>sound\\On_zernistiy.wav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2186</v>
      </c>
      <c r="AD96" t="str">
        <f t="shared" ca="1" si="33"/>
        <v>pics\\dis25.jpg</v>
      </c>
      <c r="AE96" s="22" t="str">
        <f t="array" aca="1" ref="AE96" ca="1">IF(G96="экспл",INDEX(total_visual_stym!$C$146:$C$209,(RANK(total_visual_stym!E176,total_visual_stym!$E$146:$E$209))),0)</f>
        <v>pics\\dis25.jpg</v>
      </c>
      <c r="AF96" s="22" t="str">
        <f t="shared" si="34"/>
        <v/>
      </c>
      <c r="AI96" t="s">
        <v>106</v>
      </c>
      <c r="AO96">
        <f t="shared" ca="1" si="35"/>
        <v>0.72820067849757164</v>
      </c>
      <c r="AP96" t="str">
        <f t="shared" ca="1" si="36"/>
        <v>pics\\Finik_8.jpg</v>
      </c>
      <c r="AS96" t="str">
        <f t="shared" si="37"/>
        <v/>
      </c>
      <c r="AT96">
        <f t="shared" ca="1" si="31"/>
        <v>0.98280382926351262</v>
      </c>
      <c r="AU96" t="s">
        <v>697</v>
      </c>
      <c r="AV96" t="str">
        <f t="shared" ca="1" si="32"/>
        <v>sound\\Noviy_plod.wav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_Он_зернистый?</v>
      </c>
      <c r="BA96" t="e">
        <f>VLOOKUP(Q96,audio_list_stym!$B$2:$BQ$299,68,FALSE)</f>
        <v>#N/A</v>
      </c>
      <c r="BB96" t="str">
        <f t="shared" si="38"/>
        <v>Перед_Вами_XXXXX._Он_зернистый?</v>
      </c>
      <c r="BD96" cm="1">
        <f t="array" aca="1" ref="BD96" ca="1">INDEX($L$90:$L$97,(RANK(AT8,$AT$2:$AT$9)))</f>
        <v>2091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VLOOKUP(B97,audio_list_stym!$A$3:$BP$18,37,FALSE)</f>
        <v>17</v>
      </c>
      <c r="F97" t="str">
        <f>VLOOKUP(E97,metki!$A$2:$B$9,2,FALSE)</f>
        <v>экспл_новые_без_названия</v>
      </c>
      <c r="G97" t="str">
        <f t="shared" si="29"/>
        <v>экспл</v>
      </c>
      <c r="H97" t="str">
        <f>VLOOKUP(B97,audio_list_stym!$A$3:$AJ$18,5,FALSE)</f>
        <v>Gac</v>
      </c>
      <c r="I97" t="s">
        <v>695</v>
      </c>
      <c r="J97" t="str">
        <f t="shared" si="30"/>
        <v>Gac_8</v>
      </c>
      <c r="L97">
        <f>VLOOKUP(J97,total_visual_stym!$A$2:$D$129,2,FALSE)</f>
        <v>2096</v>
      </c>
      <c r="M97" t="str">
        <f>VLOOKUP(J97,total_visual_stym!$A$2:$D$129,3,FALSE)</f>
        <v>pics\\Gac_8.jpg</v>
      </c>
      <c r="N97">
        <f>VLOOKUP(J97,total_visual_stym!$A$1:$D$129,4,FALSE)</f>
        <v>211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128</v>
      </c>
      <c r="Z97" t="str">
        <f>IF(G97="экспл",VLOOKUP(J97,quest_экспл!$A$1:$N$129,12,FALSE),IF(G97="импл_",0,0))</f>
        <v>sound\\Okruglya_li_on.wav</v>
      </c>
      <c r="AA97" t="str">
        <f>IF(G97="экспл",VLOOKUP(J97,quest_экспл!$A$1:$N$129,14,FALSE),IF(G97="импл_",0,0))</f>
        <v>да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2209</v>
      </c>
      <c r="AD97" t="str">
        <f t="shared" ca="1" si="33"/>
        <v>pics\\dis51.jpg</v>
      </c>
      <c r="AE97" s="22" t="str">
        <f t="array" aca="1" ref="AE97" ca="1">IF(G97="экспл",INDEX(total_visual_stym!$C$146:$C$209,(RANK(total_visual_stym!E177,total_visual_stym!$E$146:$E$209))),0)</f>
        <v>pics\\dis51.jpg</v>
      </c>
      <c r="AF97" s="22" t="str">
        <f t="shared" si="34"/>
        <v/>
      </c>
      <c r="AI97" t="s">
        <v>107</v>
      </c>
      <c r="AO97">
        <f t="shared" ca="1" si="35"/>
        <v>0.13712819559081157</v>
      </c>
      <c r="AP97" t="str">
        <f t="shared" ca="1" si="36"/>
        <v>pics\\Tomat_4.jpg</v>
      </c>
      <c r="AS97" t="str">
        <f t="shared" si="37"/>
        <v/>
      </c>
      <c r="AT97">
        <f t="shared" ca="1" si="31"/>
        <v>0.13802883665309307</v>
      </c>
      <c r="AU97" t="s">
        <v>697</v>
      </c>
      <c r="AV97" t="str">
        <f t="shared" ca="1" si="32"/>
        <v>sound\\Redkiy_plod.wav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_Округлый_ли_он?</v>
      </c>
      <c r="BA97" t="e">
        <f>VLOOKUP(Q97,audio_list_stym!$B$2:$BQ$299,68,FALSE)</f>
        <v>#N/A</v>
      </c>
      <c r="BB97" t="str">
        <f t="shared" si="38"/>
        <v>Вы_видите_XXXXX._Округлый_ли_он?</v>
      </c>
      <c r="BD97" cm="1">
        <f t="array" aca="1" ref="BD97" ca="1">INDEX($L$90:$L$97,(RANK(AT9,$AT$2:$AT$9)))</f>
        <v>2094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VLOOKUP(B98,audio_list_stym!$A$3:$BP$18,37,FALSE)</f>
        <v>14</v>
      </c>
      <c r="F98" t="str">
        <f>VLOOKUP(E98,metki!$A$2:$B$9,2,FALSE)</f>
        <v>импл_новые_с_названием</v>
      </c>
      <c r="G98" t="str">
        <f t="shared" ref="G98:G128" si="39">LEFT(F98,5)</f>
        <v>импл_</v>
      </c>
      <c r="H98" t="str">
        <f>VLOOKUP(B98,audio_list_stym!$A$3:$AJ$18,5,FALSE)</f>
        <v>Noni</v>
      </c>
      <c r="I98" t="s">
        <v>688</v>
      </c>
      <c r="J98" t="str">
        <f t="shared" ref="J98:J128" si="40">H98&amp;I98</f>
        <v>Noni_1</v>
      </c>
      <c r="L98">
        <f>VLOOKUP(J98,total_visual_stym!$A$2:$D$129,2,FALSE)</f>
        <v>2113</v>
      </c>
      <c r="M98" t="str">
        <f>VLOOKUP(J98,total_visual_stym!$A$2:$D$129,3,FALSE)</f>
        <v>pics\\Noni_1.jpg</v>
      </c>
      <c r="N98">
        <f>VLOOKUP(J98,total_visual_stym!$A$1:$D$129,4,FALSE)</f>
        <v>212</v>
      </c>
      <c r="AD98" t="str">
        <f t="shared" ca="1" si="33"/>
        <v>pics\\Kokos_8.jpg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4"/>
        <v>pics\\Kokos_8.jpg</v>
      </c>
      <c r="AI98" t="s">
        <v>108</v>
      </c>
      <c r="AO98">
        <f t="shared" ca="1" si="35"/>
        <v>0.4332497551461979</v>
      </c>
      <c r="AP98" t="str">
        <f t="shared" ca="1" si="36"/>
        <v>pics\\Kokos_8.jpg</v>
      </c>
      <c r="AS98" t="str">
        <f t="shared" ref="AS98:AS129" ca="1" si="41">IF(G98="импл_",AP98,"")</f>
        <v>pics\\Kokos_8.jpg</v>
      </c>
      <c r="AT98">
        <f t="shared" ref="AT98:AT129" ca="1" si="42">RAND()</f>
        <v>0.25304807464806078</v>
      </c>
      <c r="AU98" t="s">
        <v>697</v>
      </c>
      <c r="AV98" t="str">
        <f t="shared" ref="AV98:AV129" ca="1" si="43">INDEX($AU$2:$AU$129,(RANK(AT98,$AT$2:$AT$129)))</f>
        <v>sound\\Redkiy_plod.wav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e">
        <f>VLOOKUP(Q98,audio_list_stym!$B$2:$BQ$299,68,FALSE)</f>
        <v>#N/A</v>
      </c>
      <c r="BB98" t="e">
        <f t="shared" si="38"/>
        <v>#N/A</v>
      </c>
      <c r="BC98">
        <f>A98</f>
        <v>1213</v>
      </c>
      <c r="BD98" cm="1">
        <f t="array" aca="1" ref="BD98" ca="1">INDEX($L$98:$L$105,(RANK(AT2,$AT$2:$AT$9)))</f>
        <v>2114</v>
      </c>
      <c r="BE98" cm="1">
        <f t="array" aca="1" ref="BE98" ca="1">INDEX(BD66:BD81,(RANK(AT6,$AT$2:$AT$9)))</f>
        <v>2066</v>
      </c>
      <c r="BF98" cm="1">
        <f t="array" aca="1" ref="BF98" ca="1">INDEX(BD82:BD97,(RANK(AT6,$AT$2:$AT$9)))</f>
        <v>2082</v>
      </c>
      <c r="BG98" cm="1">
        <f t="array" aca="1" ref="BG98" ca="1">INDEX(BD106:BD129,(RANK(AT6,$AT$2:$AT$17)))</f>
        <v>2136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VLOOKUP(B99,audio_list_stym!$A$3:$BP$18,37,FALSE)</f>
        <v>14</v>
      </c>
      <c r="F99" t="str">
        <f>VLOOKUP(E99,metki!$A$2:$B$9,2,FALSE)</f>
        <v>импл_новые_с_названием</v>
      </c>
      <c r="G99" t="str">
        <f t="shared" si="39"/>
        <v>импл_</v>
      </c>
      <c r="H99" t="str">
        <f>VLOOKUP(B99,audio_list_stym!$A$3:$AJ$18,5,FALSE)</f>
        <v>Noni</v>
      </c>
      <c r="I99" t="s">
        <v>689</v>
      </c>
      <c r="J99" t="str">
        <f t="shared" si="40"/>
        <v>Noni_2</v>
      </c>
      <c r="L99">
        <f>VLOOKUP(J99,total_visual_stym!$A$2:$D$129,2,FALSE)</f>
        <v>2114</v>
      </c>
      <c r="M99" t="str">
        <f>VLOOKUP(J99,total_visual_stym!$A$2:$D$129,3,FALSE)</f>
        <v>pics\\Noni_2.jpg</v>
      </c>
      <c r="N99">
        <f>VLOOKUP(J99,total_visual_stym!$A$1:$D$129,4,FALSE)</f>
        <v>212</v>
      </c>
      <c r="P99">
        <f>IF(G99="экспл",0,IF(G99="импл_",VLOOKUP(J99,quest_импл!$A$1:$J$129,7,FALSE),0))</f>
        <v>258</v>
      </c>
      <c r="Q99" t="str">
        <f>IF(G99="экспл",0,IF(G99="импл_",VLOOKUP(J99,quest_импл!$A$1:$J$129,8,FALSE),0))</f>
        <v>sound\\Rebristiy_li.wav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2062</v>
      </c>
      <c r="AD99" t="str">
        <f t="shared" ca="1" si="33"/>
        <v>pics\\Tomat_6.jpg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4"/>
        <v>pics\\Tomat_6.jpg</v>
      </c>
      <c r="AI99" t="s">
        <v>109</v>
      </c>
      <c r="AO99">
        <f t="shared" ca="1" si="35"/>
        <v>8.9021370128346655E-2</v>
      </c>
      <c r="AP99" t="str">
        <f t="shared" ca="1" si="36"/>
        <v>pics\\Tomat_6.jpg</v>
      </c>
      <c r="AS99" t="str">
        <f ca="1">IF(G99="импл_",AP99,"")</f>
        <v>pics\\Tomat_6.jpg</v>
      </c>
      <c r="AT99">
        <f t="shared" ca="1" si="42"/>
        <v>0.88742788330049416</v>
      </c>
      <c r="AU99" t="s">
        <v>697</v>
      </c>
      <c r="AV99" t="str">
        <f t="shared" ca="1" si="43"/>
        <v>sound\\Noviy_plod.wav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_Ребристый_ли_</v>
      </c>
      <c r="BB99" t="str">
        <f t="shared" si="38"/>
        <v>_Ребристый_ли_КОДИС?</v>
      </c>
      <c r="BD99" cm="1">
        <f t="array" aca="1" ref="BD99" ca="1">INDEX($L$98:$L$105,(RANK(AT3,$AT$2:$AT$9)))</f>
        <v>2120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VLOOKUP(B100,audio_list_stym!$A$3:$BP$18,37,FALSE)</f>
        <v>14</v>
      </c>
      <c r="F100" t="str">
        <f>VLOOKUP(E100,metki!$A$2:$B$9,2,FALSE)</f>
        <v>импл_новые_с_названием</v>
      </c>
      <c r="G100" t="str">
        <f t="shared" si="39"/>
        <v>импл_</v>
      </c>
      <c r="H100" t="str">
        <f>VLOOKUP(B100,audio_list_stym!$A$3:$AJ$18,5,FALSE)</f>
        <v>Noni</v>
      </c>
      <c r="I100" t="s">
        <v>690</v>
      </c>
      <c r="J100" t="str">
        <f t="shared" si="40"/>
        <v>Noni_3</v>
      </c>
      <c r="L100">
        <f>VLOOKUP(J100,total_visual_stym!$A$2:$D$129,2,FALSE)</f>
        <v>2115</v>
      </c>
      <c r="M100" t="str">
        <f>VLOOKUP(J100,total_visual_stym!$A$2:$D$129,3,FALSE)</f>
        <v>pics\\Noni_3.jpg</v>
      </c>
      <c r="N100">
        <f>VLOOKUP(J100,total_visual_stym!$A$1:$D$129,4,FALSE)</f>
        <v>212</v>
      </c>
      <c r="P100">
        <f>IF(G100="экспл",0,IF(G100="импл_",VLOOKUP(J100,quest_импл!$A$1:$J$129,7,FALSE),0))</f>
        <v>259</v>
      </c>
      <c r="Q100" t="str">
        <f>IF(G100="экспл",0,IF(G100="импл_",VLOOKUP(J100,quest_импл!$A$1:$J$129,8,FALSE),0))</f>
        <v>sound\\Goluboy_li.wav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2023</v>
      </c>
      <c r="AD100" t="str">
        <f t="shared" ca="1" si="33"/>
        <v>pics\\Goroh_7.jpg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4"/>
        <v>pics\\Goroh_7.jpg</v>
      </c>
      <c r="AI100" t="s">
        <v>110</v>
      </c>
      <c r="AO100">
        <f t="shared" ca="1" si="35"/>
        <v>0.5511494139970049</v>
      </c>
      <c r="AP100" t="str">
        <f t="shared" ca="1" si="36"/>
        <v>pics\\Goroh_7.jpg</v>
      </c>
      <c r="AS100" t="str">
        <f ca="1">IF(G100="импл_",AP100,"")</f>
        <v>pics\\Goroh_7.jpg</v>
      </c>
      <c r="AT100">
        <f t="shared" ca="1" si="42"/>
        <v>0.94324928939639641</v>
      </c>
      <c r="AU100" t="s">
        <v>697</v>
      </c>
      <c r="AV100" t="str">
        <f t="shared" ca="1" si="43"/>
        <v>sound\\Noviy_plod.wav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_Голубой_ли_</v>
      </c>
      <c r="BB100" t="str">
        <f t="shared" si="38"/>
        <v>_Голубой_ли_КОДИС?</v>
      </c>
      <c r="BD100" cm="1">
        <f t="array" aca="1" ref="BD100" ca="1">INDEX($L$98:$L$105,(RANK(AT4,$AT$2:$AT$9)))</f>
        <v>2119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VLOOKUP(B101,audio_list_stym!$A$3:$BP$18,37,FALSE)</f>
        <v>14</v>
      </c>
      <c r="F101" t="str">
        <f>VLOOKUP(E101,metki!$A$2:$B$9,2,FALSE)</f>
        <v>импл_новые_с_названием</v>
      </c>
      <c r="G101" t="str">
        <f t="shared" si="39"/>
        <v>импл_</v>
      </c>
      <c r="H101" t="str">
        <f>VLOOKUP(B101,audio_list_stym!$A$3:$AJ$18,5,FALSE)</f>
        <v>Noni</v>
      </c>
      <c r="I101" t="s">
        <v>691</v>
      </c>
      <c r="J101" t="str">
        <f t="shared" si="40"/>
        <v>Noni_4</v>
      </c>
      <c r="L101">
        <f>VLOOKUP(J101,total_visual_stym!$A$2:$D$129,2,FALSE)</f>
        <v>2116</v>
      </c>
      <c r="M101" t="str">
        <f>VLOOKUP(J101,total_visual_stym!$A$2:$D$129,3,FALSE)</f>
        <v>pics\\Noni_4.jpg</v>
      </c>
      <c r="N101">
        <f>VLOOKUP(J101,total_visual_stym!$A$1:$D$129,4,FALSE)</f>
        <v>212</v>
      </c>
      <c r="P101">
        <f>IF(G101="экспл",0,IF(G101="импл_",VLOOKUP(J101,quest_импл!$A$1:$J$129,7,FALSE),0))</f>
        <v>260</v>
      </c>
      <c r="Q101" t="str">
        <f>IF(G101="экспл",0,IF(G101="импл_",VLOOKUP(J101,quest_импл!$A$1:$J$129,8,FALSE),0))</f>
        <v>sound\\S_bugorkami_li.wav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2030</v>
      </c>
      <c r="AD101" t="str">
        <f t="shared" ca="1" si="33"/>
        <v>pics\\Kokos_6.jpg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4"/>
        <v>pics\\Kokos_6.jpg</v>
      </c>
      <c r="AI101" t="s">
        <v>111</v>
      </c>
      <c r="AO101">
        <f t="shared" ca="1" si="35"/>
        <v>0.44720315151981527</v>
      </c>
      <c r="AP101" t="str">
        <f t="shared" ca="1" si="36"/>
        <v>pics\\Kokos_6.jpg</v>
      </c>
      <c r="AS101" t="str">
        <f t="shared" ca="1" si="41"/>
        <v>pics\\Kokos_6.jpg</v>
      </c>
      <c r="AT101">
        <f t="shared" ca="1" si="42"/>
        <v>0.4034340356600099</v>
      </c>
      <c r="AU101" t="s">
        <v>697</v>
      </c>
      <c r="AV101" t="str">
        <f t="shared" ca="1" si="43"/>
        <v>sound\\Redkiy_plod.wav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_С_бугорками_ли_</v>
      </c>
      <c r="BB101" t="str">
        <f t="shared" si="38"/>
        <v>_С_бугорками_ли_КОДИС?</v>
      </c>
      <c r="BD101" cm="1">
        <f t="array" aca="1" ref="BD101" ca="1">INDEX($L$98:$L$105,(RANK(AT5,$AT$2:$AT$9)))</f>
        <v>2116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VLOOKUP(B102,audio_list_stym!$A$3:$BP$18,37,FALSE)</f>
        <v>14</v>
      </c>
      <c r="F102" t="str">
        <f>VLOOKUP(E102,metki!$A$2:$B$9,2,FALSE)</f>
        <v>импл_новые_с_названием</v>
      </c>
      <c r="G102" t="str">
        <f t="shared" si="39"/>
        <v>импл_</v>
      </c>
      <c r="H102" t="str">
        <f>VLOOKUP(B102,audio_list_stym!$A$3:$AJ$18,5,FALSE)</f>
        <v>Noni</v>
      </c>
      <c r="I102" t="s">
        <v>692</v>
      </c>
      <c r="J102" t="str">
        <f t="shared" si="40"/>
        <v>Noni_5</v>
      </c>
      <c r="L102">
        <f>VLOOKUP(J102,total_visual_stym!$A$2:$D$129,2,FALSE)</f>
        <v>2117</v>
      </c>
      <c r="M102" t="str">
        <f>VLOOKUP(J102,total_visual_stym!$A$2:$D$129,3,FALSE)</f>
        <v>pics\\Noni_5.jpg</v>
      </c>
      <c r="N102">
        <f>VLOOKUP(J102,total_visual_stym!$A$1:$D$129,4,FALSE)</f>
        <v>212</v>
      </c>
      <c r="P102">
        <f>IF(G102="экспл",0,IF(G102="импл_",VLOOKUP(J102,quest_импл!$A$1:$J$129,7,FALSE),0))</f>
        <v>261</v>
      </c>
      <c r="Q102" t="str">
        <f>IF(G102="экспл",0,IF(G102="импл_",VLOOKUP(J102,quest_импл!$A$1:$J$129,8,FALSE),0))</f>
        <v>sound\\Ovalniy_li.wav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2009</v>
      </c>
      <c r="AD102" t="str">
        <f t="shared" ca="1" si="33"/>
        <v>pics\\Finik_1.jpg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4"/>
        <v>pics\\Finik_1.jpg</v>
      </c>
      <c r="AI102" t="s">
        <v>112</v>
      </c>
      <c r="AO102">
        <f t="shared" ca="1" si="35"/>
        <v>0.82422534867884578</v>
      </c>
      <c r="AP102" t="str">
        <f t="shared" ca="1" si="36"/>
        <v>pics\\Finik_1.jpg</v>
      </c>
      <c r="AS102" t="str">
        <f t="shared" ca="1" si="41"/>
        <v>pics\\Finik_1.jpg</v>
      </c>
      <c r="AT102">
        <f t="shared" ca="1" si="42"/>
        <v>1.2599397014763758E-2</v>
      </c>
      <c r="AU102" t="s">
        <v>697</v>
      </c>
      <c r="AV102" t="str">
        <f t="shared" ca="1" si="43"/>
        <v>sound\\Redkiy_plod.wav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_Овальный_ли_</v>
      </c>
      <c r="BB102" t="str">
        <f t="shared" si="38"/>
        <v>_Овальный_ли_КОДИС?</v>
      </c>
      <c r="BD102" cm="1">
        <f t="array" aca="1" ref="BD102" ca="1">INDEX($L$98:$L$105,(RANK(AT6,$AT$2:$AT$9)))</f>
        <v>2113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VLOOKUP(B103,audio_list_stym!$A$3:$BP$18,37,FALSE)</f>
        <v>14</v>
      </c>
      <c r="F103" t="str">
        <f>VLOOKUP(E103,metki!$A$2:$B$9,2,FALSE)</f>
        <v>импл_новые_с_названием</v>
      </c>
      <c r="G103" t="str">
        <f t="shared" si="39"/>
        <v>импл_</v>
      </c>
      <c r="H103" t="str">
        <f>VLOOKUP(B103,audio_list_stym!$A$3:$AJ$18,5,FALSE)</f>
        <v>Noni</v>
      </c>
      <c r="I103" t="s">
        <v>693</v>
      </c>
      <c r="J103" t="str">
        <f t="shared" si="40"/>
        <v>Noni_6</v>
      </c>
      <c r="L103">
        <f>VLOOKUP(J103,total_visual_stym!$A$2:$D$129,2,FALSE)</f>
        <v>2118</v>
      </c>
      <c r="M103" t="str">
        <f>VLOOKUP(J103,total_visual_stym!$A$2:$D$129,3,FALSE)</f>
        <v>pics\\Noni_6.jpg</v>
      </c>
      <c r="N103">
        <f>VLOOKUP(J103,total_visual_stym!$A$1:$D$129,4,FALSE)</f>
        <v>212</v>
      </c>
      <c r="P103">
        <f>IF(G103="экспл",0,IF(G103="импл_",VLOOKUP(J103,quest_импл!$A$1:$J$129,7,FALSE),0))</f>
        <v>262</v>
      </c>
      <c r="Q103" t="str">
        <f>IF(G103="экспл",0,IF(G103="импл_",VLOOKUP(J103,quest_импл!$A$1:$J$129,8,FALSE),0))</f>
        <v>sound\\Zhidkiy_li.wav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2043</v>
      </c>
      <c r="AD103" t="str">
        <f t="shared" ca="1" si="33"/>
        <v>pics\\Peper_3.jpg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4"/>
        <v>pics\\Peper_3.jpg</v>
      </c>
      <c r="AI103" t="s">
        <v>113</v>
      </c>
      <c r="AO103">
        <f t="shared" ca="1" si="35"/>
        <v>0.2850230737608147</v>
      </c>
      <c r="AP103" t="str">
        <f t="shared" ca="1" si="36"/>
        <v>pics\\Peper_3.jpg</v>
      </c>
      <c r="AS103" t="str">
        <f t="shared" ca="1" si="41"/>
        <v>pics\\Peper_3.jpg</v>
      </c>
      <c r="AT103">
        <f t="shared" ca="1" si="42"/>
        <v>0.72943493029459638</v>
      </c>
      <c r="AU103" t="s">
        <v>697</v>
      </c>
      <c r="AV103" t="str">
        <f t="shared" ca="1" si="43"/>
        <v>sound\\Noviy_plod.wav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_Жидкий_ли_</v>
      </c>
      <c r="BB103" t="str">
        <f t="shared" si="38"/>
        <v>_Жидкий_ли_КОДИС?</v>
      </c>
      <c r="BD103" cm="1">
        <f t="array" aca="1" ref="BD103" ca="1">INDEX($L$98:$L$105,(RANK(AT7,$AT$2:$AT$9)))</f>
        <v>2117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VLOOKUP(B104,audio_list_stym!$A$3:$BP$18,37,FALSE)</f>
        <v>14</v>
      </c>
      <c r="F104" t="str">
        <f>VLOOKUP(E104,metki!$A$2:$B$9,2,FALSE)</f>
        <v>импл_новые_с_названием</v>
      </c>
      <c r="G104" t="str">
        <f t="shared" si="39"/>
        <v>импл_</v>
      </c>
      <c r="H104" t="str">
        <f>VLOOKUP(B104,audio_list_stym!$A$3:$AJ$18,5,FALSE)</f>
        <v>Noni</v>
      </c>
      <c r="I104" t="s">
        <v>694</v>
      </c>
      <c r="J104" t="str">
        <f t="shared" si="40"/>
        <v>Noni_7</v>
      </c>
      <c r="L104">
        <f>VLOOKUP(J104,total_visual_stym!$A$2:$D$129,2,FALSE)</f>
        <v>2119</v>
      </c>
      <c r="M104" t="str">
        <f>VLOOKUP(J104,total_visual_stym!$A$2:$D$129,3,FALSE)</f>
        <v>pics\\Noni_7.jpg</v>
      </c>
      <c r="N104">
        <f>VLOOKUP(J104,total_visual_stym!$A$1:$D$129,4,FALSE)</f>
        <v>212</v>
      </c>
      <c r="P104">
        <f>IF(G104="экспл",0,IF(G104="импл_",VLOOKUP(J104,quest_импл!$A$1:$J$129,7,FALSE),0))</f>
        <v>263</v>
      </c>
      <c r="Q104" t="str">
        <f>IF(G104="экспл",0,IF(G104="импл_",VLOOKUP(J104,quest_импл!$A$1:$J$129,8,FALSE),0))</f>
        <v>sound\\Lohmatiy_li.wav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2038</v>
      </c>
      <c r="AD104" t="str">
        <f t="shared" ca="1" si="33"/>
        <v>pics\\Limon_6.jpg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4"/>
        <v>pics\\Limon_6.jpg</v>
      </c>
      <c r="AI104" t="s">
        <v>114</v>
      </c>
      <c r="AO104">
        <f t="shared" ca="1" si="35"/>
        <v>0.38281001932026393</v>
      </c>
      <c r="AP104" t="str">
        <f t="shared" ca="1" si="36"/>
        <v>pics\\Limon_6.jpg</v>
      </c>
      <c r="AS104" t="str">
        <f t="shared" ca="1" si="41"/>
        <v>pics\\Limon_6.jpg</v>
      </c>
      <c r="AT104">
        <f t="shared" ca="1" si="42"/>
        <v>0.3176729691187069</v>
      </c>
      <c r="AU104" t="s">
        <v>697</v>
      </c>
      <c r="AV104" t="str">
        <f t="shared" ca="1" si="43"/>
        <v>sound\\Redkiy_plod.wav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_Лохматый_ли_</v>
      </c>
      <c r="BB104" t="str">
        <f t="shared" si="38"/>
        <v>_Лохматый_ли_КОДИС?</v>
      </c>
      <c r="BD104" cm="1">
        <f t="array" aca="1" ref="BD104" ca="1">INDEX($L$98:$L$105,(RANK(AT8,$AT$2:$AT$9)))</f>
        <v>2115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VLOOKUP(B105,audio_list_stym!$A$3:$BP$18,37,FALSE)</f>
        <v>14</v>
      </c>
      <c r="F105" t="str">
        <f>VLOOKUP(E105,metki!$A$2:$B$9,2,FALSE)</f>
        <v>импл_новые_с_названием</v>
      </c>
      <c r="G105" t="str">
        <f t="shared" si="39"/>
        <v>импл_</v>
      </c>
      <c r="H105" t="str">
        <f>VLOOKUP(B105,audio_list_stym!$A$3:$AJ$18,5,FALSE)</f>
        <v>Noni</v>
      </c>
      <c r="I105" t="s">
        <v>695</v>
      </c>
      <c r="J105" t="str">
        <f t="shared" si="40"/>
        <v>Noni_8</v>
      </c>
      <c r="L105">
        <f>VLOOKUP(J105,total_visual_stym!$A$2:$D$129,2,FALSE)</f>
        <v>2120</v>
      </c>
      <c r="M105" t="str">
        <f>VLOOKUP(J105,total_visual_stym!$A$2:$D$129,3,FALSE)</f>
        <v>pics\\Noni_8.jpg</v>
      </c>
      <c r="N105">
        <f>VLOOKUP(J105,total_visual_stym!$A$1:$D$129,4,FALSE)</f>
        <v>212</v>
      </c>
      <c r="P105">
        <f>IF(G105="экспл",0,IF(G105="импл_",VLOOKUP(J105,quest_импл!$A$1:$J$129,7,FALSE),0))</f>
        <v>264</v>
      </c>
      <c r="Q105" t="str">
        <f>IF(G105="экспл",0,IF(G105="импл_",VLOOKUP(J105,quest_импл!$A$1:$J$129,8,FALSE),0))</f>
        <v>sound\\Zolotistiy_li.wav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2037</v>
      </c>
      <c r="AD105" t="str">
        <f t="shared" ca="1" si="33"/>
        <v>pics\\Limon_5.jpg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4"/>
        <v>pics\\Limon_5.jpg</v>
      </c>
      <c r="AI105" t="s">
        <v>115</v>
      </c>
      <c r="AO105">
        <f t="shared" ca="1" si="35"/>
        <v>0.38422381631073077</v>
      </c>
      <c r="AP105" t="str">
        <f t="shared" ca="1" si="36"/>
        <v>pics\\Limon_5.jpg</v>
      </c>
      <c r="AS105" t="str">
        <f t="shared" ca="1" si="41"/>
        <v>pics\\Limon_5.jpg</v>
      </c>
      <c r="AT105">
        <f t="shared" ca="1" si="42"/>
        <v>0.9071723944136022</v>
      </c>
      <c r="AU105" t="s">
        <v>697</v>
      </c>
      <c r="AV105" t="str">
        <f t="shared" ca="1" si="43"/>
        <v>sound\\Noviy_plod.wav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_Золотистый_ли_</v>
      </c>
      <c r="BB105" t="str">
        <f t="shared" si="38"/>
        <v>_Золотистый_ли_КОДИС?</v>
      </c>
      <c r="BD105" cm="1">
        <f t="array" aca="1" ref="BD105" ca="1">INDEX($L$98:$L$105,(RANK(AT9,$AT$2:$AT$9)))</f>
        <v>2118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VLOOKUP(B106,audio_list_stym!$A$3:$BP$18,37,FALSE)</f>
        <v>15</v>
      </c>
      <c r="F106" t="str">
        <f>VLOOKUP(E106,metki!$A$2:$B$9,2,FALSE)</f>
        <v>экспл_новые_с_названием</v>
      </c>
      <c r="G106" t="str">
        <f t="shared" si="39"/>
        <v>экспл</v>
      </c>
      <c r="H106" t="str">
        <f>VLOOKUP(B106,audio_list_stym!$A$3:$AJ$18,5,FALSE)</f>
        <v>Sapota</v>
      </c>
      <c r="I106" t="s">
        <v>688</v>
      </c>
      <c r="J106" t="str">
        <f t="shared" si="40"/>
        <v>Sapota_1</v>
      </c>
      <c r="L106">
        <f>VLOOKUP(J106,total_visual_stym!$A$2:$D$129,2,FALSE)</f>
        <v>2129</v>
      </c>
      <c r="M106" t="str">
        <f>VLOOKUP(J106,total_visual_stym!$A$2:$D$129,3,FALSE)</f>
        <v>pics\\Sapota_1.jpg</v>
      </c>
      <c r="N106">
        <f>VLOOKUP(J106,total_visual_stym!$A$1:$D$129,4,FALSE)</f>
        <v>213</v>
      </c>
      <c r="AD106" t="str">
        <f t="shared" ca="1" si="33"/>
        <v>pics\\dis1.jpg</v>
      </c>
      <c r="AE106" s="22" t="str">
        <f t="array" aca="1" ref="AE106" ca="1">IF(G106="экспл",INDEX(total_visual_stym!$C$146:$C$209,(RANK(total_visual_stym!E186,total_visual_stym!$E$146:$E$209))),0)</f>
        <v>pics\\dis1.jpg</v>
      </c>
      <c r="AF106" s="22" t="str">
        <f t="shared" si="34"/>
        <v/>
      </c>
      <c r="AI106" t="s">
        <v>116</v>
      </c>
      <c r="AO106">
        <f t="shared" ca="1" si="35"/>
        <v>0.27913408448131272</v>
      </c>
      <c r="AP106" t="str">
        <f t="shared" ca="1" si="36"/>
        <v>pics\\Peper_5.jpg</v>
      </c>
      <c r="AS106" t="str">
        <f t="shared" si="41"/>
        <v/>
      </c>
      <c r="AT106">
        <f t="shared" ca="1" si="42"/>
        <v>0.12258305942814673</v>
      </c>
      <c r="AU106" t="s">
        <v>697</v>
      </c>
      <c r="AV106" t="str">
        <f t="shared" ca="1" si="43"/>
        <v>sound\\Redkiy_plod.wav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e">
        <f>VLOOKUP(Q106,audio_list_stym!$B$2:$BQ$299,68,FALSE)</f>
        <v>#N/A</v>
      </c>
      <c r="BB106" t="e">
        <f t="shared" si="38"/>
        <v>#N/A</v>
      </c>
      <c r="BC106">
        <f>A106</f>
        <v>1214</v>
      </c>
      <c r="BD106" cm="1">
        <f t="array" aca="1" ref="BD106" ca="1">INDEX($L$106:$L$113,(RANK(AT2,$AT$2:$AT$9)))</f>
        <v>2130</v>
      </c>
      <c r="BE106" cm="1">
        <f t="array" aca="1" ref="BE106" ca="1">INDEX(BD66:BD81,(RANK(AT7,$AT$2:$AT$17)))</f>
        <v>2073</v>
      </c>
      <c r="BF106" cm="1">
        <f t="array" aca="1" ref="BF106" ca="1">INDEX(BD90:BD105,(RANK(AT7,$AT$2:$AT$17)))</f>
        <v>2113</v>
      </c>
      <c r="BG106" cm="1">
        <f t="array" aca="1" ref="BG106" ca="1">INDEX(BD114:BD129,(RANK(AT7,$AT$2:$AT$9)))</f>
        <v>2137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VLOOKUP(B107,audio_list_stym!$A$3:$BP$18,37,FALSE)</f>
        <v>15</v>
      </c>
      <c r="F107" t="str">
        <f>VLOOKUP(E107,metki!$A$2:$B$9,2,FALSE)</f>
        <v>экспл_новые_с_названием</v>
      </c>
      <c r="G107" t="str">
        <f t="shared" si="39"/>
        <v>экспл</v>
      </c>
      <c r="H107" t="str">
        <f>VLOOKUP(B107,audio_list_stym!$A$3:$AJ$18,5,FALSE)</f>
        <v>Sapota</v>
      </c>
      <c r="I107" t="s">
        <v>689</v>
      </c>
      <c r="J107" t="str">
        <f t="shared" si="40"/>
        <v>Sapota_2</v>
      </c>
      <c r="L107">
        <f>VLOOKUP(J107,total_visual_stym!$A$2:$D$129,2,FALSE)</f>
        <v>2130</v>
      </c>
      <c r="M107" t="str">
        <f>VLOOKUP(J107,total_visual_stym!$A$2:$D$129,3,FALSE)</f>
        <v>pics\\Sapota_2.jpg</v>
      </c>
      <c r="N107">
        <f>VLOOKUP(J107,total_visual_stym!$A$1:$D$129,4,FALSE)</f>
        <v>213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138</v>
      </c>
      <c r="Z107" t="str">
        <f>IF(G107="экспл",VLOOKUP(J107,quest_экспл!$A$1:$N$129,12,FALSE),IF(G107="импл_",0,0))</f>
        <v>sound\\On_nadrezan.wav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2199</v>
      </c>
      <c r="AD107" t="str">
        <f t="shared" ca="1" si="33"/>
        <v>pics\\dis56.jpg</v>
      </c>
      <c r="AE107" s="22" t="str">
        <f t="array" aca="1" ref="AE107" ca="1">IF(G107="экспл",INDEX(total_visual_stym!$C$146:$C$209,(RANK(total_visual_stym!E187,total_visual_stym!$E$146:$E$209))),0)</f>
        <v>pics\\dis56.jpg</v>
      </c>
      <c r="AF107" s="22" t="str">
        <f t="shared" si="34"/>
        <v/>
      </c>
      <c r="AI107" t="s">
        <v>117</v>
      </c>
      <c r="AO107">
        <f t="shared" ca="1" si="35"/>
        <v>0.1791474219986845</v>
      </c>
      <c r="AP107" t="str">
        <f t="shared" ca="1" si="36"/>
        <v>pics\\Redis_8.jpg</v>
      </c>
      <c r="AS107" t="str">
        <f t="shared" si="41"/>
        <v/>
      </c>
      <c r="AT107">
        <f t="shared" ca="1" si="42"/>
        <v>0.16192581841148512</v>
      </c>
      <c r="AU107" t="s">
        <v>697</v>
      </c>
      <c r="AV107" t="str">
        <f t="shared" ca="1" si="43"/>
        <v>sound\\Redkiy_plod.wav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_Он_надрезан?</v>
      </c>
      <c r="BA107" t="e">
        <f>VLOOKUP(Q107,audio_list_stym!$B$2:$BQ$299,68,FALSE)</f>
        <v>#N/A</v>
      </c>
      <c r="BB107" t="str">
        <f t="shared" si="38"/>
        <v>Посмотрите,_вот_ГОНИК._Он_надрезан?</v>
      </c>
      <c r="BD107" cm="1">
        <f t="array" aca="1" ref="BD107" ca="1">INDEX($L$106:$L$113,(RANK(AT3,$AT$2:$AT$9)))</f>
        <v>2136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VLOOKUP(B108,audio_list_stym!$A$3:$BP$18,37,FALSE)</f>
        <v>15</v>
      </c>
      <c r="F108" t="str">
        <f>VLOOKUP(E108,metki!$A$2:$B$9,2,FALSE)</f>
        <v>экспл_новые_с_названием</v>
      </c>
      <c r="G108" t="str">
        <f t="shared" si="39"/>
        <v>экспл</v>
      </c>
      <c r="H108" t="str">
        <f>VLOOKUP(B108,audio_list_stym!$A$3:$AJ$18,5,FALSE)</f>
        <v>Sapota</v>
      </c>
      <c r="I108" t="s">
        <v>690</v>
      </c>
      <c r="J108" t="str">
        <f t="shared" si="40"/>
        <v>Sapota_3</v>
      </c>
      <c r="L108">
        <f>VLOOKUP(J108,total_visual_stym!$A$2:$D$129,2,FALSE)</f>
        <v>2131</v>
      </c>
      <c r="M108" t="str">
        <f>VLOOKUP(J108,total_visual_stym!$A$2:$D$129,3,FALSE)</f>
        <v>pics\\Sapota_3.jpg</v>
      </c>
      <c r="N108">
        <f>VLOOKUP(J108,total_visual_stym!$A$1:$D$129,4,FALSE)</f>
        <v>213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139</v>
      </c>
      <c r="Z108" t="str">
        <f>IF(G108="экспл",VLOOKUP(J108,quest_экспл!$A$1:$N$129,12,FALSE),IF(G108="импл_",0,0))</f>
        <v>sound\\On_perekruchen.wav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2177</v>
      </c>
      <c r="AD108" t="str">
        <f t="shared" ca="1" si="33"/>
        <v>pics\\dis35.jpg</v>
      </c>
      <c r="AE108" s="22" t="str">
        <f t="array" aca="1" ref="AE108" ca="1">IF(G108="экспл",INDEX(total_visual_stym!$C$146:$C$209,(RANK(total_visual_stym!E188,total_visual_stym!$E$146:$E$209))),0)</f>
        <v>pics\\dis35.jpg</v>
      </c>
      <c r="AF108" s="22" t="str">
        <f t="shared" si="34"/>
        <v/>
      </c>
      <c r="AI108" t="s">
        <v>118</v>
      </c>
      <c r="AO108">
        <f t="shared" ca="1" si="35"/>
        <v>0.76083339377126313</v>
      </c>
      <c r="AP108" t="str">
        <f t="shared" ca="1" si="36"/>
        <v>pics\\Finik_5.jpg</v>
      </c>
      <c r="AS108" t="str">
        <f t="shared" si="41"/>
        <v/>
      </c>
      <c r="AT108">
        <f t="shared" ca="1" si="42"/>
        <v>0.554291082145148</v>
      </c>
      <c r="AU108" t="s">
        <v>697</v>
      </c>
      <c r="AV108" t="str">
        <f t="shared" ca="1" si="43"/>
        <v>sound\\Noviy_plod.wav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_Он_перекручен?</v>
      </c>
      <c r="BA108" t="e">
        <f>VLOOKUP(Q108,audio_list_stym!$B$2:$BQ$299,68,FALSE)</f>
        <v>#N/A</v>
      </c>
      <c r="BB108" t="str">
        <f t="shared" si="38"/>
        <v>Вот_ГОНИК._Он_перекручен?</v>
      </c>
      <c r="BD108" cm="1">
        <f t="array" aca="1" ref="BD108" ca="1">INDEX($L$106:$L$113,(RANK(AT4,$AT$2:$AT$9)))</f>
        <v>2135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VLOOKUP(B109,audio_list_stym!$A$3:$BP$18,37,FALSE)</f>
        <v>15</v>
      </c>
      <c r="F109" t="str">
        <f>VLOOKUP(E109,metki!$A$2:$B$9,2,FALSE)</f>
        <v>экспл_новые_с_названием</v>
      </c>
      <c r="G109" t="str">
        <f t="shared" si="39"/>
        <v>экспл</v>
      </c>
      <c r="H109" t="str">
        <f>VLOOKUP(B109,audio_list_stym!$A$3:$AJ$18,5,FALSE)</f>
        <v>Sapota</v>
      </c>
      <c r="I109" t="s">
        <v>691</v>
      </c>
      <c r="J109" t="str">
        <f t="shared" si="40"/>
        <v>Sapota_4</v>
      </c>
      <c r="L109">
        <f>VLOOKUP(J109,total_visual_stym!$A$2:$D$129,2,FALSE)</f>
        <v>2132</v>
      </c>
      <c r="M109" t="str">
        <f>VLOOKUP(J109,total_visual_stym!$A$2:$D$129,3,FALSE)</f>
        <v>pics\\Sapota_4.jpg</v>
      </c>
      <c r="N109">
        <f>VLOOKUP(J109,total_visual_stym!$A$1:$D$129,4,FALSE)</f>
        <v>213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140</v>
      </c>
      <c r="Z109" t="str">
        <f>IF(G109="экспл",VLOOKUP(J109,quest_экспл!$A$1:$N$129,12,FALSE),IF(G109="импл_",0,0))</f>
        <v>sound\\Sorvan_li_on.wav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2222</v>
      </c>
      <c r="AD109" t="str">
        <f t="shared" ca="1" si="33"/>
        <v>pics\\dis14.jpg</v>
      </c>
      <c r="AE109" s="22" t="str">
        <f t="array" aca="1" ref="AE109" ca="1">IF(G109="экспл",INDEX(total_visual_stym!$C$146:$C$209,(RANK(total_visual_stym!E189,total_visual_stym!$E$146:$E$209))),0)</f>
        <v>pics\\dis14.jpg</v>
      </c>
      <c r="AF109" s="22" t="str">
        <f t="shared" si="34"/>
        <v/>
      </c>
      <c r="AI109" t="s">
        <v>119</v>
      </c>
      <c r="AO109">
        <f t="shared" ca="1" si="35"/>
        <v>0.36376133135446542</v>
      </c>
      <c r="AP109" t="str">
        <f t="shared" ca="1" si="36"/>
        <v>pics\\Limon_7.jpg</v>
      </c>
      <c r="AS109" t="str">
        <f t="shared" si="41"/>
        <v/>
      </c>
      <c r="AT109">
        <f t="shared" ca="1" si="42"/>
        <v>7.1826733907381923E-2</v>
      </c>
      <c r="AU109" t="s">
        <v>697</v>
      </c>
      <c r="AV109" t="str">
        <f t="shared" ca="1" si="43"/>
        <v>sound\\Redkiy_plod.wav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_Сорван_ли_он?</v>
      </c>
      <c r="BA109" t="e">
        <f>VLOOKUP(Q109,audio_list_stym!$B$2:$BQ$299,68,FALSE)</f>
        <v>#N/A</v>
      </c>
      <c r="BB109" t="str">
        <f t="shared" si="38"/>
        <v>Это_ГОНИК._Сорван_ли_он?</v>
      </c>
      <c r="BD109" cm="1">
        <f t="array" aca="1" ref="BD109" ca="1">INDEX($L$106:$L$113,(RANK(AT5,$AT$2:$AT$9)))</f>
        <v>2132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VLOOKUP(B110,audio_list_stym!$A$3:$BP$18,37,FALSE)</f>
        <v>15</v>
      </c>
      <c r="F110" t="str">
        <f>VLOOKUP(E110,metki!$A$2:$B$9,2,FALSE)</f>
        <v>экспл_новые_с_названием</v>
      </c>
      <c r="G110" t="str">
        <f t="shared" si="39"/>
        <v>экспл</v>
      </c>
      <c r="H110" t="str">
        <f>VLOOKUP(B110,audio_list_stym!$A$3:$AJ$18,5,FALSE)</f>
        <v>Sapota</v>
      </c>
      <c r="I110" t="s">
        <v>692</v>
      </c>
      <c r="J110" t="str">
        <f t="shared" si="40"/>
        <v>Sapota_5</v>
      </c>
      <c r="L110">
        <f>VLOOKUP(J110,total_visual_stym!$A$2:$D$129,2,FALSE)</f>
        <v>2133</v>
      </c>
      <c r="M110" t="str">
        <f>VLOOKUP(J110,total_visual_stym!$A$2:$D$129,3,FALSE)</f>
        <v>pics\\Sapota_5.jpg</v>
      </c>
      <c r="N110">
        <f>VLOOKUP(J110,total_visual_stym!$A$1:$D$129,4,FALSE)</f>
        <v>213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141</v>
      </c>
      <c r="Z110" t="str">
        <f>IF(G110="экспл",VLOOKUP(J110,quest_экспл!$A$1:$N$129,12,FALSE),IF(G110="импл_",0,0))</f>
        <v>sound\\Spressovan_li_on.wav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2180</v>
      </c>
      <c r="AD110" t="str">
        <f t="shared" ca="1" si="33"/>
        <v>pics\\dis4.jpg</v>
      </c>
      <c r="AE110" s="22" t="str">
        <f t="array" aca="1" ref="AE110" ca="1">IF(G110="экспл",INDEX(total_visual_stym!$C$146:$C$209,(RANK(total_visual_stym!E190,total_visual_stym!$E$146:$E$209))),0)</f>
        <v>pics\\dis4.jpg</v>
      </c>
      <c r="AF110" s="22" t="str">
        <f t="shared" si="34"/>
        <v/>
      </c>
      <c r="AI110" t="s">
        <v>120</v>
      </c>
      <c r="AO110">
        <f t="shared" ca="1" si="35"/>
        <v>0.23216995004151675</v>
      </c>
      <c r="AP110" t="str">
        <f t="shared" ca="1" si="36"/>
        <v>pics\\Redis_5.jpg</v>
      </c>
      <c r="AS110" t="str">
        <f t="shared" si="41"/>
        <v/>
      </c>
      <c r="AT110">
        <f t="shared" ca="1" si="42"/>
        <v>0.2524016175564916</v>
      </c>
      <c r="AU110" t="s">
        <v>697</v>
      </c>
      <c r="AV110" t="str">
        <f t="shared" ca="1" si="43"/>
        <v>sound\\Redkiy_plod.wav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_Спрессован_ли_он?</v>
      </c>
      <c r="BA110" t="e">
        <f>VLOOKUP(Q110,audio_list_stym!$B$2:$BQ$299,68,FALSE)</f>
        <v>#N/A</v>
      </c>
      <c r="BB110" t="str">
        <f t="shared" si="38"/>
        <v>На_картинке_ГОНИК._Спрессован_ли_он?</v>
      </c>
      <c r="BD110" cm="1">
        <f t="array" aca="1" ref="BD110" ca="1">INDEX($L$106:$L$113,(RANK(AT6,$AT$2:$AT$9)))</f>
        <v>2129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VLOOKUP(B111,audio_list_stym!$A$3:$BP$18,37,FALSE)</f>
        <v>15</v>
      </c>
      <c r="F111" t="str">
        <f>VLOOKUP(E111,metki!$A$2:$B$9,2,FALSE)</f>
        <v>экспл_новые_с_названием</v>
      </c>
      <c r="G111" t="str">
        <f t="shared" si="39"/>
        <v>экспл</v>
      </c>
      <c r="H111" t="str">
        <f>VLOOKUP(B111,audio_list_stym!$A$3:$AJ$18,5,FALSE)</f>
        <v>Sapota</v>
      </c>
      <c r="I111" t="s">
        <v>693</v>
      </c>
      <c r="J111" t="str">
        <f t="shared" si="40"/>
        <v>Sapota_6</v>
      </c>
      <c r="L111">
        <f>VLOOKUP(J111,total_visual_stym!$A$2:$D$129,2,FALSE)</f>
        <v>2134</v>
      </c>
      <c r="M111" t="str">
        <f>VLOOKUP(J111,total_visual_stym!$A$2:$D$129,3,FALSE)</f>
        <v>pics\\Sapota_6.jpg</v>
      </c>
      <c r="N111">
        <f>VLOOKUP(J111,total_visual_stym!$A$1:$D$129,4,FALSE)</f>
        <v>213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142</v>
      </c>
      <c r="Z111" t="str">
        <f>IF(G111="экспл",VLOOKUP(J111,quest_экспл!$A$1:$N$129,12,FALSE),IF(G111="импл_",0,0))</f>
        <v>sound\\Zheltiy_li_on.wav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2170</v>
      </c>
      <c r="AD111" t="str">
        <f t="shared" ca="1" si="33"/>
        <v>pics\\dis36.jpg</v>
      </c>
      <c r="AE111" s="22" t="str">
        <f t="array" aca="1" ref="AE111" ca="1">IF(G111="экспл",INDEX(total_visual_stym!$C$146:$C$209,(RANK(total_visual_stym!E191,total_visual_stym!$E$146:$E$209))),0)</f>
        <v>pics\\dis36.jpg</v>
      </c>
      <c r="AF111" s="22" t="str">
        <f t="shared" si="34"/>
        <v/>
      </c>
      <c r="AI111" t="s">
        <v>121</v>
      </c>
      <c r="AO111">
        <f t="shared" ca="1" si="35"/>
        <v>0.92549243686826377</v>
      </c>
      <c r="AP111" t="str">
        <f t="shared" ca="1" si="36"/>
        <v>pics\\Banan_5.jpg</v>
      </c>
      <c r="AS111" t="str">
        <f t="shared" si="41"/>
        <v/>
      </c>
      <c r="AT111">
        <f t="shared" ca="1" si="42"/>
        <v>4.8237954716161102E-2</v>
      </c>
      <c r="AU111" t="s">
        <v>697</v>
      </c>
      <c r="AV111" t="str">
        <f t="shared" ca="1" si="43"/>
        <v>sound\\Redkiy_plod.wav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_Желтый_ли_он?</v>
      </c>
      <c r="BA111" t="e">
        <f>VLOOKUP(Q111,audio_list_stym!$B$2:$BQ$299,68,FALSE)</f>
        <v>#N/A</v>
      </c>
      <c r="BB111" t="str">
        <f t="shared" si="38"/>
        <v>На_мониторе_ГОНИК._Желтый_ли_он?</v>
      </c>
      <c r="BD111" cm="1">
        <f t="array" aca="1" ref="BD111" ca="1">INDEX($L$106:$L$113,(RANK(AT7,$AT$2:$AT$9)))</f>
        <v>2133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VLOOKUP(B112,audio_list_stym!$A$3:$BP$18,37,FALSE)</f>
        <v>15</v>
      </c>
      <c r="F112" t="str">
        <f>VLOOKUP(E112,metki!$A$2:$B$9,2,FALSE)</f>
        <v>экспл_новые_с_названием</v>
      </c>
      <c r="G112" t="str">
        <f t="shared" si="39"/>
        <v>экспл</v>
      </c>
      <c r="H112" t="str">
        <f>VLOOKUP(B112,audio_list_stym!$A$3:$AJ$18,5,FALSE)</f>
        <v>Sapota</v>
      </c>
      <c r="I112" t="s">
        <v>694</v>
      </c>
      <c r="J112" t="str">
        <f t="shared" si="40"/>
        <v>Sapota_7</v>
      </c>
      <c r="L112">
        <f>VLOOKUP(J112,total_visual_stym!$A$2:$D$129,2,FALSE)</f>
        <v>2135</v>
      </c>
      <c r="M112" t="str">
        <f>VLOOKUP(J112,total_visual_stym!$A$2:$D$129,3,FALSE)</f>
        <v>pics\\Sapota_7.jpg</v>
      </c>
      <c r="N112">
        <f>VLOOKUP(J112,total_visual_stym!$A$1:$D$129,4,FALSE)</f>
        <v>213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143</v>
      </c>
      <c r="Z112" t="str">
        <f>IF(G112="экспл",VLOOKUP(J112,quest_экспл!$A$1:$N$129,12,FALSE),IF(G112="импл_",0,0))</f>
        <v>sound\\Rovniy_li_on.wav</v>
      </c>
      <c r="AA112" t="str">
        <f>IF(G112="экспл",VLOOKUP(J112,quest_экспл!$A$1:$N$129,14,FALSE),IF(G112="импл_",0,0))</f>
        <v>да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2198</v>
      </c>
      <c r="AD112" t="str">
        <f t="shared" ca="1" si="33"/>
        <v>pics\\dis42.jpg</v>
      </c>
      <c r="AE112" s="22" t="str">
        <f t="array" aca="1" ref="AE112" ca="1">IF(G112="экспл",INDEX(total_visual_stym!$C$146:$C$209,(RANK(total_visual_stym!E192,total_visual_stym!$E$146:$E$209))),0)</f>
        <v>pics\\dis42.jpg</v>
      </c>
      <c r="AF112" s="22" t="str">
        <f t="shared" si="34"/>
        <v/>
      </c>
      <c r="AI112" t="s">
        <v>122</v>
      </c>
      <c r="AO112">
        <f t="shared" ca="1" si="35"/>
        <v>0.14268332126919914</v>
      </c>
      <c r="AP112" t="str">
        <f t="shared" ca="1" si="36"/>
        <v>pics\\Tomat_3.jpg</v>
      </c>
      <c r="AS112" t="str">
        <f t="shared" si="41"/>
        <v/>
      </c>
      <c r="AT112">
        <f t="shared" ca="1" si="42"/>
        <v>0.12670030369066088</v>
      </c>
      <c r="AU112" t="s">
        <v>697</v>
      </c>
      <c r="AV112" t="str">
        <f t="shared" ca="1" si="43"/>
        <v>sound\\Redkiy_plod.wav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_Ровный_ли_он?</v>
      </c>
      <c r="BA112" t="e">
        <f>VLOOKUP(Q112,audio_list_stym!$B$2:$BQ$299,68,FALSE)</f>
        <v>#N/A</v>
      </c>
      <c r="BB112" t="str">
        <f t="shared" si="38"/>
        <v>Перед_Вами_ГОНИК._Ровный_ли_он?</v>
      </c>
      <c r="BD112" cm="1">
        <f t="array" aca="1" ref="BD112" ca="1">INDEX($L$106:$L$113,(RANK(AT8,$AT$2:$AT$9)))</f>
        <v>2131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VLOOKUP(B113,audio_list_stym!$A$3:$BP$18,37,FALSE)</f>
        <v>15</v>
      </c>
      <c r="F113" t="str">
        <f>VLOOKUP(E113,metki!$A$2:$B$9,2,FALSE)</f>
        <v>экспл_новые_с_названием</v>
      </c>
      <c r="G113" t="str">
        <f t="shared" si="39"/>
        <v>экспл</v>
      </c>
      <c r="H113" t="str">
        <f>VLOOKUP(B113,audio_list_stym!$A$3:$AJ$18,5,FALSE)</f>
        <v>Sapota</v>
      </c>
      <c r="I113" t="s">
        <v>695</v>
      </c>
      <c r="J113" t="str">
        <f t="shared" si="40"/>
        <v>Sapota_8</v>
      </c>
      <c r="L113">
        <f>VLOOKUP(J113,total_visual_stym!$A$2:$D$129,2,FALSE)</f>
        <v>2136</v>
      </c>
      <c r="M113" t="str">
        <f>VLOOKUP(J113,total_visual_stym!$A$2:$D$129,3,FALSE)</f>
        <v>pics\\Sapota_8.jpg</v>
      </c>
      <c r="N113">
        <f>VLOOKUP(J113,total_visual_stym!$A$1:$D$129,4,FALSE)</f>
        <v>213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144</v>
      </c>
      <c r="Z113" t="str">
        <f>IF(G113="экспл",VLOOKUP(J113,quest_экспл!$A$1:$N$129,12,FALSE),IF(G113="импл_",0,0))</f>
        <v>sound\\On_imeet_shipi.wav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2213</v>
      </c>
      <c r="AD113" t="str">
        <f t="shared" ca="1" si="33"/>
        <v>pics\\dis49.jpg</v>
      </c>
      <c r="AE113" s="22" t="str">
        <f t="array" aca="1" ref="AE113" ca="1">IF(G113="экспл",INDEX(total_visual_stym!$C$146:$C$209,(RANK(total_visual_stym!E193,total_visual_stym!$E$146:$E$209))),0)</f>
        <v>pics\\dis49.jpg</v>
      </c>
      <c r="AF113" s="22" t="str">
        <f t="shared" si="34"/>
        <v/>
      </c>
      <c r="AI113" t="s">
        <v>123</v>
      </c>
      <c r="AO113">
        <f t="shared" ca="1" si="35"/>
        <v>4.4459077231299937E-2</v>
      </c>
      <c r="AP113" t="str">
        <f t="shared" ca="1" si="36"/>
        <v>pics\\Tomat_8.jpg</v>
      </c>
      <c r="AS113" t="str">
        <f t="shared" si="41"/>
        <v/>
      </c>
      <c r="AT113">
        <f t="shared" ca="1" si="42"/>
        <v>0.46357547019507073</v>
      </c>
      <c r="AU113" t="s">
        <v>697</v>
      </c>
      <c r="AV113" t="str">
        <f t="shared" ca="1" si="43"/>
        <v>sound\\Noviy_plod.wav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_Он_имеет_шипы?</v>
      </c>
      <c r="BA113" t="e">
        <f>VLOOKUP(Q113,audio_list_stym!$B$2:$BQ$299,68,FALSE)</f>
        <v>#N/A</v>
      </c>
      <c r="BB113" t="str">
        <f t="shared" si="38"/>
        <v>Вы_видите_ГОНИК._Он_имеет_шипы?</v>
      </c>
      <c r="BD113" cm="1">
        <f t="array" aca="1" ref="BD113" ca="1">INDEX($L$106:$L$113,(RANK(AT9,$AT$2:$AT$9)))</f>
        <v>2134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VLOOKUP(B114,audio_list_stym!$A$3:$BP$18,37,FALSE)</f>
        <v>16</v>
      </c>
      <c r="F114" t="str">
        <f>VLOOKUP(E114,metki!$A$2:$B$9,2,FALSE)</f>
        <v>импл_новые_без_названия</v>
      </c>
      <c r="G114" t="str">
        <f t="shared" si="39"/>
        <v>импл_</v>
      </c>
      <c r="H114" t="str">
        <f>VLOOKUP(B114,audio_list_stym!$A$3:$AJ$18,5,FALSE)</f>
        <v>Tamanid</v>
      </c>
      <c r="I114" t="s">
        <v>688</v>
      </c>
      <c r="J114" t="str">
        <f t="shared" si="40"/>
        <v>Tamanid_1</v>
      </c>
      <c r="L114">
        <f>VLOOKUP(J114,total_visual_stym!$A$2:$D$129,2,FALSE)</f>
        <v>2137</v>
      </c>
      <c r="M114" t="str">
        <f>VLOOKUP(J114,total_visual_stym!$A$2:$D$129,3,FALSE)</f>
        <v>pics\\Tamanid_1.jpg</v>
      </c>
      <c r="N114">
        <f>VLOOKUP(J114,total_visual_stym!$A$1:$D$129,4,FALSE)</f>
        <v>214</v>
      </c>
      <c r="AD114" t="str">
        <f t="shared" ca="1" si="33"/>
        <v>pics\\Goroh_4.jpg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4"/>
        <v>pics\\Goroh_4.jpg</v>
      </c>
      <c r="AI114" t="s">
        <v>86</v>
      </c>
      <c r="AO114">
        <f t="shared" ca="1" si="35"/>
        <v>0.60224157148738067</v>
      </c>
      <c r="AP114" t="str">
        <f t="shared" ca="1" si="36"/>
        <v>pics\\Goroh_4.jpg</v>
      </c>
      <c r="AS114" t="str">
        <f t="shared" ca="1" si="41"/>
        <v>pics\\Goroh_4.jpg</v>
      </c>
      <c r="AT114">
        <f t="shared" ca="1" si="42"/>
        <v>0.28349476592037148</v>
      </c>
      <c r="AU114" t="s">
        <v>697</v>
      </c>
      <c r="AV114" t="str">
        <f t="shared" ca="1" si="43"/>
        <v>sound\\Redkiy_plod.wav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e">
        <f>VLOOKUP(Q114,audio_list_stym!$B$2:$BQ$299,68,FALSE)</f>
        <v>#N/A</v>
      </c>
      <c r="BB114" t="e">
        <f t="shared" si="38"/>
        <v>#N/A</v>
      </c>
      <c r="BC114">
        <f>A114</f>
        <v>1215</v>
      </c>
      <c r="BD114" cm="1">
        <f t="array" aca="1" ref="BD114" ca="1">INDEX($L$114:$L$121,(RANK(AT2,$AT$2:$AT$9)))</f>
        <v>2138</v>
      </c>
      <c r="BE114" cm="1">
        <f t="array" aca="1" ref="BE114" ca="1">INDEX(BD66:BD81,(RANK(AT8,$AT$2:$AT$17)))</f>
        <v>2077</v>
      </c>
      <c r="BF114" cm="1">
        <f t="array" aca="1" ref="BF114" ca="1">INDEX(BD82:BD97,(RANK(AT8,$AT$2:$AT$9)))</f>
        <v>2087</v>
      </c>
      <c r="BG114" cm="1">
        <f t="array" aca="1" ref="BG114" ca="1">INDEX(BD98:BD113,(RANK(AT8,$AT$2:$AT$9)))</f>
        <v>2119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VLOOKUP(B115,audio_list_stym!$A$3:$BP$18,37,FALSE)</f>
        <v>16</v>
      </c>
      <c r="F115" t="str">
        <f>VLOOKUP(E115,metki!$A$2:$B$9,2,FALSE)</f>
        <v>импл_новые_без_названия</v>
      </c>
      <c r="G115" t="str">
        <f t="shared" si="39"/>
        <v>импл_</v>
      </c>
      <c r="H115" t="str">
        <f>VLOOKUP(B115,audio_list_stym!$A$3:$AJ$18,5,FALSE)</f>
        <v>Tamanid</v>
      </c>
      <c r="I115" t="s">
        <v>689</v>
      </c>
      <c r="J115" t="str">
        <f t="shared" si="40"/>
        <v>Tamanid_2</v>
      </c>
      <c r="L115">
        <f>VLOOKUP(J115,total_visual_stym!$A$2:$D$129,2,FALSE)</f>
        <v>2138</v>
      </c>
      <c r="M115" t="str">
        <f>VLOOKUP(J115,total_visual_stym!$A$2:$D$129,3,FALSE)</f>
        <v>pics\\Tamanid_2.jpg</v>
      </c>
      <c r="N115">
        <f>VLOOKUP(J115,total_visual_stym!$A$1:$D$129,4,FALSE)</f>
        <v>214</v>
      </c>
      <c r="P115">
        <f>IF(G115="экспл",0,IF(G115="импл_",VLOOKUP(J115,quest_импл!$A$1:$J$129,7,FALSE),0))</f>
        <v>274</v>
      </c>
      <c r="Q115" t="str">
        <f>IF(G115="экспл",0,IF(G115="импл_",VLOOKUP(J115,quest_импл!$A$1:$J$129,8,FALSE),0))</f>
        <v>sound\\Izognut_li.wav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2021</v>
      </c>
      <c r="AD115" t="str">
        <f t="shared" ca="1" si="33"/>
        <v>pics\\Goroh_5.jpg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4"/>
        <v>pics\\Goroh_5.jpg</v>
      </c>
      <c r="AI115" t="s">
        <v>87</v>
      </c>
      <c r="AO115">
        <f t="shared" ca="1" si="35"/>
        <v>0.60161404253016015</v>
      </c>
      <c r="AP115" t="str">
        <f t="shared" ca="1" si="36"/>
        <v>pics\\Goroh_5.jpg</v>
      </c>
      <c r="AS115" t="str">
        <f t="shared" ca="1" si="41"/>
        <v>pics\\Goroh_5.jpg</v>
      </c>
      <c r="AT115">
        <f t="shared" ca="1" si="42"/>
        <v>0.41735375547151554</v>
      </c>
      <c r="AU115" t="s">
        <v>697</v>
      </c>
      <c r="AV115" t="str">
        <f t="shared" ca="1" si="43"/>
        <v>sound\\Redkiy_plod.wav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_Изогнут_ли_</v>
      </c>
      <c r="BB115" t="str">
        <f t="shared" si="38"/>
        <v>_Изогнут_ли_XXXXX?</v>
      </c>
      <c r="BD115" cm="1">
        <f t="array" aca="1" ref="BD115" ca="1">INDEX($L$114:$L$121,(RANK(AT3,$AT$2:$AT$9)))</f>
        <v>2144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VLOOKUP(B116,audio_list_stym!$A$3:$BP$18,37,FALSE)</f>
        <v>16</v>
      </c>
      <c r="F116" t="str">
        <f>VLOOKUP(E116,metki!$A$2:$B$9,2,FALSE)</f>
        <v>импл_новые_без_названия</v>
      </c>
      <c r="G116" t="str">
        <f t="shared" si="39"/>
        <v>импл_</v>
      </c>
      <c r="H116" t="str">
        <f>VLOOKUP(B116,audio_list_stym!$A$3:$AJ$18,5,FALSE)</f>
        <v>Tamanid</v>
      </c>
      <c r="I116" t="s">
        <v>690</v>
      </c>
      <c r="J116" t="str">
        <f t="shared" si="40"/>
        <v>Tamanid_3</v>
      </c>
      <c r="L116">
        <f>VLOOKUP(J116,total_visual_stym!$A$2:$D$129,2,FALSE)</f>
        <v>2139</v>
      </c>
      <c r="M116" t="str">
        <f>VLOOKUP(J116,total_visual_stym!$A$2:$D$129,3,FALSE)</f>
        <v>pics\\Tamanid_3.jpg</v>
      </c>
      <c r="N116">
        <f>VLOOKUP(J116,total_visual_stym!$A$1:$D$129,4,FALSE)</f>
        <v>214</v>
      </c>
      <c r="P116">
        <f>IF(G116="экспл",0,IF(G116="импл_",VLOOKUP(J116,quest_импл!$A$1:$J$129,7,FALSE),0))</f>
        <v>275</v>
      </c>
      <c r="Q116" t="str">
        <f>IF(G116="экспл",0,IF(G116="импл_",VLOOKUP(J116,quest_импл!$A$1:$J$129,8,FALSE),0))</f>
        <v>sound\\Barhatistiy_li.wav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да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2019</v>
      </c>
      <c r="AD116" t="str">
        <f t="shared" ca="1" si="33"/>
        <v>pics\\Goroh_3.jpg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4"/>
        <v>pics\\Goroh_3.jpg</v>
      </c>
      <c r="AI116" t="s">
        <v>88</v>
      </c>
      <c r="AO116">
        <f t="shared" ca="1" si="35"/>
        <v>0.61073813683696576</v>
      </c>
      <c r="AP116" t="str">
        <f t="shared" ca="1" si="36"/>
        <v>pics\\Goroh_3.jpg</v>
      </c>
      <c r="AS116" t="str">
        <f t="shared" ca="1" si="41"/>
        <v>pics\\Goroh_3.jpg</v>
      </c>
      <c r="AT116">
        <f t="shared" ca="1" si="42"/>
        <v>0.85979340731559484</v>
      </c>
      <c r="AU116" t="s">
        <v>697</v>
      </c>
      <c r="AV116" t="str">
        <f t="shared" ca="1" si="43"/>
        <v>sound\\Noviy_plod.wav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_Бархатистый_ли_</v>
      </c>
      <c r="BB116" t="str">
        <f t="shared" si="38"/>
        <v>_Бархатистый_ли_XXXXX?</v>
      </c>
      <c r="BD116" cm="1">
        <f t="array" aca="1" ref="BD116" ca="1">INDEX($L$114:$L$121,(RANK(AT4,$AT$2:$AT$9)))</f>
        <v>2143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VLOOKUP(B117,audio_list_stym!$A$3:$BP$18,37,FALSE)</f>
        <v>16</v>
      </c>
      <c r="F117" t="str">
        <f>VLOOKUP(E117,metki!$A$2:$B$9,2,FALSE)</f>
        <v>импл_новые_без_названия</v>
      </c>
      <c r="G117" t="str">
        <f t="shared" si="39"/>
        <v>импл_</v>
      </c>
      <c r="H117" t="str">
        <f>VLOOKUP(B117,audio_list_stym!$A$3:$AJ$18,5,FALSE)</f>
        <v>Tamanid</v>
      </c>
      <c r="I117" t="s">
        <v>691</v>
      </c>
      <c r="J117" t="str">
        <f t="shared" si="40"/>
        <v>Tamanid_4</v>
      </c>
      <c r="L117">
        <f>VLOOKUP(J117,total_visual_stym!$A$2:$D$129,2,FALSE)</f>
        <v>2140</v>
      </c>
      <c r="M117" t="str">
        <f>VLOOKUP(J117,total_visual_stym!$A$2:$D$129,3,FALSE)</f>
        <v>pics\\Tamanid_4.jpg</v>
      </c>
      <c r="N117">
        <f>VLOOKUP(J117,total_visual_stym!$A$1:$D$129,4,FALSE)</f>
        <v>214</v>
      </c>
      <c r="P117">
        <f>IF(G117="экспл",0,IF(G117="импл_",VLOOKUP(J117,quest_импл!$A$1:$J$129,7,FALSE),0))</f>
        <v>276</v>
      </c>
      <c r="Q117" t="str">
        <f>IF(G117="экспл",0,IF(G117="импл_",VLOOKUP(J117,quest_импл!$A$1:$J$129,8,FALSE),0))</f>
        <v>sound\\Odnotonniy_li.wav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2002</v>
      </c>
      <c r="AD117" t="str">
        <f t="shared" ca="1" si="33"/>
        <v>pics\\Banan_2.jpg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4"/>
        <v>pics\\Banan_2.jpg</v>
      </c>
      <c r="AI117" t="s">
        <v>89</v>
      </c>
      <c r="AO117">
        <f t="shared" ca="1" si="35"/>
        <v>0.97523609247049103</v>
      </c>
      <c r="AP117" t="str">
        <f t="shared" ca="1" si="36"/>
        <v>pics\\Banan_2.jpg</v>
      </c>
      <c r="AS117" t="str">
        <f t="shared" ca="1" si="41"/>
        <v>pics\\Banan_2.jpg</v>
      </c>
      <c r="AT117">
        <f t="shared" ca="1" si="42"/>
        <v>0.24715198271819849</v>
      </c>
      <c r="AU117" t="s">
        <v>697</v>
      </c>
      <c r="AV117" t="str">
        <f t="shared" ca="1" si="43"/>
        <v>sound\\Redkiy_plod.wav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_Однотонный_ли_</v>
      </c>
      <c r="BB117" t="str">
        <f t="shared" si="38"/>
        <v>_Однотонный_ли_XXXXX?</v>
      </c>
      <c r="BD117" cm="1">
        <f t="array" aca="1" ref="BD117" ca="1">INDEX($L$114:$L$121,(RANK(AT5,$AT$2:$AT$9)))</f>
        <v>2140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VLOOKUP(B118,audio_list_stym!$A$3:$BP$18,37,FALSE)</f>
        <v>16</v>
      </c>
      <c r="F118" t="str">
        <f>VLOOKUP(E118,metki!$A$2:$B$9,2,FALSE)</f>
        <v>импл_новые_без_названия</v>
      </c>
      <c r="G118" t="str">
        <f t="shared" si="39"/>
        <v>импл_</v>
      </c>
      <c r="H118" t="str">
        <f>VLOOKUP(B118,audio_list_stym!$A$3:$AJ$18,5,FALSE)</f>
        <v>Tamanid</v>
      </c>
      <c r="I118" t="s">
        <v>692</v>
      </c>
      <c r="J118" t="str">
        <f t="shared" si="40"/>
        <v>Tamanid_5</v>
      </c>
      <c r="L118">
        <f>VLOOKUP(J118,total_visual_stym!$A$2:$D$129,2,FALSE)</f>
        <v>2141</v>
      </c>
      <c r="M118" t="str">
        <f>VLOOKUP(J118,total_visual_stym!$A$2:$D$129,3,FALSE)</f>
        <v>pics\\Tamanid_5.jpg</v>
      </c>
      <c r="N118">
        <f>VLOOKUP(J118,total_visual_stym!$A$1:$D$129,4,FALSE)</f>
        <v>214</v>
      </c>
      <c r="P118">
        <f>IF(G118="экспл",0,IF(G118="импл_",VLOOKUP(J118,quest_импл!$A$1:$J$129,7,FALSE),0))</f>
        <v>277</v>
      </c>
      <c r="Q118" t="str">
        <f>IF(G118="экспл",0,IF(G118="импл_",VLOOKUP(J118,quest_импл!$A$1:$J$129,8,FALSE),0))</f>
        <v>sound\\Prozrachniy_li.wav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2017</v>
      </c>
      <c r="AD118" t="str">
        <f t="shared" ca="1" si="33"/>
        <v>pics\\Goroh_1.jpg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4"/>
        <v>pics\\Goroh_1.jpg</v>
      </c>
      <c r="AI118" t="s">
        <v>90</v>
      </c>
      <c r="AO118">
        <f t="shared" ca="1" si="35"/>
        <v>0.7140790330166692</v>
      </c>
      <c r="AP118" t="str">
        <f t="shared" ca="1" si="36"/>
        <v>pics\\Goroh_1.jpg</v>
      </c>
      <c r="AS118" t="str">
        <f t="shared" ca="1" si="41"/>
        <v>pics\\Goroh_1.jpg</v>
      </c>
      <c r="AT118">
        <f t="shared" ca="1" si="42"/>
        <v>0.36538508806900782</v>
      </c>
      <c r="AU118" t="s">
        <v>697</v>
      </c>
      <c r="AV118" t="str">
        <f t="shared" ca="1" si="43"/>
        <v>sound\\Redkiy_plod.wav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_Прозрачный_ли_</v>
      </c>
      <c r="BB118" t="str">
        <f t="shared" si="38"/>
        <v>_Прозрачный_ли_XXXXX?</v>
      </c>
      <c r="BD118" cm="1">
        <f t="array" aca="1" ref="BD118" ca="1">INDEX($L$114:$L$121,(RANK(AT6,$AT$2:$AT$9)))</f>
        <v>2137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VLOOKUP(B119,audio_list_stym!$A$3:$BP$18,37,FALSE)</f>
        <v>16</v>
      </c>
      <c r="F119" t="str">
        <f>VLOOKUP(E119,metki!$A$2:$B$9,2,FALSE)</f>
        <v>импл_новые_без_названия</v>
      </c>
      <c r="G119" t="str">
        <f t="shared" si="39"/>
        <v>импл_</v>
      </c>
      <c r="H119" t="str">
        <f>VLOOKUP(B119,audio_list_stym!$A$3:$AJ$18,5,FALSE)</f>
        <v>Tamanid</v>
      </c>
      <c r="I119" t="s">
        <v>693</v>
      </c>
      <c r="J119" t="str">
        <f t="shared" si="40"/>
        <v>Tamanid_6</v>
      </c>
      <c r="L119">
        <f>VLOOKUP(J119,total_visual_stym!$A$2:$D$129,2,FALSE)</f>
        <v>2142</v>
      </c>
      <c r="M119" t="str">
        <f>VLOOKUP(J119,total_visual_stym!$A$2:$D$129,3,FALSE)</f>
        <v>pics\\Tamanid_6.jpg</v>
      </c>
      <c r="N119">
        <f>VLOOKUP(J119,total_visual_stym!$A$1:$D$129,4,FALSE)</f>
        <v>214</v>
      </c>
      <c r="P119">
        <f>IF(G119="экспл",0,IF(G119="импл_",VLOOKUP(J119,quest_импл!$A$1:$J$129,7,FALSE),0))</f>
        <v>278</v>
      </c>
      <c r="Q119" t="str">
        <f>IF(G119="экспл",0,IF(G119="импл_",VLOOKUP(J119,quest_импл!$A$1:$J$129,8,FALSE),0))</f>
        <v>sound\\Izmelchen_li.wav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2008</v>
      </c>
      <c r="AD119" t="str">
        <f t="shared" ca="1" si="33"/>
        <v>pics\\Banan_8.jpg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4"/>
        <v>pics\\Banan_8.jpg</v>
      </c>
      <c r="AI119" t="s">
        <v>91</v>
      </c>
      <c r="AO119">
        <f t="shared" ca="1" si="35"/>
        <v>0.85350826353868736</v>
      </c>
      <c r="AP119" t="str">
        <f t="shared" ca="1" si="36"/>
        <v>pics\\Banan_8.jpg</v>
      </c>
      <c r="AS119" t="str">
        <f t="shared" ca="1" si="41"/>
        <v>pics\\Banan_8.jpg</v>
      </c>
      <c r="AT119">
        <f t="shared" ca="1" si="42"/>
        <v>0.57102935118693299</v>
      </c>
      <c r="AU119" t="s">
        <v>697</v>
      </c>
      <c r="AV119" t="str">
        <f t="shared" ca="1" si="43"/>
        <v>sound\\Noviy_plod.wav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_Измельчен_ли_</v>
      </c>
      <c r="BB119" t="str">
        <f t="shared" si="38"/>
        <v>_Измельчен_ли_XXXXX?</v>
      </c>
      <c r="BD119" cm="1">
        <f t="array" aca="1" ref="BD119" ca="1">INDEX($L$114:$L$121,(RANK(AT7,$AT$2:$AT$9)))</f>
        <v>2141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VLOOKUP(B120,audio_list_stym!$A$3:$BP$18,37,FALSE)</f>
        <v>16</v>
      </c>
      <c r="F120" t="str">
        <f>VLOOKUP(E120,metki!$A$2:$B$9,2,FALSE)</f>
        <v>импл_новые_без_названия</v>
      </c>
      <c r="G120" t="str">
        <f t="shared" si="39"/>
        <v>импл_</v>
      </c>
      <c r="H120" t="str">
        <f>VLOOKUP(B120,audio_list_stym!$A$3:$AJ$18,5,FALSE)</f>
        <v>Tamanid</v>
      </c>
      <c r="I120" t="s">
        <v>694</v>
      </c>
      <c r="J120" t="str">
        <f t="shared" si="40"/>
        <v>Tamanid_7</v>
      </c>
      <c r="L120">
        <f>VLOOKUP(J120,total_visual_stym!$A$2:$D$129,2,FALSE)</f>
        <v>2143</v>
      </c>
      <c r="M120" t="str">
        <f>VLOOKUP(J120,total_visual_stym!$A$2:$D$129,3,FALSE)</f>
        <v>pics\\Tamanid_7.jpg</v>
      </c>
      <c r="N120">
        <f>VLOOKUP(J120,total_visual_stym!$A$1:$D$129,4,FALSE)</f>
        <v>214</v>
      </c>
      <c r="P120">
        <f>IF(G120="экспл",0,IF(G120="импл_",VLOOKUP(J120,quest_импл!$A$1:$J$129,7,FALSE),0))</f>
        <v>279</v>
      </c>
      <c r="Q120" t="str">
        <f>IF(G120="экспл",0,IF(G120="импл_",VLOOKUP(J120,quest_импл!$A$1:$J$129,8,FALSE),0))</f>
        <v>sound\\Cvetushiy_li.wav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2057</v>
      </c>
      <c r="AD120" t="str">
        <f t="shared" ca="1" si="33"/>
        <v>pics\\Tomat_1.jpg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4"/>
        <v>pics\\Tomat_1.jpg</v>
      </c>
      <c r="AI120" t="s">
        <v>92</v>
      </c>
      <c r="AO120">
        <f t="shared" ca="1" si="35"/>
        <v>0.17069851020265492</v>
      </c>
      <c r="AP120" t="str">
        <f t="shared" ca="1" si="36"/>
        <v>pics\\Tomat_1.jpg</v>
      </c>
      <c r="AS120" t="str">
        <f t="shared" ca="1" si="41"/>
        <v>pics\\Tomat_1.jpg</v>
      </c>
      <c r="AT120">
        <f t="shared" ca="1" si="42"/>
        <v>1.6529459512582223E-2</v>
      </c>
      <c r="AU120" t="s">
        <v>697</v>
      </c>
      <c r="AV120" t="str">
        <f t="shared" ca="1" si="43"/>
        <v>sound\\Redkiy_plod.wav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_Цветущий_ли_</v>
      </c>
      <c r="BB120" t="str">
        <f t="shared" si="38"/>
        <v>_Цветущий_ли_XXXXX?</v>
      </c>
      <c r="BD120" cm="1">
        <f t="array" aca="1" ref="BD120" ca="1">INDEX($L$114:$L$121,(RANK(AT8,$AT$2:$AT$9)))</f>
        <v>2139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VLOOKUP(B121,audio_list_stym!$A$3:$BP$18,37,FALSE)</f>
        <v>16</v>
      </c>
      <c r="F121" t="str">
        <f>VLOOKUP(E121,metki!$A$2:$B$9,2,FALSE)</f>
        <v>импл_новые_без_названия</v>
      </c>
      <c r="G121" t="str">
        <f t="shared" si="39"/>
        <v>импл_</v>
      </c>
      <c r="H121" t="str">
        <f>VLOOKUP(B121,audio_list_stym!$A$3:$AJ$18,5,FALSE)</f>
        <v>Tamanid</v>
      </c>
      <c r="I121" t="s">
        <v>695</v>
      </c>
      <c r="J121" t="str">
        <f t="shared" si="40"/>
        <v>Tamanid_8</v>
      </c>
      <c r="L121">
        <f>VLOOKUP(J121,total_visual_stym!$A$2:$D$129,2,FALSE)</f>
        <v>2144</v>
      </c>
      <c r="M121" t="str">
        <f>VLOOKUP(J121,total_visual_stym!$A$2:$D$129,3,FALSE)</f>
        <v>pics\\Tamanid_8.jpg</v>
      </c>
      <c r="N121">
        <f>VLOOKUP(J121,total_visual_stym!$A$1:$D$129,4,FALSE)</f>
        <v>214</v>
      </c>
      <c r="P121">
        <f>IF(G121="экспл",0,IF(G121="импл_",VLOOKUP(J121,quest_импл!$A$1:$J$129,7,FALSE),0))</f>
        <v>280</v>
      </c>
      <c r="Q121" t="str">
        <f>IF(G121="экспл",0,IF(G121="импл_",VLOOKUP(J121,quest_импл!$A$1:$J$129,8,FALSE),0))</f>
        <v>sound\\Skruchen_li.wav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2027</v>
      </c>
      <c r="AD121" t="str">
        <f t="shared" ca="1" si="33"/>
        <v>pics\\Kokos_3.jpg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4"/>
        <v>pics\\Kokos_3.jpg</v>
      </c>
      <c r="AI121" t="s">
        <v>93</v>
      </c>
      <c r="AO121">
        <f t="shared" ca="1" si="35"/>
        <v>0.51097496444117496</v>
      </c>
      <c r="AP121" t="str">
        <f t="shared" ca="1" si="36"/>
        <v>pics\\Kokos_3.jpg</v>
      </c>
      <c r="AS121" t="str">
        <f ca="1">IF(G121="импл_",AP121,"")</f>
        <v>pics\\Kokos_3.jpg</v>
      </c>
      <c r="AT121">
        <f t="shared" ca="1" si="42"/>
        <v>0.61241593234203628</v>
      </c>
      <c r="AU121" t="s">
        <v>697</v>
      </c>
      <c r="AV121" t="str">
        <f t="shared" ca="1" si="43"/>
        <v>sound\\Noviy_plod.wav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_Скручен_ли_</v>
      </c>
      <c r="BB121" t="str">
        <f t="shared" si="38"/>
        <v>_Скручен_ли_XXXXX?</v>
      </c>
      <c r="BD121" cm="1">
        <f t="array" aca="1" ref="BD121" ca="1">INDEX($L$114:$L$121,(RANK(AT9,$AT$2:$AT$9)))</f>
        <v>2142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VLOOKUP(B122,audio_list_stym!$A$3:$BP$18,37,FALSE)</f>
        <v>17</v>
      </c>
      <c r="F122" t="str">
        <f>VLOOKUP(E122,metki!$A$2:$B$9,2,FALSE)</f>
        <v>экспл_новые_без_названия</v>
      </c>
      <c r="G122" t="str">
        <f t="shared" si="39"/>
        <v>экспл</v>
      </c>
      <c r="H122" t="str">
        <f>VLOOKUP(B122,audio_list_stym!$A$3:$AJ$18,5,FALSE)</f>
        <v>ZF</v>
      </c>
      <c r="I122" t="s">
        <v>688</v>
      </c>
      <c r="J122" t="str">
        <f t="shared" si="40"/>
        <v>ZF_1</v>
      </c>
      <c r="L122">
        <f>VLOOKUP(J122,total_visual_stym!$A$2:$D$129,2,FALSE)</f>
        <v>2145</v>
      </c>
      <c r="M122" t="str">
        <f>VLOOKUP(J122,total_visual_stym!$A$2:$D$129,3,FALSE)</f>
        <v>pics\\ZF_1.jpg</v>
      </c>
      <c r="N122">
        <f>VLOOKUP(J122,total_visual_stym!$A$1:$D$129,4,FALSE)</f>
        <v>215</v>
      </c>
      <c r="AD122" t="str">
        <f t="shared" ca="1" si="33"/>
        <v>pics\\dis31.jpg</v>
      </c>
      <c r="AE122" s="22" t="str">
        <f t="array" aca="1" ref="AE122" ca="1">IF(G122="экспл",INDEX(total_visual_stym!$C$146:$C$209,(RANK(total_visual_stym!E202,total_visual_stym!$E$146:$E$209))),0)</f>
        <v>pics\\dis31.jpg</v>
      </c>
      <c r="AF122" s="22" t="str">
        <f t="shared" si="34"/>
        <v/>
      </c>
      <c r="AI122" t="s">
        <v>124</v>
      </c>
      <c r="AO122">
        <f t="shared" ca="1" si="35"/>
        <v>0.91096833642157926</v>
      </c>
      <c r="AP122" t="str">
        <f t="shared" ca="1" si="36"/>
        <v>pics\\Banan_6.jpg</v>
      </c>
      <c r="AS122" t="str">
        <f t="shared" si="41"/>
        <v/>
      </c>
      <c r="AT122">
        <f t="shared" ca="1" si="42"/>
        <v>0.46158792453502118</v>
      </c>
      <c r="AU122" t="s">
        <v>697</v>
      </c>
      <c r="AV122" t="str">
        <f t="shared" ca="1" si="43"/>
        <v>sound\\Noviy_plod.wav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e">
        <f>VLOOKUP(Q122,audio_list_stym!$B$2:$BQ$299,68,FALSE)</f>
        <v>#N/A</v>
      </c>
      <c r="BB122" t="e">
        <f>IF(G122="экспл",AY122&amp;AX122&amp;"."&amp;AZ122,IF(G122="импл_",BA122&amp;AX122&amp;""))</f>
        <v>#N/A</v>
      </c>
      <c r="BC122">
        <f>A122</f>
        <v>1216</v>
      </c>
      <c r="BD122" cm="1">
        <f t="array" aca="1" ref="BD122" ca="1">INDEX($L$122:$L$129,(RANK(AT2,$AT$2:$AT$9)))</f>
        <v>2146</v>
      </c>
      <c r="BE122" cm="1">
        <f t="array" aca="1" ref="BE122" ca="1">INDEX(BD66:BD81,(RANK(AT9,$AT$2:$AT$17)))</f>
        <v>2077</v>
      </c>
      <c r="BF122" cm="1">
        <f t="array" aca="1" ref="BF122" ca="1">INDEX(BD90:BD105,(RANK(AT9,$AT$2:$AT$17)))</f>
        <v>2117</v>
      </c>
      <c r="BG122" cm="1">
        <f t="array" aca="1" ref="BG122" ca="1">INDEX(BD106:BD121,(RANK(AT9,$AT$2:$AT$17)))</f>
        <v>2141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VLOOKUP(B123,audio_list_stym!$A$3:$BP$18,37,FALSE)</f>
        <v>17</v>
      </c>
      <c r="F123" t="str">
        <f>VLOOKUP(E123,metki!$A$2:$B$9,2,FALSE)</f>
        <v>экспл_новые_без_названия</v>
      </c>
      <c r="G123" t="str">
        <f t="shared" si="39"/>
        <v>экспл</v>
      </c>
      <c r="H123" t="str">
        <f>VLOOKUP(B123,audio_list_stym!$A$3:$AJ$18,5,FALSE)</f>
        <v>ZF</v>
      </c>
      <c r="I123" t="s">
        <v>689</v>
      </c>
      <c r="J123" t="str">
        <f t="shared" si="40"/>
        <v>ZF_2</v>
      </c>
      <c r="L123">
        <f>VLOOKUP(J123,total_visual_stym!$A$2:$D$129,2,FALSE)</f>
        <v>2146</v>
      </c>
      <c r="M123" t="str">
        <f>VLOOKUP(J123,total_visual_stym!$A$2:$D$129,3,FALSE)</f>
        <v>pics\\ZF_2.jpg</v>
      </c>
      <c r="N123">
        <f>VLOOKUP(J123,total_visual_stym!$A$1:$D$129,4,FALSE)</f>
        <v>215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154</v>
      </c>
      <c r="Z123" t="str">
        <f>IF(G123="экспл",VLOOKUP(J123,quest_экспл!$A$1:$N$129,12,FALSE),IF(G123="импл_",0,0))</f>
        <v>sound\\On_rozoviy.wav</v>
      </c>
      <c r="AA123" t="str">
        <f>IF(G123="экспл",VLOOKUP(J123,quest_экспл!$A$1:$N$129,14,FALSE),IF(G123="импл_",0,0))</f>
        <v>нет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2227</v>
      </c>
      <c r="AD123" t="str">
        <f t="shared" ca="1" si="33"/>
        <v>pics\\dis39.jpg</v>
      </c>
      <c r="AE123" s="22" t="str">
        <f t="array" aca="1" ref="AE123" ca="1">IF(G123="экспл",INDEX(total_visual_stym!$C$146:$C$209,(RANK(total_visual_stym!E203,total_visual_stym!$E$146:$E$209))),0)</f>
        <v>pics\\dis39.jpg</v>
      </c>
      <c r="AF123" s="22" t="str">
        <f t="shared" si="34"/>
        <v/>
      </c>
      <c r="AI123" t="s">
        <v>125</v>
      </c>
      <c r="AO123">
        <f t="shared" ca="1" si="35"/>
        <v>0.51025876984042573</v>
      </c>
      <c r="AP123" t="str">
        <f t="shared" ca="1" si="36"/>
        <v>pics\\Kokos_4.jpg</v>
      </c>
      <c r="AS123" t="str">
        <f t="shared" si="41"/>
        <v/>
      </c>
      <c r="AT123">
        <f t="shared" ca="1" si="42"/>
        <v>0.6883803520767483</v>
      </c>
      <c r="AU123" t="s">
        <v>697</v>
      </c>
      <c r="AV123" t="str">
        <f t="shared" ca="1" si="43"/>
        <v>sound\\Noviy_plod.wav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_Он_розовый?</v>
      </c>
      <c r="BA123" t="e">
        <f>VLOOKUP(Q123,audio_list_stym!$B$2:$BQ$299,68,FALSE)</f>
        <v>#N/A</v>
      </c>
      <c r="BB123" t="str">
        <f t="shared" si="38"/>
        <v>Посмотрите,_вот_XXXXX._Он_розовый?</v>
      </c>
      <c r="BD123" cm="1">
        <f t="array" aca="1" ref="BD123" ca="1">INDEX($L$122:$L$129,(RANK(AT3,$AT$2:$AT$9)))</f>
        <v>2152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VLOOKUP(B124,audio_list_stym!$A$3:$BP$18,37,FALSE)</f>
        <v>17</v>
      </c>
      <c r="F124" t="str">
        <f>VLOOKUP(E124,metki!$A$2:$B$9,2,FALSE)</f>
        <v>экспл_новые_без_названия</v>
      </c>
      <c r="G124" t="str">
        <f t="shared" si="39"/>
        <v>экспл</v>
      </c>
      <c r="H124" t="str">
        <f>VLOOKUP(B124,audio_list_stym!$A$3:$AJ$18,5,FALSE)</f>
        <v>ZF</v>
      </c>
      <c r="I124" t="s">
        <v>690</v>
      </c>
      <c r="J124" t="str">
        <f t="shared" si="40"/>
        <v>ZF_3</v>
      </c>
      <c r="L124">
        <f>VLOOKUP(J124,total_visual_stym!$A$2:$D$129,2,FALSE)</f>
        <v>2147</v>
      </c>
      <c r="M124" t="str">
        <f>VLOOKUP(J124,total_visual_stym!$A$2:$D$129,3,FALSE)</f>
        <v>pics\\ZF_3.jpg</v>
      </c>
      <c r="N124">
        <f>VLOOKUP(J124,total_visual_stym!$A$1:$D$129,4,FALSE)</f>
        <v>215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155</v>
      </c>
      <c r="Z124" t="str">
        <f>IF(G124="экспл",VLOOKUP(J124,quest_экспл!$A$1:$N$129,12,FALSE),IF(G124="импл_",0,0))</f>
        <v>sound\\Tonkiy_li_on.wav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2172</v>
      </c>
      <c r="AD124" t="str">
        <f t="shared" ca="1" si="33"/>
        <v>pics\\dis23.jpg</v>
      </c>
      <c r="AE124" s="22" t="str">
        <f t="array" aca="1" ref="AE124" ca="1">IF(G124="экспл",INDEX(total_visual_stym!$C$146:$C$209,(RANK(total_visual_stym!E204,total_visual_stym!$E$146:$E$209))),0)</f>
        <v>pics\\dis23.jpg</v>
      </c>
      <c r="AF124" s="22" t="str">
        <f t="shared" si="34"/>
        <v/>
      </c>
      <c r="AI124" t="s">
        <v>126</v>
      </c>
      <c r="AO124">
        <f t="shared" ca="1" si="35"/>
        <v>0.43297308627820907</v>
      </c>
      <c r="AP124" t="str">
        <f t="shared" ca="1" si="36"/>
        <v>pics\\Limon_1.jpg</v>
      </c>
      <c r="AS124" t="str">
        <f t="shared" si="41"/>
        <v/>
      </c>
      <c r="AT124">
        <f t="shared" ca="1" si="42"/>
        <v>0.92048549607091079</v>
      </c>
      <c r="AU124" t="s">
        <v>697</v>
      </c>
      <c r="AV124" t="str">
        <f t="shared" ca="1" si="43"/>
        <v>sound\\Noviy_plod.wav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_Тонкий_ли_он?</v>
      </c>
      <c r="BA124" t="e">
        <f>VLOOKUP(Q124,audio_list_stym!$B$2:$BQ$299,68,FALSE)</f>
        <v>#N/A</v>
      </c>
      <c r="BB124" t="str">
        <f t="shared" si="38"/>
        <v>Вот_XXXXX._Тонкий_ли_он?</v>
      </c>
      <c r="BD124" cm="1">
        <f t="array" aca="1" ref="BD124" ca="1">INDEX($L$122:$L$129,(RANK(AT4,$AT$2:$AT$9)))</f>
        <v>2151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VLOOKUP(B125,audio_list_stym!$A$3:$BP$18,37,FALSE)</f>
        <v>17</v>
      </c>
      <c r="F125" t="str">
        <f>VLOOKUP(E125,metki!$A$2:$B$9,2,FALSE)</f>
        <v>экспл_новые_без_названия</v>
      </c>
      <c r="G125" t="str">
        <f t="shared" si="39"/>
        <v>экспл</v>
      </c>
      <c r="H125" t="str">
        <f>VLOOKUP(B125,audio_list_stym!$A$3:$AJ$18,5,FALSE)</f>
        <v>ZF</v>
      </c>
      <c r="I125" t="s">
        <v>691</v>
      </c>
      <c r="J125" t="str">
        <f t="shared" si="40"/>
        <v>ZF_4</v>
      </c>
      <c r="L125">
        <f>VLOOKUP(J125,total_visual_stym!$A$2:$D$129,2,FALSE)</f>
        <v>2148</v>
      </c>
      <c r="M125" t="str">
        <f>VLOOKUP(J125,total_visual_stym!$A$2:$D$129,3,FALSE)</f>
        <v>pics\\ZF_4.jpg</v>
      </c>
      <c r="N125">
        <f>VLOOKUP(J125,total_visual_stym!$A$1:$D$129,4,FALSE)</f>
        <v>215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156</v>
      </c>
      <c r="Z125" t="str">
        <f>IF(G125="экспл",VLOOKUP(J125,quest_экспл!$A$1:$N$129,12,FALSE),IF(G125="импл_",0,0))</f>
        <v>sound\\Celniy_li_on.wav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2224</v>
      </c>
      <c r="AD125" t="str">
        <f t="shared" ca="1" si="33"/>
        <v>pics\\dis29.jpg</v>
      </c>
      <c r="AE125" s="22" t="str">
        <f t="array" aca="1" ref="AE125" ca="1">IF(G125="экспл",INDEX(total_visual_stym!$C$146:$C$209,(RANK(total_visual_stym!E205,total_visual_stym!$E$146:$E$209))),0)</f>
        <v>pics\\dis29.jpg</v>
      </c>
      <c r="AF125" s="22" t="str">
        <f t="shared" si="34"/>
        <v/>
      </c>
      <c r="AI125" t="s">
        <v>127</v>
      </c>
      <c r="AO125">
        <f t="shared" ca="1" si="35"/>
        <v>0.34375656372223307</v>
      </c>
      <c r="AP125" t="str">
        <f t="shared" ca="1" si="36"/>
        <v>pics\\Limon_8.jpg</v>
      </c>
      <c r="AS125" t="str">
        <f t="shared" si="41"/>
        <v/>
      </c>
      <c r="AT125">
        <f t="shared" ca="1" si="42"/>
        <v>0.95847663812932526</v>
      </c>
      <c r="AU125" t="s">
        <v>697</v>
      </c>
      <c r="AV125" t="str">
        <f t="shared" ca="1" si="43"/>
        <v>sound\\Noviy_plod.wav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_Цельный_ли_он?</v>
      </c>
      <c r="BA125" t="e">
        <f>VLOOKUP(Q125,audio_list_stym!$B$2:$BQ$299,68,FALSE)</f>
        <v>#N/A</v>
      </c>
      <c r="BB125" t="str">
        <f t="shared" si="38"/>
        <v>Это_XXXXX._Цельный_ли_он?</v>
      </c>
      <c r="BD125" cm="1">
        <f t="array" aca="1" ref="BD125" ca="1">INDEX($L$122:$L$129,(RANK(AT5,$AT$2:$AT$9)))</f>
        <v>2148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VLOOKUP(B126,audio_list_stym!$A$3:$BP$18,37,FALSE)</f>
        <v>17</v>
      </c>
      <c r="F126" t="str">
        <f>VLOOKUP(E126,metki!$A$2:$B$9,2,FALSE)</f>
        <v>экспл_новые_без_названия</v>
      </c>
      <c r="G126" t="str">
        <f t="shared" si="39"/>
        <v>экспл</v>
      </c>
      <c r="H126" t="str">
        <f>VLOOKUP(B126,audio_list_stym!$A$3:$AJ$18,5,FALSE)</f>
        <v>ZF</v>
      </c>
      <c r="I126" t="s">
        <v>692</v>
      </c>
      <c r="J126" t="str">
        <f t="shared" si="40"/>
        <v>ZF_5</v>
      </c>
      <c r="L126">
        <f>VLOOKUP(J126,total_visual_stym!$A$2:$D$129,2,FALSE)</f>
        <v>2149</v>
      </c>
      <c r="M126" t="str">
        <f>VLOOKUP(J126,total_visual_stym!$A$2:$D$129,3,FALSE)</f>
        <v>pics\\ZF_5.jpg</v>
      </c>
      <c r="N126">
        <f>VLOOKUP(J126,total_visual_stym!$A$1:$D$129,4,FALSE)</f>
        <v>215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157</v>
      </c>
      <c r="Z126" t="str">
        <f>IF(G126="экспл",VLOOKUP(J126,quest_экспл!$A$1:$N$129,12,FALSE),IF(G126="импл_",0,0))</f>
        <v>sound\\On_shershaviy.wav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2231</v>
      </c>
      <c r="AD126" t="str">
        <f t="shared" ca="1" si="33"/>
        <v>pics\\dis12.jpg</v>
      </c>
      <c r="AE126" s="22" t="str">
        <f t="array" aca="1" ref="AE126" ca="1">IF(G126="экспл",INDEX(total_visual_stym!$C$146:$C$209,(RANK(total_visual_stym!E206,total_visual_stym!$E$146:$E$209))),0)</f>
        <v>pics\\dis12.jpg</v>
      </c>
      <c r="AF126" s="22" t="str">
        <f t="shared" si="34"/>
        <v/>
      </c>
      <c r="AI126" t="s">
        <v>128</v>
      </c>
      <c r="AO126">
        <f t="shared" ca="1" si="35"/>
        <v>0.41134674469103916</v>
      </c>
      <c r="AP126" t="str">
        <f t="shared" ca="1" si="36"/>
        <v>pics\\Limon_2.jpg</v>
      </c>
      <c r="AS126" t="str">
        <f t="shared" si="41"/>
        <v/>
      </c>
      <c r="AT126">
        <f t="shared" ca="1" si="42"/>
        <v>0.57971029181633771</v>
      </c>
      <c r="AU126" t="s">
        <v>697</v>
      </c>
      <c r="AV126" t="str">
        <f t="shared" ca="1" si="43"/>
        <v>sound\\Noviy_plod.wav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_Он_шершавый?</v>
      </c>
      <c r="BA126" t="e">
        <f>VLOOKUP(Q126,audio_list_stym!$B$2:$BQ$299,68,FALSE)</f>
        <v>#N/A</v>
      </c>
      <c r="BB126" t="str">
        <f t="shared" si="38"/>
        <v>На_картинке_XXXXX._Он_шершавый?</v>
      </c>
      <c r="BD126" cm="1">
        <f t="array" aca="1" ref="BD126" ca="1">INDEX($L$122:$L$129,(RANK(AT6,$AT$2:$AT$9)))</f>
        <v>2145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VLOOKUP(B127,audio_list_stym!$A$3:$BP$18,37,FALSE)</f>
        <v>17</v>
      </c>
      <c r="F127" t="str">
        <f>VLOOKUP(E127,metki!$A$2:$B$9,2,FALSE)</f>
        <v>экспл_новые_без_названия</v>
      </c>
      <c r="G127" t="str">
        <f t="shared" si="39"/>
        <v>экспл</v>
      </c>
      <c r="H127" t="str">
        <f>VLOOKUP(B127,audio_list_stym!$A$3:$AJ$18,5,FALSE)</f>
        <v>ZF</v>
      </c>
      <c r="I127" t="s">
        <v>693</v>
      </c>
      <c r="J127" t="str">
        <f t="shared" si="40"/>
        <v>ZF_6</v>
      </c>
      <c r="L127">
        <f>VLOOKUP(J127,total_visual_stym!$A$2:$D$129,2,FALSE)</f>
        <v>2150</v>
      </c>
      <c r="M127" t="str">
        <f>VLOOKUP(J127,total_visual_stym!$A$2:$D$129,3,FALSE)</f>
        <v>pics\\ZF_6.jpg</v>
      </c>
      <c r="N127">
        <f>VLOOKUP(J127,total_visual_stym!$A$1:$D$129,4,FALSE)</f>
        <v>215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158</v>
      </c>
      <c r="Z127" t="str">
        <f>IF(G127="экспл",VLOOKUP(J127,quest_экспл!$A$1:$N$129,12,FALSE),IF(G127="импл_",0,0))</f>
        <v>sound\\Zaostrin_li_on.wav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2169</v>
      </c>
      <c r="AD127" t="str">
        <f t="shared" ca="1" si="33"/>
        <v>pics\\dis6.jpg</v>
      </c>
      <c r="AE127" s="22" t="str">
        <f t="array" aca="1" ref="AE127" ca="1">IF(G127="экспл",INDEX(total_visual_stym!$C$146:$C$209,(RANK(total_visual_stym!E207,total_visual_stym!$E$146:$E$209))),0)</f>
        <v>pics\\dis6.jpg</v>
      </c>
      <c r="AF127" s="22" t="str">
        <f t="shared" si="34"/>
        <v/>
      </c>
      <c r="AI127" t="s">
        <v>129</v>
      </c>
      <c r="AO127">
        <f t="shared" ca="1" si="35"/>
        <v>0.50671706240149017</v>
      </c>
      <c r="AP127" t="str">
        <f t="shared" ca="1" si="36"/>
        <v>pics\\Kokos_5.jpg</v>
      </c>
      <c r="AS127" t="str">
        <f t="shared" si="41"/>
        <v/>
      </c>
      <c r="AT127">
        <f t="shared" ca="1" si="42"/>
        <v>0.33465131774909751</v>
      </c>
      <c r="AU127" t="s">
        <v>697</v>
      </c>
      <c r="AV127" t="str">
        <f t="shared" ca="1" si="43"/>
        <v>sound\\Redkiy_plod.wav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_Заострен_ли_он?</v>
      </c>
      <c r="BA127" t="e">
        <f>VLOOKUP(Q127,audio_list_stym!$B$2:$BQ$299,68,FALSE)</f>
        <v>#N/A</v>
      </c>
      <c r="BB127" t="str">
        <f t="shared" si="38"/>
        <v>На_мониторе_XXXXX._Заострен_ли_он?</v>
      </c>
      <c r="BD127" cm="1">
        <f t="array" aca="1" ref="BD127" ca="1">INDEX($L$122:$L$129,(RANK(AT7,$AT$2:$AT$9)))</f>
        <v>2149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VLOOKUP(B128,audio_list_stym!$A$3:$BP$18,37,FALSE)</f>
        <v>17</v>
      </c>
      <c r="F128" t="str">
        <f>VLOOKUP(E128,metki!$A$2:$B$9,2,FALSE)</f>
        <v>экспл_новые_без_названия</v>
      </c>
      <c r="G128" t="str">
        <f t="shared" si="39"/>
        <v>экспл</v>
      </c>
      <c r="H128" t="str">
        <f>VLOOKUP(B128,audio_list_stym!$A$3:$AJ$18,5,FALSE)</f>
        <v>ZF</v>
      </c>
      <c r="I128" t="s">
        <v>694</v>
      </c>
      <c r="J128" t="str">
        <f t="shared" si="40"/>
        <v>ZF_7</v>
      </c>
      <c r="L128">
        <f>VLOOKUP(J128,total_visual_stym!$A$2:$D$129,2,FALSE)</f>
        <v>2151</v>
      </c>
      <c r="M128" t="str">
        <f>VLOOKUP(J128,total_visual_stym!$A$2:$D$129,3,FALSE)</f>
        <v>pics\\ZF_7.jpg</v>
      </c>
      <c r="N128">
        <f>VLOOKUP(J128,total_visual_stym!$A$1:$D$129,4,FALSE)</f>
        <v>215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159</v>
      </c>
      <c r="Z128" t="str">
        <f>IF(G128="экспл",VLOOKUP(J128,quest_экспл!$A$1:$N$129,12,FALSE),IF(G128="импл_",0,0))</f>
        <v>sound\\On_rassipchatiy.wav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2208</v>
      </c>
      <c r="AD128" t="str">
        <f t="shared" ca="1" si="33"/>
        <v>pics\\dis45.jpg</v>
      </c>
      <c r="AE128" s="22" t="str">
        <f t="array" aca="1" ref="AE128" ca="1">IF(G128="экспл",INDEX(total_visual_stym!$C$146:$C$209,(RANK(total_visual_stym!E208,total_visual_stym!$E$146:$E$209))),0)</f>
        <v>pics\\dis45.jpg</v>
      </c>
      <c r="AF128" s="22" t="str">
        <f t="shared" si="34"/>
        <v/>
      </c>
      <c r="AI128" t="s">
        <v>130</v>
      </c>
      <c r="AO128">
        <f t="shared" ca="1" si="35"/>
        <v>0.52376686737249856</v>
      </c>
      <c r="AP128" t="str">
        <f t="shared" ca="1" si="36"/>
        <v>pics\\Goroh_8.jpg</v>
      </c>
      <c r="AS128" t="str">
        <f t="shared" si="41"/>
        <v/>
      </c>
      <c r="AT128">
        <f t="shared" ca="1" si="42"/>
        <v>0.63988271666051388</v>
      </c>
      <c r="AU128" t="s">
        <v>697</v>
      </c>
      <c r="AV128" t="str">
        <f t="shared" ca="1" si="43"/>
        <v>sound\\Noviy_plod.wav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_Он_рассыпчатый?</v>
      </c>
      <c r="BA128" t="e">
        <f>VLOOKUP(Q128,audio_list_stym!$B$2:$BQ$299,68,FALSE)</f>
        <v>#N/A</v>
      </c>
      <c r="BB128" t="str">
        <f t="shared" si="38"/>
        <v>Перед_Вами_XXXXX._Он_рассыпчатый?</v>
      </c>
      <c r="BD128" cm="1">
        <f t="array" aca="1" ref="BD128" ca="1">INDEX($L$122:$L$129,(RANK(AT8,$AT$2:$AT$9)))</f>
        <v>2147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VLOOKUP(B129,audio_list_stym!$A$3:$BP$18,37,FALSE)</f>
        <v>17</v>
      </c>
      <c r="F129" t="str">
        <f>VLOOKUP(E129,metki!$A$2:$B$9,2,FALSE)</f>
        <v>экспл_новые_без_названия</v>
      </c>
      <c r="G129" t="str">
        <f>LEFT(F129,5)</f>
        <v>экспл</v>
      </c>
      <c r="H129" t="str">
        <f>VLOOKUP(B129,audio_list_stym!$A$3:$AJ$18,5,FALSE)</f>
        <v>ZF</v>
      </c>
      <c r="I129" t="s">
        <v>695</v>
      </c>
      <c r="J129" t="str">
        <f>H129&amp;I129</f>
        <v>ZF_8</v>
      </c>
      <c r="L129">
        <f>VLOOKUP(J129,total_visual_stym!$A$2:$D$129,2,FALSE)</f>
        <v>2152</v>
      </c>
      <c r="M129" t="str">
        <f>VLOOKUP(J129,total_visual_stym!$A$2:$D$129,3,FALSE)</f>
        <v>pics\\ZF_8.jpg</v>
      </c>
      <c r="N129">
        <f>VLOOKUP(J129,total_visual_stym!$A$1:$D$129,4,FALSE)</f>
        <v>215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160</v>
      </c>
      <c r="Z129" t="str">
        <f>IF(G129="экспл",VLOOKUP(J129,quest_экспл!$A$1:$N$129,12,FALSE),IF(G129="импл_",0,0))</f>
        <v>sound\\Ochishen_li_on.wav</v>
      </c>
      <c r="AA129" t="str">
        <f>IF(G129="экспл",VLOOKUP(J129,quest_экспл!$A$1:$N$129,14,FALSE),IF(G129="импл_",0,0))</f>
        <v>да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2223</v>
      </c>
      <c r="AD129" t="str">
        <f t="shared" ca="1" si="33"/>
        <v>pics\\dis15.jpg</v>
      </c>
      <c r="AE129" s="22" t="str">
        <f t="array" aca="1" ref="AE129" ca="1">IF(G129="экспл",INDEX(total_visual_stym!$C$146:$C$209,(RANK(total_visual_stym!E209,total_visual_stym!$E$146:$E$209))),0)</f>
        <v>pics\\dis15.jpg</v>
      </c>
      <c r="AF129" s="22" t="str">
        <f t="shared" si="34"/>
        <v/>
      </c>
      <c r="AI129" t="s">
        <v>131</v>
      </c>
      <c r="AO129">
        <f t="shared" ca="1" si="35"/>
        <v>0.25534403942249895</v>
      </c>
      <c r="AP129" t="str">
        <f t="shared" ca="1" si="36"/>
        <v>pics\\Redis_2.jpg</v>
      </c>
      <c r="AS129" t="str">
        <f t="shared" si="41"/>
        <v/>
      </c>
      <c r="AT129">
        <f t="shared" ca="1" si="42"/>
        <v>0.42503427201037547</v>
      </c>
      <c r="AU129" t="s">
        <v>697</v>
      </c>
      <c r="AV129" t="str">
        <f t="shared" ca="1" si="43"/>
        <v>sound\\Redkiy_plod.wav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_Очищен_ли_он?</v>
      </c>
      <c r="BA129" t="e">
        <f>VLOOKUP(Q129,audio_list_stym!$B$2:$BQ$299,68,FALSE)</f>
        <v>#N/A</v>
      </c>
      <c r="BB129" t="str">
        <f>IF(G129="экспл",AY129&amp;AX129&amp;"."&amp;AZ129,IF(G129="импл_",BA129&amp;AX129&amp;"ю"))</f>
        <v>Вы_видите_XXXXX._Очищен_ли_он?</v>
      </c>
      <c r="BD129" cm="1">
        <f t="array" aca="1" ref="BD129" ca="1">INDEX($L$122:$L$129,(RANK(AT9,$AT$2:$AT$9)))</f>
        <v>2150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100-000000000000}"/>
  <phoneticPr fontId="9" type="noConversion"/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BH161"/>
  <sheetViews>
    <sheetView topLeftCell="BA1" zoomScale="76" zoomScaleNormal="76" zoomScaleSheetLayoutView="40" workbookViewId="0">
      <selection activeCell="BB10" sqref="BB10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640625" customWidth="1"/>
    <col min="22" max="22" width="17.83203125" customWidth="1"/>
    <col min="26" max="26" width="16.83203125" customWidth="1"/>
    <col min="28" max="29" width="11.16406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1" customWidth="1"/>
    <col min="40" max="40" width="12.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/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R1" s="23" t="s">
        <v>737</v>
      </c>
      <c r="AS1" s="23" t="s">
        <v>738</v>
      </c>
      <c r="AU1" s="23" t="s">
        <v>700</v>
      </c>
      <c r="AW1" s="23" t="s">
        <v>701</v>
      </c>
      <c r="BB1" s="23" t="s">
        <v>1153</v>
      </c>
      <c r="BC1" s="23" t="s">
        <v>0</v>
      </c>
      <c r="BD1" s="23" t="s">
        <v>1175</v>
      </c>
      <c r="BE1" s="23" t="s">
        <v>1170</v>
      </c>
      <c r="BF1" s="23" t="s">
        <v>1171</v>
      </c>
      <c r="BG1" s="23" t="s">
        <v>1172</v>
      </c>
      <c r="BH1" s="23" t="s">
        <v>1176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VLOOKUP(B2,audio_list_stym!$A$3:$BP$18,38,FALSE)</f>
        <v>11</v>
      </c>
      <c r="F2" t="str">
        <f>VLOOKUP(E2,metki!$A$2:$B$9,2,FALSE)</f>
        <v>экспл_реал_с_названием</v>
      </c>
      <c r="G2" t="str">
        <f t="shared" ref="G2:G33" si="0">LEFT(F2,5)</f>
        <v>экспл</v>
      </c>
      <c r="H2" t="str">
        <f>VLOOKUP(B2,audio_list_stym!$A$3:$AJ$18,6,FALSE)</f>
        <v>Tomat</v>
      </c>
      <c r="I2" t="s">
        <v>688</v>
      </c>
      <c r="J2" t="str">
        <f t="shared" ref="J2:J33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 ca="1">VLOOKUP(AD2,total_visual_stym!$C$2:$F$209,4,FALSE)</f>
        <v>2195</v>
      </c>
      <c r="AD2" t="str">
        <f ca="1">IF(ISTEXT(AE2),AE2,IF(ISTEXT(AF2),AF2,""))</f>
        <v>pics\\dis41.jpg</v>
      </c>
      <c r="AE2" s="22" t="str">
        <f t="array" aca="1" ref="AE2" ca="1">IF(G2="экспл",INDEX(total_visual_stym!$C$146:$C$209,(RANK(total_visual_stym!E146,total_visual_stym!$E$146:$E$209))),0)</f>
        <v>pics\\dis41.jpg</v>
      </c>
      <c r="AF2" s="22" t="str">
        <f>IF(ISTEXT(AR2),AR2,IF(ISTEXT(AS2),AS2,""))</f>
        <v/>
      </c>
      <c r="AG2" t="str">
        <f t="shared" ref="AG2:AG57" si="2">IF(OR(E2=11,E2=13),M2,"")</f>
        <v>pics\\Tomat_1.jpg</v>
      </c>
      <c r="AH2">
        <f t="shared" ref="AH2:AH33" si="3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>LEFT(AI2,11)</f>
        <v>pics\\Tomat</v>
      </c>
      <c r="AL2" t="str">
        <f t="shared" ref="AL2:AL49" si="4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7.885399996133613E-2</v>
      </c>
      <c r="AP2" t="str">
        <f ca="1">INDEX($AM$2:$AM$25,(RANK(AO2,$AO$2:$AO$25)))</f>
        <v>pics\\Injir_5.jpg</v>
      </c>
      <c r="AQ2" t="str">
        <f ca="1">INDEX($AN$2:$AN$25,(RANK(AO2,$AO$2:$AO$25)))</f>
        <v>pics\\Tikva_5.jpg</v>
      </c>
      <c r="AT2">
        <f t="shared" ref="AT2:AT33" ca="1" si="5">RAND()</f>
        <v>0.40168746228376184</v>
      </c>
      <c r="AU2" t="str">
        <f>IF(OR(G2=10,G2=11,G2=14,G2=15),VLOOKUP(AT2,audio_list_stym!$A$3:$B$18,2,FALSE),"sound\\Noviy_plod.wav")</f>
        <v>sound\\Noviy_plod.wav</v>
      </c>
      <c r="AV2" t="str">
        <f t="shared" ref="AV2:AV33" ca="1" si="6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>IF(G2="экспл",AY2&amp;AX2&amp;"."&amp;AZ2,IF(G2="импл_",BA2&amp;AX2&amp;"?"))</f>
        <v>На_экране_ТОМАТ._Целый_ли_он?</v>
      </c>
      <c r="BC2">
        <f>A2</f>
        <v>1201</v>
      </c>
      <c r="BD2" cm="1">
        <f t="array" aca="1" ref="BD2" ca="1">INDEX($L$2:$L$9,(RANK(AT2,$AT$2:$AT$9)))</f>
        <v>2061</v>
      </c>
      <c r="BE2" cm="1">
        <f t="array" aca="1" ref="BE2" ca="1">INDEX(BD10:BD25,(RANK(AT2,$AT$2:$AT$16)))</f>
        <v>2029</v>
      </c>
      <c r="BF2" cm="1">
        <f t="array" aca="1" ref="BF2" ca="1">INDEX(BD26:BD49,(RANK(AT2,$AT$2:$AT$16)))</f>
        <v>2045</v>
      </c>
      <c r="BG2" cm="1">
        <f t="array" aca="1" ref="BG2" ca="1">INDEX(BD50:BD65,(RANK(AT2,$AT$2:$AT$16)))</f>
        <v>2021</v>
      </c>
      <c r="BH2">
        <v>1</v>
      </c>
    </row>
    <row r="3" spans="1:60" hidden="1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VLOOKUP(B3,audio_list_stym!$A$3:$BP$18,38,FALSE)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VLOOKUP(B3,audio_list_stym!$A$3:$AJ$18,6,FALSE)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2181</v>
      </c>
      <c r="AD3" t="str">
        <f t="shared" ref="AD3:AD66" ca="1" si="7">IF(ISTEXT(AE3),AE3,IF(ISTEXT(AF3),AF3,""))</f>
        <v>pics\\dis24.jpg</v>
      </c>
      <c r="AE3" s="22" t="str">
        <f t="array" aca="1" ref="AE3" ca="1">IF(G3="экспл",INDEX(total_visual_stym!$C$146:$C$209,(RANK(total_visual_stym!E147,total_visual_stym!$E$146:$E$209))),0)</f>
        <v>pics\\dis24.jpg</v>
      </c>
      <c r="AF3" s="22" t="str">
        <f>IF(ISTEXT(AR3),AR3,IF(ISTEXT(AS3),AS3,""))</f>
        <v/>
      </c>
      <c r="AG3" t="str">
        <f t="shared" si="2"/>
        <v>pics\\Tomat_2.jpg</v>
      </c>
      <c r="AH3">
        <f t="shared" si="3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ref="AJ3:AJ49" si="8">LEFT(AI3,11)</f>
        <v>pics\\Tomat</v>
      </c>
      <c r="AL3" t="str">
        <f t="shared" si="4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9">RAND()</f>
        <v>0.89389474752163822</v>
      </c>
      <c r="AP3" t="str">
        <f ca="1">INDEX($AM$2:$AM$25,(RANK(AO3,$AO$2:$AO$25)))</f>
        <v>pics\\Kokos_2.jpg</v>
      </c>
      <c r="AQ3" t="str">
        <f t="shared" ref="AQ3:AQ25" ca="1" si="10">INDEX($AN$2:$AN$25,(RANK(AO3,$AO$2:$AO$25)))</f>
        <v>pics\\Tomat_2.jpg</v>
      </c>
      <c r="AT3">
        <f t="shared" ca="1" si="5"/>
        <v>0.7182822256529432</v>
      </c>
      <c r="AU3" t="str">
        <f>IF(OR(G3=10,G3=11,G3=14,G3=15),VLOOKUP(AT3,audio_list_stym!$A$3:$B$18,2,FALSE),"sound\\Noviy_plod.wav")</f>
        <v>sound\\Noviy_plod.wav</v>
      </c>
      <c r="AV3" t="str">
        <f t="shared" ca="1" si="6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ref="BB3:BB65" si="11">IF(G3="экспл",AY3&amp;AX3&amp;"."&amp;AZ3,IF(G3="импл_",BA3&amp;AX3&amp;"?"))</f>
        <v>Посмотрите,_вот_ТОМАТ._Мясистый_ли_он?</v>
      </c>
      <c r="BD3" cm="1">
        <f t="array" aca="1" ref="BD3" ca="1">INDEX($L$2:$L$9,(RANK(AT3,$AT$2:$AT$9)))</f>
        <v>2057</v>
      </c>
    </row>
    <row r="4" spans="1:60" hidden="1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VLOOKUP(B4,audio_list_stym!$A$3:$BP$18,38,FALSE)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VLOOKUP(B4,audio_list_stym!$A$3:$AJ$18,6,FALSE)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2171</v>
      </c>
      <c r="AD4" t="str">
        <f t="shared" ca="1" si="7"/>
        <v>pics\\dis22.jpg</v>
      </c>
      <c r="AE4" s="22" t="str">
        <f t="array" aca="1" ref="AE4" ca="1">IF(G4="экспл",INDEX(total_visual_stym!$C$146:$C$209,(RANK(total_visual_stym!E148,total_visual_stym!$E$146:$E$209))),0)</f>
        <v>pics\\dis22.jpg</v>
      </c>
      <c r="AF4" s="22" t="str">
        <f t="shared" ref="AF4:AF17" si="12">IF(ISTEXT(AR4),AR4,IF(ISTEXT(AS4),AS4,""))</f>
        <v/>
      </c>
      <c r="AG4" t="str">
        <f t="shared" si="2"/>
        <v>pics\\Tomat_3.jpg</v>
      </c>
      <c r="AH4">
        <f t="shared" si="3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8"/>
        <v>pics\\Tomat</v>
      </c>
      <c r="AL4" t="str">
        <f t="shared" si="4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9"/>
        <v>7.2180754247402668E-2</v>
      </c>
      <c r="AP4" t="str">
        <f t="shared" ref="AP4:AP25" ca="1" si="13">INDEX($AM$2:$AM$25,(RANK(AO4,$AO$2:$AO$25)))</f>
        <v>pics\\Injir_6.jpg</v>
      </c>
      <c r="AQ4" t="str">
        <f ca="1">INDEX($AN$2:$AN$25,(RANK(AO4,$AO$2:$AO$25)))</f>
        <v>pics\\Tikva_6.jpg</v>
      </c>
      <c r="AT4">
        <f t="shared" ca="1" si="5"/>
        <v>0.49959980981899421</v>
      </c>
      <c r="AU4" t="str">
        <f>IF(OR(G4=10,G4=11,G4=14,G4=15),VLOOKUP(AT4,audio_list_stym!$A$3:$B$18,2,FALSE),"sound\\Noviy_plod.wav")</f>
        <v>sound\\Noviy_plod.wav</v>
      </c>
      <c r="AV4" t="str">
        <f t="shared" ca="1" si="6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11"/>
        <v>Вот_ТОМАТ._Горький_ли_он?</v>
      </c>
      <c r="BD4" cm="1">
        <f t="array" aca="1" ref="BD4" ca="1">INDEX($L$2:$L$9,(RANK(AT4,$AT$2:$AT$9)))</f>
        <v>2060</v>
      </c>
    </row>
    <row r="5" spans="1:60" hidden="1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VLOOKUP(B5,audio_list_stym!$A$3:$BP$18,38,FALSE)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VLOOKUP(B5,audio_list_stym!$A$3:$AJ$18,6,FALSE)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2184</v>
      </c>
      <c r="AD5" t="str">
        <f t="shared" ca="1" si="7"/>
        <v>pics\\dis19.jpg</v>
      </c>
      <c r="AE5" s="22" t="str">
        <f t="array" aca="1" ref="AE5" ca="1">IF(G5="экспл",INDEX(total_visual_stym!$C$146:$C$209,(RANK(total_visual_stym!E149,total_visual_stym!$E$146:$E$209))),0)</f>
        <v>pics\\dis19.jpg</v>
      </c>
      <c r="AF5" s="22" t="str">
        <f t="shared" si="12"/>
        <v/>
      </c>
      <c r="AG5" t="str">
        <f t="shared" si="2"/>
        <v>pics\\Tomat_4.jpg</v>
      </c>
      <c r="AH5">
        <f t="shared" si="3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8"/>
        <v>pics\\Tomat</v>
      </c>
      <c r="AL5" t="str">
        <f t="shared" si="4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9"/>
        <v>2.7893764696468537E-2</v>
      </c>
      <c r="AP5" t="str">
        <f t="shared" ca="1" si="13"/>
        <v>pics\\Injir_7.jpg</v>
      </c>
      <c r="AQ5" t="str">
        <f ca="1">INDEX($AN$2:$AN$25,(RANK(AO5,$AO$2:$AO$25)))</f>
        <v>pics\\Tikva_7.jpg</v>
      </c>
      <c r="AT5">
        <f t="shared" ca="1" si="5"/>
        <v>0.58775503833520504</v>
      </c>
      <c r="AU5" t="str">
        <f>IF(OR(G5=10,G5=11,G5=14,G5=15),VLOOKUP(AT5,audio_list_stym!$A$3:$B$18,2,FALSE),"sound\\Noviy_plod.wav")</f>
        <v>sound\\Noviy_plod.wav</v>
      </c>
      <c r="AV5" t="str">
        <f t="shared" ca="1" si="6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11"/>
        <v>Это_ТОМАТ._Он_яркий?</v>
      </c>
      <c r="BD5" cm="1">
        <f t="array" aca="1" ref="BD5" ca="1">INDEX($L$2:$L$9,(RANK(AT5,$AT$2:$AT$9)))</f>
        <v>2059</v>
      </c>
    </row>
    <row r="6" spans="1:60" hidden="1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VLOOKUP(B6,audio_list_stym!$A$3:$BP$18,38,FALSE)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VLOOKUP(B6,audio_list_stym!$A$3:$AJ$18,6,FALSE)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2183</v>
      </c>
      <c r="AD6" t="str">
        <f t="shared" ca="1" si="7"/>
        <v>pics\\dis18.jpg</v>
      </c>
      <c r="AE6" s="22" t="str">
        <f t="array" aca="1" ref="AE6" ca="1">IF(G6="экспл",INDEX(total_visual_stym!$C$146:$C$209,(RANK(total_visual_stym!E150,total_visual_stym!$E$146:$E$209))),0)</f>
        <v>pics\\dis18.jpg</v>
      </c>
      <c r="AF6" s="22" t="str">
        <f t="shared" si="12"/>
        <v/>
      </c>
      <c r="AG6" t="str">
        <f t="shared" si="2"/>
        <v>pics\\Tomat_5.jpg</v>
      </c>
      <c r="AH6">
        <f t="shared" si="3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8"/>
        <v>pics\\Tomat</v>
      </c>
      <c r="AL6" t="str">
        <f t="shared" si="4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9"/>
        <v>0.26678304038118927</v>
      </c>
      <c r="AP6" t="str">
        <f t="shared" ca="1" si="13"/>
        <v>pics\\Finik_7.jpg</v>
      </c>
      <c r="AQ6" t="str">
        <f t="shared" ca="1" si="10"/>
        <v>pics\\Peper_7.jpg</v>
      </c>
      <c r="AT6">
        <f t="shared" ca="1" si="5"/>
        <v>0.7125888267272843</v>
      </c>
      <c r="AU6" t="str">
        <f>IF(OR(G6=10,G6=11,G6=14,G6=15),VLOOKUP(AT6,audio_list_stym!$A$3:$B$18,2,FALSE),"sound\\Noviy_plod.wav")</f>
        <v>sound\\Noviy_plod.wav</v>
      </c>
      <c r="AV6" t="str">
        <f t="shared" ca="1" si="6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11"/>
        <v>На_картинке_ТОМАТ._Он_острый?</v>
      </c>
      <c r="BD6" cm="1">
        <f t="array" aca="1" ref="BD6" ca="1">INDEX($L$2:$L$9,(RANK(AT6,$AT$2:$AT$9)))</f>
        <v>2058</v>
      </c>
    </row>
    <row r="7" spans="1:60" hidden="1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VLOOKUP(B7,audio_list_stym!$A$3:$BP$18,38,FALSE)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VLOOKUP(B7,audio_list_stym!$A$3:$AJ$18,6,FALSE)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2173</v>
      </c>
      <c r="AD7" t="str">
        <f t="shared" ca="1" si="7"/>
        <v>pics\\dis37.jpg</v>
      </c>
      <c r="AE7" s="22" t="str">
        <f t="array" aca="1" ref="AE7" ca="1">IF(G7="экспл",INDEX(total_visual_stym!$C$146:$C$209,(RANK(total_visual_stym!E151,total_visual_stym!$E$146:$E$209))),0)</f>
        <v>pics\\dis37.jpg</v>
      </c>
      <c r="AF7" s="22" t="str">
        <f t="shared" si="12"/>
        <v/>
      </c>
      <c r="AG7" t="str">
        <f t="shared" si="2"/>
        <v>pics\\Tomat_6.jpg</v>
      </c>
      <c r="AH7">
        <f t="shared" si="3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8"/>
        <v>pics\\Tomat</v>
      </c>
      <c r="AL7" t="str">
        <f t="shared" si="4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9"/>
        <v>0.28166177168111395</v>
      </c>
      <c r="AP7" t="str">
        <f t="shared" ca="1" si="13"/>
        <v>pics\\Finik_6.jpg</v>
      </c>
      <c r="AQ7" t="str">
        <f t="shared" ca="1" si="10"/>
        <v>pics\\Peper_6.jpg</v>
      </c>
      <c r="AT7">
        <f t="shared" ca="1" si="5"/>
        <v>8.6432081588092013E-2</v>
      </c>
      <c r="AU7" t="str">
        <f>IF(OR(G7=10,G7=11,G7=14,G7=15),VLOOKUP(AT7,audio_list_stym!$A$3:$B$18,2,FALSE),"sound\\Noviy_plod.wav")</f>
        <v>sound\\Noviy_plod.wav</v>
      </c>
      <c r="AV7" t="str">
        <f t="shared" ca="1" si="6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11"/>
        <v>На_мониторе_ТОМАТ._Он_спелый?</v>
      </c>
      <c r="BD7" cm="1">
        <f t="array" aca="1" ref="BD7" ca="1">INDEX($L$2:$L$9,(RANK(AT7,$AT$2:$AT$9)))</f>
        <v>2063</v>
      </c>
    </row>
    <row r="8" spans="1:60" hidden="1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VLOOKUP(B8,audio_list_stym!$A$3:$BP$18,38,FALSE)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VLOOKUP(B8,audio_list_stym!$A$3:$AJ$18,6,FALSE)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2225</v>
      </c>
      <c r="AD8" t="str">
        <f t="shared" ca="1" si="7"/>
        <v>pics\\dis9.jpg</v>
      </c>
      <c r="AE8" s="22" t="str">
        <f t="array" aca="1" ref="AE8" ca="1">IF(G8="экспл",INDEX(total_visual_stym!$C$146:$C$209,(RANK(total_visual_stym!E152,total_visual_stym!$E$146:$E$209))),0)</f>
        <v>pics\\dis9.jpg</v>
      </c>
      <c r="AF8" s="22" t="str">
        <f t="shared" si="12"/>
        <v/>
      </c>
      <c r="AG8" t="str">
        <f t="shared" si="2"/>
        <v>pics\\Tomat_7.jpg</v>
      </c>
      <c r="AH8">
        <f t="shared" si="3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8"/>
        <v>pics\\Tomat</v>
      </c>
      <c r="AL8" t="str">
        <f t="shared" si="4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9"/>
        <v>0.65785282107733545</v>
      </c>
      <c r="AP8" t="str">
        <f t="shared" ca="1" si="13"/>
        <v>pics\\Finik_2.jpg</v>
      </c>
      <c r="AQ8" t="str">
        <f t="shared" ca="1" si="10"/>
        <v>pics\\Peper_2.jpg</v>
      </c>
      <c r="AT8">
        <f t="shared" ca="1" si="5"/>
        <v>2.1474523076798424E-2</v>
      </c>
      <c r="AU8" t="str">
        <f>IF(OR(G8=10,G8=11,G8=14,G8=15),VLOOKUP(AT8,audio_list_stym!$A$3:$B$18,2,FALSE),"sound\\Noviy_plod.wav")</f>
        <v>sound\\Noviy_plod.wav</v>
      </c>
      <c r="AV8" t="str">
        <f t="shared" ca="1" si="6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11"/>
        <v>Перед_Вами_ТОМАТ._Он_серый?</v>
      </c>
      <c r="BD8" cm="1">
        <f t="array" aca="1" ref="BD8" ca="1">INDEX($L$2:$L$9,(RANK(AT8,$AT$2:$AT$9)))</f>
        <v>2064</v>
      </c>
    </row>
    <row r="9" spans="1:60" hidden="1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VLOOKUP(B9,audio_list_stym!$A$3:$BP$18,38,FALSE)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VLOOKUP(B9,audio_list_stym!$A$3:$AJ$18,6,FALSE)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2194</v>
      </c>
      <c r="AD9" t="str">
        <f t="shared" ca="1" si="7"/>
        <v>pics\\dis55.jpg</v>
      </c>
      <c r="AE9" s="22" t="str">
        <f t="array" aca="1" ref="AE9" ca="1">IF(G9="экспл",INDEX(total_visual_stym!$C$146:$C$209,(RANK(total_visual_stym!E153,total_visual_stym!$E$146:$E$209))),0)</f>
        <v>pics\\dis55.jpg</v>
      </c>
      <c r="AF9" s="22" t="str">
        <f t="shared" si="12"/>
        <v/>
      </c>
      <c r="AG9" t="str">
        <f t="shared" si="2"/>
        <v>pics\\Tomat_8.jpg</v>
      </c>
      <c r="AH9">
        <f t="shared" si="3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8"/>
        <v>pics\\Tomat</v>
      </c>
      <c r="AL9" t="str">
        <f t="shared" si="4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9"/>
        <v>0.24871471858286187</v>
      </c>
      <c r="AP9" t="str">
        <f t="shared" ca="1" si="13"/>
        <v>pics\\Injir_1.jpg</v>
      </c>
      <c r="AQ9" t="str">
        <f t="shared" ca="1" si="10"/>
        <v>pics\\Tikva_1.jpg</v>
      </c>
      <c r="AT9">
        <f t="shared" ca="1" si="5"/>
        <v>0.36305215684639569</v>
      </c>
      <c r="AU9" t="str">
        <f>IF(OR(G9=10,G9=11,G9=14,G9=15),VLOOKUP(AT9,audio_list_stym!$A$3:$B$18,2,FALSE),"sound\\Noviy_plod.wav")</f>
        <v>sound\\Noviy_plod.wav</v>
      </c>
      <c r="AV9" t="str">
        <f t="shared" ca="1" si="6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11"/>
        <v>Вы_видите_ТОМАТ._Вязкий_ли_он?</v>
      </c>
      <c r="BD9" cm="1">
        <f t="array" aca="1" ref="BD9" ca="1">INDEX($L$2:$L$9,(RANK(AT9,$AT$2:$AT$9)))</f>
        <v>2062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VLOOKUP(B10,audio_list_stym!$A$3:$BP$18,38,FALSE)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VLOOKUP(B10,audio_list_stym!$A$3:$AJ$18,6,FALSE)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2063</v>
      </c>
      <c r="AD10" t="str">
        <f ca="1">IF(ISTEXT(AE10),AE10,IF(ISTEXT(AF10),AF10,""))</f>
        <v>pics\\Tomat_7.jpg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ca="1">IF(ISTEXT(AR10),AR10,IF(ISTEXT(AS10),AS10,""))</f>
        <v>pics\\Tomat_7.jpg</v>
      </c>
      <c r="AH10" t="str">
        <f t="shared" si="3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8"/>
        <v>pics\\Kokos</v>
      </c>
      <c r="AK10" t="str">
        <f t="shared" ref="AK10:AK41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9"/>
        <v>0.70628677600655299</v>
      </c>
      <c r="AP10" t="str">
        <f t="shared" ca="1" si="13"/>
        <v>pics\\Kokos_7.jpg</v>
      </c>
      <c r="AQ10" t="str">
        <f t="shared" ca="1" si="10"/>
        <v>pics\\Tomat_7.jpg</v>
      </c>
      <c r="AS10" t="str">
        <f t="shared" ref="AS10:AS17" ca="1" si="15">IF(AH10="sound\\Tropic",AQ10,"")</f>
        <v>pics\\Tomat_7.jpg</v>
      </c>
      <c r="AT10">
        <f t="shared" ca="1" si="5"/>
        <v>0.41457385704916649</v>
      </c>
      <c r="AU10" t="str">
        <f>IF(OR(G10=10,G10=11,G10=14,G10=15),VLOOKUP(AT10,audio_list_stym!$A$3:$B$18,2,FALSE),"sound\\Noviy_plod.wav")</f>
        <v>sound\\Noviy_plod.wav</v>
      </c>
      <c r="AV10" t="str">
        <f t="shared" ca="1" si="6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11"/>
        <v>_Старый_ли_XXXXX?</v>
      </c>
      <c r="BC10">
        <f>A10</f>
        <v>1202</v>
      </c>
      <c r="BD10" cm="1">
        <f t="array" aca="1" ref="BD10" ca="1">INDEX($L$10:$L$17,(RANK(AT2,$AT$2:$AT$9)))</f>
        <v>2037</v>
      </c>
      <c r="BE10" cm="1">
        <f t="array" aca="1" ref="BE10" ca="1">INDEX(BD2:BD9,(RANK(AT3,$AT$2:$AT$9)))</f>
        <v>2061</v>
      </c>
      <c r="BF10" cm="1">
        <f t="array" aca="1" ref="BF10" ca="1">INDEX(BD18:BD33,(RANK(AT3,$AT$2:$AT$16)))</f>
        <v>2025</v>
      </c>
      <c r="BG10" cm="1">
        <f t="array" aca="1" ref="BG10" ca="1">INDEX(BD34:BD65,(RANK(AT3,$AT$2:$AT$16)))</f>
        <v>2041</v>
      </c>
      <c r="BH10">
        <v>1</v>
      </c>
    </row>
    <row r="11" spans="1:60" hidden="1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VLOOKUP(B11,audio_list_stym!$A$3:$BP$18,38,FALSE)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VLOOKUP(B11,audio_list_stym!$A$3:$AJ$18,6,FALSE)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2168</v>
      </c>
      <c r="AD11" t="str">
        <f t="shared" ca="1" si="7"/>
        <v>pics\\Tikva_8.jpg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12"/>
        <v>pics\\Tikva_8.jpg</v>
      </c>
      <c r="AH11" t="str">
        <f t="shared" si="3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8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9"/>
        <v>1.8244578956062352E-2</v>
      </c>
      <c r="AP11" t="str">
        <f t="shared" ca="1" si="13"/>
        <v>pics\\Injir_8.jpg</v>
      </c>
      <c r="AQ11" t="str">
        <f t="shared" ca="1" si="10"/>
        <v>pics\\Tikva_8.jpg</v>
      </c>
      <c r="AS11" t="str">
        <f t="shared" ca="1" si="15"/>
        <v>pics\\Tikva_8.jpg</v>
      </c>
      <c r="AT11">
        <f t="shared" ca="1" si="5"/>
        <v>0.23504927321670099</v>
      </c>
      <c r="AU11" t="str">
        <f>IF(OR(G11=10,G11=11,G11=14,G11=15),VLOOKUP(AT11,audio_list_stym!$A$3:$B$18,2,FALSE),"sound\\Noviy_plod.wav")</f>
        <v>sound\\Noviy_plod.wav</v>
      </c>
      <c r="AV11" t="str">
        <f t="shared" ca="1" si="6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11"/>
        <v>_Фиолетовый_ли_XXXXX?</v>
      </c>
      <c r="BD11" cm="1">
        <f t="array" aca="1" ref="BD11" ca="1">INDEX($L$10:$L$17,(RANK(AT3,$AT$2:$AT$9)))</f>
        <v>2033</v>
      </c>
    </row>
    <row r="12" spans="1:60" hidden="1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VLOOKUP(B12,audio_list_stym!$A$3:$BP$18,38,FALSE)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VLOOKUP(B12,audio_list_stym!$A$3:$AJ$18,6,FALSE)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2164</v>
      </c>
      <c r="AD12" t="str">
        <f t="shared" ca="1" si="7"/>
        <v>pics\\Tikva_4.jpg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12"/>
        <v>pics\\Tikva_4.jpg</v>
      </c>
      <c r="AH12" t="str">
        <f t="shared" si="3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8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9"/>
        <v>0.16377603189352008</v>
      </c>
      <c r="AP12" t="str">
        <f t="shared" ca="1" si="13"/>
        <v>pics\\Injir_4.jpg</v>
      </c>
      <c r="AQ12" t="str">
        <f t="shared" ca="1" si="10"/>
        <v>pics\\Tikva_4.jpg</v>
      </c>
      <c r="AS12" t="str">
        <f t="shared" ca="1" si="15"/>
        <v>pics\\Tikva_4.jpg</v>
      </c>
      <c r="AT12">
        <f t="shared" ca="1" si="5"/>
        <v>0.69344119886898348</v>
      </c>
      <c r="AU12" t="str">
        <f>IF(OR(G12=10,G12=11,G12=14,G12=15),VLOOKUP(AT12,audio_list_stym!$A$3:$B$18,2,FALSE),"sound\\Noviy_plod.wav")</f>
        <v>sound\\Noviy_plod.wav</v>
      </c>
      <c r="AV12" t="str">
        <f t="shared" ca="1" si="6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11"/>
        <v>_С_цедрой_ли_XXXXX?</v>
      </c>
      <c r="BD12" cm="1">
        <f t="array" aca="1" ref="BD12" ca="1">INDEX($L$10:$L$17,(RANK(AT4,$AT$2:$AT$9)))</f>
        <v>2036</v>
      </c>
    </row>
    <row r="13" spans="1:60" hidden="1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VLOOKUP(B13,audio_list_stym!$A$3:$BP$18,38,FALSE)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VLOOKUP(B13,audio_list_stym!$A$3:$AJ$18,6,FALSE)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2060</v>
      </c>
      <c r="AD13" t="str">
        <f t="shared" ca="1" si="7"/>
        <v>pics\\Tomat_4.jpg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12"/>
        <v>pics\\Tomat_4.jpg</v>
      </c>
      <c r="AH13" t="str">
        <f t="shared" si="3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8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9"/>
        <v>0.81666898697384127</v>
      </c>
      <c r="AP13" t="str">
        <f t="shared" ca="1" si="13"/>
        <v>pics\\Kokos_4.jpg</v>
      </c>
      <c r="AQ13" t="str">
        <f t="shared" ca="1" si="10"/>
        <v>pics\\Tomat_4.jpg</v>
      </c>
      <c r="AS13" t="str">
        <f t="shared" ca="1" si="15"/>
        <v>pics\\Tomat_4.jpg</v>
      </c>
      <c r="AT13">
        <f t="shared" ca="1" si="5"/>
        <v>0.98793745452977599</v>
      </c>
      <c r="AU13" t="str">
        <f>IF(OR(G13=10,G13=11,G13=14,G13=15),VLOOKUP(AT13,audio_list_stym!$A$3:$B$18,2,FALSE),"sound\\Noviy_plod.wav")</f>
        <v>sound\\Noviy_plod.wav</v>
      </c>
      <c r="AV13" t="str">
        <f t="shared" ca="1" si="6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11"/>
        <v>_Кислый_ли_XXXXX?</v>
      </c>
      <c r="BD13" cm="1">
        <f t="array" aca="1" ref="BD13" ca="1">INDEX($L$10:$L$17,(RANK(AT5,$AT$2:$AT$9)))</f>
        <v>2035</v>
      </c>
    </row>
    <row r="14" spans="1:60" hidden="1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VLOOKUP(B14,audio_list_stym!$A$3:$BP$18,38,FALSE)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VLOOKUP(B14,audio_list_stym!$A$3:$AJ$18,6,FALSE)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2162</v>
      </c>
      <c r="AD14" t="str">
        <f t="shared" ca="1" si="7"/>
        <v>pics\\Tikva_2.jpg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12"/>
        <v>pics\\Tikva_2.jpg</v>
      </c>
      <c r="AH14" t="str">
        <f t="shared" si="3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8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9"/>
        <v>0.20718221942453907</v>
      </c>
      <c r="AP14" t="str">
        <f t="shared" ca="1" si="13"/>
        <v>pics\\Injir_2.jpg</v>
      </c>
      <c r="AQ14" t="str">
        <f t="shared" ca="1" si="10"/>
        <v>pics\\Tikva_2.jpg</v>
      </c>
      <c r="AS14" t="str">
        <f t="shared" ca="1" si="15"/>
        <v>pics\\Tikva_2.jpg</v>
      </c>
      <c r="AT14">
        <f t="shared" ca="1" si="5"/>
        <v>0.36812103106542127</v>
      </c>
      <c r="AU14" t="str">
        <f>IF(OR(G14=10,G14=11,G14=14,G14=15),VLOOKUP(AT14,audio_list_stym!$A$3:$B$18,2,FALSE),"sound\\Noviy_plod.wav")</f>
        <v>sound\\Noviy_plod.wav</v>
      </c>
      <c r="AV14" t="str">
        <f t="shared" ca="1" si="6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11"/>
        <v>_Сочный_ли_XXXXX?</v>
      </c>
      <c r="BD14" cm="1">
        <f t="array" aca="1" ref="BD14" ca="1">INDEX($L$10:$L$17,(RANK(AT6,$AT$2:$AT$9)))</f>
        <v>2034</v>
      </c>
    </row>
    <row r="15" spans="1:60" hidden="1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VLOOKUP(B15,audio_list_stym!$A$3:$BP$18,38,FALSE)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VLOOKUP(B15,audio_list_stym!$A$3:$AJ$18,6,FALSE)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2057</v>
      </c>
      <c r="AD15" t="str">
        <f t="shared" ca="1" si="7"/>
        <v>pics\\Tomat_1.jpg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12"/>
        <v>pics\\Tomat_1.jpg</v>
      </c>
      <c r="AH15" t="str">
        <f t="shared" si="3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8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9"/>
        <v>0.97098619853904111</v>
      </c>
      <c r="AP15" t="str">
        <f t="shared" ca="1" si="13"/>
        <v>pics\\Kokos_1.jpg</v>
      </c>
      <c r="AQ15" t="str">
        <f t="shared" ca="1" si="10"/>
        <v>pics\\Tomat_1.jpg</v>
      </c>
      <c r="AS15" t="str">
        <f t="shared" ca="1" si="15"/>
        <v>pics\\Tomat_1.jpg</v>
      </c>
      <c r="AT15">
        <f t="shared" ca="1" si="5"/>
        <v>0.67235727999381623</v>
      </c>
      <c r="AU15" t="str">
        <f>IF(OR(G15=10,G15=11,G15=14,G15=15),VLOOKUP(AT15,audio_list_stym!$A$3:$B$18,2,FALSE),"sound\\Noviy_plod.wav")</f>
        <v>sound\\Noviy_plod.wav</v>
      </c>
      <c r="AV15" t="str">
        <f t="shared" ca="1" si="6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11"/>
        <v>_Длинный_ли_XXXXX?</v>
      </c>
      <c r="BD15" cm="1">
        <f t="array" aca="1" ref="BD15" ca="1">INDEX($L$10:$L$17,(RANK(AT7,$AT$2:$AT$9)))</f>
        <v>2039</v>
      </c>
    </row>
    <row r="16" spans="1:60" hidden="1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VLOOKUP(B16,audio_list_stym!$A$3:$BP$18,38,FALSE)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VLOOKUP(B16,audio_list_stym!$A$3:$AJ$18,6,FALSE)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2048</v>
      </c>
      <c r="AD16" t="str">
        <f t="shared" ca="1" si="7"/>
        <v>pics\\Peper_8.jpg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12"/>
        <v>pics\\Peper_8.jpg</v>
      </c>
      <c r="AH16" t="str">
        <f t="shared" si="3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8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9"/>
        <v>0.26023324753930444</v>
      </c>
      <c r="AP16" t="str">
        <f t="shared" ca="1" si="13"/>
        <v>pics\\Finik_8.jpg</v>
      </c>
      <c r="AQ16" t="str">
        <f t="shared" ca="1" si="10"/>
        <v>pics\\Peper_8.jpg</v>
      </c>
      <c r="AS16" t="str">
        <f t="shared" ca="1" si="15"/>
        <v>pics\\Peper_8.jpg</v>
      </c>
      <c r="AT16">
        <f t="shared" ca="1" si="5"/>
        <v>0.36647448441964259</v>
      </c>
      <c r="AU16" t="str">
        <f>IF(OR(G16=10,G16=11,G16=14,G16=15),VLOOKUP(AT16,audio_list_stym!$A$3:$B$18,2,FALSE),"sound\\Noviy_plod.wav")</f>
        <v>sound\\Noviy_plod.wav</v>
      </c>
      <c r="AV16" t="str">
        <f t="shared" ca="1" si="6"/>
        <v>sound\\Redkiy_plod.wav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11"/>
        <v>_Упругий_ли_XXXXX?</v>
      </c>
      <c r="BD16" cm="1">
        <f t="array" aca="1" ref="BD16" ca="1">INDEX($L$10:$L$17,(RANK(AT8,$AT$2:$AT$9)))</f>
        <v>2040</v>
      </c>
    </row>
    <row r="17" spans="1:60" hidden="1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VLOOKUP(B17,audio_list_stym!$A$3:$BP$18,38,FALSE)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VLOOKUP(B17,audio_list_stym!$A$3:$AJ$18,6,FALSE)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2059</v>
      </c>
      <c r="AD17" t="str">
        <f t="shared" ca="1" si="7"/>
        <v>pics\\Tomat_3.jpg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12"/>
        <v>pics\\Tomat_3.jpg</v>
      </c>
      <c r="AH17" t="str">
        <f t="shared" si="3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8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9"/>
        <v>0.85421928815393766</v>
      </c>
      <c r="AP17" t="str">
        <f t="shared" ca="1" si="13"/>
        <v>pics\\Kokos_3.jpg</v>
      </c>
      <c r="AQ17" t="str">
        <f t="shared" ca="1" si="10"/>
        <v>pics\\Tomat_3.jpg</v>
      </c>
      <c r="AS17" t="str">
        <f t="shared" ca="1" si="15"/>
        <v>pics\\Tomat_3.jpg</v>
      </c>
      <c r="AT17">
        <f t="shared" ca="1" si="5"/>
        <v>6.2900391352571083E-2</v>
      </c>
      <c r="AU17" t="str">
        <f>IF(OR(G17=10,G17=11,G17=14,G17=15),VLOOKUP(AT17,audio_list_stym!$A$3:$B$18,2,FALSE),"sound\\Noviy_plod.wav")</f>
        <v>sound\\Noviy_plod.wav</v>
      </c>
      <c r="AV17" t="str">
        <f t="shared" ca="1" si="6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11"/>
        <v>_Без_кожуры_ли_XXXXX?</v>
      </c>
      <c r="BD17" cm="1">
        <f t="array" aca="1" ref="BD17" ca="1">INDEX($L$10:$L$17,(RANK(AT9,$AT$2:$AT$9)))</f>
        <v>2038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VLOOKUP(B18,audio_list_stym!$A$3:$BP$18,38,FALSE)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VLOOKUP(B18,audio_list_stym!$A$3:$AJ$18,6,FALSE)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2232</v>
      </c>
      <c r="AD18" t="str">
        <f t="shared" ca="1" si="7"/>
        <v>pics\\dis13.jpg</v>
      </c>
      <c r="AE18" s="22" t="str">
        <f t="array" aca="1" ref="AE18" ca="1">IF(G18="экспл",INDEX(total_visual_stym!$C$146:$C$209,(RANK(total_visual_stym!E162,total_visual_stym!$E$146:$E$209))),0)</f>
        <v>pics\\dis13.jpg</v>
      </c>
      <c r="AF18" s="22" t="str">
        <f>IF(ISTEXT(AR18),AR18,IF(ISTEXT(AS18),AS18,""))</f>
        <v/>
      </c>
      <c r="AG18" t="str">
        <f t="shared" si="2"/>
        <v>pics\\Kokos_1.jpg</v>
      </c>
      <c r="AH18">
        <f t="shared" si="3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8"/>
        <v>pics\\Peper</v>
      </c>
      <c r="AL18" t="str">
        <f t="shared" si="4"/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9"/>
        <v>0.66322862812830663</v>
      </c>
      <c r="AP18" t="str">
        <f t="shared" ca="1" si="13"/>
        <v>pics\\Finik_1.jpg</v>
      </c>
      <c r="AQ18" t="str">
        <f t="shared" ca="1" si="10"/>
        <v>pics\\Peper_1.jpg</v>
      </c>
      <c r="AT18">
        <f t="shared" ca="1" si="5"/>
        <v>0.19192690213810781</v>
      </c>
      <c r="AU18" t="str">
        <f>IF(OR(G18=10,G18=11,G18=14,G18=15),VLOOKUP(AT18,audio_list_stym!$A$3:$B$18,2,FALSE),"sound\\Noviy_plod.wav")</f>
        <v>sound\\Noviy_plod.wav</v>
      </c>
      <c r="AV18" t="str">
        <f t="shared" ca="1" si="6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11"/>
        <v>На_экране_XXXXX._Он_с_молоком?</v>
      </c>
      <c r="BC18">
        <f>A18</f>
        <v>1203</v>
      </c>
      <c r="BD18" cm="1">
        <f t="array" aca="1" ref="BD18" ca="1">INDEX($L$18:$L$25,(RANK(AT2,$AT$2:$AT$9)))</f>
        <v>2029</v>
      </c>
      <c r="BE18" cm="1">
        <f t="array" aca="1" ref="BE18" ca="1">INDEX(BD2:BD17,(RANK(AT4,$AT$2:$AT$16)))</f>
        <v>2064</v>
      </c>
      <c r="BF18" cm="1">
        <f t="array" aca="1" ref="BF18" ca="1">INDEX(BD26:BD49,(RANK(AT4,$AT$2:$AT$16)))</f>
        <v>2056</v>
      </c>
      <c r="BG18" cm="1">
        <f t="array" aca="1" ref="BG18" ca="1">INDEX(BD50:BD65,(RANK(AT4,$AT$2:$AT$16)))</f>
        <v>2016</v>
      </c>
      <c r="BH18">
        <v>1</v>
      </c>
    </row>
    <row r="19" spans="1:60" hidden="1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VLOOKUP(B19,audio_list_stym!$A$3:$BP$18,38,FALSE)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VLOOKUP(B19,audio_list_stym!$A$3:$AJ$18,6,FALSE)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2218</v>
      </c>
      <c r="AD19" t="str">
        <f t="shared" ca="1" si="7"/>
        <v>pics\\dis64.jpg</v>
      </c>
      <c r="AE19" s="22" t="str">
        <f t="array" aca="1" ref="AE19" ca="1">IF(G19="экспл",INDEX(total_visual_stym!$C$146:$C$209,(RANK(total_visual_stym!E163,total_visual_stym!$E$146:$E$209))),0)</f>
        <v>pics\\dis64.jpg</v>
      </c>
      <c r="AF19" s="22" t="str">
        <f t="shared" ref="AF19:AF38" si="16">IF(ISTEXT(AR19),AR19,IF(ISTEXT(AS19),AS19,""))</f>
        <v/>
      </c>
      <c r="AG19" t="str">
        <f t="shared" si="2"/>
        <v>pics\\Kokos_2.jpg</v>
      </c>
      <c r="AH19">
        <f t="shared" si="3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8"/>
        <v>pics\\Peper</v>
      </c>
      <c r="AL19" t="str">
        <f t="shared" si="4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9"/>
        <v>0.47569553498671568</v>
      </c>
      <c r="AP19" t="str">
        <f t="shared" ca="1" si="13"/>
        <v>pics\\Finik_4.jpg</v>
      </c>
      <c r="AQ19" t="str">
        <f t="shared" ca="1" si="10"/>
        <v>pics\\Peper_4.jpg</v>
      </c>
      <c r="AT19">
        <f t="shared" ca="1" si="5"/>
        <v>0.45482137311110049</v>
      </c>
      <c r="AU19" t="str">
        <f>IF(OR(G19=10,G19=11,G19=14,G19=15),VLOOKUP(AT19,audio_list_stym!$A$3:$B$18,2,FALSE),"sound\\Noviy_plod.wav")</f>
        <v>sound\\Noviy_plod.wav</v>
      </c>
      <c r="AV19" t="str">
        <f t="shared" ca="1" si="6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11"/>
        <v>Посмотрите,_вот_XXXXX._Полый_ли_он?</v>
      </c>
      <c r="BD19" cm="1">
        <f t="array" aca="1" ref="BD19" ca="1">INDEX($L$18:$L$25,(RANK(AT3,$AT$2:$AT$9)))</f>
        <v>2025</v>
      </c>
    </row>
    <row r="20" spans="1:60" hidden="1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VLOOKUP(B20,audio_list_stym!$A$3:$BP$18,38,FALSE)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VLOOKUP(B20,audio_list_stym!$A$3:$AJ$18,6,FALSE)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2228</v>
      </c>
      <c r="AD20" t="str">
        <f t="shared" ca="1" si="7"/>
        <v>pics\\dis38.jpg</v>
      </c>
      <c r="AE20" s="22" t="str">
        <f t="array" aca="1" ref="AE20" ca="1">IF(G20="экспл",INDEX(total_visual_stym!$C$146:$C$209,(RANK(total_visual_stym!E164,total_visual_stym!$E$146:$E$209))),0)</f>
        <v>pics\\dis38.jpg</v>
      </c>
      <c r="AF20" s="22" t="str">
        <f t="shared" si="16"/>
        <v/>
      </c>
      <c r="AG20" t="str">
        <f t="shared" si="2"/>
        <v>pics\\Kokos_3.jpg</v>
      </c>
      <c r="AH20">
        <f t="shared" si="3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8"/>
        <v>pics\\Peper</v>
      </c>
      <c r="AL20" t="str">
        <f t="shared" si="4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9"/>
        <v>0.69474455794003065</v>
      </c>
      <c r="AP20" t="str">
        <f t="shared" ca="1" si="13"/>
        <v>pics\\Kokos_8.jpg</v>
      </c>
      <c r="AQ20" t="str">
        <f t="shared" ca="1" si="10"/>
        <v>pics\\Tomat_8.jpg</v>
      </c>
      <c r="AT20">
        <f t="shared" ca="1" si="5"/>
        <v>0.59474187981413551</v>
      </c>
      <c r="AU20" t="str">
        <f>IF(OR(G20=10,G20=11,G20=14,G20=15),VLOOKUP(AT20,audio_list_stym!$A$3:$B$18,2,FALSE),"sound\\Noviy_plod.wav")</f>
        <v>sound\\Noviy_plod.wav</v>
      </c>
      <c r="AV20" t="str">
        <f t="shared" ca="1" si="6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11"/>
        <v>Вот_XXXXX._Гладкий_ли_он?</v>
      </c>
      <c r="BD20" cm="1">
        <f t="array" aca="1" ref="BD20" ca="1">INDEX($L$18:$L$25,(RANK(AT4,$AT$2:$AT$9)))</f>
        <v>2028</v>
      </c>
    </row>
    <row r="21" spans="1:60" hidden="1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VLOOKUP(B21,audio_list_stym!$A$3:$BP$18,38,FALSE)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VLOOKUP(B21,audio_list_stym!$A$3:$AJ$18,6,FALSE)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2197</v>
      </c>
      <c r="AD21" t="str">
        <f t="shared" ca="1" si="7"/>
        <v>pics\\dis54.jpg</v>
      </c>
      <c r="AE21" s="22" t="str">
        <f t="array" aca="1" ref="AE21" ca="1">IF(G21="экспл",INDEX(total_visual_stym!$C$146:$C$209,(RANK(total_visual_stym!E165,total_visual_stym!$E$146:$E$209))),0)</f>
        <v>pics\\dis54.jpg</v>
      </c>
      <c r="AF21" s="22" t="str">
        <f t="shared" si="16"/>
        <v/>
      </c>
      <c r="AG21" t="str">
        <f t="shared" si="2"/>
        <v>pics\\Kokos_4.jpg</v>
      </c>
      <c r="AH21">
        <f t="shared" si="3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8"/>
        <v>pics\\Peper</v>
      </c>
      <c r="AL21" t="str">
        <f t="shared" si="4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9"/>
        <v>0.74736176775946428</v>
      </c>
      <c r="AP21" t="str">
        <f t="shared" ca="1" si="13"/>
        <v>pics\\Kokos_5.jpg</v>
      </c>
      <c r="AQ21" t="str">
        <f t="shared" ca="1" si="10"/>
        <v>pics\\Tomat_5.jpg</v>
      </c>
      <c r="AT21">
        <f t="shared" ca="1" si="5"/>
        <v>0.52177942582564962</v>
      </c>
      <c r="AU21" t="str">
        <f>IF(OR(G21=10,G21=11,G21=14,G21=15),VLOOKUP(AT21,audio_list_stym!$A$3:$B$18,2,FALSE),"sound\\Noviy_plod.wav")</f>
        <v>sound\\Noviy_plod.wav</v>
      </c>
      <c r="AV21" t="str">
        <f t="shared" ca="1" si="6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11"/>
        <v>Это_XXXXX._Пористый_ли_он?</v>
      </c>
      <c r="BD21" cm="1">
        <f t="array" aca="1" ref="BD21" ca="1">INDEX($L$18:$L$25,(RANK(AT5,$AT$2:$AT$9)))</f>
        <v>2027</v>
      </c>
    </row>
    <row r="22" spans="1:60" hidden="1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VLOOKUP(B22,audio_list_stym!$A$3:$BP$18,38,FALSE)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VLOOKUP(B22,audio_list_stym!$A$3:$AJ$18,6,FALSE)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2220</v>
      </c>
      <c r="AD22" t="str">
        <f t="shared" ca="1" si="7"/>
        <v>pics\\dis16.jpg</v>
      </c>
      <c r="AE22" s="22" t="str">
        <f t="array" aca="1" ref="AE22" ca="1">IF(G22="экспл",INDEX(total_visual_stym!$C$146:$C$209,(RANK(total_visual_stym!E166,total_visual_stym!$E$146:$E$209))),0)</f>
        <v>pics\\dis16.jpg</v>
      </c>
      <c r="AF22" s="22" t="str">
        <f t="shared" si="16"/>
        <v/>
      </c>
      <c r="AG22" t="str">
        <f t="shared" si="2"/>
        <v>pics\\Kokos_5.jpg</v>
      </c>
      <c r="AH22">
        <f t="shared" si="3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8"/>
        <v>pics\\Peper</v>
      </c>
      <c r="AL22" t="str">
        <f t="shared" si="4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9"/>
        <v>0.63273724082658256</v>
      </c>
      <c r="AP22" t="str">
        <f t="shared" ca="1" si="13"/>
        <v>pics\\Finik_3.jpg</v>
      </c>
      <c r="AQ22" t="str">
        <f t="shared" ca="1" si="10"/>
        <v>pics\\Peper_3.jpg</v>
      </c>
      <c r="AT22">
        <f t="shared" ca="1" si="5"/>
        <v>0.10276655037562843</v>
      </c>
      <c r="AU22" t="str">
        <f>IF(OR(G22=10,G22=11,G22=14,G22=15),VLOOKUP(AT22,audio_list_stym!$A$3:$B$18,2,FALSE),"sound\\Noviy_plod.wav")</f>
        <v>sound\\Noviy_plod.wav</v>
      </c>
      <c r="AV22" t="str">
        <f t="shared" ca="1" si="6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11"/>
        <v>На_картинке_XXXXX._Он_вареный?</v>
      </c>
      <c r="BD22" cm="1">
        <f t="array" aca="1" ref="BD22" ca="1">INDEX($L$18:$L$25,(RANK(AT6,$AT$2:$AT$9)))</f>
        <v>2026</v>
      </c>
    </row>
    <row r="23" spans="1:60" hidden="1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VLOOKUP(B23,audio_list_stym!$A$3:$BP$18,38,FALSE)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VLOOKUP(B23,audio_list_stym!$A$3:$AJ$18,6,FALSE)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2179</v>
      </c>
      <c r="AD23" t="str">
        <f t="shared" ca="1" si="7"/>
        <v>pics\\dis20.jpg</v>
      </c>
      <c r="AE23" s="22" t="str">
        <f t="array" aca="1" ref="AE23" ca="1">IF(G23="экспл",INDEX(total_visual_stym!$C$146:$C$209,(RANK(total_visual_stym!E167,total_visual_stym!$E$146:$E$209))),0)</f>
        <v>pics\\dis20.jpg</v>
      </c>
      <c r="AF23" s="22" t="str">
        <f t="shared" si="16"/>
        <v/>
      </c>
      <c r="AG23" t="str">
        <f t="shared" si="2"/>
        <v>pics\\Kokos_6.jpg</v>
      </c>
      <c r="AH23">
        <f t="shared" si="3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8"/>
        <v>pics\\Peper</v>
      </c>
      <c r="AL23" t="str">
        <f t="shared" si="4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9"/>
        <v>0.7194701891202685</v>
      </c>
      <c r="AP23" t="str">
        <f t="shared" ca="1" si="13"/>
        <v>pics\\Kokos_6.jpg</v>
      </c>
      <c r="AQ23" t="str">
        <f t="shared" ca="1" si="10"/>
        <v>pics\\Tomat_6.jpg</v>
      </c>
      <c r="AT23">
        <f t="shared" ca="1" si="5"/>
        <v>0.46353377649540162</v>
      </c>
      <c r="AU23" t="str">
        <f>IF(OR(G23=10,G23=11,G23=14,G23=15),VLOOKUP(AT23,audio_list_stym!$A$3:$B$18,2,FALSE),"sound\\Noviy_plod.wav")</f>
        <v>sound\\Noviy_plod.wav</v>
      </c>
      <c r="AV23" t="str">
        <f t="shared" ca="1" si="6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11"/>
        <v>На_мониторе_XXXXX._Плотный_ли_он?</v>
      </c>
      <c r="BD23" cm="1">
        <f t="array" aca="1" ref="BD23" ca="1">INDEX($L$18:$L$25,(RANK(AT7,$AT$2:$AT$9)))</f>
        <v>2031</v>
      </c>
    </row>
    <row r="24" spans="1:60" hidden="1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VLOOKUP(B24,audio_list_stym!$A$3:$BP$18,38,FALSE)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VLOOKUP(B24,audio_list_stym!$A$3:$AJ$18,6,FALSE)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2203</v>
      </c>
      <c r="AD24" t="str">
        <f t="shared" ca="1" si="7"/>
        <v>pics\\dis53.jpg</v>
      </c>
      <c r="AE24" s="22" t="str">
        <f t="array" aca="1" ref="AE24" ca="1">IF(G24="экспл",INDEX(total_visual_stym!$C$146:$C$209,(RANK(total_visual_stym!E168,total_visual_stym!$E$146:$E$209))),0)</f>
        <v>pics\\dis53.jpg</v>
      </c>
      <c r="AF24" s="22" t="str">
        <f t="shared" si="16"/>
        <v/>
      </c>
      <c r="AG24" t="str">
        <f t="shared" si="2"/>
        <v>pics\\Kokos_7.jpg</v>
      </c>
      <c r="AH24">
        <f t="shared" si="3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8"/>
        <v>pics\\Peper</v>
      </c>
      <c r="AL24" t="str">
        <f t="shared" si="4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9"/>
        <v>0.37166658915196871</v>
      </c>
      <c r="AP24" t="str">
        <f t="shared" ca="1" si="13"/>
        <v>pics\\Finik_5.jpg</v>
      </c>
      <c r="AQ24" t="str">
        <f t="shared" ca="1" si="10"/>
        <v>pics\\Peper_5.jpg</v>
      </c>
      <c r="AT24">
        <f t="shared" ca="1" si="5"/>
        <v>9.7232606413399925E-3</v>
      </c>
      <c r="AU24" t="str">
        <f>IF(OR(G24=10,G24=11,G24=14,G24=15),VLOOKUP(AT24,audio_list_stym!$A$3:$B$18,2,FALSE),"sound\\Noviy_plod.wav")</f>
        <v>sound\\Noviy_plod.wav</v>
      </c>
      <c r="AV24" t="str">
        <f t="shared" ca="1" si="6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11"/>
        <v>Перед_Вами_XXXXX._Он_ворсистый?</v>
      </c>
      <c r="BD24" cm="1">
        <f t="array" aca="1" ref="BD24" ca="1">INDEX($L$18:$L$25,(RANK(AT8,$AT$2:$AT$9)))</f>
        <v>2032</v>
      </c>
    </row>
    <row r="25" spans="1:60" hidden="1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VLOOKUP(B25,audio_list_stym!$A$3:$BP$18,38,FALSE)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VLOOKUP(B25,audio_list_stym!$A$3:$AJ$18,6,FALSE)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2207</v>
      </c>
      <c r="AD25" t="str">
        <f t="shared" ca="1" si="7"/>
        <v>pics\\dis44.jpg</v>
      </c>
      <c r="AE25" s="22" t="str">
        <f t="array" aca="1" ref="AE25" ca="1">IF(G25="экспл",INDEX(total_visual_stym!$C$146:$C$209,(RANK(total_visual_stym!E169,total_visual_stym!$E$146:$E$209))),0)</f>
        <v>pics\\dis44.jpg</v>
      </c>
      <c r="AF25" s="22" t="str">
        <f t="shared" si="16"/>
        <v/>
      </c>
      <c r="AG25" t="str">
        <f t="shared" si="2"/>
        <v>pics\\Kokos_8.jpg</v>
      </c>
      <c r="AH25">
        <f t="shared" si="3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8"/>
        <v>pics\\Peper</v>
      </c>
      <c r="AL25" t="str">
        <f t="shared" si="4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9"/>
        <v>0.19985311404491446</v>
      </c>
      <c r="AP25" t="str">
        <f t="shared" ca="1" si="13"/>
        <v>pics\\Injir_3.jpg</v>
      </c>
      <c r="AQ25" t="str">
        <f t="shared" ca="1" si="10"/>
        <v>pics\\Tikva_3.jpg</v>
      </c>
      <c r="AT25">
        <f t="shared" ca="1" si="5"/>
        <v>0.58872259575803643</v>
      </c>
      <c r="AU25" t="str">
        <f>IF(OR(G25=10,G25=11,G25=14,G25=15),VLOOKUP(AT25,audio_list_stym!$A$3:$B$18,2,FALSE),"sound\\Noviy_plod.wav")</f>
        <v>sound\\Noviy_plod.wav</v>
      </c>
      <c r="AV25" t="str">
        <f t="shared" ca="1" si="6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11"/>
        <v>Вы_видите_XXXXX._Он_мягкий?</v>
      </c>
      <c r="BD25" cm="1">
        <f t="array" aca="1" ref="BD25" ca="1">INDEX($L$18:$L$25,(RANK(AT9,$AT$2:$AT$9)))</f>
        <v>2030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VLOOKUP(B26,audio_list_stym!$A$3:$BP$18,38,FALSE)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VLOOKUP(B26,audio_list_stym!$A$3:$AJ$18,6,FALSE)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2157</v>
      </c>
      <c r="AD26" t="str">
        <f t="shared" ca="1" si="7"/>
        <v>pics\\Injir_5.jpg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6"/>
        <v>pics\\Injir_5.jpg</v>
      </c>
      <c r="AH26" t="str">
        <f t="shared" si="3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8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ca="1">IF(AH26="sound\\Ogorod",AP2,"")</f>
        <v>pics\\Injir_5.jpg</v>
      </c>
      <c r="AT26">
        <f t="shared" ca="1" si="5"/>
        <v>0.36191220549600445</v>
      </c>
      <c r="AU26" t="str">
        <f>IF(OR(G26=10,G26=11,G26=14,G26=15),VLOOKUP(AT26,audio_list_stym!$A$3:$B$18,2,FALSE),"sound\\Noviy_plod.wav")</f>
        <v>sound\\Noviy_plod.wav</v>
      </c>
      <c r="AV26" t="str">
        <f t="shared" ca="1" si="6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11"/>
        <v>_С_ботвой_ли_РЕДИС?</v>
      </c>
      <c r="BC26">
        <f>A26</f>
        <v>1204</v>
      </c>
      <c r="BD26" cm="1">
        <f t="array" aca="1" ref="BD26" ca="1">INDEX($L$26:$L$33,(RANK(AT2,$AT$2:$AT$9)))</f>
        <v>2053</v>
      </c>
      <c r="BE26" cm="1">
        <f t="array" aca="1" ref="BE26" ca="1">INDEX(BD2:BD25,(RANK(AT5,$AT$2:$AT$16)))</f>
        <v>2063</v>
      </c>
      <c r="BF26" cm="1">
        <f t="array" aca="1" ref="BF26" ca="1">INDEX(BD34:BD49,(RANK(AT5,$AT$2:$AT$16)))</f>
        <v>2047</v>
      </c>
      <c r="BG26" cm="1">
        <f t="array" aca="1" ref="BG26" ca="1">INDEX(BD50:BD65,(RANK(AT5,$AT$2:$AT$16)))</f>
        <v>2015</v>
      </c>
      <c r="BH26">
        <v>1</v>
      </c>
    </row>
    <row r="27" spans="1:60" hidden="1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VLOOKUP(B27,audio_list_stym!$A$3:$BP$18,38,FALSE)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VLOOKUP(B27,audio_list_stym!$A$3:$AJ$18,6,FALSE)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2026</v>
      </c>
      <c r="AD27" t="str">
        <f t="shared" ca="1" si="7"/>
        <v>pics\\Kokos_2.jpg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6"/>
        <v>pics\\Kokos_2.jpg</v>
      </c>
      <c r="AH27" t="str">
        <f t="shared" si="3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8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ref="AR27:AR32" ca="1" si="17">IF(AH27="sound\\Ogorod",AP3,"")</f>
        <v>pics\\Kokos_2.jpg</v>
      </c>
      <c r="AT27">
        <f t="shared" ca="1" si="5"/>
        <v>0.11793547748450628</v>
      </c>
      <c r="AU27" t="str">
        <f>IF(OR(G27=10,G27=11,G27=14,G27=15),VLOOKUP(AT27,audio_list_stym!$A$3:$B$18,2,FALSE),"sound\\Noviy_plod.wav")</f>
        <v>sound\\Noviy_plod.wav</v>
      </c>
      <c r="AV27" t="str">
        <f t="shared" ca="1" si="6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11"/>
        <v>_Алый_ли_РЕДИС?</v>
      </c>
      <c r="BD27" cm="1">
        <f t="array" aca="1" ref="BD27" ca="1">INDEX($L$26:$L$33,(RANK(AT3,$AT$2:$AT$9)))</f>
        <v>2049</v>
      </c>
    </row>
    <row r="28" spans="1:60" hidden="1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VLOOKUP(B28,audio_list_stym!$A$3:$BP$18,38,FALSE)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VLOOKUP(B28,audio_list_stym!$A$3:$AJ$18,6,FALSE)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2158</v>
      </c>
      <c r="AD28" t="str">
        <f t="shared" ca="1" si="7"/>
        <v>pics\\Injir_6.jpg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6"/>
        <v>pics\\Injir_6.jpg</v>
      </c>
      <c r="AH28" t="str">
        <f t="shared" si="3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8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7"/>
        <v>pics\\Injir_6.jpg</v>
      </c>
      <c r="AT28">
        <f t="shared" ca="1" si="5"/>
        <v>0.47512174065348867</v>
      </c>
      <c r="AU28" t="str">
        <f>IF(OR(G28=10,G28=11,G28=14,G28=15),VLOOKUP(AT28,audio_list_stym!$A$3:$B$18,2,FALSE),"sound\\Noviy_plod.wav")</f>
        <v>sound\\Noviy_plod.wav</v>
      </c>
      <c r="AV28" t="str">
        <f t="shared" ca="1" si="6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11"/>
        <v>_Пряный_ли_РЕДИС?</v>
      </c>
      <c r="BD28" cm="1">
        <f t="array" aca="1" ref="BD28" ca="1">INDEX($L$26:$L$33,(RANK(AT4,$AT$2:$AT$9)))</f>
        <v>2052</v>
      </c>
    </row>
    <row r="29" spans="1:60" hidden="1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VLOOKUP(B29,audio_list_stym!$A$3:$BP$18,38,FALSE)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VLOOKUP(B29,audio_list_stym!$A$3:$AJ$18,6,FALSE)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2159</v>
      </c>
      <c r="AD29" t="str">
        <f t="shared" ca="1" si="7"/>
        <v>pics\\Injir_7.jpg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6"/>
        <v>pics\\Injir_7.jpg</v>
      </c>
      <c r="AH29" t="str">
        <f t="shared" si="3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8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7"/>
        <v>pics\\Injir_7.jpg</v>
      </c>
      <c r="AT29">
        <f t="shared" ca="1" si="5"/>
        <v>0.67628210595410398</v>
      </c>
      <c r="AU29" t="str">
        <f>IF(OR(G29=10,G29=11,G29=14,G29=15),VLOOKUP(AT29,audio_list_stym!$A$3:$B$18,2,FALSE),"sound\\Noviy_plod.wav")</f>
        <v>sound\\Noviy_plod.wav</v>
      </c>
      <c r="AV29" t="str">
        <f t="shared" ca="1" si="6"/>
        <v>sound\\Noviy_plod.wav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11"/>
        <v>_Жирный_ли_РЕДИС?</v>
      </c>
      <c r="BD29" cm="1">
        <f t="array" aca="1" ref="BD29" ca="1">INDEX($L$26:$L$33,(RANK(AT5,$AT$2:$AT$9)))</f>
        <v>2051</v>
      </c>
    </row>
    <row r="30" spans="1:60" hidden="1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VLOOKUP(B30,audio_list_stym!$A$3:$BP$18,38,FALSE)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VLOOKUP(B30,audio_list_stym!$A$3:$AJ$18,6,FALSE)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2015</v>
      </c>
      <c r="AD30" t="str">
        <f t="shared" ca="1" si="7"/>
        <v>pics\\Finik_7.jpg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6"/>
        <v>pics\\Finik_7.jpg</v>
      </c>
      <c r="AH30" t="str">
        <f t="shared" si="3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8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7"/>
        <v>pics\\Finik_7.jpg</v>
      </c>
      <c r="AT30">
        <f t="shared" ca="1" si="5"/>
        <v>0.2791006932650324</v>
      </c>
      <c r="AU30" t="str">
        <f>IF(OR(G30=10,G30=11,G30=14,G30=15),VLOOKUP(AT30,audio_list_stym!$A$3:$B$18,2,FALSE),"sound\\Noviy_plod.wav")</f>
        <v>sound\\Noviy_plod.wav</v>
      </c>
      <c r="AV30" t="str">
        <f t="shared" ca="1" si="6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11"/>
        <v>_Соленый_ли_РЕДИС?</v>
      </c>
      <c r="BD30" cm="1">
        <f t="array" aca="1" ref="BD30" ca="1">INDEX($L$26:$L$33,(RANK(AT6,$AT$2:$AT$9)))</f>
        <v>2050</v>
      </c>
    </row>
    <row r="31" spans="1:60" hidden="1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VLOOKUP(B31,audio_list_stym!$A$3:$BP$18,38,FALSE)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VLOOKUP(B31,audio_list_stym!$A$3:$AJ$18,6,FALSE)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2014</v>
      </c>
      <c r="AD31" t="str">
        <f t="shared" ca="1" si="7"/>
        <v>pics\\Finik_6.jpg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6"/>
        <v>pics\\Finik_6.jpg</v>
      </c>
      <c r="AH31" t="str">
        <f t="shared" si="3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8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7"/>
        <v>pics\\Finik_6.jpg</v>
      </c>
      <c r="AT31">
        <f t="shared" ca="1" si="5"/>
        <v>0.86692289402859157</v>
      </c>
      <c r="AU31" t="str">
        <f>IF(OR(G31=10,G31=11,G31=14,G31=15),VLOOKUP(AT31,audio_list_stym!$A$3:$B$18,2,FALSE),"sound\\Noviy_plod.wav")</f>
        <v>sound\\Noviy_plod.wav</v>
      </c>
      <c r="AV31" t="str">
        <f t="shared" ca="1" si="6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11"/>
        <v>_Пышный_ли_РЕДИС?</v>
      </c>
      <c r="BD31" cm="1">
        <f t="array" aca="1" ref="BD31" ca="1">INDEX($L$26:$L$33,(RANK(AT7,$AT$2:$AT$9)))</f>
        <v>2055</v>
      </c>
    </row>
    <row r="32" spans="1:60" hidden="1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VLOOKUP(B32,audio_list_stym!$A$3:$BP$18,38,FALSE)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VLOOKUP(B32,audio_list_stym!$A$3:$AJ$18,6,FALSE)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2010</v>
      </c>
      <c r="AD32" t="str">
        <f t="shared" ca="1" si="7"/>
        <v>pics\\Finik_2.jpg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6"/>
        <v>pics\\Finik_2.jpg</v>
      </c>
      <c r="AH32" t="str">
        <f t="shared" si="3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8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7"/>
        <v>pics\\Finik_2.jpg</v>
      </c>
      <c r="AT32">
        <f t="shared" ca="1" si="5"/>
        <v>0.8770135765146112</v>
      </c>
      <c r="AU32" t="str">
        <f>IF(OR(G32=10,G32=11,G32=14,G32=15),VLOOKUP(AT32,audio_list_stym!$A$3:$B$18,2,FALSE),"sound\\Noviy_plod.wav")</f>
        <v>sound\\Noviy_plod.wav</v>
      </c>
      <c r="AV32" t="str">
        <f t="shared" ca="1" si="6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11"/>
        <v>_Крепкий_ли_РЕДИС?</v>
      </c>
      <c r="BD32" cm="1">
        <f t="array" aca="1" ref="BD32" ca="1">INDEX($L$26:$L$33,(RANK(AT8,$AT$2:$AT$9)))</f>
        <v>2056</v>
      </c>
    </row>
    <row r="33" spans="1:60" hidden="1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VLOOKUP(B33,audio_list_stym!$A$3:$BP$18,38,FALSE)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VLOOKUP(B33,audio_list_stym!$A$3:$AJ$18,6,FALSE)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2153</v>
      </c>
      <c r="AD33" t="str">
        <f t="shared" ca="1" si="7"/>
        <v>pics\\Injir_1.jpg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6"/>
        <v>pics\\Injir_1.jpg</v>
      </c>
      <c r="AH33" t="str">
        <f t="shared" si="3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8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ca="1">IF(AH33="sound\\Ogorod",AP9,"")</f>
        <v>pics\\Injir_1.jpg</v>
      </c>
      <c r="AT33">
        <f t="shared" ca="1" si="5"/>
        <v>0.63424132240361053</v>
      </c>
      <c r="AU33" t="str">
        <f>IF(OR(G33=10,G33=11,G33=14,G33=15),VLOOKUP(AT33,audio_list_stym!$A$3:$B$18,2,FALSE),"sound\\Noviy_plod.wav")</f>
        <v>sound\\Noviy_plod.wav</v>
      </c>
      <c r="AV33" t="str">
        <f t="shared" ca="1" si="6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11"/>
        <v>_Круглый_ли_РЕДИС?</v>
      </c>
      <c r="BD33" cm="1">
        <f t="array" aca="1" ref="BD33" ca="1">INDEX($L$26:$L$33,(RANK(AT9,$AT$2:$AT$9)))</f>
        <v>2054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VLOOKUP(B34,audio_list_stym!$A$3:$BP$18,38,FALSE)</f>
        <v>11</v>
      </c>
      <c r="F34" t="str">
        <f>VLOOKUP(E34,metki!$A$2:$B$9,2,FALSE)</f>
        <v>экспл_реал_с_названием</v>
      </c>
      <c r="G34" t="str">
        <f t="shared" ref="G34:G65" si="18">LEFT(F34,5)</f>
        <v>экспл</v>
      </c>
      <c r="H34" t="str">
        <f>VLOOKUP(B34,audio_list_stym!$A$3:$AJ$18,6,FALSE)</f>
        <v>Peper</v>
      </c>
      <c r="I34" t="s">
        <v>688</v>
      </c>
      <c r="J34" t="str">
        <f t="shared" ref="J34:J65" si="19">H34&amp;I34</f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2204</v>
      </c>
      <c r="AD34" t="str">
        <f t="shared" ca="1" si="7"/>
        <v>pics\\dis52.jpg</v>
      </c>
      <c r="AE34" s="22" t="str">
        <f t="array" aca="1" ref="AE34" ca="1">IF(G34="экспл",INDEX(total_visual_stym!$C$146:$C$209,(RANK(total_visual_stym!E178,total_visual_stym!$E$146:$E$209))),0)</f>
        <v>pics\\dis52.jpg</v>
      </c>
      <c r="AF34" s="22" t="str">
        <f t="shared" si="16"/>
        <v/>
      </c>
      <c r="AG34" t="str">
        <f t="shared" si="2"/>
        <v>pics\\Peper_1.jpg</v>
      </c>
      <c r="AH34">
        <f t="shared" ref="AH34:AH65" si="20">IF(OR(E34=10,E34=12),LEFT(AW34,13),0)</f>
        <v>0</v>
      </c>
      <c r="AI34" t="s">
        <v>720</v>
      </c>
      <c r="AJ34" t="str">
        <f t="shared" si="8"/>
        <v>pics\\Injir</v>
      </c>
      <c r="AK34" t="str">
        <f t="shared" si="14"/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ref="AT34:AT65" ca="1" si="21">RAND()</f>
        <v>0.41709927637447042</v>
      </c>
      <c r="AU34" t="str">
        <f>IF(OR(G34=10,G34=11,G34=14,G34=15),VLOOKUP(AT34,audio_list_stym!$A$3:$B$18,2,FALSE),"sound\\Noviy_plod.wav")</f>
        <v>sound\\Noviy_plod.wav</v>
      </c>
      <c r="AV34" t="str">
        <f t="shared" ref="AV34:AV65" ca="1" si="22">INDEX($AU$2:$AU$129,(RANK(AT34,$AT$2:$AT$129)))</f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11"/>
        <v>На_экране_ПЕРЕЦ._Сырой_ли_он?</v>
      </c>
      <c r="BC34">
        <f>A34</f>
        <v>1205</v>
      </c>
      <c r="BD34" cm="1">
        <f t="array" aca="1" ref="BD34" ca="1">INDEX($L$34:$L$41,(RANK(AT2,$AT$2:$AT$9)))</f>
        <v>2045</v>
      </c>
      <c r="BE34" cm="1">
        <f t="array" aca="1" ref="BE34" ca="1">INDEX(BD2:BD17,(RANK(AT5,$AT$2:$AT$17)))</f>
        <v>2063</v>
      </c>
      <c r="BF34" cm="1">
        <f t="array" aca="1" ref="BF34" ca="1">INDEX(BD18:BD33,(RANK(AT5,$AT$2:$AT$7)))</f>
        <v>2028</v>
      </c>
      <c r="BG34" cm="1">
        <f t="array" aca="1" ref="BG34" ca="1">INDEX(BD42:BD65,(RANK(AT5,$AT$2:$AT$17)))</f>
        <v>2007</v>
      </c>
      <c r="BH34">
        <v>1</v>
      </c>
    </row>
    <row r="35" spans="1:60" hidden="1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VLOOKUP(B35,audio_list_stym!$A$3:$BP$18,38,FALSE)</f>
        <v>11</v>
      </c>
      <c r="F35" t="str">
        <f>VLOOKUP(E35,metki!$A$2:$B$9,2,FALSE)</f>
        <v>экспл_реал_с_названием</v>
      </c>
      <c r="G35" t="str">
        <f t="shared" si="18"/>
        <v>экспл</v>
      </c>
      <c r="H35" t="str">
        <f>VLOOKUP(B35,audio_list_stym!$A$3:$AJ$18,6,FALSE)</f>
        <v>Peper</v>
      </c>
      <c r="I35" t="s">
        <v>689</v>
      </c>
      <c r="J35" t="str">
        <f t="shared" si="19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2182</v>
      </c>
      <c r="AD35" t="str">
        <f t="shared" ca="1" si="7"/>
        <v>pics\\dis30.jpg</v>
      </c>
      <c r="AE35" s="22" t="str">
        <f t="array" aca="1" ref="AE35" ca="1">IF(G35="экспл",INDEX(total_visual_stym!$C$146:$C$209,(RANK(total_visual_stym!E179,total_visual_stym!$E$146:$E$209))),0)</f>
        <v>pics\\dis30.jpg</v>
      </c>
      <c r="AF35" s="22" t="str">
        <f t="shared" si="16"/>
        <v/>
      </c>
      <c r="AG35" t="str">
        <f t="shared" si="2"/>
        <v>pics\\Peper_2.jpg</v>
      </c>
      <c r="AH35">
        <f t="shared" si="20"/>
        <v>0</v>
      </c>
      <c r="AI35" t="s">
        <v>721</v>
      </c>
      <c r="AJ35" t="str">
        <f t="shared" si="8"/>
        <v>pics\\Injir</v>
      </c>
      <c r="AK35" t="str">
        <f t="shared" si="14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21"/>
        <v>0.35226838745735833</v>
      </c>
      <c r="AU35" t="str">
        <f>IF(OR(G35=10,G35=11,G35=14,G35=15),VLOOKUP(AT35,audio_list_stym!$A$3:$B$18,2,FALSE),"sound\\Noviy_plod.wav")</f>
        <v>sound\\Noviy_plod.wav</v>
      </c>
      <c r="AV35" t="str">
        <f t="shared" ca="1" si="22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11"/>
        <v>Посмотрите,_вот_ПЕРЕЦ._Черный_ли_он?</v>
      </c>
      <c r="BD35" cm="1">
        <f t="array" aca="1" ref="BD35" ca="1">INDEX($L$34:$L$41,(RANK(AT3,$AT$2:$AT$9)))</f>
        <v>2041</v>
      </c>
    </row>
    <row r="36" spans="1:60" hidden="1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VLOOKUP(B36,audio_list_stym!$A$3:$BP$18,38,FALSE)</f>
        <v>11</v>
      </c>
      <c r="F36" t="str">
        <f>VLOOKUP(E36,metki!$A$2:$B$9,2,FALSE)</f>
        <v>экспл_реал_с_названием</v>
      </c>
      <c r="G36" t="str">
        <f t="shared" si="18"/>
        <v>экспл</v>
      </c>
      <c r="H36" t="str">
        <f>VLOOKUP(B36,audio_list_stym!$A$3:$AJ$18,6,FALSE)</f>
        <v>Peper</v>
      </c>
      <c r="I36" t="s">
        <v>690</v>
      </c>
      <c r="J36" t="str">
        <f t="shared" si="19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2174</v>
      </c>
      <c r="AD36" t="str">
        <f t="shared" ca="1" si="7"/>
        <v>pics\\dis7.jpg</v>
      </c>
      <c r="AE36" s="22" t="str">
        <f t="array" aca="1" ref="AE36" ca="1">IF(G36="экспл",INDEX(total_visual_stym!$C$146:$C$209,(RANK(total_visual_stym!E180,total_visual_stym!$E$146:$E$209))),0)</f>
        <v>pics\\dis7.jpg</v>
      </c>
      <c r="AF36" s="22" t="str">
        <f t="shared" si="16"/>
        <v/>
      </c>
      <c r="AG36" t="str">
        <f t="shared" si="2"/>
        <v>pics\\Peper_3.jpg</v>
      </c>
      <c r="AH36">
        <f t="shared" si="20"/>
        <v>0</v>
      </c>
      <c r="AI36" t="s">
        <v>722</v>
      </c>
      <c r="AJ36" t="str">
        <f t="shared" si="8"/>
        <v>pics\\Injir</v>
      </c>
      <c r="AK36" t="str">
        <f t="shared" si="14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21"/>
        <v>0.18196660035051748</v>
      </c>
      <c r="AU36" t="str">
        <f>IF(OR(G36=10,G36=11,G36=14,G36=15),VLOOKUP(AT36,audio_list_stym!$A$3:$B$18,2,FALSE),"sound\\Noviy_plod.wav")</f>
        <v>sound\\Noviy_plod.wav</v>
      </c>
      <c r="AV36" t="str">
        <f t="shared" ca="1" si="22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11"/>
        <v>Вот_ПЕРЕЦ._Он_гнилой?</v>
      </c>
      <c r="BD36" cm="1">
        <f t="array" aca="1" ref="BD36" ca="1">INDEX($L$34:$L$41,(RANK(AT4,$AT$2:$AT$9)))</f>
        <v>2044</v>
      </c>
    </row>
    <row r="37" spans="1:60" hidden="1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VLOOKUP(B37,audio_list_stym!$A$3:$BP$18,38,FALSE)</f>
        <v>11</v>
      </c>
      <c r="F37" t="str">
        <f>VLOOKUP(E37,metki!$A$2:$B$9,2,FALSE)</f>
        <v>экспл_реал_с_названием</v>
      </c>
      <c r="G37" t="str">
        <f t="shared" si="18"/>
        <v>экспл</v>
      </c>
      <c r="H37" t="str">
        <f>VLOOKUP(B37,audio_list_stym!$A$3:$AJ$18,6,FALSE)</f>
        <v>Peper</v>
      </c>
      <c r="I37" t="s">
        <v>691</v>
      </c>
      <c r="J37" t="str">
        <f t="shared" si="19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2211</v>
      </c>
      <c r="AD37" t="str">
        <f t="shared" ca="1" si="7"/>
        <v>pics\\dis60.jpg</v>
      </c>
      <c r="AE37" s="22" t="str">
        <f t="array" aca="1" ref="AE37" ca="1">IF(G37="экспл",INDEX(total_visual_stym!$C$146:$C$209,(RANK(total_visual_stym!E181,total_visual_stym!$E$146:$E$209))),0)</f>
        <v>pics\\dis60.jpg</v>
      </c>
      <c r="AF37" s="22" t="str">
        <f t="shared" si="16"/>
        <v/>
      </c>
      <c r="AG37" t="str">
        <f t="shared" si="2"/>
        <v>pics\\Peper_4.jpg</v>
      </c>
      <c r="AH37">
        <f t="shared" si="20"/>
        <v>0</v>
      </c>
      <c r="AI37" t="s">
        <v>723</v>
      </c>
      <c r="AJ37" t="str">
        <f t="shared" si="8"/>
        <v>pics\\Injir</v>
      </c>
      <c r="AK37" t="str">
        <f t="shared" si="14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21"/>
        <v>0.3898283391697871</v>
      </c>
      <c r="AU37" t="str">
        <f>IF(OR(G37=10,G37=11,G37=14,G37=15),VLOOKUP(AT37,audio_list_stym!$A$3:$B$18,2,FALSE),"sound\\Noviy_plod.wav")</f>
        <v>sound\\Noviy_plod.wav</v>
      </c>
      <c r="AV37" t="str">
        <f t="shared" ca="1" si="22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11"/>
        <v>Это_ПЕРЕЦ._Он_бугристый?</v>
      </c>
      <c r="BD37" cm="1">
        <f t="array" aca="1" ref="BD37" ca="1">INDEX($L$34:$L$41,(RANK(AT5,$AT$2:$AT$9)))</f>
        <v>2043</v>
      </c>
    </row>
    <row r="38" spans="1:60" hidden="1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VLOOKUP(B38,audio_list_stym!$A$3:$BP$18,38,FALSE)</f>
        <v>11</v>
      </c>
      <c r="F38" t="str">
        <f>VLOOKUP(E38,metki!$A$2:$B$9,2,FALSE)</f>
        <v>экспл_реал_с_названием</v>
      </c>
      <c r="G38" t="str">
        <f t="shared" si="18"/>
        <v>экспл</v>
      </c>
      <c r="H38" t="str">
        <f>VLOOKUP(B38,audio_list_stym!$A$3:$AJ$18,6,FALSE)</f>
        <v>Peper</v>
      </c>
      <c r="I38" t="s">
        <v>692</v>
      </c>
      <c r="J38" t="str">
        <f t="shared" si="19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2188</v>
      </c>
      <c r="AD38" t="str">
        <f t="shared" ca="1" si="7"/>
        <v>pics\\dis3.jpg</v>
      </c>
      <c r="AE38" s="22" t="str">
        <f t="array" aca="1" ref="AE38" ca="1">IF(G38="экспл",INDEX(total_visual_stym!$C$146:$C$209,(RANK(total_visual_stym!E182,total_visual_stym!$E$146:$E$209))),0)</f>
        <v>pics\\dis3.jpg</v>
      </c>
      <c r="AF38" s="22" t="str">
        <f t="shared" si="16"/>
        <v/>
      </c>
      <c r="AG38" t="str">
        <f t="shared" si="2"/>
        <v>pics\\Peper_5.jpg</v>
      </c>
      <c r="AH38">
        <f t="shared" si="20"/>
        <v>0</v>
      </c>
      <c r="AI38" t="s">
        <v>724</v>
      </c>
      <c r="AJ38" t="str">
        <f t="shared" si="8"/>
        <v>pics\\Injir</v>
      </c>
      <c r="AK38" t="str">
        <f t="shared" si="14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21"/>
        <v>0.47351280237953863</v>
      </c>
      <c r="AU38" t="str">
        <f>IF(OR(G38=10,G38=11,G38=14,G38=15),VLOOKUP(AT38,audio_list_stym!$A$3:$B$18,2,FALSE),"sound\\Noviy_plod.wav")</f>
        <v>sound\\Noviy_plod.wav</v>
      </c>
      <c r="AV38" t="str">
        <f t="shared" ca="1" si="22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11"/>
        <v>На_картинке_ПЕРЕЦ._Он_слоеный?</v>
      </c>
      <c r="BD38" cm="1">
        <f t="array" aca="1" ref="BD38" ca="1">INDEX($L$34:$L$41,(RANK(AT6,$AT$2:$AT$9)))</f>
        <v>2042</v>
      </c>
    </row>
    <row r="39" spans="1:60" hidden="1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VLOOKUP(B39,audio_list_stym!$A$3:$BP$18,38,FALSE)</f>
        <v>11</v>
      </c>
      <c r="F39" t="str">
        <f>VLOOKUP(E39,metki!$A$2:$B$9,2,FALSE)</f>
        <v>экспл_реал_с_названием</v>
      </c>
      <c r="G39" t="str">
        <f t="shared" si="18"/>
        <v>экспл</v>
      </c>
      <c r="H39" t="str">
        <f>VLOOKUP(B39,audio_list_stym!$A$3:$AJ$18,6,FALSE)</f>
        <v>Peper</v>
      </c>
      <c r="I39" t="s">
        <v>693</v>
      </c>
      <c r="J39" t="str">
        <f t="shared" si="19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2202</v>
      </c>
      <c r="AD39" t="str">
        <f t="shared" ca="1" si="7"/>
        <v>pics\\dis47.jpg</v>
      </c>
      <c r="AE39" s="22" t="str">
        <f t="array" aca="1" ref="AE39" ca="1">IF(G39="экспл",INDEX(total_visual_stym!$C$146:$C$209,(RANK(total_visual_stym!E183,total_visual_stym!$E$146:$E$209))),0)</f>
        <v>pics\\dis47.jpg</v>
      </c>
      <c r="AF39" s="22" t="str">
        <f>IF(ISTEXT(AR39),AR39,IF(ISTEXT(AS39),AS39,""))</f>
        <v/>
      </c>
      <c r="AG39" t="str">
        <f t="shared" si="2"/>
        <v>pics\\Peper_6.jpg</v>
      </c>
      <c r="AH39">
        <f t="shared" si="20"/>
        <v>0</v>
      </c>
      <c r="AI39" t="s">
        <v>725</v>
      </c>
      <c r="AJ39" t="str">
        <f t="shared" si="8"/>
        <v>pics\\Injir</v>
      </c>
      <c r="AK39" t="str">
        <f t="shared" si="14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21"/>
        <v>0.68125512329607296</v>
      </c>
      <c r="AU39" t="str">
        <f>IF(OR(G39=10,G39=11,G39=14,G39=15),VLOOKUP(AT39,audio_list_stym!$A$3:$B$18,2,FALSE),"sound\\Noviy_plod.wav")</f>
        <v>sound\\Noviy_plod.wav</v>
      </c>
      <c r="AV39" t="str">
        <f t="shared" ca="1" si="22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11"/>
        <v>На_мониторе_ПЕРЕЦ._Хрустящий_ли_он?</v>
      </c>
      <c r="BD39" cm="1">
        <f t="array" aca="1" ref="BD39" ca="1">INDEX($L$34:$L$41,(RANK(AT7,$AT$2:$AT$9)))</f>
        <v>2047</v>
      </c>
    </row>
    <row r="40" spans="1:60" hidden="1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VLOOKUP(B40,audio_list_stym!$A$3:$BP$18,38,FALSE)</f>
        <v>11</v>
      </c>
      <c r="F40" t="str">
        <f>VLOOKUP(E40,metki!$A$2:$B$9,2,FALSE)</f>
        <v>экспл_реал_с_названием</v>
      </c>
      <c r="G40" t="str">
        <f t="shared" si="18"/>
        <v>экспл</v>
      </c>
      <c r="H40" t="str">
        <f>VLOOKUP(B40,audio_list_stym!$A$3:$AJ$18,6,FALSE)</f>
        <v>Peper</v>
      </c>
      <c r="I40" t="s">
        <v>694</v>
      </c>
      <c r="J40" t="str">
        <f t="shared" si="19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2196</v>
      </c>
      <c r="AD40" t="str">
        <f t="shared" ca="1" si="7"/>
        <v>pics\\dis40.jpg</v>
      </c>
      <c r="AE40" s="22" t="str">
        <f t="array" aca="1" ref="AE40" ca="1">IF(G40="экспл",INDEX(total_visual_stym!$C$146:$C$209,(RANK(total_visual_stym!E184,total_visual_stym!$E$146:$E$209))),0)</f>
        <v>pics\\dis40.jpg</v>
      </c>
      <c r="AF40" s="22" t="str">
        <f>IF(ISTEXT(AR40),AR40,IF(ISTEXT(AS40),AS40,""))</f>
        <v/>
      </c>
      <c r="AG40" t="str">
        <f t="shared" si="2"/>
        <v>pics\\Peper_7.jpg</v>
      </c>
      <c r="AH40">
        <f t="shared" si="20"/>
        <v>0</v>
      </c>
      <c r="AI40" t="s">
        <v>726</v>
      </c>
      <c r="AJ40" t="str">
        <f t="shared" si="8"/>
        <v>pics\\Injir</v>
      </c>
      <c r="AK40" t="str">
        <f t="shared" si="14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21"/>
        <v>0.19670441485385992</v>
      </c>
      <c r="AU40" t="str">
        <f>IF(OR(G40=10,G40=11,G40=14,G40=15),VLOOKUP(AT40,audio_list_stym!$A$3:$B$18,2,FALSE),"sound\\Noviy_plod.wav")</f>
        <v>sound\\Noviy_plod.wav</v>
      </c>
      <c r="AV40" t="str">
        <f t="shared" ca="1" si="22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11"/>
        <v>Перед_Вами_ПЕРЕЦ._Блестит_ли_он?</v>
      </c>
      <c r="BD40" cm="1">
        <f t="array" aca="1" ref="BD40" ca="1">INDEX($L$34:$L$41,(RANK(AT8,$AT$2:$AT$9)))</f>
        <v>2048</v>
      </c>
    </row>
    <row r="41" spans="1:60" hidden="1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VLOOKUP(B41,audio_list_stym!$A$3:$BP$18,38,FALSE)</f>
        <v>11</v>
      </c>
      <c r="F41" t="str">
        <f>VLOOKUP(E41,metki!$A$2:$B$9,2,FALSE)</f>
        <v>экспл_реал_с_названием</v>
      </c>
      <c r="G41" t="str">
        <f t="shared" si="18"/>
        <v>экспл</v>
      </c>
      <c r="H41" t="str">
        <f>VLOOKUP(B41,audio_list_stym!$A$3:$AJ$18,6,FALSE)</f>
        <v>Peper</v>
      </c>
      <c r="I41" t="s">
        <v>695</v>
      </c>
      <c r="J41" t="str">
        <f t="shared" si="19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2216</v>
      </c>
      <c r="AD41" t="str">
        <f t="shared" ca="1" si="7"/>
        <v>pics\\dis59.jpg</v>
      </c>
      <c r="AE41" s="22" t="str">
        <f t="array" aca="1" ref="AE41" ca="1">IF(G41="экспл",INDEX(total_visual_stym!$C$146:$C$209,(RANK(total_visual_stym!E185,total_visual_stym!$E$146:$E$209))),0)</f>
        <v>pics\\dis59.jpg</v>
      </c>
      <c r="AF41" s="22" t="str">
        <f t="shared" ref="AF41:AF55" si="23">IF(ISTEXT(AR41),AR41,IF(ISTEXT(AS41),AS41,""))</f>
        <v/>
      </c>
      <c r="AG41" t="str">
        <f t="shared" si="2"/>
        <v>pics\\Peper_8.jpg</v>
      </c>
      <c r="AH41">
        <f t="shared" si="20"/>
        <v>0</v>
      </c>
      <c r="AI41" t="s">
        <v>727</v>
      </c>
      <c r="AJ41" t="str">
        <f t="shared" si="8"/>
        <v>pics\\Injir</v>
      </c>
      <c r="AK41" t="str">
        <f t="shared" si="14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21"/>
        <v>0.76746000133582393</v>
      </c>
      <c r="AU41" t="str">
        <f>IF(OR(G41=10,G41=11,G41=14,G41=15),VLOOKUP(AT41,audio_list_stym!$A$3:$B$18,2,FALSE),"sound\\Noviy_plod.wav")</f>
        <v>sound\\Noviy_plod.wav</v>
      </c>
      <c r="AV41" t="str">
        <f t="shared" ca="1" si="22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11"/>
        <v>Вы_видите_ПЕРЕЦ._Он_цитрусовый?</v>
      </c>
      <c r="BD41" cm="1">
        <f t="array" aca="1" ref="BD41" ca="1">INDEX($L$34:$L$41,(RANK(AT9,$AT$2:$AT$9)))</f>
        <v>2046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VLOOKUP(B42,audio_list_stym!$A$3:$BP$18,38,FALSE)</f>
        <v>12</v>
      </c>
      <c r="F42" t="str">
        <f>VLOOKUP(E42,metki!$A$2:$B$9,2,FALSE)</f>
        <v>импл_реал_без_названия</v>
      </c>
      <c r="G42" t="str">
        <f t="shared" si="18"/>
        <v>импл_</v>
      </c>
      <c r="H42" t="str">
        <f>VLOOKUP(B42,audio_list_stym!$A$3:$AJ$18,6,FALSE)</f>
        <v>Banan</v>
      </c>
      <c r="I42" t="s">
        <v>688</v>
      </c>
      <c r="J42" t="str">
        <f t="shared" si="19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2041</v>
      </c>
      <c r="AD42" t="str">
        <f t="shared" ca="1" si="7"/>
        <v>pics\\Peper_1.jpg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3"/>
        <v>pics\\Peper_1.jpg</v>
      </c>
      <c r="AH42" t="str">
        <f t="shared" si="20"/>
        <v>sound\\Tropic</v>
      </c>
      <c r="AI42" t="s">
        <v>728</v>
      </c>
      <c r="AJ42" t="str">
        <f t="shared" si="8"/>
        <v>pics\\Tikva</v>
      </c>
      <c r="AL42" t="str">
        <f t="shared" si="4"/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4">IF(AH42="sound\\Tropic",AQ18,"")</f>
        <v>pics\\Peper_1.jpg</v>
      </c>
      <c r="AT42">
        <f t="shared" ca="1" si="21"/>
        <v>0.30030764149692279</v>
      </c>
      <c r="AU42" t="str">
        <f>IF(OR(G42=10,G42=11,G42=14,G42=15),VLOOKUP(AT42,audio_list_stym!$A$3:$B$18,2,FALSE),"sound\\Noviy_plod.wav")</f>
        <v>sound\\Noviy_plod.wav</v>
      </c>
      <c r="AV42" t="str">
        <f t="shared" ca="1" si="22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11"/>
        <v>_Чистый_ли_XXXXX?</v>
      </c>
      <c r="BC42">
        <f>A42</f>
        <v>1206</v>
      </c>
      <c r="BD42" cm="1">
        <f t="array" aca="1" ref="BD42" ca="1">INDEX($L$42:$L$49,(RANK(AT2,$AT$2:$AT$9)))</f>
        <v>2005</v>
      </c>
      <c r="BE42" cm="1">
        <f t="array" aca="1" ref="BE42" ca="1">INDEX(BD2:BD17,(RANK(AT6,$AT$2:$AT17)))</f>
        <v>2060</v>
      </c>
      <c r="BF42" cm="1">
        <f t="array" aca="1" ref="BF42" ca="1">INDEX(BD26:BD41,(RANK(AT6,$AT$2:$AT$17)))</f>
        <v>2052</v>
      </c>
      <c r="BG42" cm="1">
        <f t="array" aca="1" ref="BG42" ca="1">INDEX(BD50:BD65,(RANK(AT6,$AT$2:$AT$17)))</f>
        <v>2012</v>
      </c>
      <c r="BH42">
        <v>1</v>
      </c>
    </row>
    <row r="43" spans="1:60" hidden="1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VLOOKUP(B43,audio_list_stym!$A$3:$BP$18,38,FALSE)</f>
        <v>12</v>
      </c>
      <c r="F43" t="str">
        <f>VLOOKUP(E43,metki!$A$2:$B$9,2,FALSE)</f>
        <v>импл_реал_без_названия</v>
      </c>
      <c r="G43" t="str">
        <f t="shared" si="18"/>
        <v>импл_</v>
      </c>
      <c r="H43" t="str">
        <f>VLOOKUP(B43,audio_list_stym!$A$3:$AJ$18,6,FALSE)</f>
        <v>Banan</v>
      </c>
      <c r="I43" t="s">
        <v>689</v>
      </c>
      <c r="J43" t="str">
        <f t="shared" si="19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2044</v>
      </c>
      <c r="AD43" t="str">
        <f t="shared" ca="1" si="7"/>
        <v>pics\\Peper_4.jpg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3"/>
        <v>pics\\Peper_4.jpg</v>
      </c>
      <c r="AH43" t="str">
        <f t="shared" si="20"/>
        <v>sound\\Tropic</v>
      </c>
      <c r="AI43" t="s">
        <v>729</v>
      </c>
      <c r="AJ43" t="str">
        <f t="shared" si="8"/>
        <v>pics\\Tikva</v>
      </c>
      <c r="AL43" t="str">
        <f t="shared" si="4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4"/>
        <v>pics\\Peper_4.jpg</v>
      </c>
      <c r="AT43">
        <f t="shared" ca="1" si="21"/>
        <v>0.76540204600000883</v>
      </c>
      <c r="AU43" t="str">
        <f>IF(OR(G43=10,G43=11,G43=14,G43=15),VLOOKUP(AT43,audio_list_stym!$A$3:$B$18,2,FALSE),"sound\\Noviy_plod.wav")</f>
        <v>sound\\Noviy_plod.wav</v>
      </c>
      <c r="AV43" t="str">
        <f t="shared" ca="1" si="22"/>
        <v>sound\\Noviy_plod.wav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11"/>
        <v>_Свежий_ли_XXXXX?</v>
      </c>
      <c r="BD43" cm="1">
        <f t="array" aca="1" ref="BD43" ca="1">INDEX($L$42:$L$49,(RANK(AT3,$AT$2:$AT$9)))</f>
        <v>2001</v>
      </c>
    </row>
    <row r="44" spans="1:60" hidden="1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VLOOKUP(B44,audio_list_stym!$A$3:$BP$18,38,FALSE)</f>
        <v>12</v>
      </c>
      <c r="F44" t="str">
        <f>VLOOKUP(E44,metki!$A$2:$B$9,2,FALSE)</f>
        <v>импл_реал_без_названия</v>
      </c>
      <c r="G44" t="str">
        <f t="shared" si="18"/>
        <v>импл_</v>
      </c>
      <c r="H44" t="str">
        <f>VLOOKUP(B44,audio_list_stym!$A$3:$AJ$18,6,FALSE)</f>
        <v>Banan</v>
      </c>
      <c r="I44" t="s">
        <v>690</v>
      </c>
      <c r="J44" t="str">
        <f t="shared" si="19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2064</v>
      </c>
      <c r="AD44" t="str">
        <f t="shared" ca="1" si="7"/>
        <v>pics\\Tomat_8.jpg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3"/>
        <v>pics\\Tomat_8.jpg</v>
      </c>
      <c r="AH44" t="str">
        <f t="shared" si="20"/>
        <v>sound\\Tropic</v>
      </c>
      <c r="AI44" t="s">
        <v>730</v>
      </c>
      <c r="AJ44" t="str">
        <f t="shared" si="8"/>
        <v>pics\\Tikva</v>
      </c>
      <c r="AL44" t="str">
        <f t="shared" si="4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4"/>
        <v>pics\\Tomat_8.jpg</v>
      </c>
      <c r="AT44">
        <f t="shared" ca="1" si="21"/>
        <v>9.7443563204088868E-2</v>
      </c>
      <c r="AU44" t="str">
        <f>IF(OR(G44=10,G44=11,G44=14,G44=15),VLOOKUP(AT44,audio_list_stym!$A$3:$B$18,2,FALSE),"sound\\Noviy_plod.wav")</f>
        <v>sound\\Noviy_plod.wav</v>
      </c>
      <c r="AV44" t="str">
        <f t="shared" ca="1" si="22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11"/>
        <v>_Жаренный_ли_XXXXX?</v>
      </c>
      <c r="BD44" cm="1">
        <f t="array" aca="1" ref="BD44" ca="1">INDEX($L$42:$L$49,(RANK(AT4,$AT$2:$AT$9)))</f>
        <v>2004</v>
      </c>
    </row>
    <row r="45" spans="1:60" hidden="1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VLOOKUP(B45,audio_list_stym!$A$3:$BP$18,38,FALSE)</f>
        <v>12</v>
      </c>
      <c r="F45" t="str">
        <f>VLOOKUP(E45,metki!$A$2:$B$9,2,FALSE)</f>
        <v>импл_реал_без_названия</v>
      </c>
      <c r="G45" t="str">
        <f t="shared" si="18"/>
        <v>импл_</v>
      </c>
      <c r="H45" t="str">
        <f>VLOOKUP(B45,audio_list_stym!$A$3:$AJ$18,6,FALSE)</f>
        <v>Banan</v>
      </c>
      <c r="I45" t="s">
        <v>691</v>
      </c>
      <c r="J45" t="str">
        <f t="shared" si="19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2061</v>
      </c>
      <c r="AD45" t="str">
        <f t="shared" ca="1" si="7"/>
        <v>pics\\Tomat_5.jpg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3"/>
        <v>pics\\Tomat_5.jpg</v>
      </c>
      <c r="AH45" t="str">
        <f t="shared" si="20"/>
        <v>sound\\Tropic</v>
      </c>
      <c r="AI45" t="s">
        <v>731</v>
      </c>
      <c r="AJ45" t="str">
        <f t="shared" si="8"/>
        <v>pics\\Tikva</v>
      </c>
      <c r="AL45" t="str">
        <f t="shared" si="4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4"/>
        <v>pics\\Tomat_5.jpg</v>
      </c>
      <c r="AT45">
        <f t="shared" ca="1" si="21"/>
        <v>0.48582857449659567</v>
      </c>
      <c r="AU45" t="str">
        <f>IF(OR(G45=10,G45=11,G45=14,G45=15),VLOOKUP(AT45,audio_list_stym!$A$3:$B$18,2,FALSE),"sound\\Noviy_plod.wav")</f>
        <v>sound\\Noviy_plod.wav</v>
      </c>
      <c r="AV45" t="str">
        <f t="shared" ca="1" si="22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11"/>
        <v>_Сладкий_ли_XXXXX?</v>
      </c>
      <c r="BD45" cm="1">
        <f t="array" aca="1" ref="BD45" ca="1">INDEX($L$42:$L$49,(RANK(AT5,$AT$2:$AT$9)))</f>
        <v>2003</v>
      </c>
    </row>
    <row r="46" spans="1:60" hidden="1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VLOOKUP(B46,audio_list_stym!$A$3:$BP$18,38,FALSE)</f>
        <v>12</v>
      </c>
      <c r="F46" t="str">
        <f>VLOOKUP(E46,metki!$A$2:$B$9,2,FALSE)</f>
        <v>импл_реал_без_названия</v>
      </c>
      <c r="G46" t="str">
        <f t="shared" si="18"/>
        <v>импл_</v>
      </c>
      <c r="H46" t="str">
        <f>VLOOKUP(B46,audio_list_stym!$A$3:$AJ$18,6,FALSE)</f>
        <v>Banan</v>
      </c>
      <c r="I46" t="s">
        <v>692</v>
      </c>
      <c r="J46" t="str">
        <f t="shared" si="19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2043</v>
      </c>
      <c r="AD46" t="str">
        <f t="shared" ca="1" si="7"/>
        <v>pics\\Peper_3.jpg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3"/>
        <v>pics\\Peper_3.jpg</v>
      </c>
      <c r="AH46" t="str">
        <f t="shared" si="20"/>
        <v>sound\\Tropic</v>
      </c>
      <c r="AI46" t="s">
        <v>732</v>
      </c>
      <c r="AJ46" t="str">
        <f t="shared" si="8"/>
        <v>pics\\Tikva</v>
      </c>
      <c r="AL46" t="str">
        <f t="shared" si="4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4"/>
        <v>pics\\Peper_3.jpg</v>
      </c>
      <c r="AT46">
        <f t="shared" ca="1" si="21"/>
        <v>0.40347962848576235</v>
      </c>
      <c r="AU46" t="str">
        <f>IF(OR(G46=10,G46=11,G46=14,G46=15),VLOOKUP(AT46,audio_list_stym!$A$3:$B$18,2,FALSE),"sound\\Noviy_plod.wav")</f>
        <v>sound\\Noviy_plod.wav</v>
      </c>
      <c r="AV46" t="str">
        <f t="shared" ca="1" si="22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11"/>
        <v>_Влажный_ли_XXXXX?</v>
      </c>
      <c r="BD46" cm="1">
        <f t="array" aca="1" ref="BD46" ca="1">INDEX($L$42:$L$49,(RANK(AT6,$AT$2:$AT$9)))</f>
        <v>2002</v>
      </c>
    </row>
    <row r="47" spans="1:60" hidden="1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VLOOKUP(B47,audio_list_stym!$A$3:$BP$18,38,FALSE)</f>
        <v>12</v>
      </c>
      <c r="F47" t="str">
        <f>VLOOKUP(E47,metki!$A$2:$B$9,2,FALSE)</f>
        <v>импл_реал_без_названия</v>
      </c>
      <c r="G47" t="str">
        <f t="shared" si="18"/>
        <v>импл_</v>
      </c>
      <c r="H47" t="str">
        <f>VLOOKUP(B47,audio_list_stym!$A$3:$AJ$18,6,FALSE)</f>
        <v>Banan</v>
      </c>
      <c r="I47" t="s">
        <v>693</v>
      </c>
      <c r="J47" t="str">
        <f t="shared" si="19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2062</v>
      </c>
      <c r="AD47" t="str">
        <f t="shared" ca="1" si="7"/>
        <v>pics\\Tomat_6.jpg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3"/>
        <v>pics\\Tomat_6.jpg</v>
      </c>
      <c r="AH47" t="str">
        <f t="shared" si="20"/>
        <v>sound\\Tropic</v>
      </c>
      <c r="AI47" t="s">
        <v>733</v>
      </c>
      <c r="AJ47" t="str">
        <f t="shared" si="8"/>
        <v>pics\\Tikva</v>
      </c>
      <c r="AL47" t="str">
        <f t="shared" si="4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4"/>
        <v>pics\\Tomat_6.jpg</v>
      </c>
      <c r="AT47">
        <f t="shared" ca="1" si="21"/>
        <v>0.91967901567299959</v>
      </c>
      <c r="AU47" t="str">
        <f>IF(OR(G47=10,G47=11,G47=14,G47=15),VLOOKUP(AT47,audio_list_stym!$A$3:$B$18,2,FALSE),"sound\\Noviy_plod.wav")</f>
        <v>sound\\Noviy_plod.wav</v>
      </c>
      <c r="AV47" t="str">
        <f t="shared" ca="1" si="22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11"/>
        <v>_Съедобный_ли_XXXXX?</v>
      </c>
      <c r="BD47" cm="1">
        <f t="array" aca="1" ref="BD47" ca="1">INDEX($L$42:$L$49,(RANK(AT7,$AT$2:$AT$9)))</f>
        <v>2007</v>
      </c>
    </row>
    <row r="48" spans="1:60" hidden="1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VLOOKUP(B48,audio_list_stym!$A$3:$BP$18,38,FALSE)</f>
        <v>12</v>
      </c>
      <c r="F48" t="str">
        <f>VLOOKUP(E48,metki!$A$2:$B$9,2,FALSE)</f>
        <v>импл_реал_без_названия</v>
      </c>
      <c r="G48" t="str">
        <f t="shared" si="18"/>
        <v>импл_</v>
      </c>
      <c r="H48" t="str">
        <f>VLOOKUP(B48,audio_list_stym!$A$3:$AJ$18,6,FALSE)</f>
        <v>Banan</v>
      </c>
      <c r="I48" t="s">
        <v>694</v>
      </c>
      <c r="J48" t="str">
        <f t="shared" si="19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2045</v>
      </c>
      <c r="AD48" t="str">
        <f t="shared" ca="1" si="7"/>
        <v>pics\\Peper_5.jpg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3"/>
        <v>pics\\Peper_5.jpg</v>
      </c>
      <c r="AH48" t="str">
        <f t="shared" si="20"/>
        <v>sound\\Tropic</v>
      </c>
      <c r="AI48" t="s">
        <v>734</v>
      </c>
      <c r="AJ48" t="str">
        <f t="shared" si="8"/>
        <v>pics\\Tikva</v>
      </c>
      <c r="AL48" t="str">
        <f t="shared" si="4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4"/>
        <v>pics\\Peper_5.jpg</v>
      </c>
      <c r="AT48">
        <f t="shared" ca="1" si="21"/>
        <v>0.24768587907942807</v>
      </c>
      <c r="AU48" t="str">
        <f>IF(OR(G48=10,G48=11,G48=14,G48=15),VLOOKUP(AT48,audio_list_stym!$A$3:$B$18,2,FALSE),"sound\\Noviy_plod.wav")</f>
        <v>sound\\Noviy_plod.wav</v>
      </c>
      <c r="AV48" t="str">
        <f t="shared" ca="1" si="22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11"/>
        <v>_Сиреневый_ли_XXXXX?</v>
      </c>
      <c r="BD48" cm="1">
        <f t="array" aca="1" ref="BD48" ca="1">INDEX($L$42:$L$49,(RANK(AT8,$AT$2:$AT$9)))</f>
        <v>2008</v>
      </c>
    </row>
    <row r="49" spans="1:60" hidden="1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VLOOKUP(B49,audio_list_stym!$A$3:$BP$18,38,FALSE)</f>
        <v>12</v>
      </c>
      <c r="F49" t="str">
        <f>VLOOKUP(E49,metki!$A$2:$B$9,2,FALSE)</f>
        <v>импл_реал_без_названия</v>
      </c>
      <c r="G49" t="str">
        <f t="shared" si="18"/>
        <v>импл_</v>
      </c>
      <c r="H49" t="str">
        <f>VLOOKUP(B49,audio_list_stym!$A$3:$AJ$18,6,FALSE)</f>
        <v>Banan</v>
      </c>
      <c r="I49" t="s">
        <v>695</v>
      </c>
      <c r="J49" t="str">
        <f t="shared" si="19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2163</v>
      </c>
      <c r="AD49" t="str">
        <f t="shared" ca="1" si="7"/>
        <v>pics\\Tikva_3.jpg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3"/>
        <v>pics\\Tikva_3.jpg</v>
      </c>
      <c r="AH49" t="str">
        <f t="shared" si="20"/>
        <v>sound\\Tropic</v>
      </c>
      <c r="AI49" t="s">
        <v>735</v>
      </c>
      <c r="AJ49" t="str">
        <f t="shared" si="8"/>
        <v>pics\\Tikva</v>
      </c>
      <c r="AL49" t="str">
        <f t="shared" si="4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4"/>
        <v>pics\\Tikva_3.jpg</v>
      </c>
      <c r="AT49">
        <f t="shared" ca="1" si="21"/>
        <v>4.0878187981144065E-2</v>
      </c>
      <c r="AU49" t="str">
        <f>IF(OR(G49=10,G49=11,G49=14,G49=15),VLOOKUP(AT49,audio_list_stym!$A$3:$B$18,2,FALSE),"sound\\Noviy_plod.wav")</f>
        <v>sound\\Noviy_plod.wav</v>
      </c>
      <c r="AV49" t="str">
        <f t="shared" ca="1" si="22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11"/>
        <v>_Репчатый_ли_XXXXX?</v>
      </c>
      <c r="BD49" cm="1">
        <f t="array" aca="1" ref="BD49" ca="1">INDEX($L$42:$L$49,(RANK(AT9,$AT$2:$AT$9)))</f>
        <v>2006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VLOOKUP(B50,audio_list_stym!$A$3:$BP$18,38,FALSE)</f>
        <v>13</v>
      </c>
      <c r="F50" t="str">
        <f>VLOOKUP(E50,metki!$A$2:$B$9,2,FALSE)</f>
        <v>экспл_реал_без_названия</v>
      </c>
      <c r="G50" t="str">
        <f t="shared" si="18"/>
        <v>экспл</v>
      </c>
      <c r="H50" t="str">
        <f>VLOOKUP(B50,audio_list_stym!$A$3:$AJ$18,6,FALSE)</f>
        <v>Finik</v>
      </c>
      <c r="I50" t="s">
        <v>688</v>
      </c>
      <c r="J50" t="str">
        <f t="shared" si="19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2229</v>
      </c>
      <c r="AD50" t="str">
        <f t="shared" ca="1" si="7"/>
        <v>pics\\dis10.jpg</v>
      </c>
      <c r="AE50" s="22" t="str">
        <f t="array" aca="1" ref="AE50" ca="1">IF(G50="экспл",INDEX(total_visual_stym!$C$146:$C$209,(RANK(total_visual_stym!E194,total_visual_stym!$E$146:$E$209))),0)</f>
        <v>pics\\dis10.jpg</v>
      </c>
      <c r="AF50" s="22" t="str">
        <f t="shared" si="23"/>
        <v/>
      </c>
      <c r="AG50" t="str">
        <f t="shared" si="2"/>
        <v>pics\\Finik_1.jpg</v>
      </c>
      <c r="AH50">
        <f t="shared" si="20"/>
        <v>0</v>
      </c>
      <c r="AT50">
        <f t="shared" ca="1" si="21"/>
        <v>0.22509021411112862</v>
      </c>
      <c r="AU50" t="str">
        <f>IF(OR(G50=10,G50=11,G50=14,G50=15),VLOOKUP(AT50,audio_list_stym!$A$3:$B$18,2,FALSE),"sound\\Noviy_plod.wav")</f>
        <v>sound\\Noviy_plod.wav</v>
      </c>
      <c r="AV50" t="str">
        <f t="shared" ca="1" si="22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11"/>
        <v>На_экране_XXXXX._Коричневый_ли_он?</v>
      </c>
      <c r="BC50">
        <f>A50</f>
        <v>1207</v>
      </c>
      <c r="BD50" cm="1">
        <f t="array" aca="1" ref="BD50" ca="1">INDEX($L$50:$L$57,(RANK(AT2,$AT$2:$AT$9)))</f>
        <v>2013</v>
      </c>
      <c r="BE50" cm="1">
        <f t="array" aca="1" ref="BE50" ca="1">INDEX(BD2:BD17,(RANK(AT7,$AT$2:$AT$17)))</f>
        <v>2039</v>
      </c>
      <c r="BF50" cm="1">
        <f t="array" aca="1" ref="BF50" ca="1">INDEX(BD18:BD49,(RANK(AT7,$AT$2:$AT$17)))</f>
        <v>2055</v>
      </c>
      <c r="BG50" cm="1">
        <f t="array" aca="1" ref="BG50" ca="1">INDEX(BD58:BD65,(RANK(AT7,$AT$2:$AT$9)))</f>
        <v>2024</v>
      </c>
      <c r="BH50">
        <v>1</v>
      </c>
    </row>
    <row r="51" spans="1:60" hidden="1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VLOOKUP(B51,audio_list_stym!$A$3:$BP$18,38,FALSE)</f>
        <v>13</v>
      </c>
      <c r="F51" t="str">
        <f>VLOOKUP(E51,metki!$A$2:$B$9,2,FALSE)</f>
        <v>экспл_реал_без_названия</v>
      </c>
      <c r="G51" t="str">
        <f t="shared" si="18"/>
        <v>экспл</v>
      </c>
      <c r="H51" t="str">
        <f>VLOOKUP(B51,audio_list_stym!$A$3:$AJ$18,6,FALSE)</f>
        <v>Finik</v>
      </c>
      <c r="I51" t="s">
        <v>689</v>
      </c>
      <c r="J51" t="str">
        <f t="shared" si="19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2191</v>
      </c>
      <c r="AD51" t="str">
        <f t="shared" ca="1" si="7"/>
        <v>pics\\dis26.jpg</v>
      </c>
      <c r="AE51" s="22" t="str">
        <f t="array" aca="1" ref="AE51" ca="1">IF(G51="экспл",INDEX(total_visual_stym!$C$146:$C$209,(RANK(total_visual_stym!E195,total_visual_stym!$E$146:$E$209))),0)</f>
        <v>pics\\dis26.jpg</v>
      </c>
      <c r="AF51" s="22" t="str">
        <f t="shared" si="23"/>
        <v/>
      </c>
      <c r="AG51" t="str">
        <f t="shared" si="2"/>
        <v>pics\\Finik_2.jpg</v>
      </c>
      <c r="AH51">
        <f t="shared" si="20"/>
        <v>0</v>
      </c>
      <c r="AT51">
        <f t="shared" ca="1" si="21"/>
        <v>0.60714318166348646</v>
      </c>
      <c r="AU51" t="str">
        <f>IF(OR(G51=10,G51=11,G51=14,G51=15),VLOOKUP(AT51,audio_list_stym!$A$3:$B$18,2,FALSE),"sound\\Noviy_plod.wav")</f>
        <v>sound\\Noviy_plod.wav</v>
      </c>
      <c r="AV51" t="str">
        <f t="shared" ca="1" si="22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11"/>
        <v>Посмотрите,_вот_XXXXX._Сахаристый_ли_он?</v>
      </c>
      <c r="BD51" cm="1">
        <f t="array" aca="1" ref="BD51" ca="1">INDEX($L$50:$L$57,(RANK(AT3,$AT$2:$AT$9)))</f>
        <v>2009</v>
      </c>
    </row>
    <row r="52" spans="1:60" hidden="1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VLOOKUP(B52,audio_list_stym!$A$3:$BP$18,38,FALSE)</f>
        <v>13</v>
      </c>
      <c r="F52" t="str">
        <f>VLOOKUP(E52,metki!$A$2:$B$9,2,FALSE)</f>
        <v>экспл_реал_без_названия</v>
      </c>
      <c r="G52" t="str">
        <f t="shared" si="18"/>
        <v>экспл</v>
      </c>
      <c r="H52" t="str">
        <f>VLOOKUP(B52,audio_list_stym!$A$3:$AJ$18,6,FALSE)</f>
        <v>Finik</v>
      </c>
      <c r="I52" t="s">
        <v>690</v>
      </c>
      <c r="J52" t="str">
        <f t="shared" si="19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2192</v>
      </c>
      <c r="AD52" t="str">
        <f t="shared" ca="1" si="7"/>
        <v>pics\\dis32.jpg</v>
      </c>
      <c r="AE52" s="22" t="str">
        <f t="array" aca="1" ref="AE52" ca="1">IF(G52="экспл",INDEX(total_visual_stym!$C$146:$C$209,(RANK(total_visual_stym!E196,total_visual_stym!$E$146:$E$209))),0)</f>
        <v>pics\\dis32.jpg</v>
      </c>
      <c r="AF52" s="22" t="str">
        <f t="shared" si="23"/>
        <v/>
      </c>
      <c r="AG52" t="str">
        <f t="shared" si="2"/>
        <v>pics\\Finik_3.jpg</v>
      </c>
      <c r="AH52">
        <f t="shared" si="20"/>
        <v>0</v>
      </c>
      <c r="AT52">
        <f t="shared" ca="1" si="21"/>
        <v>0.75901640359040567</v>
      </c>
      <c r="AU52" t="str">
        <f>IF(OR(G52=10,G52=11,G52=14,G52=15),VLOOKUP(AT52,audio_list_stym!$A$3:$B$18,2,FALSE),"sound\\Noviy_plod.wav")</f>
        <v>sound\\Noviy_plod.wav</v>
      </c>
      <c r="AV52" t="str">
        <f t="shared" ca="1" si="22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11"/>
        <v>Вот_XXXXX._Он_скользкий?</v>
      </c>
      <c r="BD52" cm="1">
        <f t="array" aca="1" ref="BD52" ca="1">INDEX($L$50:$L$57,(RANK(AT4,$AT$2:$AT$9)))</f>
        <v>2012</v>
      </c>
    </row>
    <row r="53" spans="1:60" hidden="1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VLOOKUP(B53,audio_list_stym!$A$3:$BP$18,38,FALSE)</f>
        <v>13</v>
      </c>
      <c r="F53" t="str">
        <f>VLOOKUP(E53,metki!$A$2:$B$9,2,FALSE)</f>
        <v>экспл_реал_без_названия</v>
      </c>
      <c r="G53" t="str">
        <f t="shared" si="18"/>
        <v>экспл</v>
      </c>
      <c r="H53" t="str">
        <f>VLOOKUP(B53,audio_list_stym!$A$3:$AJ$18,6,FALSE)</f>
        <v>Finik</v>
      </c>
      <c r="I53" t="s">
        <v>691</v>
      </c>
      <c r="J53" t="str">
        <f t="shared" si="19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2214</v>
      </c>
      <c r="AD53" t="str">
        <f t="shared" ca="1" si="7"/>
        <v>pics\\dis63.jpg</v>
      </c>
      <c r="AE53" s="22" t="str">
        <f t="array" aca="1" ref="AE53" ca="1">IF(G53="экспл",INDEX(total_visual_stym!$C$146:$C$209,(RANK(total_visual_stym!E197,total_visual_stym!$E$146:$E$209))),0)</f>
        <v>pics\\dis63.jpg</v>
      </c>
      <c r="AF53" s="22" t="str">
        <f t="shared" si="23"/>
        <v/>
      </c>
      <c r="AG53" t="str">
        <f t="shared" si="2"/>
        <v>pics\\Finik_4.jpg</v>
      </c>
      <c r="AH53">
        <f t="shared" si="20"/>
        <v>0</v>
      </c>
      <c r="AT53">
        <f t="shared" ca="1" si="21"/>
        <v>8.3099662638966509E-2</v>
      </c>
      <c r="AU53" t="str">
        <f>IF(OR(G53=10,G53=11,G53=14,G53=15),VLOOKUP(AT53,audio_list_stym!$A$3:$B$18,2,FALSE),"sound\\Noviy_plod.wav")</f>
        <v>sound\\Noviy_plod.wav</v>
      </c>
      <c r="AV53" t="str">
        <f t="shared" ca="1" si="22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11"/>
        <v>Это_XXXXX._Ломкий_ли_он?</v>
      </c>
      <c r="BD53" cm="1">
        <f t="array" aca="1" ref="BD53" ca="1">INDEX($L$50:$L$57,(RANK(AT5,$AT$2:$AT$9)))</f>
        <v>2011</v>
      </c>
    </row>
    <row r="54" spans="1:60" hidden="1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VLOOKUP(B54,audio_list_stym!$A$3:$BP$18,38,FALSE)</f>
        <v>13</v>
      </c>
      <c r="F54" t="str">
        <f>VLOOKUP(E54,metki!$A$2:$B$9,2,FALSE)</f>
        <v>экспл_реал_без_названия</v>
      </c>
      <c r="G54" t="str">
        <f t="shared" si="18"/>
        <v>экспл</v>
      </c>
      <c r="H54" t="str">
        <f>VLOOKUP(B54,audio_list_stym!$A$3:$AJ$18,6,FALSE)</f>
        <v>Finik</v>
      </c>
      <c r="I54" t="s">
        <v>692</v>
      </c>
      <c r="J54" t="str">
        <f t="shared" si="19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2206</v>
      </c>
      <c r="AD54" t="str">
        <f t="shared" ca="1" si="7"/>
        <v>pics\\dis50.jpg</v>
      </c>
      <c r="AE54" s="22" t="str">
        <f t="array" aca="1" ref="AE54" ca="1">IF(G54="экспл",INDEX(total_visual_stym!$C$146:$C$209,(RANK(total_visual_stym!E198,total_visual_stym!$E$146:$E$209))),0)</f>
        <v>pics\\dis50.jpg</v>
      </c>
      <c r="AF54" s="22" t="str">
        <f t="shared" si="23"/>
        <v/>
      </c>
      <c r="AG54" t="str">
        <f t="shared" si="2"/>
        <v>pics\\Finik_5.jpg</v>
      </c>
      <c r="AH54">
        <f t="shared" si="20"/>
        <v>0</v>
      </c>
      <c r="AI54" s="11"/>
      <c r="AT54">
        <f t="shared" ca="1" si="21"/>
        <v>0.83202890324726864</v>
      </c>
      <c r="AU54" t="str">
        <f>IF(OR(G54=10,G54=11,G54=14,G54=15),VLOOKUP(AT54,audio_list_stym!$A$3:$B$18,2,FALSE),"sound\\Noviy_plod.wav")</f>
        <v>sound\\Noviy_plod.wav</v>
      </c>
      <c r="AV54" t="str">
        <f t="shared" ca="1" si="22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11"/>
        <v>На_картинке_XXXXX._Мохнатый_ли_он?</v>
      </c>
      <c r="BD54" cm="1">
        <f t="array" aca="1" ref="BD54" ca="1">INDEX($L$50:$L$57,(RANK(AT6,$AT$2:$AT$9)))</f>
        <v>2010</v>
      </c>
    </row>
    <row r="55" spans="1:60" hidden="1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VLOOKUP(B55,audio_list_stym!$A$3:$BP$18,38,FALSE)</f>
        <v>13</v>
      </c>
      <c r="F55" t="str">
        <f>VLOOKUP(E55,metki!$A$2:$B$9,2,FALSE)</f>
        <v>экспл_реал_без_названия</v>
      </c>
      <c r="G55" t="str">
        <f t="shared" si="18"/>
        <v>экспл</v>
      </c>
      <c r="H55" t="str">
        <f>VLOOKUP(B55,audio_list_stym!$A$3:$AJ$18,6,FALSE)</f>
        <v>Finik</v>
      </c>
      <c r="I55" t="s">
        <v>693</v>
      </c>
      <c r="J55" t="str">
        <f t="shared" si="19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2193</v>
      </c>
      <c r="AD55" t="str">
        <f t="shared" ca="1" si="7"/>
        <v>pics\\dis2.jpg</v>
      </c>
      <c r="AE55" s="22" t="str">
        <f t="array" aca="1" ref="AE55" ca="1">IF(G55="экспл",INDEX(total_visual_stym!$C$146:$C$209,(RANK(total_visual_stym!E199,total_visual_stym!$E$146:$E$209))),0)</f>
        <v>pics\\dis2.jpg</v>
      </c>
      <c r="AF55" s="22" t="str">
        <f t="shared" si="23"/>
        <v/>
      </c>
      <c r="AG55" t="str">
        <f t="shared" si="2"/>
        <v>pics\\Finik_6.jpg</v>
      </c>
      <c r="AH55">
        <f t="shared" si="20"/>
        <v>0</v>
      </c>
      <c r="AT55">
        <f t="shared" ca="1" si="21"/>
        <v>6.9894048162425282E-2</v>
      </c>
      <c r="AU55" t="str">
        <f>IF(OR(G55=10,G55=11,G55=14,G55=15),VLOOKUP(AT55,audio_list_stym!$A$3:$B$18,2,FALSE),"sound\\Noviy_plod.wav")</f>
        <v>sound\\Noviy_plod.wav</v>
      </c>
      <c r="AV55" t="str">
        <f t="shared" ca="1" si="22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11"/>
        <v>На_мониторе_XXXXX._Он_сморщенный?</v>
      </c>
      <c r="BD55" cm="1">
        <f t="array" aca="1" ref="BD55" ca="1">INDEX($L$50:$L$57,(RANK(AT7,$AT$2:$AT$9)))</f>
        <v>2015</v>
      </c>
    </row>
    <row r="56" spans="1:60" hidden="1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VLOOKUP(B56,audio_list_stym!$A$3:$BP$18,38,FALSE)</f>
        <v>13</v>
      </c>
      <c r="F56" t="str">
        <f>VLOOKUP(E56,metki!$A$2:$B$9,2,FALSE)</f>
        <v>экспл_реал_без_названия</v>
      </c>
      <c r="G56" t="str">
        <f t="shared" si="18"/>
        <v>экспл</v>
      </c>
      <c r="H56" t="str">
        <f>VLOOKUP(B56,audio_list_stym!$A$3:$AJ$18,6,FALSE)</f>
        <v>Finik</v>
      </c>
      <c r="I56" t="s">
        <v>694</v>
      </c>
      <c r="J56" t="str">
        <f t="shared" si="19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2200</v>
      </c>
      <c r="AD56" t="str">
        <f t="shared" ca="1" si="7"/>
        <v>pics\\dis57.jpg</v>
      </c>
      <c r="AE56" s="22" t="str">
        <f t="array" aca="1" ref="AE56" ca="1">IF(G56="экспл",INDEX(total_visual_stym!$C$146:$C$209,(RANK(total_visual_stym!E200,total_visual_stym!$E$146:$E$209))),0)</f>
        <v>pics\\dis57.jpg</v>
      </c>
      <c r="AF56" s="22" t="str">
        <f>IF(ISTEXT(AR56),AR56,IF(ISTEXT(AS56),AS56,""))</f>
        <v/>
      </c>
      <c r="AG56" t="str">
        <f t="shared" si="2"/>
        <v>pics\\Finik_7.jpg</v>
      </c>
      <c r="AH56">
        <f t="shared" si="20"/>
        <v>0</v>
      </c>
      <c r="AT56">
        <f t="shared" ca="1" si="21"/>
        <v>9.8516284164897883E-2</v>
      </c>
      <c r="AU56" t="str">
        <f>IF(OR(G56=10,G56=11,G56=14,G56=15),VLOOKUP(AT56,audio_list_stym!$A$3:$B$18,2,FALSE),"sound\\Noviy_plod.wav")</f>
        <v>sound\\Noviy_plod.wav</v>
      </c>
      <c r="AV56" t="str">
        <f t="shared" ca="1" si="22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11"/>
        <v>Перед_Вами_XXXXX._Он_с_косточкой?</v>
      </c>
      <c r="BD56" cm="1">
        <f t="array" aca="1" ref="BD56" ca="1">INDEX($L$50:$L$57,(RANK(AT8,$AT$2:$AT$9)))</f>
        <v>2016</v>
      </c>
    </row>
    <row r="57" spans="1:60" hidden="1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VLOOKUP(B57,audio_list_stym!$A$3:$BP$18,38,FALSE)</f>
        <v>13</v>
      </c>
      <c r="F57" t="str">
        <f>VLOOKUP(E57,metki!$A$2:$B$9,2,FALSE)</f>
        <v>экспл_реал_без_названия</v>
      </c>
      <c r="G57" t="str">
        <f t="shared" si="18"/>
        <v>экспл</v>
      </c>
      <c r="H57" t="str">
        <f>VLOOKUP(B57,audio_list_stym!$A$3:$AJ$18,6,FALSE)</f>
        <v>Finik</v>
      </c>
      <c r="I57" t="s">
        <v>695</v>
      </c>
      <c r="J57" t="str">
        <f t="shared" si="19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2212</v>
      </c>
      <c r="AD57" t="str">
        <f t="shared" ca="1" si="7"/>
        <v>pics\\dis61.jpg</v>
      </c>
      <c r="AE57" s="22" t="str">
        <f t="array" aca="1" ref="AE57" ca="1">IF(G57="экспл",INDEX(total_visual_stym!$C$146:$C$209,(RANK(total_visual_stym!E201,total_visual_stym!$E$146:$E$209))),0)</f>
        <v>pics\\dis61.jpg</v>
      </c>
      <c r="AF57" s="22" t="str">
        <f>IF(ISTEXT(AR57),AR57,IF(ISTEXT(AS57),AS57,""))</f>
        <v/>
      </c>
      <c r="AG57" t="str">
        <f t="shared" si="2"/>
        <v>pics\\Finik_8.jpg</v>
      </c>
      <c r="AH57">
        <f t="shared" si="20"/>
        <v>0</v>
      </c>
      <c r="AI57" s="11"/>
      <c r="AT57">
        <f t="shared" ca="1" si="21"/>
        <v>0.88469784192333123</v>
      </c>
      <c r="AU57" t="str">
        <f>IF(OR(G57=10,G57=11,G57=14,G57=15),VLOOKUP(AT57,audio_list_stym!$A$3:$B$18,2,FALSE),"sound\\Noviy_plod.wav")</f>
        <v>sound\\Noviy_plod.wav</v>
      </c>
      <c r="AV57" t="str">
        <f t="shared" ca="1" si="22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11"/>
        <v>Вы_видите_XXXXX._Он_треугольный?</v>
      </c>
      <c r="BD57" cm="1">
        <f t="array" aca="1" ref="BD57" ca="1">INDEX($L$50:$L$57,(RANK(AT9,$AT$2:$AT$9)))</f>
        <v>2014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VLOOKUP(B58,audio_list_stym!$A$3:$BP$18,38,FALSE)</f>
        <v>10</v>
      </c>
      <c r="F58" t="str">
        <f>VLOOKUP(E58,metki!$A$2:$B$9,2,FALSE)</f>
        <v>импл_реал_с_названием</v>
      </c>
      <c r="G58" t="str">
        <f t="shared" si="18"/>
        <v>импл_</v>
      </c>
      <c r="H58" t="str">
        <f>VLOOKUP(B58,audio_list_stym!$A$3:$AJ$18,6,FALSE)</f>
        <v>Goroh</v>
      </c>
      <c r="I58" t="s">
        <v>688</v>
      </c>
      <c r="J58" t="str">
        <f t="shared" si="19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2031</v>
      </c>
      <c r="AD58" t="str">
        <f t="shared" ca="1" si="7"/>
        <v>pics\\Kokos_7.jpg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5">IF(ISTEXT(AR58),AR58,IF(ISTEXT(AS58),AS58,""))</f>
        <v>pics\\Kokos_7.jpg</v>
      </c>
      <c r="AH58" t="str">
        <f t="shared" si="20"/>
        <v>sound\\Ogorod</v>
      </c>
      <c r="AI58" s="11"/>
      <c r="AR58" t="str">
        <f t="shared" ref="AR58:AR65" ca="1" si="26">IF(AH58="sound\\Ogorod",AP10,"")</f>
        <v>pics\\Kokos_7.jpg</v>
      </c>
      <c r="AT58">
        <f t="shared" ca="1" si="21"/>
        <v>0.23519881353631933</v>
      </c>
      <c r="AU58" t="str">
        <f>IF(OR(G58=10,G58=11,G58=14,G58=15),VLOOKUP(AT58,audio_list_stym!$A$3:$B$18,2,FALSE),"sound\\Noviy_plod.wav")</f>
        <v>sound\\Noviy_plod.wav</v>
      </c>
      <c r="AV58" t="str">
        <f t="shared" ca="1" si="22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11"/>
        <v>_Рыхлый_ли_ГОРОХ?</v>
      </c>
      <c r="BC58">
        <f>A58</f>
        <v>1208</v>
      </c>
      <c r="BD58" cm="1">
        <f t="array" aca="1" ref="BD58" ca="1">INDEX($L$58:$L$65,(RANK(AT2,$AT$2:$AT$9)))</f>
        <v>2021</v>
      </c>
      <c r="BE58" cm="1">
        <f t="array" aca="1" ref="BE58" ca="1">INDEX(BD2:BD17,(RANK(AT8,$AT$2:$AT$17)))</f>
        <v>2038</v>
      </c>
      <c r="BF58" cm="1">
        <f t="array" aca="1" ref="BF58" ca="1">INDEX(BD18:BD33,(RANK(AT8,$AT$2:$AT$17)))</f>
        <v>2054</v>
      </c>
      <c r="BG58" cm="1">
        <f t="array" aca="1" ref="BG58" ca="1">INDEX(BD42:BD57,(RANK(AT8,$AT$2:$AT$9)))</f>
        <v>2006</v>
      </c>
      <c r="BH58">
        <v>1</v>
      </c>
    </row>
    <row r="59" spans="1:60" hidden="1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VLOOKUP(B59,audio_list_stym!$A$3:$BP$18,38,FALSE)</f>
        <v>10</v>
      </c>
      <c r="F59" t="str">
        <f>VLOOKUP(E59,metki!$A$2:$B$9,2,FALSE)</f>
        <v>импл_реал_с_названием</v>
      </c>
      <c r="G59" t="str">
        <f t="shared" si="18"/>
        <v>импл_</v>
      </c>
      <c r="H59" t="str">
        <f>VLOOKUP(B59,audio_list_stym!$A$3:$AJ$18,6,FALSE)</f>
        <v>Goroh</v>
      </c>
      <c r="I59" t="s">
        <v>689</v>
      </c>
      <c r="J59" t="str">
        <f t="shared" si="19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2160</v>
      </c>
      <c r="AD59" t="str">
        <f t="shared" ca="1" si="7"/>
        <v>pics\\Injir_8.jpg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5"/>
        <v>pics\\Injir_8.jpg</v>
      </c>
      <c r="AH59" t="str">
        <f t="shared" si="20"/>
        <v>sound\\Ogorod</v>
      </c>
      <c r="AR59" t="str">
        <f t="shared" ca="1" si="26"/>
        <v>pics\\Injir_8.jpg</v>
      </c>
      <c r="AT59">
        <f t="shared" ca="1" si="21"/>
        <v>0.33123058820446905</v>
      </c>
      <c r="AU59" t="str">
        <f>IF(OR(G59=10,G59=11,G59=14,G59=15),VLOOKUP(AT59,audio_list_stym!$A$3:$B$18,2,FALSE),"sound\\Noviy_plod.wav")</f>
        <v>sound\\Noviy_plod.wav</v>
      </c>
      <c r="AV59" t="str">
        <f t="shared" ca="1" si="22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11"/>
        <v>_В_стручке_ли_ГОРОХ?</v>
      </c>
      <c r="BD59" cm="1">
        <f t="array" aca="1" ref="BD59" ca="1">INDEX($L$58:$L$65,(RANK(AT3,$AT$2:$AT$9)))</f>
        <v>2017</v>
      </c>
    </row>
    <row r="60" spans="1:60" hidden="1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VLOOKUP(B60,audio_list_stym!$A$3:$BP$18,38,FALSE)</f>
        <v>10</v>
      </c>
      <c r="F60" t="str">
        <f>VLOOKUP(E60,metki!$A$2:$B$9,2,FALSE)</f>
        <v>импл_реал_с_названием</v>
      </c>
      <c r="G60" t="str">
        <f t="shared" si="18"/>
        <v>импл_</v>
      </c>
      <c r="H60" t="str">
        <f>VLOOKUP(B60,audio_list_stym!$A$3:$AJ$18,6,FALSE)</f>
        <v>Goroh</v>
      </c>
      <c r="I60" t="s">
        <v>690</v>
      </c>
      <c r="J60" t="str">
        <f t="shared" si="19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2156</v>
      </c>
      <c r="AD60" t="str">
        <f t="shared" ca="1" si="7"/>
        <v>pics\\Injir_4.jpg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5"/>
        <v>pics\\Injir_4.jpg</v>
      </c>
      <c r="AH60" t="str">
        <f t="shared" si="20"/>
        <v>sound\\Ogorod</v>
      </c>
      <c r="AR60" t="str">
        <f t="shared" ca="1" si="26"/>
        <v>pics\\Injir_4.jpg</v>
      </c>
      <c r="AT60">
        <f t="shared" ca="1" si="21"/>
        <v>0.42848431105463192</v>
      </c>
      <c r="AU60" t="str">
        <f>IF(OR(G60=10,G60=11,G60=14,G60=15),VLOOKUP(AT60,audio_list_stym!$A$3:$B$18,2,FALSE),"sound\\Noviy_plod.wav")</f>
        <v>sound\\Noviy_plod.wav</v>
      </c>
      <c r="AV60" t="str">
        <f t="shared" ca="1" si="22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11"/>
        <v>_Ядовитый_ли_ГОРОХ?</v>
      </c>
      <c r="BD60" cm="1">
        <f t="array" aca="1" ref="BD60" ca="1">INDEX($L$58:$L$65,(RANK(AT4,$AT$2:$AT$9)))</f>
        <v>2020</v>
      </c>
    </row>
    <row r="61" spans="1:60" hidden="1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VLOOKUP(B61,audio_list_stym!$A$3:$BP$18,38,FALSE)</f>
        <v>10</v>
      </c>
      <c r="F61" t="str">
        <f>VLOOKUP(E61,metki!$A$2:$B$9,2,FALSE)</f>
        <v>импл_реал_с_названием</v>
      </c>
      <c r="G61" t="str">
        <f t="shared" si="18"/>
        <v>импл_</v>
      </c>
      <c r="H61" t="str">
        <f>VLOOKUP(B61,audio_list_stym!$A$3:$AJ$18,6,FALSE)</f>
        <v>Goroh</v>
      </c>
      <c r="I61" t="s">
        <v>691</v>
      </c>
      <c r="J61" t="str">
        <f t="shared" si="19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2028</v>
      </c>
      <c r="AD61" t="str">
        <f t="shared" ca="1" si="7"/>
        <v>pics\\Kokos_4.jpg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5"/>
        <v>pics\\Kokos_4.jpg</v>
      </c>
      <c r="AH61" t="str">
        <f t="shared" si="20"/>
        <v>sound\\Ogorod</v>
      </c>
      <c r="AR61" t="str">
        <f t="shared" ca="1" si="26"/>
        <v>pics\\Kokos_4.jpg</v>
      </c>
      <c r="AT61">
        <f t="shared" ca="1" si="21"/>
        <v>0.5756800208123799</v>
      </c>
      <c r="AU61" t="str">
        <f>IF(OR(G61=10,G61=11,G61=14,G61=15),VLOOKUP(AT61,audio_list_stym!$A$3:$B$18,2,FALSE),"sound\\Noviy_plod.wav")</f>
        <v>sound\\Noviy_plod.wav</v>
      </c>
      <c r="AV61" t="str">
        <f t="shared" ca="1" si="22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11"/>
        <v>_Полосатый_ли_ГОРОХ?</v>
      </c>
      <c r="BD61" cm="1">
        <f t="array" aca="1" ref="BD61" ca="1">INDEX($L$58:$L$65,(RANK(AT5,$AT$2:$AT$9)))</f>
        <v>2019</v>
      </c>
    </row>
    <row r="62" spans="1:60" hidden="1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VLOOKUP(B62,audio_list_stym!$A$3:$BP$18,38,FALSE)</f>
        <v>10</v>
      </c>
      <c r="F62" t="str">
        <f>VLOOKUP(E62,metki!$A$2:$B$9,2,FALSE)</f>
        <v>импл_реал_с_названием</v>
      </c>
      <c r="G62" t="str">
        <f t="shared" si="18"/>
        <v>импл_</v>
      </c>
      <c r="H62" t="str">
        <f>VLOOKUP(B62,audio_list_stym!$A$3:$AJ$18,6,FALSE)</f>
        <v>Goroh</v>
      </c>
      <c r="I62" t="s">
        <v>692</v>
      </c>
      <c r="J62" t="str">
        <f t="shared" si="19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2154</v>
      </c>
      <c r="AD62" t="str">
        <f t="shared" ca="1" si="7"/>
        <v>pics\\Injir_2.jpg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5"/>
        <v>pics\\Injir_2.jpg</v>
      </c>
      <c r="AH62" t="str">
        <f t="shared" si="20"/>
        <v>sound\\Ogorod</v>
      </c>
      <c r="AR62" t="str">
        <f t="shared" ca="1" si="26"/>
        <v>pics\\Injir_2.jpg</v>
      </c>
      <c r="AT62">
        <f t="shared" ca="1" si="21"/>
        <v>0.60465351788498112</v>
      </c>
      <c r="AU62" t="str">
        <f>IF(OR(G62=10,G62=11,G62=14,G62=15),VLOOKUP(AT62,audio_list_stym!$A$3:$B$18,2,FALSE),"sound\\Noviy_plod.wav")</f>
        <v>sound\\Noviy_plod.wav</v>
      </c>
      <c r="AV62" t="str">
        <f t="shared" ca="1" si="22"/>
        <v>sound\\Noviy_plod.wav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11"/>
        <v>_Плоский_ли_ГОРОХ?</v>
      </c>
      <c r="BD62" cm="1">
        <f t="array" aca="1" ref="BD62" ca="1">INDEX($L$58:$L$65,(RANK(AT6,$AT$2:$AT$9)))</f>
        <v>2018</v>
      </c>
    </row>
    <row r="63" spans="1:60" hidden="1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VLOOKUP(B63,audio_list_stym!$A$3:$BP$18,38,FALSE)</f>
        <v>10</v>
      </c>
      <c r="F63" t="str">
        <f>VLOOKUP(E63,metki!$A$2:$B$9,2,FALSE)</f>
        <v>импл_реал_с_названием</v>
      </c>
      <c r="G63" t="str">
        <f t="shared" si="18"/>
        <v>импл_</v>
      </c>
      <c r="H63" t="str">
        <f>VLOOKUP(B63,audio_list_stym!$A$3:$AJ$18,6,FALSE)</f>
        <v>Goroh</v>
      </c>
      <c r="I63" t="s">
        <v>693</v>
      </c>
      <c r="J63" t="str">
        <f t="shared" si="19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2025</v>
      </c>
      <c r="AD63" t="str">
        <f t="shared" ca="1" si="7"/>
        <v>pics\\Kokos_1.jpg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5"/>
        <v>pics\\Kokos_1.jpg</v>
      </c>
      <c r="AH63" t="str">
        <f t="shared" si="20"/>
        <v>sound\\Ogorod</v>
      </c>
      <c r="AR63" t="str">
        <f t="shared" ca="1" si="26"/>
        <v>pics\\Kokos_1.jpg</v>
      </c>
      <c r="AT63">
        <f t="shared" ca="1" si="21"/>
        <v>0.47067076086034698</v>
      </c>
      <c r="AU63" t="str">
        <f>IF(OR(G63=10,G63=11,G63=14,G63=15),VLOOKUP(AT63,audio_list_stym!$A$3:$B$18,2,FALSE),"sound\\Noviy_plod.wav")</f>
        <v>sound\\Noviy_plod.wav</v>
      </c>
      <c r="AV63" t="str">
        <f t="shared" ca="1" si="22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11"/>
        <v>_Толченый_ли_ГОРОХ?</v>
      </c>
      <c r="BD63" cm="1">
        <f t="array" aca="1" ref="BD63" ca="1">INDEX($L$58:$L$65,(RANK(AT7,$AT$2:$AT$9)))</f>
        <v>2023</v>
      </c>
    </row>
    <row r="64" spans="1:60" hidden="1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VLOOKUP(B64,audio_list_stym!$A$3:$BP$18,38,FALSE)</f>
        <v>10</v>
      </c>
      <c r="F64" t="str">
        <f>VLOOKUP(E64,metki!$A$2:$B$9,2,FALSE)</f>
        <v>импл_реал_с_названием</v>
      </c>
      <c r="G64" t="str">
        <f t="shared" si="18"/>
        <v>импл_</v>
      </c>
      <c r="H64" t="str">
        <f>VLOOKUP(B64,audio_list_stym!$A$3:$AJ$18,6,FALSE)</f>
        <v>Goroh</v>
      </c>
      <c r="I64" t="s">
        <v>694</v>
      </c>
      <c r="J64" t="str">
        <f t="shared" si="19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2016</v>
      </c>
      <c r="AD64" t="str">
        <f t="shared" ca="1" si="7"/>
        <v>pics\\Finik_8.jpg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5"/>
        <v>pics\\Finik_8.jpg</v>
      </c>
      <c r="AH64" t="str">
        <f t="shared" si="20"/>
        <v>sound\\Ogorod</v>
      </c>
      <c r="AI64" s="11"/>
      <c r="AR64" t="str">
        <f t="shared" ca="1" si="26"/>
        <v>pics\\Finik_8.jpg</v>
      </c>
      <c r="AT64">
        <f t="shared" ca="1" si="21"/>
        <v>0.15329671188925309</v>
      </c>
      <c r="AU64" t="str">
        <f>IF(OR(G64=10,G64=11,G64=14,G64=15),VLOOKUP(AT64,audio_list_stym!$A$3:$B$18,2,FALSE),"sound\\Noviy_plod.wav")</f>
        <v>sound\\Noviy_plod.wav</v>
      </c>
      <c r="AV64" t="str">
        <f t="shared" ca="1" si="22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11"/>
        <v>_Зеленый_ли_ГОРОХ?</v>
      </c>
      <c r="BD64" cm="1">
        <f t="array" aca="1" ref="BD64" ca="1">INDEX($L$58:$L$65,(RANK(AT8,$AT$2:$AT$9)))</f>
        <v>2024</v>
      </c>
    </row>
    <row r="65" spans="1:60" hidden="1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VLOOKUP(B65,audio_list_stym!$A$3:$BP$18,38,FALSE)</f>
        <v>10</v>
      </c>
      <c r="F65" t="str">
        <f>VLOOKUP(E65,metki!$A$2:$B$9,2,FALSE)</f>
        <v>импл_реал_с_названием</v>
      </c>
      <c r="G65" t="str">
        <f t="shared" si="18"/>
        <v>импл_</v>
      </c>
      <c r="H65" t="str">
        <f>VLOOKUP(B65,audio_list_stym!$A$3:$AJ$18,6,FALSE)</f>
        <v>Goroh</v>
      </c>
      <c r="I65" t="s">
        <v>695</v>
      </c>
      <c r="J65" t="str">
        <f t="shared" si="19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2027</v>
      </c>
      <c r="AD65" t="str">
        <f t="shared" ca="1" si="7"/>
        <v>pics\\Kokos_3.jpg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5"/>
        <v>pics\\Kokos_3.jpg</v>
      </c>
      <c r="AH65" t="str">
        <f t="shared" si="20"/>
        <v>sound\\Ogorod</v>
      </c>
      <c r="AR65" t="str">
        <f t="shared" ca="1" si="26"/>
        <v>pics\\Kokos_3.jpg</v>
      </c>
      <c r="AT65">
        <f t="shared" ca="1" si="21"/>
        <v>0.32869045518728346</v>
      </c>
      <c r="AU65" t="s">
        <v>697</v>
      </c>
      <c r="AV65" t="str">
        <f t="shared" ca="1" si="22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11"/>
        <v>_Легкий_ли_ГОРОХ?</v>
      </c>
      <c r="BD65" cm="1">
        <f t="array" aca="1" ref="BD65" ca="1">INDEX($L$58:$L$65,(RANK(AT9,$AT$2:$AT$9)))</f>
        <v>2022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VLOOKUP(B66,audio_list_stym!$A$3:$BP$18,38,FALSE)</f>
        <v>15</v>
      </c>
      <c r="F66" t="str">
        <f>VLOOKUP(E66,metki!$A$2:$B$9,2,FALSE)</f>
        <v>экспл_новые_с_названием</v>
      </c>
      <c r="G66" t="str">
        <f t="shared" ref="G66:G97" si="27">LEFT(F66,5)</f>
        <v>экспл</v>
      </c>
      <c r="H66" t="str">
        <f>VLOOKUP(B66,audio_list_stym!$A$3:$AJ$18,6,FALSE)</f>
        <v>Ackee</v>
      </c>
      <c r="I66" t="s">
        <v>688</v>
      </c>
      <c r="J66" t="str">
        <f t="shared" ref="J66:J97" si="28">H66&amp;I66</f>
        <v>Ackee_1</v>
      </c>
      <c r="L66">
        <f>VLOOKUP(J66,total_visual_stym!$A$2:$D$129,2,FALSE)</f>
        <v>2065</v>
      </c>
      <c r="M66" t="str">
        <f>VLOOKUP(J66,total_visual_stym!$A$2:$D$129,3,FALSE)</f>
        <v>pics\\Ackee_1.jpg</v>
      </c>
      <c r="N66">
        <f>VLOOKUP(J66,total_visual_stym!$A$1:$D$129,4,FALSE)</f>
        <v>208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97</v>
      </c>
      <c r="Z66" t="str">
        <f>IF(G66="экспл",VLOOKUP(J66,quest_экспл!$A$1:$N$129,12,FALSE),IF(G66="импл_",0,0))</f>
        <v>sound\\Sushenniy_li_on.wav</v>
      </c>
      <c r="AA66" t="str">
        <f>IF(G66="экспл",VLOOKUP(J66,quest_экспл!$A$1:$N$129,14,FALSE),IF(G66="импл_",0,0))</f>
        <v>нет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2195</v>
      </c>
      <c r="AD66" t="str">
        <f t="shared" ca="1" si="7"/>
        <v>pics\\dis41.jpg</v>
      </c>
      <c r="AE66" s="22" t="str">
        <f t="array" aca="1" ref="AE66" ca="1">IF(G66="экспл",INDEX(total_visual_stym!$C$146:$C$209,(RANK(total_visual_stym!E146,total_visual_stym!$E$146:$E$209))),0)</f>
        <v>pics\\dis41.jpg</v>
      </c>
      <c r="AF66" s="22" t="str">
        <f ca="1">AS66</f>
        <v>pics\\Tomat_2.jpg</v>
      </c>
      <c r="AI66" t="s">
        <v>67</v>
      </c>
      <c r="AO66">
        <f ca="1">RAND()</f>
        <v>0.17654854842980161</v>
      </c>
      <c r="AP66" t="str">
        <f ca="1">INDEX($AI$66:$AI$129,(RANK(AO66,$AO$66:$AO$129)))</f>
        <v>pics\\Tomat_2.jpg</v>
      </c>
      <c r="AS66" t="str">
        <f ca="1">AP66</f>
        <v>pics\\Tomat_2.jpg</v>
      </c>
      <c r="AT66">
        <f t="shared" ref="AT66:AT97" ca="1" si="29">RAND()</f>
        <v>0.95565074676807238</v>
      </c>
      <c r="AU66" t="s">
        <v>697</v>
      </c>
      <c r="AV66" t="str">
        <f t="shared" ref="AV66:AV97" ca="1" si="30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_Сушеный_ли_он?</v>
      </c>
      <c r="BA66" t="e">
        <f>VLOOKUP(Q66,audio_list_stym!$B$2:$BQ$299,68,FALSE)</f>
        <v>#N/A</v>
      </c>
      <c r="BB66" t="str">
        <f t="shared" ref="BB66:BB129" si="31">IF(G66="экспл",AY66&amp;AX66&amp;"."&amp;AZ66,IF(G66="импл_",BA66&amp;AX66&amp;"?"))</f>
        <v>На_экране_РЕНАН._Сушеный_ли_он?</v>
      </c>
      <c r="BC66">
        <f>A66</f>
        <v>1209</v>
      </c>
      <c r="BD66" cm="1">
        <f t="array" aca="1" ref="BD66" ca="1">INDEX(L66:L73,(RANK(AT2,$AT$2:$AT$9)))</f>
        <v>2069</v>
      </c>
      <c r="BE66" cm="1">
        <f t="array" aca="1" ref="BE66" ca="1">INDEX(BD74:BD89,(RANK(AT2,$AT$2:$AT$7)))</f>
        <v>2074</v>
      </c>
      <c r="BF66" cm="1">
        <f t="array" aca="1" ref="BF66" ca="1">INDEX(BD90:BD113,(RANK(AT2,$AT$2:$AT$17)))</f>
        <v>2117</v>
      </c>
      <c r="BG66" cm="1">
        <f t="array" aca="1" ref="BG66" ca="1">INDEX(BD114:BD129,(RANK(AT2,$AT$2:$AT$17)))</f>
        <v>2149</v>
      </c>
      <c r="BH66">
        <v>1</v>
      </c>
    </row>
    <row r="67" spans="1:60" hidden="1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VLOOKUP(B67,audio_list_stym!$A$3:$BP$18,38,FALSE)</f>
        <v>15</v>
      </c>
      <c r="F67" t="str">
        <f>VLOOKUP(E67,metki!$A$2:$B$9,2,FALSE)</f>
        <v>экспл_новые_с_названием</v>
      </c>
      <c r="G67" t="str">
        <f t="shared" si="27"/>
        <v>экспл</v>
      </c>
      <c r="H67" t="str">
        <f>VLOOKUP(B67,audio_list_stym!$A$3:$AJ$18,6,FALSE)</f>
        <v>Ackee</v>
      </c>
      <c r="I67" t="s">
        <v>689</v>
      </c>
      <c r="J67" t="str">
        <f t="shared" si="28"/>
        <v>Ackee_2</v>
      </c>
      <c r="L67">
        <f>VLOOKUP(J67,total_visual_stym!$A$2:$D$129,2,FALSE)</f>
        <v>2066</v>
      </c>
      <c r="M67" t="str">
        <f>VLOOKUP(J67,total_visual_stym!$A$2:$D$129,3,FALSE)</f>
        <v>pics\\Ackee_2.jpg</v>
      </c>
      <c r="N67">
        <f>VLOOKUP(J67,total_visual_stym!$A$1:$D$129,4,FALSE)</f>
        <v>208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98</v>
      </c>
      <c r="Z67" t="str">
        <f>IF(G67="экспл",VLOOKUP(J67,quest_экспл!$A$1:$N$129,12,FALSE),IF(G67="импл_",0,0))</f>
        <v>sound\\On_s_vetochkoy.wav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2181</v>
      </c>
      <c r="AD67" t="str">
        <f t="shared" ref="AD67:AD129" ca="1" si="32">IF(ISTEXT(AE67),AE67,IF(ISTEXT(AF67),AF67,""))</f>
        <v>pics\\dis24.jpg</v>
      </c>
      <c r="AE67" s="22" t="str">
        <f t="array" aca="1" ref="AE67" ca="1">IF(G67="экспл",INDEX(total_visual_stym!$C$146:$C$209,(RANK(total_visual_stym!E147,total_visual_stym!$E$146:$E$209))),0)</f>
        <v>pics\\dis24.jpg</v>
      </c>
      <c r="AF67" s="22" t="str">
        <f t="shared" ref="AF67:AF129" ca="1" si="33">AS67</f>
        <v>pics\\Goroh_7.jpg</v>
      </c>
      <c r="AI67" t="s">
        <v>68</v>
      </c>
      <c r="AO67">
        <f t="shared" ref="AO67:AO129" ca="1" si="34">RAND()</f>
        <v>0.61997390152723941</v>
      </c>
      <c r="AP67" t="str">
        <f t="shared" ref="AP67:AP129" ca="1" si="35">INDEX($AI$66:$AI$129,(RANK(AO67,$AO$66:$AO$129)))</f>
        <v>pics\\Goroh_7.jpg</v>
      </c>
      <c r="AS67" t="str">
        <f t="shared" ref="AS67:AS129" ca="1" si="36">AP67</f>
        <v>pics\\Goroh_7.jpg</v>
      </c>
      <c r="AT67">
        <f t="shared" ca="1" si="29"/>
        <v>0.82060027635460042</v>
      </c>
      <c r="AU67" t="s">
        <v>697</v>
      </c>
      <c r="AV67" t="str">
        <f t="shared" ca="1" si="30"/>
        <v>sound\\Noviy_plod.wav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_Он_с_веточкой?</v>
      </c>
      <c r="BA67" t="e">
        <f>VLOOKUP(Q67,audio_list_stym!$B$2:$BQ$299,68,FALSE)</f>
        <v>#N/A</v>
      </c>
      <c r="BB67" t="str">
        <f t="shared" si="31"/>
        <v>Посмотрите,_вот_РЕНАН._Он_с_веточкой?</v>
      </c>
      <c r="BD67" cm="1">
        <f t="array" aca="1" ref="BD67" ca="1">INDEX(L67:L74,(RANK(AT3,$AT$2:$AT$9)))</f>
        <v>2066</v>
      </c>
    </row>
    <row r="68" spans="1:60" hidden="1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VLOOKUP(B68,audio_list_stym!$A$3:$BP$18,38,FALSE)</f>
        <v>15</v>
      </c>
      <c r="F68" t="str">
        <f>VLOOKUP(E68,metki!$A$2:$B$9,2,FALSE)</f>
        <v>экспл_новые_с_названием</v>
      </c>
      <c r="G68" t="str">
        <f t="shared" si="27"/>
        <v>экспл</v>
      </c>
      <c r="H68" t="str">
        <f>VLOOKUP(B68,audio_list_stym!$A$3:$AJ$18,6,FALSE)</f>
        <v>Ackee</v>
      </c>
      <c r="I68" t="s">
        <v>690</v>
      </c>
      <c r="J68" t="str">
        <f t="shared" si="28"/>
        <v>Ackee_3</v>
      </c>
      <c r="L68">
        <f>VLOOKUP(J68,total_visual_stym!$A$2:$D$129,2,FALSE)</f>
        <v>2067</v>
      </c>
      <c r="M68" t="str">
        <f>VLOOKUP(J68,total_visual_stym!$A$2:$D$129,3,FALSE)</f>
        <v>pics\\Ackee_3.jpg</v>
      </c>
      <c r="N68">
        <f>VLOOKUP(J68,total_visual_stym!$A$1:$D$129,4,FALSE)</f>
        <v>208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99</v>
      </c>
      <c r="Z68" t="str">
        <f>IF(G68="экспл",VLOOKUP(J68,quest_экспл!$A$1:$N$129,12,FALSE),IF(G68="импл_",0,0))</f>
        <v>sound\\On_rasskrit.wav</v>
      </c>
      <c r="AA68" t="str">
        <f>IF(G68="экспл",VLOOKUP(J68,quest_экспл!$A$1:$N$129,14,FALSE),IF(G68="импл_",0,0))</f>
        <v>да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2171</v>
      </c>
      <c r="AD68" t="str">
        <f t="shared" ca="1" si="32"/>
        <v>pics\\dis22.jpg</v>
      </c>
      <c r="AE68" s="22" t="str">
        <f t="array" aca="1" ref="AE68" ca="1">IF(G68="экспл",INDEX(total_visual_stym!$C$146:$C$209,(RANK(total_visual_stym!E148,total_visual_stym!$E$146:$E$209))),0)</f>
        <v>pics\\dis22.jpg</v>
      </c>
      <c r="AF68" s="22" t="str">
        <f t="shared" ca="1" si="33"/>
        <v>pics\\Finik_8.jpg</v>
      </c>
      <c r="AI68" t="s">
        <v>69</v>
      </c>
      <c r="AO68">
        <f t="shared" ca="1" si="34"/>
        <v>0.75141689811502155</v>
      </c>
      <c r="AP68" t="str">
        <f t="shared" ca="1" si="35"/>
        <v>pics\\Finik_8.jpg</v>
      </c>
      <c r="AS68" t="str">
        <f t="shared" ca="1" si="36"/>
        <v>pics\\Finik_8.jpg</v>
      </c>
      <c r="AT68">
        <f t="shared" ca="1" si="29"/>
        <v>0.68489092939189011</v>
      </c>
      <c r="AU68" t="s">
        <v>697</v>
      </c>
      <c r="AV68" t="str">
        <f t="shared" ca="1" si="30"/>
        <v>sound\\Noviy_plod.wav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_Он_раскрыт?</v>
      </c>
      <c r="BA68" t="e">
        <f>VLOOKUP(Q68,audio_list_stym!$B$2:$BQ$299,68,FALSE)</f>
        <v>#N/A</v>
      </c>
      <c r="BB68" t="str">
        <f t="shared" si="31"/>
        <v>Вот_РЕНАН._Он_раскрыт?</v>
      </c>
      <c r="BD68" cm="1">
        <f t="array" aca="1" ref="BD68" ca="1">INDEX(L68:L75,(RANK(AT4,$AT$2:$AT$9)))</f>
        <v>2070</v>
      </c>
    </row>
    <row r="69" spans="1:60" hidden="1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VLOOKUP(B69,audio_list_stym!$A$3:$BP$18,38,FALSE)</f>
        <v>15</v>
      </c>
      <c r="F69" t="str">
        <f>VLOOKUP(E69,metki!$A$2:$B$9,2,FALSE)</f>
        <v>экспл_новые_с_названием</v>
      </c>
      <c r="G69" t="str">
        <f t="shared" si="27"/>
        <v>экспл</v>
      </c>
      <c r="H69" t="str">
        <f>VLOOKUP(B69,audio_list_stym!$A$3:$AJ$18,6,FALSE)</f>
        <v>Ackee</v>
      </c>
      <c r="I69" t="s">
        <v>691</v>
      </c>
      <c r="J69" t="str">
        <f t="shared" si="28"/>
        <v>Ackee_4</v>
      </c>
      <c r="L69">
        <f>VLOOKUP(J69,total_visual_stym!$A$2:$D$129,2,FALSE)</f>
        <v>2068</v>
      </c>
      <c r="M69" t="str">
        <f>VLOOKUP(J69,total_visual_stym!$A$2:$D$129,3,FALSE)</f>
        <v>pics\\Ackee_4.jpg</v>
      </c>
      <c r="N69">
        <f>VLOOKUP(J69,total_visual_stym!$A$1:$D$129,4,FALSE)</f>
        <v>208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100</v>
      </c>
      <c r="Z69" t="str">
        <f>IF(G69="экспл",VLOOKUP(J69,quest_экспл!$A$1:$N$129,12,FALSE),IF(G69="импл_",0,0))</f>
        <v>sound\\Pushistiy_li_on.wav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2184</v>
      </c>
      <c r="AD69" t="str">
        <f t="shared" ca="1" si="32"/>
        <v>pics\\dis19.jpg</v>
      </c>
      <c r="AE69" s="22" t="str">
        <f t="array" aca="1" ref="AE69" ca="1">IF(G69="экспл",INDEX(total_visual_stym!$C$146:$C$209,(RANK(total_visual_stym!E149,total_visual_stym!$E$146:$E$209))),0)</f>
        <v>pics\\dis19.jpg</v>
      </c>
      <c r="AF69" s="22" t="str">
        <f t="shared" ca="1" si="33"/>
        <v>pics\\Redis_5.jpg</v>
      </c>
      <c r="AI69" t="s">
        <v>70</v>
      </c>
      <c r="AO69">
        <f t="shared" ca="1" si="34"/>
        <v>0.25245018680611342</v>
      </c>
      <c r="AP69" t="str">
        <f t="shared" ca="1" si="35"/>
        <v>pics\\Redis_5.jpg</v>
      </c>
      <c r="AS69" t="str">
        <f t="shared" ca="1" si="36"/>
        <v>pics\\Redis_5.jpg</v>
      </c>
      <c r="AT69">
        <f t="shared" ca="1" si="29"/>
        <v>0.6004257463758147</v>
      </c>
      <c r="AU69" t="s">
        <v>697</v>
      </c>
      <c r="AV69" t="str">
        <f t="shared" ca="1" si="30"/>
        <v>sound\\Noviy_plod.wav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_Пушистый_ли_он?</v>
      </c>
      <c r="BA69" t="e">
        <f>VLOOKUP(Q69,audio_list_stym!$B$2:$BQ$299,68,FALSE)</f>
        <v>#N/A</v>
      </c>
      <c r="BB69" t="str">
        <f t="shared" si="31"/>
        <v>Это_РЕНАН._Пушистый_ли_он?</v>
      </c>
      <c r="BD69" cm="1">
        <f t="array" aca="1" ref="BD69" ca="1">INDEX(L69:L76,(RANK(AT5,$AT$2:$AT$9)))</f>
        <v>2070</v>
      </c>
    </row>
    <row r="70" spans="1:60" hidden="1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VLOOKUP(B70,audio_list_stym!$A$3:$BP$18,38,FALSE)</f>
        <v>15</v>
      </c>
      <c r="F70" t="str">
        <f>VLOOKUP(E70,metki!$A$2:$B$9,2,FALSE)</f>
        <v>экспл_новые_с_названием</v>
      </c>
      <c r="G70" t="str">
        <f t="shared" si="27"/>
        <v>экспл</v>
      </c>
      <c r="H70" t="str">
        <f>VLOOKUP(B70,audio_list_stym!$A$3:$AJ$18,6,FALSE)</f>
        <v>Ackee</v>
      </c>
      <c r="I70" t="s">
        <v>692</v>
      </c>
      <c r="J70" t="str">
        <f t="shared" si="28"/>
        <v>Ackee_5</v>
      </c>
      <c r="L70">
        <f>VLOOKUP(J70,total_visual_stym!$A$2:$D$129,2,FALSE)</f>
        <v>2069</v>
      </c>
      <c r="M70" t="str">
        <f>VLOOKUP(J70,total_visual_stym!$A$2:$D$129,3,FALSE)</f>
        <v>pics\\Ackee_5.jpg</v>
      </c>
      <c r="N70">
        <f>VLOOKUP(J70,total_visual_stym!$A$1:$D$129,4,FALSE)</f>
        <v>208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101</v>
      </c>
      <c r="Z70" t="str">
        <f>IF(G70="экспл",VLOOKUP(J70,quest_экспл!$A$1:$N$129,12,FALSE),IF(G70="импл_",0,0))</f>
        <v>sound\\On_kvadratniy.wav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2183</v>
      </c>
      <c r="AD70" t="str">
        <f t="shared" ca="1" si="32"/>
        <v>pics\\dis18.jpg</v>
      </c>
      <c r="AE70" s="22" t="str">
        <f t="array" aca="1" ref="AE70" ca="1">IF(G70="экспл",INDEX(total_visual_stym!$C$146:$C$209,(RANK(total_visual_stym!E150,total_visual_stym!$E$146:$E$209))),0)</f>
        <v>pics\\dis18.jpg</v>
      </c>
      <c r="AF70" s="22" t="str">
        <f t="shared" ca="1" si="33"/>
        <v>pics\\Peper_7.jpg</v>
      </c>
      <c r="AI70" t="s">
        <v>71</v>
      </c>
      <c r="AO70">
        <f t="shared" ca="1" si="34"/>
        <v>0.30899461127073424</v>
      </c>
      <c r="AP70" t="str">
        <f t="shared" ca="1" si="35"/>
        <v>pics\\Peper_7.jpg</v>
      </c>
      <c r="AS70" t="str">
        <f t="shared" ca="1" si="36"/>
        <v>pics\\Peper_7.jpg</v>
      </c>
      <c r="AT70">
        <f t="shared" ca="1" si="29"/>
        <v>9.7396554169644656E-2</v>
      </c>
      <c r="AU70" t="s">
        <v>697</v>
      </c>
      <c r="AV70" t="str">
        <f t="shared" ca="1" si="30"/>
        <v>sound\\Redkiy_plod.wav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_Он_квадратный?</v>
      </c>
      <c r="BA70" t="e">
        <f>VLOOKUP(Q70,audio_list_stym!$B$2:$BQ$299,68,FALSE)</f>
        <v>#N/A</v>
      </c>
      <c r="BB70" t="str">
        <f t="shared" si="31"/>
        <v>На_картинке_РЕНАН._Он_квадратный?</v>
      </c>
      <c r="BD70" cm="1">
        <f t="array" aca="1" ref="BD70" ca="1">INDEX(L70:L77,(RANK(AT6,$AT$2:$AT$9)))</f>
        <v>2070</v>
      </c>
    </row>
    <row r="71" spans="1:60" hidden="1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VLOOKUP(B71,audio_list_stym!$A$3:$BP$18,38,FALSE)</f>
        <v>15</v>
      </c>
      <c r="F71" t="str">
        <f>VLOOKUP(E71,metki!$A$2:$B$9,2,FALSE)</f>
        <v>экспл_новые_с_названием</v>
      </c>
      <c r="G71" t="str">
        <f t="shared" si="27"/>
        <v>экспл</v>
      </c>
      <c r="H71" t="str">
        <f>VLOOKUP(B71,audio_list_stym!$A$3:$AJ$18,6,FALSE)</f>
        <v>Ackee</v>
      </c>
      <c r="I71" t="s">
        <v>693</v>
      </c>
      <c r="J71" t="str">
        <f t="shared" si="28"/>
        <v>Ackee_6</v>
      </c>
      <c r="L71">
        <f>VLOOKUP(J71,total_visual_stym!$A$2:$D$129,2,FALSE)</f>
        <v>2070</v>
      </c>
      <c r="M71" t="str">
        <f>VLOOKUP(J71,total_visual_stym!$A$2:$D$129,3,FALSE)</f>
        <v>pics\\Ackee_6.jpg</v>
      </c>
      <c r="N71">
        <f>VLOOKUP(J71,total_visual_stym!$A$1:$D$129,4,FALSE)</f>
        <v>208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102</v>
      </c>
      <c r="Z71" t="str">
        <f>IF(G71="экспл",VLOOKUP(J71,quest_экспл!$A$1:$N$129,12,FALSE),IF(G71="импл_",0,0))</f>
        <v>sound\\Raznocvetniy_li_on.wav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2173</v>
      </c>
      <c r="AD71" t="str">
        <f t="shared" ca="1" si="32"/>
        <v>pics\\dis37.jpg</v>
      </c>
      <c r="AE71" s="22" t="str">
        <f t="array" aca="1" ref="AE71" ca="1">IF(G71="экспл",INDEX(total_visual_stym!$C$146:$C$209,(RANK(total_visual_stym!E151,total_visual_stym!$E$146:$E$209))),0)</f>
        <v>pics\\dis37.jpg</v>
      </c>
      <c r="AF71" s="22" t="str">
        <f t="shared" ca="1" si="33"/>
        <v>pics\\Banan_1.jpg</v>
      </c>
      <c r="AI71" t="s">
        <v>72</v>
      </c>
      <c r="AO71">
        <f t="shared" ca="1" si="34"/>
        <v>0.98914462389342883</v>
      </c>
      <c r="AP71" t="str">
        <f t="shared" ca="1" si="35"/>
        <v>pics\\Banan_1.jpg</v>
      </c>
      <c r="AS71" t="str">
        <f t="shared" ca="1" si="36"/>
        <v>pics\\Banan_1.jpg</v>
      </c>
      <c r="AT71">
        <f t="shared" ca="1" si="29"/>
        <v>0.19287358251679898</v>
      </c>
      <c r="AU71" t="s">
        <v>697</v>
      </c>
      <c r="AV71" t="str">
        <f t="shared" ca="1" si="30"/>
        <v>sound\\Redkiy_plod.wav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_Разноцветный_ли_он?</v>
      </c>
      <c r="BA71" t="e">
        <f>VLOOKUP(Q71,audio_list_stym!$B$2:$BQ$299,68,FALSE)</f>
        <v>#N/A</v>
      </c>
      <c r="BB71" t="str">
        <f t="shared" si="31"/>
        <v>На_мониторе_РЕНАН._Разноцветный_ли_он?</v>
      </c>
      <c r="BD71" cm="1">
        <f t="array" aca="1" ref="BD71" ca="1">INDEX(L71:L78,(RANK(AT7,$AT$2:$AT$9)))</f>
        <v>2076</v>
      </c>
    </row>
    <row r="72" spans="1:60" hidden="1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VLOOKUP(B72,audio_list_stym!$A$3:$BP$18,38,FALSE)</f>
        <v>15</v>
      </c>
      <c r="F72" t="str">
        <f>VLOOKUP(E72,metki!$A$2:$B$9,2,FALSE)</f>
        <v>экспл_новые_с_названием</v>
      </c>
      <c r="G72" t="str">
        <f t="shared" si="27"/>
        <v>экспл</v>
      </c>
      <c r="H72" t="str">
        <f>VLOOKUP(B72,audio_list_stym!$A$3:$AJ$18,6,FALSE)</f>
        <v>Ackee</v>
      </c>
      <c r="I72" t="s">
        <v>694</v>
      </c>
      <c r="J72" t="str">
        <f t="shared" si="28"/>
        <v>Ackee_7</v>
      </c>
      <c r="L72">
        <f>VLOOKUP(J72,total_visual_stym!$A$2:$D$129,2,FALSE)</f>
        <v>2071</v>
      </c>
      <c r="M72" t="str">
        <f>VLOOKUP(J72,total_visual_stym!$A$2:$D$129,3,FALSE)</f>
        <v>pics\\Ackee_7.jpg</v>
      </c>
      <c r="N72">
        <f>VLOOKUP(J72,total_visual_stym!$A$1:$D$129,4,FALSE)</f>
        <v>208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103</v>
      </c>
      <c r="Z72" t="str">
        <f>IF(G72="экспл",VLOOKUP(J72,quest_экспл!$A$1:$N$129,12,FALSE),IF(G72="импл_",0,0))</f>
        <v>sound\\Uvyadshiy_li_on.wav</v>
      </c>
      <c r="AA72" t="str">
        <f>IF(G72="экспл",VLOOKUP(J72,quest_экспл!$A$1:$N$129,14,FALSE),IF(G72="импл_",0,0))</f>
        <v>да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2225</v>
      </c>
      <c r="AD72" t="str">
        <f t="shared" ca="1" si="32"/>
        <v>pics\\dis9.jpg</v>
      </c>
      <c r="AE72" s="22" t="str">
        <f t="array" aca="1" ref="AE72" ca="1">IF(G72="экспл",INDEX(total_visual_stym!$C$146:$C$209,(RANK(total_visual_stym!E152,total_visual_stym!$E$146:$E$209))),0)</f>
        <v>pics\\dis9.jpg</v>
      </c>
      <c r="AF72" s="22" t="str">
        <f t="shared" ca="1" si="33"/>
        <v>pics\\Peper_5.jpg</v>
      </c>
      <c r="AI72" t="s">
        <v>73</v>
      </c>
      <c r="AO72">
        <f t="shared" ca="1" si="34"/>
        <v>0.31464977277867856</v>
      </c>
      <c r="AP72" t="str">
        <f t="shared" ca="1" si="35"/>
        <v>pics\\Peper_5.jpg</v>
      </c>
      <c r="AS72" t="str">
        <f t="shared" ca="1" si="36"/>
        <v>pics\\Peper_5.jpg</v>
      </c>
      <c r="AT72">
        <f t="shared" ca="1" si="29"/>
        <v>0.64527873201257879</v>
      </c>
      <c r="AU72" t="s">
        <v>697</v>
      </c>
      <c r="AV72" t="str">
        <f t="shared" ca="1" si="30"/>
        <v>sound\\Noviy_plod.wav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_Увядший_ли_он?</v>
      </c>
      <c r="BA72" t="e">
        <f>VLOOKUP(Q72,audio_list_stym!$B$2:$BQ$299,68,FALSE)</f>
        <v>#N/A</v>
      </c>
      <c r="BB72" t="str">
        <f t="shared" si="31"/>
        <v>Перед_Вами_РЕНАН._Увядший_ли_он?</v>
      </c>
      <c r="BD72" cm="1">
        <f t="array" aca="1" ref="BD72" ca="1">INDEX(L72:L79,(RANK(AT8,$AT$2:$AT$9)))</f>
        <v>2078</v>
      </c>
    </row>
    <row r="73" spans="1:60" hidden="1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VLOOKUP(B73,audio_list_stym!$A$3:$BP$18,38,FALSE)</f>
        <v>15</v>
      </c>
      <c r="F73" t="str">
        <f>VLOOKUP(E73,metki!$A$2:$B$9,2,FALSE)</f>
        <v>экспл_новые_с_названием</v>
      </c>
      <c r="G73" t="str">
        <f t="shared" si="27"/>
        <v>экспл</v>
      </c>
      <c r="H73" t="str">
        <f>VLOOKUP(B73,audio_list_stym!$A$3:$AJ$18,6,FALSE)</f>
        <v>Ackee</v>
      </c>
      <c r="I73" t="s">
        <v>695</v>
      </c>
      <c r="J73" t="str">
        <f t="shared" si="28"/>
        <v>Ackee_8</v>
      </c>
      <c r="L73">
        <f>VLOOKUP(J73,total_visual_stym!$A$2:$D$129,2,FALSE)</f>
        <v>2072</v>
      </c>
      <c r="M73" t="str">
        <f>VLOOKUP(J73,total_visual_stym!$A$2:$D$129,3,FALSE)</f>
        <v>pics\\Ackee_8.jpg</v>
      </c>
      <c r="N73">
        <f>VLOOKUP(J73,total_visual_stym!$A$1:$D$129,4,FALSE)</f>
        <v>208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104</v>
      </c>
      <c r="Z73" t="str">
        <f>IF(G73="экспл",VLOOKUP(J73,quest_экспл!$A$1:$N$129,12,FALSE),IF(G73="импл_",0,0))</f>
        <v>sound\\On_sklizskiy.wav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2194</v>
      </c>
      <c r="AD73" t="str">
        <f t="shared" ca="1" si="32"/>
        <v>pics\\dis55.jpg</v>
      </c>
      <c r="AE73" s="22" t="str">
        <f t="array" aca="1" ref="AE73" ca="1">IF(G73="экспл",INDEX(total_visual_stym!$C$146:$C$209,(RANK(total_visual_stym!E153,total_visual_stym!$E$146:$E$209))),0)</f>
        <v>pics\\dis55.jpg</v>
      </c>
      <c r="AF73" s="22" t="str">
        <f t="shared" ca="1" si="33"/>
        <v>pics\\Tomat_7.jpg</v>
      </c>
      <c r="AI73" t="s">
        <v>74</v>
      </c>
      <c r="AO73">
        <f t="shared" ca="1" si="34"/>
        <v>4.1278047968382081E-2</v>
      </c>
      <c r="AP73" t="str">
        <f t="shared" ca="1" si="35"/>
        <v>pics\\Tomat_7.jpg</v>
      </c>
      <c r="AS73" t="str">
        <f t="shared" ca="1" si="36"/>
        <v>pics\\Tomat_7.jpg</v>
      </c>
      <c r="AT73">
        <f t="shared" ca="1" si="29"/>
        <v>0.99250050426015002</v>
      </c>
      <c r="AU73" t="s">
        <v>697</v>
      </c>
      <c r="AV73" t="str">
        <f t="shared" ca="1" si="30"/>
        <v>sound\\Noviy_plod.wav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_Он_склизкий?</v>
      </c>
      <c r="BA73" t="e">
        <f>VLOOKUP(Q73,audio_list_stym!$B$2:$BQ$299,68,FALSE)</f>
        <v>#N/A</v>
      </c>
      <c r="BB73" t="str">
        <f t="shared" si="31"/>
        <v>Вы_видите_РЕНАН._Он_склизкий?</v>
      </c>
      <c r="BD73" cm="1">
        <f t="array" aca="1" ref="BD73" ca="1">INDEX(L73:L80,(RANK(AT9,$AT$2:$AT$9)))</f>
        <v>2077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VLOOKUP(B74,audio_list_stym!$A$3:$BP$18,38,FALSE)</f>
        <v>16</v>
      </c>
      <c r="F74" t="str">
        <f>VLOOKUP(E74,metki!$A$2:$B$9,2,FALSE)</f>
        <v>импл_новые_без_названия</v>
      </c>
      <c r="G74" t="str">
        <f t="shared" si="27"/>
        <v>импл_</v>
      </c>
      <c r="H74" t="str">
        <f>VLOOKUP(B74,audio_list_stym!$A$3:$AJ$18,6,FALSE)</f>
        <v>Ake</v>
      </c>
      <c r="I74" t="s">
        <v>688</v>
      </c>
      <c r="J74" t="str">
        <f t="shared" si="28"/>
        <v>Ake_1</v>
      </c>
      <c r="L74">
        <f>VLOOKUP(J74,total_visual_stym!$A$2:$D$129,2,FALSE)</f>
        <v>2073</v>
      </c>
      <c r="M74" t="str">
        <f>VLOOKUP(J74,total_visual_stym!$A$2:$D$129,3,FALSE)</f>
        <v>pics\\Ake_1.jpg</v>
      </c>
      <c r="N74">
        <f>VLOOKUP(J74,total_visual_stym!$A$1:$D$129,4,FALSE)</f>
        <v>209</v>
      </c>
      <c r="P74">
        <f>IF(G74="экспл",0,IF(G74="импл_",VLOOKUP(J74,quest_импл!$A$1:$J$129,7,FALSE),0))</f>
        <v>233</v>
      </c>
      <c r="Q74" t="str">
        <f>IF(G74="экспл",0,IF(G74="импл_",VLOOKUP(J74,quest_импл!$A$1:$J$129,8,FALSE),0))</f>
        <v>sound\\Imeet_li_myakot.wav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2007</v>
      </c>
      <c r="AD74" t="str">
        <f ca="1">IF(ISTEXT(AE74),AE74,IF(ISTEXT(AF74),AF74,""))</f>
        <v>pics\\Banan_7.jpg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33"/>
        <v>pics\\Banan_7.jpg</v>
      </c>
      <c r="AI74" t="s">
        <v>76</v>
      </c>
      <c r="AO74">
        <f t="shared" ca="1" si="34"/>
        <v>0.89606651103106938</v>
      </c>
      <c r="AP74" t="str">
        <f t="shared" ca="1" si="35"/>
        <v>pics\\Banan_7.jpg</v>
      </c>
      <c r="AS74" t="str">
        <f t="shared" ca="1" si="36"/>
        <v>pics\\Banan_7.jpg</v>
      </c>
      <c r="AT74">
        <f t="shared" ca="1" si="29"/>
        <v>0.34534966260858624</v>
      </c>
      <c r="AU74" t="s">
        <v>697</v>
      </c>
      <c r="AV74" t="str">
        <f t="shared" ca="1" si="30"/>
        <v>sound\\Redkiy_plod.wav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_Имеет_ли_мякоть_</v>
      </c>
      <c r="BB74" t="str">
        <f t="shared" si="31"/>
        <v>_Имеет_ли_мякоть_XXXXX?</v>
      </c>
      <c r="BC74">
        <f>A74</f>
        <v>1210</v>
      </c>
      <c r="BD74" cm="1">
        <f t="array" aca="1" ref="BD74" ca="1">INDEX($L$74:$L$81,(RANK(AT2,$AT$2:$AT$9)))</f>
        <v>2077</v>
      </c>
      <c r="BE74" cm="1">
        <f t="array" aca="1" ref="BE74" ca="1">INDEX(BD66:BD73,(RANK(AT3,$AT$2:$AT$9)))</f>
        <v>2069</v>
      </c>
      <c r="BF74" cm="1">
        <f t="array" aca="1" ref="BF74" ca="1">INDEX(BD82:BD105,(RANK(AT3,$AT$2:$AT$17)))</f>
        <v>2081</v>
      </c>
      <c r="BG74" cm="1">
        <f t="array" aca="1" ref="BG74" ca="1">INDEX(BD106:BD129,(RANK(AT3,$AT$2:$AT$9)))</f>
        <v>2133</v>
      </c>
      <c r="BH74">
        <v>1</v>
      </c>
    </row>
    <row r="75" spans="1:60" hidden="1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VLOOKUP(B75,audio_list_stym!$A$3:$BP$18,38,FALSE)</f>
        <v>16</v>
      </c>
      <c r="F75" t="str">
        <f>VLOOKUP(E75,metki!$A$2:$B$9,2,FALSE)</f>
        <v>импл_новые_без_названия</v>
      </c>
      <c r="G75" t="str">
        <f t="shared" si="27"/>
        <v>импл_</v>
      </c>
      <c r="H75" t="str">
        <f>VLOOKUP(B75,audio_list_stym!$A$3:$AJ$18,6,FALSE)</f>
        <v>Ake</v>
      </c>
      <c r="I75" t="s">
        <v>689</v>
      </c>
      <c r="J75" t="str">
        <f t="shared" si="28"/>
        <v>Ake_2</v>
      </c>
      <c r="L75">
        <f>VLOOKUP(J75,total_visual_stym!$A$2:$D$129,2,FALSE)</f>
        <v>2074</v>
      </c>
      <c r="M75" t="str">
        <f>VLOOKUP(J75,total_visual_stym!$A$2:$D$129,3,FALSE)</f>
        <v>pics\\Ake_2.jpg</v>
      </c>
      <c r="N75">
        <f>VLOOKUP(J75,total_visual_stym!$A$1:$D$129,4,FALSE)</f>
        <v>209</v>
      </c>
      <c r="P75">
        <f>IF(G75="экспл",0,IF(G75="импл_",VLOOKUP(J75,quest_импл!$A$1:$J$129,7,FALSE),0))</f>
        <v>234</v>
      </c>
      <c r="Q75" t="str">
        <f>IF(G75="экспл",0,IF(G75="импл_",VLOOKUP(J75,quest_импл!$A$1:$J$129,8,FALSE),0))</f>
        <v>sound\\Prodolgovatiy_li.wav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2051</v>
      </c>
      <c r="AD75" t="str">
        <f t="shared" ca="1" si="32"/>
        <v>pics\\Redis_3.jpg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33"/>
        <v>pics\\Redis_3.jpg</v>
      </c>
      <c r="AI75" t="s">
        <v>77</v>
      </c>
      <c r="AO75">
        <f t="shared" ca="1" si="34"/>
        <v>0.28008106242822095</v>
      </c>
      <c r="AP75" t="str">
        <f t="shared" ca="1" si="35"/>
        <v>pics\\Redis_3.jpg</v>
      </c>
      <c r="AS75" t="str">
        <f t="shared" ca="1" si="36"/>
        <v>pics\\Redis_3.jpg</v>
      </c>
      <c r="AT75">
        <f t="shared" ca="1" si="29"/>
        <v>0.21634805930563805</v>
      </c>
      <c r="AU75" t="s">
        <v>697</v>
      </c>
      <c r="AV75" t="str">
        <f t="shared" ca="1" si="30"/>
        <v>sound\\Redkiy_plod.wav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_Продолговатый_ли_</v>
      </c>
      <c r="BB75" t="str">
        <f t="shared" si="31"/>
        <v>_Продолговатый_ли_XXXXX?</v>
      </c>
      <c r="BD75" cm="1">
        <f t="array" aca="1" ref="BD75" ca="1">INDEX($L$74:$L$81,(RANK(AT3,$AT$2:$AT$9)))</f>
        <v>2073</v>
      </c>
    </row>
    <row r="76" spans="1:60" hidden="1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VLOOKUP(B76,audio_list_stym!$A$3:$BP$18,38,FALSE)</f>
        <v>16</v>
      </c>
      <c r="F76" t="str">
        <f>VLOOKUP(E76,metki!$A$2:$B$9,2,FALSE)</f>
        <v>импл_новые_без_названия</v>
      </c>
      <c r="G76" t="str">
        <f t="shared" si="27"/>
        <v>импл_</v>
      </c>
      <c r="H76" t="str">
        <f>VLOOKUP(B76,audio_list_stym!$A$3:$AJ$18,6,FALSE)</f>
        <v>Ake</v>
      </c>
      <c r="I76" t="s">
        <v>690</v>
      </c>
      <c r="J76" t="str">
        <f t="shared" si="28"/>
        <v>Ake_3</v>
      </c>
      <c r="L76">
        <f>VLOOKUP(J76,total_visual_stym!$A$2:$D$129,2,FALSE)</f>
        <v>2075</v>
      </c>
      <c r="M76" t="str">
        <f>VLOOKUP(J76,total_visual_stym!$A$2:$D$129,3,FALSE)</f>
        <v>pics\\Ake_3.jpg</v>
      </c>
      <c r="N76">
        <f>VLOOKUP(J76,total_visual_stym!$A$1:$D$129,4,FALSE)</f>
        <v>209</v>
      </c>
      <c r="P76">
        <f>IF(G76="экспл",0,IF(G76="импл_",VLOOKUP(J76,quest_импл!$A$1:$J$129,7,FALSE),0))</f>
        <v>235</v>
      </c>
      <c r="Q76" t="str">
        <f>IF(G76="экспл",0,IF(G76="импл_",VLOOKUP(J76,quest_импл!$A$1:$J$129,8,FALSE),0))</f>
        <v>sound\\Pyatnistyi_li.wav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2029</v>
      </c>
      <c r="AD76" t="str">
        <f t="shared" ca="1" si="32"/>
        <v>pics\\Kokos_5.jpg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33"/>
        <v>pics\\Kokos_5.jpg</v>
      </c>
      <c r="AI76" t="s">
        <v>78</v>
      </c>
      <c r="AO76">
        <f t="shared" ca="1" si="34"/>
        <v>0.53675311758407296</v>
      </c>
      <c r="AP76" t="str">
        <f t="shared" ca="1" si="35"/>
        <v>pics\\Kokos_5.jpg</v>
      </c>
      <c r="AS76" t="str">
        <f t="shared" ca="1" si="36"/>
        <v>pics\\Kokos_5.jpg</v>
      </c>
      <c r="AT76">
        <f t="shared" ca="1" si="29"/>
        <v>0.70728115593921992</v>
      </c>
      <c r="AU76" t="s">
        <v>697</v>
      </c>
      <c r="AV76" t="str">
        <f t="shared" ca="1" si="30"/>
        <v>sound\\Noviy_plod.wav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_Пятнистый_ли_</v>
      </c>
      <c r="BB76" t="str">
        <f t="shared" si="31"/>
        <v>_Пятнистый_ли_XXXXX?</v>
      </c>
      <c r="BD76" cm="1">
        <f t="array" aca="1" ref="BD76" ca="1">INDEX($L$74:$L$81,(RANK(AT4,$AT$2:$AT$9)))</f>
        <v>2076</v>
      </c>
    </row>
    <row r="77" spans="1:60" hidden="1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VLOOKUP(B77,audio_list_stym!$A$3:$BP$18,38,FALSE)</f>
        <v>16</v>
      </c>
      <c r="F77" t="str">
        <f>VLOOKUP(E77,metki!$A$2:$B$9,2,FALSE)</f>
        <v>импл_новые_без_названия</v>
      </c>
      <c r="G77" t="str">
        <f t="shared" si="27"/>
        <v>импл_</v>
      </c>
      <c r="H77" t="str">
        <f>VLOOKUP(B77,audio_list_stym!$A$3:$AJ$18,6,FALSE)</f>
        <v>Ake</v>
      </c>
      <c r="I77" t="s">
        <v>691</v>
      </c>
      <c r="J77" t="str">
        <f t="shared" si="28"/>
        <v>Ake_4</v>
      </c>
      <c r="L77">
        <f>VLOOKUP(J77,total_visual_stym!$A$2:$D$129,2,FALSE)</f>
        <v>2076</v>
      </c>
      <c r="M77" t="str">
        <f>VLOOKUP(J77,total_visual_stym!$A$2:$D$129,3,FALSE)</f>
        <v>pics\\Ake_4.jpg</v>
      </c>
      <c r="N77">
        <f>VLOOKUP(J77,total_visual_stym!$A$1:$D$129,4,FALSE)</f>
        <v>209</v>
      </c>
      <c r="P77">
        <f>IF(G77="экспл",0,IF(G77="импл_",VLOOKUP(J77,quest_импл!$A$1:$J$129,7,FALSE),0))</f>
        <v>236</v>
      </c>
      <c r="Q77" t="str">
        <f>IF(G77="экспл",0,IF(G77="импл_",VLOOKUP(J77,quest_импл!$A$1:$J$129,8,FALSE),0))</f>
        <v>sound\\S_kochuroy_li.wav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2028</v>
      </c>
      <c r="AD77" t="str">
        <f t="shared" ca="1" si="32"/>
        <v>pics\\Kokos_4.jpg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33"/>
        <v>pics\\Kokos_4.jpg</v>
      </c>
      <c r="AI77" t="s">
        <v>79</v>
      </c>
      <c r="AO77">
        <f t="shared" ca="1" si="34"/>
        <v>0.56085114824476257</v>
      </c>
      <c r="AP77" t="str">
        <f t="shared" ca="1" si="35"/>
        <v>pics\\Kokos_4.jpg</v>
      </c>
      <c r="AS77" t="str">
        <f t="shared" ca="1" si="36"/>
        <v>pics\\Kokos_4.jpg</v>
      </c>
      <c r="AT77">
        <f t="shared" ca="1" si="29"/>
        <v>0.46509565615859749</v>
      </c>
      <c r="AU77" t="s">
        <v>697</v>
      </c>
      <c r="AV77" t="str">
        <f t="shared" ca="1" si="30"/>
        <v>sound\\Noviy_plod.wav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_С_косточкой_ли_</v>
      </c>
      <c r="BB77" t="str">
        <f t="shared" si="31"/>
        <v>_С_косточкой_ли_XXXXX?</v>
      </c>
      <c r="BD77" cm="1">
        <f t="array" aca="1" ref="BD77" ca="1">INDEX($L$74:$L$81,(RANK(AT5,$AT$2:$AT$9)))</f>
        <v>2075</v>
      </c>
    </row>
    <row r="78" spans="1:60" hidden="1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VLOOKUP(B78,audio_list_stym!$A$3:$BP$18,38,FALSE)</f>
        <v>16</v>
      </c>
      <c r="F78" t="str">
        <f>VLOOKUP(E78,metki!$A$2:$B$9,2,FALSE)</f>
        <v>импл_новые_без_названия</v>
      </c>
      <c r="G78" t="str">
        <f t="shared" si="27"/>
        <v>импл_</v>
      </c>
      <c r="H78" t="str">
        <f>VLOOKUP(B78,audio_list_stym!$A$3:$AJ$18,6,FALSE)</f>
        <v>Ake</v>
      </c>
      <c r="I78" t="s">
        <v>692</v>
      </c>
      <c r="J78" t="str">
        <f t="shared" si="28"/>
        <v>Ake_5</v>
      </c>
      <c r="L78">
        <f>VLOOKUP(J78,total_visual_stym!$A$2:$D$129,2,FALSE)</f>
        <v>2077</v>
      </c>
      <c r="M78" t="str">
        <f>VLOOKUP(J78,total_visual_stym!$A$2:$D$129,3,FALSE)</f>
        <v>pics\\Ake_5.jpg</v>
      </c>
      <c r="N78">
        <f>VLOOKUP(J78,total_visual_stym!$A$1:$D$129,4,FALSE)</f>
        <v>209</v>
      </c>
      <c r="P78">
        <f>IF(G78="экспл",0,IF(G78="импл_",VLOOKUP(J78,quest_импл!$A$1:$J$129,7,FALSE),0))</f>
        <v>237</v>
      </c>
      <c r="Q78" t="str">
        <f>IF(G78="экспл",0,IF(G78="импл_",VLOOKUP(J78,quest_импл!$A$1:$J$129,8,FALSE),0))</f>
        <v>sound\\Fioletoviy_li.wav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2036</v>
      </c>
      <c r="AD78" t="str">
        <f t="shared" ca="1" si="32"/>
        <v>pics\\Limon_4.jpg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33"/>
        <v>pics\\Limon_4.jpg</v>
      </c>
      <c r="AI78" t="s">
        <v>80</v>
      </c>
      <c r="AO78">
        <f t="shared" ca="1" si="34"/>
        <v>0.38636080889434132</v>
      </c>
      <c r="AP78" t="str">
        <f t="shared" ca="1" si="35"/>
        <v>pics\\Limon_4.jpg</v>
      </c>
      <c r="AS78" t="str">
        <f t="shared" ca="1" si="36"/>
        <v>pics\\Limon_4.jpg</v>
      </c>
      <c r="AT78">
        <f t="shared" ca="1" si="29"/>
        <v>0.29643585927142657</v>
      </c>
      <c r="AU78" t="s">
        <v>697</v>
      </c>
      <c r="AV78" t="str">
        <f t="shared" ca="1" si="30"/>
        <v>sound\\Redkiy_plod.wav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_Синий_ли_</v>
      </c>
      <c r="BB78" t="str">
        <f t="shared" si="31"/>
        <v>_Синий_ли_XXXXX?</v>
      </c>
      <c r="BD78" cm="1">
        <f t="array" aca="1" ref="BD78" ca="1">INDEX($L$74:$L$81,(RANK(AT6,$AT$2:$AT$9)))</f>
        <v>2074</v>
      </c>
    </row>
    <row r="79" spans="1:60" hidden="1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VLOOKUP(B79,audio_list_stym!$A$3:$BP$18,38,FALSE)</f>
        <v>16</v>
      </c>
      <c r="F79" t="str">
        <f>VLOOKUP(E79,metki!$A$2:$B$9,2,FALSE)</f>
        <v>импл_новые_без_названия</v>
      </c>
      <c r="G79" t="str">
        <f t="shared" si="27"/>
        <v>импл_</v>
      </c>
      <c r="H79" t="str">
        <f>VLOOKUP(B79,audio_list_stym!$A$3:$AJ$18,6,FALSE)</f>
        <v>Ake</v>
      </c>
      <c r="I79" t="s">
        <v>693</v>
      </c>
      <c r="J79" t="str">
        <f t="shared" si="28"/>
        <v>Ake_6</v>
      </c>
      <c r="L79">
        <f>VLOOKUP(J79,total_visual_stym!$A$2:$D$129,2,FALSE)</f>
        <v>2078</v>
      </c>
      <c r="M79" t="str">
        <f>VLOOKUP(J79,total_visual_stym!$A$2:$D$129,3,FALSE)</f>
        <v>pics\\Ake_6.jpg</v>
      </c>
      <c r="N79">
        <f>VLOOKUP(J79,total_visual_stym!$A$1:$D$129,4,FALSE)</f>
        <v>209</v>
      </c>
      <c r="P79">
        <f>IF(G79="экспл",0,IF(G79="импл_",VLOOKUP(J79,quest_импл!$A$1:$J$129,7,FALSE),0))</f>
        <v>238</v>
      </c>
      <c r="Q79" t="str">
        <f>IF(G79="экспл",0,IF(G79="импл_",VLOOKUP(J79,quest_импл!$A$1:$J$129,8,FALSE),0))</f>
        <v>sound\\S_dolkami_li.wav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2055</v>
      </c>
      <c r="AD79" t="str">
        <f t="shared" ca="1" si="32"/>
        <v>pics\\Redis_7.jpg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33"/>
        <v>pics\\Redis_7.jpg</v>
      </c>
      <c r="AI79" t="s">
        <v>81</v>
      </c>
      <c r="AO79">
        <f t="shared" ca="1" si="34"/>
        <v>0.22905923228255598</v>
      </c>
      <c r="AP79" t="str">
        <f t="shared" ca="1" si="35"/>
        <v>pics\\Redis_7.jpg</v>
      </c>
      <c r="AS79" t="str">
        <f t="shared" ca="1" si="36"/>
        <v>pics\\Redis_7.jpg</v>
      </c>
      <c r="AT79">
        <f t="shared" ca="1" si="29"/>
        <v>0.48537275341620234</v>
      </c>
      <c r="AU79" t="s">
        <v>697</v>
      </c>
      <c r="AV79" t="str">
        <f t="shared" ca="1" si="30"/>
        <v>sound\\Noviy_plod.wav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_С_дольками_ли_</v>
      </c>
      <c r="BB79" t="str">
        <f t="shared" si="31"/>
        <v>_С_дольками_ли_XXXXX?</v>
      </c>
      <c r="BD79" cm="1">
        <f t="array" aca="1" ref="BD79" ca="1">INDEX($L$74:$L$81,(RANK(AT7,$AT$2:$AT$9)))</f>
        <v>2079</v>
      </c>
    </row>
    <row r="80" spans="1:60" hidden="1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VLOOKUP(B80,audio_list_stym!$A$3:$BP$18,38,FALSE)</f>
        <v>16</v>
      </c>
      <c r="F80" t="str">
        <f>VLOOKUP(E80,metki!$A$2:$B$9,2,FALSE)</f>
        <v>импл_новые_без_названия</v>
      </c>
      <c r="G80" t="str">
        <f t="shared" si="27"/>
        <v>импл_</v>
      </c>
      <c r="H80" t="str">
        <f>VLOOKUP(B80,audio_list_stym!$A$3:$AJ$18,6,FALSE)</f>
        <v>Ake</v>
      </c>
      <c r="I80" t="s">
        <v>694</v>
      </c>
      <c r="J80" t="str">
        <f t="shared" si="28"/>
        <v>Ake_7</v>
      </c>
      <c r="L80">
        <f>VLOOKUP(J80,total_visual_stym!$A$2:$D$129,2,FALSE)</f>
        <v>2079</v>
      </c>
      <c r="M80" t="str">
        <f>VLOOKUP(J80,total_visual_stym!$A$2:$D$129,3,FALSE)</f>
        <v>pics\\Ake_7.jpg</v>
      </c>
      <c r="N80">
        <f>VLOOKUP(J80,total_visual_stym!$A$1:$D$129,4,FALSE)</f>
        <v>209</v>
      </c>
      <c r="P80">
        <f>IF(G80="экспл",0,IF(G80="импл_",VLOOKUP(J80,quest_импл!$A$1:$J$129,7,FALSE),0))</f>
        <v>239</v>
      </c>
      <c r="Q80" t="str">
        <f>IF(G80="экспл",0,IF(G80="импл_",VLOOKUP(J80,quest_импл!$A$1:$J$129,8,FALSE),0))</f>
        <v>sound\\Visushenniy_li.wav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2035</v>
      </c>
      <c r="AD80" t="str">
        <f t="shared" ca="1" si="32"/>
        <v>pics\\Limon_3.jpg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33"/>
        <v>pics\\Limon_3.jpg</v>
      </c>
      <c r="AI80" t="s">
        <v>82</v>
      </c>
      <c r="AO80">
        <f t="shared" ca="1" si="34"/>
        <v>0.41439513368827163</v>
      </c>
      <c r="AP80" t="str">
        <f t="shared" ca="1" si="35"/>
        <v>pics\\Limon_3.jpg</v>
      </c>
      <c r="AS80" t="str">
        <f t="shared" ca="1" si="36"/>
        <v>pics\\Limon_3.jpg</v>
      </c>
      <c r="AT80">
        <f t="shared" ca="1" si="29"/>
        <v>0.13653234444250206</v>
      </c>
      <c r="AU80" t="s">
        <v>697</v>
      </c>
      <c r="AV80" t="str">
        <f t="shared" ca="1" si="30"/>
        <v>sound\\Redkiy_plod.wav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_Высушенный_ли_</v>
      </c>
      <c r="BB80" t="str">
        <f t="shared" si="31"/>
        <v>_Высушенный_ли_XXXXX?</v>
      </c>
      <c r="BD80" cm="1">
        <f t="array" aca="1" ref="BD80" ca="1">INDEX($L$74:$L$81,(RANK(AT8,$AT$2:$AT$9)))</f>
        <v>2080</v>
      </c>
    </row>
    <row r="81" spans="1:60" hidden="1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VLOOKUP(B81,audio_list_stym!$A$3:$BP$18,38,FALSE)</f>
        <v>16</v>
      </c>
      <c r="F81" t="str">
        <f>VLOOKUP(E81,metki!$A$2:$B$9,2,FALSE)</f>
        <v>импл_новые_без_названия</v>
      </c>
      <c r="G81" t="str">
        <f t="shared" si="27"/>
        <v>импл_</v>
      </c>
      <c r="H81" t="str">
        <f>VLOOKUP(B81,audio_list_stym!$A$3:$AJ$18,6,FALSE)</f>
        <v>Ake</v>
      </c>
      <c r="I81" t="s">
        <v>695</v>
      </c>
      <c r="J81" t="str">
        <f t="shared" si="28"/>
        <v>Ake_8</v>
      </c>
      <c r="L81">
        <f>VLOOKUP(J81,total_visual_stym!$A$2:$D$129,2,FALSE)</f>
        <v>2080</v>
      </c>
      <c r="M81" t="str">
        <f>VLOOKUP(J81,total_visual_stym!$A$2:$D$129,3,FALSE)</f>
        <v>pics\\Ake_8.jpg</v>
      </c>
      <c r="N81">
        <f>VLOOKUP(J81,total_visual_stym!$A$1:$D$129,4,FALSE)</f>
        <v>209</v>
      </c>
      <c r="P81">
        <f>IF(G81="экспл",0,IF(G81="импл_",VLOOKUP(J81,quest_импл!$A$1:$J$129,7,FALSE),0))</f>
        <v>240</v>
      </c>
      <c r="Q81" t="str">
        <f>IF(G81="экспл",0,IF(G81="импл_",VLOOKUP(J81,quest_импл!$A$1:$J$129,8,FALSE),0))</f>
        <v>sound\\Myatiy_li.wav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2010</v>
      </c>
      <c r="AD81" t="str">
        <f t="shared" ca="1" si="32"/>
        <v>pics\\Finik_2.jpg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33"/>
        <v>pics\\Finik_2.jpg</v>
      </c>
      <c r="AI81" t="s">
        <v>83</v>
      </c>
      <c r="AO81">
        <f t="shared" ca="1" si="34"/>
        <v>0.82712455803969087</v>
      </c>
      <c r="AP81" t="str">
        <f t="shared" ca="1" si="35"/>
        <v>pics\\Finik_2.jpg</v>
      </c>
      <c r="AS81" t="str">
        <f t="shared" ca="1" si="36"/>
        <v>pics\\Finik_2.jpg</v>
      </c>
      <c r="AT81">
        <f t="shared" ca="1" si="29"/>
        <v>0.81102592614365743</v>
      </c>
      <c r="AU81" t="s">
        <v>697</v>
      </c>
      <c r="AV81" t="str">
        <f t="shared" ca="1" si="30"/>
        <v>sound\\Noviy_plod.wav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_Мятый_ли_</v>
      </c>
      <c r="BB81" t="str">
        <f t="shared" si="31"/>
        <v>_Мятый_ли_XXXXX?</v>
      </c>
      <c r="BD81" cm="1">
        <f t="array" aca="1" ref="BD81" ca="1">INDEX($L$74:$L$81,(RANK(AT9,$AT$2:$AT$9)))</f>
        <v>2078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VLOOKUP(B82,audio_list_stym!$A$3:$BP$18,38,FALSE)</f>
        <v>17</v>
      </c>
      <c r="F82" t="str">
        <f>VLOOKUP(E82,metki!$A$2:$B$9,2,FALSE)</f>
        <v>экспл_новые_без_названия</v>
      </c>
      <c r="G82" t="str">
        <f t="shared" si="27"/>
        <v>экспл</v>
      </c>
      <c r="H82" t="str">
        <f>VLOOKUP(B82,audio_list_stym!$A$3:$AJ$18,6,FALSE)</f>
        <v>Finger</v>
      </c>
      <c r="I82" t="s">
        <v>688</v>
      </c>
      <c r="J82" t="str">
        <f t="shared" si="28"/>
        <v>Finger_1</v>
      </c>
      <c r="L82">
        <f>VLOOKUP(J82,total_visual_stym!$A$2:$D$129,2,FALSE)</f>
        <v>2081</v>
      </c>
      <c r="M82" t="str">
        <f>VLOOKUP(J82,total_visual_stym!$A$2:$D$129,3,FALSE)</f>
        <v>pics\\Finger_1.jpg</v>
      </c>
      <c r="N82">
        <f>VLOOKUP(J82,total_visual_stym!$A$1:$D$129,4,FALSE)</f>
        <v>210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113</v>
      </c>
      <c r="Z82" t="str">
        <f>IF(G82="экспл",VLOOKUP(J82,quest_экспл!$A$1:$N$129,12,FALSE),IF(G82="импл_",0,0))</f>
        <v>sound\\On_vizhatiy.wav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2232</v>
      </c>
      <c r="AD82" t="str">
        <f t="shared" ca="1" si="32"/>
        <v>pics\\dis13.jpg</v>
      </c>
      <c r="AE82" s="22" t="str">
        <f t="array" aca="1" ref="AE82" ca="1">IF(G82="экспл",INDEX(total_visual_stym!$C$146:$C$209,(RANK(total_visual_stym!E162,total_visual_stym!$E$146:$E$209))),0)</f>
        <v>pics\\dis13.jpg</v>
      </c>
      <c r="AF82" s="22" t="str">
        <f t="shared" ca="1" si="33"/>
        <v>pics\\Banan_8.jpg</v>
      </c>
      <c r="AI82" t="s">
        <v>84</v>
      </c>
      <c r="AO82">
        <f t="shared" ca="1" si="34"/>
        <v>0.89202140664120644</v>
      </c>
      <c r="AP82" t="str">
        <f t="shared" ca="1" si="35"/>
        <v>pics\\Banan_8.jpg</v>
      </c>
      <c r="AS82" t="str">
        <f t="shared" ca="1" si="36"/>
        <v>pics\\Banan_8.jpg</v>
      </c>
      <c r="AT82">
        <f t="shared" ca="1" si="29"/>
        <v>0.8111041050044776</v>
      </c>
      <c r="AU82" t="s">
        <v>697</v>
      </c>
      <c r="AV82" t="str">
        <f t="shared" ca="1" si="30"/>
        <v>sound\\Noviy_plod.wav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_Он_выжатый?</v>
      </c>
      <c r="BA82" t="e">
        <f>VLOOKUP(Q82,audio_list_stym!$B$2:$BQ$299,68,FALSE)</f>
        <v>#N/A</v>
      </c>
      <c r="BB82" t="str">
        <f t="shared" si="31"/>
        <v>На_экране_XXXXX._Он_выжатый?</v>
      </c>
      <c r="BC82">
        <f>A82</f>
        <v>1211</v>
      </c>
      <c r="BD82" cm="1">
        <f t="array" aca="1" ref="BD82" ca="1">INDEX($L$82:$L$89,(RANK(AT2,$AT$2:$AT$9)))</f>
        <v>2085</v>
      </c>
      <c r="BE82" cm="1">
        <f t="array" aca="1" ref="BE82" ca="1">INDEX(BD66:BD81,(RANK(AT4,$AT$2:$AT$17)))</f>
        <v>2078</v>
      </c>
      <c r="BF82" cm="1">
        <f t="array" aca="1" ref="BF82" ca="1">INDEX(BD90:BD105,(RANK(AT4,$AT$2:$AT$17)))</f>
        <v>2096</v>
      </c>
      <c r="BG82" cm="1">
        <f t="array" aca="1" ref="BG82" ca="1">INDEX(BD106:BD129,(RANK(AT4,$AT$2:$AT$9)))</f>
        <v>2131</v>
      </c>
      <c r="BH82">
        <v>1</v>
      </c>
    </row>
    <row r="83" spans="1:60" hidden="1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VLOOKUP(B83,audio_list_stym!$A$3:$BP$18,38,FALSE)</f>
        <v>17</v>
      </c>
      <c r="F83" t="str">
        <f>VLOOKUP(E83,metki!$A$2:$B$9,2,FALSE)</f>
        <v>экспл_новые_без_названия</v>
      </c>
      <c r="G83" t="str">
        <f t="shared" si="27"/>
        <v>экспл</v>
      </c>
      <c r="H83" t="str">
        <f>VLOOKUP(B83,audio_list_stym!$A$3:$AJ$18,6,FALSE)</f>
        <v>Finger</v>
      </c>
      <c r="I83" t="s">
        <v>689</v>
      </c>
      <c r="J83" t="str">
        <f t="shared" si="28"/>
        <v>Finger_2</v>
      </c>
      <c r="L83">
        <f>VLOOKUP(J83,total_visual_stym!$A$2:$D$129,2,FALSE)</f>
        <v>2082</v>
      </c>
      <c r="M83" t="str">
        <f>VLOOKUP(J83,total_visual_stym!$A$2:$D$129,3,FALSE)</f>
        <v>pics\\Finger_2.jpg</v>
      </c>
      <c r="N83">
        <f>VLOOKUP(J83,total_visual_stym!$A$1:$D$129,4,FALSE)</f>
        <v>210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114</v>
      </c>
      <c r="Z83" t="str">
        <f>IF(G83="экспл",VLOOKUP(J83,quest_экспл!$A$1:$N$129,12,FALSE),IF(G83="импл_",0,0))</f>
        <v>sound\\On_nadloman.wav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2218</v>
      </c>
      <c r="AD83" t="str">
        <f t="shared" ca="1" si="32"/>
        <v>pics\\dis64.jpg</v>
      </c>
      <c r="AE83" s="22" t="str">
        <f t="array" aca="1" ref="AE83" ca="1">IF(G83="экспл",INDEX(total_visual_stym!$C$146:$C$209,(RANK(total_visual_stym!E163,total_visual_stym!$E$146:$E$209))),0)</f>
        <v>pics\\dis64.jpg</v>
      </c>
      <c r="AF83" s="22" t="str">
        <f t="shared" ca="1" si="33"/>
        <v>pics\\Kokos_3.jpg</v>
      </c>
      <c r="AI83" t="s">
        <v>85</v>
      </c>
      <c r="AO83">
        <f t="shared" ca="1" si="34"/>
        <v>0.56883260589995144</v>
      </c>
      <c r="AP83" t="str">
        <f t="shared" ca="1" si="35"/>
        <v>pics\\Kokos_3.jpg</v>
      </c>
      <c r="AS83" t="str">
        <f t="shared" ca="1" si="36"/>
        <v>pics\\Kokos_3.jpg</v>
      </c>
      <c r="AT83">
        <f t="shared" ca="1" si="29"/>
        <v>0.86429669592956038</v>
      </c>
      <c r="AU83" t="s">
        <v>697</v>
      </c>
      <c r="AV83" t="str">
        <f t="shared" ca="1" si="30"/>
        <v>sound\\Noviy_plod.wav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_Он_надломан?</v>
      </c>
      <c r="BA83" t="e">
        <f>VLOOKUP(Q83,audio_list_stym!$B$2:$BQ$299,68,FALSE)</f>
        <v>#N/A</v>
      </c>
      <c r="BB83" t="str">
        <f t="shared" si="31"/>
        <v>Посмотрите,_вот_XXXXX._Он_надломан?</v>
      </c>
      <c r="BD83" cm="1">
        <f t="array" aca="1" ref="BD83" ca="1">INDEX($L$82:$L$89,(RANK(AT3,$AT$2:$AT$9)))</f>
        <v>2081</v>
      </c>
    </row>
    <row r="84" spans="1:60" hidden="1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VLOOKUP(B84,audio_list_stym!$A$3:$BP$18,38,FALSE)</f>
        <v>17</v>
      </c>
      <c r="F84" t="str">
        <f>VLOOKUP(E84,metki!$A$2:$B$9,2,FALSE)</f>
        <v>экспл_новые_без_названия</v>
      </c>
      <c r="G84" t="str">
        <f t="shared" si="27"/>
        <v>экспл</v>
      </c>
      <c r="H84" t="str">
        <f>VLOOKUP(B84,audio_list_stym!$A$3:$AJ$18,6,FALSE)</f>
        <v>Finger</v>
      </c>
      <c r="I84" t="s">
        <v>690</v>
      </c>
      <c r="J84" t="str">
        <f t="shared" si="28"/>
        <v>Finger_3</v>
      </c>
      <c r="L84">
        <f>VLOOKUP(J84,total_visual_stym!$A$2:$D$129,2,FALSE)</f>
        <v>2083</v>
      </c>
      <c r="M84" t="str">
        <f>VLOOKUP(J84,total_visual_stym!$A$2:$D$129,3,FALSE)</f>
        <v>pics\\Finger_3.jpg</v>
      </c>
      <c r="N84">
        <f>VLOOKUP(J84,total_visual_stym!$A$1:$D$129,4,FALSE)</f>
        <v>210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115</v>
      </c>
      <c r="Z84" t="str">
        <f>IF(G84="экспл",VLOOKUP(J84,quest_экспл!$A$1:$N$129,12,FALSE),IF(G84="импл_",0,0))</f>
        <v>sound\\On_volnistiy.wav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2228</v>
      </c>
      <c r="AD84" t="str">
        <f t="shared" ca="1" si="32"/>
        <v>pics\\dis38.jpg</v>
      </c>
      <c r="AE84" s="22" t="str">
        <f t="array" aca="1" ref="AE84" ca="1">IF(G84="экспл",INDEX(total_visual_stym!$C$146:$C$209,(RANK(total_visual_stym!E164,total_visual_stym!$E$146:$E$209))),0)</f>
        <v>pics\\dis38.jpg</v>
      </c>
      <c r="AF84" s="22" t="str">
        <f t="shared" ca="1" si="33"/>
        <v>pics\\Tomat_6.jpg</v>
      </c>
      <c r="AI84" t="s">
        <v>94</v>
      </c>
      <c r="AO84">
        <f t="shared" ca="1" si="34"/>
        <v>5.1121016922611284E-2</v>
      </c>
      <c r="AP84" t="str">
        <f t="shared" ca="1" si="35"/>
        <v>pics\\Tomat_6.jpg</v>
      </c>
      <c r="AS84" t="str">
        <f t="shared" ca="1" si="36"/>
        <v>pics\\Tomat_6.jpg</v>
      </c>
      <c r="AT84">
        <f t="shared" ca="1" si="29"/>
        <v>0.64258350547364007</v>
      </c>
      <c r="AU84" t="s">
        <v>697</v>
      </c>
      <c r="AV84" t="str">
        <f t="shared" ca="1" si="30"/>
        <v>sound\\Noviy_plod.wav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_Он_волнистый?</v>
      </c>
      <c r="BA84" t="e">
        <f>VLOOKUP(Q84,audio_list_stym!$B$2:$BQ$299,68,FALSE)</f>
        <v>#N/A</v>
      </c>
      <c r="BB84" t="str">
        <f t="shared" si="31"/>
        <v>Вот_XXXXX._Он_волнистый?</v>
      </c>
      <c r="BD84" cm="1">
        <f t="array" aca="1" ref="BD84" ca="1">INDEX($L$82:$L$89,(RANK(AT4,$AT$2:$AT$9)))</f>
        <v>2084</v>
      </c>
    </row>
    <row r="85" spans="1:60" hidden="1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VLOOKUP(B85,audio_list_stym!$A$3:$BP$18,38,FALSE)</f>
        <v>17</v>
      </c>
      <c r="F85" t="str">
        <f>VLOOKUP(E85,metki!$A$2:$B$9,2,FALSE)</f>
        <v>экспл_новые_без_названия</v>
      </c>
      <c r="G85" t="str">
        <f t="shared" si="27"/>
        <v>экспл</v>
      </c>
      <c r="H85" t="str">
        <f>VLOOKUP(B85,audio_list_stym!$A$3:$AJ$18,6,FALSE)</f>
        <v>Finger</v>
      </c>
      <c r="I85" t="s">
        <v>691</v>
      </c>
      <c r="J85" t="str">
        <f t="shared" si="28"/>
        <v>Finger_4</v>
      </c>
      <c r="L85">
        <f>VLOOKUP(J85,total_visual_stym!$A$2:$D$129,2,FALSE)</f>
        <v>2084</v>
      </c>
      <c r="M85" t="str">
        <f>VLOOKUP(J85,total_visual_stym!$A$2:$D$129,3,FALSE)</f>
        <v>pics\\Finger_4.jpg</v>
      </c>
      <c r="N85">
        <f>VLOOKUP(J85,total_visual_stym!$A$1:$D$129,4,FALSE)</f>
        <v>210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116</v>
      </c>
      <c r="Z85" t="str">
        <f>IF(G85="экспл",VLOOKUP(J85,quest_экспл!$A$1:$N$129,12,FALSE),IF(G85="импл_",0,0))</f>
        <v>sound\\On_buriy.wav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2197</v>
      </c>
      <c r="AD85" t="str">
        <f t="shared" ca="1" si="32"/>
        <v>pics\\dis54.jpg</v>
      </c>
      <c r="AE85" s="22" t="str">
        <f t="array" aca="1" ref="AE85" ca="1">IF(G85="экспл",INDEX(total_visual_stym!$C$146:$C$209,(RANK(total_visual_stym!E165,total_visual_stym!$E$146:$E$209))),0)</f>
        <v>pics\\dis54.jpg</v>
      </c>
      <c r="AF85" s="22" t="str">
        <f ca="1">AS85</f>
        <v>pics\\Tomat_5.jpg</v>
      </c>
      <c r="AI85" t="s">
        <v>95</v>
      </c>
      <c r="AO85">
        <f t="shared" ca="1" si="34"/>
        <v>6.1289632514580417E-2</v>
      </c>
      <c r="AP85" t="str">
        <f t="shared" ca="1" si="35"/>
        <v>pics\\Tomat_5.jpg</v>
      </c>
      <c r="AS85" t="str">
        <f t="shared" ca="1" si="36"/>
        <v>pics\\Tomat_5.jpg</v>
      </c>
      <c r="AT85">
        <f t="shared" ca="1" si="29"/>
        <v>0.78074444125388232</v>
      </c>
      <c r="AU85" t="s">
        <v>697</v>
      </c>
      <c r="AV85" t="str">
        <f t="shared" ca="1" si="30"/>
        <v>sound\\Noviy_plod.wav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_Он_бурый?</v>
      </c>
      <c r="BA85" t="e">
        <f>VLOOKUP(Q85,audio_list_stym!$B$2:$BQ$299,68,FALSE)</f>
        <v>#N/A</v>
      </c>
      <c r="BB85" t="str">
        <f t="shared" si="31"/>
        <v>Это_XXXXX._Он_бурый?</v>
      </c>
      <c r="BD85" cm="1">
        <f t="array" aca="1" ref="BD85" ca="1">INDEX($L$82:$L$89,(RANK(AT5,$AT$2:$AT$9)))</f>
        <v>2083</v>
      </c>
    </row>
    <row r="86" spans="1:60" hidden="1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VLOOKUP(B86,audio_list_stym!$A$3:$BP$18,38,FALSE)</f>
        <v>17</v>
      </c>
      <c r="F86" t="str">
        <f>VLOOKUP(E86,metki!$A$2:$B$9,2,FALSE)</f>
        <v>экспл_новые_без_названия</v>
      </c>
      <c r="G86" t="str">
        <f t="shared" si="27"/>
        <v>экспл</v>
      </c>
      <c r="H86" t="str">
        <f>VLOOKUP(B86,audio_list_stym!$A$3:$AJ$18,6,FALSE)</f>
        <v>Finger</v>
      </c>
      <c r="I86" t="s">
        <v>692</v>
      </c>
      <c r="J86" t="str">
        <f t="shared" si="28"/>
        <v>Finger_5</v>
      </c>
      <c r="L86">
        <f>VLOOKUP(J86,total_visual_stym!$A$2:$D$129,2,FALSE)</f>
        <v>2085</v>
      </c>
      <c r="M86" t="str">
        <f>VLOOKUP(J86,total_visual_stym!$A$2:$D$129,3,FALSE)</f>
        <v>pics\\Finger_5.jpg</v>
      </c>
      <c r="N86">
        <f>VLOOKUP(J86,total_visual_stym!$A$1:$D$129,4,FALSE)</f>
        <v>210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117</v>
      </c>
      <c r="Z86" t="str">
        <f>IF(G86="экспл",VLOOKUP(J86,quest_экспл!$A$1:$N$129,12,FALSE),IF(G86="импл_",0,0))</f>
        <v>sound\\Vityanut_li_on.wav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2220</v>
      </c>
      <c r="AD86" t="str">
        <f t="shared" ca="1" si="32"/>
        <v>pics\\dis16.jpg</v>
      </c>
      <c r="AE86" s="22" t="str">
        <f t="array" aca="1" ref="AE86" ca="1">IF(G86="экспл",INDEX(total_visual_stym!$C$146:$C$209,(RANK(total_visual_stym!E166,total_visual_stym!$E$146:$E$209))),0)</f>
        <v>pics\\dis16.jpg</v>
      </c>
      <c r="AF86" s="22" t="str">
        <f t="shared" ca="1" si="33"/>
        <v>pics\\Limon_6.jpg</v>
      </c>
      <c r="AI86" t="s">
        <v>96</v>
      </c>
      <c r="AO86">
        <f t="shared" ca="1" si="34"/>
        <v>0.3698223709554096</v>
      </c>
      <c r="AP86" t="str">
        <f t="shared" ca="1" si="35"/>
        <v>pics\\Limon_6.jpg</v>
      </c>
      <c r="AS86" t="str">
        <f t="shared" ca="1" si="36"/>
        <v>pics\\Limon_6.jpg</v>
      </c>
      <c r="AT86">
        <f t="shared" ca="1" si="29"/>
        <v>0.63289846683709394</v>
      </c>
      <c r="AU86" t="s">
        <v>697</v>
      </c>
      <c r="AV86" t="str">
        <f t="shared" ca="1" si="30"/>
        <v>sound\\Noviy_plod.wav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_Вытянут_ли_он?</v>
      </c>
      <c r="BA86" t="e">
        <f>VLOOKUP(Q86,audio_list_stym!$B$2:$BQ$299,68,FALSE)</f>
        <v>#N/A</v>
      </c>
      <c r="BB86" t="str">
        <f t="shared" si="31"/>
        <v>На_картинке_XXXXX._Вытянут_ли_он?</v>
      </c>
      <c r="BD86" cm="1">
        <f t="array" aca="1" ref="BD86" ca="1">INDEX($L$82:$L$89,(RANK(AT6,$AT$2:$AT$9)))</f>
        <v>2082</v>
      </c>
    </row>
    <row r="87" spans="1:60" hidden="1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VLOOKUP(B87,audio_list_stym!$A$3:$BP$18,38,FALSE)</f>
        <v>17</v>
      </c>
      <c r="F87" t="str">
        <f>VLOOKUP(E87,metki!$A$2:$B$9,2,FALSE)</f>
        <v>экспл_новые_без_названия</v>
      </c>
      <c r="G87" t="str">
        <f t="shared" si="27"/>
        <v>экспл</v>
      </c>
      <c r="H87" t="str">
        <f>VLOOKUP(B87,audio_list_stym!$A$3:$AJ$18,6,FALSE)</f>
        <v>Finger</v>
      </c>
      <c r="I87" t="s">
        <v>693</v>
      </c>
      <c r="J87" t="str">
        <f t="shared" si="28"/>
        <v>Finger_6</v>
      </c>
      <c r="L87">
        <f>VLOOKUP(J87,total_visual_stym!$A$2:$D$129,2,FALSE)</f>
        <v>2086</v>
      </c>
      <c r="M87" t="str">
        <f>VLOOKUP(J87,total_visual_stym!$A$2:$D$129,3,FALSE)</f>
        <v>pics\\Finger_6.jpg</v>
      </c>
      <c r="N87">
        <f>VLOOKUP(J87,total_visual_stym!$A$1:$D$129,4,FALSE)</f>
        <v>210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118</v>
      </c>
      <c r="Z87" t="str">
        <f>IF(G87="экспл",VLOOKUP(J87,quest_экспл!$A$1:$N$129,12,FALSE),IF(G87="импл_",0,0))</f>
        <v>sound\\Obyemniy_li_on.wav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2179</v>
      </c>
      <c r="AD87" t="str">
        <f t="shared" ca="1" si="32"/>
        <v>pics\\dis20.jpg</v>
      </c>
      <c r="AE87" s="22" t="str">
        <f t="array" aca="1" ref="AE87" ca="1">IF(G87="экспл",INDEX(total_visual_stym!$C$146:$C$209,(RANK(total_visual_stym!E167,total_visual_stym!$E$146:$E$209))),0)</f>
        <v>pics\\dis20.jpg</v>
      </c>
      <c r="AF87" s="22" t="str">
        <f t="shared" ca="1" si="33"/>
        <v>pics\\Peper_1.jpg</v>
      </c>
      <c r="AI87" t="s">
        <v>97</v>
      </c>
      <c r="AO87">
        <f t="shared" ca="1" si="34"/>
        <v>0.3390257175368756</v>
      </c>
      <c r="AP87" t="str">
        <f t="shared" ca="1" si="35"/>
        <v>pics\\Peper_1.jpg</v>
      </c>
      <c r="AS87" t="str">
        <f t="shared" ca="1" si="36"/>
        <v>pics\\Peper_1.jpg</v>
      </c>
      <c r="AT87">
        <f t="shared" ca="1" si="29"/>
        <v>0.65199512117682279</v>
      </c>
      <c r="AU87" t="s">
        <v>697</v>
      </c>
      <c r="AV87" t="str">
        <f t="shared" ca="1" si="30"/>
        <v>sound\\Noviy_plod.wav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_Объемный_ли_он?</v>
      </c>
      <c r="BA87" t="e">
        <f>VLOOKUP(Q87,audio_list_stym!$B$2:$BQ$299,68,FALSE)</f>
        <v>#N/A</v>
      </c>
      <c r="BB87" t="str">
        <f t="shared" si="31"/>
        <v>На_мониторе_XXXXX._Объемный_ли_он?</v>
      </c>
      <c r="BD87" cm="1">
        <f t="array" aca="1" ref="BD87" ca="1">INDEX($L$82:$L$89,(RANK(AT7,$AT$2:$AT$9)))</f>
        <v>2087</v>
      </c>
    </row>
    <row r="88" spans="1:60" hidden="1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VLOOKUP(B88,audio_list_stym!$A$3:$BP$18,38,FALSE)</f>
        <v>17</v>
      </c>
      <c r="F88" t="str">
        <f>VLOOKUP(E88,metki!$A$2:$B$9,2,FALSE)</f>
        <v>экспл_новые_без_названия</v>
      </c>
      <c r="G88" t="str">
        <f t="shared" si="27"/>
        <v>экспл</v>
      </c>
      <c r="H88" t="str">
        <f>VLOOKUP(B88,audio_list_stym!$A$3:$AJ$18,6,FALSE)</f>
        <v>Finger</v>
      </c>
      <c r="I88" t="s">
        <v>694</v>
      </c>
      <c r="J88" t="str">
        <f t="shared" si="28"/>
        <v>Finger_7</v>
      </c>
      <c r="L88">
        <f>VLOOKUP(J88,total_visual_stym!$A$2:$D$129,2,FALSE)</f>
        <v>2087</v>
      </c>
      <c r="M88" t="str">
        <f>VLOOKUP(J88,total_visual_stym!$A$2:$D$129,3,FALSE)</f>
        <v>pics\\Finger_7.jpg</v>
      </c>
      <c r="N88">
        <f>VLOOKUP(J88,total_visual_stym!$A$1:$D$129,4,FALSE)</f>
        <v>210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119</v>
      </c>
      <c r="Z88" t="str">
        <f>IF(G88="экспл",VLOOKUP(J88,quest_экспл!$A$1:$N$129,12,FALSE),IF(G88="импл_",0,0))</f>
        <v>sound\\Pustoy_li_on.wav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2203</v>
      </c>
      <c r="AD88" t="str">
        <f t="shared" ca="1" si="32"/>
        <v>pics\\dis53.jpg</v>
      </c>
      <c r="AE88" s="22" t="str">
        <f t="array" aca="1" ref="AE88" ca="1">IF(G88="экспл",INDEX(total_visual_stym!$C$146:$C$209,(RANK(total_visual_stym!E168,total_visual_stym!$E$146:$E$209))),0)</f>
        <v>pics\\dis53.jpg</v>
      </c>
      <c r="AF88" s="22" t="str">
        <f t="shared" ca="1" si="33"/>
        <v>pics\\Tomat_3.jpg</v>
      </c>
      <c r="AI88" t="s">
        <v>98</v>
      </c>
      <c r="AO88">
        <f t="shared" ca="1" si="34"/>
        <v>9.4189264071773082E-2</v>
      </c>
      <c r="AP88" t="str">
        <f t="shared" ca="1" si="35"/>
        <v>pics\\Tomat_3.jpg</v>
      </c>
      <c r="AS88" t="str">
        <f t="shared" ca="1" si="36"/>
        <v>pics\\Tomat_3.jpg</v>
      </c>
      <c r="AT88">
        <f t="shared" ca="1" si="29"/>
        <v>0.72378410802666482</v>
      </c>
      <c r="AU88" t="s">
        <v>697</v>
      </c>
      <c r="AV88" t="str">
        <f t="shared" ca="1" si="30"/>
        <v>sound\\Noviy_plod.wav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_Пустой_ли_он?</v>
      </c>
      <c r="BA88" t="e">
        <f>VLOOKUP(Q88,audio_list_stym!$B$2:$BQ$299,68,FALSE)</f>
        <v>#N/A</v>
      </c>
      <c r="BB88" t="str">
        <f t="shared" si="31"/>
        <v>Перед_Вами_XXXXX._Пустой_ли_он?</v>
      </c>
      <c r="BD88" cm="1">
        <f t="array" aca="1" ref="BD88" ca="1">INDEX($L$82:$L$89,(RANK(AT8,$AT$2:$AT$9)))</f>
        <v>2088</v>
      </c>
    </row>
    <row r="89" spans="1:60" hidden="1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VLOOKUP(B89,audio_list_stym!$A$3:$BP$18,38,FALSE)</f>
        <v>17</v>
      </c>
      <c r="F89" t="str">
        <f>VLOOKUP(E89,metki!$A$2:$B$9,2,FALSE)</f>
        <v>экспл_новые_без_названия</v>
      </c>
      <c r="G89" t="str">
        <f t="shared" si="27"/>
        <v>экспл</v>
      </c>
      <c r="H89" t="str">
        <f>VLOOKUP(B89,audio_list_stym!$A$3:$AJ$18,6,FALSE)</f>
        <v>Finger</v>
      </c>
      <c r="I89" t="s">
        <v>695</v>
      </c>
      <c r="J89" t="str">
        <f t="shared" si="28"/>
        <v>Finger_8</v>
      </c>
      <c r="L89">
        <f>VLOOKUP(J89,total_visual_stym!$A$2:$D$129,2,FALSE)</f>
        <v>2088</v>
      </c>
      <c r="M89" t="str">
        <f>VLOOKUP(J89,total_visual_stym!$A$2:$D$129,3,FALSE)</f>
        <v>pics\\Finger_8.jpg</v>
      </c>
      <c r="N89">
        <f>VLOOKUP(J89,total_visual_stym!$A$1:$D$129,4,FALSE)</f>
        <v>210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120</v>
      </c>
      <c r="Z89" t="str">
        <f>IF(G89="экспл",VLOOKUP(J89,quest_экспл!$A$1:$N$129,12,FALSE),IF(G89="импл_",0,0))</f>
        <v>sound\\Belyi_li_on.wav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2207</v>
      </c>
      <c r="AD89" t="str">
        <f t="shared" ca="1" si="32"/>
        <v>pics\\dis44.jpg</v>
      </c>
      <c r="AE89" s="22" t="str">
        <f t="array" aca="1" ref="AE89" ca="1">IF(G89="экспл",INDEX(total_visual_stym!$C$146:$C$209,(RANK(total_visual_stym!E169,total_visual_stym!$E$146:$E$209))),0)</f>
        <v>pics\\dis44.jpg</v>
      </c>
      <c r="AF89" s="22" t="str">
        <f t="shared" ca="1" si="33"/>
        <v>pics\\Finik_6.jpg</v>
      </c>
      <c r="AI89" t="s">
        <v>99</v>
      </c>
      <c r="AO89">
        <f t="shared" ca="1" si="34"/>
        <v>0.75821059164958304</v>
      </c>
      <c r="AP89" t="str">
        <f t="shared" ca="1" si="35"/>
        <v>pics\\Finik_6.jpg</v>
      </c>
      <c r="AS89" t="str">
        <f t="shared" ca="1" si="36"/>
        <v>pics\\Finik_6.jpg</v>
      </c>
      <c r="AT89">
        <f t="shared" ca="1" si="29"/>
        <v>0.3588611029842822</v>
      </c>
      <c r="AU89" t="s">
        <v>697</v>
      </c>
      <c r="AV89" t="str">
        <f t="shared" ca="1" si="30"/>
        <v>sound\\Redkiy_plod.wav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_Белый_ли_он?</v>
      </c>
      <c r="BA89" t="e">
        <f>VLOOKUP(Q89,audio_list_stym!$B$2:$BQ$299,68,FALSE)</f>
        <v>#N/A</v>
      </c>
      <c r="BB89" t="str">
        <f t="shared" si="31"/>
        <v>Вы_видите_XXXXX._Белый_ли_он?</v>
      </c>
      <c r="BD89" cm="1">
        <f t="array" aca="1" ref="BD89" ca="1">INDEX($L$82:$L$89,(RANK(AT9,$AT$2:$AT$9)))</f>
        <v>2086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VLOOKUP(B90,audio_list_stym!$A$3:$BP$18,38,FALSE)</f>
        <v>14</v>
      </c>
      <c r="F90" t="str">
        <f>VLOOKUP(E90,metki!$A$2:$B$9,2,FALSE)</f>
        <v>импл_новые_с_названием</v>
      </c>
      <c r="G90" t="str">
        <f t="shared" si="27"/>
        <v>импл_</v>
      </c>
      <c r="H90" t="str">
        <f>VLOOKUP(B90,audio_list_stym!$A$3:$AJ$18,6,FALSE)</f>
        <v>Gac</v>
      </c>
      <c r="I90" t="s">
        <v>688</v>
      </c>
      <c r="J90" t="str">
        <f>H90&amp;I90</f>
        <v>Gac_1</v>
      </c>
      <c r="L90">
        <f>VLOOKUP(J90,total_visual_stym!$A$2:$D$129,2,FALSE)</f>
        <v>2089</v>
      </c>
      <c r="M90" t="str">
        <f>VLOOKUP(J90,total_visual_stym!$A$2:$D$129,3,FALSE)</f>
        <v>pics\\Gac_1.jpg</v>
      </c>
      <c r="N90">
        <f>VLOOKUP(J90,total_visual_stym!$A$1:$D$129,4,FALSE)</f>
        <v>211</v>
      </c>
      <c r="P90">
        <f>IF(G90="экспл",0,IF(G90="импл_",VLOOKUP(J90,quest_импл!$A$1:$J$129,7,FALSE),0))</f>
        <v>249</v>
      </c>
      <c r="Q90" t="str">
        <f>IF(G90="экспл",0,IF(G90="импл_",VLOOKUP(J90,quest_импл!$A$1:$J$129,8,FALSE),0))</f>
        <v>sound\\Ispachkan_li.wav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нет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2037</v>
      </c>
      <c r="AD90" t="str">
        <f t="shared" ca="1" si="32"/>
        <v>pics\\Limon_5.jpg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33"/>
        <v>pics\\Limon_5.jpg</v>
      </c>
      <c r="AI90" t="s">
        <v>100</v>
      </c>
      <c r="AO90">
        <f t="shared" ca="1" si="34"/>
        <v>0.3842660683980661</v>
      </c>
      <c r="AP90" t="str">
        <f t="shared" ca="1" si="35"/>
        <v>pics\\Limon_5.jpg</v>
      </c>
      <c r="AS90" t="str">
        <f t="shared" ca="1" si="36"/>
        <v>pics\\Limon_5.jpg</v>
      </c>
      <c r="AT90">
        <f t="shared" ca="1" si="29"/>
        <v>0.59313597786212813</v>
      </c>
      <c r="AU90" t="s">
        <v>697</v>
      </c>
      <c r="AV90" t="str">
        <f t="shared" ca="1" si="30"/>
        <v>sound\\Noviy_plod.wav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_Испачкан_ли_</v>
      </c>
      <c r="BB90" t="str">
        <f t="shared" si="31"/>
        <v>_Испачкан_ли_ФИМОН?</v>
      </c>
      <c r="BC90">
        <f>A90</f>
        <v>1212</v>
      </c>
      <c r="BD90" cm="1">
        <f t="array" aca="1" ref="BD90" ca="1">INDEX($L$90:$L$97,(RANK(AT2,$AT$2:$AT$9)))</f>
        <v>2093</v>
      </c>
      <c r="BE90" cm="1">
        <f t="array" aca="1" ref="BE90" ca="1">INDEX(BD66:BD81,(RANK(AT5,$AT$2:$AT$17)))</f>
        <v>2076</v>
      </c>
      <c r="BF90" cm="1">
        <f t="array" aca="1" ref="BF90" ca="1">INDEX(BD98:BD113,(RANK(AT5,$AT$2:$AT$17)))</f>
        <v>2119</v>
      </c>
      <c r="BG90" cm="1">
        <f t="array" aca="1" ref="BG90" ca="1">INDEX(BD114:BD129,(RANK(AT5,$AT$2:$AT$9)))</f>
        <v>2140</v>
      </c>
      <c r="BH90">
        <v>1</v>
      </c>
    </row>
    <row r="91" spans="1:60" hidden="1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VLOOKUP(B91,audio_list_stym!$A$3:$BP$18,38,FALSE)</f>
        <v>14</v>
      </c>
      <c r="F91" t="str">
        <f>VLOOKUP(E91,metki!$A$2:$B$9,2,FALSE)</f>
        <v>импл_новые_с_названием</v>
      </c>
      <c r="G91" t="str">
        <f t="shared" si="27"/>
        <v>импл_</v>
      </c>
      <c r="H91" t="str">
        <f>VLOOKUP(B91,audio_list_stym!$A$3:$AJ$18,6,FALSE)</f>
        <v>Gac</v>
      </c>
      <c r="I91" t="s">
        <v>689</v>
      </c>
      <c r="J91" t="str">
        <f t="shared" si="28"/>
        <v>Gac_2</v>
      </c>
      <c r="L91">
        <f>VLOOKUP(J91,total_visual_stym!$A$2:$D$129,2,FALSE)</f>
        <v>2090</v>
      </c>
      <c r="M91" t="str">
        <f>VLOOKUP(J91,total_visual_stym!$A$2:$D$129,3,FALSE)</f>
        <v>pics\\Gac_2.jpg</v>
      </c>
      <c r="N91">
        <f>VLOOKUP(J91,total_visual_stym!$A$1:$D$129,4,FALSE)</f>
        <v>211</v>
      </c>
      <c r="P91">
        <f>IF(G91="экспл",0,IF(G91="импл_",VLOOKUP(J91,quest_импл!$A$1:$J$129,7,FALSE),0))</f>
        <v>250</v>
      </c>
      <c r="Q91" t="str">
        <f>IF(G91="экспл",0,IF(G91="импл_",VLOOKUP(J91,quest_импл!$A$1:$J$129,8,FALSE),0))</f>
        <v>sound\\Farshirovanniy_li.wav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нет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2012</v>
      </c>
      <c r="AD91" t="str">
        <f t="shared" ca="1" si="32"/>
        <v>pics\\Finik_4.jpg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33"/>
        <v>pics\\Finik_4.jpg</v>
      </c>
      <c r="AI91" t="s">
        <v>101</v>
      </c>
      <c r="AO91">
        <f t="shared" ca="1" si="34"/>
        <v>0.76165916083093621</v>
      </c>
      <c r="AP91" t="str">
        <f t="shared" ca="1" si="35"/>
        <v>pics\\Finik_4.jpg</v>
      </c>
      <c r="AS91" t="str">
        <f t="shared" ca="1" si="36"/>
        <v>pics\\Finik_4.jpg</v>
      </c>
      <c r="AT91">
        <f t="shared" ca="1" si="29"/>
        <v>0.12087827434013043</v>
      </c>
      <c r="AU91" t="s">
        <v>697</v>
      </c>
      <c r="AV91" t="str">
        <f t="shared" ca="1" si="30"/>
        <v>sound\\Redkiy_plod.wav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_Фаршированный_ли_</v>
      </c>
      <c r="BB91" t="str">
        <f t="shared" si="31"/>
        <v>_Фаршированный_ли_ФИМОН?</v>
      </c>
      <c r="BD91" cm="1">
        <f t="array" aca="1" ref="BD91" ca="1">INDEX($L$90:$L$97,(RANK(AT3,$AT$2:$AT$9)))</f>
        <v>2089</v>
      </c>
    </row>
    <row r="92" spans="1:60" hidden="1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VLOOKUP(B92,audio_list_stym!$A$3:$BP$18,38,FALSE)</f>
        <v>14</v>
      </c>
      <c r="F92" t="str">
        <f>VLOOKUP(E92,metki!$A$2:$B$9,2,FALSE)</f>
        <v>импл_новые_с_названием</v>
      </c>
      <c r="G92" t="str">
        <f t="shared" si="27"/>
        <v>импл_</v>
      </c>
      <c r="H92" t="str">
        <f>VLOOKUP(B92,audio_list_stym!$A$3:$AJ$18,6,FALSE)</f>
        <v>Gac</v>
      </c>
      <c r="I92" t="s">
        <v>690</v>
      </c>
      <c r="J92" t="str">
        <f t="shared" si="28"/>
        <v>Gac_3</v>
      </c>
      <c r="L92">
        <f>VLOOKUP(J92,total_visual_stym!$A$2:$D$129,2,FALSE)</f>
        <v>2091</v>
      </c>
      <c r="M92" t="str">
        <f>VLOOKUP(J92,total_visual_stym!$A$2:$D$129,3,FALSE)</f>
        <v>pics\\Gac_3.jpg</v>
      </c>
      <c r="N92">
        <f>VLOOKUP(J92,total_visual_stym!$A$1:$D$129,4,FALSE)</f>
        <v>211</v>
      </c>
      <c r="P92">
        <f>IF(G92="экспл",0,IF(G92="импл_",VLOOKUP(J92,quest_импл!$A$1:$J$129,7,FALSE),0))</f>
        <v>251</v>
      </c>
      <c r="Q92" t="str">
        <f>IF(G92="экспл",0,IF(G92="импл_",VLOOKUP(J92,quest_импл!$A$1:$J$129,8,FALSE),0))</f>
        <v>sound\\Razrezan_li.wav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да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2044</v>
      </c>
      <c r="AD92" t="str">
        <f t="shared" ca="1" si="32"/>
        <v>pics\\Peper_4.jpg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33"/>
        <v>pics\\Peper_4.jpg</v>
      </c>
      <c r="AI92" t="s">
        <v>102</v>
      </c>
      <c r="AO92">
        <f t="shared" ca="1" si="34"/>
        <v>0.32717611234269384</v>
      </c>
      <c r="AP92" t="str">
        <f t="shared" ca="1" si="35"/>
        <v>pics\\Peper_4.jpg</v>
      </c>
      <c r="AS92" t="str">
        <f t="shared" ca="1" si="36"/>
        <v>pics\\Peper_4.jpg</v>
      </c>
      <c r="AT92">
        <f t="shared" ca="1" si="29"/>
        <v>0.71957282408220113</v>
      </c>
      <c r="AU92" t="s">
        <v>697</v>
      </c>
      <c r="AV92" t="str">
        <f t="shared" ca="1" si="30"/>
        <v>sound\\Noviy_plod.wav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_Разрезан_ли_</v>
      </c>
      <c r="BB92" t="str">
        <f t="shared" si="31"/>
        <v>_Разрезан_ли_ФИМОН?</v>
      </c>
      <c r="BD92" cm="1">
        <f t="array" aca="1" ref="BD92" ca="1">INDEX($L$90:$L$97,(RANK(AT4,$AT$2:$AT$9)))</f>
        <v>2092</v>
      </c>
    </row>
    <row r="93" spans="1:60" hidden="1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VLOOKUP(B93,audio_list_stym!$A$3:$BP$18,38,FALSE)</f>
        <v>14</v>
      </c>
      <c r="F93" t="str">
        <f>VLOOKUP(E93,metki!$A$2:$B$9,2,FALSE)</f>
        <v>импл_новые_с_названием</v>
      </c>
      <c r="G93" t="str">
        <f t="shared" si="27"/>
        <v>импл_</v>
      </c>
      <c r="H93" t="str">
        <f>VLOOKUP(B93,audio_list_stym!$A$3:$AJ$18,6,FALSE)</f>
        <v>Gac</v>
      </c>
      <c r="I93" t="s">
        <v>691</v>
      </c>
      <c r="J93" t="str">
        <f t="shared" si="28"/>
        <v>Gac_4</v>
      </c>
      <c r="L93">
        <f>VLOOKUP(J93,total_visual_stym!$A$2:$D$129,2,FALSE)</f>
        <v>2092</v>
      </c>
      <c r="M93" t="str">
        <f>VLOOKUP(J93,total_visual_stym!$A$2:$D$129,3,FALSE)</f>
        <v>pics\\Gac_4.jpg</v>
      </c>
      <c r="N93">
        <f>VLOOKUP(J93,total_visual_stym!$A$1:$D$129,4,FALSE)</f>
        <v>211</v>
      </c>
      <c r="P93">
        <f>IF(G93="экспл",0,IF(G93="импл_",VLOOKUP(J93,quest_импл!$A$1:$J$129,7,FALSE),0))</f>
        <v>252</v>
      </c>
      <c r="Q93" t="str">
        <f>IF(G93="экспл",0,IF(G93="импл_",VLOOKUP(J93,quest_импл!$A$1:$J$129,8,FALSE),0))</f>
        <v>sound\\S_lepestkami_li.wav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2009</v>
      </c>
      <c r="AD93" t="str">
        <f t="shared" ca="1" si="32"/>
        <v>pics\\Finik_1.jpg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33"/>
        <v>pics\\Finik_1.jpg</v>
      </c>
      <c r="AI93" t="s">
        <v>103</v>
      </c>
      <c r="AO93">
        <f t="shared" ca="1" si="34"/>
        <v>0.88439424916960629</v>
      </c>
      <c r="AP93" t="str">
        <f t="shared" ca="1" si="35"/>
        <v>pics\\Finik_1.jpg</v>
      </c>
      <c r="AS93" t="str">
        <f t="shared" ca="1" si="36"/>
        <v>pics\\Finik_1.jpg</v>
      </c>
      <c r="AT93">
        <f t="shared" ca="1" si="29"/>
        <v>0.42761507158926571</v>
      </c>
      <c r="AU93" t="s">
        <v>697</v>
      </c>
      <c r="AV93" t="str">
        <f t="shared" ca="1" si="30"/>
        <v>sound\\Redkiy_plod.wav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_С_лепестками_ли_</v>
      </c>
      <c r="BB93" t="str">
        <f t="shared" si="31"/>
        <v>_С_лепестками_ли_ФИМОН?</v>
      </c>
      <c r="BD93" cm="1">
        <f t="array" aca="1" ref="BD93" ca="1">INDEX($L$90:$L$97,(RANK(AT5,$AT$2:$AT$9)))</f>
        <v>2091</v>
      </c>
    </row>
    <row r="94" spans="1:60" hidden="1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VLOOKUP(B94,audio_list_stym!$A$3:$BP$18,38,FALSE)</f>
        <v>14</v>
      </c>
      <c r="F94" t="str">
        <f>VLOOKUP(E94,metki!$A$2:$B$9,2,FALSE)</f>
        <v>импл_новые_с_названием</v>
      </c>
      <c r="G94" t="str">
        <f t="shared" si="27"/>
        <v>импл_</v>
      </c>
      <c r="H94" t="str">
        <f>VLOOKUP(B94,audio_list_stym!$A$3:$AJ$18,6,FALSE)</f>
        <v>Gac</v>
      </c>
      <c r="I94" t="s">
        <v>692</v>
      </c>
      <c r="J94" t="str">
        <f t="shared" si="28"/>
        <v>Gac_5</v>
      </c>
      <c r="L94">
        <f>VLOOKUP(J94,total_visual_stym!$A$2:$D$129,2,FALSE)</f>
        <v>2093</v>
      </c>
      <c r="M94" t="str">
        <f>VLOOKUP(J94,total_visual_stym!$A$2:$D$129,3,FALSE)</f>
        <v>pics\\Gac_5.jpg</v>
      </c>
      <c r="N94">
        <f>VLOOKUP(J94,total_visual_stym!$A$1:$D$129,4,FALSE)</f>
        <v>211</v>
      </c>
      <c r="P94">
        <f>IF(G94="экспл",0,IF(G94="импл_",VLOOKUP(J94,quest_импл!$A$1:$J$129,7,FALSE),0))</f>
        <v>253</v>
      </c>
      <c r="Q94" t="str">
        <f>IF(G94="экспл",0,IF(G94="импл_",VLOOKUP(J94,quest_импл!$A$1:$J$129,8,FALSE),0))</f>
        <v>sound\\Kolyuchiy_li.wav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2033</v>
      </c>
      <c r="AD94" t="str">
        <f t="shared" ca="1" si="32"/>
        <v>pics\\Limon_1.jpg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33"/>
        <v>pics\\Limon_1.jpg</v>
      </c>
      <c r="AI94" t="s">
        <v>104</v>
      </c>
      <c r="AO94">
        <f t="shared" ca="1" si="34"/>
        <v>0.42912100130373709</v>
      </c>
      <c r="AP94" t="str">
        <f t="shared" ca="1" si="35"/>
        <v>pics\\Limon_1.jpg</v>
      </c>
      <c r="AS94" t="str">
        <f t="shared" ca="1" si="36"/>
        <v>pics\\Limon_1.jpg</v>
      </c>
      <c r="AT94">
        <f t="shared" ca="1" si="29"/>
        <v>0.16238048236360514</v>
      </c>
      <c r="AU94" t="s">
        <v>697</v>
      </c>
      <c r="AV94" t="str">
        <f t="shared" ca="1" si="30"/>
        <v>sound\\Redkiy_plod.wav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_Колючий_ли_</v>
      </c>
      <c r="BB94" t="str">
        <f t="shared" si="31"/>
        <v>_Колючий_ли_ФИМОН?</v>
      </c>
      <c r="BD94" cm="1">
        <f t="array" aca="1" ref="BD94" ca="1">INDEX($L$90:$L$97,(RANK(AT6,$AT$2:$AT$9)))</f>
        <v>2090</v>
      </c>
    </row>
    <row r="95" spans="1:60" hidden="1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VLOOKUP(B95,audio_list_stym!$A$3:$BP$18,38,FALSE)</f>
        <v>14</v>
      </c>
      <c r="F95" t="str">
        <f>VLOOKUP(E95,metki!$A$2:$B$9,2,FALSE)</f>
        <v>импл_новые_с_названием</v>
      </c>
      <c r="G95" t="str">
        <f t="shared" si="27"/>
        <v>импл_</v>
      </c>
      <c r="H95" t="str">
        <f>VLOOKUP(B95,audio_list_stym!$A$3:$AJ$18,6,FALSE)</f>
        <v>Gac</v>
      </c>
      <c r="I95" t="s">
        <v>693</v>
      </c>
      <c r="J95" t="str">
        <f t="shared" si="28"/>
        <v>Gac_6</v>
      </c>
      <c r="L95">
        <f>VLOOKUP(J95,total_visual_stym!$A$2:$D$129,2,FALSE)</f>
        <v>2094</v>
      </c>
      <c r="M95" t="str">
        <f>VLOOKUP(J95,total_visual_stym!$A$2:$D$129,3,FALSE)</f>
        <v>pics\\Gac_6.jpg</v>
      </c>
      <c r="N95">
        <f>VLOOKUP(J95,total_visual_stym!$A$1:$D$129,4,FALSE)</f>
        <v>211</v>
      </c>
      <c r="P95">
        <f>IF(G95="экспл",0,IF(G95="импл_",VLOOKUP(J95,quest_импл!$A$1:$J$129,7,FALSE),0))</f>
        <v>254</v>
      </c>
      <c r="Q95" t="str">
        <f>IF(G95="экспл",0,IF(G95="импл_",VLOOKUP(J95,quest_импл!$A$1:$J$129,8,FALSE),0))</f>
        <v>sound\\Oranzhrviy_li.wav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да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2017</v>
      </c>
      <c r="AD95" t="str">
        <f t="shared" ca="1" si="32"/>
        <v>pics\\Goroh_1.jpg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33"/>
        <v>pics\\Goroh_1.jpg</v>
      </c>
      <c r="AI95" t="s">
        <v>105</v>
      </c>
      <c r="AO95">
        <f t="shared" ca="1" si="34"/>
        <v>0.74804752844672007</v>
      </c>
      <c r="AP95" t="str">
        <f t="shared" ca="1" si="35"/>
        <v>pics\\Goroh_1.jpg</v>
      </c>
      <c r="AS95" t="str">
        <f t="shared" ca="1" si="36"/>
        <v>pics\\Goroh_1.jpg</v>
      </c>
      <c r="AT95">
        <f t="shared" ca="1" si="29"/>
        <v>0.2481569003098123</v>
      </c>
      <c r="AU95" t="s">
        <v>697</v>
      </c>
      <c r="AV95" t="str">
        <f t="shared" ca="1" si="30"/>
        <v>sound\\Redkiy_plod.wav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_Оранжевый_ли_</v>
      </c>
      <c r="BB95" t="str">
        <f t="shared" si="31"/>
        <v>_Оранжевый_ли_ФИМОН?</v>
      </c>
      <c r="BD95" cm="1">
        <f t="array" aca="1" ref="BD95" ca="1">INDEX($L$90:$L$97,(RANK(AT7,$AT$2:$AT$9)))</f>
        <v>2095</v>
      </c>
    </row>
    <row r="96" spans="1:60" hidden="1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VLOOKUP(B96,audio_list_stym!$A$3:$BP$18,38,FALSE)</f>
        <v>14</v>
      </c>
      <c r="F96" t="str">
        <f>VLOOKUP(E96,metki!$A$2:$B$9,2,FALSE)</f>
        <v>импл_новые_с_названием</v>
      </c>
      <c r="G96" t="str">
        <f t="shared" si="27"/>
        <v>импл_</v>
      </c>
      <c r="H96" t="str">
        <f>VLOOKUP(B96,audio_list_stym!$A$3:$AJ$18,6,FALSE)</f>
        <v>Gac</v>
      </c>
      <c r="I96" t="s">
        <v>694</v>
      </c>
      <c r="J96" t="str">
        <f t="shared" si="28"/>
        <v>Gac_7</v>
      </c>
      <c r="L96">
        <f>VLOOKUP(J96,total_visual_stym!$A$2:$D$129,2,FALSE)</f>
        <v>2095</v>
      </c>
      <c r="M96" t="str">
        <f>VLOOKUP(J96,total_visual_stym!$A$2:$D$129,3,FALSE)</f>
        <v>pics\\Gac_7.jpg</v>
      </c>
      <c r="N96">
        <f>VLOOKUP(J96,total_visual_stym!$A$1:$D$129,4,FALSE)</f>
        <v>211</v>
      </c>
      <c r="P96">
        <f>IF(G96="экспл",0,IF(G96="импл_",VLOOKUP(J96,quest_импл!$A$1:$J$129,7,FALSE),0))</f>
        <v>255</v>
      </c>
      <c r="Q96" t="str">
        <f>IF(G96="экспл",0,IF(G96="импл_",VLOOKUP(J96,quest_импл!$A$1:$J$129,8,FALSE),0))</f>
        <v>sound\\Zernistiy_li.wav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2005</v>
      </c>
      <c r="AD96" t="str">
        <f t="shared" ca="1" si="32"/>
        <v>pics\\Banan_5.jpg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33"/>
        <v>pics\\Banan_5.jpg</v>
      </c>
      <c r="AI96" t="s">
        <v>106</v>
      </c>
      <c r="AO96">
        <f t="shared" ca="1" si="34"/>
        <v>0.93261491511922878</v>
      </c>
      <c r="AP96" t="str">
        <f t="shared" ca="1" si="35"/>
        <v>pics\\Banan_5.jpg</v>
      </c>
      <c r="AS96" t="str">
        <f t="shared" ca="1" si="36"/>
        <v>pics\\Banan_5.jpg</v>
      </c>
      <c r="AT96">
        <f t="shared" ca="1" si="29"/>
        <v>0.94237030992787096</v>
      </c>
      <c r="AU96" t="s">
        <v>697</v>
      </c>
      <c r="AV96" t="str">
        <f t="shared" ca="1" si="30"/>
        <v>sound\\Noviy_plod.wav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_Зернистый_ли_</v>
      </c>
      <c r="BB96" t="str">
        <f t="shared" si="31"/>
        <v>_Зернистый_ли_ФИМОН?</v>
      </c>
      <c r="BD96" cm="1">
        <f t="array" aca="1" ref="BD96" ca="1">INDEX($L$90:$L$97,(RANK(AT8,$AT$2:$AT$9)))</f>
        <v>2096</v>
      </c>
    </row>
    <row r="97" spans="1:60" hidden="1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VLOOKUP(B97,audio_list_stym!$A$3:$BP$18,38,FALSE)</f>
        <v>14</v>
      </c>
      <c r="F97" t="str">
        <f>VLOOKUP(E97,metki!$A$2:$B$9,2,FALSE)</f>
        <v>импл_новые_с_названием</v>
      </c>
      <c r="G97" t="str">
        <f t="shared" si="27"/>
        <v>импл_</v>
      </c>
      <c r="H97" t="str">
        <f>VLOOKUP(B97,audio_list_stym!$A$3:$AJ$18,6,FALSE)</f>
        <v>Gac</v>
      </c>
      <c r="I97" t="s">
        <v>695</v>
      </c>
      <c r="J97" t="str">
        <f t="shared" si="28"/>
        <v>Gac_8</v>
      </c>
      <c r="L97">
        <f>VLOOKUP(J97,total_visual_stym!$A$2:$D$129,2,FALSE)</f>
        <v>2096</v>
      </c>
      <c r="M97" t="str">
        <f>VLOOKUP(J97,total_visual_stym!$A$2:$D$129,3,FALSE)</f>
        <v>pics\\Gac_8.jpg</v>
      </c>
      <c r="N97">
        <f>VLOOKUP(J97,total_visual_stym!$A$1:$D$129,4,FALSE)</f>
        <v>211</v>
      </c>
      <c r="P97">
        <f>IF(G97="экспл",0,IF(G97="импл_",VLOOKUP(J97,quest_импл!$A$1:$J$129,7,FALSE),0))</f>
        <v>256</v>
      </c>
      <c r="Q97" t="str">
        <f>IF(G97="экспл",0,IF(G97="импл_",VLOOKUP(J97,quest_импл!$A$1:$J$129,8,FALSE),0))</f>
        <v>sound\\Okrugliy_li.wav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2021</v>
      </c>
      <c r="AD97" t="str">
        <f t="shared" ca="1" si="32"/>
        <v>pics\\Goroh_5.jpg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33"/>
        <v>pics\\Goroh_5.jpg</v>
      </c>
      <c r="AI97" t="s">
        <v>107</v>
      </c>
      <c r="AO97">
        <f t="shared" ca="1" si="34"/>
        <v>0.65594010236875888</v>
      </c>
      <c r="AP97" t="str">
        <f t="shared" ca="1" si="35"/>
        <v>pics\\Goroh_5.jpg</v>
      </c>
      <c r="AS97" t="str">
        <f t="shared" ca="1" si="36"/>
        <v>pics\\Goroh_5.jpg</v>
      </c>
      <c r="AT97">
        <f t="shared" ca="1" si="29"/>
        <v>0.22457695709476311</v>
      </c>
      <c r="AU97" t="s">
        <v>697</v>
      </c>
      <c r="AV97" t="str">
        <f t="shared" ca="1" si="30"/>
        <v>sound\\Redkiy_plod.wav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_Округлый_ли_</v>
      </c>
      <c r="BB97" t="str">
        <f t="shared" si="31"/>
        <v>_Округлый_ли_ФИМОН?</v>
      </c>
      <c r="BD97" cm="1">
        <f t="array" aca="1" ref="BD97" ca="1">INDEX($L$90:$L$97,(RANK(AT9,$AT$2:$AT$9)))</f>
        <v>2094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VLOOKUP(B98,audio_list_stym!$A$3:$BP$18,38,FALSE)</f>
        <v>15</v>
      </c>
      <c r="F98" t="str">
        <f>VLOOKUP(E98,metki!$A$2:$B$9,2,FALSE)</f>
        <v>экспл_новые_с_названием</v>
      </c>
      <c r="G98" t="str">
        <f t="shared" ref="G98:G129" si="37">LEFT(F98,5)</f>
        <v>экспл</v>
      </c>
      <c r="H98" t="str">
        <f>VLOOKUP(B98,audio_list_stym!$A$3:$AJ$18,6,FALSE)</f>
        <v>Noni</v>
      </c>
      <c r="I98" t="s">
        <v>688</v>
      </c>
      <c r="J98" t="str">
        <f t="shared" ref="J98:J129" si="38">H98&amp;I98</f>
        <v>Noni_1</v>
      </c>
      <c r="L98">
        <f>VLOOKUP(J98,total_visual_stym!$A$2:$D$129,2,FALSE)</f>
        <v>2113</v>
      </c>
      <c r="M98" t="str">
        <f>VLOOKUP(J98,total_visual_stym!$A$2:$D$129,3,FALSE)</f>
        <v>pics\\Noni_1.jpg</v>
      </c>
      <c r="N98">
        <f>VLOOKUP(J98,total_visual_stym!$A$1:$D$129,4,FALSE)</f>
        <v>212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129</v>
      </c>
      <c r="Z98" t="str">
        <f>IF(G98="экспл",VLOOKUP(J98,quest_экспл!$A$1:$N$129,12,FALSE),IF(G98="импл_",0,0))</f>
        <v>sound\\On_beliy_vnutri.wav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2204</v>
      </c>
      <c r="AD98" t="str">
        <f t="shared" ca="1" si="32"/>
        <v>pics\\dis52.jpg</v>
      </c>
      <c r="AE98" s="22" t="str">
        <f t="array" aca="1" ref="AE98" ca="1">IF(G98="экспл",INDEX(total_visual_stym!$C$146:$C$209,(RANK(total_visual_stym!E178,total_visual_stym!$E$146:$E$209))),0)</f>
        <v>pics\\dis52.jpg</v>
      </c>
      <c r="AF98" s="22" t="str">
        <f t="shared" ca="1" si="33"/>
        <v>pics\\Kokos_6.jpg</v>
      </c>
      <c r="AI98" t="s">
        <v>108</v>
      </c>
      <c r="AO98">
        <f t="shared" ca="1" si="34"/>
        <v>0.50376382419243482</v>
      </c>
      <c r="AP98" t="str">
        <f t="shared" ca="1" si="35"/>
        <v>pics\\Kokos_6.jpg</v>
      </c>
      <c r="AS98" t="str">
        <f t="shared" ca="1" si="36"/>
        <v>pics\\Kokos_6.jpg</v>
      </c>
      <c r="AT98">
        <f t="shared" ref="AT98:AT129" ca="1" si="39">RAND()</f>
        <v>0.37030107235147103</v>
      </c>
      <c r="AU98" t="s">
        <v>697</v>
      </c>
      <c r="AV98" t="str">
        <f t="shared" ref="AV98:AV129" ca="1" si="40">INDEX($AU$2:$AU$129,(RANK(AT98,$AT$2:$AT$129)))</f>
        <v>sound\\Redkiy_plod.wav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_Он_белый_внутри?</v>
      </c>
      <c r="BA98" t="e">
        <f>VLOOKUP(Q98,audio_list_stym!$B$2:$BQ$299,68,FALSE)</f>
        <v>#N/A</v>
      </c>
      <c r="BB98" t="str">
        <f t="shared" si="31"/>
        <v>На_экране_КОДИС._Он_белый_внутри?</v>
      </c>
      <c r="BC98">
        <f>A98</f>
        <v>1213</v>
      </c>
      <c r="BD98" cm="1">
        <f t="array" aca="1" ref="BD98" ca="1">INDEX($L$98:$L$105,(RANK(AT2,$AT$2:$AT$9)))</f>
        <v>2117</v>
      </c>
      <c r="BE98" cm="1">
        <f t="array" aca="1" ref="BE98" ca="1">INDEX(BD66:BD81,(RANK(AT6,$AT$2:$AT$9)))</f>
        <v>2066</v>
      </c>
      <c r="BF98" cm="1">
        <f t="array" aca="1" ref="BF98" ca="1">INDEX(BD82:BD97,(RANK(AT6,$AT$2:$AT$9)))</f>
        <v>2081</v>
      </c>
      <c r="BG98" cm="1">
        <f t="array" aca="1" ref="BG98" ca="1">INDEX(BD106:BD129,(RANK(AT6,$AT$2:$AT$17)))</f>
        <v>2132</v>
      </c>
      <c r="BH98">
        <v>1</v>
      </c>
    </row>
    <row r="99" spans="1:60" hidden="1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VLOOKUP(B99,audio_list_stym!$A$3:$BP$18,38,FALSE)</f>
        <v>15</v>
      </c>
      <c r="F99" t="str">
        <f>VLOOKUP(E99,metki!$A$2:$B$9,2,FALSE)</f>
        <v>экспл_новые_с_названием</v>
      </c>
      <c r="G99" t="str">
        <f t="shared" si="37"/>
        <v>экспл</v>
      </c>
      <c r="H99" t="str">
        <f>VLOOKUP(B99,audio_list_stym!$A$3:$AJ$18,6,FALSE)</f>
        <v>Noni</v>
      </c>
      <c r="I99" t="s">
        <v>689</v>
      </c>
      <c r="J99" t="str">
        <f t="shared" si="38"/>
        <v>Noni_2</v>
      </c>
      <c r="L99">
        <f>VLOOKUP(J99,total_visual_stym!$A$2:$D$129,2,FALSE)</f>
        <v>2114</v>
      </c>
      <c r="M99" t="str">
        <f>VLOOKUP(J99,total_visual_stym!$A$2:$D$129,3,FALSE)</f>
        <v>pics\\Noni_2.jpg</v>
      </c>
      <c r="N99">
        <f>VLOOKUP(J99,total_visual_stym!$A$1:$D$129,4,FALSE)</f>
        <v>212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130</v>
      </c>
      <c r="Z99" t="str">
        <f>IF(G99="экспл",VLOOKUP(J99,quest_экспл!$A$1:$N$129,12,FALSE),IF(G99="импл_",0,0))</f>
        <v>sound\\Rebristiy_li_on.wav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2182</v>
      </c>
      <c r="AD99" t="str">
        <f t="shared" ca="1" si="32"/>
        <v>pics\\dis30.jpg</v>
      </c>
      <c r="AE99" s="22" t="str">
        <f t="array" aca="1" ref="AE99" ca="1">IF(G99="экспл",INDEX(total_visual_stym!$C$146:$C$209,(RANK(total_visual_stym!E179,total_visual_stym!$E$146:$E$209))),0)</f>
        <v>pics\\dis30.jpg</v>
      </c>
      <c r="AF99" s="22" t="str">
        <f t="shared" ca="1" si="33"/>
        <v>pics\\Goroh_6.jpg</v>
      </c>
      <c r="AI99" t="s">
        <v>109</v>
      </c>
      <c r="AO99">
        <f t="shared" ca="1" si="34"/>
        <v>0.63725912215454683</v>
      </c>
      <c r="AP99" t="str">
        <f t="shared" ca="1" si="35"/>
        <v>pics\\Goroh_6.jpg</v>
      </c>
      <c r="AS99" t="str">
        <f t="shared" ca="1" si="36"/>
        <v>pics\\Goroh_6.jpg</v>
      </c>
      <c r="AT99">
        <f t="shared" ca="1" si="39"/>
        <v>0.6660044375314994</v>
      </c>
      <c r="AU99" t="s">
        <v>697</v>
      </c>
      <c r="AV99" t="str">
        <f t="shared" ca="1" si="40"/>
        <v>sound\\Noviy_plod.wav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_Ребристый_ли_он?</v>
      </c>
      <c r="BA99" t="e">
        <f>VLOOKUP(Q99,audio_list_stym!$B$2:$BQ$299,68,FALSE)</f>
        <v>#N/A</v>
      </c>
      <c r="BB99" t="str">
        <f t="shared" si="31"/>
        <v>Посмотрите,_вот_КОДИС._Ребристый_ли_он?</v>
      </c>
      <c r="BD99" cm="1">
        <f t="array" aca="1" ref="BD99" ca="1">INDEX($L$98:$L$105,(RANK(AT3,$AT$2:$AT$9)))</f>
        <v>2113</v>
      </c>
    </row>
    <row r="100" spans="1:60" hidden="1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VLOOKUP(B100,audio_list_stym!$A$3:$BP$18,38,FALSE)</f>
        <v>15</v>
      </c>
      <c r="F100" t="str">
        <f>VLOOKUP(E100,metki!$A$2:$B$9,2,FALSE)</f>
        <v>экспл_новые_с_названием</v>
      </c>
      <c r="G100" t="str">
        <f t="shared" si="37"/>
        <v>экспл</v>
      </c>
      <c r="H100" t="str">
        <f>VLOOKUP(B100,audio_list_stym!$A$3:$AJ$18,6,FALSE)</f>
        <v>Noni</v>
      </c>
      <c r="I100" t="s">
        <v>690</v>
      </c>
      <c r="J100" t="str">
        <f t="shared" si="38"/>
        <v>Noni_3</v>
      </c>
      <c r="L100">
        <f>VLOOKUP(J100,total_visual_stym!$A$2:$D$129,2,FALSE)</f>
        <v>2115</v>
      </c>
      <c r="M100" t="str">
        <f>VLOOKUP(J100,total_visual_stym!$A$2:$D$129,3,FALSE)</f>
        <v>pics\\Noni_3.jpg</v>
      </c>
      <c r="N100">
        <f>VLOOKUP(J100,total_visual_stym!$A$1:$D$129,4,FALSE)</f>
        <v>212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131</v>
      </c>
      <c r="Z100" t="str">
        <f>IF(G100="экспл",VLOOKUP(J100,quest_экспл!$A$1:$N$129,12,FALSE),IF(G100="импл_",0,0))</f>
        <v>sound\\Goluboy_li_on.wav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2174</v>
      </c>
      <c r="AD100" t="str">
        <f t="shared" ca="1" si="32"/>
        <v>pics\\dis7.jpg</v>
      </c>
      <c r="AE100" s="22" t="str">
        <f t="array" aca="1" ref="AE100" ca="1">IF(G100="экспл",INDEX(total_visual_stym!$C$146:$C$209,(RANK(total_visual_stym!E180,total_visual_stym!$E$146:$E$209))),0)</f>
        <v>pics\\dis7.jpg</v>
      </c>
      <c r="AF100" s="22" t="str">
        <f t="shared" ca="1" si="33"/>
        <v>pics\\Finik_3.jpg</v>
      </c>
      <c r="AI100" t="s">
        <v>110</v>
      </c>
      <c r="AO100">
        <f t="shared" ca="1" si="34"/>
        <v>0.8161563432116592</v>
      </c>
      <c r="AP100" t="str">
        <f t="shared" ca="1" si="35"/>
        <v>pics\\Finik_3.jpg</v>
      </c>
      <c r="AS100" t="str">
        <f t="shared" ca="1" si="36"/>
        <v>pics\\Finik_3.jpg</v>
      </c>
      <c r="AT100">
        <f t="shared" ca="1" si="39"/>
        <v>0.34607858970033745</v>
      </c>
      <c r="AU100" t="s">
        <v>697</v>
      </c>
      <c r="AV100" t="str">
        <f t="shared" ca="1" si="40"/>
        <v>sound\\Redkiy_plod.wav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_Голубой_ли_он?</v>
      </c>
      <c r="BA100" t="e">
        <f>VLOOKUP(Q100,audio_list_stym!$B$2:$BQ$299,68,FALSE)</f>
        <v>#N/A</v>
      </c>
      <c r="BB100" t="str">
        <f t="shared" si="31"/>
        <v>Вот_КОДИС._Голубой_ли_он?</v>
      </c>
      <c r="BD100" cm="1">
        <f t="array" aca="1" ref="BD100" ca="1">INDEX($L$98:$L$105,(RANK(AT4,$AT$2:$AT$9)))</f>
        <v>2116</v>
      </c>
    </row>
    <row r="101" spans="1:60" hidden="1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VLOOKUP(B101,audio_list_stym!$A$3:$BP$18,38,FALSE)</f>
        <v>15</v>
      </c>
      <c r="F101" t="str">
        <f>VLOOKUP(E101,metki!$A$2:$B$9,2,FALSE)</f>
        <v>экспл_новые_с_названием</v>
      </c>
      <c r="G101" t="str">
        <f t="shared" si="37"/>
        <v>экспл</v>
      </c>
      <c r="H101" t="str">
        <f>VLOOKUP(B101,audio_list_stym!$A$3:$AJ$18,6,FALSE)</f>
        <v>Noni</v>
      </c>
      <c r="I101" t="s">
        <v>691</v>
      </c>
      <c r="J101" t="str">
        <f t="shared" si="38"/>
        <v>Noni_4</v>
      </c>
      <c r="L101">
        <f>VLOOKUP(J101,total_visual_stym!$A$2:$D$129,2,FALSE)</f>
        <v>2116</v>
      </c>
      <c r="M101" t="str">
        <f>VLOOKUP(J101,total_visual_stym!$A$2:$D$129,3,FALSE)</f>
        <v>pics\\Noni_4.jpg</v>
      </c>
      <c r="N101">
        <f>VLOOKUP(J101,total_visual_stym!$A$1:$D$129,4,FALSE)</f>
        <v>212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132</v>
      </c>
      <c r="Z101" t="str">
        <f>IF(G101="экспл",VLOOKUP(J101,quest_экспл!$A$1:$N$129,12,FALSE),IF(G101="импл_",0,0))</f>
        <v>sound\\On_s_bugorkami.wav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2211</v>
      </c>
      <c r="AD101" t="str">
        <f t="shared" ca="1" si="32"/>
        <v>pics\\dis60.jpg</v>
      </c>
      <c r="AE101" s="22" t="str">
        <f t="array" aca="1" ref="AE101" ca="1">IF(G101="экспл",INDEX(total_visual_stym!$C$146:$C$209,(RANK(total_visual_stym!E181,total_visual_stym!$E$146:$E$209))),0)</f>
        <v>pics\\dis60.jpg</v>
      </c>
      <c r="AF101" s="22" t="str">
        <f t="shared" ca="1" si="33"/>
        <v>pics\\Redis_6.jpg</v>
      </c>
      <c r="AI101" t="s">
        <v>111</v>
      </c>
      <c r="AO101">
        <f t="shared" ca="1" si="34"/>
        <v>0.24113713421386029</v>
      </c>
      <c r="AP101" t="str">
        <f t="shared" ca="1" si="35"/>
        <v>pics\\Redis_6.jpg</v>
      </c>
      <c r="AS101" t="str">
        <f t="shared" ca="1" si="36"/>
        <v>pics\\Redis_6.jpg</v>
      </c>
      <c r="AT101">
        <f t="shared" ca="1" si="39"/>
        <v>0.18892942993995032</v>
      </c>
      <c r="AU101" t="s">
        <v>697</v>
      </c>
      <c r="AV101" t="str">
        <f t="shared" ca="1" si="40"/>
        <v>sound\\Redkiy_plod.wav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_Он_с_бугорками?</v>
      </c>
      <c r="BA101" t="e">
        <f>VLOOKUP(Q101,audio_list_stym!$B$2:$BQ$299,68,FALSE)</f>
        <v>#N/A</v>
      </c>
      <c r="BB101" t="str">
        <f t="shared" si="31"/>
        <v>Это_КОДИС._Он_с_бугорками?</v>
      </c>
      <c r="BD101" cm="1">
        <f t="array" aca="1" ref="BD101" ca="1">INDEX($L$98:$L$105,(RANK(AT5,$AT$2:$AT$9)))</f>
        <v>2115</v>
      </c>
    </row>
    <row r="102" spans="1:60" hidden="1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VLOOKUP(B102,audio_list_stym!$A$3:$BP$18,38,FALSE)</f>
        <v>15</v>
      </c>
      <c r="F102" t="str">
        <f>VLOOKUP(E102,metki!$A$2:$B$9,2,FALSE)</f>
        <v>экспл_новые_с_названием</v>
      </c>
      <c r="G102" t="str">
        <f t="shared" si="37"/>
        <v>экспл</v>
      </c>
      <c r="H102" t="str">
        <f>VLOOKUP(B102,audio_list_stym!$A$3:$AJ$18,6,FALSE)</f>
        <v>Noni</v>
      </c>
      <c r="I102" t="s">
        <v>692</v>
      </c>
      <c r="J102" t="str">
        <f t="shared" si="38"/>
        <v>Noni_5</v>
      </c>
      <c r="L102">
        <f>VLOOKUP(J102,total_visual_stym!$A$2:$D$129,2,FALSE)</f>
        <v>2117</v>
      </c>
      <c r="M102" t="str">
        <f>VLOOKUP(J102,total_visual_stym!$A$2:$D$129,3,FALSE)</f>
        <v>pics\\Noni_5.jpg</v>
      </c>
      <c r="N102">
        <f>VLOOKUP(J102,total_visual_stym!$A$1:$D$129,4,FALSE)</f>
        <v>212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133</v>
      </c>
      <c r="Z102" t="str">
        <f>IF(G102="экспл",VLOOKUP(J102,quest_экспл!$A$1:$N$129,12,FALSE),IF(G102="импл_",0,0))</f>
        <v>sound\\Ovalniy_li_on.wav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2188</v>
      </c>
      <c r="AD102" t="str">
        <f t="shared" ca="1" si="32"/>
        <v>pics\\dis3.jpg</v>
      </c>
      <c r="AE102" s="22" t="str">
        <f t="array" aca="1" ref="AE102" ca="1">IF(G102="экспл",INDEX(total_visual_stym!$C$146:$C$209,(RANK(total_visual_stym!E182,total_visual_stym!$E$146:$E$209))),0)</f>
        <v>pics\\dis3.jpg</v>
      </c>
      <c r="AF102" s="22" t="str">
        <f t="shared" ca="1" si="33"/>
        <v>pics\\Tomat_1.jpg</v>
      </c>
      <c r="AI102" t="s">
        <v>112</v>
      </c>
      <c r="AO102">
        <f t="shared" ca="1" si="34"/>
        <v>0.19312174059716991</v>
      </c>
      <c r="AP102" t="str">
        <f t="shared" ca="1" si="35"/>
        <v>pics\\Tomat_1.jpg</v>
      </c>
      <c r="AS102" t="str">
        <f t="shared" ca="1" si="36"/>
        <v>pics\\Tomat_1.jpg</v>
      </c>
      <c r="AT102">
        <f t="shared" ca="1" si="39"/>
        <v>0.96206286912859151</v>
      </c>
      <c r="AU102" t="s">
        <v>697</v>
      </c>
      <c r="AV102" t="str">
        <f t="shared" ca="1" si="40"/>
        <v>sound\\Noviy_plod.wav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_Овальный_ли_он?</v>
      </c>
      <c r="BA102" t="e">
        <f>VLOOKUP(Q102,audio_list_stym!$B$2:$BQ$299,68,FALSE)</f>
        <v>#N/A</v>
      </c>
      <c r="BB102" t="str">
        <f t="shared" si="31"/>
        <v>На_картинке_КОДИС._Овальный_ли_он?</v>
      </c>
      <c r="BD102" cm="1">
        <f t="array" aca="1" ref="BD102" ca="1">INDEX($L$98:$L$105,(RANK(AT6,$AT$2:$AT$9)))</f>
        <v>2114</v>
      </c>
    </row>
    <row r="103" spans="1:60" hidden="1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VLOOKUP(B103,audio_list_stym!$A$3:$BP$18,38,FALSE)</f>
        <v>15</v>
      </c>
      <c r="F103" t="str">
        <f>VLOOKUP(E103,metki!$A$2:$B$9,2,FALSE)</f>
        <v>экспл_новые_с_названием</v>
      </c>
      <c r="G103" t="str">
        <f t="shared" si="37"/>
        <v>экспл</v>
      </c>
      <c r="H103" t="str">
        <f>VLOOKUP(B103,audio_list_stym!$A$3:$AJ$18,6,FALSE)</f>
        <v>Noni</v>
      </c>
      <c r="I103" t="s">
        <v>693</v>
      </c>
      <c r="J103" t="str">
        <f t="shared" si="38"/>
        <v>Noni_6</v>
      </c>
      <c r="L103">
        <f>VLOOKUP(J103,total_visual_stym!$A$2:$D$129,2,FALSE)</f>
        <v>2118</v>
      </c>
      <c r="M103" t="str">
        <f>VLOOKUP(J103,total_visual_stym!$A$2:$D$129,3,FALSE)</f>
        <v>pics\\Noni_6.jpg</v>
      </c>
      <c r="N103">
        <f>VLOOKUP(J103,total_visual_stym!$A$1:$D$129,4,FALSE)</f>
        <v>212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134</v>
      </c>
      <c r="Z103" t="str">
        <f>IF(G103="экспл",VLOOKUP(J103,quest_экспл!$A$1:$N$129,12,FALSE),IF(G103="импл_",0,0))</f>
        <v>sound\\Zhidkiy_li_on.wav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2202</v>
      </c>
      <c r="AD103" t="str">
        <f t="shared" ca="1" si="32"/>
        <v>pics\\dis47.jpg</v>
      </c>
      <c r="AE103" s="22" t="str">
        <f t="array" aca="1" ref="AE103" ca="1">IF(G103="экспл",INDEX(total_visual_stym!$C$146:$C$209,(RANK(total_visual_stym!E183,total_visual_stym!$E$146:$E$209))),0)</f>
        <v>pics\\dis47.jpg</v>
      </c>
      <c r="AF103" s="22" t="str">
        <f t="shared" ca="1" si="33"/>
        <v>pics\\Kokos_2.jpg</v>
      </c>
      <c r="AI103" t="s">
        <v>113</v>
      </c>
      <c r="AO103">
        <f t="shared" ca="1" si="34"/>
        <v>0.58285029010780187</v>
      </c>
      <c r="AP103" t="str">
        <f t="shared" ca="1" si="35"/>
        <v>pics\\Kokos_2.jpg</v>
      </c>
      <c r="AS103" t="str">
        <f t="shared" ca="1" si="36"/>
        <v>pics\\Kokos_2.jpg</v>
      </c>
      <c r="AT103">
        <f t="shared" ca="1" si="39"/>
        <v>0.5509684598469401</v>
      </c>
      <c r="AU103" t="s">
        <v>697</v>
      </c>
      <c r="AV103" t="str">
        <f t="shared" ca="1" si="40"/>
        <v>sound\\Noviy_plod.wav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_Жидкий_ли_он?</v>
      </c>
      <c r="BA103" t="e">
        <f>VLOOKUP(Q103,audio_list_stym!$B$2:$BQ$299,68,FALSE)</f>
        <v>#N/A</v>
      </c>
      <c r="BB103" t="str">
        <f t="shared" si="31"/>
        <v>На_мониторе_КОДИС._Жидкий_ли_он?</v>
      </c>
      <c r="BD103" cm="1">
        <f t="array" aca="1" ref="BD103" ca="1">INDEX($L$98:$L$105,(RANK(AT7,$AT$2:$AT$9)))</f>
        <v>2119</v>
      </c>
    </row>
    <row r="104" spans="1:60" hidden="1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VLOOKUP(B104,audio_list_stym!$A$3:$BP$18,38,FALSE)</f>
        <v>15</v>
      </c>
      <c r="F104" t="str">
        <f>VLOOKUP(E104,metki!$A$2:$B$9,2,FALSE)</f>
        <v>экспл_новые_с_названием</v>
      </c>
      <c r="G104" t="str">
        <f t="shared" si="37"/>
        <v>экспл</v>
      </c>
      <c r="H104" t="str">
        <f>VLOOKUP(B104,audio_list_stym!$A$3:$AJ$18,6,FALSE)</f>
        <v>Noni</v>
      </c>
      <c r="I104" t="s">
        <v>694</v>
      </c>
      <c r="J104" t="str">
        <f t="shared" si="38"/>
        <v>Noni_7</v>
      </c>
      <c r="L104">
        <f>VLOOKUP(J104,total_visual_stym!$A$2:$D$129,2,FALSE)</f>
        <v>2119</v>
      </c>
      <c r="M104" t="str">
        <f>VLOOKUP(J104,total_visual_stym!$A$2:$D$129,3,FALSE)</f>
        <v>pics\\Noni_7.jpg</v>
      </c>
      <c r="N104">
        <f>VLOOKUP(J104,total_visual_stym!$A$1:$D$129,4,FALSE)</f>
        <v>212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135</v>
      </c>
      <c r="Z104" t="str">
        <f>IF(G104="экспл",VLOOKUP(J104,quest_экспл!$A$1:$N$129,12,FALSE),IF(G104="импл_",0,0))</f>
        <v>sound\\On_lohmatiy.wav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2196</v>
      </c>
      <c r="AD104" t="str">
        <f t="shared" ca="1" si="32"/>
        <v>pics\\dis40.jpg</v>
      </c>
      <c r="AE104" s="22" t="str">
        <f t="array" aca="1" ref="AE104" ca="1">IF(G104="экспл",INDEX(total_visual_stym!$C$146:$C$209,(RANK(total_visual_stym!E184,total_visual_stym!$E$146:$E$209))),0)</f>
        <v>pics\\dis40.jpg</v>
      </c>
      <c r="AF104" s="22" t="str">
        <f t="shared" ca="1" si="33"/>
        <v>pics\\Redis_2.jpg</v>
      </c>
      <c r="AI104" t="s">
        <v>114</v>
      </c>
      <c r="AO104">
        <f t="shared" ca="1" si="34"/>
        <v>0.28760038734365012</v>
      </c>
      <c r="AP104" t="str">
        <f t="shared" ca="1" si="35"/>
        <v>pics\\Redis_2.jpg</v>
      </c>
      <c r="AS104" t="str">
        <f t="shared" ca="1" si="36"/>
        <v>pics\\Redis_2.jpg</v>
      </c>
      <c r="AT104">
        <f t="shared" ca="1" si="39"/>
        <v>0.14430298440120393</v>
      </c>
      <c r="AU104" t="s">
        <v>697</v>
      </c>
      <c r="AV104" t="str">
        <f t="shared" ca="1" si="40"/>
        <v>sound\\Redkiy_plod.wav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_Он_лохматый?</v>
      </c>
      <c r="BA104" t="e">
        <f>VLOOKUP(Q104,audio_list_stym!$B$2:$BQ$299,68,FALSE)</f>
        <v>#N/A</v>
      </c>
      <c r="BB104" t="str">
        <f t="shared" si="31"/>
        <v>Перед_Вами_КОДИС._Он_лохматый?</v>
      </c>
      <c r="BD104" cm="1">
        <f t="array" aca="1" ref="BD104" ca="1">INDEX($L$98:$L$105,(RANK(AT8,$AT$2:$AT$9)))</f>
        <v>2120</v>
      </c>
    </row>
    <row r="105" spans="1:60" hidden="1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VLOOKUP(B105,audio_list_stym!$A$3:$BP$18,38,FALSE)</f>
        <v>15</v>
      </c>
      <c r="F105" t="str">
        <f>VLOOKUP(E105,metki!$A$2:$B$9,2,FALSE)</f>
        <v>экспл_новые_с_названием</v>
      </c>
      <c r="G105" t="str">
        <f t="shared" si="37"/>
        <v>экспл</v>
      </c>
      <c r="H105" t="str">
        <f>VLOOKUP(B105,audio_list_stym!$A$3:$AJ$18,6,FALSE)</f>
        <v>Noni</v>
      </c>
      <c r="I105" t="s">
        <v>695</v>
      </c>
      <c r="J105" t="str">
        <f t="shared" si="38"/>
        <v>Noni_8</v>
      </c>
      <c r="L105">
        <f>VLOOKUP(J105,total_visual_stym!$A$2:$D$129,2,FALSE)</f>
        <v>2120</v>
      </c>
      <c r="M105" t="str">
        <f>VLOOKUP(J105,total_visual_stym!$A$2:$D$129,3,FALSE)</f>
        <v>pics\\Noni_8.jpg</v>
      </c>
      <c r="N105">
        <f>VLOOKUP(J105,total_visual_stym!$A$1:$D$129,4,FALSE)</f>
        <v>212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136</v>
      </c>
      <c r="Z105" t="str">
        <f>IF(G105="экспл",VLOOKUP(J105,quest_экспл!$A$1:$N$129,12,FALSE),IF(G105="импл_",0,0))</f>
        <v>sound\\On_zolotistiy.wav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2216</v>
      </c>
      <c r="AD105" t="str">
        <f t="shared" ca="1" si="32"/>
        <v>pics\\dis59.jpg</v>
      </c>
      <c r="AE105" s="22" t="str">
        <f t="array" aca="1" ref="AE105" ca="1">IF(G105="экспл",INDEX(total_visual_stym!$C$146:$C$209,(RANK(total_visual_stym!E185,total_visual_stym!$E$146:$E$209))),0)</f>
        <v>pics\\dis59.jpg</v>
      </c>
      <c r="AF105" s="22" t="str">
        <f t="shared" ca="1" si="33"/>
        <v>pics\\Banan_3.jpg</v>
      </c>
      <c r="AI105" t="s">
        <v>115</v>
      </c>
      <c r="AO105">
        <f t="shared" ca="1" si="34"/>
        <v>0.95623403452958444</v>
      </c>
      <c r="AP105" t="str">
        <f t="shared" ca="1" si="35"/>
        <v>pics\\Banan_3.jpg</v>
      </c>
      <c r="AS105" t="str">
        <f t="shared" ca="1" si="36"/>
        <v>pics\\Banan_3.jpg</v>
      </c>
      <c r="AT105">
        <f t="shared" ca="1" si="39"/>
        <v>0.62445113698201926</v>
      </c>
      <c r="AU105" t="s">
        <v>697</v>
      </c>
      <c r="AV105" t="str">
        <f t="shared" ca="1" si="40"/>
        <v>sound\\Noviy_plod.wav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_Он_золотистый?</v>
      </c>
      <c r="BA105" t="e">
        <f>VLOOKUP(Q105,audio_list_stym!$B$2:$BQ$299,68,FALSE)</f>
        <v>#N/A</v>
      </c>
      <c r="BB105" t="str">
        <f t="shared" si="31"/>
        <v>Вы_видите_КОДИС._Он_золотистый?</v>
      </c>
      <c r="BD105" cm="1">
        <f t="array" aca="1" ref="BD105" ca="1">INDEX($L$98:$L$105,(RANK(AT9,$AT$2:$AT$9)))</f>
        <v>2118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VLOOKUP(B106,audio_list_stym!$A$3:$BP$18,38,FALSE)</f>
        <v>16</v>
      </c>
      <c r="F106" t="str">
        <f>VLOOKUP(E106,metki!$A$2:$B$9,2,FALSE)</f>
        <v>импл_новые_без_названия</v>
      </c>
      <c r="G106" t="str">
        <f t="shared" si="37"/>
        <v>импл_</v>
      </c>
      <c r="H106" t="str">
        <f>VLOOKUP(B106,audio_list_stym!$A$3:$AJ$18,6,FALSE)</f>
        <v>Sapota</v>
      </c>
      <c r="I106" t="s">
        <v>688</v>
      </c>
      <c r="J106" t="str">
        <f t="shared" si="38"/>
        <v>Sapota_1</v>
      </c>
      <c r="L106">
        <f>VLOOKUP(J106,total_visual_stym!$A$2:$D$129,2,FALSE)</f>
        <v>2129</v>
      </c>
      <c r="M106" t="str">
        <f>VLOOKUP(J106,total_visual_stym!$A$2:$D$129,3,FALSE)</f>
        <v>pics\\Sapota_1.jpg</v>
      </c>
      <c r="N106">
        <f>VLOOKUP(J106,total_visual_stym!$A$1:$D$129,4,FALSE)</f>
        <v>213</v>
      </c>
      <c r="P106">
        <f>IF(G106="экспл",0,IF(G106="импл_",VLOOKUP(J106,quest_импл!$A$1:$J$129,7,FALSE),0))</f>
        <v>265</v>
      </c>
      <c r="Q106" t="str">
        <f>IF(G106="экспл",0,IF(G106="импл_",VLOOKUP(J106,quest_импл!$A$1:$J$129,8,FALSE),0))</f>
        <v>sound\\Sharoobrazniy_li.wav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2020</v>
      </c>
      <c r="AD106" t="str">
        <f t="shared" ca="1" si="32"/>
        <v>pics\\Goroh_4.jpg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33"/>
        <v>pics\\Goroh_4.jpg</v>
      </c>
      <c r="AI106" t="s">
        <v>116</v>
      </c>
      <c r="AO106">
        <f t="shared" ca="1" si="34"/>
        <v>0.69729523982395869</v>
      </c>
      <c r="AP106" t="str">
        <f t="shared" ca="1" si="35"/>
        <v>pics\\Goroh_4.jpg</v>
      </c>
      <c r="AS106" t="str">
        <f t="shared" ca="1" si="36"/>
        <v>pics\\Goroh_4.jpg</v>
      </c>
      <c r="AT106">
        <f t="shared" ca="1" si="39"/>
        <v>0.26990359560549704</v>
      </c>
      <c r="AU106" t="s">
        <v>697</v>
      </c>
      <c r="AV106" t="str">
        <f t="shared" ca="1" si="40"/>
        <v>sound\\Redkiy_plod.wav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_Шарообразный_ли_</v>
      </c>
      <c r="BB106" t="str">
        <f t="shared" si="31"/>
        <v>_Шарообразный_ли_XXXXX?</v>
      </c>
      <c r="BC106">
        <f>A106</f>
        <v>1214</v>
      </c>
      <c r="BD106" cm="1">
        <f t="array" aca="1" ref="BD106" ca="1">INDEX($L$106:$L$113,(RANK(AT2,$AT$2:$AT$9)))</f>
        <v>2133</v>
      </c>
      <c r="BE106" cm="1">
        <f t="array" aca="1" ref="BE106" ca="1">INDEX(BD66:BD81,(RANK(AT7,$AT$2:$AT$17)))</f>
        <v>2079</v>
      </c>
      <c r="BF106" cm="1">
        <f t="array" aca="1" ref="BF106" ca="1">INDEX(BD90:BD105,(RANK(AT7,$AT$2:$AT$17)))</f>
        <v>2119</v>
      </c>
      <c r="BG106" cm="1">
        <f t="array" aca="1" ref="BG106" ca="1">INDEX(BD114:BD129,(RANK(AT7,$AT$2:$AT$9)))</f>
        <v>2144</v>
      </c>
      <c r="BH106">
        <v>1</v>
      </c>
    </row>
    <row r="107" spans="1:60" hidden="1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VLOOKUP(B107,audio_list_stym!$A$3:$BP$18,38,FALSE)</f>
        <v>16</v>
      </c>
      <c r="F107" t="str">
        <f>VLOOKUP(E107,metki!$A$2:$B$9,2,FALSE)</f>
        <v>импл_новые_без_названия</v>
      </c>
      <c r="G107" t="str">
        <f t="shared" si="37"/>
        <v>импл_</v>
      </c>
      <c r="H107" t="str">
        <f>VLOOKUP(B107,audio_list_stym!$A$3:$AJ$18,6,FALSE)</f>
        <v>Sapota</v>
      </c>
      <c r="I107" t="s">
        <v>689</v>
      </c>
      <c r="J107" t="str">
        <f t="shared" si="38"/>
        <v>Sapota_2</v>
      </c>
      <c r="L107">
        <f>VLOOKUP(J107,total_visual_stym!$A$2:$D$129,2,FALSE)</f>
        <v>2130</v>
      </c>
      <c r="M107" t="str">
        <f>VLOOKUP(J107,total_visual_stym!$A$2:$D$129,3,FALSE)</f>
        <v>pics\\Sapota_2.jpg</v>
      </c>
      <c r="N107">
        <f>VLOOKUP(J107,total_visual_stym!$A$1:$D$129,4,FALSE)</f>
        <v>213</v>
      </c>
      <c r="P107">
        <f>IF(G107="экспл",0,IF(G107="импл_",VLOOKUP(J107,quest_импл!$A$1:$J$129,7,FALSE),0))</f>
        <v>266</v>
      </c>
      <c r="Q107" t="str">
        <f>IF(G107="экспл",0,IF(G107="импл_",VLOOKUP(J107,quest_импл!$A$1:$J$129,8,FALSE),0))</f>
        <v>sound\\Nadrezan_li.wav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2015</v>
      </c>
      <c r="AD107" t="str">
        <f t="shared" ca="1" si="32"/>
        <v>pics\\Finik_7.jpg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33"/>
        <v>pics\\Finik_7.jpg</v>
      </c>
      <c r="AI107" t="s">
        <v>117</v>
      </c>
      <c r="AO107">
        <f t="shared" ca="1" si="34"/>
        <v>0.75738472716636518</v>
      </c>
      <c r="AP107" t="str">
        <f t="shared" ca="1" si="35"/>
        <v>pics\\Finik_7.jpg</v>
      </c>
      <c r="AS107" t="str">
        <f t="shared" ca="1" si="36"/>
        <v>pics\\Finik_7.jpg</v>
      </c>
      <c r="AT107">
        <f t="shared" ca="1" si="39"/>
        <v>0.22130379764967978</v>
      </c>
      <c r="AU107" t="s">
        <v>697</v>
      </c>
      <c r="AV107" t="str">
        <f t="shared" ca="1" si="40"/>
        <v>sound\\Redkiy_plod.wav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_Надрезан_ли_</v>
      </c>
      <c r="BB107" t="str">
        <f t="shared" si="31"/>
        <v>_Надрезан_ли_XXXXX?</v>
      </c>
      <c r="BD107" cm="1">
        <f t="array" aca="1" ref="BD107" ca="1">INDEX($L$106:$L$113,(RANK(AT3,$AT$2:$AT$9)))</f>
        <v>2129</v>
      </c>
    </row>
    <row r="108" spans="1:60" hidden="1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VLOOKUP(B108,audio_list_stym!$A$3:$BP$18,38,FALSE)</f>
        <v>16</v>
      </c>
      <c r="F108" t="str">
        <f>VLOOKUP(E108,metki!$A$2:$B$9,2,FALSE)</f>
        <v>импл_новые_без_названия</v>
      </c>
      <c r="G108" t="str">
        <f t="shared" si="37"/>
        <v>импл_</v>
      </c>
      <c r="H108" t="str">
        <f>VLOOKUP(B108,audio_list_stym!$A$3:$AJ$18,6,FALSE)</f>
        <v>Sapota</v>
      </c>
      <c r="I108" t="s">
        <v>690</v>
      </c>
      <c r="J108" t="str">
        <f t="shared" si="38"/>
        <v>Sapota_3</v>
      </c>
      <c r="L108">
        <f>VLOOKUP(J108,total_visual_stym!$A$2:$D$129,2,FALSE)</f>
        <v>2131</v>
      </c>
      <c r="M108" t="str">
        <f>VLOOKUP(J108,total_visual_stym!$A$2:$D$129,3,FALSE)</f>
        <v>pics\\Sapota_3.jpg</v>
      </c>
      <c r="N108">
        <f>VLOOKUP(J108,total_visual_stym!$A$1:$D$129,4,FALSE)</f>
        <v>213</v>
      </c>
      <c r="P108">
        <f>IF(G108="экспл",0,IF(G108="импл_",VLOOKUP(J108,quest_импл!$A$1:$J$129,7,FALSE),0))</f>
        <v>267</v>
      </c>
      <c r="Q108" t="str">
        <f>IF(G108="экспл",0,IF(G108="импл_",VLOOKUP(J108,quest_импл!$A$1:$J$129,8,FALSE),0))</f>
        <v>sound\\Perekruchen_li.wav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2039</v>
      </c>
      <c r="AD108" t="str">
        <f t="shared" ca="1" si="32"/>
        <v>pics\\Limon_7.jpg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33"/>
        <v>pics\\Limon_7.jpg</v>
      </c>
      <c r="AI108" t="s">
        <v>118</v>
      </c>
      <c r="AO108">
        <f t="shared" ca="1" si="34"/>
        <v>0.36103609775101408</v>
      </c>
      <c r="AP108" t="str">
        <f t="shared" ca="1" si="35"/>
        <v>pics\\Limon_7.jpg</v>
      </c>
      <c r="AS108" t="str">
        <f t="shared" ca="1" si="36"/>
        <v>pics\\Limon_7.jpg</v>
      </c>
      <c r="AT108">
        <f t="shared" ca="1" si="39"/>
        <v>0.12575242076672988</v>
      </c>
      <c r="AU108" t="s">
        <v>697</v>
      </c>
      <c r="AV108" t="str">
        <f t="shared" ca="1" si="40"/>
        <v>sound\\Redkiy_plod.wav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_Перекручен_ли_</v>
      </c>
      <c r="BB108" t="str">
        <f t="shared" si="31"/>
        <v>_Перекручен_ли_XXXXX?</v>
      </c>
      <c r="BD108" cm="1">
        <f t="array" aca="1" ref="BD108" ca="1">INDEX($L$106:$L$113,(RANK(AT4,$AT$2:$AT$9)))</f>
        <v>2132</v>
      </c>
    </row>
    <row r="109" spans="1:60" hidden="1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VLOOKUP(B109,audio_list_stym!$A$3:$BP$18,38,FALSE)</f>
        <v>16</v>
      </c>
      <c r="F109" t="str">
        <f>VLOOKUP(E109,metki!$A$2:$B$9,2,FALSE)</f>
        <v>импл_новые_без_названия</v>
      </c>
      <c r="G109" t="str">
        <f t="shared" si="37"/>
        <v>импл_</v>
      </c>
      <c r="H109" t="str">
        <f>VLOOKUP(B109,audio_list_stym!$A$3:$AJ$18,6,FALSE)</f>
        <v>Sapota</v>
      </c>
      <c r="I109" t="s">
        <v>691</v>
      </c>
      <c r="J109" t="str">
        <f t="shared" si="38"/>
        <v>Sapota_4</v>
      </c>
      <c r="L109">
        <f>VLOOKUP(J109,total_visual_stym!$A$2:$D$129,2,FALSE)</f>
        <v>2132</v>
      </c>
      <c r="M109" t="str">
        <f>VLOOKUP(J109,total_visual_stym!$A$2:$D$129,3,FALSE)</f>
        <v>pics\\Sapota_4.jpg</v>
      </c>
      <c r="N109">
        <f>VLOOKUP(J109,total_visual_stym!$A$1:$D$129,4,FALSE)</f>
        <v>213</v>
      </c>
      <c r="P109">
        <f>IF(G109="экспл",0,IF(G109="импл_",VLOOKUP(J109,quest_импл!$A$1:$J$129,7,FALSE),0))</f>
        <v>268</v>
      </c>
      <c r="Q109" t="str">
        <f>IF(G109="экспл",0,IF(G109="импл_",VLOOKUP(J109,quest_импл!$A$1:$J$129,8,FALSE),0))</f>
        <v>sound\\Sorvan_li.wav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2064</v>
      </c>
      <c r="AD109" t="str">
        <f t="shared" ca="1" si="32"/>
        <v>pics\\Tomat_8.jpg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33"/>
        <v>pics\\Tomat_8.jpg</v>
      </c>
      <c r="AI109" t="s">
        <v>119</v>
      </c>
      <c r="AO109">
        <f t="shared" ca="1" si="34"/>
        <v>1.607651220754458E-2</v>
      </c>
      <c r="AP109" t="str">
        <f t="shared" ca="1" si="35"/>
        <v>pics\\Tomat_8.jpg</v>
      </c>
      <c r="AS109" t="str">
        <f t="shared" ca="1" si="36"/>
        <v>pics\\Tomat_8.jpg</v>
      </c>
      <c r="AT109">
        <f t="shared" ca="1" si="39"/>
        <v>0.69122388545807967</v>
      </c>
      <c r="AU109" t="s">
        <v>697</v>
      </c>
      <c r="AV109" t="str">
        <f t="shared" ca="1" si="40"/>
        <v>sound\\Noviy_plod.wav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_Сорван_ли_</v>
      </c>
      <c r="BB109" t="str">
        <f t="shared" si="31"/>
        <v>_Сорван_ли_XXXXX?</v>
      </c>
      <c r="BD109" cm="1">
        <f t="array" aca="1" ref="BD109" ca="1">INDEX($L$106:$L$113,(RANK(AT5,$AT$2:$AT$9)))</f>
        <v>2131</v>
      </c>
    </row>
    <row r="110" spans="1:60" hidden="1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VLOOKUP(B110,audio_list_stym!$A$3:$BP$18,38,FALSE)</f>
        <v>16</v>
      </c>
      <c r="F110" t="str">
        <f>VLOOKUP(E110,metki!$A$2:$B$9,2,FALSE)</f>
        <v>импл_новые_без_названия</v>
      </c>
      <c r="G110" t="str">
        <f t="shared" si="37"/>
        <v>импл_</v>
      </c>
      <c r="H110" t="str">
        <f>VLOOKUP(B110,audio_list_stym!$A$3:$AJ$18,6,FALSE)</f>
        <v>Sapota</v>
      </c>
      <c r="I110" t="s">
        <v>692</v>
      </c>
      <c r="J110" t="str">
        <f t="shared" si="38"/>
        <v>Sapota_5</v>
      </c>
      <c r="L110">
        <f>VLOOKUP(J110,total_visual_stym!$A$2:$D$129,2,FALSE)</f>
        <v>2133</v>
      </c>
      <c r="M110" t="str">
        <f>VLOOKUP(J110,total_visual_stym!$A$2:$D$129,3,FALSE)</f>
        <v>pics\\Sapota_5.jpg</v>
      </c>
      <c r="N110">
        <f>VLOOKUP(J110,total_visual_stym!$A$1:$D$129,4,FALSE)</f>
        <v>213</v>
      </c>
      <c r="P110">
        <f>IF(G110="экспл",0,IF(G110="импл_",VLOOKUP(J110,quest_импл!$A$1:$J$129,7,FALSE),0))</f>
        <v>269</v>
      </c>
      <c r="Q110" t="str">
        <f>IF(G110="экспл",0,IF(G110="импл_",VLOOKUP(J110,quest_импл!$A$1:$J$129,8,FALSE),0))</f>
        <v>sound\\Spresovan_li.wav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2031</v>
      </c>
      <c r="AD110" t="str">
        <f t="shared" ca="1" si="32"/>
        <v>pics\\Kokos_7.jpg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33"/>
        <v>pics\\Kokos_7.jpg</v>
      </c>
      <c r="AI110" t="s">
        <v>120</v>
      </c>
      <c r="AO110">
        <f t="shared" ca="1" si="34"/>
        <v>0.44104709703344391</v>
      </c>
      <c r="AP110" t="str">
        <f t="shared" ca="1" si="35"/>
        <v>pics\\Kokos_7.jpg</v>
      </c>
      <c r="AS110" t="str">
        <f t="shared" ca="1" si="36"/>
        <v>pics\\Kokos_7.jpg</v>
      </c>
      <c r="AT110">
        <f t="shared" ca="1" si="39"/>
        <v>0.11481264624548437</v>
      </c>
      <c r="AU110" t="s">
        <v>697</v>
      </c>
      <c r="AV110" t="str">
        <f t="shared" ca="1" si="40"/>
        <v>sound\\Redkiy_plod.wav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_Спрессован_ли_</v>
      </c>
      <c r="BB110" t="str">
        <f t="shared" si="31"/>
        <v>_Спрессован_ли_XXXXX?</v>
      </c>
      <c r="BD110" cm="1">
        <f t="array" aca="1" ref="BD110" ca="1">INDEX($L$106:$L$113,(RANK(AT6,$AT$2:$AT$9)))</f>
        <v>2130</v>
      </c>
    </row>
    <row r="111" spans="1:60" hidden="1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VLOOKUP(B111,audio_list_stym!$A$3:$BP$18,38,FALSE)</f>
        <v>16</v>
      </c>
      <c r="F111" t="str">
        <f>VLOOKUP(E111,metki!$A$2:$B$9,2,FALSE)</f>
        <v>импл_новые_без_названия</v>
      </c>
      <c r="G111" t="str">
        <f t="shared" si="37"/>
        <v>импл_</v>
      </c>
      <c r="H111" t="str">
        <f>VLOOKUP(B111,audio_list_stym!$A$3:$AJ$18,6,FALSE)</f>
        <v>Sapota</v>
      </c>
      <c r="I111" t="s">
        <v>693</v>
      </c>
      <c r="J111" t="str">
        <f t="shared" si="38"/>
        <v>Sapota_6</v>
      </c>
      <c r="L111">
        <f>VLOOKUP(J111,total_visual_stym!$A$2:$D$129,2,FALSE)</f>
        <v>2134</v>
      </c>
      <c r="M111" t="str">
        <f>VLOOKUP(J111,total_visual_stym!$A$2:$D$129,3,FALSE)</f>
        <v>pics\\Sapota_6.jpg</v>
      </c>
      <c r="N111">
        <f>VLOOKUP(J111,total_visual_stym!$A$1:$D$129,4,FALSE)</f>
        <v>213</v>
      </c>
      <c r="P111">
        <f>IF(G111="экспл",0,IF(G111="импл_",VLOOKUP(J111,quest_импл!$A$1:$J$129,7,FALSE),0))</f>
        <v>270</v>
      </c>
      <c r="Q111" t="str">
        <f>IF(G111="экспл",0,IF(G111="импл_",VLOOKUP(J111,quest_импл!$A$1:$J$129,8,FALSE),0))</f>
        <v>sound\\Zheltiy_li.wav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2006</v>
      </c>
      <c r="AD111" t="str">
        <f t="shared" ca="1" si="32"/>
        <v>pics\\Banan_6.jpg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33"/>
        <v>pics\\Banan_6.jpg</v>
      </c>
      <c r="AI111" t="s">
        <v>121</v>
      </c>
      <c r="AO111">
        <f t="shared" ca="1" si="34"/>
        <v>0.91869775827453837</v>
      </c>
      <c r="AP111" t="str">
        <f t="shared" ca="1" si="35"/>
        <v>pics\\Banan_6.jpg</v>
      </c>
      <c r="AS111" t="str">
        <f t="shared" ca="1" si="36"/>
        <v>pics\\Banan_6.jpg</v>
      </c>
      <c r="AT111">
        <f t="shared" ca="1" si="39"/>
        <v>3.0315568182480379E-2</v>
      </c>
      <c r="AU111" t="s">
        <v>697</v>
      </c>
      <c r="AV111" t="str">
        <f t="shared" ca="1" si="40"/>
        <v>sound\\Redkiy_plod.wav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_Желтый_ли_</v>
      </c>
      <c r="BB111" t="str">
        <f t="shared" si="31"/>
        <v>_Желтый_ли_XXXXX?</v>
      </c>
      <c r="BD111" cm="1">
        <f t="array" aca="1" ref="BD111" ca="1">INDEX($L$106:$L$113,(RANK(AT7,$AT$2:$AT$9)))</f>
        <v>2135</v>
      </c>
    </row>
    <row r="112" spans="1:60" hidden="1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VLOOKUP(B112,audio_list_stym!$A$3:$BP$18,38,FALSE)</f>
        <v>16</v>
      </c>
      <c r="F112" t="str">
        <f>VLOOKUP(E112,metki!$A$2:$B$9,2,FALSE)</f>
        <v>импл_новые_без_названия</v>
      </c>
      <c r="G112" t="str">
        <f t="shared" si="37"/>
        <v>импл_</v>
      </c>
      <c r="H112" t="str">
        <f>VLOOKUP(B112,audio_list_stym!$A$3:$AJ$18,6,FALSE)</f>
        <v>Sapota</v>
      </c>
      <c r="I112" t="s">
        <v>694</v>
      </c>
      <c r="J112" t="str">
        <f t="shared" si="38"/>
        <v>Sapota_7</v>
      </c>
      <c r="L112">
        <f>VLOOKUP(J112,total_visual_stym!$A$2:$D$129,2,FALSE)</f>
        <v>2135</v>
      </c>
      <c r="M112" t="str">
        <f>VLOOKUP(J112,total_visual_stym!$A$2:$D$129,3,FALSE)</f>
        <v>pics\\Sapota_7.jpg</v>
      </c>
      <c r="N112">
        <f>VLOOKUP(J112,total_visual_stym!$A$1:$D$129,4,FALSE)</f>
        <v>213</v>
      </c>
      <c r="P112">
        <f>IF(G112="экспл",0,IF(G112="импл_",VLOOKUP(J112,quest_импл!$A$1:$J$129,7,FALSE),0))</f>
        <v>271</v>
      </c>
      <c r="Q112" t="str">
        <f>IF(G112="экспл",0,IF(G112="импл_",VLOOKUP(J112,quest_импл!$A$1:$J$129,8,FALSE),0))</f>
        <v>sound\\Rovniy_li.wav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да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2056</v>
      </c>
      <c r="AD112" t="str">
        <f t="shared" ca="1" si="32"/>
        <v>pics\\Redis_8.jpg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33"/>
        <v>pics\\Redis_8.jpg</v>
      </c>
      <c r="AI112" t="s">
        <v>122</v>
      </c>
      <c r="AO112">
        <f t="shared" ca="1" si="34"/>
        <v>0.21609384887887584</v>
      </c>
      <c r="AP112" t="str">
        <f t="shared" ca="1" si="35"/>
        <v>pics\\Redis_8.jpg</v>
      </c>
      <c r="AS112" t="str">
        <f t="shared" ca="1" si="36"/>
        <v>pics\\Redis_8.jpg</v>
      </c>
      <c r="AT112">
        <f t="shared" ca="1" si="39"/>
        <v>0.46456805433757398</v>
      </c>
      <c r="AU112" t="s">
        <v>697</v>
      </c>
      <c r="AV112" t="str">
        <f t="shared" ca="1" si="40"/>
        <v>sound\\Noviy_plod.wav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_Ровный_ли_</v>
      </c>
      <c r="BB112" t="str">
        <f t="shared" si="31"/>
        <v>_Ровный_ли_XXXXX?</v>
      </c>
      <c r="BD112" cm="1">
        <f t="array" aca="1" ref="BD112" ca="1">INDEX($L$106:$L$113,(RANK(AT8,$AT$2:$AT$9)))</f>
        <v>2136</v>
      </c>
    </row>
    <row r="113" spans="1:60" hidden="1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VLOOKUP(B113,audio_list_stym!$A$3:$BP$18,38,FALSE)</f>
        <v>16</v>
      </c>
      <c r="F113" t="str">
        <f>VLOOKUP(E113,metki!$A$2:$B$9,2,FALSE)</f>
        <v>импл_новые_без_названия</v>
      </c>
      <c r="G113" t="str">
        <f t="shared" si="37"/>
        <v>импл_</v>
      </c>
      <c r="H113" t="str">
        <f>VLOOKUP(B113,audio_list_stym!$A$3:$AJ$18,6,FALSE)</f>
        <v>Sapota</v>
      </c>
      <c r="I113" t="s">
        <v>695</v>
      </c>
      <c r="J113" t="str">
        <f t="shared" si="38"/>
        <v>Sapota_8</v>
      </c>
      <c r="L113">
        <f>VLOOKUP(J113,total_visual_stym!$A$2:$D$129,2,FALSE)</f>
        <v>2136</v>
      </c>
      <c r="M113" t="str">
        <f>VLOOKUP(J113,total_visual_stym!$A$2:$D$129,3,FALSE)</f>
        <v>pics\\Sapota_8.jpg</v>
      </c>
      <c r="N113">
        <f>VLOOKUP(J113,total_visual_stym!$A$1:$D$129,4,FALSE)</f>
        <v>213</v>
      </c>
      <c r="P113">
        <f>IF(G113="экспл",0,IF(G113="импл_",VLOOKUP(J113,quest_импл!$A$1:$J$129,7,FALSE),0))</f>
        <v>272</v>
      </c>
      <c r="Q113" t="str">
        <f>IF(G113="экспл",0,IF(G113="импл_",VLOOKUP(J113,quest_импл!$A$1:$J$129,8,FALSE),0))</f>
        <v>sound\\Imeet_li_shipi.wav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2060</v>
      </c>
      <c r="AD113" t="str">
        <f t="shared" ca="1" si="32"/>
        <v>pics\\Tomat_4.jpg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33"/>
        <v>pics\\Tomat_4.jpg</v>
      </c>
      <c r="AI113" t="s">
        <v>123</v>
      </c>
      <c r="AO113">
        <f t="shared" ca="1" si="34"/>
        <v>6.2124722175684877E-2</v>
      </c>
      <c r="AP113" t="str">
        <f t="shared" ca="1" si="35"/>
        <v>pics\\Tomat_4.jpg</v>
      </c>
      <c r="AS113" t="str">
        <f t="shared" ca="1" si="36"/>
        <v>pics\\Tomat_4.jpg</v>
      </c>
      <c r="AT113">
        <f t="shared" ca="1" si="39"/>
        <v>0.60192063226500003</v>
      </c>
      <c r="AU113" t="s">
        <v>697</v>
      </c>
      <c r="AV113" t="str">
        <f t="shared" ca="1" si="40"/>
        <v>sound\\Noviy_plod.wav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_Имеет_ли_шипы_</v>
      </c>
      <c r="BB113" t="str">
        <f t="shared" si="31"/>
        <v>_Имеет_ли_шипы_XXXXX?</v>
      </c>
      <c r="BD113" cm="1">
        <f t="array" aca="1" ref="BD113" ca="1">INDEX($L$106:$L$113,(RANK(AT9,$AT$2:$AT$9)))</f>
        <v>2134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VLOOKUP(B114,audio_list_stym!$A$3:$BP$18,38,FALSE)</f>
        <v>17</v>
      </c>
      <c r="F114" t="str">
        <f>VLOOKUP(E114,metki!$A$2:$B$9,2,FALSE)</f>
        <v>экспл_новые_без_названия</v>
      </c>
      <c r="G114" t="str">
        <f t="shared" si="37"/>
        <v>экспл</v>
      </c>
      <c r="H114" t="str">
        <f>VLOOKUP(B114,audio_list_stym!$A$3:$AJ$18,6,FALSE)</f>
        <v>Tamanid</v>
      </c>
      <c r="I114" t="s">
        <v>688</v>
      </c>
      <c r="J114" t="str">
        <f t="shared" si="38"/>
        <v>Tamanid_1</v>
      </c>
      <c r="L114">
        <f>VLOOKUP(J114,total_visual_stym!$A$2:$D$129,2,FALSE)</f>
        <v>2137</v>
      </c>
      <c r="M114" t="str">
        <f>VLOOKUP(J114,total_visual_stym!$A$2:$D$129,3,FALSE)</f>
        <v>pics\\Tamanid_1.jpg</v>
      </c>
      <c r="N114">
        <f>VLOOKUP(J114,total_visual_stym!$A$1:$D$129,4,FALSE)</f>
        <v>214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145</v>
      </c>
      <c r="Z114" t="str">
        <f>IF(G114="экспл",VLOOKUP(J114,quest_экспл!$A$1:$N$129,12,FALSE),IF(G114="импл_",0,0))</f>
        <v>sound\\On_krasnovatiy.wav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2229</v>
      </c>
      <c r="AD114" t="str">
        <f t="shared" ca="1" si="32"/>
        <v>pics\\dis10.jpg</v>
      </c>
      <c r="AE114" s="22" t="str">
        <f t="array" aca="1" ref="AE114" ca="1">IF(G114="экспл",INDEX(total_visual_stym!$C$146:$C$209,(RANK(total_visual_stym!E194,total_visual_stym!$E$146:$E$209))),0)</f>
        <v>pics\\dis10.jpg</v>
      </c>
      <c r="AF114" s="22" t="str">
        <f t="shared" ca="1" si="33"/>
        <v>pics\\Banan_2.jpg</v>
      </c>
      <c r="AI114" t="s">
        <v>86</v>
      </c>
      <c r="AO114">
        <f t="shared" ca="1" si="34"/>
        <v>0.96825723651492879</v>
      </c>
      <c r="AP114" t="str">
        <f t="shared" ca="1" si="35"/>
        <v>pics\\Banan_2.jpg</v>
      </c>
      <c r="AS114" t="str">
        <f t="shared" ca="1" si="36"/>
        <v>pics\\Banan_2.jpg</v>
      </c>
      <c r="AT114">
        <f t="shared" ca="1" si="39"/>
        <v>0.11840402015573481</v>
      </c>
      <c r="AU114" t="s">
        <v>697</v>
      </c>
      <c r="AV114" t="str">
        <f t="shared" ca="1" si="40"/>
        <v>sound\\Redkiy_plod.wav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_Он_красноватый?</v>
      </c>
      <c r="BA114" t="e">
        <f>VLOOKUP(Q114,audio_list_stym!$B$2:$BQ$299,68,FALSE)</f>
        <v>#N/A</v>
      </c>
      <c r="BB114" t="str">
        <f t="shared" si="31"/>
        <v>На_экране_XXXXX._Он_красноватый?</v>
      </c>
      <c r="BC114">
        <f>A114</f>
        <v>1215</v>
      </c>
      <c r="BD114" cm="1">
        <f t="array" aca="1" ref="BD114" ca="1">INDEX($L$114:$L$121,(RANK(AT2,$AT$2:$AT$9)))</f>
        <v>2141</v>
      </c>
      <c r="BE114" cm="1">
        <f t="array" aca="1" ref="BE114" ca="1">INDEX(BD66:BD81,(RANK(AT8,$AT$2:$AT$17)))</f>
        <v>2078</v>
      </c>
      <c r="BF114" cm="1">
        <f t="array" aca="1" ref="BF114" ca="1">INDEX(BD82:BD97,(RANK(AT8,$AT$2:$AT$9)))</f>
        <v>2086</v>
      </c>
      <c r="BG114" cm="1">
        <f t="array" aca="1" ref="BG114" ca="1">INDEX(BD98:BD113,(RANK(AT8,$AT$2:$AT$9)))</f>
        <v>2118</v>
      </c>
      <c r="BH114">
        <v>1</v>
      </c>
    </row>
    <row r="115" spans="1:60" hidden="1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VLOOKUP(B115,audio_list_stym!$A$3:$BP$18,38,FALSE)</f>
        <v>17</v>
      </c>
      <c r="F115" t="str">
        <f>VLOOKUP(E115,metki!$A$2:$B$9,2,FALSE)</f>
        <v>экспл_новые_без_названия</v>
      </c>
      <c r="G115" t="str">
        <f t="shared" si="37"/>
        <v>экспл</v>
      </c>
      <c r="H115" t="str">
        <f>VLOOKUP(B115,audio_list_stym!$A$3:$AJ$18,6,FALSE)</f>
        <v>Tamanid</v>
      </c>
      <c r="I115" t="s">
        <v>689</v>
      </c>
      <c r="J115" t="str">
        <f t="shared" si="38"/>
        <v>Tamanid_2</v>
      </c>
      <c r="L115">
        <f>VLOOKUP(J115,total_visual_stym!$A$2:$D$129,2,FALSE)</f>
        <v>2138</v>
      </c>
      <c r="M115" t="str">
        <f>VLOOKUP(J115,total_visual_stym!$A$2:$D$129,3,FALSE)</f>
        <v>pics\\Tamanid_2.jpg</v>
      </c>
      <c r="N115">
        <f>VLOOKUP(J115,total_visual_stym!$A$1:$D$129,4,FALSE)</f>
        <v>214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146</v>
      </c>
      <c r="Z115" t="str">
        <f>IF(G115="экспл",VLOOKUP(J115,quest_экспл!$A$1:$N$129,12,FALSE),IF(G115="импл_",0,0))</f>
        <v>sound\\Izognut_li_on.wav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2191</v>
      </c>
      <c r="AD115" t="str">
        <f t="shared" ca="1" si="32"/>
        <v>pics\\dis26.jpg</v>
      </c>
      <c r="AE115" s="22" t="str">
        <f t="array" aca="1" ref="AE115" ca="1">IF(G115="экспл",INDEX(total_visual_stym!$C$146:$C$209,(RANK(total_visual_stym!E195,total_visual_stym!$E$146:$E$209))),0)</f>
        <v>pics\\dis26.jpg</v>
      </c>
      <c r="AF115" s="22" t="str">
        <f t="shared" ca="1" si="33"/>
        <v>pics\\Finik_5.jpg</v>
      </c>
      <c r="AI115" t="s">
        <v>87</v>
      </c>
      <c r="AO115">
        <f t="shared" ca="1" si="34"/>
        <v>0.75991312498433616</v>
      </c>
      <c r="AP115" t="str">
        <f t="shared" ca="1" si="35"/>
        <v>pics\\Finik_5.jpg</v>
      </c>
      <c r="AS115" t="str">
        <f t="shared" ca="1" si="36"/>
        <v>pics\\Finik_5.jpg</v>
      </c>
      <c r="AT115">
        <f t="shared" ca="1" si="39"/>
        <v>4.2360716186639058E-3</v>
      </c>
      <c r="AU115" t="s">
        <v>697</v>
      </c>
      <c r="AV115" t="str">
        <f t="shared" ca="1" si="40"/>
        <v>sound\\Redkiy_plod.wav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_Изогнут_ли_он?</v>
      </c>
      <c r="BA115" t="e">
        <f>VLOOKUP(Q115,audio_list_stym!$B$2:$BQ$299,68,FALSE)</f>
        <v>#N/A</v>
      </c>
      <c r="BB115" t="str">
        <f t="shared" si="31"/>
        <v>Посмотрите,_вот_XXXXX._Изогнут_ли_он?</v>
      </c>
      <c r="BD115" cm="1">
        <f t="array" aca="1" ref="BD115" ca="1">INDEX($L$114:$L$121,(RANK(AT3,$AT$2:$AT$9)))</f>
        <v>2137</v>
      </c>
    </row>
    <row r="116" spans="1:60" hidden="1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VLOOKUP(B116,audio_list_stym!$A$3:$BP$18,38,FALSE)</f>
        <v>17</v>
      </c>
      <c r="F116" t="str">
        <f>VLOOKUP(E116,metki!$A$2:$B$9,2,FALSE)</f>
        <v>экспл_новые_без_названия</v>
      </c>
      <c r="G116" t="str">
        <f t="shared" si="37"/>
        <v>экспл</v>
      </c>
      <c r="H116" t="str">
        <f>VLOOKUP(B116,audio_list_stym!$A$3:$AJ$18,6,FALSE)</f>
        <v>Tamanid</v>
      </c>
      <c r="I116" t="s">
        <v>690</v>
      </c>
      <c r="J116" t="str">
        <f t="shared" si="38"/>
        <v>Tamanid_3</v>
      </c>
      <c r="L116">
        <f>VLOOKUP(J116,total_visual_stym!$A$2:$D$129,2,FALSE)</f>
        <v>2139</v>
      </c>
      <c r="M116" t="str">
        <f>VLOOKUP(J116,total_visual_stym!$A$2:$D$129,3,FALSE)</f>
        <v>pics\\Tamanid_3.jpg</v>
      </c>
      <c r="N116">
        <f>VLOOKUP(J116,total_visual_stym!$A$1:$D$129,4,FALSE)</f>
        <v>214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147</v>
      </c>
      <c r="Z116" t="str">
        <f>IF(G116="экспл",VLOOKUP(J116,quest_экспл!$A$1:$N$129,12,FALSE),IF(G116="импл_",0,0))</f>
        <v>sound\\On_barhatistiy.wav</v>
      </c>
      <c r="AA116" t="str">
        <f>IF(G116="экспл",VLOOKUP(J116,quest_экспл!$A$1:$N$129,14,FALSE),IF(G116="импл_",0,0))</f>
        <v>да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2192</v>
      </c>
      <c r="AD116" t="str">
        <f t="shared" ca="1" si="32"/>
        <v>pics\\dis32.jpg</v>
      </c>
      <c r="AE116" s="22" t="str">
        <f t="array" aca="1" ref="AE116" ca="1">IF(G116="экспл",INDEX(total_visual_stym!$C$146:$C$209,(RANK(total_visual_stym!E196,total_visual_stym!$E$146:$E$209))),0)</f>
        <v>pics\\dis32.jpg</v>
      </c>
      <c r="AF116" s="22" t="str">
        <f t="shared" ca="1" si="33"/>
        <v>pics\\Peper_2.jpg</v>
      </c>
      <c r="AI116" t="s">
        <v>88</v>
      </c>
      <c r="AO116">
        <f t="shared" ca="1" si="34"/>
        <v>0.33160886340467377</v>
      </c>
      <c r="AP116" t="str">
        <f t="shared" ca="1" si="35"/>
        <v>pics\\Peper_2.jpg</v>
      </c>
      <c r="AS116" t="str">
        <f t="shared" ca="1" si="36"/>
        <v>pics\\Peper_2.jpg</v>
      </c>
      <c r="AT116">
        <f t="shared" ca="1" si="39"/>
        <v>6.8487729816516518E-2</v>
      </c>
      <c r="AU116" t="s">
        <v>697</v>
      </c>
      <c r="AV116" t="str">
        <f t="shared" ca="1" si="40"/>
        <v>sound\\Redkiy_plod.wav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_Он_бархатистый?</v>
      </c>
      <c r="BA116" t="e">
        <f>VLOOKUP(Q116,audio_list_stym!$B$2:$BQ$299,68,FALSE)</f>
        <v>#N/A</v>
      </c>
      <c r="BB116" t="str">
        <f t="shared" si="31"/>
        <v>Вот_XXXXX._Он_бархатистый?</v>
      </c>
      <c r="BD116" cm="1">
        <f t="array" aca="1" ref="BD116" ca="1">INDEX($L$114:$L$121,(RANK(AT4,$AT$2:$AT$9)))</f>
        <v>2140</v>
      </c>
    </row>
    <row r="117" spans="1:60" hidden="1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VLOOKUP(B117,audio_list_stym!$A$3:$BP$18,38,FALSE)</f>
        <v>17</v>
      </c>
      <c r="F117" t="str">
        <f>VLOOKUP(E117,metki!$A$2:$B$9,2,FALSE)</f>
        <v>экспл_новые_без_названия</v>
      </c>
      <c r="G117" t="str">
        <f t="shared" si="37"/>
        <v>экспл</v>
      </c>
      <c r="H117" t="str">
        <f>VLOOKUP(B117,audio_list_stym!$A$3:$AJ$18,6,FALSE)</f>
        <v>Tamanid</v>
      </c>
      <c r="I117" t="s">
        <v>691</v>
      </c>
      <c r="J117" t="str">
        <f t="shared" si="38"/>
        <v>Tamanid_4</v>
      </c>
      <c r="L117">
        <f>VLOOKUP(J117,total_visual_stym!$A$2:$D$129,2,FALSE)</f>
        <v>2140</v>
      </c>
      <c r="M117" t="str">
        <f>VLOOKUP(J117,total_visual_stym!$A$2:$D$129,3,FALSE)</f>
        <v>pics\\Tamanid_4.jpg</v>
      </c>
      <c r="N117">
        <f>VLOOKUP(J117,total_visual_stym!$A$1:$D$129,4,FALSE)</f>
        <v>214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148</v>
      </c>
      <c r="Z117" t="str">
        <f>IF(G117="экспл",VLOOKUP(J117,quest_экспл!$A$1:$N$129,12,FALSE),IF(G117="импл_",0,0))</f>
        <v>sound\\Odnotonniy_li_on.wav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2214</v>
      </c>
      <c r="AD117" t="str">
        <f t="shared" ca="1" si="32"/>
        <v>pics\\dis63.jpg</v>
      </c>
      <c r="AE117" s="22" t="str">
        <f t="array" aca="1" ref="AE117" ca="1">IF(G117="экспл",INDEX(total_visual_stym!$C$146:$C$209,(RANK(total_visual_stym!E197,total_visual_stym!$E$146:$E$209))),0)</f>
        <v>pics\\dis63.jpg</v>
      </c>
      <c r="AF117" s="22" t="str">
        <f t="shared" ca="1" si="33"/>
        <v>pics\\Goroh_3.jpg</v>
      </c>
      <c r="AI117" t="s">
        <v>89</v>
      </c>
      <c r="AO117">
        <f t="shared" ca="1" si="34"/>
        <v>0.73204180632607485</v>
      </c>
      <c r="AP117" t="str">
        <f t="shared" ca="1" si="35"/>
        <v>pics\\Goroh_3.jpg</v>
      </c>
      <c r="AS117" t="str">
        <f t="shared" ca="1" si="36"/>
        <v>pics\\Goroh_3.jpg</v>
      </c>
      <c r="AT117">
        <f t="shared" ca="1" si="39"/>
        <v>0.97926506492893262</v>
      </c>
      <c r="AU117" t="s">
        <v>697</v>
      </c>
      <c r="AV117" t="str">
        <f t="shared" ca="1" si="40"/>
        <v>sound\\Noviy_plod.wav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_Однотонный_ли_он?</v>
      </c>
      <c r="BA117" t="e">
        <f>VLOOKUP(Q117,audio_list_stym!$B$2:$BQ$299,68,FALSE)</f>
        <v>#N/A</v>
      </c>
      <c r="BB117" t="str">
        <f t="shared" si="31"/>
        <v>Это_XXXXX._Однотонный_ли_он?</v>
      </c>
      <c r="BD117" cm="1">
        <f t="array" aca="1" ref="BD117" ca="1">INDEX($L$114:$L$121,(RANK(AT5,$AT$2:$AT$9)))</f>
        <v>2139</v>
      </c>
    </row>
    <row r="118" spans="1:60" hidden="1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VLOOKUP(B118,audio_list_stym!$A$3:$BP$18,38,FALSE)</f>
        <v>17</v>
      </c>
      <c r="F118" t="str">
        <f>VLOOKUP(E118,metki!$A$2:$B$9,2,FALSE)</f>
        <v>экспл_новые_без_названия</v>
      </c>
      <c r="G118" t="str">
        <f t="shared" si="37"/>
        <v>экспл</v>
      </c>
      <c r="H118" t="str">
        <f>VLOOKUP(B118,audio_list_stym!$A$3:$AJ$18,6,FALSE)</f>
        <v>Tamanid</v>
      </c>
      <c r="I118" t="s">
        <v>692</v>
      </c>
      <c r="J118" t="str">
        <f t="shared" si="38"/>
        <v>Tamanid_5</v>
      </c>
      <c r="L118">
        <f>VLOOKUP(J118,total_visual_stym!$A$2:$D$129,2,FALSE)</f>
        <v>2141</v>
      </c>
      <c r="M118" t="str">
        <f>VLOOKUP(J118,total_visual_stym!$A$2:$D$129,3,FALSE)</f>
        <v>pics\\Tamanid_5.jpg</v>
      </c>
      <c r="N118">
        <f>VLOOKUP(J118,total_visual_stym!$A$1:$D$129,4,FALSE)</f>
        <v>214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149</v>
      </c>
      <c r="Z118" t="str">
        <f>IF(G118="экспл",VLOOKUP(J118,quest_экспл!$A$1:$N$129,12,FALSE),IF(G118="импл_",0,0))</f>
        <v>sound\\On_prozrachniy.wav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2206</v>
      </c>
      <c r="AD118" t="str">
        <f t="shared" ca="1" si="32"/>
        <v>pics\\dis50.jpg</v>
      </c>
      <c r="AE118" s="22" t="str">
        <f t="array" aca="1" ref="AE118" ca="1">IF(G118="экспл",INDEX(total_visual_stym!$C$146:$C$209,(RANK(total_visual_stym!E198,total_visual_stym!$E$146:$E$209))),0)</f>
        <v>pics\\dis50.jpg</v>
      </c>
      <c r="AF118" s="22" t="str">
        <f t="shared" ca="1" si="33"/>
        <v>pics\\Limon_8.jpg</v>
      </c>
      <c r="AI118" t="s">
        <v>90</v>
      </c>
      <c r="AO118">
        <f t="shared" ca="1" si="34"/>
        <v>0.34626533089800693</v>
      </c>
      <c r="AP118" t="str">
        <f t="shared" ca="1" si="35"/>
        <v>pics\\Limon_8.jpg</v>
      </c>
      <c r="AS118" t="str">
        <f t="shared" ca="1" si="36"/>
        <v>pics\\Limon_8.jpg</v>
      </c>
      <c r="AT118">
        <f t="shared" ca="1" si="39"/>
        <v>0.10857242059949734</v>
      </c>
      <c r="AU118" t="s">
        <v>697</v>
      </c>
      <c r="AV118" t="str">
        <f t="shared" ca="1" si="40"/>
        <v>sound\\Redkiy_plod.wav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_Он_прозрачный?</v>
      </c>
      <c r="BA118" t="e">
        <f>VLOOKUP(Q118,audio_list_stym!$B$2:$BQ$299,68,FALSE)</f>
        <v>#N/A</v>
      </c>
      <c r="BB118" t="str">
        <f t="shared" si="31"/>
        <v>На_картинке_XXXXX._Он_прозрачный?</v>
      </c>
      <c r="BD118" cm="1">
        <f t="array" aca="1" ref="BD118" ca="1">INDEX($L$114:$L$121,(RANK(AT6,$AT$2:$AT$9)))</f>
        <v>2138</v>
      </c>
    </row>
    <row r="119" spans="1:60" hidden="1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VLOOKUP(B119,audio_list_stym!$A$3:$BP$18,38,FALSE)</f>
        <v>17</v>
      </c>
      <c r="F119" t="str">
        <f>VLOOKUP(E119,metki!$A$2:$B$9,2,FALSE)</f>
        <v>экспл_новые_без_названия</v>
      </c>
      <c r="G119" t="str">
        <f t="shared" si="37"/>
        <v>экспл</v>
      </c>
      <c r="H119" t="str">
        <f>VLOOKUP(B119,audio_list_stym!$A$3:$AJ$18,6,FALSE)</f>
        <v>Tamanid</v>
      </c>
      <c r="I119" t="s">
        <v>693</v>
      </c>
      <c r="J119" t="str">
        <f t="shared" si="38"/>
        <v>Tamanid_6</v>
      </c>
      <c r="L119">
        <f>VLOOKUP(J119,total_visual_stym!$A$2:$D$129,2,FALSE)</f>
        <v>2142</v>
      </c>
      <c r="M119" t="str">
        <f>VLOOKUP(J119,total_visual_stym!$A$2:$D$129,3,FALSE)</f>
        <v>pics\\Tamanid_6.jpg</v>
      </c>
      <c r="N119">
        <f>VLOOKUP(J119,total_visual_stym!$A$1:$D$129,4,FALSE)</f>
        <v>214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150</v>
      </c>
      <c r="Z119" t="str">
        <f>IF(G119="экспл",VLOOKUP(J119,quest_экспл!$A$1:$N$129,12,FALSE),IF(G119="импл_",0,0))</f>
        <v>sound\\On_izmelchen.wav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2193</v>
      </c>
      <c r="AD119" t="str">
        <f t="shared" ca="1" si="32"/>
        <v>pics\\dis2.jpg</v>
      </c>
      <c r="AE119" s="22" t="str">
        <f t="array" aca="1" ref="AE119" ca="1">IF(G119="экспл",INDEX(total_visual_stym!$C$146:$C$209,(RANK(total_visual_stym!E199,total_visual_stym!$E$146:$E$209))),0)</f>
        <v>pics\\dis2.jpg</v>
      </c>
      <c r="AF119" s="22" t="str">
        <f t="shared" ca="1" si="33"/>
        <v>pics\\Kokos_1.jpg</v>
      </c>
      <c r="AI119" t="s">
        <v>91</v>
      </c>
      <c r="AO119">
        <f t="shared" ca="1" si="34"/>
        <v>0.58496108364655131</v>
      </c>
      <c r="AP119" t="str">
        <f t="shared" ca="1" si="35"/>
        <v>pics\\Kokos_1.jpg</v>
      </c>
      <c r="AS119" t="str">
        <f t="shared" ca="1" si="36"/>
        <v>pics\\Kokos_1.jpg</v>
      </c>
      <c r="AT119">
        <f t="shared" ca="1" si="39"/>
        <v>0.15673786402445966</v>
      </c>
      <c r="AU119" t="s">
        <v>697</v>
      </c>
      <c r="AV119" t="str">
        <f t="shared" ca="1" si="40"/>
        <v>sound\\Redkiy_plod.wav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_Он_измельчен?</v>
      </c>
      <c r="BA119" t="e">
        <f>VLOOKUP(Q119,audio_list_stym!$B$2:$BQ$299,68,FALSE)</f>
        <v>#N/A</v>
      </c>
      <c r="BB119" t="str">
        <f t="shared" si="31"/>
        <v>На_мониторе_XXXXX._Он_измельчен?</v>
      </c>
      <c r="BD119" cm="1">
        <f t="array" aca="1" ref="BD119" ca="1">INDEX($L$114:$L$121,(RANK(AT7,$AT$2:$AT$9)))</f>
        <v>2143</v>
      </c>
    </row>
    <row r="120" spans="1:60" hidden="1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VLOOKUP(B120,audio_list_stym!$A$3:$BP$18,38,FALSE)</f>
        <v>17</v>
      </c>
      <c r="F120" t="str">
        <f>VLOOKUP(E120,metki!$A$2:$B$9,2,FALSE)</f>
        <v>экспл_новые_без_названия</v>
      </c>
      <c r="G120" t="str">
        <f t="shared" si="37"/>
        <v>экспл</v>
      </c>
      <c r="H120" t="str">
        <f>VLOOKUP(B120,audio_list_stym!$A$3:$AJ$18,6,FALSE)</f>
        <v>Tamanid</v>
      </c>
      <c r="I120" t="s">
        <v>694</v>
      </c>
      <c r="J120" t="str">
        <f t="shared" si="38"/>
        <v>Tamanid_7</v>
      </c>
      <c r="L120">
        <f>VLOOKUP(J120,total_visual_stym!$A$2:$D$129,2,FALSE)</f>
        <v>2143</v>
      </c>
      <c r="M120" t="str">
        <f>VLOOKUP(J120,total_visual_stym!$A$2:$D$129,3,FALSE)</f>
        <v>pics\\Tamanid_7.jpg</v>
      </c>
      <c r="N120">
        <f>VLOOKUP(J120,total_visual_stym!$A$1:$D$129,4,FALSE)</f>
        <v>214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151</v>
      </c>
      <c r="Z120" t="str">
        <f>IF(G120="экспл",VLOOKUP(J120,quest_экспл!$A$1:$N$129,12,FALSE),IF(G120="импл_",0,0))</f>
        <v>sound\\Cvetushiy_li_on.wav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2200</v>
      </c>
      <c r="AD120" t="str">
        <f t="shared" ca="1" si="32"/>
        <v>pics\\dis57.jpg</v>
      </c>
      <c r="AE120" s="22" t="str">
        <f t="array" aca="1" ref="AE120" ca="1">IF(G120="экспл",INDEX(total_visual_stym!$C$146:$C$209,(RANK(total_visual_stym!E200,total_visual_stym!$E$146:$E$209))),0)</f>
        <v>pics\\dis57.jpg</v>
      </c>
      <c r="AF120" s="22" t="str">
        <f t="shared" ca="1" si="33"/>
        <v>pics\\Redis_1.jpg</v>
      </c>
      <c r="AI120" t="s">
        <v>92</v>
      </c>
      <c r="AO120">
        <f t="shared" ca="1" si="34"/>
        <v>0.30392066602162959</v>
      </c>
      <c r="AP120" t="str">
        <f t="shared" ca="1" si="35"/>
        <v>pics\\Redis_1.jpg</v>
      </c>
      <c r="AS120" t="str">
        <f t="shared" ca="1" si="36"/>
        <v>pics\\Redis_1.jpg</v>
      </c>
      <c r="AT120">
        <f t="shared" ca="1" si="39"/>
        <v>0.2945692433241982</v>
      </c>
      <c r="AU120" t="s">
        <v>697</v>
      </c>
      <c r="AV120" t="str">
        <f t="shared" ca="1" si="40"/>
        <v>sound\\Redkiy_plod.wav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_Цветущий_ли_он?</v>
      </c>
      <c r="BA120" t="e">
        <f>VLOOKUP(Q120,audio_list_stym!$B$2:$BQ$299,68,FALSE)</f>
        <v>#N/A</v>
      </c>
      <c r="BB120" t="str">
        <f t="shared" si="31"/>
        <v>Перед_Вами_XXXXX._Цветущий_ли_он?</v>
      </c>
      <c r="BD120" cm="1">
        <f t="array" aca="1" ref="BD120" ca="1">INDEX($L$114:$L$121,(RANK(AT8,$AT$2:$AT$9)))</f>
        <v>2144</v>
      </c>
    </row>
    <row r="121" spans="1:60" hidden="1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VLOOKUP(B121,audio_list_stym!$A$3:$BP$18,38,FALSE)</f>
        <v>17</v>
      </c>
      <c r="F121" t="str">
        <f>VLOOKUP(E121,metki!$A$2:$B$9,2,FALSE)</f>
        <v>экспл_новые_без_названия</v>
      </c>
      <c r="G121" t="str">
        <f t="shared" si="37"/>
        <v>экспл</v>
      </c>
      <c r="H121" t="str">
        <f>VLOOKUP(B121,audio_list_stym!$A$3:$AJ$18,6,FALSE)</f>
        <v>Tamanid</v>
      </c>
      <c r="I121" t="s">
        <v>695</v>
      </c>
      <c r="J121" t="str">
        <f t="shared" si="38"/>
        <v>Tamanid_8</v>
      </c>
      <c r="L121">
        <f>VLOOKUP(J121,total_visual_stym!$A$2:$D$129,2,FALSE)</f>
        <v>2144</v>
      </c>
      <c r="M121" t="str">
        <f>VLOOKUP(J121,total_visual_stym!$A$2:$D$129,3,FALSE)</f>
        <v>pics\\Tamanid_8.jpg</v>
      </c>
      <c r="N121">
        <f>VLOOKUP(J121,total_visual_stym!$A$1:$D$129,4,FALSE)</f>
        <v>214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152</v>
      </c>
      <c r="Z121" t="str">
        <f>IF(G121="экспл",VLOOKUP(J121,quest_экспл!$A$1:$N$129,12,FALSE),IF(G121="импл_",0,0))</f>
        <v>sound\\Skruchen_li_on.wav</v>
      </c>
      <c r="AA121" t="str">
        <f>IF(G121="экспл",VLOOKUP(J121,quest_экспл!$A$1:$N$129,14,FALSE),IF(G121="импл_",0,0))</f>
        <v>да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2212</v>
      </c>
      <c r="AD121" t="str">
        <f t="shared" ca="1" si="32"/>
        <v>pics\\dis61.jpg</v>
      </c>
      <c r="AE121" s="22" t="str">
        <f t="array" aca="1" ref="AE121" ca="1">IF(G121="экспл",INDEX(total_visual_stym!$C$146:$C$209,(RANK(total_visual_stym!E201,total_visual_stym!$E$146:$E$209))),0)</f>
        <v>pics\\dis61.jpg</v>
      </c>
      <c r="AF121" s="22" t="str">
        <f t="shared" ca="1" si="33"/>
        <v>pics\\Peper_8.jpg</v>
      </c>
      <c r="AI121" t="s">
        <v>93</v>
      </c>
      <c r="AO121">
        <f t="shared" ca="1" si="34"/>
        <v>0.30874297642484583</v>
      </c>
      <c r="AP121" t="str">
        <f t="shared" ca="1" si="35"/>
        <v>pics\\Peper_8.jpg</v>
      </c>
      <c r="AS121" t="str">
        <f t="shared" ca="1" si="36"/>
        <v>pics\\Peper_8.jpg</v>
      </c>
      <c r="AT121">
        <f t="shared" ca="1" si="39"/>
        <v>0.13610698030388402</v>
      </c>
      <c r="AU121" t="s">
        <v>697</v>
      </c>
      <c r="AV121" t="str">
        <f t="shared" ca="1" si="40"/>
        <v>sound\\Redkiy_plod.wav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_Скручен_ли_он?</v>
      </c>
      <c r="BA121" t="e">
        <f>VLOOKUP(Q121,audio_list_stym!$B$2:$BQ$299,68,FALSE)</f>
        <v>#N/A</v>
      </c>
      <c r="BB121" t="str">
        <f t="shared" si="31"/>
        <v>Вы_видите_XXXXX._Скручен_ли_он?</v>
      </c>
      <c r="BD121" cm="1">
        <f t="array" aca="1" ref="BD121" ca="1">INDEX($L$114:$L$121,(RANK(AT9,$AT$2:$AT$9)))</f>
        <v>2142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VLOOKUP(B122,audio_list_stym!$A$3:$BP$18,38,FALSE)</f>
        <v>14</v>
      </c>
      <c r="F122" t="str">
        <f>VLOOKUP(E122,metki!$A$2:$B$9,2,FALSE)</f>
        <v>импл_новые_с_названием</v>
      </c>
      <c r="G122" t="str">
        <f t="shared" si="37"/>
        <v>импл_</v>
      </c>
      <c r="H122" t="str">
        <f>VLOOKUP(B122,audio_list_stym!$A$3:$AJ$18,6,FALSE)</f>
        <v>ZF</v>
      </c>
      <c r="I122" t="s">
        <v>688</v>
      </c>
      <c r="J122" t="str">
        <f t="shared" si="38"/>
        <v>ZF_1</v>
      </c>
      <c r="L122">
        <f>VLOOKUP(J122,total_visual_stym!$A$2:$D$129,2,FALSE)</f>
        <v>2145</v>
      </c>
      <c r="M122" t="str">
        <f>VLOOKUP(J122,total_visual_stym!$A$2:$D$129,3,FALSE)</f>
        <v>pics\\ZF_1.jpg</v>
      </c>
      <c r="N122">
        <f>VLOOKUP(J122,total_visual_stym!$A$1:$D$129,4,FALSE)</f>
        <v>215</v>
      </c>
      <c r="P122">
        <f>IF(G122="экспл",0,IF(G122="импл_",VLOOKUP(J122,quest_импл!$A$1:$J$129,7,FALSE),0))</f>
        <v>281</v>
      </c>
      <c r="Q122" t="str">
        <f>IF(G122="экспл",0,IF(G122="импл_",VLOOKUP(J122,quest_импл!$A$1:$J$129,8,FALSE),0))</f>
        <v>sound\\S_chashuykami_li.wav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2052</v>
      </c>
      <c r="AD122" t="str">
        <f t="shared" ca="1" si="32"/>
        <v>pics\\Redis_4.jpg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33"/>
        <v>pics\\Redis_4.jpg</v>
      </c>
      <c r="AI122" t="s">
        <v>124</v>
      </c>
      <c r="AO122">
        <f t="shared" ca="1" si="34"/>
        <v>0.27105230110203271</v>
      </c>
      <c r="AP122" t="str">
        <f t="shared" ca="1" si="35"/>
        <v>pics\\Redis_4.jpg</v>
      </c>
      <c r="AS122" t="str">
        <f t="shared" ca="1" si="36"/>
        <v>pics\\Redis_4.jpg</v>
      </c>
      <c r="AT122">
        <f t="shared" ca="1" si="39"/>
        <v>4.0156700311078319E-2</v>
      </c>
      <c r="AU122" t="s">
        <v>697</v>
      </c>
      <c r="AV122" t="str">
        <f t="shared" ca="1" si="40"/>
        <v>sound\\Redkiy_plod.wav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_С_чешуйками_ли_</v>
      </c>
      <c r="BB122" t="str">
        <f t="shared" si="31"/>
        <v>_С_чешуйками_ли_ПЕМАТ?</v>
      </c>
      <c r="BC122">
        <f>A122</f>
        <v>1216</v>
      </c>
      <c r="BD122" cm="1">
        <f t="array" aca="1" ref="BD122" ca="1">INDEX($L$122:$L$129,(RANK(AT2,$AT$2:$AT$9)))</f>
        <v>2149</v>
      </c>
      <c r="BE122" cm="1">
        <f t="array" aca="1" ref="BE122" ca="1">INDEX(BD66:BD81,(RANK(AT9,$AT$2:$AT$17)))</f>
        <v>2075</v>
      </c>
      <c r="BF122" cm="1">
        <f t="array" aca="1" ref="BF122" ca="1">INDEX(BD90:BD105,(RANK(AT9,$AT$2:$AT$17)))</f>
        <v>2115</v>
      </c>
      <c r="BG122" cm="1">
        <f t="array" aca="1" ref="BG122" ca="1">INDEX(BD106:BD121,(RANK(AT9,$AT$2:$AT$17)))</f>
        <v>2139</v>
      </c>
      <c r="BH122">
        <v>1</v>
      </c>
    </row>
    <row r="123" spans="1:60" hidden="1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VLOOKUP(B123,audio_list_stym!$A$3:$BP$18,38,FALSE)</f>
        <v>14</v>
      </c>
      <c r="F123" t="str">
        <f>VLOOKUP(E123,metki!$A$2:$B$9,2,FALSE)</f>
        <v>импл_новые_с_названием</v>
      </c>
      <c r="G123" t="str">
        <f t="shared" si="37"/>
        <v>импл_</v>
      </c>
      <c r="H123" t="str">
        <f>VLOOKUP(B123,audio_list_stym!$A$3:$AJ$18,6,FALSE)</f>
        <v>ZF</v>
      </c>
      <c r="I123" t="s">
        <v>689</v>
      </c>
      <c r="J123" t="str">
        <f t="shared" si="38"/>
        <v>ZF_2</v>
      </c>
      <c r="L123">
        <f>VLOOKUP(J123,total_visual_stym!$A$2:$D$129,2,FALSE)</f>
        <v>2146</v>
      </c>
      <c r="M123" t="str">
        <f>VLOOKUP(J123,total_visual_stym!$A$2:$D$129,3,FALSE)</f>
        <v>pics\\ZF_2.jpg</v>
      </c>
      <c r="N123">
        <f>VLOOKUP(J123,total_visual_stym!$A$1:$D$129,4,FALSE)</f>
        <v>215</v>
      </c>
      <c r="P123">
        <f>IF(G123="экспл",0,IF(G123="импл_",VLOOKUP(J123,quest_импл!$A$1:$J$129,7,FALSE),0))</f>
        <v>282</v>
      </c>
      <c r="Q123" t="str">
        <f>IF(G123="экспл",0,IF(G123="импл_",VLOOKUP(J123,quest_импл!$A$1:$J$129,8,FALSE),0))</f>
        <v>sound\\Rozoviy_li.wav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нет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2046</v>
      </c>
      <c r="AD123" t="str">
        <f t="shared" ca="1" si="32"/>
        <v>pics\\Peper_6.jpg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33"/>
        <v>pics\\Peper_6.jpg</v>
      </c>
      <c r="AI123" t="s">
        <v>125</v>
      </c>
      <c r="AO123">
        <f t="shared" ca="1" si="34"/>
        <v>0.31029780469141732</v>
      </c>
      <c r="AP123" t="str">
        <f t="shared" ca="1" si="35"/>
        <v>pics\\Peper_6.jpg</v>
      </c>
      <c r="AS123" t="str">
        <f t="shared" ca="1" si="36"/>
        <v>pics\\Peper_6.jpg</v>
      </c>
      <c r="AT123">
        <f t="shared" ca="1" si="39"/>
        <v>0.43750073231266706</v>
      </c>
      <c r="AU123" t="s">
        <v>697</v>
      </c>
      <c r="AV123" t="str">
        <f t="shared" ca="1" si="40"/>
        <v>sound\\Redkiy_plod.wav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_Розовый_ли_</v>
      </c>
      <c r="BB123" t="str">
        <f t="shared" si="31"/>
        <v>_Розовый_ли_ПЕМАТ?</v>
      </c>
      <c r="BD123" cm="1">
        <f t="array" aca="1" ref="BD123" ca="1">INDEX($L$122:$L$129,(RANK(AT3,$AT$2:$AT$9)))</f>
        <v>2145</v>
      </c>
    </row>
    <row r="124" spans="1:60" hidden="1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VLOOKUP(B124,audio_list_stym!$A$3:$BP$18,38,FALSE)</f>
        <v>14</v>
      </c>
      <c r="F124" t="str">
        <f>VLOOKUP(E124,metki!$A$2:$B$9,2,FALSE)</f>
        <v>импл_новые_с_названием</v>
      </c>
      <c r="G124" t="str">
        <f t="shared" si="37"/>
        <v>импл_</v>
      </c>
      <c r="H124" t="str">
        <f>VLOOKUP(B124,audio_list_stym!$A$3:$AJ$18,6,FALSE)</f>
        <v>ZF</v>
      </c>
      <c r="I124" t="s">
        <v>690</v>
      </c>
      <c r="J124" t="str">
        <f t="shared" si="38"/>
        <v>ZF_3</v>
      </c>
      <c r="L124">
        <f>VLOOKUP(J124,total_visual_stym!$A$2:$D$129,2,FALSE)</f>
        <v>2147</v>
      </c>
      <c r="M124" t="str">
        <f>VLOOKUP(J124,total_visual_stym!$A$2:$D$129,3,FALSE)</f>
        <v>pics\\ZF_3.jpg</v>
      </c>
      <c r="N124">
        <f>VLOOKUP(J124,total_visual_stym!$A$1:$D$129,4,FALSE)</f>
        <v>215</v>
      </c>
      <c r="P124">
        <f>IF(G124="экспл",0,IF(G124="импл_",VLOOKUP(J124,quest_импл!$A$1:$J$129,7,FALSE),0))</f>
        <v>283</v>
      </c>
      <c r="Q124" t="str">
        <f>IF(G124="экспл",0,IF(G124="импл_",VLOOKUP(J124,quest_импл!$A$1:$J$129,8,FALSE),0))</f>
        <v>sound\\Tonkiy_li.wav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2024</v>
      </c>
      <c r="AD124" t="str">
        <f t="shared" ca="1" si="32"/>
        <v>pics\\Goroh_8.jpg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33"/>
        <v>pics\\Goroh_8.jpg</v>
      </c>
      <c r="AI124" t="s">
        <v>126</v>
      </c>
      <c r="AO124">
        <f t="shared" ca="1" si="34"/>
        <v>0.59316658199037209</v>
      </c>
      <c r="AP124" t="str">
        <f t="shared" ca="1" si="35"/>
        <v>pics\\Goroh_8.jpg</v>
      </c>
      <c r="AS124" t="str">
        <f t="shared" ca="1" si="36"/>
        <v>pics\\Goroh_8.jpg</v>
      </c>
      <c r="AT124">
        <f t="shared" ca="1" si="39"/>
        <v>0.68516154218699132</v>
      </c>
      <c r="AU124" t="s">
        <v>697</v>
      </c>
      <c r="AV124" t="str">
        <f t="shared" ca="1" si="40"/>
        <v>sound\\Noviy_plod.wav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_Тонкий_ли_</v>
      </c>
      <c r="BB124" t="str">
        <f t="shared" si="31"/>
        <v>_Тонкий_ли_ПЕМАТ?</v>
      </c>
      <c r="BD124" cm="1">
        <f t="array" aca="1" ref="BD124" ca="1">INDEX($L$122:$L$129,(RANK(AT4,$AT$2:$AT$9)))</f>
        <v>2148</v>
      </c>
    </row>
    <row r="125" spans="1:60" hidden="1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VLOOKUP(B125,audio_list_stym!$A$3:$BP$18,38,FALSE)</f>
        <v>14</v>
      </c>
      <c r="F125" t="str">
        <f>VLOOKUP(E125,metki!$A$2:$B$9,2,FALSE)</f>
        <v>импл_новые_с_названием</v>
      </c>
      <c r="G125" t="str">
        <f t="shared" si="37"/>
        <v>импл_</v>
      </c>
      <c r="H125" t="str">
        <f>VLOOKUP(B125,audio_list_stym!$A$3:$AJ$18,6,FALSE)</f>
        <v>ZF</v>
      </c>
      <c r="I125" t="s">
        <v>691</v>
      </c>
      <c r="J125" t="str">
        <f t="shared" si="38"/>
        <v>ZF_4</v>
      </c>
      <c r="L125">
        <f>VLOOKUP(J125,total_visual_stym!$A$2:$D$129,2,FALSE)</f>
        <v>2148</v>
      </c>
      <c r="M125" t="str">
        <f>VLOOKUP(J125,total_visual_stym!$A$2:$D$129,3,FALSE)</f>
        <v>pics\\ZF_4.jpg</v>
      </c>
      <c r="N125">
        <f>VLOOKUP(J125,total_visual_stym!$A$1:$D$129,4,FALSE)</f>
        <v>215</v>
      </c>
      <c r="P125">
        <f>IF(G125="экспл",0,IF(G125="импл_",VLOOKUP(J125,quest_импл!$A$1:$J$129,7,FALSE),0))</f>
        <v>284</v>
      </c>
      <c r="Q125" t="str">
        <f>IF(G125="экспл",0,IF(G125="импл_",VLOOKUP(J125,quest_импл!$A$1:$J$129,8,FALSE),0))</f>
        <v>sound\\Celniy_li.wav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2018</v>
      </c>
      <c r="AD125" t="str">
        <f t="shared" ca="1" si="32"/>
        <v>pics\\Goroh_2.jpg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33"/>
        <v>pics\\Goroh_2.jpg</v>
      </c>
      <c r="AI125" t="s">
        <v>127</v>
      </c>
      <c r="AO125">
        <f t="shared" ca="1" si="34"/>
        <v>0.73504335237918517</v>
      </c>
      <c r="AP125" t="str">
        <f t="shared" ca="1" si="35"/>
        <v>pics\\Goroh_2.jpg</v>
      </c>
      <c r="AS125" t="str">
        <f t="shared" ca="1" si="36"/>
        <v>pics\\Goroh_2.jpg</v>
      </c>
      <c r="AT125">
        <f t="shared" ca="1" si="39"/>
        <v>0.87998971365975598</v>
      </c>
      <c r="AU125" t="s">
        <v>697</v>
      </c>
      <c r="AV125" t="str">
        <f t="shared" ca="1" si="40"/>
        <v>sound\\Noviy_plod.wav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_Цельный_ли_</v>
      </c>
      <c r="BB125" t="str">
        <f t="shared" si="31"/>
        <v>_Цельный_ли_ПЕМАТ?</v>
      </c>
      <c r="BD125" cm="1">
        <f t="array" aca="1" ref="BD125" ca="1">INDEX($L$122:$L$129,(RANK(AT5,$AT$2:$AT$9)))</f>
        <v>2147</v>
      </c>
    </row>
    <row r="126" spans="1:60" hidden="1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VLOOKUP(B126,audio_list_stym!$A$3:$BP$18,38,FALSE)</f>
        <v>14</v>
      </c>
      <c r="F126" t="str">
        <f>VLOOKUP(E126,metki!$A$2:$B$9,2,FALSE)</f>
        <v>импл_новые_с_названием</v>
      </c>
      <c r="G126" t="str">
        <f t="shared" si="37"/>
        <v>импл_</v>
      </c>
      <c r="H126" t="str">
        <f>VLOOKUP(B126,audio_list_stym!$A$3:$AJ$18,6,FALSE)</f>
        <v>ZF</v>
      </c>
      <c r="I126" t="s">
        <v>692</v>
      </c>
      <c r="J126" t="str">
        <f t="shared" si="38"/>
        <v>ZF_5</v>
      </c>
      <c r="L126">
        <f>VLOOKUP(J126,total_visual_stym!$A$2:$D$129,2,FALSE)</f>
        <v>2149</v>
      </c>
      <c r="M126" t="str">
        <f>VLOOKUP(J126,total_visual_stym!$A$2:$D$129,3,FALSE)</f>
        <v>pics\\ZF_5.jpg</v>
      </c>
      <c r="N126">
        <f>VLOOKUP(J126,total_visual_stym!$A$1:$D$129,4,FALSE)</f>
        <v>215</v>
      </c>
      <c r="P126">
        <f>IF(G126="экспл",0,IF(G126="импл_",VLOOKUP(J126,quest_импл!$A$1:$J$129,7,FALSE),0))</f>
        <v>285</v>
      </c>
      <c r="Q126" t="str">
        <f>IF(G126="экспл",0,IF(G126="импл_",VLOOKUP(J126,quest_импл!$A$1:$J$129,8,FALSE),0))</f>
        <v>sound\\Shershaviy_li.wav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2034</v>
      </c>
      <c r="AD126" t="str">
        <f t="shared" ca="1" si="32"/>
        <v>pics\\Limon_2.jpg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33"/>
        <v>pics\\Limon_2.jpg</v>
      </c>
      <c r="AI126" t="s">
        <v>128</v>
      </c>
      <c r="AO126">
        <f t="shared" ca="1" si="34"/>
        <v>0.41483441666594634</v>
      </c>
      <c r="AP126" t="str">
        <f t="shared" ca="1" si="35"/>
        <v>pics\\Limon_2.jpg</v>
      </c>
      <c r="AS126" t="str">
        <f t="shared" ca="1" si="36"/>
        <v>pics\\Limon_2.jpg</v>
      </c>
      <c r="AT126">
        <f t="shared" ca="1" si="39"/>
        <v>0.84250073658239466</v>
      </c>
      <c r="AU126" t="s">
        <v>697</v>
      </c>
      <c r="AV126" t="str">
        <f t="shared" ca="1" si="40"/>
        <v>sound\\Noviy_plod.wav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_Шершавый_ли_</v>
      </c>
      <c r="BB126" t="str">
        <f t="shared" si="31"/>
        <v>_Шершавый_ли_ПЕМАТ?</v>
      </c>
      <c r="BD126" cm="1">
        <f t="array" aca="1" ref="BD126" ca="1">INDEX($L$122:$L$129,(RANK(AT6,$AT$2:$AT$9)))</f>
        <v>2146</v>
      </c>
    </row>
    <row r="127" spans="1:60" hidden="1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VLOOKUP(B127,audio_list_stym!$A$3:$BP$18,38,FALSE)</f>
        <v>14</v>
      </c>
      <c r="F127" t="str">
        <f>VLOOKUP(E127,metki!$A$2:$B$9,2,FALSE)</f>
        <v>импл_новые_с_названием</v>
      </c>
      <c r="G127" t="str">
        <f t="shared" si="37"/>
        <v>импл_</v>
      </c>
      <c r="H127" t="str">
        <f>VLOOKUP(B127,audio_list_stym!$A$3:$AJ$18,6,FALSE)</f>
        <v>ZF</v>
      </c>
      <c r="I127" t="s">
        <v>693</v>
      </c>
      <c r="J127" t="str">
        <f t="shared" si="38"/>
        <v>ZF_6</v>
      </c>
      <c r="L127">
        <f>VLOOKUP(J127,total_visual_stym!$A$2:$D$129,2,FALSE)</f>
        <v>2150</v>
      </c>
      <c r="M127" t="str">
        <f>VLOOKUP(J127,total_visual_stym!$A$2:$D$129,3,FALSE)</f>
        <v>pics\\ZF_6.jpg</v>
      </c>
      <c r="N127">
        <f>VLOOKUP(J127,total_visual_stym!$A$1:$D$129,4,FALSE)</f>
        <v>215</v>
      </c>
      <c r="P127">
        <f>IF(G127="экспл",0,IF(G127="импл_",VLOOKUP(J127,quest_импл!$A$1:$J$129,7,FALSE),0))</f>
        <v>286</v>
      </c>
      <c r="Q127" t="str">
        <f>IF(G127="экспл",0,IF(G127="импл_",VLOOKUP(J127,quest_импл!$A$1:$J$129,8,FALSE),0))</f>
        <v>sound\\Zaostryen_li.wav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да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2043</v>
      </c>
      <c r="AD127" t="str">
        <f t="shared" ca="1" si="32"/>
        <v>pics\\Peper_3.jpg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33"/>
        <v>pics\\Peper_3.jpg</v>
      </c>
      <c r="AI127" t="s">
        <v>129</v>
      </c>
      <c r="AO127">
        <f t="shared" ca="1" si="34"/>
        <v>0.32728010586782463</v>
      </c>
      <c r="AP127" t="str">
        <f t="shared" ca="1" si="35"/>
        <v>pics\\Peper_3.jpg</v>
      </c>
      <c r="AS127" t="str">
        <f t="shared" ca="1" si="36"/>
        <v>pics\\Peper_3.jpg</v>
      </c>
      <c r="AT127">
        <f t="shared" ca="1" si="39"/>
        <v>0.68870584374533872</v>
      </c>
      <c r="AU127" t="s">
        <v>697</v>
      </c>
      <c r="AV127" t="str">
        <f t="shared" ca="1" si="40"/>
        <v>sound\\Noviy_plod.wav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_Заострен_ли_</v>
      </c>
      <c r="BB127" t="str">
        <f t="shared" si="31"/>
        <v>_Заострен_ли_ПЕМАТ?</v>
      </c>
      <c r="BD127" cm="1">
        <f t="array" aca="1" ref="BD127" ca="1">INDEX($L$122:$L$129,(RANK(AT7,$AT$2:$AT$9)))</f>
        <v>2151</v>
      </c>
    </row>
    <row r="128" spans="1:60" hidden="1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VLOOKUP(B128,audio_list_stym!$A$3:$BP$18,38,FALSE)</f>
        <v>14</v>
      </c>
      <c r="F128" t="str">
        <f>VLOOKUP(E128,metki!$A$2:$B$9,2,FALSE)</f>
        <v>импл_новые_с_названием</v>
      </c>
      <c r="G128" t="str">
        <f t="shared" si="37"/>
        <v>импл_</v>
      </c>
      <c r="H128" t="str">
        <f>VLOOKUP(B128,audio_list_stym!$A$3:$AJ$18,6,FALSE)</f>
        <v>ZF</v>
      </c>
      <c r="I128" t="s">
        <v>694</v>
      </c>
      <c r="J128" t="str">
        <f t="shared" si="38"/>
        <v>ZF_7</v>
      </c>
      <c r="L128">
        <f>VLOOKUP(J128,total_visual_stym!$A$2:$D$129,2,FALSE)</f>
        <v>2151</v>
      </c>
      <c r="M128" t="str">
        <f>VLOOKUP(J128,total_visual_stym!$A$2:$D$129,3,FALSE)</f>
        <v>pics\\ZF_7.jpg</v>
      </c>
      <c r="N128">
        <f>VLOOKUP(J128,total_visual_stym!$A$1:$D$129,4,FALSE)</f>
        <v>215</v>
      </c>
      <c r="P128">
        <f>IF(G128="экспл",0,IF(G128="импл_",VLOOKUP(J128,quest_импл!$A$1:$J$129,7,FALSE),0))</f>
        <v>287</v>
      </c>
      <c r="Q128" t="str">
        <f>IF(G128="экспл",0,IF(G128="импл_",VLOOKUP(J128,quest_импл!$A$1:$J$129,8,FALSE),0))</f>
        <v>sound\\Rassipchatiy_li.wav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2004</v>
      </c>
      <c r="AD128" t="str">
        <f t="shared" ca="1" si="32"/>
        <v>pics\\Banan_4.jpg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33"/>
        <v>pics\\Banan_4.jpg</v>
      </c>
      <c r="AI128" t="s">
        <v>130</v>
      </c>
      <c r="AO128">
        <f t="shared" ca="1" si="34"/>
        <v>0.95546513110609055</v>
      </c>
      <c r="AP128" t="str">
        <f t="shared" ca="1" si="35"/>
        <v>pics\\Banan_4.jpg</v>
      </c>
      <c r="AS128" t="str">
        <f t="shared" ca="1" si="36"/>
        <v>pics\\Banan_4.jpg</v>
      </c>
      <c r="AT128">
        <f t="shared" ca="1" si="39"/>
        <v>0.52532984208238609</v>
      </c>
      <c r="AU128" t="s">
        <v>697</v>
      </c>
      <c r="AV128" t="str">
        <f t="shared" ca="1" si="40"/>
        <v>sound\\Noviy_plod.wav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_Рассыпчатый_ли_</v>
      </c>
      <c r="BB128" t="str">
        <f t="shared" si="31"/>
        <v>_Рассыпчатый_ли_ПЕМАТ?</v>
      </c>
      <c r="BD128" cm="1">
        <f t="array" aca="1" ref="BD128" ca="1">INDEX($L$122:$L$129,(RANK(AT8,$AT$2:$AT$9)))</f>
        <v>2152</v>
      </c>
    </row>
    <row r="129" spans="1:56" hidden="1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VLOOKUP(B129,audio_list_stym!$A$3:$BP$18,38,FALSE)</f>
        <v>14</v>
      </c>
      <c r="F129" t="str">
        <f>VLOOKUP(E129,metki!$A$2:$B$9,2,FALSE)</f>
        <v>импл_новые_с_названием</v>
      </c>
      <c r="G129" t="str">
        <f t="shared" si="37"/>
        <v>импл_</v>
      </c>
      <c r="H129" t="str">
        <f>VLOOKUP(B129,audio_list_stym!$A$3:$AJ$18,6,FALSE)</f>
        <v>ZF</v>
      </c>
      <c r="I129" t="s">
        <v>695</v>
      </c>
      <c r="J129" t="str">
        <f t="shared" si="38"/>
        <v>ZF_8</v>
      </c>
      <c r="L129">
        <f>VLOOKUP(J129,total_visual_stym!$A$2:$D$129,2,FALSE)</f>
        <v>2152</v>
      </c>
      <c r="M129" t="str">
        <f>VLOOKUP(J129,total_visual_stym!$A$2:$D$129,3,FALSE)</f>
        <v>pics\\ZF_8.jpg</v>
      </c>
      <c r="N129">
        <f>VLOOKUP(J129,total_visual_stym!$A$1:$D$129,4,FALSE)</f>
        <v>215</v>
      </c>
      <c r="P129">
        <f>IF(G129="экспл",0,IF(G129="импл_",VLOOKUP(J129,quest_импл!$A$1:$J$129,7,FALSE),0))</f>
        <v>288</v>
      </c>
      <c r="Q129" t="str">
        <f>IF(G129="экспл",0,IF(G129="импл_",VLOOKUP(J129,quest_импл!$A$1:$J$129,8,FALSE),0))</f>
        <v>sound\\Ochishen_li.wav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2032</v>
      </c>
      <c r="AD129" t="str">
        <f t="shared" ca="1" si="32"/>
        <v>pics\\Kokos_8.jpg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33"/>
        <v>pics\\Kokos_8.jpg</v>
      </c>
      <c r="AI129" t="s">
        <v>131</v>
      </c>
      <c r="AO129">
        <f t="shared" ca="1" si="34"/>
        <v>0.44077866576407176</v>
      </c>
      <c r="AP129" t="str">
        <f t="shared" ca="1" si="35"/>
        <v>pics\\Kokos_8.jpg</v>
      </c>
      <c r="AS129" t="str">
        <f t="shared" ca="1" si="36"/>
        <v>pics\\Kokos_8.jpg</v>
      </c>
      <c r="AT129">
        <f t="shared" ca="1" si="39"/>
        <v>0.1269594213145141</v>
      </c>
      <c r="AU129" t="s">
        <v>697</v>
      </c>
      <c r="AV129" t="str">
        <f t="shared" ca="1" si="40"/>
        <v>sound\\Redkiy_plod.wav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_Очищен_ли_</v>
      </c>
      <c r="BB129" t="str">
        <f t="shared" si="31"/>
        <v>_Очищен_ли_ПЕМАТ?</v>
      </c>
      <c r="BD129" cm="1">
        <f t="array" aca="1" ref="BD129" ca="1">INDEX($L$122:$L$129,(RANK(AT9,$AT$2:$AT$9)))</f>
        <v>2150</v>
      </c>
    </row>
    <row r="130" spans="1:56" hidden="1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hidden="1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hidden="1" x14ac:dyDescent="0.2">
      <c r="A132" t="s">
        <v>1162</v>
      </c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hidden="1" x14ac:dyDescent="0.2">
      <c r="A133" t="s">
        <v>1163</v>
      </c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hidden="1" x14ac:dyDescent="0.2">
      <c r="A134" t="s">
        <v>1164</v>
      </c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hidden="1" x14ac:dyDescent="0.2">
      <c r="A135" t="s">
        <v>1165</v>
      </c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hidden="1" x14ac:dyDescent="0.2">
      <c r="A136" t="s">
        <v>1166</v>
      </c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hidden="1" x14ac:dyDescent="0.2">
      <c r="A137" t="s">
        <v>1167</v>
      </c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hidden="1" x14ac:dyDescent="0.2">
      <c r="A138" t="s">
        <v>1168</v>
      </c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hidden="1" x14ac:dyDescent="0.2">
      <c r="A139" t="s">
        <v>1169</v>
      </c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hidden="1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hidden="1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hidden="1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hidden="1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hidden="1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hidden="1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200-000000000000}">
    <filterColumn colId="8">
      <filters>
        <filter val="_1"/>
      </filters>
    </filterColumn>
  </autoFilter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H161"/>
  <sheetViews>
    <sheetView topLeftCell="AX1" zoomScale="66" zoomScaleNormal="66" zoomScaleSheetLayoutView="40" workbookViewId="0">
      <selection activeCell="BC1" sqref="BC1:BH1048576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1" customWidth="1"/>
    <col min="40" max="40" width="12.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/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VLOOKUP(B2,audio_list_stym!$A$3:$BP$18,39,FALSE)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VLOOKUP(B2,audio_list_stym!$A$3:$AJ$18,7,FALSE)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pics\\Banan_4.jpg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9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0.70746552699554144</v>
      </c>
      <c r="AP2" t="str">
        <f t="shared" ref="AP2:AP25" ca="1" si="6">INDEX($AM$2:$AM$25,(RANK(AO2,$AO$2:$AO$25)))</f>
        <v>pics\\Banan_4.jpg</v>
      </c>
      <c r="AQ2" t="str">
        <f ca="1">INDEX($AN$2:$AN$25,(RANK(AO2,$AO$2:$AO$25)))</f>
        <v>pics\\Goroh_4.jpg</v>
      </c>
      <c r="AR2" t="str">
        <f t="shared" ref="AR2:AR9" ca="1" si="7">IF(AH2="sound\\Ogorod",AP2,"")</f>
        <v>pics\\Banan_4.jpg</v>
      </c>
      <c r="AT2">
        <f t="shared" ref="AT2:AT65" ca="1" si="8">RAND()</f>
        <v>0.10352487638308894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10">IF(G2="экспл",AY2&amp;AX2&amp;"."&amp;AZ2,IF(G2="импл_",BA2&amp;AX2&amp;"?"))</f>
        <v>_Целый_ли_XXXXX?</v>
      </c>
      <c r="BC2">
        <f>A2</f>
        <v>1201</v>
      </c>
      <c r="BD2" cm="1">
        <f t="array" aca="1" ref="BD2" ca="1">INDEX($L$2:$L$9,(RANK(AT2,$AT$2:$AT$9)))</f>
        <v>2063</v>
      </c>
      <c r="BE2" cm="1">
        <f t="array" aca="1" ref="BE2" ca="1">INDEX(BD10:BD25,(RANK(AT2,$AT$2:$AT$16)))</f>
        <v>2028</v>
      </c>
      <c r="BF2" cm="1">
        <f t="array" aca="1" ref="BF2" ca="1">INDEX(BD26:BD49,(RANK(AT2,$AT$2:$AT$16)))</f>
        <v>2044</v>
      </c>
      <c r="BG2" cm="1">
        <f t="array" aca="1" ref="BG2" ca="1">INDEX(BD50:BD65,(RANK(AT2,$AT$2:$AT$16)))</f>
        <v>2020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VLOOKUP(B3,audio_list_stym!$A$3:$BP$18,39,FALSE)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VLOOKUP(B3,audio_list_stym!$A$3:$AJ$18,7,FALSE)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2159</v>
      </c>
      <c r="AD3" t="str">
        <f t="shared" ref="AD3:AD66" ca="1" si="11">IF(ISTEXT(AE3),AE3,IF(ISTEXT(AF3),AF3,""))</f>
        <v>pics\\Injir_7.jpg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pics\\Injir_7.jpg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2">RAND()</f>
        <v>6.434397162137151E-2</v>
      </c>
      <c r="AP3" t="str">
        <f t="shared" ca="1" si="6"/>
        <v>pics\\Injir_7.jpg</v>
      </c>
      <c r="AQ3" t="str">
        <f t="shared" ref="AQ3:AQ25" ca="1" si="13">INDEX($AN$2:$AN$25,(RANK(AO3,$AO$2:$AO$25)))</f>
        <v>pics\\Tikva_7.jpg</v>
      </c>
      <c r="AR3" t="str">
        <f t="shared" ca="1" si="7"/>
        <v>pics\\Injir_7.jpg</v>
      </c>
      <c r="AT3">
        <f t="shared" ca="1" si="8"/>
        <v>0.56752241988944341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sound\\Noviy_plod.wav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0"/>
        <v>_Мясистый_ли_XXXXX?</v>
      </c>
      <c r="BD3" cm="1">
        <f t="array" aca="1" ref="BD3" ca="1">INDEX($L$2:$L$9,(RANK(AT3,$AT$2:$AT$9)))</f>
        <v>2059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VLOOKUP(B4,audio_list_stym!$A$3:$BP$18,39,FALSE)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VLOOKUP(B4,audio_list_stym!$A$3:$AJ$18,7,FALSE)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2160</v>
      </c>
      <c r="AD4" t="str">
        <f t="shared" ca="1" si="11"/>
        <v>pics\\Injir_8.jpg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pics\\Injir_8.jpg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2"/>
        <v>4.0297196158436632E-2</v>
      </c>
      <c r="AP4" t="str">
        <f t="shared" ca="1" si="6"/>
        <v>pics\\Injir_8.jpg</v>
      </c>
      <c r="AQ4" t="str">
        <f t="shared" ca="1" si="13"/>
        <v>pics\\Tikva_8.jpg</v>
      </c>
      <c r="AR4" t="str">
        <f t="shared" ca="1" si="7"/>
        <v>pics\\Injir_8.jpg</v>
      </c>
      <c r="AT4">
        <f t="shared" ca="1" si="8"/>
        <v>0.99068383052120768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0"/>
        <v>_Горький_ли_XXXXX?</v>
      </c>
      <c r="BD4" cm="1">
        <f t="array" aca="1" ref="BD4" ca="1">INDEX($L$2:$L$9,(RANK(AT4,$AT$2:$AT$9)))</f>
        <v>2057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VLOOKUP(B5,audio_list_stym!$A$3:$BP$18,39,FALSE)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VLOOKUP(B5,audio_list_stym!$A$3:$AJ$18,7,FALSE)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2037</v>
      </c>
      <c r="AD5" t="str">
        <f t="shared" ca="1" si="11"/>
        <v>pics\\Limon_5.jpg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pics\\Limon_5.jpg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2"/>
        <v>0.87511514186147987</v>
      </c>
      <c r="AP5" t="str">
        <f t="shared" ca="1" si="6"/>
        <v>pics\\Limon_5.jpg</v>
      </c>
      <c r="AQ5" t="str">
        <f t="shared" ca="1" si="13"/>
        <v>pics\\Redis_5.jpg</v>
      </c>
      <c r="AR5" t="str">
        <f t="shared" ca="1" si="7"/>
        <v>pics\\Limon_5.jpg</v>
      </c>
      <c r="AT5">
        <f t="shared" ca="1" si="8"/>
        <v>0.26012913679314187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0"/>
        <v>_Яркий_ли_XXXXX?</v>
      </c>
      <c r="BD5" cm="1">
        <f t="array" aca="1" ref="BD5" ca="1">INDEX($L$2:$L$9,(RANK(AT5,$AT$2:$AT$9)))</f>
        <v>2062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VLOOKUP(B6,audio_list_stym!$A$3:$BP$18,39,FALSE)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VLOOKUP(B6,audio_list_stym!$A$3:$AJ$18,7,FALSE)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2038</v>
      </c>
      <c r="AD6" t="str">
        <f t="shared" ca="1" si="11"/>
        <v>pics\\Limon_6.jpg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pics\\Limon_6.jpg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2"/>
        <v>0.87039197211281671</v>
      </c>
      <c r="AP6" t="str">
        <f t="shared" ca="1" si="6"/>
        <v>pics\\Limon_6.jpg</v>
      </c>
      <c r="AQ6" t="str">
        <f t="shared" ca="1" si="13"/>
        <v>pics\\Redis_6.jpg</v>
      </c>
      <c r="AR6" t="str">
        <f t="shared" ca="1" si="7"/>
        <v>pics\\Limon_6.jpg</v>
      </c>
      <c r="AT6">
        <f t="shared" ca="1" si="8"/>
        <v>0.4338947421299193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0"/>
        <v>_Острый_ли_XXXXX?</v>
      </c>
      <c r="BD6" cm="1">
        <f t="array" aca="1" ref="BD6" ca="1">INDEX($L$2:$L$9,(RANK(AT6,$AT$2:$AT$9)))</f>
        <v>2060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VLOOKUP(B7,audio_list_stym!$A$3:$BP$18,39,FALSE)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VLOOKUP(B7,audio_list_stym!$A$3:$AJ$18,7,FALSE)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2034</v>
      </c>
      <c r="AD7" t="str">
        <f t="shared" ca="1" si="11"/>
        <v>pics\\Limon_2.jpg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pics\\Limon_2.jpg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2"/>
        <v>0.93864030536308041</v>
      </c>
      <c r="AP7" t="str">
        <f t="shared" ca="1" si="6"/>
        <v>pics\\Limon_2.jpg</v>
      </c>
      <c r="AQ7" t="str">
        <f t="shared" ca="1" si="13"/>
        <v>pics\\Redis_2.jpg</v>
      </c>
      <c r="AR7" t="str">
        <f t="shared" ca="1" si="7"/>
        <v>pics\\Limon_2.jpg</v>
      </c>
      <c r="AT7">
        <f t="shared" ca="1" si="8"/>
        <v>0.57592119057140034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sound\\Noviy_plod.wav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0"/>
        <v>_Спелый_ли_XXXXX?</v>
      </c>
      <c r="BD7" cm="1">
        <f t="array" aca="1" ref="BD7" ca="1">INDEX($L$2:$L$9,(RANK(AT7,$AT$2:$AT$9)))</f>
        <v>2058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VLOOKUP(B8,audio_list_stym!$A$3:$BP$18,39,FALSE)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VLOOKUP(B8,audio_list_stym!$A$3:$AJ$18,7,FALSE)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2002</v>
      </c>
      <c r="AD8" t="str">
        <f t="shared" ca="1" si="11"/>
        <v>pics\\Banan_2.jpg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pics\\Banan_2.jpg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2"/>
        <v>0.7683014481662318</v>
      </c>
      <c r="AP8" t="str">
        <f t="shared" ca="1" si="6"/>
        <v>pics\\Banan_2.jpg</v>
      </c>
      <c r="AQ8" t="str">
        <f t="shared" ca="1" si="13"/>
        <v>pics\\Goroh_2.jpg</v>
      </c>
      <c r="AR8" t="str">
        <f t="shared" ca="1" si="7"/>
        <v>pics\\Banan_2.jpg</v>
      </c>
      <c r="AT8">
        <f t="shared" ca="1" si="8"/>
        <v>0.37021608312244503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0"/>
        <v>_Серый_ли_XXXXX?</v>
      </c>
      <c r="BD8" cm="1">
        <f t="array" aca="1" ref="BD8" ca="1">INDEX($L$2:$L$9,(RANK(AT8,$AT$2:$AT$9)))</f>
        <v>2061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VLOOKUP(B9,audio_list_stym!$A$3:$BP$18,39,FALSE)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VLOOKUP(B9,audio_list_stym!$A$3:$AJ$18,7,FALSE)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2157</v>
      </c>
      <c r="AD9" t="str">
        <f t="shared" ca="1" si="11"/>
        <v>pics\\Injir_5.jpg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pics\\Injir_5.jpg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2"/>
        <v>0.14784803535249269</v>
      </c>
      <c r="AP9" t="str">
        <f t="shared" ca="1" si="6"/>
        <v>pics\\Injir_5.jpg</v>
      </c>
      <c r="AQ9" t="str">
        <f t="shared" ca="1" si="13"/>
        <v>pics\\Tikva_5.jpg</v>
      </c>
      <c r="AR9" t="str">
        <f t="shared" ca="1" si="7"/>
        <v>pics\\Injir_5.jpg</v>
      </c>
      <c r="AT9">
        <f t="shared" ca="1" si="8"/>
        <v>7.940868777052279E-2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0"/>
        <v>_Вязкий_ли_XXXXX?</v>
      </c>
      <c r="BD9" cm="1">
        <f t="array" aca="1" ref="BD9" ca="1">INDEX($L$2:$L$9,(RANK(AT9,$AT$2:$AT$9)))</f>
        <v>2064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VLOOKUP(B10,audio_list_stym!$A$3:$BP$18,39,FALSE)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VLOOKUP(B10,audio_list_stym!$A$3:$AJ$18,7,FALSE)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2178</v>
      </c>
      <c r="AD10" t="str">
        <f t="shared" ca="1" si="11"/>
        <v>pics\\dis34.jpg</v>
      </c>
      <c r="AE10" s="22" t="str">
        <f t="array" aca="1" ref="AE10" ca="1">IF(G10="экспл",INDEX(total_visual_stym!$C$146:$C$209,(RANK(total_visual_stym!E154,total_visual_stym!$E$146:$E$209))),0)</f>
        <v>pics\\dis34.jpg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2"/>
        <v>0.85054081028518502</v>
      </c>
      <c r="AP10" t="str">
        <f t="shared" ca="1" si="6"/>
        <v>pics\\Limon_7.jpg</v>
      </c>
      <c r="AQ10" t="str">
        <f t="shared" ca="1" si="13"/>
        <v>pics\\Redis_7.jpg</v>
      </c>
      <c r="AT10">
        <f t="shared" ca="1" si="8"/>
        <v>0.51428277417811308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0"/>
        <v>На_экране_XXXXX._Он_старый?</v>
      </c>
      <c r="BC10">
        <f>A10</f>
        <v>1202</v>
      </c>
      <c r="BD10" cm="1">
        <f t="array" aca="1" ref="BD10" ca="1">INDEX($L$10:$L$17,(RANK(AT2,$AT$2:$AT$9)))</f>
        <v>2039</v>
      </c>
      <c r="BE10" cm="1">
        <f t="array" aca="1" ref="BE10" ca="1">INDEX(BD2:BD9,(RANK(AT3,$AT$2:$AT$9)))</f>
        <v>2057</v>
      </c>
      <c r="BF10" cm="1">
        <f t="array" aca="1" ref="BF10" ca="1">INDEX(BD18:BD33,(RANK(AT3,$AT$2:$AT$16)))</f>
        <v>2028</v>
      </c>
      <c r="BG10" cm="1">
        <f t="array" aca="1" ref="BG10" ca="1">INDEX(BD34:BD65,(RANK(AT3,$AT$2:$AT$16)))</f>
        <v>2044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VLOOKUP(B11,audio_list_stym!$A$3:$BP$18,39,FALSE)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VLOOKUP(B11,audio_list_stym!$A$3:$AJ$18,7,FALSE)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2175</v>
      </c>
      <c r="AD11" t="str">
        <f t="shared" ca="1" si="11"/>
        <v>pics\\dis5.jpg</v>
      </c>
      <c r="AE11" s="22" t="str">
        <f t="array" aca="1" ref="AE11" ca="1">IF(G11="экспл",INDEX(total_visual_stym!$C$146:$C$209,(RANK(total_visual_stym!E155,total_visual_stym!$E$146:$E$209))),0)</f>
        <v>pics\\dis5.jpg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2"/>
        <v>0.56769248261002159</v>
      </c>
      <c r="AP11" t="str">
        <f t="shared" ca="1" si="6"/>
        <v>pics\\Banan_8.jpg</v>
      </c>
      <c r="AQ11" t="str">
        <f t="shared" ca="1" si="13"/>
        <v>pics\\Goroh_8.jpg</v>
      </c>
      <c r="AT11">
        <f t="shared" ca="1" si="8"/>
        <v>0.85982318713023764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sound\\Noviy_plod.wav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0"/>
        <v>Посмотрите,_вот_XXXXX._Фиолетовый_ли_он?</v>
      </c>
      <c r="BD11" cm="1">
        <f t="array" aca="1" ref="BD11" ca="1">INDEX($L$10:$L$17,(RANK(AT3,$AT$2:$AT$9)))</f>
        <v>2035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VLOOKUP(B12,audio_list_stym!$A$3:$BP$18,39,FALSE)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VLOOKUP(B12,audio_list_stym!$A$3:$AJ$18,7,FALSE)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2189</v>
      </c>
      <c r="AD12" t="str">
        <f t="shared" ca="1" si="11"/>
        <v>pics\\dis33.jpg</v>
      </c>
      <c r="AE12" s="22" t="str">
        <f t="array" aca="1" ref="AE12" ca="1">IF(G12="экспл",INDEX(total_visual_stym!$C$146:$C$209,(RANK(total_visual_stym!E156,total_visual_stym!$E$146:$E$209))),0)</f>
        <v>pics\\dis33.jpg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2"/>
        <v>0.81913000460579011</v>
      </c>
      <c r="AP12" t="str">
        <f t="shared" ca="1" si="6"/>
        <v>pics\\Banan_1.jpg</v>
      </c>
      <c r="AQ12" t="str">
        <f t="shared" ca="1" si="13"/>
        <v>pics\\Goroh_1.jpg</v>
      </c>
      <c r="AT12">
        <f t="shared" ca="1" si="8"/>
        <v>8.6426058909943038E-2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0"/>
        <v>Вот_XXXXX._Он_с_цедрой?</v>
      </c>
      <c r="BD12" cm="1">
        <f t="array" aca="1" ref="BD12" ca="1">INDEX($L$10:$L$17,(RANK(AT4,$AT$2:$AT$9)))</f>
        <v>2033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VLOOKUP(B13,audio_list_stym!$A$3:$BP$18,39,FALSE)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VLOOKUP(B13,audio_list_stym!$A$3:$AJ$18,7,FALSE)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2221</v>
      </c>
      <c r="AD13" t="str">
        <f t="shared" ca="1" si="11"/>
        <v>pics\\dis28.jpg</v>
      </c>
      <c r="AE13" s="22" t="str">
        <f t="array" aca="1" ref="AE13" ca="1">IF(G13="экспл",INDEX(total_visual_stym!$C$146:$C$209,(RANK(total_visual_stym!E157,total_visual_stym!$E$146:$E$209))),0)</f>
        <v>pics\\dis28.jpg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2"/>
        <v>0.3777463282923339</v>
      </c>
      <c r="AP13" t="str">
        <f t="shared" ca="1" si="6"/>
        <v>pics\\Injir_2.jpg</v>
      </c>
      <c r="AQ13" t="str">
        <f t="shared" ca="1" si="13"/>
        <v>pics\\Tikva_2.jpg</v>
      </c>
      <c r="AT13">
        <f t="shared" ca="1" si="8"/>
        <v>0.30148591358771681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0"/>
        <v>Это_XXXXX._Кислый_ли_он?</v>
      </c>
      <c r="BD13" cm="1">
        <f t="array" aca="1" ref="BD13" ca="1">INDEX($L$10:$L$17,(RANK(AT5,$AT$2:$AT$9)))</f>
        <v>2038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VLOOKUP(B14,audio_list_stym!$A$3:$BP$18,39,FALSE)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VLOOKUP(B14,audio_list_stym!$A$3:$AJ$18,7,FALSE)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2176</v>
      </c>
      <c r="AD14" t="str">
        <f t="shared" ca="1" si="11"/>
        <v>pics\\dis21.jpg</v>
      </c>
      <c r="AE14" s="22" t="str">
        <f t="array" aca="1" ref="AE14" ca="1">IF(G14="экспл",INDEX(total_visual_stym!$C$146:$C$209,(RANK(total_visual_stym!E158,total_visual_stym!$E$146:$E$209))),0)</f>
        <v>pics\\dis21.jpg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2"/>
        <v>0.89637465201903677</v>
      </c>
      <c r="AP14" t="str">
        <f t="shared" ca="1" si="6"/>
        <v>pics\\Limon_3.jpg</v>
      </c>
      <c r="AQ14" t="str">
        <f t="shared" ca="1" si="13"/>
        <v>pics\\Redis_3.jpg</v>
      </c>
      <c r="AT14">
        <f t="shared" ca="1" si="8"/>
        <v>0.73590383982834362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0"/>
        <v>На_картинке_XXXXX._Сочный_ли_он?</v>
      </c>
      <c r="BD14" cm="1">
        <f t="array" aca="1" ref="BD14" ca="1">INDEX($L$10:$L$17,(RANK(AT6,$AT$2:$AT$9)))</f>
        <v>2036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VLOOKUP(B15,audio_list_stym!$A$3:$BP$18,39,FALSE)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VLOOKUP(B15,audio_list_stym!$A$3:$AJ$18,7,FALSE)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2205</v>
      </c>
      <c r="AD15" t="str">
        <f t="shared" ca="1" si="11"/>
        <v>pics\\dis46.jpg</v>
      </c>
      <c r="AE15" s="22" t="str">
        <f t="array" aca="1" ref="AE15" ca="1">IF(G15="экспл",INDEX(total_visual_stym!$C$146:$C$209,(RANK(total_visual_stym!E159,total_visual_stym!$E$146:$E$209))),0)</f>
        <v>pics\\dis46.jpg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2"/>
        <v>0.27493605854420988</v>
      </c>
      <c r="AP15" t="str">
        <f t="shared" ca="1" si="6"/>
        <v>pics\\Injir_4.jpg</v>
      </c>
      <c r="AQ15" t="str">
        <f t="shared" ca="1" si="13"/>
        <v>pics\\Tikva_4.jpg</v>
      </c>
      <c r="AT15">
        <f t="shared" ca="1" si="8"/>
        <v>0.37358104324799701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0"/>
        <v>На_мониторе_XXXXX._Упругий_ли_он?</v>
      </c>
      <c r="BD15" cm="1">
        <f t="array" aca="1" ref="BD15" ca="1">INDEX($L$10:$L$17,(RANK(AT7,$AT$2:$AT$9)))</f>
        <v>2034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VLOOKUP(B16,audio_list_stym!$A$3:$BP$18,39,FALSE)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VLOOKUP(B16,audio_list_stym!$A$3:$AJ$18,7,FALSE)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2190</v>
      </c>
      <c r="AD16" t="str">
        <f t="shared" ca="1" si="11"/>
        <v>pics\\dis27.jpg</v>
      </c>
      <c r="AE16" s="22" t="str">
        <f t="array" aca="1" ref="AE16" ca="1">IF(G16="экспл",INDEX(total_visual_stym!$C$146:$C$209,(RANK(total_visual_stym!E160,total_visual_stym!$E$146:$E$209))),0)</f>
        <v>pics\\dis27.jpg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2"/>
        <v>0.9946911407670963</v>
      </c>
      <c r="AP16" t="str">
        <f t="shared" ca="1" si="6"/>
        <v>pics\\Limon_1.jpg</v>
      </c>
      <c r="AQ16" t="str">
        <f t="shared" ca="1" si="13"/>
        <v>pics\\Redis_1.jpg</v>
      </c>
      <c r="AT16">
        <f t="shared" ca="1" si="8"/>
        <v>0.47215643607707114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0"/>
        <v>Перед_Вами_XXXXX._Он_длинный?</v>
      </c>
      <c r="BD16" cm="1">
        <f t="array" aca="1" ref="BD16" ca="1">INDEX($L$10:$L$17,(RANK(AT8,$AT$2:$AT$9)))</f>
        <v>2037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VLOOKUP(B17,audio_list_stym!$A$3:$BP$18,39,FALSE)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VLOOKUP(B17,audio_list_stym!$A$3:$AJ$18,7,FALSE)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2230</v>
      </c>
      <c r="AD17" t="str">
        <f t="shared" ca="1" si="11"/>
        <v>pics\\dis8.jpg</v>
      </c>
      <c r="AE17" s="22" t="str">
        <f t="array" aca="1" ref="AE17" ca="1">IF(G17="экспл",INDEX(total_visual_stym!$C$146:$C$209,(RANK(total_visual_stym!E161,total_visual_stym!$E$146:$E$209))),0)</f>
        <v>pics\\dis8.jpg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2"/>
        <v>0.41805224646870542</v>
      </c>
      <c r="AP17" t="str">
        <f t="shared" ca="1" si="6"/>
        <v>pics\\Injir_1.jpg</v>
      </c>
      <c r="AQ17" t="str">
        <f t="shared" ca="1" si="13"/>
        <v>pics\\Tikva_1.jpg</v>
      </c>
      <c r="AT17">
        <f t="shared" ca="1" si="8"/>
        <v>0.81044218818397207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sound\\Noviy_plod.wav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0"/>
        <v>Вы_видите_XXXXX._Он_без_кожуры?</v>
      </c>
      <c r="BD17" cm="1">
        <f t="array" aca="1" ref="BD17" ca="1">INDEX($L$10:$L$17,(RANK(AT9,$AT$2:$AT$9)))</f>
        <v>2040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VLOOKUP(B18,audio_list_stym!$A$3:$BP$18,39,FALSE)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VLOOKUP(B18,audio_list_stym!$A$3:$AJ$18,7,FALSE)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2021</v>
      </c>
      <c r="AD18" t="str">
        <f t="shared" ca="1" si="11"/>
        <v>pics\\Goroh_5.jpg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pics\\Goroh_5.jpg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ref="AK18:AK25" si="16">IF(OR(AJ18="pics\\Limon",AJ18="pics\\Banan",AJ18="pics\\Kokos",AJ18="pics\\Finik",AJ18="pics\\Injir"),AI18, )</f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0.67878302071163643</v>
      </c>
      <c r="AP18" t="str">
        <f t="shared" ca="1" si="6"/>
        <v>pics\\Banan_5.jpg</v>
      </c>
      <c r="AQ18" t="str">
        <f t="shared" ca="1" si="13"/>
        <v>pics\\Goroh_5.jpg</v>
      </c>
      <c r="AS18" t="str">
        <f t="shared" ref="AS18:AS25" ca="1" si="17">IF(AH18="sound\\Tropic",AQ18,"")</f>
        <v>pics\\Goroh_5.jpg</v>
      </c>
      <c r="AT18">
        <f t="shared" ca="1" si="8"/>
        <v>0.50834645704623549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sound\\Noviy_plod.wav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0"/>
        <v>_С_молоком_ли_КОКОС?</v>
      </c>
      <c r="BC18">
        <f>A18</f>
        <v>1203</v>
      </c>
      <c r="BD18" cm="1">
        <f t="array" aca="1" ref="BD18" ca="1">INDEX($L$18:$L$25,(RANK(AT2,$AT$2:$AT$9)))</f>
        <v>2031</v>
      </c>
      <c r="BE18" cm="1">
        <f t="array" aca="1" ref="BE18" ca="1">INDEX(BD2:BD17,(RANK(AT4,$AT$2:$AT$16)))</f>
        <v>2063</v>
      </c>
      <c r="BF18" cm="1">
        <f t="array" aca="1" ref="BF18" ca="1">INDEX(BD26:BD49,(RANK(AT4,$AT$2:$AT$16)))</f>
        <v>2055</v>
      </c>
      <c r="BG18" cm="1">
        <f t="array" aca="1" ref="BG18" ca="1">INDEX(BD50:BD65,(RANK(AT4,$AT$2:$AT$16)))</f>
        <v>2015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VLOOKUP(B19,audio_list_stym!$A$3:$BP$18,39,FALSE)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VLOOKUP(B19,audio_list_stym!$A$3:$AJ$18,7,FALSE)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2022</v>
      </c>
      <c r="AD19" t="str">
        <f t="shared" ca="1" si="11"/>
        <v>pics\\Goroh_6.jpg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8">IF(ISTEXT(AR19),AR19,IF(ISTEXT(AS19),AS19,""))</f>
        <v>pics\\Goroh_6.jpg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16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0.65553218384206358</v>
      </c>
      <c r="AP19" t="str">
        <f t="shared" ca="1" si="6"/>
        <v>pics\\Banan_6.jpg</v>
      </c>
      <c r="AQ19" t="str">
        <f t="shared" ca="1" si="13"/>
        <v>pics\\Goroh_6.jpg</v>
      </c>
      <c r="AS19" t="str">
        <f t="shared" ca="1" si="17"/>
        <v>pics\\Goroh_6.jpg</v>
      </c>
      <c r="AT19">
        <f t="shared" ca="1" si="8"/>
        <v>0.99896585146440209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0"/>
        <v>_Полый_ли_КОКОС?</v>
      </c>
      <c r="BD19" cm="1">
        <f t="array" aca="1" ref="BD19" ca="1">INDEX($L$18:$L$25,(RANK(AT3,$AT$2:$AT$9)))</f>
        <v>2027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VLOOKUP(B20,audio_list_stym!$A$3:$BP$18,39,FALSE)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VLOOKUP(B20,audio_list_stym!$A$3:$AJ$18,7,FALSE)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2163</v>
      </c>
      <c r="AD20" t="str">
        <f t="shared" ca="1" si="11"/>
        <v>pics\\Tikva_3.jpg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8"/>
        <v>pics\\Tikva_3.jpg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16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0.35443354324854737</v>
      </c>
      <c r="AP20" t="str">
        <f t="shared" ca="1" si="6"/>
        <v>pics\\Injir_3.jpg</v>
      </c>
      <c r="AQ20" t="str">
        <f t="shared" ca="1" si="13"/>
        <v>pics\\Tikva_3.jpg</v>
      </c>
      <c r="AS20" t="str">
        <f t="shared" ca="1" si="17"/>
        <v>pics\\Tikva_3.jpg</v>
      </c>
      <c r="AT20">
        <f t="shared" ca="1" si="8"/>
        <v>0.18384010356476721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sound\\Redkiy_plod.wav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0"/>
        <v>_Гладкий_ли_КОКОС?</v>
      </c>
      <c r="BD20" cm="1">
        <f t="array" aca="1" ref="BD20" ca="1">INDEX($L$18:$L$25,(RANK(AT4,$AT$2:$AT$9)))</f>
        <v>2025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VLOOKUP(B21,audio_list_stym!$A$3:$BP$18,39,FALSE)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VLOOKUP(B21,audio_list_stym!$A$3:$AJ$18,7,FALSE)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2052</v>
      </c>
      <c r="AD21" t="str">
        <f t="shared" ca="1" si="11"/>
        <v>pics\\Redis_4.jpg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8"/>
        <v>pics\\Redis_4.jpg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16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0.88670425538849618</v>
      </c>
      <c r="AP21" t="str">
        <f t="shared" ca="1" si="6"/>
        <v>pics\\Limon_4.jpg</v>
      </c>
      <c r="AQ21" t="str">
        <f t="shared" ca="1" si="13"/>
        <v>pics\\Redis_4.jpg</v>
      </c>
      <c r="AS21" t="str">
        <f t="shared" ca="1" si="17"/>
        <v>pics\\Redis_4.jpg</v>
      </c>
      <c r="AT21">
        <f t="shared" ca="1" si="8"/>
        <v>0.49393509669717506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0"/>
        <v>_Пористый_ли_КОКОС?</v>
      </c>
      <c r="BD21" cm="1">
        <f t="array" aca="1" ref="BD21" ca="1">INDEX($L$18:$L$25,(RANK(AT5,$AT$2:$AT$9)))</f>
        <v>2030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VLOOKUP(B22,audio_list_stym!$A$3:$BP$18,39,FALSE)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VLOOKUP(B22,audio_list_stym!$A$3:$AJ$18,7,FALSE)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2019</v>
      </c>
      <c r="AD22" t="str">
        <f t="shared" ca="1" si="11"/>
        <v>pics\\Goroh_3.jpg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8"/>
        <v>pics\\Goroh_3.jpg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16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0.74008524864574243</v>
      </c>
      <c r="AP22" t="str">
        <f t="shared" ca="1" si="6"/>
        <v>pics\\Banan_3.jpg</v>
      </c>
      <c r="AQ22" t="str">
        <f t="shared" ca="1" si="13"/>
        <v>pics\\Goroh_3.jpg</v>
      </c>
      <c r="AS22" t="str">
        <f t="shared" ca="1" si="17"/>
        <v>pics\\Goroh_3.jpg</v>
      </c>
      <c r="AT22">
        <f t="shared" ca="1" si="8"/>
        <v>0.60925345282063903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sound\\Noviy_plod.wav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0"/>
        <v>_Вареный_ли_КОКОС?</v>
      </c>
      <c r="BD22" cm="1">
        <f t="array" aca="1" ref="BD22" ca="1">INDEX($L$18:$L$25,(RANK(AT6,$AT$2:$AT$9)))</f>
        <v>2028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VLOOKUP(B23,audio_list_stym!$A$3:$BP$18,39,FALSE)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VLOOKUP(B23,audio_list_stym!$A$3:$AJ$18,7,FALSE)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2056</v>
      </c>
      <c r="AD23" t="str">
        <f t="shared" ca="1" si="11"/>
        <v>pics\\Redis_8.jpg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8"/>
        <v>pics\\Redis_8.jpg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16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0.84683747999490355</v>
      </c>
      <c r="AP23" t="str">
        <f t="shared" ca="1" si="6"/>
        <v>pics\\Limon_8.jpg</v>
      </c>
      <c r="AQ23" t="str">
        <f t="shared" ca="1" si="13"/>
        <v>pics\\Redis_8.jpg</v>
      </c>
      <c r="AS23" t="str">
        <f t="shared" ca="1" si="17"/>
        <v>pics\\Redis_8.jpg</v>
      </c>
      <c r="AT23">
        <f t="shared" ca="1" si="8"/>
        <v>0.82546672250945663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0"/>
        <v>_Плотный_ли_КОКОС?</v>
      </c>
      <c r="BD23" cm="1">
        <f t="array" aca="1" ref="BD23" ca="1">INDEX($L$18:$L$25,(RANK(AT7,$AT$2:$AT$9)))</f>
        <v>2026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VLOOKUP(B24,audio_list_stym!$A$3:$BP$18,39,FALSE)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VLOOKUP(B24,audio_list_stym!$A$3:$AJ$18,7,FALSE)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2023</v>
      </c>
      <c r="AD24" t="str">
        <f t="shared" ca="1" si="11"/>
        <v>pics\\Goroh_7.jpg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8"/>
        <v>pics\\Goroh_7.jpg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16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0.61767111909432704</v>
      </c>
      <c r="AP24" t="str">
        <f t="shared" ca="1" si="6"/>
        <v>pics\\Banan_7.jpg</v>
      </c>
      <c r="AQ24" t="str">
        <f t="shared" ca="1" si="13"/>
        <v>pics\\Goroh_7.jpg</v>
      </c>
      <c r="AS24" t="str">
        <f t="shared" ca="1" si="17"/>
        <v>pics\\Goroh_7.jpg</v>
      </c>
      <c r="AT24">
        <f t="shared" ca="1" si="8"/>
        <v>0.24827775801283269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0"/>
        <v>_Ворсистый_ли_КОКОС?</v>
      </c>
      <c r="BD24" cm="1">
        <f t="array" aca="1" ref="BD24" ca="1">INDEX($L$18:$L$25,(RANK(AT8,$AT$2:$AT$9)))</f>
        <v>2029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VLOOKUP(B25,audio_list_stym!$A$3:$BP$18,39,FALSE)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VLOOKUP(B25,audio_list_stym!$A$3:$AJ$18,7,FALSE)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2166</v>
      </c>
      <c r="AD25" t="str">
        <f t="shared" ca="1" si="11"/>
        <v>pics\\Tikva_6.jpg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8"/>
        <v>pics\\Tikva_6.jpg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16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0.14264072979839104</v>
      </c>
      <c r="AP25" t="str">
        <f t="shared" ca="1" si="6"/>
        <v>pics\\Injir_6.jpg</v>
      </c>
      <c r="AQ25" t="str">
        <f t="shared" ca="1" si="13"/>
        <v>pics\\Tikva_6.jpg</v>
      </c>
      <c r="AS25" t="str">
        <f t="shared" ca="1" si="17"/>
        <v>pics\\Tikva_6.jpg</v>
      </c>
      <c r="AT25">
        <f t="shared" ca="1" si="8"/>
        <v>0.68278975279707554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0"/>
        <v>_Мягкий_ли_КОКОС?</v>
      </c>
      <c r="BD25" cm="1">
        <f t="array" aca="1" ref="BD25" ca="1">INDEX($L$18:$L$25,(RANK(AT9,$AT$2:$AT$9)))</f>
        <v>2032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VLOOKUP(B26,audio_list_stym!$A$3:$BP$18,39,FALSE)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VLOOKUP(B26,audio_list_stym!$A$3:$AJ$18,7,FALSE)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2210</v>
      </c>
      <c r="AD26" t="str">
        <f t="shared" ca="1" si="11"/>
        <v>pics\\dis48.jpg</v>
      </c>
      <c r="AE26" s="22" t="str">
        <f t="array" aca="1" ref="AE26" ca="1">IF(G26="экспл",INDEX(total_visual_stym!$C$146:$C$209,(RANK(total_visual_stym!E170,total_visual_stym!$E$146:$E$209))),0)</f>
        <v>pics\\dis48.jpg</v>
      </c>
      <c r="AF26" s="22" t="str">
        <f t="shared" si="18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8"/>
        <v>0.36720930043885547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0"/>
        <v>На_экране_РЕДИС._Он_с_ботвой?</v>
      </c>
      <c r="BC26">
        <f>A26</f>
        <v>1204</v>
      </c>
      <c r="BD26" cm="1">
        <f t="array" aca="1" ref="BD26" ca="1">INDEX($L$26:$L$33,(RANK(AT2,$AT$2:$AT$9)))</f>
        <v>2055</v>
      </c>
      <c r="BE26" cm="1">
        <f t="array" aca="1" ref="BE26" ca="1">INDEX(BD2:BD25,(RANK(AT5,$AT$2:$AT$16)))</f>
        <v>2038</v>
      </c>
      <c r="BF26" cm="1">
        <f t="array" aca="1" ref="BF26" ca="1">INDEX(BD34:BD49,(RANK(AT5,$AT$2:$AT$16)))</f>
        <v>2006</v>
      </c>
      <c r="BG26" cm="1">
        <f t="array" aca="1" ref="BG26" ca="1">INDEX(BD50:BD65,(RANK(AT5,$AT$2:$AT$16)))</f>
        <v>2022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VLOOKUP(B27,audio_list_stym!$A$3:$BP$18,39,FALSE)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VLOOKUP(B27,audio_list_stym!$A$3:$AJ$18,7,FALSE)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2215</v>
      </c>
      <c r="AD27" t="str">
        <f t="shared" ca="1" si="11"/>
        <v>pics\\dis62.jpg</v>
      </c>
      <c r="AE27" s="22" t="str">
        <f t="array" aca="1" ref="AE27" ca="1">IF(G27="экспл",INDEX(total_visual_stym!$C$146:$C$209,(RANK(total_visual_stym!E171,total_visual_stym!$E$146:$E$209))),0)</f>
        <v>pics\\dis62.jpg</v>
      </c>
      <c r="AF27" s="22" t="str">
        <f t="shared" si="18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8"/>
        <v>0.61206666432094159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sound\\Noviy_plod.wav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0"/>
        <v>Посмотрите,_вот_РЕДИС._Он_алый?</v>
      </c>
      <c r="BD27" cm="1">
        <f t="array" aca="1" ref="BD27" ca="1">INDEX($L$26:$L$33,(RANK(AT3,$AT$2:$AT$9)))</f>
        <v>2051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VLOOKUP(B28,audio_list_stym!$A$3:$BP$18,39,FALSE)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VLOOKUP(B28,audio_list_stym!$A$3:$AJ$18,7,FALSE)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2217</v>
      </c>
      <c r="AD28" t="str">
        <f t="shared" ca="1" si="11"/>
        <v>pics\\dis58.jpg</v>
      </c>
      <c r="AE28" s="22" t="str">
        <f t="array" aca="1" ref="AE28" ca="1">IF(G28="экспл",INDEX(total_visual_stym!$C$146:$C$209,(RANK(total_visual_stym!E172,total_visual_stym!$E$146:$E$209))),0)</f>
        <v>pics\\dis58.jpg</v>
      </c>
      <c r="AF28" s="22" t="str">
        <f t="shared" si="18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8"/>
        <v>0.38254038299414994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0"/>
        <v>Вот_РЕДИС._Пряный_ли_он?</v>
      </c>
      <c r="BD28" cm="1">
        <f t="array" aca="1" ref="BD28" ca="1">INDEX($L$26:$L$33,(RANK(AT4,$AT$2:$AT$9)))</f>
        <v>2049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VLOOKUP(B29,audio_list_stym!$A$3:$BP$18,39,FALSE)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VLOOKUP(B29,audio_list_stym!$A$3:$AJ$18,7,FALSE)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2219</v>
      </c>
      <c r="AD29" t="str">
        <f t="shared" ca="1" si="11"/>
        <v>pics\\dis17.jpg</v>
      </c>
      <c r="AE29" s="22" t="str">
        <f t="array" aca="1" ref="AE29" ca="1">IF(G29="экспл",INDEX(total_visual_stym!$C$146:$C$209,(RANK(total_visual_stym!E173,total_visual_stym!$E$146:$E$209))),0)</f>
        <v>pics\\dis17.jpg</v>
      </c>
      <c r="AF29" s="22" t="str">
        <f t="shared" si="18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8"/>
        <v>0.27742151855199138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0"/>
        <v>Это_РЕДИС._Жирный_ли_он?</v>
      </c>
      <c r="BD29" cm="1">
        <f t="array" aca="1" ref="BD29" ca="1">INDEX($L$26:$L$33,(RANK(AT5,$AT$2:$AT$9)))</f>
        <v>2054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VLOOKUP(B30,audio_list_stym!$A$3:$BP$18,39,FALSE)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VLOOKUP(B30,audio_list_stym!$A$3:$AJ$18,7,FALSE)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2226</v>
      </c>
      <c r="AD30" t="str">
        <f t="shared" ca="1" si="11"/>
        <v>pics\\dis11.jpg</v>
      </c>
      <c r="AE30" s="22" t="str">
        <f t="array" aca="1" ref="AE30" ca="1">IF(G30="экспл",INDEX(total_visual_stym!$C$146:$C$209,(RANK(total_visual_stym!E174,total_visual_stym!$E$146:$E$209))),0)</f>
        <v>pics\\dis11.jpg</v>
      </c>
      <c r="AF30" s="22" t="str">
        <f t="shared" si="18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8"/>
        <v>0.34667158350704719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0"/>
        <v>На_картинке_РЕДИС._Он_соленый?</v>
      </c>
      <c r="BD30" cm="1">
        <f t="array" aca="1" ref="BD30" ca="1">INDEX($L$26:$L$33,(RANK(AT6,$AT$2:$AT$9)))</f>
        <v>2052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VLOOKUP(B31,audio_list_stym!$A$3:$BP$18,39,FALSE)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VLOOKUP(B31,audio_list_stym!$A$3:$AJ$18,7,FALSE)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2201</v>
      </c>
      <c r="AD31" t="str">
        <f t="shared" ca="1" si="11"/>
        <v>pics\\dis43.jpg</v>
      </c>
      <c r="AE31" s="22" t="str">
        <f t="array" aca="1" ref="AE31" ca="1">IF(G31="экспл",INDEX(total_visual_stym!$C$146:$C$209,(RANK(total_visual_stym!E175,total_visual_stym!$E$146:$E$209))),0)</f>
        <v>pics\\dis43.jpg</v>
      </c>
      <c r="AF31" s="22" t="str">
        <f t="shared" si="18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8"/>
        <v>0.2830818306428774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0"/>
        <v>На_мониторе_РЕДИС._Пышный_ли_он?</v>
      </c>
      <c r="BD31" cm="1">
        <f t="array" aca="1" ref="BD31" ca="1">INDEX($L$26:$L$33,(RANK(AT7,$AT$2:$AT$9)))</f>
        <v>2050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VLOOKUP(B32,audio_list_stym!$A$3:$BP$18,39,FALSE)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VLOOKUP(B32,audio_list_stym!$A$3:$AJ$18,7,FALSE)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2186</v>
      </c>
      <c r="AD32" t="str">
        <f t="shared" ca="1" si="11"/>
        <v>pics\\dis25.jpg</v>
      </c>
      <c r="AE32" s="22" t="str">
        <f t="array" aca="1" ref="AE32" ca="1">IF(G32="экспл",INDEX(total_visual_stym!$C$146:$C$209,(RANK(total_visual_stym!E176,total_visual_stym!$E$146:$E$209))),0)</f>
        <v>pics\\dis25.jpg</v>
      </c>
      <c r="AF32" s="22" t="str">
        <f t="shared" si="18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8"/>
        <v>0.87011537850785159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0"/>
        <v>Перед_Вами_РЕДИС._Крепкий_ли_он?</v>
      </c>
      <c r="BD32" cm="1">
        <f t="array" aca="1" ref="BD32" ca="1">INDEX($L$26:$L$33,(RANK(AT8,$AT$2:$AT$9)))</f>
        <v>2053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VLOOKUP(B33,audio_list_stym!$A$3:$BP$18,39,FALSE)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VLOOKUP(B33,audio_list_stym!$A$3:$AJ$18,7,FALSE)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2209</v>
      </c>
      <c r="AD33" t="str">
        <f t="shared" ca="1" si="11"/>
        <v>pics\\dis51.jpg</v>
      </c>
      <c r="AE33" s="22" t="str">
        <f t="array" aca="1" ref="AE33" ca="1">IF(G33="экспл",INDEX(total_visual_stym!$C$146:$C$209,(RANK(total_visual_stym!E177,total_visual_stym!$E$146:$E$209))),0)</f>
        <v>pics\\dis51.jpg</v>
      </c>
      <c r="AF33" s="22" t="str">
        <f t="shared" si="18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8"/>
        <v>0.43956470913030987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0"/>
        <v>Вы_видите_РЕДИС._Он_круглый?</v>
      </c>
      <c r="BD33" cm="1">
        <f t="array" aca="1" ref="BD33" ca="1">INDEX($L$26:$L$33,(RANK(AT9,$AT$2:$AT$9)))</f>
        <v>2056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VLOOKUP(B34,audio_list_stym!$A$3:$BP$18,39,FALSE)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VLOOKUP(B34,audio_list_stym!$A$3:$AJ$18,7,FALSE)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2039</v>
      </c>
      <c r="AD34" t="str">
        <f t="shared" ca="1" si="11"/>
        <v>pics\\Limon_7.jpg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8"/>
        <v>pics\\Limon_7.jpg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0" ca="1" si="21">IF(AH34="sound\\Ogorod",AP10,"")</f>
        <v>pics\\Limon_7.jpg</v>
      </c>
      <c r="AT34">
        <f t="shared" ca="1" si="8"/>
        <v>0.70963727518545361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10"/>
        <v>_Сырой_ли_XXXXX?</v>
      </c>
      <c r="BC34">
        <f>A34</f>
        <v>1205</v>
      </c>
      <c r="BD34" cm="1">
        <f t="array" aca="1" ref="BD34" ca="1">INDEX($L$34:$L$41,(RANK(AT2,$AT$2:$AT$9)))</f>
        <v>2047</v>
      </c>
      <c r="BE34" cm="1">
        <f t="array" aca="1" ref="BE34" ca="1">INDEX(BD2:BD17,(RANK(AT5,$AT$2:$AT$17)))</f>
        <v>2036</v>
      </c>
      <c r="BF34" cm="1">
        <f t="array" aca="1" ref="BF34" ca="1">INDEX(BD18:BD33,(RANK(AT5,$AT$2:$AT$7)))</f>
        <v>2028</v>
      </c>
      <c r="BG34" cm="1">
        <f t="array" aca="1" ref="BG34" ca="1">INDEX(BD42:BD65,(RANK(AT5,$AT$2:$AT$17)))</f>
        <v>2012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VLOOKUP(B35,audio_list_stym!$A$3:$BP$18,39,FALSE)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VLOOKUP(B35,audio_list_stym!$A$3:$AJ$18,7,FALSE)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2008</v>
      </c>
      <c r="AD35" t="str">
        <f t="shared" ca="1" si="11"/>
        <v>pics\\Banan_8.jpg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8"/>
        <v>pics\\Banan_8.jpg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pics\\Banan_8.jpg</v>
      </c>
      <c r="AT35">
        <f t="shared" ca="1" si="8"/>
        <v>0.57526373955160914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10"/>
        <v>_Слоеный_ли_XXXXX?</v>
      </c>
      <c r="BD35" cm="1">
        <f t="array" aca="1" ref="BD35" ca="1">INDEX($L$34:$L$41,(RANK(AT3,$AT$2:$AT$9)))</f>
        <v>2043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VLOOKUP(B36,audio_list_stym!$A$3:$BP$18,39,FALSE)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VLOOKUP(B36,audio_list_stym!$A$3:$AJ$18,7,FALSE)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2001</v>
      </c>
      <c r="AD36" t="str">
        <f t="shared" ca="1" si="11"/>
        <v>pics\\Banan_1.jpg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8"/>
        <v>pics\\Banan_1.jpg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pics\\Banan_1.jpg</v>
      </c>
      <c r="AT36">
        <f t="shared" ca="1" si="8"/>
        <v>0.5273710750136088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sound\\Noviy_plod.wav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10"/>
        <v>_Гнилой_ли_XXXXX?</v>
      </c>
      <c r="BD36" cm="1">
        <f t="array" aca="1" ref="BD36" ca="1">INDEX($L$34:$L$41,(RANK(AT4,$AT$2:$AT$9)))</f>
        <v>2041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VLOOKUP(B37,audio_list_stym!$A$3:$BP$18,39,FALSE)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VLOOKUP(B37,audio_list_stym!$A$3:$AJ$18,7,FALSE)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2154</v>
      </c>
      <c r="AD37" t="str">
        <f t="shared" ca="1" si="11"/>
        <v>pics\\Injir_2.jpg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8"/>
        <v>pics\\Injir_2.jpg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pics\\Injir_2.jpg</v>
      </c>
      <c r="AT37">
        <f t="shared" ca="1" si="8"/>
        <v>4.1798361344329571E-3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10"/>
        <v>_Бугристый_ли_XXXXX?</v>
      </c>
      <c r="BD37" cm="1">
        <f t="array" aca="1" ref="BD37" ca="1">INDEX($L$34:$L$41,(RANK(AT5,$AT$2:$AT$9)))</f>
        <v>2046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VLOOKUP(B38,audio_list_stym!$A$3:$BP$18,39,FALSE)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VLOOKUP(B38,audio_list_stym!$A$3:$AJ$18,7,FALSE)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2035</v>
      </c>
      <c r="AD38" t="str">
        <f t="shared" ca="1" si="11"/>
        <v>pics\\Limon_3.jpg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8"/>
        <v>pics\\Limon_3.jpg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pics\\Limon_3.jpg</v>
      </c>
      <c r="AT38">
        <f t="shared" ca="1" si="8"/>
        <v>0.14366611394754292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10"/>
        <v>_Черный_ли_XXXXX?</v>
      </c>
      <c r="BD38" cm="1">
        <f t="array" aca="1" ref="BD38" ca="1">INDEX($L$34:$L$41,(RANK(AT6,$AT$2:$AT$9)))</f>
        <v>2044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VLOOKUP(B39,audio_list_stym!$A$3:$BP$18,39,FALSE)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VLOOKUP(B39,audio_list_stym!$A$3:$AJ$18,7,FALSE)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2156</v>
      </c>
      <c r="AD39" t="str">
        <f t="shared" ca="1" si="11"/>
        <v>pics\\Injir_4.jpg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pics\\Injir_4.jpg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pics\\Injir_4.jpg</v>
      </c>
      <c r="AT39">
        <f t="shared" ca="1" si="8"/>
        <v>0.18026388466425169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10"/>
        <v>_Хрустящий_ли_XXXXX?</v>
      </c>
      <c r="BD39" cm="1">
        <f t="array" aca="1" ref="BD39" ca="1">INDEX($L$34:$L$41,(RANK(AT7,$AT$2:$AT$9)))</f>
        <v>2042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VLOOKUP(B40,audio_list_stym!$A$3:$BP$18,39,FALSE)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VLOOKUP(B40,audio_list_stym!$A$3:$AJ$18,7,FALSE)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2033</v>
      </c>
      <c r="AD40" t="str">
        <f t="shared" ca="1" si="11"/>
        <v>pics\\Limon_1.jpg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pics\\Limon_1.jpg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pics\\Limon_1.jpg</v>
      </c>
      <c r="AT40">
        <f t="shared" ca="1" si="8"/>
        <v>3.5258542267360138E-2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10"/>
        <v>_Блестит_ли_XXXXX?</v>
      </c>
      <c r="BD40" cm="1">
        <f t="array" aca="1" ref="BD40" ca="1">INDEX($L$34:$L$41,(RANK(AT8,$AT$2:$AT$9)))</f>
        <v>2045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VLOOKUP(B41,audio_list_stym!$A$3:$BP$18,39,FALSE)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VLOOKUP(B41,audio_list_stym!$A$3:$AJ$18,7,FALSE)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2153</v>
      </c>
      <c r="AD41" t="str">
        <f t="shared" ca="1" si="11"/>
        <v>pics\\Injir_1.jpg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pics\\Injir_1.jpg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ca="1">IF(AH41="sound\\Ogorod",AP17,"")</f>
        <v>pics\\Injir_1.jpg</v>
      </c>
      <c r="AT41">
        <f t="shared" ca="1" si="8"/>
        <v>0.11529685136685242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10"/>
        <v>_Цитрусовый_ли_XXXXX?</v>
      </c>
      <c r="BD41" cm="1">
        <f t="array" aca="1" ref="BD41" ca="1">INDEX($L$34:$L$41,(RANK(AT9,$AT$2:$AT$9)))</f>
        <v>2048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VLOOKUP(B42,audio_list_stym!$A$3:$BP$18,39,FALSE)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VLOOKUP(B42,audio_list_stym!$A$3:$AJ$18,7,FALSE)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2187</v>
      </c>
      <c r="AD42" t="str">
        <f t="shared" ca="1" si="11"/>
        <v>pics\\dis1.jpg</v>
      </c>
      <c r="AE42" s="22" t="str">
        <f t="array" aca="1" ref="AE42" ca="1">IF(G42="экспл",INDEX(total_visual_stym!$C$146:$C$209,(RANK(total_visual_stym!E186,total_visual_stym!$E$146:$E$209))),0)</f>
        <v>pics\\dis1.jpg</v>
      </c>
      <c r="AF42" s="22" t="str">
        <f t="shared" si="22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8"/>
        <v>0.53604354635330964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10"/>
        <v>На_экране_XXXXX._Он_чистый?</v>
      </c>
      <c r="BC42">
        <f>A42</f>
        <v>1206</v>
      </c>
      <c r="BD42" cm="1">
        <f t="array" aca="1" ref="BD42" ca="1">INDEX($L$42:$L$49,(RANK(AT2,$AT$2:$AT$9)))</f>
        <v>2007</v>
      </c>
      <c r="BE42" cm="1">
        <f t="array" aca="1" ref="BE42" ca="1">INDEX(BD2:BD17,(RANK(AT6,$AT$2:$AT17)))</f>
        <v>2039</v>
      </c>
      <c r="BF42" cm="1">
        <f t="array" aca="1" ref="BF42" ca="1">INDEX(BD26:BD41,(RANK(AT6,$AT$2:$AT$17)))</f>
        <v>2047</v>
      </c>
      <c r="BG42" cm="1">
        <f t="array" aca="1" ref="BG42" ca="1">INDEX(BD50:BD65,(RANK(AT6,$AT$2:$AT$17)))</f>
        <v>2023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VLOOKUP(B43,audio_list_stym!$A$3:$BP$18,39,FALSE)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VLOOKUP(B43,audio_list_stym!$A$3:$AJ$18,7,FALSE)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2199</v>
      </c>
      <c r="AD43" t="str">
        <f t="shared" ca="1" si="11"/>
        <v>pics\\dis56.jpg</v>
      </c>
      <c r="AE43" s="22" t="str">
        <f t="array" aca="1" ref="AE43" ca="1">IF(G43="экспл",INDEX(total_visual_stym!$C$146:$C$209,(RANK(total_visual_stym!E187,total_visual_stym!$E$146:$E$209))),0)</f>
        <v>pics\\dis56.jpg</v>
      </c>
      <c r="AF43" s="22" t="str">
        <f t="shared" si="22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8"/>
        <v>5.4353107673628331E-2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10"/>
        <v>Посмотрите,_вот_XXXXX._Свежий_ли_он?</v>
      </c>
      <c r="BD43" cm="1">
        <f t="array" aca="1" ref="BD43" ca="1">INDEX($L$42:$L$49,(RANK(AT3,$AT$2:$AT$9)))</f>
        <v>2003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VLOOKUP(B44,audio_list_stym!$A$3:$BP$18,39,FALSE)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VLOOKUP(B44,audio_list_stym!$A$3:$AJ$18,7,FALSE)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2177</v>
      </c>
      <c r="AD44" t="str">
        <f t="shared" ca="1" si="11"/>
        <v>pics\\dis35.jpg</v>
      </c>
      <c r="AE44" s="22" t="str">
        <f t="array" aca="1" ref="AE44" ca="1">IF(G44="экспл",INDEX(total_visual_stym!$C$146:$C$209,(RANK(total_visual_stym!E188,total_visual_stym!$E$146:$E$209))),0)</f>
        <v>pics\\dis35.jpg</v>
      </c>
      <c r="AF44" s="22" t="str">
        <f t="shared" si="22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8"/>
        <v>0.96681979659485107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10"/>
        <v>Вот_XXXXX._Он_жаренный?</v>
      </c>
      <c r="BD44" cm="1">
        <f t="array" aca="1" ref="BD44" ca="1">INDEX($L$42:$L$49,(RANK(AT4,$AT$2:$AT$9)))</f>
        <v>2001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VLOOKUP(B45,audio_list_stym!$A$3:$BP$18,39,FALSE)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VLOOKUP(B45,audio_list_stym!$A$3:$AJ$18,7,FALSE)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2222</v>
      </c>
      <c r="AD45" t="str">
        <f t="shared" ca="1" si="11"/>
        <v>pics\\dis14.jpg</v>
      </c>
      <c r="AE45" s="22" t="str">
        <f t="array" aca="1" ref="AE45" ca="1">IF(G45="экспл",INDEX(total_visual_stym!$C$146:$C$209,(RANK(total_visual_stym!E189,total_visual_stym!$E$146:$E$209))),0)</f>
        <v>pics\\dis14.jpg</v>
      </c>
      <c r="AF45" s="22" t="str">
        <f t="shared" si="22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8"/>
        <v>0.75732183421865984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10"/>
        <v>Это_XXXXX._Сладкий_ли_он?</v>
      </c>
      <c r="BD45" cm="1">
        <f t="array" aca="1" ref="BD45" ca="1">INDEX($L$42:$L$49,(RANK(AT5,$AT$2:$AT$9)))</f>
        <v>2006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VLOOKUP(B46,audio_list_stym!$A$3:$BP$18,39,FALSE)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VLOOKUP(B46,audio_list_stym!$A$3:$AJ$18,7,FALSE)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2180</v>
      </c>
      <c r="AD46" t="str">
        <f t="shared" ca="1" si="11"/>
        <v>pics\\dis4.jpg</v>
      </c>
      <c r="AE46" s="22" t="str">
        <f t="array" aca="1" ref="AE46" ca="1">IF(G46="экспл",INDEX(total_visual_stym!$C$146:$C$209,(RANK(total_visual_stym!E190,total_visual_stym!$E$146:$E$209))),0)</f>
        <v>pics\\dis4.jpg</v>
      </c>
      <c r="AF46" s="22" t="str">
        <f t="shared" si="22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8"/>
        <v>0.72724986188479246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sound\\Noviy_plod.wav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10"/>
        <v>На_картинке_XXXXX._Влажный_ли_он?</v>
      </c>
      <c r="BD46" cm="1">
        <f t="array" aca="1" ref="BD46" ca="1">INDEX($L$42:$L$49,(RANK(AT6,$AT$2:$AT$9)))</f>
        <v>2004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VLOOKUP(B47,audio_list_stym!$A$3:$BP$18,39,FALSE)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VLOOKUP(B47,audio_list_stym!$A$3:$AJ$18,7,FALSE)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2170</v>
      </c>
      <c r="AD47" t="str">
        <f t="shared" ca="1" si="11"/>
        <v>pics\\dis36.jpg</v>
      </c>
      <c r="AE47" s="22" t="str">
        <f t="array" aca="1" ref="AE47" ca="1">IF(G47="экспл",INDEX(total_visual_stym!$C$146:$C$209,(RANK(total_visual_stym!E191,total_visual_stym!$E$146:$E$209))),0)</f>
        <v>pics\\dis36.jpg</v>
      </c>
      <c r="AF47" s="22" t="str">
        <f t="shared" si="22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8"/>
        <v>0.45387635825601369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sound\\Redkiy_plod.wav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10"/>
        <v>На_мониторе_XXXXX._Он_съедобный?</v>
      </c>
      <c r="BD47" cm="1">
        <f t="array" aca="1" ref="BD47" ca="1">INDEX($L$42:$L$49,(RANK(AT7,$AT$2:$AT$9)))</f>
        <v>2002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VLOOKUP(B48,audio_list_stym!$A$3:$BP$18,39,FALSE)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VLOOKUP(B48,audio_list_stym!$A$3:$AJ$18,7,FALSE)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2198</v>
      </c>
      <c r="AD48" t="str">
        <f t="shared" ca="1" si="11"/>
        <v>pics\\dis42.jpg</v>
      </c>
      <c r="AE48" s="22" t="str">
        <f t="array" aca="1" ref="AE48" ca="1">IF(G48="экспл",INDEX(total_visual_stym!$C$146:$C$209,(RANK(total_visual_stym!E192,total_visual_stym!$E$146:$E$209))),0)</f>
        <v>pics\\dis42.jpg</v>
      </c>
      <c r="AF48" s="22" t="str">
        <f t="shared" si="22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8"/>
        <v>0.30909311532651307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10"/>
        <v>Перед_Вами_XXXXX._Сиреневый_ли_он?</v>
      </c>
      <c r="BD48" cm="1">
        <f t="array" aca="1" ref="BD48" ca="1">INDEX($L$42:$L$49,(RANK(AT8,$AT$2:$AT$9)))</f>
        <v>2005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VLOOKUP(B49,audio_list_stym!$A$3:$BP$18,39,FALSE)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VLOOKUP(B49,audio_list_stym!$A$3:$AJ$18,7,FALSE)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2213</v>
      </c>
      <c r="AD49" t="str">
        <f t="shared" ca="1" si="11"/>
        <v>pics\\dis49.jpg</v>
      </c>
      <c r="AE49" s="22" t="str">
        <f t="array" aca="1" ref="AE49" ca="1">IF(G49="экспл",INDEX(total_visual_stym!$C$146:$C$209,(RANK(total_visual_stym!E193,total_visual_stym!$E$146:$E$209))),0)</f>
        <v>pics\\dis49.jpg</v>
      </c>
      <c r="AF49" s="22" t="str">
        <f t="shared" si="22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8"/>
        <v>0.13688140633327384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10"/>
        <v>Вы_видите_XXXXX._Он_репчатый?</v>
      </c>
      <c r="BD49" cm="1">
        <f t="array" aca="1" ref="BD49" ca="1">INDEX($L$42:$L$49,(RANK(AT9,$AT$2:$AT$9)))</f>
        <v>2008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VLOOKUP(B50,audio_list_stym!$A$3:$BP$18,39,FALSE)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VLOOKUP(B50,audio_list_stym!$A$3:$AJ$18,7,FALSE)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2020</v>
      </c>
      <c r="AD50" t="str">
        <f t="shared" ca="1" si="11"/>
        <v>pics\\Goroh_4.jpg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pics\\Goroh_4.jpg</v>
      </c>
      <c r="AH50" t="str">
        <f t="shared" si="3"/>
        <v>sound\\Tropic</v>
      </c>
      <c r="AS50" t="str">
        <f ca="1">IF(AH50="sound\\Tropic",AQ2,"")</f>
        <v>pics\\Goroh_4.jpg</v>
      </c>
      <c r="AT50">
        <f t="shared" ca="1" si="8"/>
        <v>0.88682869938152131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10"/>
        <v>_Коричневый_ли_ФИНИК?</v>
      </c>
      <c r="BC50">
        <f>A50</f>
        <v>1207</v>
      </c>
      <c r="BD50" cm="1">
        <f t="array" aca="1" ref="BD50" ca="1">INDEX($L$50:$L$57,(RANK(AT2,$AT$2:$AT$9)))</f>
        <v>2015</v>
      </c>
      <c r="BE50" cm="1">
        <f t="array" aca="1" ref="BE50" ca="1">INDEX(BD2:BD17,(RANK(AT7,$AT$2:$AT$17)))</f>
        <v>2060</v>
      </c>
      <c r="BF50" cm="1">
        <f t="array" aca="1" ref="BF50" ca="1">INDEX(BD18:BD49,(RANK(AT7,$AT$2:$AT$17)))</f>
        <v>2028</v>
      </c>
      <c r="BG50" cm="1">
        <f t="array" aca="1" ref="BG50" ca="1">INDEX(BD58:BD65,(RANK(AT7,$AT$2:$AT$9)))</f>
        <v>2019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VLOOKUP(B51,audio_list_stym!$A$3:$BP$18,39,FALSE)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VLOOKUP(B51,audio_list_stym!$A$3:$AJ$18,7,FALSE)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2167</v>
      </c>
      <c r="AD51" t="str">
        <f t="shared" ca="1" si="11"/>
        <v>pics\\Tikva_7.jpg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pics\\Tikva_7.jpg</v>
      </c>
      <c r="AH51" t="str">
        <f t="shared" si="3"/>
        <v>sound\\Tropic</v>
      </c>
      <c r="AS51" t="str">
        <f t="shared" ref="AS51:AS57" ca="1" si="24">IF(AH51="sound\\Tropic",AQ3,"")</f>
        <v>pics\\Tikva_7.jpg</v>
      </c>
      <c r="AT51">
        <f t="shared" ca="1" si="8"/>
        <v>0.56297961170852484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10"/>
        <v>_Сахаристый_ли_ФИНИК?</v>
      </c>
      <c r="BD51" cm="1">
        <f t="array" aca="1" ref="BD51" ca="1">INDEX($L$50:$L$57,(RANK(AT3,$AT$2:$AT$9)))</f>
        <v>2011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VLOOKUP(B52,audio_list_stym!$A$3:$BP$18,39,FALSE)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VLOOKUP(B52,audio_list_stym!$A$3:$AJ$18,7,FALSE)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2168</v>
      </c>
      <c r="AD52" t="str">
        <f t="shared" ca="1" si="11"/>
        <v>pics\\Tikva_8.jpg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pics\\Tikva_8.jpg</v>
      </c>
      <c r="AH52" t="str">
        <f t="shared" si="3"/>
        <v>sound\\Tropic</v>
      </c>
      <c r="AS52" t="str">
        <f t="shared" ca="1" si="24"/>
        <v>pics\\Tikva_8.jpg</v>
      </c>
      <c r="AT52">
        <f t="shared" ca="1" si="8"/>
        <v>0.46885288185543306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10"/>
        <v>_Скользкий_ли_ФИНИК?</v>
      </c>
      <c r="BD52" cm="1">
        <f t="array" aca="1" ref="BD52" ca="1">INDEX($L$50:$L$57,(RANK(AT4,$AT$2:$AT$9)))</f>
        <v>2009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VLOOKUP(B53,audio_list_stym!$A$3:$BP$18,39,FALSE)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VLOOKUP(B53,audio_list_stym!$A$3:$AJ$18,7,FALSE)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2053</v>
      </c>
      <c r="AD53" t="str">
        <f t="shared" ca="1" si="11"/>
        <v>pics\\Redis_5.jpg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pics\\Redis_5.jpg</v>
      </c>
      <c r="AH53" t="str">
        <f t="shared" si="3"/>
        <v>sound\\Tropic</v>
      </c>
      <c r="AS53" t="str">
        <f t="shared" ca="1" si="24"/>
        <v>pics\\Redis_5.jpg</v>
      </c>
      <c r="AT53">
        <f t="shared" ca="1" si="8"/>
        <v>0.33019371306183876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10"/>
        <v>_Ломкий_ли_ФИНИК?</v>
      </c>
      <c r="BD53" cm="1">
        <f t="array" aca="1" ref="BD53" ca="1">INDEX($L$50:$L$57,(RANK(AT5,$AT$2:$AT$9)))</f>
        <v>2014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VLOOKUP(B54,audio_list_stym!$A$3:$BP$18,39,FALSE)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VLOOKUP(B54,audio_list_stym!$A$3:$AJ$18,7,FALSE)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2054</v>
      </c>
      <c r="AD54" t="str">
        <f t="shared" ca="1" si="11"/>
        <v>pics\\Redis_6.jpg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pics\\Redis_6.jpg</v>
      </c>
      <c r="AH54" t="str">
        <f t="shared" si="3"/>
        <v>sound\\Tropic</v>
      </c>
      <c r="AI54" s="11"/>
      <c r="AS54" t="str">
        <f t="shared" ca="1" si="24"/>
        <v>pics\\Redis_6.jpg</v>
      </c>
      <c r="AT54">
        <f t="shared" ca="1" si="8"/>
        <v>0.23452105065939233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10"/>
        <v>_Мохнатый_ли_ФИНИК?</v>
      </c>
      <c r="BD54" cm="1">
        <f t="array" aca="1" ref="BD54" ca="1">INDEX($L$50:$L$57,(RANK(AT6,$AT$2:$AT$9)))</f>
        <v>2012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VLOOKUP(B55,audio_list_stym!$A$3:$BP$18,39,FALSE)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VLOOKUP(B55,audio_list_stym!$A$3:$AJ$18,7,FALSE)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2050</v>
      </c>
      <c r="AD55" t="str">
        <f t="shared" ca="1" si="11"/>
        <v>pics\\Redis_2.jpg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pics\\Redis_2.jpg</v>
      </c>
      <c r="AH55" t="str">
        <f t="shared" si="3"/>
        <v>sound\\Tropic</v>
      </c>
      <c r="AS55" t="str">
        <f t="shared" ca="1" si="24"/>
        <v>pics\\Redis_2.jpg</v>
      </c>
      <c r="AT55">
        <f t="shared" ca="1" si="8"/>
        <v>0.3769187900158637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10"/>
        <v>_Сморщенный_ли_ФИНИК?</v>
      </c>
      <c r="BD55" cm="1">
        <f t="array" aca="1" ref="BD55" ca="1">INDEX($L$50:$L$57,(RANK(AT7,$AT$2:$AT$9)))</f>
        <v>2010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VLOOKUP(B56,audio_list_stym!$A$3:$BP$18,39,FALSE)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VLOOKUP(B56,audio_list_stym!$A$3:$AJ$18,7,FALSE)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2018</v>
      </c>
      <c r="AD56" t="str">
        <f t="shared" ca="1" si="11"/>
        <v>pics\\Goroh_2.jpg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pics\\Goroh_2.jpg</v>
      </c>
      <c r="AH56" t="str">
        <f t="shared" si="3"/>
        <v>sound\\Tropic</v>
      </c>
      <c r="AS56" t="str">
        <f t="shared" ca="1" si="24"/>
        <v>pics\\Goroh_2.jpg</v>
      </c>
      <c r="AT56">
        <f t="shared" ca="1" si="8"/>
        <v>0.86904130717586148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10"/>
        <v>_С_косточкой_ли_ФИНИК?</v>
      </c>
      <c r="BD56" cm="1">
        <f t="array" aca="1" ref="BD56" ca="1">INDEX($L$50:$L$57,(RANK(AT8,$AT$2:$AT$9)))</f>
        <v>2013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VLOOKUP(B57,audio_list_stym!$A$3:$BP$18,39,FALSE)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VLOOKUP(B57,audio_list_stym!$A$3:$AJ$18,7,FALSE)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2165</v>
      </c>
      <c r="AD57" t="str">
        <f t="shared" ca="1" si="11"/>
        <v>pics\\Tikva_5.jpg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pics\\Tikva_5.jpg</v>
      </c>
      <c r="AH57" t="str">
        <f t="shared" si="3"/>
        <v>sound\\Tropic</v>
      </c>
      <c r="AI57" s="11"/>
      <c r="AS57" t="str">
        <f t="shared" ca="1" si="24"/>
        <v>pics\\Tikva_5.jpg</v>
      </c>
      <c r="AT57">
        <f t="shared" ca="1" si="8"/>
        <v>4.4471990419564955E-2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10"/>
        <v>_Треугольный_ли_ФИНИК?</v>
      </c>
      <c r="BD57" cm="1">
        <f t="array" aca="1" ref="BD57" ca="1">INDEX($L$50:$L$57,(RANK(AT9,$AT$2:$AT$9)))</f>
        <v>2016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VLOOKUP(B58,audio_list_stym!$A$3:$BP$18,39,FALSE)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VLOOKUP(B58,audio_list_stym!$A$3:$AJ$18,7,FALSE)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2185</v>
      </c>
      <c r="AD58" t="str">
        <f t="shared" ca="1" si="11"/>
        <v>pics\\dis31.jpg</v>
      </c>
      <c r="AE58" s="22" t="str">
        <f t="array" aca="1" ref="AE58" ca="1">IF(G58="экспл",INDEX(total_visual_stym!$C$146:$C$209,(RANK(total_visual_stym!E202,total_visual_stym!$E$146:$E$209))),0)</f>
        <v>pics\\dis31.jpg</v>
      </c>
      <c r="AF58" s="22" t="str">
        <f t="shared" ref="AF58:AF65" si="25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8"/>
        <v>0.50065080158864561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10"/>
        <v>На_экране_ГОРОХ._Рыхлый_ли_он?</v>
      </c>
      <c r="BC58">
        <f>A58</f>
        <v>1208</v>
      </c>
      <c r="BD58" cm="1">
        <f t="array" aca="1" ref="BD58" ca="1">INDEX($L$58:$L$65,(RANK(AT2,$AT$2:$AT$9)))</f>
        <v>2023</v>
      </c>
      <c r="BE58" cm="1">
        <f t="array" aca="1" ref="BE58" ca="1">INDEX(BD2:BD17,(RANK(AT8,$AT$2:$AT$17)))</f>
        <v>2033</v>
      </c>
      <c r="BF58" cm="1">
        <f t="array" aca="1" ref="BF58" ca="1">INDEX(BD18:BD33,(RANK(AT8,$AT$2:$AT$17)))</f>
        <v>2049</v>
      </c>
      <c r="BG58" cm="1">
        <f t="array" aca="1" ref="BG58" ca="1">INDEX(BD42:BD57,(RANK(AT8,$AT$2:$AT$9)))</f>
        <v>2004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VLOOKUP(B59,audio_list_stym!$A$3:$BP$18,39,FALSE)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VLOOKUP(B59,audio_list_stym!$A$3:$AJ$18,7,FALSE)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2227</v>
      </c>
      <c r="AD59" t="str">
        <f t="shared" ca="1" si="11"/>
        <v>pics\\dis39.jpg</v>
      </c>
      <c r="AE59" s="22" t="str">
        <f t="array" aca="1" ref="AE59" ca="1">IF(G59="экспл",INDEX(total_visual_stym!$C$146:$C$209,(RANK(total_visual_stym!E203,total_visual_stym!$E$146:$E$209))),0)</f>
        <v>pics\\dis39.jpg</v>
      </c>
      <c r="AF59" s="22" t="str">
        <f t="shared" si="25"/>
        <v/>
      </c>
      <c r="AG59" t="str">
        <f t="shared" si="14"/>
        <v>pics\\Goroh_2.jpg</v>
      </c>
      <c r="AH59">
        <f t="shared" si="3"/>
        <v>0</v>
      </c>
      <c r="AT59">
        <f t="shared" ca="1" si="8"/>
        <v>0.41039646226626825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10"/>
        <v>Посмотрите,_вот_ГОРОХ._Он_в_стручке?</v>
      </c>
      <c r="BD59" cm="1">
        <f t="array" aca="1" ref="BD59" ca="1">INDEX($L$58:$L$65,(RANK(AT3,$AT$2:$AT$9)))</f>
        <v>2019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VLOOKUP(B60,audio_list_stym!$A$3:$BP$18,39,FALSE)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VLOOKUP(B60,audio_list_stym!$A$3:$AJ$18,7,FALSE)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2172</v>
      </c>
      <c r="AD60" t="str">
        <f t="shared" ca="1" si="11"/>
        <v>pics\\dis23.jpg</v>
      </c>
      <c r="AE60" s="22" t="str">
        <f t="array" aca="1" ref="AE60" ca="1">IF(G60="экспл",INDEX(total_visual_stym!$C$146:$C$209,(RANK(total_visual_stym!E204,total_visual_stym!$E$146:$E$209))),0)</f>
        <v>pics\\dis23.jpg</v>
      </c>
      <c r="AF60" s="22" t="str">
        <f t="shared" si="25"/>
        <v/>
      </c>
      <c r="AG60" t="str">
        <f t="shared" si="14"/>
        <v>pics\\Goroh_3.jpg</v>
      </c>
      <c r="AH60">
        <f t="shared" si="3"/>
        <v>0</v>
      </c>
      <c r="AT60">
        <f t="shared" ca="1" si="8"/>
        <v>0.66762487882348009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10"/>
        <v>Вот_ГОРОХ._Ядовитый_ли_он?</v>
      </c>
      <c r="BD60" cm="1">
        <f t="array" aca="1" ref="BD60" ca="1">INDEX($L$58:$L$65,(RANK(AT4,$AT$2:$AT$9)))</f>
        <v>2017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VLOOKUP(B61,audio_list_stym!$A$3:$BP$18,39,FALSE)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VLOOKUP(B61,audio_list_stym!$A$3:$AJ$18,7,FALSE)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2224</v>
      </c>
      <c r="AD61" t="str">
        <f t="shared" ca="1" si="11"/>
        <v>pics\\dis29.jpg</v>
      </c>
      <c r="AE61" s="22" t="str">
        <f t="array" aca="1" ref="AE61" ca="1">IF(G61="экспл",INDEX(total_visual_stym!$C$146:$C$209,(RANK(total_visual_stym!E205,total_visual_stym!$E$146:$E$209))),0)</f>
        <v>pics\\dis29.jpg</v>
      </c>
      <c r="AF61" s="22" t="str">
        <f t="shared" si="25"/>
        <v/>
      </c>
      <c r="AG61" t="str">
        <f t="shared" si="14"/>
        <v>pics\\Goroh_4.jpg</v>
      </c>
      <c r="AH61">
        <f t="shared" si="3"/>
        <v>0</v>
      </c>
      <c r="AT61">
        <f t="shared" ca="1" si="8"/>
        <v>0.36834584100040757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10"/>
        <v>Это_ГОРОХ._Он_полосатый?</v>
      </c>
      <c r="BD61" cm="1">
        <f t="array" aca="1" ref="BD61" ca="1">INDEX($L$58:$L$65,(RANK(AT5,$AT$2:$AT$9)))</f>
        <v>2022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VLOOKUP(B62,audio_list_stym!$A$3:$BP$18,39,FALSE)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VLOOKUP(B62,audio_list_stym!$A$3:$AJ$18,7,FALSE)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2231</v>
      </c>
      <c r="AD62" t="str">
        <f t="shared" ca="1" si="11"/>
        <v>pics\\dis12.jpg</v>
      </c>
      <c r="AE62" s="22" t="str">
        <f t="array" aca="1" ref="AE62" ca="1">IF(G62="экспл",INDEX(total_visual_stym!$C$146:$C$209,(RANK(total_visual_stym!E206,total_visual_stym!$E$146:$E$209))),0)</f>
        <v>pics\\dis12.jpg</v>
      </c>
      <c r="AF62" s="22" t="str">
        <f t="shared" si="25"/>
        <v/>
      </c>
      <c r="AG62" t="str">
        <f t="shared" si="14"/>
        <v>pics\\Goroh_5.jpg</v>
      </c>
      <c r="AH62">
        <f t="shared" si="3"/>
        <v>0</v>
      </c>
      <c r="AT62">
        <f t="shared" ca="1" si="8"/>
        <v>0.56952968796495784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sound\\Noviy_plod.wav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10"/>
        <v>На_картинке_ГОРОХ._Он_плоский?</v>
      </c>
      <c r="BD62" cm="1">
        <f t="array" aca="1" ref="BD62" ca="1">INDEX($L$58:$L$65,(RANK(AT6,$AT$2:$AT$9)))</f>
        <v>2020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VLOOKUP(B63,audio_list_stym!$A$3:$BP$18,39,FALSE)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VLOOKUP(B63,audio_list_stym!$A$3:$AJ$18,7,FALSE)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2169</v>
      </c>
      <c r="AD63" t="str">
        <f t="shared" ca="1" si="11"/>
        <v>pics\\dis6.jpg</v>
      </c>
      <c r="AE63" s="22" t="str">
        <f t="array" aca="1" ref="AE63" ca="1">IF(G63="экспл",INDEX(total_visual_stym!$C$146:$C$209,(RANK(total_visual_stym!E207,total_visual_stym!$E$146:$E$209))),0)</f>
        <v>pics\\dis6.jpg</v>
      </c>
      <c r="AF63" s="22" t="str">
        <f t="shared" si="25"/>
        <v/>
      </c>
      <c r="AG63" t="str">
        <f t="shared" si="14"/>
        <v>pics\\Goroh_6.jpg</v>
      </c>
      <c r="AH63">
        <f t="shared" si="3"/>
        <v>0</v>
      </c>
      <c r="AT63">
        <f t="shared" ca="1" si="8"/>
        <v>0.59616403833029608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10"/>
        <v>На_мониторе_ГОРОХ._Он_толченый?</v>
      </c>
      <c r="BD63" cm="1">
        <f t="array" aca="1" ref="BD63" ca="1">INDEX($L$58:$L$65,(RANK(AT7,$AT$2:$AT$9)))</f>
        <v>2018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VLOOKUP(B64,audio_list_stym!$A$3:$BP$18,39,FALSE)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VLOOKUP(B64,audio_list_stym!$A$3:$AJ$18,7,FALSE)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2208</v>
      </c>
      <c r="AD64" t="str">
        <f t="shared" ca="1" si="11"/>
        <v>pics\\dis45.jpg</v>
      </c>
      <c r="AE64" s="22" t="str">
        <f t="array" aca="1" ref="AE64" ca="1">IF(G64="экспл",INDEX(total_visual_stym!$C$146:$C$209,(RANK(total_visual_stym!E208,total_visual_stym!$E$146:$E$209))),0)</f>
        <v>pics\\dis45.jpg</v>
      </c>
      <c r="AF64" s="22" t="str">
        <f t="shared" si="25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8"/>
        <v>0.43850619488751097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10"/>
        <v>Перед_Вами_ГОРОХ._Зеленый_ли_он?</v>
      </c>
      <c r="BD64" cm="1">
        <f t="array" aca="1" ref="BD64" ca="1">INDEX($L$58:$L$65,(RANK(AT8,$AT$2:$AT$9)))</f>
        <v>2021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VLOOKUP(B65,audio_list_stym!$A$3:$BP$18,39,FALSE)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VLOOKUP(B65,audio_list_stym!$A$3:$AJ$18,7,FALSE)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2223</v>
      </c>
      <c r="AD65" t="str">
        <f t="shared" ca="1" si="11"/>
        <v>pics\\dis15.jpg</v>
      </c>
      <c r="AE65" s="22" t="str">
        <f t="array" aca="1" ref="AE65" ca="1">IF(G65="экспл",INDEX(total_visual_stym!$C$146:$C$209,(RANK(total_visual_stym!E209,total_visual_stym!$E$146:$E$209))),0)</f>
        <v>pics\\dis15.jpg</v>
      </c>
      <c r="AF65" s="22" t="str">
        <f t="shared" si="25"/>
        <v/>
      </c>
      <c r="AG65" t="str">
        <f t="shared" si="14"/>
        <v>pics\\Goroh_8.jpg</v>
      </c>
      <c r="AH65">
        <f t="shared" si="3"/>
        <v>0</v>
      </c>
      <c r="AT65">
        <f t="shared" ca="1" si="8"/>
        <v>0.58393748951115843</v>
      </c>
      <c r="AU65" t="s">
        <v>697</v>
      </c>
      <c r="AV65" t="str">
        <f t="shared" ca="1" si="9"/>
        <v>sound\\Noviy_plod.wav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10"/>
        <v>Вы_видите_ГОРОХ._Легкий_ли_он?</v>
      </c>
      <c r="BD65" cm="1">
        <f t="array" aca="1" ref="BD65" ca="1">INDEX($L$58:$L$65,(RANK(AT9,$AT$2:$AT$9)))</f>
        <v>2024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VLOOKUP(B66,audio_list_stym!$A$3:$BP$18,39,FALSE)</f>
        <v>16</v>
      </c>
      <c r="F66" t="str">
        <f>VLOOKUP(E66,metki!$A$2:$B$9,2,FALSE)</f>
        <v>импл_новые_без_названия</v>
      </c>
      <c r="G66" t="str">
        <f t="shared" ref="G66:G129" si="26">LEFT(F66,5)</f>
        <v>импл_</v>
      </c>
      <c r="H66" t="str">
        <f>VLOOKUP(B66,audio_list_stym!$A$3:$AJ$18,7,FALSE)</f>
        <v>Ake</v>
      </c>
      <c r="I66" t="s">
        <v>688</v>
      </c>
      <c r="J66" t="str">
        <f t="shared" ref="J66:J129" si="27">H66&amp;I66</f>
        <v>Ake_1</v>
      </c>
      <c r="L66">
        <f>VLOOKUP(J66,total_visual_stym!$A$2:$D$129,2,FALSE)</f>
        <v>2073</v>
      </c>
      <c r="M66" t="str">
        <f>VLOOKUP(J66,total_visual_stym!$A$2:$D$129,3,FALSE)</f>
        <v>pics\\Ake_1.jpg</v>
      </c>
      <c r="N66">
        <f>VLOOKUP(J66,total_visual_stym!$A$1:$D$129,4,FALSE)</f>
        <v>209</v>
      </c>
      <c r="P66">
        <f>IF(G66="экспл",0,IF(G66="импл_",VLOOKUP(J66,quest_импл!$A$1:$J$129,7,FALSE),0))</f>
        <v>233</v>
      </c>
      <c r="Q66" t="str">
        <f>IF(G66="экспл",0,IF(G66="импл_",VLOOKUP(J66,quest_импл!$A$1:$J$129,8,FALSE),0))</f>
        <v>sound\\Imeet_li_myakot.wav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2045</v>
      </c>
      <c r="AD66" t="str">
        <f t="shared" ca="1" si="11"/>
        <v>pics\\Peper_5.jpg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ca="1">AS66</f>
        <v>pics\\Peper_5.jpg</v>
      </c>
      <c r="AI66" t="s">
        <v>67</v>
      </c>
      <c r="AO66">
        <f ca="1">RAND()</f>
        <v>0.2206476217559814</v>
      </c>
      <c r="AP66" t="str">
        <f ca="1">INDEX($AI$66:$AI$129,(RANK(AO66,$AO$66:$AO$129)))</f>
        <v>pics\\Peper_5.jpg</v>
      </c>
      <c r="AS66" t="str">
        <f t="shared" ref="AS66:AS129" ca="1" si="28">IF(G66="импл_",AP66,"")</f>
        <v>pics\\Peper_5.jpg</v>
      </c>
      <c r="AT66">
        <f t="shared" ref="AT66:AT129" ca="1" si="29">RAND()</f>
        <v>0.2089419299329649</v>
      </c>
      <c r="AU66" t="s">
        <v>697</v>
      </c>
      <c r="AV66" t="str">
        <f t="shared" ref="AV66:AV129" ca="1" si="30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_Имеет_ли_мякоть_</v>
      </c>
      <c r="BB66" t="str">
        <f t="shared" ref="BB66:BB129" si="31">IF(G66="экспл",AY66&amp;AX66&amp;"."&amp;AZ66,IF(G66="импл_",BA66&amp;AX66&amp;"?"))</f>
        <v>_Имеет_ли_мякоть_XXXXX?</v>
      </c>
      <c r="BC66">
        <f>A66</f>
        <v>1209</v>
      </c>
      <c r="BD66" cm="1">
        <f t="array" aca="1" ref="BD66" ca="1">INDEX(L66:L73,(RANK(AT2,$AT$2:$AT$9)))</f>
        <v>2079</v>
      </c>
      <c r="BE66" cm="1">
        <f t="array" aca="1" ref="BE66" ca="1">INDEX(BD74:BD89,(RANK(AT2,$AT$2:$AT$7)))</f>
        <v>2082</v>
      </c>
      <c r="BF66" cm="1">
        <f t="array" aca="1" ref="BF66" ca="1">INDEX(BD90:BD113,(RANK(AT2,$AT$2:$AT$17)))</f>
        <v>2130</v>
      </c>
      <c r="BG66" cm="1">
        <f t="array" aca="1" ref="BG66" ca="1">INDEX(BD114:BD129,(RANK(AT2,$AT$2:$AT$17)))</f>
        <v>2066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VLOOKUP(B67,audio_list_stym!$A$3:$BP$18,39,FALSE)</f>
        <v>16</v>
      </c>
      <c r="F67" t="str">
        <f>VLOOKUP(E67,metki!$A$2:$B$9,2,FALSE)</f>
        <v>импл_новые_без_названия</v>
      </c>
      <c r="G67" t="str">
        <f t="shared" si="26"/>
        <v>импл_</v>
      </c>
      <c r="H67" t="str">
        <f>VLOOKUP(B67,audio_list_stym!$A$3:$AJ$18,7,FALSE)</f>
        <v>Ake</v>
      </c>
      <c r="I67" t="s">
        <v>689</v>
      </c>
      <c r="J67" t="str">
        <f t="shared" si="27"/>
        <v>Ake_2</v>
      </c>
      <c r="L67">
        <f>VLOOKUP(J67,total_visual_stym!$A$2:$D$129,2,FALSE)</f>
        <v>2074</v>
      </c>
      <c r="M67" t="str">
        <f>VLOOKUP(J67,total_visual_stym!$A$2:$D$129,3,FALSE)</f>
        <v>pics\\Ake_2.jpg</v>
      </c>
      <c r="N67">
        <f>VLOOKUP(J67,total_visual_stym!$A$1:$D$129,4,FALSE)</f>
        <v>209</v>
      </c>
      <c r="P67">
        <f>IF(G67="экспл",0,IF(G67="импл_",VLOOKUP(J67,quest_импл!$A$1:$J$129,7,FALSE),0))</f>
        <v>234</v>
      </c>
      <c r="Q67" t="str">
        <f>IF(G67="экспл",0,IF(G67="импл_",VLOOKUP(J67,quest_импл!$A$1:$J$129,8,FALSE),0))</f>
        <v>sound\\Prodolgovatiy_li.wav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2048</v>
      </c>
      <c r="AD67" t="str">
        <f t="shared" ref="AD67:AD129" ca="1" si="32">IF(ISTEXT(AE67),AE67,IF(ISTEXT(AF67),AF67,""))</f>
        <v>pics\\Peper_8.jpg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ref="AF67:AF129" ca="1" si="33">AS67</f>
        <v>pics\\Peper_8.jpg</v>
      </c>
      <c r="AI67" t="s">
        <v>68</v>
      </c>
      <c r="AO67">
        <f t="shared" ref="AO67:AO129" ca="1" si="34">RAND()</f>
        <v>0.18571404118175938</v>
      </c>
      <c r="AP67" t="str">
        <f t="shared" ref="AP67:AP129" ca="1" si="35">INDEX($AI$66:$AI$129,(RANK(AO67,$AO$66:$AO$129)))</f>
        <v>pics\\Peper_8.jpg</v>
      </c>
      <c r="AS67" t="str">
        <f t="shared" ca="1" si="28"/>
        <v>pics\\Peper_8.jpg</v>
      </c>
      <c r="AT67">
        <f t="shared" ca="1" si="29"/>
        <v>0.29877453181355662</v>
      </c>
      <c r="AU67" t="s">
        <v>697</v>
      </c>
      <c r="AV67" t="str">
        <f t="shared" ca="1" si="30"/>
        <v>sound\\Redkiy_plod.wav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_Продолговатый_ли_</v>
      </c>
      <c r="BB67" t="str">
        <f t="shared" si="31"/>
        <v>_Продолговатый_ли_XXXXX?</v>
      </c>
      <c r="BD67" cm="1">
        <f t="array" aca="1" ref="BD67" ca="1">INDEX(L67:L74,(RANK(AT3,$AT$2:$AT$9)))</f>
        <v>2076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VLOOKUP(B68,audio_list_stym!$A$3:$BP$18,39,FALSE)</f>
        <v>16</v>
      </c>
      <c r="F68" t="str">
        <f>VLOOKUP(E68,metki!$A$2:$B$9,2,FALSE)</f>
        <v>импл_новые_без_названия</v>
      </c>
      <c r="G68" t="str">
        <f t="shared" si="26"/>
        <v>импл_</v>
      </c>
      <c r="H68" t="str">
        <f>VLOOKUP(B68,audio_list_stym!$A$3:$AJ$18,7,FALSE)</f>
        <v>Ake</v>
      </c>
      <c r="I68" t="s">
        <v>690</v>
      </c>
      <c r="J68" t="str">
        <f t="shared" si="27"/>
        <v>Ake_3</v>
      </c>
      <c r="L68">
        <f>VLOOKUP(J68,total_visual_stym!$A$2:$D$129,2,FALSE)</f>
        <v>2075</v>
      </c>
      <c r="M68" t="str">
        <f>VLOOKUP(J68,total_visual_stym!$A$2:$D$129,3,FALSE)</f>
        <v>pics\\Ake_3.jpg</v>
      </c>
      <c r="N68">
        <f>VLOOKUP(J68,total_visual_stym!$A$1:$D$129,4,FALSE)</f>
        <v>209</v>
      </c>
      <c r="P68">
        <f>IF(G68="экспл",0,IF(G68="импл_",VLOOKUP(J68,quest_импл!$A$1:$J$129,7,FALSE),0))</f>
        <v>235</v>
      </c>
      <c r="Q68" t="str">
        <f>IF(G68="экспл",0,IF(G68="импл_",VLOOKUP(J68,quest_импл!$A$1:$J$129,8,FALSE),0))</f>
        <v>sound\\Pyatnistyi_li.wav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2062</v>
      </c>
      <c r="AD68" t="str">
        <f t="shared" ca="1" si="32"/>
        <v>pics\\Tomat_6.jpg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3"/>
        <v>pics\\Tomat_6.jpg</v>
      </c>
      <c r="AI68" t="s">
        <v>69</v>
      </c>
      <c r="AO68">
        <f t="shared" ca="1" si="34"/>
        <v>1.6754758874842235E-2</v>
      </c>
      <c r="AP68" t="str">
        <f t="shared" ca="1" si="35"/>
        <v>pics\\Tomat_6.jpg</v>
      </c>
      <c r="AS68" t="str">
        <f t="shared" ca="1" si="28"/>
        <v>pics\\Tomat_6.jpg</v>
      </c>
      <c r="AT68">
        <f t="shared" ca="1" si="29"/>
        <v>0.31651831228126259</v>
      </c>
      <c r="AU68" t="s">
        <v>697</v>
      </c>
      <c r="AV68" t="str">
        <f t="shared" ca="1" si="30"/>
        <v>sound\\Redkiy_plod.wav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_Пятнистый_ли_</v>
      </c>
      <c r="BB68" t="str">
        <f t="shared" si="31"/>
        <v>_Пятнистый_ли_XXXXX?</v>
      </c>
      <c r="BD68" cm="1">
        <f t="array" aca="1" ref="BD68" ca="1">INDEX(L68:L75,(RANK(AT4,$AT$2:$AT$9)))</f>
        <v>2075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VLOOKUP(B69,audio_list_stym!$A$3:$BP$18,39,FALSE)</f>
        <v>16</v>
      </c>
      <c r="F69" t="str">
        <f>VLOOKUP(E69,metki!$A$2:$B$9,2,FALSE)</f>
        <v>импл_новые_без_названия</v>
      </c>
      <c r="G69" t="str">
        <f t="shared" si="26"/>
        <v>импл_</v>
      </c>
      <c r="H69" t="str">
        <f>VLOOKUP(B69,audio_list_stym!$A$3:$AJ$18,7,FALSE)</f>
        <v>Ake</v>
      </c>
      <c r="I69" t="s">
        <v>691</v>
      </c>
      <c r="J69" t="str">
        <f t="shared" si="27"/>
        <v>Ake_4</v>
      </c>
      <c r="L69">
        <f>VLOOKUP(J69,total_visual_stym!$A$2:$D$129,2,FALSE)</f>
        <v>2076</v>
      </c>
      <c r="M69" t="str">
        <f>VLOOKUP(J69,total_visual_stym!$A$2:$D$129,3,FALSE)</f>
        <v>pics\\Ake_4.jpg</v>
      </c>
      <c r="N69">
        <f>VLOOKUP(J69,total_visual_stym!$A$1:$D$129,4,FALSE)</f>
        <v>209</v>
      </c>
      <c r="P69">
        <f>IF(G69="экспл",0,IF(G69="импл_",VLOOKUP(J69,quest_импл!$A$1:$J$129,7,FALSE),0))</f>
        <v>236</v>
      </c>
      <c r="Q69" t="str">
        <f>IF(G69="экспл",0,IF(G69="импл_",VLOOKUP(J69,quest_импл!$A$1:$J$129,8,FALSE),0))</f>
        <v>sound\\S_kochuroy_li.wav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2014</v>
      </c>
      <c r="AD69" t="str">
        <f t="shared" ca="1" si="32"/>
        <v>pics\\Finik_6.jpg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3"/>
        <v>pics\\Finik_6.jpg</v>
      </c>
      <c r="AI69" t="s">
        <v>70</v>
      </c>
      <c r="AO69">
        <f t="shared" ca="1" si="34"/>
        <v>0.70535127825164967</v>
      </c>
      <c r="AP69" t="str">
        <f t="shared" ca="1" si="35"/>
        <v>pics\\Finik_6.jpg</v>
      </c>
      <c r="AS69" t="str">
        <f t="shared" ca="1" si="28"/>
        <v>pics\\Finik_6.jpg</v>
      </c>
      <c r="AT69">
        <f t="shared" ca="1" si="29"/>
        <v>0.5906917110298272</v>
      </c>
      <c r="AU69" t="s">
        <v>697</v>
      </c>
      <c r="AV69" t="str">
        <f t="shared" ca="1" si="30"/>
        <v>sound\\Noviy_plod.wav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_С_косточкой_ли_</v>
      </c>
      <c r="BB69" t="str">
        <f t="shared" si="31"/>
        <v>_С_косточкой_ли_XXXXX?</v>
      </c>
      <c r="BD69" cm="1">
        <f t="array" aca="1" ref="BD69" ca="1">INDEX(L69:L76,(RANK(AT5,$AT$2:$AT$9)))</f>
        <v>2081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VLOOKUP(B70,audio_list_stym!$A$3:$BP$18,39,FALSE)</f>
        <v>16</v>
      </c>
      <c r="F70" t="str">
        <f>VLOOKUP(E70,metki!$A$2:$B$9,2,FALSE)</f>
        <v>импл_новые_без_названия</v>
      </c>
      <c r="G70" t="str">
        <f t="shared" si="26"/>
        <v>импл_</v>
      </c>
      <c r="H70" t="str">
        <f>VLOOKUP(B70,audio_list_stym!$A$3:$AJ$18,7,FALSE)</f>
        <v>Ake</v>
      </c>
      <c r="I70" t="s">
        <v>692</v>
      </c>
      <c r="J70" t="str">
        <f t="shared" si="27"/>
        <v>Ake_5</v>
      </c>
      <c r="L70">
        <f>VLOOKUP(J70,total_visual_stym!$A$2:$D$129,2,FALSE)</f>
        <v>2077</v>
      </c>
      <c r="M70" t="str">
        <f>VLOOKUP(J70,total_visual_stym!$A$2:$D$129,3,FALSE)</f>
        <v>pics\\Ake_5.jpg</v>
      </c>
      <c r="N70">
        <f>VLOOKUP(J70,total_visual_stym!$A$1:$D$129,4,FALSE)</f>
        <v>209</v>
      </c>
      <c r="P70">
        <f>IF(G70="экспл",0,IF(G70="импл_",VLOOKUP(J70,quest_импл!$A$1:$J$129,7,FALSE),0))</f>
        <v>237</v>
      </c>
      <c r="Q70" t="str">
        <f>IF(G70="экспл",0,IF(G70="импл_",VLOOKUP(J70,quest_импл!$A$1:$J$129,8,FALSE),0))</f>
        <v>sound\\Fioletoviy_li.wav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2046</v>
      </c>
      <c r="AD70" t="str">
        <f t="shared" ca="1" si="32"/>
        <v>pics\\Peper_6.jpg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3"/>
        <v>pics\\Peper_6.jpg</v>
      </c>
      <c r="AI70" t="s">
        <v>71</v>
      </c>
      <c r="AO70">
        <f t="shared" ca="1" si="34"/>
        <v>0.19521920272896287</v>
      </c>
      <c r="AP70" t="str">
        <f t="shared" ca="1" si="35"/>
        <v>pics\\Peper_6.jpg</v>
      </c>
      <c r="AS70" t="str">
        <f t="shared" ca="1" si="28"/>
        <v>pics\\Peper_6.jpg</v>
      </c>
      <c r="AT70">
        <f t="shared" ca="1" si="29"/>
        <v>0.22384946356006497</v>
      </c>
      <c r="AU70" t="s">
        <v>697</v>
      </c>
      <c r="AV70" t="str">
        <f t="shared" ca="1" si="30"/>
        <v>sound\\Redkiy_plod.wav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_Синий_ли_</v>
      </c>
      <c r="BB70" t="str">
        <f t="shared" si="31"/>
        <v>_Синий_ли_XXXXX?</v>
      </c>
      <c r="BD70" cm="1">
        <f t="array" aca="1" ref="BD70" ca="1">INDEX(L70:L77,(RANK(AT6,$AT$2:$AT$9)))</f>
        <v>2080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VLOOKUP(B71,audio_list_stym!$A$3:$BP$18,39,FALSE)</f>
        <v>16</v>
      </c>
      <c r="F71" t="str">
        <f>VLOOKUP(E71,metki!$A$2:$B$9,2,FALSE)</f>
        <v>импл_новые_без_названия</v>
      </c>
      <c r="G71" t="str">
        <f t="shared" si="26"/>
        <v>импл_</v>
      </c>
      <c r="H71" t="str">
        <f>VLOOKUP(B71,audio_list_stym!$A$3:$AJ$18,7,FALSE)</f>
        <v>Ake</v>
      </c>
      <c r="I71" t="s">
        <v>693</v>
      </c>
      <c r="J71" t="str">
        <f t="shared" si="27"/>
        <v>Ake_6</v>
      </c>
      <c r="L71">
        <f>VLOOKUP(J71,total_visual_stym!$A$2:$D$129,2,FALSE)</f>
        <v>2078</v>
      </c>
      <c r="M71" t="str">
        <f>VLOOKUP(J71,total_visual_stym!$A$2:$D$129,3,FALSE)</f>
        <v>pics\\Ake_6.jpg</v>
      </c>
      <c r="N71">
        <f>VLOOKUP(J71,total_visual_stym!$A$1:$D$129,4,FALSE)</f>
        <v>209</v>
      </c>
      <c r="P71">
        <f>IF(G71="экспл",0,IF(G71="импл_",VLOOKUP(J71,quest_импл!$A$1:$J$129,7,FALSE),0))</f>
        <v>238</v>
      </c>
      <c r="Q71" t="str">
        <f>IF(G71="экспл",0,IF(G71="импл_",VLOOKUP(J71,quest_импл!$A$1:$J$129,8,FALSE),0))</f>
        <v>sound\\S_dolkami_li.wav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2038</v>
      </c>
      <c r="AD71" t="str">
        <f t="shared" ca="1" si="32"/>
        <v>pics\\Limon_6.jpg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3"/>
        <v>pics\\Limon_6.jpg</v>
      </c>
      <c r="AI71" t="s">
        <v>72</v>
      </c>
      <c r="AO71">
        <f t="shared" ca="1" si="34"/>
        <v>0.385900570302947</v>
      </c>
      <c r="AP71" t="str">
        <f t="shared" ca="1" si="35"/>
        <v>pics\\Limon_6.jpg</v>
      </c>
      <c r="AS71" t="str">
        <f t="shared" ca="1" si="28"/>
        <v>pics\\Limon_6.jpg</v>
      </c>
      <c r="AT71">
        <f t="shared" ca="1" si="29"/>
        <v>9.6798248250583474E-2</v>
      </c>
      <c r="AU71" t="s">
        <v>697</v>
      </c>
      <c r="AV71" t="str">
        <f t="shared" ca="1" si="30"/>
        <v>sound\\Redkiy_plod.wav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_С_дольками_ли_</v>
      </c>
      <c r="BB71" t="str">
        <f t="shared" si="31"/>
        <v>_С_дольками_ли_XXXXX?</v>
      </c>
      <c r="BD71" cm="1">
        <f t="array" aca="1" ref="BD71" ca="1">INDEX(L71:L78,(RANK(AT7,$AT$2:$AT$9)))</f>
        <v>2079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VLOOKUP(B72,audio_list_stym!$A$3:$BP$18,39,FALSE)</f>
        <v>16</v>
      </c>
      <c r="F72" t="str">
        <f>VLOOKUP(E72,metki!$A$2:$B$9,2,FALSE)</f>
        <v>импл_новые_без_названия</v>
      </c>
      <c r="G72" t="str">
        <f t="shared" si="26"/>
        <v>импл_</v>
      </c>
      <c r="H72" t="str">
        <f>VLOOKUP(B72,audio_list_stym!$A$3:$AJ$18,7,FALSE)</f>
        <v>Ake</v>
      </c>
      <c r="I72" t="s">
        <v>694</v>
      </c>
      <c r="J72" t="str">
        <f t="shared" si="27"/>
        <v>Ake_7</v>
      </c>
      <c r="L72">
        <f>VLOOKUP(J72,total_visual_stym!$A$2:$D$129,2,FALSE)</f>
        <v>2079</v>
      </c>
      <c r="M72" t="str">
        <f>VLOOKUP(J72,total_visual_stym!$A$2:$D$129,3,FALSE)</f>
        <v>pics\\Ake_7.jpg</v>
      </c>
      <c r="N72">
        <f>VLOOKUP(J72,total_visual_stym!$A$1:$D$129,4,FALSE)</f>
        <v>209</v>
      </c>
      <c r="P72">
        <f>IF(G72="экспл",0,IF(G72="импл_",VLOOKUP(J72,quest_импл!$A$1:$J$129,7,FALSE),0))</f>
        <v>239</v>
      </c>
      <c r="Q72" t="str">
        <f>IF(G72="экспл",0,IF(G72="импл_",VLOOKUP(J72,quest_импл!$A$1:$J$129,8,FALSE),0))</f>
        <v>sound\\Visushenniy_li.wav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2001</v>
      </c>
      <c r="AD72" t="str">
        <f t="shared" ca="1" si="32"/>
        <v>pics\\Banan_1.jpg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3"/>
        <v>pics\\Banan_1.jpg</v>
      </c>
      <c r="AI72" t="s">
        <v>73</v>
      </c>
      <c r="AO72">
        <f t="shared" ca="1" si="34"/>
        <v>0.98760941885836417</v>
      </c>
      <c r="AP72" t="str">
        <f t="shared" ca="1" si="35"/>
        <v>pics\\Banan_1.jpg</v>
      </c>
      <c r="AS72" t="str">
        <f t="shared" ca="1" si="28"/>
        <v>pics\\Banan_1.jpg</v>
      </c>
      <c r="AT72">
        <f t="shared" ca="1" si="29"/>
        <v>0.3884543968136509</v>
      </c>
      <c r="AU72" t="s">
        <v>697</v>
      </c>
      <c r="AV72" t="str">
        <f t="shared" ca="1" si="30"/>
        <v>sound\\Redkiy_plod.wav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_Высушенный_ли_</v>
      </c>
      <c r="BB72" t="str">
        <f t="shared" si="31"/>
        <v>_Высушенный_ли_XXXXX?</v>
      </c>
      <c r="BD72" cm="1">
        <f t="array" aca="1" ref="BD72" ca="1">INDEX(L72:L79,(RANK(AT8,$AT$2:$AT$9)))</f>
        <v>2083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VLOOKUP(B73,audio_list_stym!$A$3:$BP$18,39,FALSE)</f>
        <v>16</v>
      </c>
      <c r="F73" t="str">
        <f>VLOOKUP(E73,metki!$A$2:$B$9,2,FALSE)</f>
        <v>импл_новые_без_названия</v>
      </c>
      <c r="G73" t="str">
        <f t="shared" si="26"/>
        <v>импл_</v>
      </c>
      <c r="H73" t="str">
        <f>VLOOKUP(B73,audio_list_stym!$A$3:$AJ$18,7,FALSE)</f>
        <v>Ake</v>
      </c>
      <c r="I73" t="s">
        <v>695</v>
      </c>
      <c r="J73" t="str">
        <f t="shared" si="27"/>
        <v>Ake_8</v>
      </c>
      <c r="L73">
        <f>VLOOKUP(J73,total_visual_stym!$A$2:$D$129,2,FALSE)</f>
        <v>2080</v>
      </c>
      <c r="M73" t="str">
        <f>VLOOKUP(J73,total_visual_stym!$A$2:$D$129,3,FALSE)</f>
        <v>pics\\Ake_8.jpg</v>
      </c>
      <c r="N73">
        <f>VLOOKUP(J73,total_visual_stym!$A$1:$D$129,4,FALSE)</f>
        <v>209</v>
      </c>
      <c r="P73">
        <f>IF(G73="экспл",0,IF(G73="импл_",VLOOKUP(J73,quest_импл!$A$1:$J$129,7,FALSE),0))</f>
        <v>240</v>
      </c>
      <c r="Q73" t="str">
        <f>IF(G73="экспл",0,IF(G73="импл_",VLOOKUP(J73,quest_импл!$A$1:$J$129,8,FALSE),0))</f>
        <v>sound\\Myatiy_li.wav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2056</v>
      </c>
      <c r="AD73" t="str">
        <f t="shared" ca="1" si="32"/>
        <v>pics\\Redis_8.jpg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3"/>
        <v>pics\\Redis_8.jpg</v>
      </c>
      <c r="AI73" t="s">
        <v>74</v>
      </c>
      <c r="AO73">
        <f t="shared" ca="1" si="34"/>
        <v>7.251071639054596E-2</v>
      </c>
      <c r="AP73" t="str">
        <f t="shared" ca="1" si="35"/>
        <v>pics\\Redis_8.jpg</v>
      </c>
      <c r="AS73" t="str">
        <f t="shared" ca="1" si="28"/>
        <v>pics\\Redis_8.jpg</v>
      </c>
      <c r="AT73">
        <f t="shared" ca="1" si="29"/>
        <v>0.85148454568911214</v>
      </c>
      <c r="AU73" t="s">
        <v>697</v>
      </c>
      <c r="AV73" t="str">
        <f t="shared" ca="1" si="30"/>
        <v>sound\\Noviy_plod.wav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_Мятый_ли_</v>
      </c>
      <c r="BB73" t="str">
        <f t="shared" si="31"/>
        <v>_Мятый_ли_XXXXX?</v>
      </c>
      <c r="BD73" cm="1">
        <f t="array" aca="1" ref="BD73" ca="1">INDEX(L73:L80,(RANK(AT9,$AT$2:$AT$9)))</f>
        <v>2087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VLOOKUP(B74,audio_list_stym!$A$3:$BP$18,39,FALSE)</f>
        <v>17</v>
      </c>
      <c r="F74" t="str">
        <f>VLOOKUP(E74,metki!$A$2:$B$9,2,FALSE)</f>
        <v>экспл_новые_без_названия</v>
      </c>
      <c r="G74" t="str">
        <f t="shared" si="26"/>
        <v>экспл</v>
      </c>
      <c r="H74" t="str">
        <f>VLOOKUP(B74,audio_list_stym!$A$3:$AJ$18,7,FALSE)</f>
        <v>Finger</v>
      </c>
      <c r="I74" t="s">
        <v>688</v>
      </c>
      <c r="J74" t="str">
        <f t="shared" si="27"/>
        <v>Finger_1</v>
      </c>
      <c r="L74">
        <f>VLOOKUP(J74,total_visual_stym!$A$2:$D$129,2,FALSE)</f>
        <v>2081</v>
      </c>
      <c r="M74" t="str">
        <f>VLOOKUP(J74,total_visual_stym!$A$2:$D$129,3,FALSE)</f>
        <v>pics\\Finger_1.jpg</v>
      </c>
      <c r="N74">
        <f>VLOOKUP(J74,total_visual_stym!$A$1:$D$129,4,FALSE)</f>
        <v>210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113</v>
      </c>
      <c r="Z74" t="str">
        <f>IF(G74="экспл",VLOOKUP(J74,quest_экспл!$A$1:$N$129,12,FALSE),IF(G74="импл_",0,0))</f>
        <v>sound\\On_vizhatiy.wav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2178</v>
      </c>
      <c r="AD74" t="str">
        <f t="shared" ca="1" si="32"/>
        <v>pics\\dis34.jpg</v>
      </c>
      <c r="AE74" s="22" t="str">
        <f t="array" aca="1" ref="AE74" ca="1">IF(G74="экспл",INDEX(total_visual_stym!$C$146:$C$209,(RANK(total_visual_stym!E154,total_visual_stym!$E$146:$E$209))),0)</f>
        <v>pics\\dis34.jpg</v>
      </c>
      <c r="AF74" s="22" t="str">
        <f t="shared" si="33"/>
        <v/>
      </c>
      <c r="AI74" t="s">
        <v>76</v>
      </c>
      <c r="AO74">
        <f t="shared" ca="1" si="34"/>
        <v>5.2951995665606266E-2</v>
      </c>
      <c r="AP74" t="str">
        <f t="shared" ca="1" si="35"/>
        <v>pics\\Tomat_4.jpg</v>
      </c>
      <c r="AS74" t="str">
        <f t="shared" si="28"/>
        <v/>
      </c>
      <c r="AT74">
        <f t="shared" ca="1" si="29"/>
        <v>0.79206598850250365</v>
      </c>
      <c r="AU74" t="s">
        <v>697</v>
      </c>
      <c r="AV74" t="str">
        <f t="shared" ca="1" si="30"/>
        <v>sound\\Noviy_plod.wav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_Он_выжатый?</v>
      </c>
      <c r="BA74" t="e">
        <f>VLOOKUP(Q74,audio_list_stym!$B$2:$BQ$299,68,FALSE)</f>
        <v>#N/A</v>
      </c>
      <c r="BB74" t="str">
        <f t="shared" si="31"/>
        <v>На_экране_XXXXX._Он_выжатый?</v>
      </c>
      <c r="BC74">
        <f>A74</f>
        <v>1210</v>
      </c>
      <c r="BD74" cm="1">
        <f t="array" aca="1" ref="BD74" ca="1">INDEX($L$74:$L$81,(RANK(AT2,$AT$2:$AT$9)))</f>
        <v>2087</v>
      </c>
      <c r="BE74" cm="1">
        <f t="array" aca="1" ref="BE74" ca="1">INDEX(BD66:BD73,(RANK(AT3,$AT$2:$AT$9)))</f>
        <v>2075</v>
      </c>
      <c r="BF74" cm="1">
        <f t="array" aca="1" ref="BF74" ca="1">INDEX(BD82:BD105,(RANK(AT3,$AT$2:$AT$17)))</f>
        <v>2090</v>
      </c>
      <c r="BG74" cm="1">
        <f t="array" aca="1" ref="BG74" ca="1">INDEX(BD106:BD129,(RANK(AT3,$AT$2:$AT$9)))</f>
        <v>2137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VLOOKUP(B75,audio_list_stym!$A$3:$BP$18,39,FALSE)</f>
        <v>17</v>
      </c>
      <c r="F75" t="str">
        <f>VLOOKUP(E75,metki!$A$2:$B$9,2,FALSE)</f>
        <v>экспл_новые_без_названия</v>
      </c>
      <c r="G75" t="str">
        <f t="shared" si="26"/>
        <v>экспл</v>
      </c>
      <c r="H75" t="str">
        <f>VLOOKUP(B75,audio_list_stym!$A$3:$AJ$18,7,FALSE)</f>
        <v>Finger</v>
      </c>
      <c r="I75" t="s">
        <v>689</v>
      </c>
      <c r="J75" t="str">
        <f t="shared" si="27"/>
        <v>Finger_2</v>
      </c>
      <c r="L75">
        <f>VLOOKUP(J75,total_visual_stym!$A$2:$D$129,2,FALSE)</f>
        <v>2082</v>
      </c>
      <c r="M75" t="str">
        <f>VLOOKUP(J75,total_visual_stym!$A$2:$D$129,3,FALSE)</f>
        <v>pics\\Finger_2.jpg</v>
      </c>
      <c r="N75">
        <f>VLOOKUP(J75,total_visual_stym!$A$1:$D$129,4,FALSE)</f>
        <v>210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114</v>
      </c>
      <c r="Z75" t="str">
        <f>IF(G75="экспл",VLOOKUP(J75,quest_экспл!$A$1:$N$129,12,FALSE),IF(G75="импл_",0,0))</f>
        <v>sound\\On_nadloman.wav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2175</v>
      </c>
      <c r="AD75" t="str">
        <f t="shared" ca="1" si="32"/>
        <v>pics\\dis5.jpg</v>
      </c>
      <c r="AE75" s="22" t="str">
        <f t="array" aca="1" ref="AE75" ca="1">IF(G75="экспл",INDEX(total_visual_stym!$C$146:$C$209,(RANK(total_visual_stym!E155,total_visual_stym!$E$146:$E$209))),0)</f>
        <v>pics\\dis5.jpg</v>
      </c>
      <c r="AF75" s="22" t="str">
        <f t="shared" si="33"/>
        <v/>
      </c>
      <c r="AI75" t="s">
        <v>77</v>
      </c>
      <c r="AO75">
        <f t="shared" ca="1" si="34"/>
        <v>0.16256903676342949</v>
      </c>
      <c r="AP75" t="str">
        <f t="shared" ca="1" si="35"/>
        <v>pics\\Redis_4.jpg</v>
      </c>
      <c r="AS75" t="str">
        <f t="shared" si="28"/>
        <v/>
      </c>
      <c r="AT75">
        <f t="shared" ca="1" si="29"/>
        <v>0.16847460356385835</v>
      </c>
      <c r="AU75" t="s">
        <v>697</v>
      </c>
      <c r="AV75" t="str">
        <f t="shared" ca="1" si="30"/>
        <v>sound\\Redkiy_plod.wav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_Он_надломан?</v>
      </c>
      <c r="BA75" t="e">
        <f>VLOOKUP(Q75,audio_list_stym!$B$2:$BQ$299,68,FALSE)</f>
        <v>#N/A</v>
      </c>
      <c r="BB75" t="str">
        <f t="shared" si="31"/>
        <v>Посмотрите,_вот_XXXXX._Он_надломан?</v>
      </c>
      <c r="BD75" cm="1">
        <f t="array" aca="1" ref="BD75" ca="1">INDEX($L$74:$L$81,(RANK(AT3,$AT$2:$AT$9)))</f>
        <v>2083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VLOOKUP(B76,audio_list_stym!$A$3:$BP$18,39,FALSE)</f>
        <v>17</v>
      </c>
      <c r="F76" t="str">
        <f>VLOOKUP(E76,metki!$A$2:$B$9,2,FALSE)</f>
        <v>экспл_новые_без_названия</v>
      </c>
      <c r="G76" t="str">
        <f t="shared" si="26"/>
        <v>экспл</v>
      </c>
      <c r="H76" t="str">
        <f>VLOOKUP(B76,audio_list_stym!$A$3:$AJ$18,7,FALSE)</f>
        <v>Finger</v>
      </c>
      <c r="I76" t="s">
        <v>690</v>
      </c>
      <c r="J76" t="str">
        <f t="shared" si="27"/>
        <v>Finger_3</v>
      </c>
      <c r="L76">
        <f>VLOOKUP(J76,total_visual_stym!$A$2:$D$129,2,FALSE)</f>
        <v>2083</v>
      </c>
      <c r="M76" t="str">
        <f>VLOOKUP(J76,total_visual_stym!$A$2:$D$129,3,FALSE)</f>
        <v>pics\\Finger_3.jpg</v>
      </c>
      <c r="N76">
        <f>VLOOKUP(J76,total_visual_stym!$A$1:$D$129,4,FALSE)</f>
        <v>210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115</v>
      </c>
      <c r="Z76" t="str">
        <f>IF(G76="экспл",VLOOKUP(J76,quest_экспл!$A$1:$N$129,12,FALSE),IF(G76="импл_",0,0))</f>
        <v>sound\\On_volnistiy.wav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2189</v>
      </c>
      <c r="AD76" t="str">
        <f t="shared" ca="1" si="32"/>
        <v>pics\\dis33.jpg</v>
      </c>
      <c r="AE76" s="22" t="str">
        <f t="array" aca="1" ref="AE76" ca="1">IF(G76="экспл",INDEX(total_visual_stym!$C$146:$C$209,(RANK(total_visual_stym!E156,total_visual_stym!$E$146:$E$209))),0)</f>
        <v>pics\\dis33.jpg</v>
      </c>
      <c r="AF76" s="22" t="str">
        <f t="shared" si="33"/>
        <v/>
      </c>
      <c r="AI76" t="s">
        <v>78</v>
      </c>
      <c r="AO76">
        <f t="shared" ca="1" si="34"/>
        <v>0.97029842234140229</v>
      </c>
      <c r="AP76" t="str">
        <f t="shared" ca="1" si="35"/>
        <v>pics\\Banan_2.jpg</v>
      </c>
      <c r="AS76" t="str">
        <f t="shared" si="28"/>
        <v/>
      </c>
      <c r="AT76">
        <f t="shared" ca="1" si="29"/>
        <v>0.52118599636628793</v>
      </c>
      <c r="AU76" t="s">
        <v>697</v>
      </c>
      <c r="AV76" t="str">
        <f t="shared" ca="1" si="30"/>
        <v>sound\\Noviy_plod.wav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_Он_волнистый?</v>
      </c>
      <c r="BA76" t="e">
        <f>VLOOKUP(Q76,audio_list_stym!$B$2:$BQ$299,68,FALSE)</f>
        <v>#N/A</v>
      </c>
      <c r="BB76" t="str">
        <f t="shared" si="31"/>
        <v>Вот_XXXXX._Он_волнистый?</v>
      </c>
      <c r="BD76" cm="1">
        <f t="array" aca="1" ref="BD76" ca="1">INDEX($L$74:$L$81,(RANK(AT4,$AT$2:$AT$9)))</f>
        <v>2081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VLOOKUP(B77,audio_list_stym!$A$3:$BP$18,39,FALSE)</f>
        <v>17</v>
      </c>
      <c r="F77" t="str">
        <f>VLOOKUP(E77,metki!$A$2:$B$9,2,FALSE)</f>
        <v>экспл_новые_без_названия</v>
      </c>
      <c r="G77" t="str">
        <f t="shared" si="26"/>
        <v>экспл</v>
      </c>
      <c r="H77" t="str">
        <f>VLOOKUP(B77,audio_list_stym!$A$3:$AJ$18,7,FALSE)</f>
        <v>Finger</v>
      </c>
      <c r="I77" t="s">
        <v>691</v>
      </c>
      <c r="J77" t="str">
        <f t="shared" si="27"/>
        <v>Finger_4</v>
      </c>
      <c r="L77">
        <f>VLOOKUP(J77,total_visual_stym!$A$2:$D$129,2,FALSE)</f>
        <v>2084</v>
      </c>
      <c r="M77" t="str">
        <f>VLOOKUP(J77,total_visual_stym!$A$2:$D$129,3,FALSE)</f>
        <v>pics\\Finger_4.jpg</v>
      </c>
      <c r="N77">
        <f>VLOOKUP(J77,total_visual_stym!$A$1:$D$129,4,FALSE)</f>
        <v>210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116</v>
      </c>
      <c r="Z77" t="str">
        <f>IF(G77="экспл",VLOOKUP(J77,quest_экспл!$A$1:$N$129,12,FALSE),IF(G77="импл_",0,0))</f>
        <v>sound\\On_buriy.wav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2221</v>
      </c>
      <c r="AD77" t="str">
        <f t="shared" ca="1" si="32"/>
        <v>pics\\dis28.jpg</v>
      </c>
      <c r="AE77" s="22" t="str">
        <f t="array" aca="1" ref="AE77" ca="1">IF(G77="экспл",INDEX(total_visual_stym!$C$146:$C$209,(RANK(total_visual_stym!E157,total_visual_stym!$E$146:$E$209))),0)</f>
        <v>pics\\dis28.jpg</v>
      </c>
      <c r="AF77" s="22" t="str">
        <f t="shared" si="33"/>
        <v/>
      </c>
      <c r="AI77" t="s">
        <v>79</v>
      </c>
      <c r="AO77">
        <f t="shared" ca="1" si="34"/>
        <v>0.89344653107475258</v>
      </c>
      <c r="AP77" t="str">
        <f t="shared" ca="1" si="35"/>
        <v>pics\\Banan_7.jpg</v>
      </c>
      <c r="AS77" t="str">
        <f t="shared" si="28"/>
        <v/>
      </c>
      <c r="AT77">
        <f t="shared" ca="1" si="29"/>
        <v>0.94278719998266869</v>
      </c>
      <c r="AU77" t="s">
        <v>697</v>
      </c>
      <c r="AV77" t="str">
        <f t="shared" ca="1" si="30"/>
        <v>sound\\Noviy_plod.wav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_Он_бурый?</v>
      </c>
      <c r="BA77" t="e">
        <f>VLOOKUP(Q77,audio_list_stym!$B$2:$BQ$299,68,FALSE)</f>
        <v>#N/A</v>
      </c>
      <c r="BB77" t="str">
        <f t="shared" si="31"/>
        <v>Это_XXXXX._Он_бурый?</v>
      </c>
      <c r="BD77" cm="1">
        <f t="array" aca="1" ref="BD77" ca="1">INDEX($L$74:$L$81,(RANK(AT5,$AT$2:$AT$9)))</f>
        <v>2086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VLOOKUP(B78,audio_list_stym!$A$3:$BP$18,39,FALSE)</f>
        <v>17</v>
      </c>
      <c r="F78" t="str">
        <f>VLOOKUP(E78,metki!$A$2:$B$9,2,FALSE)</f>
        <v>экспл_новые_без_названия</v>
      </c>
      <c r="G78" t="str">
        <f t="shared" si="26"/>
        <v>экспл</v>
      </c>
      <c r="H78" t="str">
        <f>VLOOKUP(B78,audio_list_stym!$A$3:$AJ$18,7,FALSE)</f>
        <v>Finger</v>
      </c>
      <c r="I78" t="s">
        <v>692</v>
      </c>
      <c r="J78" t="str">
        <f t="shared" si="27"/>
        <v>Finger_5</v>
      </c>
      <c r="L78">
        <f>VLOOKUP(J78,total_visual_stym!$A$2:$D$129,2,FALSE)</f>
        <v>2085</v>
      </c>
      <c r="M78" t="str">
        <f>VLOOKUP(J78,total_visual_stym!$A$2:$D$129,3,FALSE)</f>
        <v>pics\\Finger_5.jpg</v>
      </c>
      <c r="N78">
        <f>VLOOKUP(J78,total_visual_stym!$A$1:$D$129,4,FALSE)</f>
        <v>210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117</v>
      </c>
      <c r="Z78" t="str">
        <f>IF(G78="экспл",VLOOKUP(J78,quest_экспл!$A$1:$N$129,12,FALSE),IF(G78="импл_",0,0))</f>
        <v>sound\\Vityanut_li_on.wav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2176</v>
      </c>
      <c r="AD78" t="str">
        <f t="shared" ca="1" si="32"/>
        <v>pics\\dis21.jpg</v>
      </c>
      <c r="AE78" s="22" t="str">
        <f t="array" aca="1" ref="AE78" ca="1">IF(G78="экспл",INDEX(total_visual_stym!$C$146:$C$209,(RANK(total_visual_stym!E158,total_visual_stym!$E$146:$E$209))),0)</f>
        <v>pics\\dis21.jpg</v>
      </c>
      <c r="AF78" s="22" t="str">
        <f t="shared" si="33"/>
        <v/>
      </c>
      <c r="AI78" t="s">
        <v>80</v>
      </c>
      <c r="AO78">
        <f t="shared" ca="1" si="34"/>
        <v>0.86139663276487277</v>
      </c>
      <c r="AP78" t="str">
        <f t="shared" ca="1" si="35"/>
        <v>pics\\Finik_1.jpg</v>
      </c>
      <c r="AS78" t="str">
        <f t="shared" si="28"/>
        <v/>
      </c>
      <c r="AT78">
        <f t="shared" ca="1" si="29"/>
        <v>0.91521565674738425</v>
      </c>
      <c r="AU78" t="s">
        <v>697</v>
      </c>
      <c r="AV78" t="str">
        <f t="shared" ca="1" si="30"/>
        <v>sound\\Noviy_plod.wav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_Вытянут_ли_он?</v>
      </c>
      <c r="BA78" t="e">
        <f>VLOOKUP(Q78,audio_list_stym!$B$2:$BQ$299,68,FALSE)</f>
        <v>#N/A</v>
      </c>
      <c r="BB78" t="str">
        <f t="shared" si="31"/>
        <v>На_картинке_XXXXX._Вытянут_ли_он?</v>
      </c>
      <c r="BD78" cm="1">
        <f t="array" aca="1" ref="BD78" ca="1">INDEX($L$74:$L$81,(RANK(AT6,$AT$2:$AT$9)))</f>
        <v>2084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VLOOKUP(B79,audio_list_stym!$A$3:$BP$18,39,FALSE)</f>
        <v>17</v>
      </c>
      <c r="F79" t="str">
        <f>VLOOKUP(E79,metki!$A$2:$B$9,2,FALSE)</f>
        <v>экспл_новые_без_названия</v>
      </c>
      <c r="G79" t="str">
        <f t="shared" si="26"/>
        <v>экспл</v>
      </c>
      <c r="H79" t="str">
        <f>VLOOKUP(B79,audio_list_stym!$A$3:$AJ$18,7,FALSE)</f>
        <v>Finger</v>
      </c>
      <c r="I79" t="s">
        <v>693</v>
      </c>
      <c r="J79" t="str">
        <f t="shared" si="27"/>
        <v>Finger_6</v>
      </c>
      <c r="L79">
        <f>VLOOKUP(J79,total_visual_stym!$A$2:$D$129,2,FALSE)</f>
        <v>2086</v>
      </c>
      <c r="M79" t="str">
        <f>VLOOKUP(J79,total_visual_stym!$A$2:$D$129,3,FALSE)</f>
        <v>pics\\Finger_6.jpg</v>
      </c>
      <c r="N79">
        <f>VLOOKUP(J79,total_visual_stym!$A$1:$D$129,4,FALSE)</f>
        <v>210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118</v>
      </c>
      <c r="Z79" t="str">
        <f>IF(G79="экспл",VLOOKUP(J79,quest_экспл!$A$1:$N$129,12,FALSE),IF(G79="импл_",0,0))</f>
        <v>sound\\Obyemniy_li_on.wav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2205</v>
      </c>
      <c r="AD79" t="str">
        <f t="shared" ca="1" si="32"/>
        <v>pics\\dis46.jpg</v>
      </c>
      <c r="AE79" s="22" t="str">
        <f t="array" aca="1" ref="AE79" ca="1">IF(G79="экспл",INDEX(total_visual_stym!$C$146:$C$209,(RANK(total_visual_stym!E159,total_visual_stym!$E$146:$E$209))),0)</f>
        <v>pics\\dis46.jpg</v>
      </c>
      <c r="AF79" s="22" t="str">
        <f t="shared" si="33"/>
        <v/>
      </c>
      <c r="AI79" t="s">
        <v>81</v>
      </c>
      <c r="AO79">
        <f t="shared" ca="1" si="34"/>
        <v>5.6346093433163325E-2</v>
      </c>
      <c r="AP79" t="str">
        <f t="shared" ca="1" si="35"/>
        <v>pics\\Tomat_2.jpg</v>
      </c>
      <c r="AS79" t="str">
        <f t="shared" si="28"/>
        <v/>
      </c>
      <c r="AT79">
        <f t="shared" ca="1" si="29"/>
        <v>0.28866924168505226</v>
      </c>
      <c r="AU79" t="s">
        <v>697</v>
      </c>
      <c r="AV79" t="str">
        <f t="shared" ca="1" si="30"/>
        <v>sound\\Redkiy_plod.wav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_Объемный_ли_он?</v>
      </c>
      <c r="BA79" t="e">
        <f>VLOOKUP(Q79,audio_list_stym!$B$2:$BQ$299,68,FALSE)</f>
        <v>#N/A</v>
      </c>
      <c r="BB79" t="str">
        <f t="shared" si="31"/>
        <v>На_мониторе_XXXXX._Объемный_ли_он?</v>
      </c>
      <c r="BD79" cm="1">
        <f t="array" aca="1" ref="BD79" ca="1">INDEX($L$74:$L$81,(RANK(AT7,$AT$2:$AT$9)))</f>
        <v>2082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VLOOKUP(B80,audio_list_stym!$A$3:$BP$18,39,FALSE)</f>
        <v>17</v>
      </c>
      <c r="F80" t="str">
        <f>VLOOKUP(E80,metki!$A$2:$B$9,2,FALSE)</f>
        <v>экспл_новые_без_названия</v>
      </c>
      <c r="G80" t="str">
        <f t="shared" si="26"/>
        <v>экспл</v>
      </c>
      <c r="H80" t="str">
        <f>VLOOKUP(B80,audio_list_stym!$A$3:$AJ$18,7,FALSE)</f>
        <v>Finger</v>
      </c>
      <c r="I80" t="s">
        <v>694</v>
      </c>
      <c r="J80" t="str">
        <f t="shared" si="27"/>
        <v>Finger_7</v>
      </c>
      <c r="L80">
        <f>VLOOKUP(J80,total_visual_stym!$A$2:$D$129,2,FALSE)</f>
        <v>2087</v>
      </c>
      <c r="M80" t="str">
        <f>VLOOKUP(J80,total_visual_stym!$A$2:$D$129,3,FALSE)</f>
        <v>pics\\Finger_7.jpg</v>
      </c>
      <c r="N80">
        <f>VLOOKUP(J80,total_visual_stym!$A$1:$D$129,4,FALSE)</f>
        <v>210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119</v>
      </c>
      <c r="Z80" t="str">
        <f>IF(G80="экспл",VLOOKUP(J80,quest_экспл!$A$1:$N$129,12,FALSE),IF(G80="импл_",0,0))</f>
        <v>sound\\Pustoy_li_on.wav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2190</v>
      </c>
      <c r="AD80" t="str">
        <f t="shared" ca="1" si="32"/>
        <v>pics\\dis27.jpg</v>
      </c>
      <c r="AE80" s="22" t="str">
        <f t="array" aca="1" ref="AE80" ca="1">IF(G80="экспл",INDEX(total_visual_stym!$C$146:$C$209,(RANK(total_visual_stym!E160,total_visual_stym!$E$146:$E$209))),0)</f>
        <v>pics\\dis27.jpg</v>
      </c>
      <c r="AF80" s="22" t="str">
        <f t="shared" si="33"/>
        <v/>
      </c>
      <c r="AI80" t="s">
        <v>82</v>
      </c>
      <c r="AO80">
        <f t="shared" ca="1" si="34"/>
        <v>0.51407821841542845</v>
      </c>
      <c r="AP80" t="str">
        <f t="shared" ca="1" si="35"/>
        <v>pics\\Kokos_8.jpg</v>
      </c>
      <c r="AS80" t="str">
        <f t="shared" si="28"/>
        <v/>
      </c>
      <c r="AT80">
        <f t="shared" ca="1" si="29"/>
        <v>0.9552219982887209</v>
      </c>
      <c r="AU80" t="s">
        <v>697</v>
      </c>
      <c r="AV80" t="str">
        <f t="shared" ca="1" si="30"/>
        <v>sound\\Noviy_plod.wav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_Пустой_ли_он?</v>
      </c>
      <c r="BA80" t="e">
        <f>VLOOKUP(Q80,audio_list_stym!$B$2:$BQ$299,68,FALSE)</f>
        <v>#N/A</v>
      </c>
      <c r="BB80" t="str">
        <f t="shared" si="31"/>
        <v>Перед_Вами_XXXXX._Пустой_ли_он?</v>
      </c>
      <c r="BD80" cm="1">
        <f t="array" aca="1" ref="BD80" ca="1">INDEX($L$74:$L$81,(RANK(AT8,$AT$2:$AT$9)))</f>
        <v>2085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VLOOKUP(B81,audio_list_stym!$A$3:$BP$18,39,FALSE)</f>
        <v>17</v>
      </c>
      <c r="F81" t="str">
        <f>VLOOKUP(E81,metki!$A$2:$B$9,2,FALSE)</f>
        <v>экспл_новые_без_названия</v>
      </c>
      <c r="G81" t="str">
        <f t="shared" si="26"/>
        <v>экспл</v>
      </c>
      <c r="H81" t="str">
        <f>VLOOKUP(B81,audio_list_stym!$A$3:$AJ$18,7,FALSE)</f>
        <v>Finger</v>
      </c>
      <c r="I81" t="s">
        <v>695</v>
      </c>
      <c r="J81" t="str">
        <f t="shared" si="27"/>
        <v>Finger_8</v>
      </c>
      <c r="L81">
        <f>VLOOKUP(J81,total_visual_stym!$A$2:$D$129,2,FALSE)</f>
        <v>2088</v>
      </c>
      <c r="M81" t="str">
        <f>VLOOKUP(J81,total_visual_stym!$A$2:$D$129,3,FALSE)</f>
        <v>pics\\Finger_8.jpg</v>
      </c>
      <c r="N81">
        <f>VLOOKUP(J81,total_visual_stym!$A$1:$D$129,4,FALSE)</f>
        <v>210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120</v>
      </c>
      <c r="Z81" t="str">
        <f>IF(G81="экспл",VLOOKUP(J81,quest_экспл!$A$1:$N$129,12,FALSE),IF(G81="импл_",0,0))</f>
        <v>sound\\Belyi_li_on.wav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2230</v>
      </c>
      <c r="AD81" t="str">
        <f t="shared" ca="1" si="32"/>
        <v>pics\\dis8.jpg</v>
      </c>
      <c r="AE81" s="22" t="str">
        <f t="array" aca="1" ref="AE81" ca="1">IF(G81="экспл",INDEX(total_visual_stym!$C$146:$C$209,(RANK(total_visual_stym!E161,total_visual_stym!$E$146:$E$209))),0)</f>
        <v>pics\\dis8.jpg</v>
      </c>
      <c r="AF81" s="22" t="str">
        <f t="shared" si="33"/>
        <v/>
      </c>
      <c r="AI81" t="s">
        <v>83</v>
      </c>
      <c r="AO81">
        <f t="shared" ca="1" si="34"/>
        <v>0.60741535636739907</v>
      </c>
      <c r="AP81" t="str">
        <f t="shared" ca="1" si="35"/>
        <v>pics\\Kokos_1.jpg</v>
      </c>
      <c r="AS81" t="str">
        <f t="shared" si="28"/>
        <v/>
      </c>
      <c r="AT81">
        <f t="shared" ca="1" si="29"/>
        <v>0.63629301344482536</v>
      </c>
      <c r="AU81" t="s">
        <v>697</v>
      </c>
      <c r="AV81" t="str">
        <f t="shared" ca="1" si="30"/>
        <v>sound\\Noviy_plod.wav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_Белый_ли_он?</v>
      </c>
      <c r="BA81" t="e">
        <f>VLOOKUP(Q81,audio_list_stym!$B$2:$BQ$299,68,FALSE)</f>
        <v>#N/A</v>
      </c>
      <c r="BB81" t="str">
        <f t="shared" si="31"/>
        <v>Вы_видите_XXXXX._Белый_ли_он?</v>
      </c>
      <c r="BD81" cm="1">
        <f t="array" aca="1" ref="BD81" ca="1">INDEX($L$74:$L$81,(RANK(AT9,$AT$2:$AT$9)))</f>
        <v>2088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VLOOKUP(B82,audio_list_stym!$A$3:$BP$18,39,FALSE)</f>
        <v>14</v>
      </c>
      <c r="F82" t="str">
        <f>VLOOKUP(E82,metki!$A$2:$B$9,2,FALSE)</f>
        <v>импл_новые_с_названием</v>
      </c>
      <c r="G82" t="str">
        <f t="shared" si="26"/>
        <v>импл_</v>
      </c>
      <c r="H82" t="str">
        <f>VLOOKUP(B82,audio_list_stym!$A$3:$AJ$18,7,FALSE)</f>
        <v>Gac</v>
      </c>
      <c r="I82" t="s">
        <v>688</v>
      </c>
      <c r="J82" t="str">
        <f t="shared" si="27"/>
        <v>Gac_1</v>
      </c>
      <c r="L82">
        <f>VLOOKUP(J82,total_visual_stym!$A$2:$D$129,2,FALSE)</f>
        <v>2089</v>
      </c>
      <c r="M82" t="str">
        <f>VLOOKUP(J82,total_visual_stym!$A$2:$D$129,3,FALSE)</f>
        <v>pics\\Gac_1.jpg</v>
      </c>
      <c r="N82">
        <f>VLOOKUP(J82,total_visual_stym!$A$1:$D$129,4,FALSE)</f>
        <v>211</v>
      </c>
      <c r="P82">
        <f>IF(G82="экспл",0,IF(G82="импл_",VLOOKUP(J82,quest_импл!$A$1:$J$129,7,FALSE),0))</f>
        <v>249</v>
      </c>
      <c r="Q82" t="str">
        <f>IF(G82="экспл",0,IF(G82="импл_",VLOOKUP(J82,quest_импл!$A$1:$J$129,8,FALSE),0))</f>
        <v>sound\\Ispachkan_li.wav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нет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2029</v>
      </c>
      <c r="AD82" t="str">
        <f t="shared" ca="1" si="32"/>
        <v>pics\\Kokos_5.jpg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3"/>
        <v>pics\\Kokos_5.jpg</v>
      </c>
      <c r="AI82" t="s">
        <v>84</v>
      </c>
      <c r="AO82">
        <f t="shared" ca="1" si="34"/>
        <v>0.56254915875975287</v>
      </c>
      <c r="AP82" t="str">
        <f t="shared" ca="1" si="35"/>
        <v>pics\\Kokos_5.jpg</v>
      </c>
      <c r="AS82" t="str">
        <f t="shared" ca="1" si="28"/>
        <v>pics\\Kokos_5.jpg</v>
      </c>
      <c r="AT82">
        <f t="shared" ca="1" si="29"/>
        <v>0.23950545000215084</v>
      </c>
      <c r="AU82" t="s">
        <v>697</v>
      </c>
      <c r="AV82" t="str">
        <f t="shared" ca="1" si="30"/>
        <v>sound\\Redkiy_plod.wav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_Испачкан_ли_</v>
      </c>
      <c r="BB82" t="str">
        <f t="shared" si="31"/>
        <v>_Испачкан_ли_ЛИРОХ?</v>
      </c>
      <c r="BC82">
        <f>A82</f>
        <v>1211</v>
      </c>
      <c r="BD82" cm="1">
        <f t="array" aca="1" ref="BD82" ca="1">INDEX($L$82:$L$89,(RANK(AT2,$AT$2:$AT$9)))</f>
        <v>2095</v>
      </c>
      <c r="BE82" cm="1">
        <f t="array" aca="1" ref="BE82" ca="1">INDEX(BD66:BD81,(RANK(AT4,$AT$2:$AT$17)))</f>
        <v>2079</v>
      </c>
      <c r="BF82" cm="1">
        <f t="array" aca="1" ref="BF82" ca="1">INDEX(BD90:BD105,(RANK(AT4,$AT$2:$AT$17)))</f>
        <v>2119</v>
      </c>
      <c r="BG82" cm="1">
        <f t="array" aca="1" ref="BG82" ca="1">INDEX(BD106:BD129,(RANK(AT4,$AT$2:$AT$9)))</f>
        <v>2143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VLOOKUP(B83,audio_list_stym!$A$3:$BP$18,39,FALSE)</f>
        <v>14</v>
      </c>
      <c r="F83" t="str">
        <f>VLOOKUP(E83,metki!$A$2:$B$9,2,FALSE)</f>
        <v>импл_новые_с_названием</v>
      </c>
      <c r="G83" t="str">
        <f t="shared" si="26"/>
        <v>импл_</v>
      </c>
      <c r="H83" t="str">
        <f>VLOOKUP(B83,audio_list_stym!$A$3:$AJ$18,7,FALSE)</f>
        <v>Gac</v>
      </c>
      <c r="I83" t="s">
        <v>689</v>
      </c>
      <c r="J83" t="str">
        <f t="shared" si="27"/>
        <v>Gac_2</v>
      </c>
      <c r="L83">
        <f>VLOOKUP(J83,total_visual_stym!$A$2:$D$129,2,FALSE)</f>
        <v>2090</v>
      </c>
      <c r="M83" t="str">
        <f>VLOOKUP(J83,total_visual_stym!$A$2:$D$129,3,FALSE)</f>
        <v>pics\\Gac_2.jpg</v>
      </c>
      <c r="N83">
        <f>VLOOKUP(J83,total_visual_stym!$A$1:$D$129,4,FALSE)</f>
        <v>211</v>
      </c>
      <c r="P83">
        <f>IF(G83="экспл",0,IF(G83="импл_",VLOOKUP(J83,quest_импл!$A$1:$J$129,7,FALSE),0))</f>
        <v>250</v>
      </c>
      <c r="Q83" t="str">
        <f>IF(G83="экспл",0,IF(G83="импл_",VLOOKUP(J83,quest_импл!$A$1:$J$129,8,FALSE),0))</f>
        <v>sound\\Farshirovanniy_li.wav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нет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2030</v>
      </c>
      <c r="AD83" t="str">
        <f t="shared" ca="1" si="32"/>
        <v>pics\\Kokos_6.jpg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3"/>
        <v>pics\\Kokos_6.jpg</v>
      </c>
      <c r="AI83" t="s">
        <v>85</v>
      </c>
      <c r="AO83">
        <f t="shared" ca="1" si="34"/>
        <v>0.55939559615096079</v>
      </c>
      <c r="AP83" t="str">
        <f t="shared" ca="1" si="35"/>
        <v>pics\\Kokos_6.jpg</v>
      </c>
      <c r="AS83" t="str">
        <f t="shared" ca="1" si="28"/>
        <v>pics\\Kokos_6.jpg</v>
      </c>
      <c r="AT83">
        <f t="shared" ca="1" si="29"/>
        <v>0.79891807784699498</v>
      </c>
      <c r="AU83" t="s">
        <v>697</v>
      </c>
      <c r="AV83" t="str">
        <f t="shared" ca="1" si="30"/>
        <v>sound\\Noviy_plod.wav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_Фаршированный_ли_</v>
      </c>
      <c r="BB83" t="str">
        <f t="shared" si="31"/>
        <v>_Фаршированный_ли_ЛИРОХ?</v>
      </c>
      <c r="BD83" cm="1">
        <f t="array" aca="1" ref="BD83" ca="1">INDEX($L$82:$L$89,(RANK(AT3,$AT$2:$AT$9)))</f>
        <v>2091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VLOOKUP(B84,audio_list_stym!$A$3:$BP$18,39,FALSE)</f>
        <v>14</v>
      </c>
      <c r="F84" t="str">
        <f>VLOOKUP(E84,metki!$A$2:$B$9,2,FALSE)</f>
        <v>импл_новые_с_названием</v>
      </c>
      <c r="G84" t="str">
        <f t="shared" si="26"/>
        <v>импл_</v>
      </c>
      <c r="H84" t="str">
        <f>VLOOKUP(B84,audio_list_stym!$A$3:$AJ$18,7,FALSE)</f>
        <v>Gac</v>
      </c>
      <c r="I84" t="s">
        <v>690</v>
      </c>
      <c r="J84" t="str">
        <f t="shared" si="27"/>
        <v>Gac_3</v>
      </c>
      <c r="L84">
        <f>VLOOKUP(J84,total_visual_stym!$A$2:$D$129,2,FALSE)</f>
        <v>2091</v>
      </c>
      <c r="M84" t="str">
        <f>VLOOKUP(J84,total_visual_stym!$A$2:$D$129,3,FALSE)</f>
        <v>pics\\Gac_3.jpg</v>
      </c>
      <c r="N84">
        <f>VLOOKUP(J84,total_visual_stym!$A$1:$D$129,4,FALSE)</f>
        <v>211</v>
      </c>
      <c r="P84">
        <f>IF(G84="экспл",0,IF(G84="импл_",VLOOKUP(J84,quest_импл!$A$1:$J$129,7,FALSE),0))</f>
        <v>251</v>
      </c>
      <c r="Q84" t="str">
        <f>IF(G84="экспл",0,IF(G84="импл_",VLOOKUP(J84,quest_импл!$A$1:$J$129,8,FALSE),0))</f>
        <v>sound\\Razrezan_li.wav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да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2051</v>
      </c>
      <c r="AD84" t="str">
        <f t="shared" ca="1" si="32"/>
        <v>pics\\Redis_3.jpg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3"/>
        <v>pics\\Redis_3.jpg</v>
      </c>
      <c r="AI84" t="s">
        <v>94</v>
      </c>
      <c r="AO84">
        <f t="shared" ca="1" si="34"/>
        <v>0.17443938173912032</v>
      </c>
      <c r="AP84" t="str">
        <f t="shared" ca="1" si="35"/>
        <v>pics\\Redis_3.jpg</v>
      </c>
      <c r="AS84" t="str">
        <f t="shared" ca="1" si="28"/>
        <v>pics\\Redis_3.jpg</v>
      </c>
      <c r="AT84">
        <f t="shared" ca="1" si="29"/>
        <v>0.1671146334309217</v>
      </c>
      <c r="AU84" t="s">
        <v>697</v>
      </c>
      <c r="AV84" t="str">
        <f t="shared" ca="1" si="30"/>
        <v>sound\\Redkiy_plod.wav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_Разрезан_ли_</v>
      </c>
      <c r="BB84" t="str">
        <f t="shared" si="31"/>
        <v>_Разрезан_ли_ЛИРОХ?</v>
      </c>
      <c r="BD84" cm="1">
        <f t="array" aca="1" ref="BD84" ca="1">INDEX($L$82:$L$89,(RANK(AT4,$AT$2:$AT$9)))</f>
        <v>2089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VLOOKUP(B85,audio_list_stym!$A$3:$BP$18,39,FALSE)</f>
        <v>14</v>
      </c>
      <c r="F85" t="str">
        <f>VLOOKUP(E85,metki!$A$2:$B$9,2,FALSE)</f>
        <v>импл_новые_с_названием</v>
      </c>
      <c r="G85" t="str">
        <f t="shared" si="26"/>
        <v>импл_</v>
      </c>
      <c r="H85" t="str">
        <f>VLOOKUP(B85,audio_list_stym!$A$3:$AJ$18,7,FALSE)</f>
        <v>Gac</v>
      </c>
      <c r="I85" t="s">
        <v>691</v>
      </c>
      <c r="J85" t="str">
        <f t="shared" si="27"/>
        <v>Gac_4</v>
      </c>
      <c r="L85">
        <f>VLOOKUP(J85,total_visual_stym!$A$2:$D$129,2,FALSE)</f>
        <v>2092</v>
      </c>
      <c r="M85" t="str">
        <f>VLOOKUP(J85,total_visual_stym!$A$2:$D$129,3,FALSE)</f>
        <v>pics\\Gac_4.jpg</v>
      </c>
      <c r="N85">
        <f>VLOOKUP(J85,total_visual_stym!$A$1:$D$129,4,FALSE)</f>
        <v>211</v>
      </c>
      <c r="P85">
        <f>IF(G85="экспл",0,IF(G85="импл_",VLOOKUP(J85,quest_импл!$A$1:$J$129,7,FALSE),0))</f>
        <v>252</v>
      </c>
      <c r="Q85" t="str">
        <f>IF(G85="экспл",0,IF(G85="импл_",VLOOKUP(J85,quest_импл!$A$1:$J$129,8,FALSE),0))</f>
        <v>sound\\S_lepestkami_li.wav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2012</v>
      </c>
      <c r="AD85" t="str">
        <f t="shared" ca="1" si="32"/>
        <v>pics\\Finik_4.jpg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3"/>
        <v>pics\\Finik_4.jpg</v>
      </c>
      <c r="AI85" t="s">
        <v>95</v>
      </c>
      <c r="AO85">
        <f t="shared" ca="1" si="34"/>
        <v>0.7257573587152214</v>
      </c>
      <c r="AP85" t="str">
        <f t="shared" ca="1" si="35"/>
        <v>pics\\Finik_4.jpg</v>
      </c>
      <c r="AS85" t="str">
        <f t="shared" ca="1" si="28"/>
        <v>pics\\Finik_4.jpg</v>
      </c>
      <c r="AT85">
        <f t="shared" ca="1" si="29"/>
        <v>0.90833400301759959</v>
      </c>
      <c r="AU85" t="s">
        <v>697</v>
      </c>
      <c r="AV85" t="str">
        <f t="shared" ca="1" si="30"/>
        <v>sound\\Noviy_plod.wav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_С_лепестками_ли_</v>
      </c>
      <c r="BB85" t="str">
        <f t="shared" si="31"/>
        <v>_С_лепестками_ли_ЛИРОХ?</v>
      </c>
      <c r="BD85" cm="1">
        <f t="array" aca="1" ref="BD85" ca="1">INDEX($L$82:$L$89,(RANK(AT5,$AT$2:$AT$9)))</f>
        <v>2094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VLOOKUP(B86,audio_list_stym!$A$3:$BP$18,39,FALSE)</f>
        <v>14</v>
      </c>
      <c r="F86" t="str">
        <f>VLOOKUP(E86,metki!$A$2:$B$9,2,FALSE)</f>
        <v>импл_новые_с_названием</v>
      </c>
      <c r="G86" t="str">
        <f t="shared" si="26"/>
        <v>импл_</v>
      </c>
      <c r="H86" t="str">
        <f>VLOOKUP(B86,audio_list_stym!$A$3:$AJ$18,7,FALSE)</f>
        <v>Gac</v>
      </c>
      <c r="I86" t="s">
        <v>692</v>
      </c>
      <c r="J86" t="str">
        <f t="shared" si="27"/>
        <v>Gac_5</v>
      </c>
      <c r="L86">
        <f>VLOOKUP(J86,total_visual_stym!$A$2:$D$129,2,FALSE)</f>
        <v>2093</v>
      </c>
      <c r="M86" t="str">
        <f>VLOOKUP(J86,total_visual_stym!$A$2:$D$129,3,FALSE)</f>
        <v>pics\\Gac_5.jpg</v>
      </c>
      <c r="N86">
        <f>VLOOKUP(J86,total_visual_stym!$A$1:$D$129,4,FALSE)</f>
        <v>211</v>
      </c>
      <c r="P86">
        <f>IF(G86="экспл",0,IF(G86="импл_",VLOOKUP(J86,quest_импл!$A$1:$J$129,7,FALSE),0))</f>
        <v>253</v>
      </c>
      <c r="Q86" t="str">
        <f>IF(G86="экспл",0,IF(G86="импл_",VLOOKUP(J86,quest_импл!$A$1:$J$129,8,FALSE),0))</f>
        <v>sound\\Kolyuchiy_li.wav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2021</v>
      </c>
      <c r="AD86" t="str">
        <f t="shared" ca="1" si="32"/>
        <v>pics\\Goroh_5.jpg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3"/>
        <v>pics\\Goroh_5.jpg</v>
      </c>
      <c r="AI86" t="s">
        <v>96</v>
      </c>
      <c r="AO86">
        <f t="shared" ca="1" si="34"/>
        <v>0.65153479971058847</v>
      </c>
      <c r="AP86" t="str">
        <f t="shared" ca="1" si="35"/>
        <v>pics\\Goroh_5.jpg</v>
      </c>
      <c r="AS86" t="str">
        <f t="shared" ca="1" si="28"/>
        <v>pics\\Goroh_5.jpg</v>
      </c>
      <c r="AT86">
        <f t="shared" ca="1" si="29"/>
        <v>0.76991394615602204</v>
      </c>
      <c r="AU86" t="s">
        <v>697</v>
      </c>
      <c r="AV86" t="str">
        <f t="shared" ca="1" si="30"/>
        <v>sound\\Noviy_plod.wav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_Колючий_ли_</v>
      </c>
      <c r="BB86" t="str">
        <f t="shared" si="31"/>
        <v>_Колючий_ли_ЛИРОХ?</v>
      </c>
      <c r="BD86" cm="1">
        <f t="array" aca="1" ref="BD86" ca="1">INDEX($L$82:$L$89,(RANK(AT6,$AT$2:$AT$9)))</f>
        <v>2092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VLOOKUP(B87,audio_list_stym!$A$3:$BP$18,39,FALSE)</f>
        <v>14</v>
      </c>
      <c r="F87" t="str">
        <f>VLOOKUP(E87,metki!$A$2:$B$9,2,FALSE)</f>
        <v>импл_новые_с_названием</v>
      </c>
      <c r="G87" t="str">
        <f t="shared" si="26"/>
        <v>импл_</v>
      </c>
      <c r="H87" t="str">
        <f>VLOOKUP(B87,audio_list_stym!$A$3:$AJ$18,7,FALSE)</f>
        <v>Gac</v>
      </c>
      <c r="I87" t="s">
        <v>693</v>
      </c>
      <c r="J87" t="str">
        <f t="shared" si="27"/>
        <v>Gac_6</v>
      </c>
      <c r="L87">
        <f>VLOOKUP(J87,total_visual_stym!$A$2:$D$129,2,FALSE)</f>
        <v>2094</v>
      </c>
      <c r="M87" t="str">
        <f>VLOOKUP(J87,total_visual_stym!$A$2:$D$129,3,FALSE)</f>
        <v>pics\\Gac_6.jpg</v>
      </c>
      <c r="N87">
        <f>VLOOKUP(J87,total_visual_stym!$A$1:$D$129,4,FALSE)</f>
        <v>211</v>
      </c>
      <c r="P87">
        <f>IF(G87="экспл",0,IF(G87="импл_",VLOOKUP(J87,quest_импл!$A$1:$J$129,7,FALSE),0))</f>
        <v>254</v>
      </c>
      <c r="Q87" t="str">
        <f>IF(G87="экспл",0,IF(G87="импл_",VLOOKUP(J87,quest_импл!$A$1:$J$129,8,FALSE),0))</f>
        <v>sound\\Oranzhrviy_li.wav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да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2006</v>
      </c>
      <c r="AD87" t="str">
        <f t="shared" ca="1" si="32"/>
        <v>pics\\Banan_6.jpg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3"/>
        <v>pics\\Banan_6.jpg</v>
      </c>
      <c r="AI87" t="s">
        <v>97</v>
      </c>
      <c r="AO87">
        <f t="shared" ca="1" si="34"/>
        <v>0.89510147127645656</v>
      </c>
      <c r="AP87" t="str">
        <f t="shared" ca="1" si="35"/>
        <v>pics\\Banan_6.jpg</v>
      </c>
      <c r="AS87" t="str">
        <f t="shared" ca="1" si="28"/>
        <v>pics\\Banan_6.jpg</v>
      </c>
      <c r="AT87">
        <f t="shared" ca="1" si="29"/>
        <v>0.39096921643644511</v>
      </c>
      <c r="AU87" t="s">
        <v>697</v>
      </c>
      <c r="AV87" t="str">
        <f t="shared" ca="1" si="30"/>
        <v>sound\\Redkiy_plod.wav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_Оранжевый_ли_</v>
      </c>
      <c r="BB87" t="str">
        <f t="shared" si="31"/>
        <v>_Оранжевый_ли_ЛИРОХ?</v>
      </c>
      <c r="BD87" cm="1">
        <f t="array" aca="1" ref="BD87" ca="1">INDEX($L$82:$L$89,(RANK(AT7,$AT$2:$AT$9)))</f>
        <v>2090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VLOOKUP(B88,audio_list_stym!$A$3:$BP$18,39,FALSE)</f>
        <v>14</v>
      </c>
      <c r="F88" t="str">
        <f>VLOOKUP(E88,metki!$A$2:$B$9,2,FALSE)</f>
        <v>импл_новые_с_названием</v>
      </c>
      <c r="G88" t="str">
        <f t="shared" si="26"/>
        <v>импл_</v>
      </c>
      <c r="H88" t="str">
        <f>VLOOKUP(B88,audio_list_stym!$A$3:$AJ$18,7,FALSE)</f>
        <v>Gac</v>
      </c>
      <c r="I88" t="s">
        <v>694</v>
      </c>
      <c r="J88" t="str">
        <f t="shared" si="27"/>
        <v>Gac_7</v>
      </c>
      <c r="L88">
        <f>VLOOKUP(J88,total_visual_stym!$A$2:$D$129,2,FALSE)</f>
        <v>2095</v>
      </c>
      <c r="M88" t="str">
        <f>VLOOKUP(J88,total_visual_stym!$A$2:$D$129,3,FALSE)</f>
        <v>pics\\Gac_7.jpg</v>
      </c>
      <c r="N88">
        <f>VLOOKUP(J88,total_visual_stym!$A$1:$D$129,4,FALSE)</f>
        <v>211</v>
      </c>
      <c r="P88">
        <f>IF(G88="экспл",0,IF(G88="импл_",VLOOKUP(J88,quest_импл!$A$1:$J$129,7,FALSE),0))</f>
        <v>255</v>
      </c>
      <c r="Q88" t="str">
        <f>IF(G88="экспл",0,IF(G88="импл_",VLOOKUP(J88,quest_импл!$A$1:$J$129,8,FALSE),0))</f>
        <v>sound\\Zernistiy_li.wav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2005</v>
      </c>
      <c r="AD88" t="str">
        <f t="shared" ca="1" si="32"/>
        <v>pics\\Banan_5.jpg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3"/>
        <v>pics\\Banan_5.jpg</v>
      </c>
      <c r="AI88" t="s">
        <v>98</v>
      </c>
      <c r="AO88">
        <f t="shared" ca="1" si="34"/>
        <v>0.89673093984947105</v>
      </c>
      <c r="AP88" t="str">
        <f t="shared" ca="1" si="35"/>
        <v>pics\\Banan_5.jpg</v>
      </c>
      <c r="AS88" t="str">
        <f t="shared" ca="1" si="28"/>
        <v>pics\\Banan_5.jpg</v>
      </c>
      <c r="AT88">
        <f t="shared" ca="1" si="29"/>
        <v>0.54432235862602119</v>
      </c>
      <c r="AU88" t="s">
        <v>697</v>
      </c>
      <c r="AV88" t="str">
        <f t="shared" ca="1" si="30"/>
        <v>sound\\Noviy_plod.wav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_Зернистый_ли_</v>
      </c>
      <c r="BB88" t="str">
        <f t="shared" si="31"/>
        <v>_Зернистый_ли_ЛИРОХ?</v>
      </c>
      <c r="BD88" cm="1">
        <f t="array" aca="1" ref="BD88" ca="1">INDEX($L$82:$L$89,(RANK(AT8,$AT$2:$AT$9)))</f>
        <v>2093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VLOOKUP(B89,audio_list_stym!$A$3:$BP$18,39,FALSE)</f>
        <v>14</v>
      </c>
      <c r="F89" t="str">
        <f>VLOOKUP(E89,metki!$A$2:$B$9,2,FALSE)</f>
        <v>импл_новые_с_названием</v>
      </c>
      <c r="G89" t="str">
        <f t="shared" si="26"/>
        <v>импл_</v>
      </c>
      <c r="H89" t="str">
        <f>VLOOKUP(B89,audio_list_stym!$A$3:$AJ$18,7,FALSE)</f>
        <v>Gac</v>
      </c>
      <c r="I89" t="s">
        <v>695</v>
      </c>
      <c r="J89" t="str">
        <f t="shared" si="27"/>
        <v>Gac_8</v>
      </c>
      <c r="L89">
        <f>VLOOKUP(J89,total_visual_stym!$A$2:$D$129,2,FALSE)</f>
        <v>2096</v>
      </c>
      <c r="M89" t="str">
        <f>VLOOKUP(J89,total_visual_stym!$A$2:$D$129,3,FALSE)</f>
        <v>pics\\Gac_8.jpg</v>
      </c>
      <c r="N89">
        <f>VLOOKUP(J89,total_visual_stym!$A$1:$D$129,4,FALSE)</f>
        <v>211</v>
      </c>
      <c r="P89">
        <f>IF(G89="экспл",0,IF(G89="импл_",VLOOKUP(J89,quest_импл!$A$1:$J$129,7,FALSE),0))</f>
        <v>256</v>
      </c>
      <c r="Q89" t="str">
        <f>IF(G89="экспл",0,IF(G89="импл_",VLOOKUP(J89,quest_импл!$A$1:$J$129,8,FALSE),0))</f>
        <v>sound\\Okrugliy_li.wav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2064</v>
      </c>
      <c r="AD89" t="str">
        <f t="shared" ca="1" si="32"/>
        <v>pics\\Tomat_8.jpg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3"/>
        <v>pics\\Tomat_8.jpg</v>
      </c>
      <c r="AI89" t="s">
        <v>99</v>
      </c>
      <c r="AO89">
        <f t="shared" ca="1" si="34"/>
        <v>3.5006499575552796E-3</v>
      </c>
      <c r="AP89" t="str">
        <f t="shared" ca="1" si="35"/>
        <v>pics\\Tomat_8.jpg</v>
      </c>
      <c r="AS89" t="str">
        <f t="shared" ca="1" si="28"/>
        <v>pics\\Tomat_8.jpg</v>
      </c>
      <c r="AT89">
        <f t="shared" ca="1" si="29"/>
        <v>0.78673415174287831</v>
      </c>
      <c r="AU89" t="s">
        <v>697</v>
      </c>
      <c r="AV89" t="str">
        <f t="shared" ca="1" si="30"/>
        <v>sound\\Noviy_plod.wav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_Округлый_ли_</v>
      </c>
      <c r="BB89" t="str">
        <f t="shared" si="31"/>
        <v>_Округлый_ли_ЛИРОХ?</v>
      </c>
      <c r="BD89" cm="1">
        <f t="array" aca="1" ref="BD89" ca="1">INDEX($L$82:$L$89,(RANK(AT9,$AT$2:$AT$9)))</f>
        <v>2096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VLOOKUP(B90,audio_list_stym!$A$3:$BP$18,39,FALSE)</f>
        <v>15</v>
      </c>
      <c r="F90" t="str">
        <f>VLOOKUP(E90,metki!$A$2:$B$9,2,FALSE)</f>
        <v>экспл_новые_с_названием</v>
      </c>
      <c r="G90" t="str">
        <f t="shared" si="26"/>
        <v>экспл</v>
      </c>
      <c r="H90" t="str">
        <f>VLOOKUP(B90,audio_list_stym!$A$3:$AJ$18,7,FALSE)</f>
        <v>Noni</v>
      </c>
      <c r="I90" t="s">
        <v>688</v>
      </c>
      <c r="J90" t="str">
        <f t="shared" si="27"/>
        <v>Noni_1</v>
      </c>
      <c r="L90">
        <f>VLOOKUP(J90,total_visual_stym!$A$2:$D$129,2,FALSE)</f>
        <v>2113</v>
      </c>
      <c r="M90" t="str">
        <f>VLOOKUP(J90,total_visual_stym!$A$2:$D$129,3,FALSE)</f>
        <v>pics\\Noni_1.jpg</v>
      </c>
      <c r="N90">
        <f>VLOOKUP(J90,total_visual_stym!$A$1:$D$129,4,FALSE)</f>
        <v>212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129</v>
      </c>
      <c r="Z90" t="str">
        <f>IF(G90="экспл",VLOOKUP(J90,quest_экспл!$A$1:$N$129,12,FALSE),IF(G90="импл_",0,0))</f>
        <v>sound\\On_beliy_vnutri.wav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2210</v>
      </c>
      <c r="AD90" t="str">
        <f t="shared" ca="1" si="32"/>
        <v>pics\\dis48.jpg</v>
      </c>
      <c r="AE90" s="22" t="str">
        <f t="array" aca="1" ref="AE90" ca="1">IF(G90="экспл",INDEX(total_visual_stym!$C$146:$C$209,(RANK(total_visual_stym!E170,total_visual_stym!$E$146:$E$209))),0)</f>
        <v>pics\\dis48.jpg</v>
      </c>
      <c r="AF90" s="22" t="str">
        <f t="shared" si="33"/>
        <v/>
      </c>
      <c r="AI90" t="s">
        <v>100</v>
      </c>
      <c r="AO90">
        <f t="shared" ca="1" si="34"/>
        <v>0.22255763463129952</v>
      </c>
      <c r="AP90" t="str">
        <f t="shared" ca="1" si="35"/>
        <v>pics\\Peper_4.jpg</v>
      </c>
      <c r="AS90" t="str">
        <f t="shared" si="28"/>
        <v/>
      </c>
      <c r="AT90">
        <f t="shared" ca="1" si="29"/>
        <v>2.0812410595326458E-2</v>
      </c>
      <c r="AU90" t="s">
        <v>697</v>
      </c>
      <c r="AV90" t="str">
        <f t="shared" ca="1" si="30"/>
        <v>sound\\Redkiy_plod.wav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_Он_белый_внутри?</v>
      </c>
      <c r="BA90" t="e">
        <f>VLOOKUP(Q90,audio_list_stym!$B$2:$BQ$299,68,FALSE)</f>
        <v>#N/A</v>
      </c>
      <c r="BB90" t="str">
        <f t="shared" si="31"/>
        <v>На_экране_ФИМОН._Он_белый_внутри?</v>
      </c>
      <c r="BC90">
        <f>A90</f>
        <v>1212</v>
      </c>
      <c r="BD90" cm="1">
        <f t="array" aca="1" ref="BD90" ca="1">INDEX($L$90:$L$97,(RANK(AT2,$AT$2:$AT$9)))</f>
        <v>2119</v>
      </c>
      <c r="BE90" cm="1">
        <f t="array" aca="1" ref="BE90" ca="1">INDEX(BD66:BD81,(RANK(AT5,$AT$2:$AT$17)))</f>
        <v>2084</v>
      </c>
      <c r="BF90" cm="1">
        <f t="array" aca="1" ref="BF90" ca="1">INDEX(BD98:BD113,(RANK(AT5,$AT$2:$AT$17)))</f>
        <v>2140</v>
      </c>
      <c r="BG90" cm="1">
        <f t="array" aca="1" ref="BG90" ca="1">INDEX(BD114:BD129,(RANK(AT5,$AT$2:$AT$9)))</f>
        <v>2146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VLOOKUP(B91,audio_list_stym!$A$3:$BP$18,39,FALSE)</f>
        <v>15</v>
      </c>
      <c r="F91" t="str">
        <f>VLOOKUP(E91,metki!$A$2:$B$9,2,FALSE)</f>
        <v>экспл_новые_с_названием</v>
      </c>
      <c r="G91" t="str">
        <f t="shared" si="26"/>
        <v>экспл</v>
      </c>
      <c r="H91" t="str">
        <f>VLOOKUP(B91,audio_list_stym!$A$3:$AJ$18,7,FALSE)</f>
        <v>Noni</v>
      </c>
      <c r="I91" t="s">
        <v>689</v>
      </c>
      <c r="J91" t="str">
        <f t="shared" si="27"/>
        <v>Noni_2</v>
      </c>
      <c r="L91">
        <f>VLOOKUP(J91,total_visual_stym!$A$2:$D$129,2,FALSE)</f>
        <v>2114</v>
      </c>
      <c r="M91" t="str">
        <f>VLOOKUP(J91,total_visual_stym!$A$2:$D$129,3,FALSE)</f>
        <v>pics\\Noni_2.jpg</v>
      </c>
      <c r="N91">
        <f>VLOOKUP(J91,total_visual_stym!$A$1:$D$129,4,FALSE)</f>
        <v>212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130</v>
      </c>
      <c r="Z91" t="str">
        <f>IF(G91="экспл",VLOOKUP(J91,quest_экспл!$A$1:$N$129,12,FALSE),IF(G91="импл_",0,0))</f>
        <v>sound\\Rebristiy_li_on.wav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2215</v>
      </c>
      <c r="AD91" t="str">
        <f t="shared" ca="1" si="32"/>
        <v>pics\\dis62.jpg</v>
      </c>
      <c r="AE91" s="22" t="str">
        <f t="array" aca="1" ref="AE91" ca="1">IF(G91="экспл",INDEX(total_visual_stym!$C$146:$C$209,(RANK(total_visual_stym!E171,total_visual_stym!$E$146:$E$209))),0)</f>
        <v>pics\\dis62.jpg</v>
      </c>
      <c r="AF91" s="22" t="str">
        <f t="shared" si="33"/>
        <v/>
      </c>
      <c r="AI91" t="s">
        <v>101</v>
      </c>
      <c r="AO91">
        <f t="shared" ca="1" si="34"/>
        <v>2.2625983480165424E-2</v>
      </c>
      <c r="AP91" t="str">
        <f t="shared" ca="1" si="35"/>
        <v>pics\\Tomat_5.jpg</v>
      </c>
      <c r="AS91" t="str">
        <f t="shared" si="28"/>
        <v/>
      </c>
      <c r="AT91">
        <f t="shared" ca="1" si="29"/>
        <v>0.23803420512970452</v>
      </c>
      <c r="AU91" t="s">
        <v>697</v>
      </c>
      <c r="AV91" t="str">
        <f t="shared" ca="1" si="30"/>
        <v>sound\\Redkiy_plod.wav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_Ребристый_ли_он?</v>
      </c>
      <c r="BA91" t="e">
        <f>VLOOKUP(Q91,audio_list_stym!$B$2:$BQ$299,68,FALSE)</f>
        <v>#N/A</v>
      </c>
      <c r="BB91" t="str">
        <f t="shared" si="31"/>
        <v>Посмотрите,_вот_ФИМОН._Ребристый_ли_он?</v>
      </c>
      <c r="BD91" cm="1">
        <f t="array" aca="1" ref="BD91" ca="1">INDEX($L$90:$L$97,(RANK(AT3,$AT$2:$AT$9)))</f>
        <v>2115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VLOOKUP(B92,audio_list_stym!$A$3:$BP$18,39,FALSE)</f>
        <v>15</v>
      </c>
      <c r="F92" t="str">
        <f>VLOOKUP(E92,metki!$A$2:$B$9,2,FALSE)</f>
        <v>экспл_новые_с_названием</v>
      </c>
      <c r="G92" t="str">
        <f t="shared" si="26"/>
        <v>экспл</v>
      </c>
      <c r="H92" t="str">
        <f>VLOOKUP(B92,audio_list_stym!$A$3:$AJ$18,7,FALSE)</f>
        <v>Noni</v>
      </c>
      <c r="I92" t="s">
        <v>690</v>
      </c>
      <c r="J92" t="str">
        <f t="shared" si="27"/>
        <v>Noni_3</v>
      </c>
      <c r="L92">
        <f>VLOOKUP(J92,total_visual_stym!$A$2:$D$129,2,FALSE)</f>
        <v>2115</v>
      </c>
      <c r="M92" t="str">
        <f>VLOOKUP(J92,total_visual_stym!$A$2:$D$129,3,FALSE)</f>
        <v>pics\\Noni_3.jpg</v>
      </c>
      <c r="N92">
        <f>VLOOKUP(J92,total_visual_stym!$A$1:$D$129,4,FALSE)</f>
        <v>212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131</v>
      </c>
      <c r="Z92" t="str">
        <f>IF(G92="экспл",VLOOKUP(J92,quest_экспл!$A$1:$N$129,12,FALSE),IF(G92="импл_",0,0))</f>
        <v>sound\\Goluboy_li_on.wav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2217</v>
      </c>
      <c r="AD92" t="str">
        <f t="shared" ca="1" si="32"/>
        <v>pics\\dis58.jpg</v>
      </c>
      <c r="AE92" s="22" t="str">
        <f t="array" aca="1" ref="AE92" ca="1">IF(G92="экспл",INDEX(total_visual_stym!$C$146:$C$209,(RANK(total_visual_stym!E172,total_visual_stym!$E$146:$E$209))),0)</f>
        <v>pics\\dis58.jpg</v>
      </c>
      <c r="AF92" s="22" t="str">
        <f t="shared" si="33"/>
        <v/>
      </c>
      <c r="AI92" t="s">
        <v>102</v>
      </c>
      <c r="AO92">
        <f t="shared" ca="1" si="34"/>
        <v>0.52357327171851797</v>
      </c>
      <c r="AP92" t="str">
        <f t="shared" ca="1" si="35"/>
        <v>pics\\Kokos_7.jpg</v>
      </c>
      <c r="AS92" t="str">
        <f t="shared" si="28"/>
        <v/>
      </c>
      <c r="AT92">
        <f t="shared" ca="1" si="29"/>
        <v>0.44041956339286825</v>
      </c>
      <c r="AU92" t="s">
        <v>697</v>
      </c>
      <c r="AV92" t="str">
        <f t="shared" ca="1" si="30"/>
        <v>sound\\Redkiy_plod.wav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_Голубой_ли_он?</v>
      </c>
      <c r="BA92" t="e">
        <f>VLOOKUP(Q92,audio_list_stym!$B$2:$BQ$299,68,FALSE)</f>
        <v>#N/A</v>
      </c>
      <c r="BB92" t="str">
        <f t="shared" si="31"/>
        <v>Вот_ФИМОН._Голубой_ли_он?</v>
      </c>
      <c r="BD92" cm="1">
        <f t="array" aca="1" ref="BD92" ca="1">INDEX($L$90:$L$97,(RANK(AT4,$AT$2:$AT$9)))</f>
        <v>2113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VLOOKUP(B93,audio_list_stym!$A$3:$BP$18,39,FALSE)</f>
        <v>15</v>
      </c>
      <c r="F93" t="str">
        <f>VLOOKUP(E93,metki!$A$2:$B$9,2,FALSE)</f>
        <v>экспл_новые_с_названием</v>
      </c>
      <c r="G93" t="str">
        <f t="shared" si="26"/>
        <v>экспл</v>
      </c>
      <c r="H93" t="str">
        <f>VLOOKUP(B93,audio_list_stym!$A$3:$AJ$18,7,FALSE)</f>
        <v>Noni</v>
      </c>
      <c r="I93" t="s">
        <v>691</v>
      </c>
      <c r="J93" t="str">
        <f t="shared" si="27"/>
        <v>Noni_4</v>
      </c>
      <c r="L93">
        <f>VLOOKUP(J93,total_visual_stym!$A$2:$D$129,2,FALSE)</f>
        <v>2116</v>
      </c>
      <c r="M93" t="str">
        <f>VLOOKUP(J93,total_visual_stym!$A$2:$D$129,3,FALSE)</f>
        <v>pics\\Noni_4.jpg</v>
      </c>
      <c r="N93">
        <f>VLOOKUP(J93,total_visual_stym!$A$1:$D$129,4,FALSE)</f>
        <v>212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132</v>
      </c>
      <c r="Z93" t="str">
        <f>IF(G93="экспл",VLOOKUP(J93,quest_экспл!$A$1:$N$129,12,FALSE),IF(G93="импл_",0,0))</f>
        <v>sound\\On_s_bugorkami.wav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2219</v>
      </c>
      <c r="AD93" t="str">
        <f t="shared" ca="1" si="32"/>
        <v>pics\\dis17.jpg</v>
      </c>
      <c r="AE93" s="22" t="str">
        <f t="array" aca="1" ref="AE93" ca="1">IF(G93="экспл",INDEX(total_visual_stym!$C$146:$C$209,(RANK(total_visual_stym!E173,total_visual_stym!$E$146:$E$209))),0)</f>
        <v>pics\\dis17.jpg</v>
      </c>
      <c r="AF93" s="22" t="str">
        <f t="shared" si="33"/>
        <v/>
      </c>
      <c r="AI93" t="s">
        <v>103</v>
      </c>
      <c r="AO93">
        <f t="shared" ca="1" si="34"/>
        <v>0.70540825599109747</v>
      </c>
      <c r="AP93" t="str">
        <f t="shared" ca="1" si="35"/>
        <v>pics\\Finik_5.jpg</v>
      </c>
      <c r="AS93" t="str">
        <f t="shared" si="28"/>
        <v/>
      </c>
      <c r="AT93">
        <f t="shared" ca="1" si="29"/>
        <v>0.77764753862472547</v>
      </c>
      <c r="AU93" t="s">
        <v>697</v>
      </c>
      <c r="AV93" t="str">
        <f t="shared" ca="1" si="30"/>
        <v>sound\\Noviy_plod.wav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_Он_с_бугорками?</v>
      </c>
      <c r="BA93" t="e">
        <f>VLOOKUP(Q93,audio_list_stym!$B$2:$BQ$299,68,FALSE)</f>
        <v>#N/A</v>
      </c>
      <c r="BB93" t="str">
        <f t="shared" si="31"/>
        <v>Это_ФИМОН._Он_с_бугорками?</v>
      </c>
      <c r="BD93" cm="1">
        <f t="array" aca="1" ref="BD93" ca="1">INDEX($L$90:$L$97,(RANK(AT5,$AT$2:$AT$9)))</f>
        <v>2118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VLOOKUP(B94,audio_list_stym!$A$3:$BP$18,39,FALSE)</f>
        <v>15</v>
      </c>
      <c r="F94" t="str">
        <f>VLOOKUP(E94,metki!$A$2:$B$9,2,FALSE)</f>
        <v>экспл_новые_с_названием</v>
      </c>
      <c r="G94" t="str">
        <f t="shared" si="26"/>
        <v>экспл</v>
      </c>
      <c r="H94" t="str">
        <f>VLOOKUP(B94,audio_list_stym!$A$3:$AJ$18,7,FALSE)</f>
        <v>Noni</v>
      </c>
      <c r="I94" t="s">
        <v>692</v>
      </c>
      <c r="J94" t="str">
        <f t="shared" si="27"/>
        <v>Noni_5</v>
      </c>
      <c r="L94">
        <f>VLOOKUP(J94,total_visual_stym!$A$2:$D$129,2,FALSE)</f>
        <v>2117</v>
      </c>
      <c r="M94" t="str">
        <f>VLOOKUP(J94,total_visual_stym!$A$2:$D$129,3,FALSE)</f>
        <v>pics\\Noni_5.jpg</v>
      </c>
      <c r="N94">
        <f>VLOOKUP(J94,total_visual_stym!$A$1:$D$129,4,FALSE)</f>
        <v>212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133</v>
      </c>
      <c r="Z94" t="str">
        <f>IF(G94="экспл",VLOOKUP(J94,quest_экспл!$A$1:$N$129,12,FALSE),IF(G94="импл_",0,0))</f>
        <v>sound\\Ovalniy_li_on.wav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2226</v>
      </c>
      <c r="AD94" t="str">
        <f t="shared" ca="1" si="32"/>
        <v>pics\\dis11.jpg</v>
      </c>
      <c r="AE94" s="22" t="str">
        <f t="array" aca="1" ref="AE94" ca="1">IF(G94="экспл",INDEX(total_visual_stym!$C$146:$C$209,(RANK(total_visual_stym!E174,total_visual_stym!$E$146:$E$209))),0)</f>
        <v>pics\\dis11.jpg</v>
      </c>
      <c r="AF94" s="22" t="str">
        <f t="shared" si="33"/>
        <v/>
      </c>
      <c r="AI94" t="s">
        <v>104</v>
      </c>
      <c r="AO94">
        <f t="shared" ca="1" si="34"/>
        <v>0.83167056106530912</v>
      </c>
      <c r="AP94" t="str">
        <f t="shared" ca="1" si="35"/>
        <v>pics\\Finik_2.jpg</v>
      </c>
      <c r="AS94" t="str">
        <f t="shared" si="28"/>
        <v/>
      </c>
      <c r="AT94">
        <f t="shared" ca="1" si="29"/>
        <v>0.87867334052725499</v>
      </c>
      <c r="AU94" t="s">
        <v>697</v>
      </c>
      <c r="AV94" t="str">
        <f t="shared" ca="1" si="30"/>
        <v>sound\\Noviy_plod.wav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_Овальный_ли_он?</v>
      </c>
      <c r="BA94" t="e">
        <f>VLOOKUP(Q94,audio_list_stym!$B$2:$BQ$299,68,FALSE)</f>
        <v>#N/A</v>
      </c>
      <c r="BB94" t="str">
        <f t="shared" si="31"/>
        <v>На_картинке_ФИМОН._Овальный_ли_он?</v>
      </c>
      <c r="BD94" cm="1">
        <f t="array" aca="1" ref="BD94" ca="1">INDEX($L$90:$L$97,(RANK(AT6,$AT$2:$AT$9)))</f>
        <v>2116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VLOOKUP(B95,audio_list_stym!$A$3:$BP$18,39,FALSE)</f>
        <v>15</v>
      </c>
      <c r="F95" t="str">
        <f>VLOOKUP(E95,metki!$A$2:$B$9,2,FALSE)</f>
        <v>экспл_новые_с_названием</v>
      </c>
      <c r="G95" t="str">
        <f t="shared" si="26"/>
        <v>экспл</v>
      </c>
      <c r="H95" t="str">
        <f>VLOOKUP(B95,audio_list_stym!$A$3:$AJ$18,7,FALSE)</f>
        <v>Noni</v>
      </c>
      <c r="I95" t="s">
        <v>693</v>
      </c>
      <c r="J95" t="str">
        <f t="shared" si="27"/>
        <v>Noni_6</v>
      </c>
      <c r="L95">
        <f>VLOOKUP(J95,total_visual_stym!$A$2:$D$129,2,FALSE)</f>
        <v>2118</v>
      </c>
      <c r="M95" t="str">
        <f>VLOOKUP(J95,total_visual_stym!$A$2:$D$129,3,FALSE)</f>
        <v>pics\\Noni_6.jpg</v>
      </c>
      <c r="N95">
        <f>VLOOKUP(J95,total_visual_stym!$A$1:$D$129,4,FALSE)</f>
        <v>212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134</v>
      </c>
      <c r="Z95" t="str">
        <f>IF(G95="экспл",VLOOKUP(J95,quest_экспл!$A$1:$N$129,12,FALSE),IF(G95="импл_",0,0))</f>
        <v>sound\\Zhidkiy_li_on.wav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2201</v>
      </c>
      <c r="AD95" t="str">
        <f t="shared" ca="1" si="32"/>
        <v>pics\\dis43.jpg</v>
      </c>
      <c r="AE95" s="22" t="str">
        <f t="array" aca="1" ref="AE95" ca="1">IF(G95="экспл",INDEX(total_visual_stym!$C$146:$C$209,(RANK(total_visual_stym!E175,total_visual_stym!$E$146:$E$209))),0)</f>
        <v>pics\\dis43.jpg</v>
      </c>
      <c r="AF95" s="22" t="str">
        <f t="shared" si="33"/>
        <v/>
      </c>
      <c r="AI95" t="s">
        <v>105</v>
      </c>
      <c r="AO95">
        <f t="shared" ca="1" si="34"/>
        <v>0.4976176543637808</v>
      </c>
      <c r="AP95" t="str">
        <f t="shared" ca="1" si="35"/>
        <v>pics\\Limon_2.jpg</v>
      </c>
      <c r="AS95" t="str">
        <f t="shared" si="28"/>
        <v/>
      </c>
      <c r="AT95">
        <f t="shared" ca="1" si="29"/>
        <v>0.78999602436820515</v>
      </c>
      <c r="AU95" t="s">
        <v>697</v>
      </c>
      <c r="AV95" t="str">
        <f t="shared" ca="1" si="30"/>
        <v>sound\\Noviy_plod.wav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_Жидкий_ли_он?</v>
      </c>
      <c r="BA95" t="e">
        <f>VLOOKUP(Q95,audio_list_stym!$B$2:$BQ$299,68,FALSE)</f>
        <v>#N/A</v>
      </c>
      <c r="BB95" t="str">
        <f t="shared" si="31"/>
        <v>На_мониторе_ФИМОН._Жидкий_ли_он?</v>
      </c>
      <c r="BD95" cm="1">
        <f t="array" aca="1" ref="BD95" ca="1">INDEX($L$90:$L$97,(RANK(AT7,$AT$2:$AT$9)))</f>
        <v>2114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VLOOKUP(B96,audio_list_stym!$A$3:$BP$18,39,FALSE)</f>
        <v>15</v>
      </c>
      <c r="F96" t="str">
        <f>VLOOKUP(E96,metki!$A$2:$B$9,2,FALSE)</f>
        <v>экспл_новые_с_названием</v>
      </c>
      <c r="G96" t="str">
        <f t="shared" si="26"/>
        <v>экспл</v>
      </c>
      <c r="H96" t="str">
        <f>VLOOKUP(B96,audio_list_stym!$A$3:$AJ$18,7,FALSE)</f>
        <v>Noni</v>
      </c>
      <c r="I96" t="s">
        <v>694</v>
      </c>
      <c r="J96" t="str">
        <f t="shared" si="27"/>
        <v>Noni_7</v>
      </c>
      <c r="L96">
        <f>VLOOKUP(J96,total_visual_stym!$A$2:$D$129,2,FALSE)</f>
        <v>2119</v>
      </c>
      <c r="M96" t="str">
        <f>VLOOKUP(J96,total_visual_stym!$A$2:$D$129,3,FALSE)</f>
        <v>pics\\Noni_7.jpg</v>
      </c>
      <c r="N96">
        <f>VLOOKUP(J96,total_visual_stym!$A$1:$D$129,4,FALSE)</f>
        <v>212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135</v>
      </c>
      <c r="Z96" t="str">
        <f>IF(G96="экспл",VLOOKUP(J96,quest_экспл!$A$1:$N$129,12,FALSE),IF(G96="импл_",0,0))</f>
        <v>sound\\On_lohmatiy.wav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2186</v>
      </c>
      <c r="AD96" t="str">
        <f t="shared" ca="1" si="32"/>
        <v>pics\\dis25.jpg</v>
      </c>
      <c r="AE96" s="22" t="str">
        <f t="array" aca="1" ref="AE96" ca="1">IF(G96="экспл",INDEX(total_visual_stym!$C$146:$C$209,(RANK(total_visual_stym!E176,total_visual_stym!$E$146:$E$209))),0)</f>
        <v>pics\\dis25.jpg</v>
      </c>
      <c r="AF96" s="22" t="str">
        <f t="shared" si="33"/>
        <v/>
      </c>
      <c r="AI96" t="s">
        <v>106</v>
      </c>
      <c r="AO96">
        <f t="shared" ca="1" si="34"/>
        <v>0.37240272514300476</v>
      </c>
      <c r="AP96" t="str">
        <f t="shared" ca="1" si="35"/>
        <v>pics\\Limon_8.jpg</v>
      </c>
      <c r="AS96" t="str">
        <f t="shared" si="28"/>
        <v/>
      </c>
      <c r="AT96">
        <f t="shared" ca="1" si="29"/>
        <v>0.35067313275262812</v>
      </c>
      <c r="AU96" t="s">
        <v>697</v>
      </c>
      <c r="AV96" t="str">
        <f t="shared" ca="1" si="30"/>
        <v>sound\\Redkiy_plod.wav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_Он_лохматый?</v>
      </c>
      <c r="BA96" t="e">
        <f>VLOOKUP(Q96,audio_list_stym!$B$2:$BQ$299,68,FALSE)</f>
        <v>#N/A</v>
      </c>
      <c r="BB96" t="str">
        <f t="shared" si="31"/>
        <v>Перед_Вами_ФИМОН._Он_лохматый?</v>
      </c>
      <c r="BD96" cm="1">
        <f t="array" aca="1" ref="BD96" ca="1">INDEX($L$90:$L$97,(RANK(AT8,$AT$2:$AT$9)))</f>
        <v>2117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VLOOKUP(B97,audio_list_stym!$A$3:$BP$18,39,FALSE)</f>
        <v>15</v>
      </c>
      <c r="F97" t="str">
        <f>VLOOKUP(E97,metki!$A$2:$B$9,2,FALSE)</f>
        <v>экспл_новые_с_названием</v>
      </c>
      <c r="G97" t="str">
        <f t="shared" si="26"/>
        <v>экспл</v>
      </c>
      <c r="H97" t="str">
        <f>VLOOKUP(B97,audio_list_stym!$A$3:$AJ$18,7,FALSE)</f>
        <v>Noni</v>
      </c>
      <c r="I97" t="s">
        <v>695</v>
      </c>
      <c r="J97" t="str">
        <f t="shared" si="27"/>
        <v>Noni_8</v>
      </c>
      <c r="L97">
        <f>VLOOKUP(J97,total_visual_stym!$A$2:$D$129,2,FALSE)</f>
        <v>2120</v>
      </c>
      <c r="M97" t="str">
        <f>VLOOKUP(J97,total_visual_stym!$A$2:$D$129,3,FALSE)</f>
        <v>pics\\Noni_8.jpg</v>
      </c>
      <c r="N97">
        <f>VLOOKUP(J97,total_visual_stym!$A$1:$D$129,4,FALSE)</f>
        <v>212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136</v>
      </c>
      <c r="Z97" t="str">
        <f>IF(G97="экспл",VLOOKUP(J97,quest_экспл!$A$1:$N$129,12,FALSE),IF(G97="импл_",0,0))</f>
        <v>sound\\On_zolotistiy.wav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2209</v>
      </c>
      <c r="AD97" t="str">
        <f t="shared" ca="1" si="32"/>
        <v>pics\\dis51.jpg</v>
      </c>
      <c r="AE97" s="22" t="str">
        <f t="array" aca="1" ref="AE97" ca="1">IF(G97="экспл",INDEX(total_visual_stym!$C$146:$C$209,(RANK(total_visual_stym!E177,total_visual_stym!$E$146:$E$209))),0)</f>
        <v>pics\\dis51.jpg</v>
      </c>
      <c r="AF97" s="22" t="str">
        <f t="shared" si="33"/>
        <v/>
      </c>
      <c r="AI97" t="s">
        <v>107</v>
      </c>
      <c r="AO97">
        <f t="shared" ca="1" si="34"/>
        <v>0.17544288302291056</v>
      </c>
      <c r="AP97" t="str">
        <f t="shared" ca="1" si="35"/>
        <v>pics\\Redis_2.jpg</v>
      </c>
      <c r="AS97" t="str">
        <f t="shared" si="28"/>
        <v/>
      </c>
      <c r="AT97">
        <f t="shared" ca="1" si="29"/>
        <v>0.2890003048927281</v>
      </c>
      <c r="AU97" t="s">
        <v>697</v>
      </c>
      <c r="AV97" t="str">
        <f t="shared" ca="1" si="30"/>
        <v>sound\\Redkiy_plod.wav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_Он_золотистый?</v>
      </c>
      <c r="BA97" t="e">
        <f>VLOOKUP(Q97,audio_list_stym!$B$2:$BQ$299,68,FALSE)</f>
        <v>#N/A</v>
      </c>
      <c r="BB97" t="str">
        <f t="shared" si="31"/>
        <v>Вы_видите_ФИМОН._Он_золотистый?</v>
      </c>
      <c r="BD97" cm="1">
        <f t="array" aca="1" ref="BD97" ca="1">INDEX($L$90:$L$97,(RANK(AT9,$AT$2:$AT$9)))</f>
        <v>2120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VLOOKUP(B98,audio_list_stym!$A$3:$BP$18,39,FALSE)</f>
        <v>16</v>
      </c>
      <c r="F98" t="str">
        <f>VLOOKUP(E98,metki!$A$2:$B$9,2,FALSE)</f>
        <v>импл_новые_без_названия</v>
      </c>
      <c r="G98" t="str">
        <f t="shared" si="26"/>
        <v>импл_</v>
      </c>
      <c r="H98" t="str">
        <f>VLOOKUP(B98,audio_list_stym!$A$3:$AJ$18,7,FALSE)</f>
        <v>Sapota</v>
      </c>
      <c r="I98" t="s">
        <v>688</v>
      </c>
      <c r="J98" t="str">
        <f t="shared" si="27"/>
        <v>Sapota_1</v>
      </c>
      <c r="L98">
        <f>VLOOKUP(J98,total_visual_stym!$A$2:$D$129,2,FALSE)</f>
        <v>2129</v>
      </c>
      <c r="M98" t="str">
        <f>VLOOKUP(J98,total_visual_stym!$A$2:$D$129,3,FALSE)</f>
        <v>pics\\Sapota_1.jpg</v>
      </c>
      <c r="N98">
        <f>VLOOKUP(J98,total_visual_stym!$A$1:$D$129,4,FALSE)</f>
        <v>213</v>
      </c>
      <c r="P98">
        <f>IF(G98="экспл",0,IF(G98="импл_",VLOOKUP(J98,quest_импл!$A$1:$J$129,7,FALSE),0))</f>
        <v>265</v>
      </c>
      <c r="Q98" t="str">
        <f>IF(G98="экспл",0,IF(G98="импл_",VLOOKUP(J98,quest_импл!$A$1:$J$129,8,FALSE),0))</f>
        <v>sound\\Sharoobrazniy_li.wav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2016</v>
      </c>
      <c r="AD98" t="str">
        <f t="shared" ca="1" si="32"/>
        <v>pics\\Finik_8.jpg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3"/>
        <v>pics\\Finik_8.jpg</v>
      </c>
      <c r="AI98" t="s">
        <v>108</v>
      </c>
      <c r="AO98">
        <f t="shared" ca="1" si="34"/>
        <v>0.69819903504236702</v>
      </c>
      <c r="AP98" t="str">
        <f t="shared" ca="1" si="35"/>
        <v>pics\\Finik_8.jpg</v>
      </c>
      <c r="AS98" t="str">
        <f t="shared" ca="1" si="28"/>
        <v>pics\\Finik_8.jpg</v>
      </c>
      <c r="AT98">
        <f t="shared" ca="1" si="29"/>
        <v>9.7068167796541371E-2</v>
      </c>
      <c r="AU98" t="s">
        <v>697</v>
      </c>
      <c r="AV98" t="str">
        <f t="shared" ca="1" si="30"/>
        <v>sound\\Redkiy_plod.wav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_Шарообразный_ли_</v>
      </c>
      <c r="BB98" t="str">
        <f t="shared" si="31"/>
        <v>_Шарообразный_ли_XXXXX?</v>
      </c>
      <c r="BC98">
        <f>A98</f>
        <v>1213</v>
      </c>
      <c r="BD98" cm="1">
        <f t="array" aca="1" ref="BD98" ca="1">INDEX($L$98:$L$105,(RANK(AT2,$AT$2:$AT$9)))</f>
        <v>2135</v>
      </c>
      <c r="BE98" cm="1">
        <f t="array" aca="1" ref="BE98" ca="1">INDEX(BD66:BD81,(RANK(AT6,$AT$2:$AT$9)))</f>
        <v>2081</v>
      </c>
      <c r="BF98" cm="1">
        <f t="array" aca="1" ref="BF98" ca="1">INDEX(BD82:BD97,(RANK(AT6,$AT$2:$AT$9)))</f>
        <v>2094</v>
      </c>
      <c r="BG98" cm="1">
        <f t="array" aca="1" ref="BG98" ca="1">INDEX(BD106:BD129,(RANK(AT6,$AT$2:$AT$17)))</f>
        <v>2151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VLOOKUP(B99,audio_list_stym!$A$3:$BP$18,39,FALSE)</f>
        <v>16</v>
      </c>
      <c r="F99" t="str">
        <f>VLOOKUP(E99,metki!$A$2:$B$9,2,FALSE)</f>
        <v>импл_новые_без_названия</v>
      </c>
      <c r="G99" t="str">
        <f t="shared" si="26"/>
        <v>импл_</v>
      </c>
      <c r="H99" t="str">
        <f>VLOOKUP(B99,audio_list_stym!$A$3:$AJ$18,7,FALSE)</f>
        <v>Sapota</v>
      </c>
      <c r="I99" t="s">
        <v>689</v>
      </c>
      <c r="J99" t="str">
        <f t="shared" si="27"/>
        <v>Sapota_2</v>
      </c>
      <c r="L99">
        <f>VLOOKUP(J99,total_visual_stym!$A$2:$D$129,2,FALSE)</f>
        <v>2130</v>
      </c>
      <c r="M99" t="str">
        <f>VLOOKUP(J99,total_visual_stym!$A$2:$D$129,3,FALSE)</f>
        <v>pics\\Sapota_2.jpg</v>
      </c>
      <c r="N99">
        <f>VLOOKUP(J99,total_visual_stym!$A$1:$D$129,4,FALSE)</f>
        <v>213</v>
      </c>
      <c r="P99">
        <f>IF(G99="экспл",0,IF(G99="импл_",VLOOKUP(J99,quest_импл!$A$1:$J$129,7,FALSE),0))</f>
        <v>266</v>
      </c>
      <c r="Q99" t="str">
        <f>IF(G99="экспл",0,IF(G99="импл_",VLOOKUP(J99,quest_импл!$A$1:$J$129,8,FALSE),0))</f>
        <v>sound\\Nadrezan_li.wav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2003</v>
      </c>
      <c r="AD99" t="str">
        <f t="shared" ca="1" si="32"/>
        <v>pics\\Banan_3.jpg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3"/>
        <v>pics\\Banan_3.jpg</v>
      </c>
      <c r="AI99" t="s">
        <v>109</v>
      </c>
      <c r="AO99">
        <f t="shared" ca="1" si="34"/>
        <v>0.96952239797005091</v>
      </c>
      <c r="AP99" t="str">
        <f t="shared" ca="1" si="35"/>
        <v>pics\\Banan_3.jpg</v>
      </c>
      <c r="AS99" t="str">
        <f t="shared" ca="1" si="28"/>
        <v>pics\\Banan_3.jpg</v>
      </c>
      <c r="AT99">
        <f t="shared" ca="1" si="29"/>
        <v>0.41543303142410437</v>
      </c>
      <c r="AU99" t="s">
        <v>697</v>
      </c>
      <c r="AV99" t="str">
        <f t="shared" ca="1" si="30"/>
        <v>sound\\Redkiy_plod.wav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_Надрезан_ли_</v>
      </c>
      <c r="BB99" t="str">
        <f t="shared" si="31"/>
        <v>_Надрезан_ли_XXXXX?</v>
      </c>
      <c r="BD99" cm="1">
        <f t="array" aca="1" ref="BD99" ca="1">INDEX($L$98:$L$105,(RANK(AT3,$AT$2:$AT$9)))</f>
        <v>2131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VLOOKUP(B100,audio_list_stym!$A$3:$BP$18,39,FALSE)</f>
        <v>16</v>
      </c>
      <c r="F100" t="str">
        <f>VLOOKUP(E100,metki!$A$2:$B$9,2,FALSE)</f>
        <v>импл_новые_без_названия</v>
      </c>
      <c r="G100" t="str">
        <f t="shared" si="26"/>
        <v>импл_</v>
      </c>
      <c r="H100" t="str">
        <f>VLOOKUP(B100,audio_list_stym!$A$3:$AJ$18,7,FALSE)</f>
        <v>Sapota</v>
      </c>
      <c r="I100" t="s">
        <v>690</v>
      </c>
      <c r="J100" t="str">
        <f t="shared" si="27"/>
        <v>Sapota_3</v>
      </c>
      <c r="L100">
        <f>VLOOKUP(J100,total_visual_stym!$A$2:$D$129,2,FALSE)</f>
        <v>2131</v>
      </c>
      <c r="M100" t="str">
        <f>VLOOKUP(J100,total_visual_stym!$A$2:$D$129,3,FALSE)</f>
        <v>pics\\Sapota_3.jpg</v>
      </c>
      <c r="N100">
        <f>VLOOKUP(J100,total_visual_stym!$A$1:$D$129,4,FALSE)</f>
        <v>213</v>
      </c>
      <c r="P100">
        <f>IF(G100="экспл",0,IF(G100="импл_",VLOOKUP(J100,quest_импл!$A$1:$J$129,7,FALSE),0))</f>
        <v>267</v>
      </c>
      <c r="Q100" t="str">
        <f>IF(G100="экспл",0,IF(G100="импл_",VLOOKUP(J100,quest_импл!$A$1:$J$129,8,FALSE),0))</f>
        <v>sound\\Perekruchen_li.wav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2033</v>
      </c>
      <c r="AD100" t="str">
        <f t="shared" ca="1" si="32"/>
        <v>pics\\Limon_1.jpg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3"/>
        <v>pics\\Limon_1.jpg</v>
      </c>
      <c r="AI100" t="s">
        <v>110</v>
      </c>
      <c r="AO100">
        <f t="shared" ca="1" si="34"/>
        <v>0.49901639103214424</v>
      </c>
      <c r="AP100" t="str">
        <f t="shared" ca="1" si="35"/>
        <v>pics\\Limon_1.jpg</v>
      </c>
      <c r="AS100" t="str">
        <f t="shared" ca="1" si="28"/>
        <v>pics\\Limon_1.jpg</v>
      </c>
      <c r="AT100">
        <f t="shared" ca="1" si="29"/>
        <v>1.2491890418031226E-2</v>
      </c>
      <c r="AU100" t="s">
        <v>697</v>
      </c>
      <c r="AV100" t="str">
        <f t="shared" ca="1" si="30"/>
        <v>sound\\Redkiy_plod.wav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_Перекручен_ли_</v>
      </c>
      <c r="BB100" t="str">
        <f t="shared" si="31"/>
        <v>_Перекручен_ли_XXXXX?</v>
      </c>
      <c r="BD100" cm="1">
        <f t="array" aca="1" ref="BD100" ca="1">INDEX($L$98:$L$105,(RANK(AT4,$AT$2:$AT$9)))</f>
        <v>2129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VLOOKUP(B101,audio_list_stym!$A$3:$BP$18,39,FALSE)</f>
        <v>16</v>
      </c>
      <c r="F101" t="str">
        <f>VLOOKUP(E101,metki!$A$2:$B$9,2,FALSE)</f>
        <v>импл_новые_без_названия</v>
      </c>
      <c r="G101" t="str">
        <f t="shared" si="26"/>
        <v>импл_</v>
      </c>
      <c r="H101" t="str">
        <f>VLOOKUP(B101,audio_list_stym!$A$3:$AJ$18,7,FALSE)</f>
        <v>Sapota</v>
      </c>
      <c r="I101" t="s">
        <v>691</v>
      </c>
      <c r="J101" t="str">
        <f t="shared" si="27"/>
        <v>Sapota_4</v>
      </c>
      <c r="L101">
        <f>VLOOKUP(J101,total_visual_stym!$A$2:$D$129,2,FALSE)</f>
        <v>2132</v>
      </c>
      <c r="M101" t="str">
        <f>VLOOKUP(J101,total_visual_stym!$A$2:$D$129,3,FALSE)</f>
        <v>pics\\Sapota_4.jpg</v>
      </c>
      <c r="N101">
        <f>VLOOKUP(J101,total_visual_stym!$A$1:$D$129,4,FALSE)</f>
        <v>213</v>
      </c>
      <c r="P101">
        <f>IF(G101="экспл",0,IF(G101="импл_",VLOOKUP(J101,quest_импл!$A$1:$J$129,7,FALSE),0))</f>
        <v>268</v>
      </c>
      <c r="Q101" t="str">
        <f>IF(G101="экспл",0,IF(G101="импл_",VLOOKUP(J101,quest_импл!$A$1:$J$129,8,FALSE),0))</f>
        <v>sound\\Sorvan_li.wav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2047</v>
      </c>
      <c r="AD101" t="str">
        <f t="shared" ca="1" si="32"/>
        <v>pics\\Peper_7.jpg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3"/>
        <v>pics\\Peper_7.jpg</v>
      </c>
      <c r="AI101" t="s">
        <v>111</v>
      </c>
      <c r="AO101">
        <f t="shared" ca="1" si="34"/>
        <v>0.19430854566651079</v>
      </c>
      <c r="AP101" t="str">
        <f t="shared" ca="1" si="35"/>
        <v>pics\\Peper_7.jpg</v>
      </c>
      <c r="AS101" t="str">
        <f t="shared" ca="1" si="28"/>
        <v>pics\\Peper_7.jpg</v>
      </c>
      <c r="AT101">
        <f t="shared" ca="1" si="29"/>
        <v>0.88563007788057402</v>
      </c>
      <c r="AU101" t="s">
        <v>697</v>
      </c>
      <c r="AV101" t="str">
        <f t="shared" ca="1" si="30"/>
        <v>sound\\Noviy_plod.wav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_Сорван_ли_</v>
      </c>
      <c r="BB101" t="str">
        <f t="shared" si="31"/>
        <v>_Сорван_ли_XXXXX?</v>
      </c>
      <c r="BD101" cm="1">
        <f t="array" aca="1" ref="BD101" ca="1">INDEX($L$98:$L$105,(RANK(AT5,$AT$2:$AT$9)))</f>
        <v>2134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VLOOKUP(B102,audio_list_stym!$A$3:$BP$18,39,FALSE)</f>
        <v>16</v>
      </c>
      <c r="F102" t="str">
        <f>VLOOKUP(E102,metki!$A$2:$B$9,2,FALSE)</f>
        <v>импл_новые_без_названия</v>
      </c>
      <c r="G102" t="str">
        <f t="shared" si="26"/>
        <v>импл_</v>
      </c>
      <c r="H102" t="str">
        <f>VLOOKUP(B102,audio_list_stym!$A$3:$AJ$18,7,FALSE)</f>
        <v>Sapota</v>
      </c>
      <c r="I102" t="s">
        <v>692</v>
      </c>
      <c r="J102" t="str">
        <f t="shared" si="27"/>
        <v>Sapota_5</v>
      </c>
      <c r="L102">
        <f>VLOOKUP(J102,total_visual_stym!$A$2:$D$129,2,FALSE)</f>
        <v>2133</v>
      </c>
      <c r="M102" t="str">
        <f>VLOOKUP(J102,total_visual_stym!$A$2:$D$129,3,FALSE)</f>
        <v>pics\\Sapota_5.jpg</v>
      </c>
      <c r="N102">
        <f>VLOOKUP(J102,total_visual_stym!$A$1:$D$129,4,FALSE)</f>
        <v>213</v>
      </c>
      <c r="P102">
        <f>IF(G102="экспл",0,IF(G102="импл_",VLOOKUP(J102,quest_импл!$A$1:$J$129,7,FALSE),0))</f>
        <v>269</v>
      </c>
      <c r="Q102" t="str">
        <f>IF(G102="экспл",0,IF(G102="импл_",VLOOKUP(J102,quest_импл!$A$1:$J$129,8,FALSE),0))</f>
        <v>sound\\Spresovan_li.wav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2039</v>
      </c>
      <c r="AD102" t="str">
        <f t="shared" ca="1" si="32"/>
        <v>pics\\Limon_7.jpg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3"/>
        <v>pics\\Limon_7.jpg</v>
      </c>
      <c r="AI102" t="s">
        <v>112</v>
      </c>
      <c r="AO102">
        <f t="shared" ca="1" si="34"/>
        <v>0.37834117041525273</v>
      </c>
      <c r="AP102" t="str">
        <f t="shared" ca="1" si="35"/>
        <v>pics\\Limon_7.jpg</v>
      </c>
      <c r="AS102" t="str">
        <f t="shared" ca="1" si="28"/>
        <v>pics\\Limon_7.jpg</v>
      </c>
      <c r="AT102">
        <f t="shared" ca="1" si="29"/>
        <v>0.47051944485739172</v>
      </c>
      <c r="AU102" t="s">
        <v>697</v>
      </c>
      <c r="AV102" t="str">
        <f t="shared" ca="1" si="30"/>
        <v>sound\\Noviy_plod.wav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_Спрессован_ли_</v>
      </c>
      <c r="BB102" t="str">
        <f t="shared" si="31"/>
        <v>_Спрессован_ли_XXXXX?</v>
      </c>
      <c r="BD102" cm="1">
        <f t="array" aca="1" ref="BD102" ca="1">INDEX($L$98:$L$105,(RANK(AT6,$AT$2:$AT$9)))</f>
        <v>2132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VLOOKUP(B103,audio_list_stym!$A$3:$BP$18,39,FALSE)</f>
        <v>16</v>
      </c>
      <c r="F103" t="str">
        <f>VLOOKUP(E103,metki!$A$2:$B$9,2,FALSE)</f>
        <v>импл_новые_без_названия</v>
      </c>
      <c r="G103" t="str">
        <f t="shared" si="26"/>
        <v>импл_</v>
      </c>
      <c r="H103" t="str">
        <f>VLOOKUP(B103,audio_list_stym!$A$3:$AJ$18,7,FALSE)</f>
        <v>Sapota</v>
      </c>
      <c r="I103" t="s">
        <v>693</v>
      </c>
      <c r="J103" t="str">
        <f t="shared" si="27"/>
        <v>Sapota_6</v>
      </c>
      <c r="L103">
        <f>VLOOKUP(J103,total_visual_stym!$A$2:$D$129,2,FALSE)</f>
        <v>2134</v>
      </c>
      <c r="M103" t="str">
        <f>VLOOKUP(J103,total_visual_stym!$A$2:$D$129,3,FALSE)</f>
        <v>pics\\Sapota_6.jpg</v>
      </c>
      <c r="N103">
        <f>VLOOKUP(J103,total_visual_stym!$A$1:$D$129,4,FALSE)</f>
        <v>213</v>
      </c>
      <c r="P103">
        <f>IF(G103="экспл",0,IF(G103="импл_",VLOOKUP(J103,quest_импл!$A$1:$J$129,7,FALSE),0))</f>
        <v>270</v>
      </c>
      <c r="Q103" t="str">
        <f>IF(G103="экспл",0,IF(G103="импл_",VLOOKUP(J103,quest_импл!$A$1:$J$129,8,FALSE),0))</f>
        <v>sound\\Zheltiy_li.wav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2018</v>
      </c>
      <c r="AD103" t="str">
        <f t="shared" ca="1" si="32"/>
        <v>pics\\Goroh_2.jpg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3"/>
        <v>pics\\Goroh_2.jpg</v>
      </c>
      <c r="AI103" t="s">
        <v>113</v>
      </c>
      <c r="AO103">
        <f t="shared" ca="1" si="34"/>
        <v>0.69670651888850976</v>
      </c>
      <c r="AP103" t="str">
        <f t="shared" ca="1" si="35"/>
        <v>pics\\Goroh_2.jpg</v>
      </c>
      <c r="AS103" t="str">
        <f t="shared" ca="1" si="28"/>
        <v>pics\\Goroh_2.jpg</v>
      </c>
      <c r="AT103">
        <f t="shared" ca="1" si="29"/>
        <v>0.69272157123649081</v>
      </c>
      <c r="AU103" t="s">
        <v>697</v>
      </c>
      <c r="AV103" t="str">
        <f t="shared" ca="1" si="30"/>
        <v>sound\\Noviy_plod.wav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_Желтый_ли_</v>
      </c>
      <c r="BB103" t="str">
        <f t="shared" si="31"/>
        <v>_Желтый_ли_XXXXX?</v>
      </c>
      <c r="BD103" cm="1">
        <f t="array" aca="1" ref="BD103" ca="1">INDEX($L$98:$L$105,(RANK(AT7,$AT$2:$AT$9)))</f>
        <v>2130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VLOOKUP(B104,audio_list_stym!$A$3:$BP$18,39,FALSE)</f>
        <v>16</v>
      </c>
      <c r="F104" t="str">
        <f>VLOOKUP(E104,metki!$A$2:$B$9,2,FALSE)</f>
        <v>импл_новые_без_названия</v>
      </c>
      <c r="G104" t="str">
        <f t="shared" si="26"/>
        <v>импл_</v>
      </c>
      <c r="H104" t="str">
        <f>VLOOKUP(B104,audio_list_stym!$A$3:$AJ$18,7,FALSE)</f>
        <v>Sapota</v>
      </c>
      <c r="I104" t="s">
        <v>694</v>
      </c>
      <c r="J104" t="str">
        <f t="shared" si="27"/>
        <v>Sapota_7</v>
      </c>
      <c r="L104">
        <f>VLOOKUP(J104,total_visual_stym!$A$2:$D$129,2,FALSE)</f>
        <v>2135</v>
      </c>
      <c r="M104" t="str">
        <f>VLOOKUP(J104,total_visual_stym!$A$2:$D$129,3,FALSE)</f>
        <v>pics\\Sapota_7.jpg</v>
      </c>
      <c r="N104">
        <f>VLOOKUP(J104,total_visual_stym!$A$1:$D$129,4,FALSE)</f>
        <v>213</v>
      </c>
      <c r="P104">
        <f>IF(G104="экспл",0,IF(G104="импл_",VLOOKUP(J104,quest_импл!$A$1:$J$129,7,FALSE),0))</f>
        <v>271</v>
      </c>
      <c r="Q104" t="str">
        <f>IF(G104="экспл",0,IF(G104="импл_",VLOOKUP(J104,quest_импл!$A$1:$J$129,8,FALSE),0))</f>
        <v>sound\\Rovniy_li.wav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да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2036</v>
      </c>
      <c r="AD104" t="str">
        <f t="shared" ca="1" si="32"/>
        <v>pics\\Limon_4.jpg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3"/>
        <v>pics\\Limon_4.jpg</v>
      </c>
      <c r="AI104" t="s">
        <v>114</v>
      </c>
      <c r="AO104">
        <f t="shared" ca="1" si="34"/>
        <v>0.47886189424099335</v>
      </c>
      <c r="AP104" t="str">
        <f t="shared" ca="1" si="35"/>
        <v>pics\\Limon_4.jpg</v>
      </c>
      <c r="AS104" t="str">
        <f t="shared" ca="1" si="28"/>
        <v>pics\\Limon_4.jpg</v>
      </c>
      <c r="AT104">
        <f t="shared" ca="1" si="29"/>
        <v>0.60333559555225036</v>
      </c>
      <c r="AU104" t="s">
        <v>697</v>
      </c>
      <c r="AV104" t="str">
        <f t="shared" ca="1" si="30"/>
        <v>sound\\Noviy_plod.wav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_Ровный_ли_</v>
      </c>
      <c r="BB104" t="str">
        <f t="shared" si="31"/>
        <v>_Ровный_ли_XXXXX?</v>
      </c>
      <c r="BD104" cm="1">
        <f t="array" aca="1" ref="BD104" ca="1">INDEX($L$98:$L$105,(RANK(AT8,$AT$2:$AT$9)))</f>
        <v>2133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VLOOKUP(B105,audio_list_stym!$A$3:$BP$18,39,FALSE)</f>
        <v>16</v>
      </c>
      <c r="F105" t="str">
        <f>VLOOKUP(E105,metki!$A$2:$B$9,2,FALSE)</f>
        <v>импл_новые_без_названия</v>
      </c>
      <c r="G105" t="str">
        <f t="shared" si="26"/>
        <v>импл_</v>
      </c>
      <c r="H105" t="str">
        <f>VLOOKUP(B105,audio_list_stym!$A$3:$AJ$18,7,FALSE)</f>
        <v>Sapota</v>
      </c>
      <c r="I105" t="s">
        <v>695</v>
      </c>
      <c r="J105" t="str">
        <f t="shared" si="27"/>
        <v>Sapota_8</v>
      </c>
      <c r="L105">
        <f>VLOOKUP(J105,total_visual_stym!$A$2:$D$129,2,FALSE)</f>
        <v>2136</v>
      </c>
      <c r="M105" t="str">
        <f>VLOOKUP(J105,total_visual_stym!$A$2:$D$129,3,FALSE)</f>
        <v>pics\\Sapota_8.jpg</v>
      </c>
      <c r="N105">
        <f>VLOOKUP(J105,total_visual_stym!$A$1:$D$129,4,FALSE)</f>
        <v>213</v>
      </c>
      <c r="P105">
        <f>IF(G105="экспл",0,IF(G105="импл_",VLOOKUP(J105,quest_импл!$A$1:$J$129,7,FALSE),0))</f>
        <v>272</v>
      </c>
      <c r="Q105" t="str">
        <f>IF(G105="экспл",0,IF(G105="импл_",VLOOKUP(J105,quest_импл!$A$1:$J$129,8,FALSE),0))</f>
        <v>sound\\Imeet_li_shipi.wav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2054</v>
      </c>
      <c r="AD105" t="str">
        <f t="shared" ca="1" si="32"/>
        <v>pics\\Redis_6.jpg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3"/>
        <v>pics\\Redis_6.jpg</v>
      </c>
      <c r="AI105" t="s">
        <v>115</v>
      </c>
      <c r="AO105">
        <f t="shared" ca="1" si="34"/>
        <v>0.11720847428825876</v>
      </c>
      <c r="AP105" t="str">
        <f t="shared" ca="1" si="35"/>
        <v>pics\\Redis_6.jpg</v>
      </c>
      <c r="AS105" t="str">
        <f t="shared" ca="1" si="28"/>
        <v>pics\\Redis_6.jpg</v>
      </c>
      <c r="AT105">
        <f t="shared" ca="1" si="29"/>
        <v>0.13222790965374309</v>
      </c>
      <c r="AU105" t="s">
        <v>697</v>
      </c>
      <c r="AV105" t="str">
        <f t="shared" ca="1" si="30"/>
        <v>sound\\Redkiy_plod.wav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_Имеет_ли_шипы_</v>
      </c>
      <c r="BB105" t="str">
        <f t="shared" si="31"/>
        <v>_Имеет_ли_шипы_XXXXX?</v>
      </c>
      <c r="BD105" cm="1">
        <f t="array" aca="1" ref="BD105" ca="1">INDEX($L$98:$L$105,(RANK(AT9,$AT$2:$AT$9)))</f>
        <v>2136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VLOOKUP(B106,audio_list_stym!$A$3:$BP$18,39,FALSE)</f>
        <v>17</v>
      </c>
      <c r="F106" t="str">
        <f>VLOOKUP(E106,metki!$A$2:$B$9,2,FALSE)</f>
        <v>экспл_новые_без_названия</v>
      </c>
      <c r="G106" t="str">
        <f t="shared" si="26"/>
        <v>экспл</v>
      </c>
      <c r="H106" t="str">
        <f>VLOOKUP(B106,audio_list_stym!$A$3:$AJ$18,7,FALSE)</f>
        <v>Tamanid</v>
      </c>
      <c r="I106" t="s">
        <v>688</v>
      </c>
      <c r="J106" t="str">
        <f t="shared" si="27"/>
        <v>Tamanid_1</v>
      </c>
      <c r="L106">
        <f>VLOOKUP(J106,total_visual_stym!$A$2:$D$129,2,FALSE)</f>
        <v>2137</v>
      </c>
      <c r="M106" t="str">
        <f>VLOOKUP(J106,total_visual_stym!$A$2:$D$129,3,FALSE)</f>
        <v>pics\\Tamanid_1.jpg</v>
      </c>
      <c r="N106">
        <f>VLOOKUP(J106,total_visual_stym!$A$1:$D$129,4,FALSE)</f>
        <v>214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145</v>
      </c>
      <c r="Z106" t="str">
        <f>IF(G106="экспл",VLOOKUP(J106,quest_экспл!$A$1:$N$129,12,FALSE),IF(G106="импл_",0,0))</f>
        <v>sound\\On_krasnovatiy.wav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2187</v>
      </c>
      <c r="AD106" t="str">
        <f t="shared" ca="1" si="32"/>
        <v>pics\\dis1.jpg</v>
      </c>
      <c r="AE106" s="22" t="str">
        <f t="array" aca="1" ref="AE106" ca="1">IF(G106="экспл",INDEX(total_visual_stym!$C$146:$C$209,(RANK(total_visual_stym!E186,total_visual_stym!$E$146:$E$209))),0)</f>
        <v>pics\\dis1.jpg</v>
      </c>
      <c r="AF106" s="22" t="str">
        <f t="shared" si="33"/>
        <v/>
      </c>
      <c r="AI106" t="s">
        <v>116</v>
      </c>
      <c r="AO106">
        <f t="shared" ca="1" si="34"/>
        <v>0.4312772964926691</v>
      </c>
      <c r="AP106" t="str">
        <f t="shared" ca="1" si="35"/>
        <v>pics\\Limon_5.jpg</v>
      </c>
      <c r="AS106" t="str">
        <f t="shared" si="28"/>
        <v/>
      </c>
      <c r="AT106">
        <f t="shared" ca="1" si="29"/>
        <v>0.68842407171363984</v>
      </c>
      <c r="AU106" t="s">
        <v>697</v>
      </c>
      <c r="AV106" t="str">
        <f t="shared" ca="1" si="30"/>
        <v>sound\\Noviy_plod.wav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_Он_красноватый?</v>
      </c>
      <c r="BA106" t="e">
        <f>VLOOKUP(Q106,audio_list_stym!$B$2:$BQ$299,68,FALSE)</f>
        <v>#N/A</v>
      </c>
      <c r="BB106" t="str">
        <f t="shared" si="31"/>
        <v>На_экране_XXXXX._Он_красноватый?</v>
      </c>
      <c r="BC106">
        <f>A106</f>
        <v>1214</v>
      </c>
      <c r="BD106" cm="1">
        <f t="array" aca="1" ref="BD106" ca="1">INDEX($L$106:$L$113,(RANK(AT2,$AT$2:$AT$9)))</f>
        <v>2143</v>
      </c>
      <c r="BE106" cm="1">
        <f t="array" aca="1" ref="BE106" ca="1">INDEX(BD66:BD81,(RANK(AT7,$AT$2:$AT$17)))</f>
        <v>2080</v>
      </c>
      <c r="BF106" cm="1">
        <f t="array" aca="1" ref="BF106" ca="1">INDEX(BD90:BD105,(RANK(AT7,$AT$2:$AT$17)))</f>
        <v>2116</v>
      </c>
      <c r="BG106" cm="1">
        <f t="array" aca="1" ref="BG106" ca="1">INDEX(BD114:BD129,(RANK(AT7,$AT$2:$AT$9)))</f>
        <v>2147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VLOOKUP(B107,audio_list_stym!$A$3:$BP$18,39,FALSE)</f>
        <v>17</v>
      </c>
      <c r="F107" t="str">
        <f>VLOOKUP(E107,metki!$A$2:$B$9,2,FALSE)</f>
        <v>экспл_новые_без_названия</v>
      </c>
      <c r="G107" t="str">
        <f t="shared" si="26"/>
        <v>экспл</v>
      </c>
      <c r="H107" t="str">
        <f>VLOOKUP(B107,audio_list_stym!$A$3:$AJ$18,7,FALSE)</f>
        <v>Tamanid</v>
      </c>
      <c r="I107" t="s">
        <v>689</v>
      </c>
      <c r="J107" t="str">
        <f t="shared" si="27"/>
        <v>Tamanid_2</v>
      </c>
      <c r="L107">
        <f>VLOOKUP(J107,total_visual_stym!$A$2:$D$129,2,FALSE)</f>
        <v>2138</v>
      </c>
      <c r="M107" t="str">
        <f>VLOOKUP(J107,total_visual_stym!$A$2:$D$129,3,FALSE)</f>
        <v>pics\\Tamanid_2.jpg</v>
      </c>
      <c r="N107">
        <f>VLOOKUP(J107,total_visual_stym!$A$1:$D$129,4,FALSE)</f>
        <v>214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146</v>
      </c>
      <c r="Z107" t="str">
        <f>IF(G107="экспл",VLOOKUP(J107,quest_экспл!$A$1:$N$129,12,FALSE),IF(G107="импл_",0,0))</f>
        <v>sound\\Izognut_li_on.wav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2199</v>
      </c>
      <c r="AD107" t="str">
        <f t="shared" ca="1" si="32"/>
        <v>pics\\dis56.jpg</v>
      </c>
      <c r="AE107" s="22" t="str">
        <f t="array" aca="1" ref="AE107" ca="1">IF(G107="экспл",INDEX(total_visual_stym!$C$146:$C$209,(RANK(total_visual_stym!E187,total_visual_stym!$E$146:$E$209))),0)</f>
        <v>pics\\dis56.jpg</v>
      </c>
      <c r="AF107" s="22" t="str">
        <f t="shared" si="33"/>
        <v/>
      </c>
      <c r="AI107" t="s">
        <v>117</v>
      </c>
      <c r="AO107">
        <f t="shared" ca="1" si="34"/>
        <v>0.23168594972076217</v>
      </c>
      <c r="AP107" t="str">
        <f t="shared" ca="1" si="35"/>
        <v>pics\\Peper_3.jpg</v>
      </c>
      <c r="AS107" t="str">
        <f t="shared" si="28"/>
        <v/>
      </c>
      <c r="AT107">
        <f t="shared" ca="1" si="29"/>
        <v>0.60718437344537401</v>
      </c>
      <c r="AU107" t="s">
        <v>697</v>
      </c>
      <c r="AV107" t="str">
        <f t="shared" ca="1" si="30"/>
        <v>sound\\Noviy_plod.wav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_Изогнут_ли_он?</v>
      </c>
      <c r="BA107" t="e">
        <f>VLOOKUP(Q107,audio_list_stym!$B$2:$BQ$299,68,FALSE)</f>
        <v>#N/A</v>
      </c>
      <c r="BB107" t="str">
        <f t="shared" si="31"/>
        <v>Посмотрите,_вот_XXXXX._Изогнут_ли_он?</v>
      </c>
      <c r="BD107" cm="1">
        <f t="array" aca="1" ref="BD107" ca="1">INDEX($L$106:$L$113,(RANK(AT3,$AT$2:$AT$9)))</f>
        <v>2139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VLOOKUP(B108,audio_list_stym!$A$3:$BP$18,39,FALSE)</f>
        <v>17</v>
      </c>
      <c r="F108" t="str">
        <f>VLOOKUP(E108,metki!$A$2:$B$9,2,FALSE)</f>
        <v>экспл_новые_без_названия</v>
      </c>
      <c r="G108" t="str">
        <f t="shared" si="26"/>
        <v>экспл</v>
      </c>
      <c r="H108" t="str">
        <f>VLOOKUP(B108,audio_list_stym!$A$3:$AJ$18,7,FALSE)</f>
        <v>Tamanid</v>
      </c>
      <c r="I108" t="s">
        <v>690</v>
      </c>
      <c r="J108" t="str">
        <f t="shared" si="27"/>
        <v>Tamanid_3</v>
      </c>
      <c r="L108">
        <f>VLOOKUP(J108,total_visual_stym!$A$2:$D$129,2,FALSE)</f>
        <v>2139</v>
      </c>
      <c r="M108" t="str">
        <f>VLOOKUP(J108,total_visual_stym!$A$2:$D$129,3,FALSE)</f>
        <v>pics\\Tamanid_3.jpg</v>
      </c>
      <c r="N108">
        <f>VLOOKUP(J108,total_visual_stym!$A$1:$D$129,4,FALSE)</f>
        <v>214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147</v>
      </c>
      <c r="Z108" t="str">
        <f>IF(G108="экспл",VLOOKUP(J108,quest_экспл!$A$1:$N$129,12,FALSE),IF(G108="импл_",0,0))</f>
        <v>sound\\On_barhatistiy.wav</v>
      </c>
      <c r="AA108" t="str">
        <f>IF(G108="экспл",VLOOKUP(J108,quest_экспл!$A$1:$N$129,14,FALSE),IF(G108="импл_",0,0))</f>
        <v>да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2177</v>
      </c>
      <c r="AD108" t="str">
        <f t="shared" ca="1" si="32"/>
        <v>pics\\dis35.jpg</v>
      </c>
      <c r="AE108" s="22" t="str">
        <f t="array" aca="1" ref="AE108" ca="1">IF(G108="экспл",INDEX(total_visual_stym!$C$146:$C$209,(RANK(total_visual_stym!E188,total_visual_stym!$E$146:$E$209))),0)</f>
        <v>pics\\dis35.jpg</v>
      </c>
      <c r="AF108" s="22" t="str">
        <f t="shared" si="33"/>
        <v/>
      </c>
      <c r="AI108" t="s">
        <v>118</v>
      </c>
      <c r="AO108">
        <f t="shared" ca="1" si="34"/>
        <v>5.3850846446811707E-2</v>
      </c>
      <c r="AP108" t="str">
        <f t="shared" ca="1" si="35"/>
        <v>pics\\Tomat_3.jpg</v>
      </c>
      <c r="AS108" t="str">
        <f t="shared" si="28"/>
        <v/>
      </c>
      <c r="AT108">
        <f t="shared" ca="1" si="29"/>
        <v>1.78406350149235E-2</v>
      </c>
      <c r="AU108" t="s">
        <v>697</v>
      </c>
      <c r="AV108" t="str">
        <f t="shared" ca="1" si="30"/>
        <v>sound\\Redkiy_plod.wav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_Он_бархатистый?</v>
      </c>
      <c r="BA108" t="e">
        <f>VLOOKUP(Q108,audio_list_stym!$B$2:$BQ$299,68,FALSE)</f>
        <v>#N/A</v>
      </c>
      <c r="BB108" t="str">
        <f t="shared" si="31"/>
        <v>Вот_XXXXX._Он_бархатистый?</v>
      </c>
      <c r="BD108" cm="1">
        <f t="array" aca="1" ref="BD108" ca="1">INDEX($L$106:$L$113,(RANK(AT4,$AT$2:$AT$9)))</f>
        <v>2137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VLOOKUP(B109,audio_list_stym!$A$3:$BP$18,39,FALSE)</f>
        <v>17</v>
      </c>
      <c r="F109" t="str">
        <f>VLOOKUP(E109,metki!$A$2:$B$9,2,FALSE)</f>
        <v>экспл_новые_без_названия</v>
      </c>
      <c r="G109" t="str">
        <f t="shared" si="26"/>
        <v>экспл</v>
      </c>
      <c r="H109" t="str">
        <f>VLOOKUP(B109,audio_list_stym!$A$3:$AJ$18,7,FALSE)</f>
        <v>Tamanid</v>
      </c>
      <c r="I109" t="s">
        <v>691</v>
      </c>
      <c r="J109" t="str">
        <f t="shared" si="27"/>
        <v>Tamanid_4</v>
      </c>
      <c r="L109">
        <f>VLOOKUP(J109,total_visual_stym!$A$2:$D$129,2,FALSE)</f>
        <v>2140</v>
      </c>
      <c r="M109" t="str">
        <f>VLOOKUP(J109,total_visual_stym!$A$2:$D$129,3,FALSE)</f>
        <v>pics\\Tamanid_4.jpg</v>
      </c>
      <c r="N109">
        <f>VLOOKUP(J109,total_visual_stym!$A$1:$D$129,4,FALSE)</f>
        <v>214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148</v>
      </c>
      <c r="Z109" t="str">
        <f>IF(G109="экспл",VLOOKUP(J109,quest_экспл!$A$1:$N$129,12,FALSE),IF(G109="импл_",0,0))</f>
        <v>sound\\Odnotonniy_li_on.wav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2222</v>
      </c>
      <c r="AD109" t="str">
        <f t="shared" ca="1" si="32"/>
        <v>pics\\dis14.jpg</v>
      </c>
      <c r="AE109" s="22" t="str">
        <f t="array" aca="1" ref="AE109" ca="1">IF(G109="экспл",INDEX(total_visual_stym!$C$146:$C$209,(RANK(total_visual_stym!E189,total_visual_stym!$E$146:$E$209))),0)</f>
        <v>pics\\dis14.jpg</v>
      </c>
      <c r="AF109" s="22" t="str">
        <f t="shared" si="33"/>
        <v/>
      </c>
      <c r="AI109" t="s">
        <v>119</v>
      </c>
      <c r="AO109">
        <f t="shared" ca="1" si="34"/>
        <v>0.56859560794425912</v>
      </c>
      <c r="AP109" t="str">
        <f t="shared" ca="1" si="35"/>
        <v>pics\\Kokos_4.jpg</v>
      </c>
      <c r="AS109" t="str">
        <f t="shared" si="28"/>
        <v/>
      </c>
      <c r="AT109">
        <f t="shared" ca="1" si="29"/>
        <v>5.7612456453699168E-2</v>
      </c>
      <c r="AU109" t="s">
        <v>697</v>
      </c>
      <c r="AV109" t="str">
        <f t="shared" ca="1" si="30"/>
        <v>sound\\Redkiy_plod.wav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_Однотонный_ли_он?</v>
      </c>
      <c r="BA109" t="e">
        <f>VLOOKUP(Q109,audio_list_stym!$B$2:$BQ$299,68,FALSE)</f>
        <v>#N/A</v>
      </c>
      <c r="BB109" t="str">
        <f t="shared" si="31"/>
        <v>Это_XXXXX._Однотонный_ли_он?</v>
      </c>
      <c r="BD109" cm="1">
        <f t="array" aca="1" ref="BD109" ca="1">INDEX($L$106:$L$113,(RANK(AT5,$AT$2:$AT$9)))</f>
        <v>2142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VLOOKUP(B110,audio_list_stym!$A$3:$BP$18,39,FALSE)</f>
        <v>17</v>
      </c>
      <c r="F110" t="str">
        <f>VLOOKUP(E110,metki!$A$2:$B$9,2,FALSE)</f>
        <v>экспл_новые_без_названия</v>
      </c>
      <c r="G110" t="str">
        <f t="shared" si="26"/>
        <v>экспл</v>
      </c>
      <c r="H110" t="str">
        <f>VLOOKUP(B110,audio_list_stym!$A$3:$AJ$18,7,FALSE)</f>
        <v>Tamanid</v>
      </c>
      <c r="I110" t="s">
        <v>692</v>
      </c>
      <c r="J110" t="str">
        <f t="shared" si="27"/>
        <v>Tamanid_5</v>
      </c>
      <c r="L110">
        <f>VLOOKUP(J110,total_visual_stym!$A$2:$D$129,2,FALSE)</f>
        <v>2141</v>
      </c>
      <c r="M110" t="str">
        <f>VLOOKUP(J110,total_visual_stym!$A$2:$D$129,3,FALSE)</f>
        <v>pics\\Tamanid_5.jpg</v>
      </c>
      <c r="N110">
        <f>VLOOKUP(J110,total_visual_stym!$A$1:$D$129,4,FALSE)</f>
        <v>214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149</v>
      </c>
      <c r="Z110" t="str">
        <f>IF(G110="экспл",VLOOKUP(J110,quest_экспл!$A$1:$N$129,12,FALSE),IF(G110="импл_",0,0))</f>
        <v>sound\\On_prozrachniy.wav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2180</v>
      </c>
      <c r="AD110" t="str">
        <f t="shared" ca="1" si="32"/>
        <v>pics\\dis4.jpg</v>
      </c>
      <c r="AE110" s="22" t="str">
        <f t="array" aca="1" ref="AE110" ca="1">IF(G110="экспл",INDEX(total_visual_stym!$C$146:$C$209,(RANK(total_visual_stym!E190,total_visual_stym!$E$146:$E$209))),0)</f>
        <v>pics\\dis4.jpg</v>
      </c>
      <c r="AF110" s="22" t="str">
        <f t="shared" si="33"/>
        <v/>
      </c>
      <c r="AI110" t="s">
        <v>120</v>
      </c>
      <c r="AO110">
        <f t="shared" ca="1" si="34"/>
        <v>0.92155051296474655</v>
      </c>
      <c r="AP110" t="str">
        <f t="shared" ca="1" si="35"/>
        <v>pics\\Banan_4.jpg</v>
      </c>
      <c r="AS110" t="str">
        <f t="shared" si="28"/>
        <v/>
      </c>
      <c r="AT110">
        <f t="shared" ca="1" si="29"/>
        <v>9.8799190917565061E-2</v>
      </c>
      <c r="AU110" t="s">
        <v>697</v>
      </c>
      <c r="AV110" t="str">
        <f t="shared" ca="1" si="30"/>
        <v>sound\\Redkiy_plod.wav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_Он_прозрачный?</v>
      </c>
      <c r="BA110" t="e">
        <f>VLOOKUP(Q110,audio_list_stym!$B$2:$BQ$299,68,FALSE)</f>
        <v>#N/A</v>
      </c>
      <c r="BB110" t="str">
        <f t="shared" si="31"/>
        <v>На_картинке_XXXXX._Он_прозрачный?</v>
      </c>
      <c r="BD110" cm="1">
        <f t="array" aca="1" ref="BD110" ca="1">INDEX($L$106:$L$113,(RANK(AT6,$AT$2:$AT$9)))</f>
        <v>2140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VLOOKUP(B111,audio_list_stym!$A$3:$BP$18,39,FALSE)</f>
        <v>17</v>
      </c>
      <c r="F111" t="str">
        <f>VLOOKUP(E111,metki!$A$2:$B$9,2,FALSE)</f>
        <v>экспл_новые_без_названия</v>
      </c>
      <c r="G111" t="str">
        <f t="shared" si="26"/>
        <v>экспл</v>
      </c>
      <c r="H111" t="str">
        <f>VLOOKUP(B111,audio_list_stym!$A$3:$AJ$18,7,FALSE)</f>
        <v>Tamanid</v>
      </c>
      <c r="I111" t="s">
        <v>693</v>
      </c>
      <c r="J111" t="str">
        <f t="shared" si="27"/>
        <v>Tamanid_6</v>
      </c>
      <c r="L111">
        <f>VLOOKUP(J111,total_visual_stym!$A$2:$D$129,2,FALSE)</f>
        <v>2142</v>
      </c>
      <c r="M111" t="str">
        <f>VLOOKUP(J111,total_visual_stym!$A$2:$D$129,3,FALSE)</f>
        <v>pics\\Tamanid_6.jpg</v>
      </c>
      <c r="N111">
        <f>VLOOKUP(J111,total_visual_stym!$A$1:$D$129,4,FALSE)</f>
        <v>214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150</v>
      </c>
      <c r="Z111" t="str">
        <f>IF(G111="экспл",VLOOKUP(J111,quest_экспл!$A$1:$N$129,12,FALSE),IF(G111="импл_",0,0))</f>
        <v>sound\\On_izmelchen.wav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2170</v>
      </c>
      <c r="AD111" t="str">
        <f t="shared" ca="1" si="32"/>
        <v>pics\\dis36.jpg</v>
      </c>
      <c r="AE111" s="22" t="str">
        <f t="array" aca="1" ref="AE111" ca="1">IF(G111="экспл",INDEX(total_visual_stym!$C$146:$C$209,(RANK(total_visual_stym!E191,total_visual_stym!$E$146:$E$209))),0)</f>
        <v>pics\\dis36.jpg</v>
      </c>
      <c r="AF111" s="22" t="str">
        <f t="shared" si="33"/>
        <v/>
      </c>
      <c r="AI111" t="s">
        <v>121</v>
      </c>
      <c r="AO111">
        <f t="shared" ca="1" si="34"/>
        <v>0.69774664123307328</v>
      </c>
      <c r="AP111" t="str">
        <f t="shared" ca="1" si="35"/>
        <v>pics\\Goroh_1.jpg</v>
      </c>
      <c r="AS111" t="str">
        <f t="shared" si="28"/>
        <v/>
      </c>
      <c r="AT111">
        <f t="shared" ca="1" si="29"/>
        <v>0.1013624375176615</v>
      </c>
      <c r="AU111" t="s">
        <v>697</v>
      </c>
      <c r="AV111" t="str">
        <f t="shared" ca="1" si="30"/>
        <v>sound\\Redkiy_plod.wav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_Он_измельчен?</v>
      </c>
      <c r="BA111" t="e">
        <f>VLOOKUP(Q111,audio_list_stym!$B$2:$BQ$299,68,FALSE)</f>
        <v>#N/A</v>
      </c>
      <c r="BB111" t="str">
        <f t="shared" si="31"/>
        <v>На_мониторе_XXXXX._Он_измельчен?</v>
      </c>
      <c r="BD111" cm="1">
        <f t="array" aca="1" ref="BD111" ca="1">INDEX($L$106:$L$113,(RANK(AT7,$AT$2:$AT$9)))</f>
        <v>2138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VLOOKUP(B112,audio_list_stym!$A$3:$BP$18,39,FALSE)</f>
        <v>17</v>
      </c>
      <c r="F112" t="str">
        <f>VLOOKUP(E112,metki!$A$2:$B$9,2,FALSE)</f>
        <v>экспл_новые_без_названия</v>
      </c>
      <c r="G112" t="str">
        <f t="shared" si="26"/>
        <v>экспл</v>
      </c>
      <c r="H112" t="str">
        <f>VLOOKUP(B112,audio_list_stym!$A$3:$AJ$18,7,FALSE)</f>
        <v>Tamanid</v>
      </c>
      <c r="I112" t="s">
        <v>694</v>
      </c>
      <c r="J112" t="str">
        <f t="shared" si="27"/>
        <v>Tamanid_7</v>
      </c>
      <c r="L112">
        <f>VLOOKUP(J112,total_visual_stym!$A$2:$D$129,2,FALSE)</f>
        <v>2143</v>
      </c>
      <c r="M112" t="str">
        <f>VLOOKUP(J112,total_visual_stym!$A$2:$D$129,3,FALSE)</f>
        <v>pics\\Tamanid_7.jpg</v>
      </c>
      <c r="N112">
        <f>VLOOKUP(J112,total_visual_stym!$A$1:$D$129,4,FALSE)</f>
        <v>214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151</v>
      </c>
      <c r="Z112" t="str">
        <f>IF(G112="экспл",VLOOKUP(J112,quest_экспл!$A$1:$N$129,12,FALSE),IF(G112="импл_",0,0))</f>
        <v>sound\\Cvetushiy_li_on.wav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2198</v>
      </c>
      <c r="AD112" t="str">
        <f t="shared" ca="1" si="32"/>
        <v>pics\\dis42.jpg</v>
      </c>
      <c r="AE112" s="22" t="str">
        <f t="array" aca="1" ref="AE112" ca="1">IF(G112="экспл",INDEX(total_visual_stym!$C$146:$C$209,(RANK(total_visual_stym!E192,total_visual_stym!$E$146:$E$209))),0)</f>
        <v>pics\\dis42.jpg</v>
      </c>
      <c r="AF112" s="22" t="str">
        <f t="shared" si="33"/>
        <v/>
      </c>
      <c r="AI112" t="s">
        <v>122</v>
      </c>
      <c r="AO112">
        <f t="shared" ca="1" si="34"/>
        <v>0.7886966421551127</v>
      </c>
      <c r="AP112" t="str">
        <f t="shared" ca="1" si="35"/>
        <v>pics\\Finik_3.jpg</v>
      </c>
      <c r="AS112" t="str">
        <f t="shared" si="28"/>
        <v/>
      </c>
      <c r="AT112">
        <f t="shared" ca="1" si="29"/>
        <v>0.58577300852954939</v>
      </c>
      <c r="AU112" t="s">
        <v>697</v>
      </c>
      <c r="AV112" t="str">
        <f t="shared" ca="1" si="30"/>
        <v>sound\\Noviy_plod.wav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_Цветущий_ли_он?</v>
      </c>
      <c r="BA112" t="e">
        <f>VLOOKUP(Q112,audio_list_stym!$B$2:$BQ$299,68,FALSE)</f>
        <v>#N/A</v>
      </c>
      <c r="BB112" t="str">
        <f t="shared" si="31"/>
        <v>Перед_Вами_XXXXX._Цветущий_ли_он?</v>
      </c>
      <c r="BD112" cm="1">
        <f t="array" aca="1" ref="BD112" ca="1">INDEX($L$106:$L$113,(RANK(AT8,$AT$2:$AT$9)))</f>
        <v>2141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VLOOKUP(B113,audio_list_stym!$A$3:$BP$18,39,FALSE)</f>
        <v>17</v>
      </c>
      <c r="F113" t="str">
        <f>VLOOKUP(E113,metki!$A$2:$B$9,2,FALSE)</f>
        <v>экспл_новые_без_названия</v>
      </c>
      <c r="G113" t="str">
        <f t="shared" si="26"/>
        <v>экспл</v>
      </c>
      <c r="H113" t="str">
        <f>VLOOKUP(B113,audio_list_stym!$A$3:$AJ$18,7,FALSE)</f>
        <v>Tamanid</v>
      </c>
      <c r="I113" t="s">
        <v>695</v>
      </c>
      <c r="J113" t="str">
        <f t="shared" si="27"/>
        <v>Tamanid_8</v>
      </c>
      <c r="L113">
        <f>VLOOKUP(J113,total_visual_stym!$A$2:$D$129,2,FALSE)</f>
        <v>2144</v>
      </c>
      <c r="M113" t="str">
        <f>VLOOKUP(J113,total_visual_stym!$A$2:$D$129,3,FALSE)</f>
        <v>pics\\Tamanid_8.jpg</v>
      </c>
      <c r="N113">
        <f>VLOOKUP(J113,total_visual_stym!$A$1:$D$129,4,FALSE)</f>
        <v>214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152</v>
      </c>
      <c r="Z113" t="str">
        <f>IF(G113="экспл",VLOOKUP(J113,quest_экспл!$A$1:$N$129,12,FALSE),IF(G113="импл_",0,0))</f>
        <v>sound\\Skruchen_li_on.wav</v>
      </c>
      <c r="AA113" t="str">
        <f>IF(G113="экспл",VLOOKUP(J113,quest_экспл!$A$1:$N$129,14,FALSE),IF(G113="импл_",0,0))</f>
        <v>да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2213</v>
      </c>
      <c r="AD113" t="str">
        <f t="shared" ca="1" si="32"/>
        <v>pics\\dis49.jpg</v>
      </c>
      <c r="AE113" s="22" t="str">
        <f t="array" aca="1" ref="AE113" ca="1">IF(G113="экспл",INDEX(total_visual_stym!$C$146:$C$209,(RANK(total_visual_stym!E193,total_visual_stym!$E$146:$E$209))),0)</f>
        <v>pics\\dis49.jpg</v>
      </c>
      <c r="AF113" s="22" t="str">
        <f t="shared" si="33"/>
        <v/>
      </c>
      <c r="AI113" t="s">
        <v>123</v>
      </c>
      <c r="AO113">
        <f t="shared" ca="1" si="34"/>
        <v>0.62568848345904771</v>
      </c>
      <c r="AP113" t="str">
        <f t="shared" ca="1" si="35"/>
        <v>pics\\Goroh_7.jpg</v>
      </c>
      <c r="AS113" t="str">
        <f t="shared" si="28"/>
        <v/>
      </c>
      <c r="AT113">
        <f t="shared" ca="1" si="29"/>
        <v>0.51280449619031188</v>
      </c>
      <c r="AU113" t="s">
        <v>697</v>
      </c>
      <c r="AV113" t="str">
        <f t="shared" ca="1" si="30"/>
        <v>sound\\Noviy_plod.wav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_Скручен_ли_он?</v>
      </c>
      <c r="BA113" t="e">
        <f>VLOOKUP(Q113,audio_list_stym!$B$2:$BQ$299,68,FALSE)</f>
        <v>#N/A</v>
      </c>
      <c r="BB113" t="str">
        <f t="shared" si="31"/>
        <v>Вы_видите_XXXXX._Скручен_ли_он?</v>
      </c>
      <c r="BD113" cm="1">
        <f t="array" aca="1" ref="BD113" ca="1">INDEX($L$106:$L$113,(RANK(AT9,$AT$2:$AT$9)))</f>
        <v>2144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VLOOKUP(B114,audio_list_stym!$A$3:$BP$18,39,FALSE)</f>
        <v>14</v>
      </c>
      <c r="F114" t="str">
        <f>VLOOKUP(E114,metki!$A$2:$B$9,2,FALSE)</f>
        <v>импл_новые_с_названием</v>
      </c>
      <c r="G114" t="str">
        <f t="shared" si="26"/>
        <v>импл_</v>
      </c>
      <c r="H114" t="str">
        <f>VLOOKUP(B114,audio_list_stym!$A$3:$AJ$18,7,FALSE)</f>
        <v>ZF</v>
      </c>
      <c r="I114" t="s">
        <v>688</v>
      </c>
      <c r="J114" t="str">
        <f t="shared" si="27"/>
        <v>ZF_1</v>
      </c>
      <c r="L114">
        <f>VLOOKUP(J114,total_visual_stym!$A$2:$D$129,2,FALSE)</f>
        <v>2145</v>
      </c>
      <c r="M114" t="str">
        <f>VLOOKUP(J114,total_visual_stym!$A$2:$D$129,3,FALSE)</f>
        <v>pics\\ZF_1.jpg</v>
      </c>
      <c r="N114">
        <f>VLOOKUP(J114,total_visual_stym!$A$1:$D$129,4,FALSE)</f>
        <v>215</v>
      </c>
      <c r="P114">
        <f>IF(G114="экспл",0,IF(G114="импл_",VLOOKUP(J114,quest_импл!$A$1:$J$129,7,FALSE),0))</f>
        <v>281</v>
      </c>
      <c r="Q114" t="str">
        <f>IF(G114="экспл",0,IF(G114="импл_",VLOOKUP(J114,quest_импл!$A$1:$J$129,8,FALSE),0))</f>
        <v>sound\\S_chashuykami_li.wav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2057</v>
      </c>
      <c r="AD114" t="str">
        <f t="shared" ca="1" si="32"/>
        <v>pics\\Tomat_1.jpg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3"/>
        <v>pics\\Tomat_1.jpg</v>
      </c>
      <c r="AI114" t="s">
        <v>86</v>
      </c>
      <c r="AO114">
        <f t="shared" ca="1" si="34"/>
        <v>7.2409304700558619E-2</v>
      </c>
      <c r="AP114" t="str">
        <f t="shared" ca="1" si="35"/>
        <v>pics\\Tomat_1.jpg</v>
      </c>
      <c r="AS114" t="str">
        <f t="shared" ca="1" si="28"/>
        <v>pics\\Tomat_1.jpg</v>
      </c>
      <c r="AT114">
        <f t="shared" ca="1" si="29"/>
        <v>0.14820723126941138</v>
      </c>
      <c r="AU114" t="s">
        <v>697</v>
      </c>
      <c r="AV114" t="str">
        <f t="shared" ca="1" si="30"/>
        <v>sound\\Redkiy_plod.wav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_С_чешуйками_ли_</v>
      </c>
      <c r="BB114" t="str">
        <f t="shared" si="31"/>
        <v>_С_чешуйками_ли_ТОДИС?</v>
      </c>
      <c r="BC114">
        <f>A114</f>
        <v>1215</v>
      </c>
      <c r="BD114" cm="1">
        <f t="array" aca="1" ref="BD114" ca="1">INDEX($L$114:$L$121,(RANK(AT2,$AT$2:$AT$9)))</f>
        <v>2151</v>
      </c>
      <c r="BE114" cm="1">
        <f t="array" aca="1" ref="BE114" ca="1">INDEX(BD66:BD81,(RANK(AT8,$AT$2:$AT$17)))</f>
        <v>2081</v>
      </c>
      <c r="BF114" cm="1">
        <f t="array" aca="1" ref="BF114" ca="1">INDEX(BD82:BD97,(RANK(AT8,$AT$2:$AT$9)))</f>
        <v>2092</v>
      </c>
      <c r="BG114" cm="1">
        <f t="array" aca="1" ref="BG114" ca="1">INDEX(BD98:BD113,(RANK(AT8,$AT$2:$AT$9)))</f>
        <v>2132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VLOOKUP(B115,audio_list_stym!$A$3:$BP$18,39,FALSE)</f>
        <v>14</v>
      </c>
      <c r="F115" t="str">
        <f>VLOOKUP(E115,metki!$A$2:$B$9,2,FALSE)</f>
        <v>импл_новые_с_названием</v>
      </c>
      <c r="G115" t="str">
        <f t="shared" si="26"/>
        <v>импл_</v>
      </c>
      <c r="H115" t="str">
        <f>VLOOKUP(B115,audio_list_stym!$A$3:$AJ$18,7,FALSE)</f>
        <v>ZF</v>
      </c>
      <c r="I115" t="s">
        <v>689</v>
      </c>
      <c r="J115" t="str">
        <f t="shared" si="27"/>
        <v>ZF_2</v>
      </c>
      <c r="L115">
        <f>VLOOKUP(J115,total_visual_stym!$A$2:$D$129,2,FALSE)</f>
        <v>2146</v>
      </c>
      <c r="M115" t="str">
        <f>VLOOKUP(J115,total_visual_stym!$A$2:$D$129,3,FALSE)</f>
        <v>pics\\ZF_2.jpg</v>
      </c>
      <c r="N115">
        <f>VLOOKUP(J115,total_visual_stym!$A$1:$D$129,4,FALSE)</f>
        <v>215</v>
      </c>
      <c r="P115">
        <f>IF(G115="экспл",0,IF(G115="импл_",VLOOKUP(J115,quest_импл!$A$1:$J$129,7,FALSE),0))</f>
        <v>282</v>
      </c>
      <c r="Q115" t="str">
        <f>IF(G115="экспл",0,IF(G115="импл_",VLOOKUP(J115,quest_импл!$A$1:$J$129,8,FALSE),0))</f>
        <v>sound\\Rozoviy_li.wav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нет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2035</v>
      </c>
      <c r="AD115" t="str">
        <f t="shared" ca="1" si="32"/>
        <v>pics\\Limon_3.jpg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3"/>
        <v>pics\\Limon_3.jpg</v>
      </c>
      <c r="AI115" t="s">
        <v>87</v>
      </c>
      <c r="AO115">
        <f t="shared" ca="1" si="34"/>
        <v>0.49351644929474048</v>
      </c>
      <c r="AP115" t="str">
        <f t="shared" ca="1" si="35"/>
        <v>pics\\Limon_3.jpg</v>
      </c>
      <c r="AS115" t="str">
        <f t="shared" ca="1" si="28"/>
        <v>pics\\Limon_3.jpg</v>
      </c>
      <c r="AT115">
        <f t="shared" ca="1" si="29"/>
        <v>0.29403359510669824</v>
      </c>
      <c r="AU115" t="s">
        <v>697</v>
      </c>
      <c r="AV115" t="str">
        <f t="shared" ca="1" si="30"/>
        <v>sound\\Redkiy_plod.wav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_Розовый_ли_</v>
      </c>
      <c r="BB115" t="str">
        <f t="shared" si="31"/>
        <v>_Розовый_ли_ТОДИС?</v>
      </c>
      <c r="BD115" cm="1">
        <f t="array" aca="1" ref="BD115" ca="1">INDEX($L$114:$L$121,(RANK(AT3,$AT$2:$AT$9)))</f>
        <v>2147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VLOOKUP(B116,audio_list_stym!$A$3:$BP$18,39,FALSE)</f>
        <v>14</v>
      </c>
      <c r="F116" t="str">
        <f>VLOOKUP(E116,metki!$A$2:$B$9,2,FALSE)</f>
        <v>импл_новые_с_названием</v>
      </c>
      <c r="G116" t="str">
        <f t="shared" si="26"/>
        <v>импл_</v>
      </c>
      <c r="H116" t="str">
        <f>VLOOKUP(B116,audio_list_stym!$A$3:$AJ$18,7,FALSE)</f>
        <v>ZF</v>
      </c>
      <c r="I116" t="s">
        <v>690</v>
      </c>
      <c r="J116" t="str">
        <f t="shared" si="27"/>
        <v>ZF_3</v>
      </c>
      <c r="L116">
        <f>VLOOKUP(J116,total_visual_stym!$A$2:$D$129,2,FALSE)</f>
        <v>2147</v>
      </c>
      <c r="M116" t="str">
        <f>VLOOKUP(J116,total_visual_stym!$A$2:$D$129,3,FALSE)</f>
        <v>pics\\ZF_3.jpg</v>
      </c>
      <c r="N116">
        <f>VLOOKUP(J116,total_visual_stym!$A$1:$D$129,4,FALSE)</f>
        <v>215</v>
      </c>
      <c r="P116">
        <f>IF(G116="экспл",0,IF(G116="импл_",VLOOKUP(J116,quest_импл!$A$1:$J$129,7,FALSE),0))</f>
        <v>283</v>
      </c>
      <c r="Q116" t="str">
        <f>IF(G116="экспл",0,IF(G116="импл_",VLOOKUP(J116,quest_импл!$A$1:$J$129,8,FALSE),0))</f>
        <v>sound\\Tonkiy_li.wav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2063</v>
      </c>
      <c r="AD116" t="str">
        <f t="shared" ca="1" si="32"/>
        <v>pics\\Tomat_7.jpg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3"/>
        <v>pics\\Tomat_7.jpg</v>
      </c>
      <c r="AI116" t="s">
        <v>88</v>
      </c>
      <c r="AO116">
        <f t="shared" ca="1" si="34"/>
        <v>1.0740537648570525E-2</v>
      </c>
      <c r="AP116" t="str">
        <f t="shared" ca="1" si="35"/>
        <v>pics\\Tomat_7.jpg</v>
      </c>
      <c r="AS116" t="str">
        <f t="shared" ca="1" si="28"/>
        <v>pics\\Tomat_7.jpg</v>
      </c>
      <c r="AT116">
        <f t="shared" ca="1" si="29"/>
        <v>0.70358949050165898</v>
      </c>
      <c r="AU116" t="s">
        <v>697</v>
      </c>
      <c r="AV116" t="str">
        <f t="shared" ca="1" si="30"/>
        <v>sound\\Noviy_plod.wav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_Тонкий_ли_</v>
      </c>
      <c r="BB116" t="str">
        <f t="shared" si="31"/>
        <v>_Тонкий_ли_ТОДИС?</v>
      </c>
      <c r="BD116" cm="1">
        <f t="array" aca="1" ref="BD116" ca="1">INDEX($L$114:$L$121,(RANK(AT4,$AT$2:$AT$9)))</f>
        <v>2145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VLOOKUP(B117,audio_list_stym!$A$3:$BP$18,39,FALSE)</f>
        <v>14</v>
      </c>
      <c r="F117" t="str">
        <f>VLOOKUP(E117,metki!$A$2:$B$9,2,FALSE)</f>
        <v>импл_новые_с_названием</v>
      </c>
      <c r="G117" t="str">
        <f t="shared" si="26"/>
        <v>импл_</v>
      </c>
      <c r="H117" t="str">
        <f>VLOOKUP(B117,audio_list_stym!$A$3:$AJ$18,7,FALSE)</f>
        <v>ZF</v>
      </c>
      <c r="I117" t="s">
        <v>691</v>
      </c>
      <c r="J117" t="str">
        <f t="shared" si="27"/>
        <v>ZF_4</v>
      </c>
      <c r="L117">
        <f>VLOOKUP(J117,total_visual_stym!$A$2:$D$129,2,FALSE)</f>
        <v>2148</v>
      </c>
      <c r="M117" t="str">
        <f>VLOOKUP(J117,total_visual_stym!$A$2:$D$129,3,FALSE)</f>
        <v>pics\\ZF_4.jpg</v>
      </c>
      <c r="N117">
        <f>VLOOKUP(J117,total_visual_stym!$A$1:$D$129,4,FALSE)</f>
        <v>215</v>
      </c>
      <c r="P117">
        <f>IF(G117="экспл",0,IF(G117="импл_",VLOOKUP(J117,quest_импл!$A$1:$J$129,7,FALSE),0))</f>
        <v>284</v>
      </c>
      <c r="Q117" t="str">
        <f>IF(G117="экспл",0,IF(G117="импл_",VLOOKUP(J117,quest_импл!$A$1:$J$129,8,FALSE),0))</f>
        <v>sound\\Celniy_li.wav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2008</v>
      </c>
      <c r="AD117" t="str">
        <f t="shared" ca="1" si="32"/>
        <v>pics\\Banan_8.jpg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3"/>
        <v>pics\\Banan_8.jpg</v>
      </c>
      <c r="AI117" t="s">
        <v>89</v>
      </c>
      <c r="AO117">
        <f t="shared" ca="1" si="34"/>
        <v>0.88160116834989044</v>
      </c>
      <c r="AP117" t="str">
        <f t="shared" ca="1" si="35"/>
        <v>pics\\Banan_8.jpg</v>
      </c>
      <c r="AS117" t="str">
        <f t="shared" ca="1" si="28"/>
        <v>pics\\Banan_8.jpg</v>
      </c>
      <c r="AT117">
        <f t="shared" ca="1" si="29"/>
        <v>0.20201204430137187</v>
      </c>
      <c r="AU117" t="s">
        <v>697</v>
      </c>
      <c r="AV117" t="str">
        <f t="shared" ca="1" si="30"/>
        <v>sound\\Redkiy_plod.wav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_Цельный_ли_</v>
      </c>
      <c r="BB117" t="str">
        <f t="shared" si="31"/>
        <v>_Цельный_ли_ТОДИС?</v>
      </c>
      <c r="BD117" cm="1">
        <f t="array" aca="1" ref="BD117" ca="1">INDEX($L$114:$L$121,(RANK(AT5,$AT$2:$AT$9)))</f>
        <v>2150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VLOOKUP(B118,audio_list_stym!$A$3:$BP$18,39,FALSE)</f>
        <v>14</v>
      </c>
      <c r="F118" t="str">
        <f>VLOOKUP(E118,metki!$A$2:$B$9,2,FALSE)</f>
        <v>импл_новые_с_названием</v>
      </c>
      <c r="G118" t="str">
        <f t="shared" si="26"/>
        <v>импл_</v>
      </c>
      <c r="H118" t="str">
        <f>VLOOKUP(B118,audio_list_stym!$A$3:$AJ$18,7,FALSE)</f>
        <v>ZF</v>
      </c>
      <c r="I118" t="s">
        <v>692</v>
      </c>
      <c r="J118" t="str">
        <f t="shared" si="27"/>
        <v>ZF_5</v>
      </c>
      <c r="L118">
        <f>VLOOKUP(J118,total_visual_stym!$A$2:$D$129,2,FALSE)</f>
        <v>2149</v>
      </c>
      <c r="M118" t="str">
        <f>VLOOKUP(J118,total_visual_stym!$A$2:$D$129,3,FALSE)</f>
        <v>pics\\ZF_5.jpg</v>
      </c>
      <c r="N118">
        <f>VLOOKUP(J118,total_visual_stym!$A$1:$D$129,4,FALSE)</f>
        <v>215</v>
      </c>
      <c r="P118">
        <f>IF(G118="экспл",0,IF(G118="импл_",VLOOKUP(J118,quest_импл!$A$1:$J$129,7,FALSE),0))</f>
        <v>285</v>
      </c>
      <c r="Q118" t="str">
        <f>IF(G118="экспл",0,IF(G118="импл_",VLOOKUP(J118,quest_импл!$A$1:$J$129,8,FALSE),0))</f>
        <v>sound\\Shershaviy_li.wav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2022</v>
      </c>
      <c r="AD118" t="str">
        <f t="shared" ca="1" si="32"/>
        <v>pics\\Goroh_6.jpg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3"/>
        <v>pics\\Goroh_6.jpg</v>
      </c>
      <c r="AI118" t="s">
        <v>90</v>
      </c>
      <c r="AO118">
        <f t="shared" ca="1" si="34"/>
        <v>0.64058137592705788</v>
      </c>
      <c r="AP118" t="str">
        <f t="shared" ca="1" si="35"/>
        <v>pics\\Goroh_6.jpg</v>
      </c>
      <c r="AS118" t="str">
        <f t="shared" ca="1" si="28"/>
        <v>pics\\Goroh_6.jpg</v>
      </c>
      <c r="AT118">
        <f t="shared" ca="1" si="29"/>
        <v>0.29855920017052695</v>
      </c>
      <c r="AU118" t="s">
        <v>697</v>
      </c>
      <c r="AV118" t="str">
        <f t="shared" ca="1" si="30"/>
        <v>sound\\Redkiy_plod.wav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_Шершавый_ли_</v>
      </c>
      <c r="BB118" t="str">
        <f t="shared" si="31"/>
        <v>_Шершавый_ли_ТОДИС?</v>
      </c>
      <c r="BD118" cm="1">
        <f t="array" aca="1" ref="BD118" ca="1">INDEX($L$114:$L$121,(RANK(AT6,$AT$2:$AT$9)))</f>
        <v>2148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VLOOKUP(B119,audio_list_stym!$A$3:$BP$18,39,FALSE)</f>
        <v>14</v>
      </c>
      <c r="F119" t="str">
        <f>VLOOKUP(E119,metki!$A$2:$B$9,2,FALSE)</f>
        <v>импл_новые_с_названием</v>
      </c>
      <c r="G119" t="str">
        <f t="shared" si="26"/>
        <v>импл_</v>
      </c>
      <c r="H119" t="str">
        <f>VLOOKUP(B119,audio_list_stym!$A$3:$AJ$18,7,FALSE)</f>
        <v>ZF</v>
      </c>
      <c r="I119" t="s">
        <v>693</v>
      </c>
      <c r="J119" t="str">
        <f t="shared" si="27"/>
        <v>ZF_6</v>
      </c>
      <c r="L119">
        <f>VLOOKUP(J119,total_visual_stym!$A$2:$D$129,2,FALSE)</f>
        <v>2150</v>
      </c>
      <c r="M119" t="str">
        <f>VLOOKUP(J119,total_visual_stym!$A$2:$D$129,3,FALSE)</f>
        <v>pics\\ZF_6.jpg</v>
      </c>
      <c r="N119">
        <f>VLOOKUP(J119,total_visual_stym!$A$1:$D$129,4,FALSE)</f>
        <v>215</v>
      </c>
      <c r="P119">
        <f>IF(G119="экспл",0,IF(G119="импл_",VLOOKUP(J119,quest_импл!$A$1:$J$129,7,FALSE),0))</f>
        <v>286</v>
      </c>
      <c r="Q119" t="str">
        <f>IF(G119="экспл",0,IF(G119="импл_",VLOOKUP(J119,quest_импл!$A$1:$J$129,8,FALSE),0))</f>
        <v>sound\\Zaostryen_li.wav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да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2041</v>
      </c>
      <c r="AD119" t="str">
        <f t="shared" ca="1" si="32"/>
        <v>pics\\Peper_1.jpg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3"/>
        <v>pics\\Peper_1.jpg</v>
      </c>
      <c r="AI119" t="s">
        <v>91</v>
      </c>
      <c r="AO119">
        <f t="shared" ca="1" si="34"/>
        <v>0.362572573483811</v>
      </c>
      <c r="AP119" t="str">
        <f t="shared" ca="1" si="35"/>
        <v>pics\\Peper_1.jpg</v>
      </c>
      <c r="AS119" t="str">
        <f t="shared" ca="1" si="28"/>
        <v>pics\\Peper_1.jpg</v>
      </c>
      <c r="AT119">
        <f t="shared" ca="1" si="29"/>
        <v>0.98318596216903098</v>
      </c>
      <c r="AU119" t="s">
        <v>697</v>
      </c>
      <c r="AV119" t="str">
        <f t="shared" ca="1" si="30"/>
        <v>sound\\Noviy_plod.wav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_Заострен_ли_</v>
      </c>
      <c r="BB119" t="str">
        <f t="shared" si="31"/>
        <v>_Заострен_ли_ТОДИС?</v>
      </c>
      <c r="BD119" cm="1">
        <f t="array" aca="1" ref="BD119" ca="1">INDEX($L$114:$L$121,(RANK(AT7,$AT$2:$AT$9)))</f>
        <v>2146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VLOOKUP(B120,audio_list_stym!$A$3:$BP$18,39,FALSE)</f>
        <v>14</v>
      </c>
      <c r="F120" t="str">
        <f>VLOOKUP(E120,metki!$A$2:$B$9,2,FALSE)</f>
        <v>импл_новые_с_названием</v>
      </c>
      <c r="G120" t="str">
        <f t="shared" si="26"/>
        <v>импл_</v>
      </c>
      <c r="H120" t="str">
        <f>VLOOKUP(B120,audio_list_stym!$A$3:$AJ$18,7,FALSE)</f>
        <v>ZF</v>
      </c>
      <c r="I120" t="s">
        <v>694</v>
      </c>
      <c r="J120" t="str">
        <f t="shared" si="27"/>
        <v>ZF_7</v>
      </c>
      <c r="L120">
        <f>VLOOKUP(J120,total_visual_stym!$A$2:$D$129,2,FALSE)</f>
        <v>2151</v>
      </c>
      <c r="M120" t="str">
        <f>VLOOKUP(J120,total_visual_stym!$A$2:$D$129,3,FALSE)</f>
        <v>pics\\ZF_7.jpg</v>
      </c>
      <c r="N120">
        <f>VLOOKUP(J120,total_visual_stym!$A$1:$D$129,4,FALSE)</f>
        <v>215</v>
      </c>
      <c r="P120">
        <f>IF(G120="экспл",0,IF(G120="импл_",VLOOKUP(J120,quest_импл!$A$1:$J$129,7,FALSE),0))</f>
        <v>287</v>
      </c>
      <c r="Q120" t="str">
        <f>IF(G120="экспл",0,IF(G120="импл_",VLOOKUP(J120,quest_импл!$A$1:$J$129,8,FALSE),0))</f>
        <v>sound\\Rassipchatiy_li.wav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2049</v>
      </c>
      <c r="AD120" t="str">
        <f t="shared" ca="1" si="32"/>
        <v>pics\\Redis_1.jpg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3"/>
        <v>pics\\Redis_1.jpg</v>
      </c>
      <c r="AI120" t="s">
        <v>92</v>
      </c>
      <c r="AO120">
        <f t="shared" ca="1" si="34"/>
        <v>0.17885754307093082</v>
      </c>
      <c r="AP120" t="str">
        <f t="shared" ca="1" si="35"/>
        <v>pics\\Redis_1.jpg</v>
      </c>
      <c r="AS120" t="str">
        <f t="shared" ca="1" si="28"/>
        <v>pics\\Redis_1.jpg</v>
      </c>
      <c r="AT120">
        <f t="shared" ca="1" si="29"/>
        <v>0.82981868936512271</v>
      </c>
      <c r="AU120" t="s">
        <v>697</v>
      </c>
      <c r="AV120" t="str">
        <f t="shared" ca="1" si="30"/>
        <v>sound\\Noviy_plod.wav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_Рассыпчатый_ли_</v>
      </c>
      <c r="BB120" t="str">
        <f t="shared" si="31"/>
        <v>_Рассыпчатый_ли_ТОДИС?</v>
      </c>
      <c r="BD120" cm="1">
        <f t="array" aca="1" ref="BD120" ca="1">INDEX($L$114:$L$121,(RANK(AT8,$AT$2:$AT$9)))</f>
        <v>2149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VLOOKUP(B121,audio_list_stym!$A$3:$BP$18,39,FALSE)</f>
        <v>14</v>
      </c>
      <c r="F121" t="str">
        <f>VLOOKUP(E121,metki!$A$2:$B$9,2,FALSE)</f>
        <v>импл_новые_с_названием</v>
      </c>
      <c r="G121" t="str">
        <f t="shared" si="26"/>
        <v>импл_</v>
      </c>
      <c r="H121" t="str">
        <f>VLOOKUP(B121,audio_list_stym!$A$3:$AJ$18,7,FALSE)</f>
        <v>ZF</v>
      </c>
      <c r="I121" t="s">
        <v>695</v>
      </c>
      <c r="J121" t="str">
        <f t="shared" si="27"/>
        <v>ZF_8</v>
      </c>
      <c r="L121">
        <f>VLOOKUP(J121,total_visual_stym!$A$2:$D$129,2,FALSE)</f>
        <v>2152</v>
      </c>
      <c r="M121" t="str">
        <f>VLOOKUP(J121,total_visual_stym!$A$2:$D$129,3,FALSE)</f>
        <v>pics\\ZF_8.jpg</v>
      </c>
      <c r="N121">
        <f>VLOOKUP(J121,total_visual_stym!$A$1:$D$129,4,FALSE)</f>
        <v>215</v>
      </c>
      <c r="P121">
        <f>IF(G121="экспл",0,IF(G121="импл_",VLOOKUP(J121,quest_импл!$A$1:$J$129,7,FALSE),0))</f>
        <v>288</v>
      </c>
      <c r="Q121" t="str">
        <f>IF(G121="экспл",0,IF(G121="импл_",VLOOKUP(J121,quest_импл!$A$1:$J$129,8,FALSE),0))</f>
        <v>sound\\Ochishen_li.wav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2020</v>
      </c>
      <c r="AD121" t="str">
        <f t="shared" ca="1" si="32"/>
        <v>pics\\Goroh_4.jpg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3"/>
        <v>pics\\Goroh_4.jpg</v>
      </c>
      <c r="AI121" t="s">
        <v>93</v>
      </c>
      <c r="AO121">
        <f t="shared" ca="1" si="34"/>
        <v>0.67540535595758866</v>
      </c>
      <c r="AP121" t="str">
        <f t="shared" ca="1" si="35"/>
        <v>pics\\Goroh_4.jpg</v>
      </c>
      <c r="AS121" t="str">
        <f t="shared" ca="1" si="28"/>
        <v>pics\\Goroh_4.jpg</v>
      </c>
      <c r="AT121">
        <f t="shared" ca="1" si="29"/>
        <v>0.72326826702986047</v>
      </c>
      <c r="AU121" t="s">
        <v>697</v>
      </c>
      <c r="AV121" t="str">
        <f t="shared" ca="1" si="30"/>
        <v>sound\\Noviy_plod.wav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_Очищен_ли_</v>
      </c>
      <c r="BB121" t="str">
        <f t="shared" si="31"/>
        <v>_Очищен_ли_ТОДИС?</v>
      </c>
      <c r="BD121" cm="1">
        <f t="array" aca="1" ref="BD121" ca="1">INDEX($L$114:$L$121,(RANK(AT9,$AT$2:$AT$9)))</f>
        <v>2152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VLOOKUP(B122,audio_list_stym!$A$3:$BP$18,39,FALSE)</f>
        <v>15</v>
      </c>
      <c r="F122" t="str">
        <f>VLOOKUP(E122,metki!$A$2:$B$9,2,FALSE)</f>
        <v>экспл_новые_с_названием</v>
      </c>
      <c r="G122" t="str">
        <f t="shared" si="26"/>
        <v>экспл</v>
      </c>
      <c r="H122" t="str">
        <f>VLOOKUP(B122,audio_list_stym!$A$3:$AJ$18,7,FALSE)</f>
        <v>Ackee</v>
      </c>
      <c r="I122" t="s">
        <v>688</v>
      </c>
      <c r="J122" t="str">
        <f t="shared" si="27"/>
        <v>Ackee_1</v>
      </c>
      <c r="L122">
        <f>VLOOKUP(J122,total_visual_stym!$A$2:$D$129,2,FALSE)</f>
        <v>2065</v>
      </c>
      <c r="M122" t="str">
        <f>VLOOKUP(J122,total_visual_stym!$A$2:$D$129,3,FALSE)</f>
        <v>pics\\Ackee_1.jpg</v>
      </c>
      <c r="N122">
        <f>VLOOKUP(J122,total_visual_stym!$A$1:$D$129,4,FALSE)</f>
        <v>208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97</v>
      </c>
      <c r="Z122" t="str">
        <f>IF(G122="экспл",VLOOKUP(J122,quest_экспл!$A$1:$N$129,12,FALSE),IF(G122="импл_",0,0))</f>
        <v>sound\\Sushenniy_li_on.wav</v>
      </c>
      <c r="AA122" t="str">
        <f>IF(G122="экспл",VLOOKUP(J122,quest_экспл!$A$1:$N$129,14,FALSE),IF(G122="импл_",0,0))</f>
        <v>нет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2185</v>
      </c>
      <c r="AD122" t="str">
        <f t="shared" ca="1" si="32"/>
        <v>pics\\dis31.jpg</v>
      </c>
      <c r="AE122" s="22" t="str">
        <f t="array" aca="1" ref="AE122" ca="1">IF(G122="экспл",INDEX(total_visual_stym!$C$146:$C$209,(RANK(total_visual_stym!E202,total_visual_stym!$E$146:$E$209))),0)</f>
        <v>pics\\dis31.jpg</v>
      </c>
      <c r="AF122" s="22" t="str">
        <f t="shared" si="33"/>
        <v/>
      </c>
      <c r="AI122" t="s">
        <v>124</v>
      </c>
      <c r="AO122">
        <f t="shared" ca="1" si="34"/>
        <v>0.62176404664647289</v>
      </c>
      <c r="AP122" t="str">
        <f t="shared" ca="1" si="35"/>
        <v>pics\\Goroh_8.jpg</v>
      </c>
      <c r="AS122" t="str">
        <f t="shared" si="28"/>
        <v/>
      </c>
      <c r="AT122">
        <f t="shared" ca="1" si="29"/>
        <v>5.2111501931966786E-2</v>
      </c>
      <c r="AU122" t="s">
        <v>697</v>
      </c>
      <c r="AV122" t="str">
        <f t="shared" ca="1" si="30"/>
        <v>sound\\Redkiy_plod.wav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_Сушеный_ли_он?</v>
      </c>
      <c r="BA122" t="e">
        <f>VLOOKUP(Q122,audio_list_stym!$B$2:$BQ$299,68,FALSE)</f>
        <v>#N/A</v>
      </c>
      <c r="BB122" t="str">
        <f t="shared" si="31"/>
        <v>На_экране_ПЕМАТ._Сушеный_ли_он?</v>
      </c>
      <c r="BC122">
        <f>A122</f>
        <v>1216</v>
      </c>
      <c r="BD122" cm="1">
        <f t="array" aca="1" ref="BD122" ca="1">INDEX($L$122:$L$129,(RANK(AT2,$AT$2:$AT$9)))</f>
        <v>2071</v>
      </c>
      <c r="BE122" cm="1">
        <f t="array" aca="1" ref="BE122" ca="1">INDEX(BD66:BD81,(RANK(AT9,$AT$2:$AT$17)))</f>
        <v>2088</v>
      </c>
      <c r="BF122" cm="1">
        <f t="array" aca="1" ref="BF122" ca="1">INDEX(BD90:BD105,(RANK(AT9,$AT$2:$AT$17)))</f>
        <v>2136</v>
      </c>
      <c r="BG122" cm="1">
        <f t="array" aca="1" ref="BG122" ca="1">INDEX(BD106:BD121,(RANK(AT9,$AT$2:$AT$17)))</f>
        <v>2152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VLOOKUP(B123,audio_list_stym!$A$3:$BP$18,39,FALSE)</f>
        <v>15</v>
      </c>
      <c r="F123" t="str">
        <f>VLOOKUP(E123,metki!$A$2:$B$9,2,FALSE)</f>
        <v>экспл_новые_с_названием</v>
      </c>
      <c r="G123" t="str">
        <f t="shared" si="26"/>
        <v>экспл</v>
      </c>
      <c r="H123" t="str">
        <f>VLOOKUP(B123,audio_list_stym!$A$3:$AJ$18,7,FALSE)</f>
        <v>Ackee</v>
      </c>
      <c r="I123" t="s">
        <v>689</v>
      </c>
      <c r="J123" t="str">
        <f t="shared" si="27"/>
        <v>Ackee_2</v>
      </c>
      <c r="L123">
        <f>VLOOKUP(J123,total_visual_stym!$A$2:$D$129,2,FALSE)</f>
        <v>2066</v>
      </c>
      <c r="M123" t="str">
        <f>VLOOKUP(J123,total_visual_stym!$A$2:$D$129,3,FALSE)</f>
        <v>pics\\Ackee_2.jpg</v>
      </c>
      <c r="N123">
        <f>VLOOKUP(J123,total_visual_stym!$A$1:$D$129,4,FALSE)</f>
        <v>208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98</v>
      </c>
      <c r="Z123" t="str">
        <f>IF(G123="экспл",VLOOKUP(J123,quest_экспл!$A$1:$N$129,12,FALSE),IF(G123="импл_",0,0))</f>
        <v>sound\\On_s_vetochkoy.wav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2227</v>
      </c>
      <c r="AD123" t="str">
        <f t="shared" ca="1" si="32"/>
        <v>pics\\dis39.jpg</v>
      </c>
      <c r="AE123" s="22" t="str">
        <f t="array" aca="1" ref="AE123" ca="1">IF(G123="экспл",INDEX(total_visual_stym!$C$146:$C$209,(RANK(total_visual_stym!E203,total_visual_stym!$E$146:$E$209))),0)</f>
        <v>pics\\dis39.jpg</v>
      </c>
      <c r="AF123" s="22" t="str">
        <f t="shared" si="33"/>
        <v/>
      </c>
      <c r="AI123" t="s">
        <v>125</v>
      </c>
      <c r="AO123">
        <f t="shared" ca="1" si="34"/>
        <v>0.68679477853314497</v>
      </c>
      <c r="AP123" t="str">
        <f t="shared" ca="1" si="35"/>
        <v>pics\\Goroh_3.jpg</v>
      </c>
      <c r="AS123" t="str">
        <f t="shared" si="28"/>
        <v/>
      </c>
      <c r="AT123">
        <f t="shared" ca="1" si="29"/>
        <v>0.91826488546821305</v>
      </c>
      <c r="AU123" t="s">
        <v>697</v>
      </c>
      <c r="AV123" t="str">
        <f t="shared" ca="1" si="30"/>
        <v>sound\\Noviy_plod.wav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_Он_с_веточкой?</v>
      </c>
      <c r="BA123" t="e">
        <f>VLOOKUP(Q123,audio_list_stym!$B$2:$BQ$299,68,FALSE)</f>
        <v>#N/A</v>
      </c>
      <c r="BB123" t="str">
        <f t="shared" si="31"/>
        <v>Посмотрите,_вот_ПЕМАТ._Он_с_веточкой?</v>
      </c>
      <c r="BD123" cm="1">
        <f t="array" aca="1" ref="BD123" ca="1">INDEX($L$122:$L$129,(RANK(AT3,$AT$2:$AT$9)))</f>
        <v>2067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VLOOKUP(B124,audio_list_stym!$A$3:$BP$18,39,FALSE)</f>
        <v>15</v>
      </c>
      <c r="F124" t="str">
        <f>VLOOKUP(E124,metki!$A$2:$B$9,2,FALSE)</f>
        <v>экспл_новые_с_названием</v>
      </c>
      <c r="G124" t="str">
        <f t="shared" si="26"/>
        <v>экспл</v>
      </c>
      <c r="H124" t="str">
        <f>VLOOKUP(B124,audio_list_stym!$A$3:$AJ$18,7,FALSE)</f>
        <v>Ackee</v>
      </c>
      <c r="I124" t="s">
        <v>690</v>
      </c>
      <c r="J124" t="str">
        <f t="shared" si="27"/>
        <v>Ackee_3</v>
      </c>
      <c r="L124">
        <f>VLOOKUP(J124,total_visual_stym!$A$2:$D$129,2,FALSE)</f>
        <v>2067</v>
      </c>
      <c r="M124" t="str">
        <f>VLOOKUP(J124,total_visual_stym!$A$2:$D$129,3,FALSE)</f>
        <v>pics\\Ackee_3.jpg</v>
      </c>
      <c r="N124">
        <f>VLOOKUP(J124,total_visual_stym!$A$1:$D$129,4,FALSE)</f>
        <v>208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99</v>
      </c>
      <c r="Z124" t="str">
        <f>IF(G124="экспл",VLOOKUP(J124,quest_экспл!$A$1:$N$129,12,FALSE),IF(G124="импл_",0,0))</f>
        <v>sound\\On_rasskrit.wav</v>
      </c>
      <c r="AA124" t="str">
        <f>IF(G124="экспл",VLOOKUP(J124,quest_экспл!$A$1:$N$129,14,FALSE),IF(G124="импл_",0,0))</f>
        <v>да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2172</v>
      </c>
      <c r="AD124" t="str">
        <f t="shared" ca="1" si="32"/>
        <v>pics\\dis23.jpg</v>
      </c>
      <c r="AE124" s="22" t="str">
        <f t="array" aca="1" ref="AE124" ca="1">IF(G124="экспл",INDEX(total_visual_stym!$C$146:$C$209,(RANK(total_visual_stym!E204,total_visual_stym!$E$146:$E$209))),0)</f>
        <v>pics\\dis23.jpg</v>
      </c>
      <c r="AF124" s="22" t="str">
        <f t="shared" si="33"/>
        <v/>
      </c>
      <c r="AI124" t="s">
        <v>126</v>
      </c>
      <c r="AO124">
        <f t="shared" ca="1" si="34"/>
        <v>0.57102579397012043</v>
      </c>
      <c r="AP124" t="str">
        <f t="shared" ca="1" si="35"/>
        <v>pics\\Kokos_3.jpg</v>
      </c>
      <c r="AS124" t="str">
        <f t="shared" si="28"/>
        <v/>
      </c>
      <c r="AT124">
        <f t="shared" ca="1" si="29"/>
        <v>0.45692398417797464</v>
      </c>
      <c r="AU124" t="s">
        <v>697</v>
      </c>
      <c r="AV124" t="str">
        <f t="shared" ca="1" si="30"/>
        <v>sound\\Redkiy_plod.wav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_Он_раскрыт?</v>
      </c>
      <c r="BA124" t="e">
        <f>VLOOKUP(Q124,audio_list_stym!$B$2:$BQ$299,68,FALSE)</f>
        <v>#N/A</v>
      </c>
      <c r="BB124" t="str">
        <f t="shared" si="31"/>
        <v>Вот_ПЕМАТ._Он_раскрыт?</v>
      </c>
      <c r="BD124" cm="1">
        <f t="array" aca="1" ref="BD124" ca="1">INDEX($L$122:$L$129,(RANK(AT4,$AT$2:$AT$9)))</f>
        <v>2065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VLOOKUP(B125,audio_list_stym!$A$3:$BP$18,39,FALSE)</f>
        <v>15</v>
      </c>
      <c r="F125" t="str">
        <f>VLOOKUP(E125,metki!$A$2:$B$9,2,FALSE)</f>
        <v>экспл_новые_с_названием</v>
      </c>
      <c r="G125" t="str">
        <f t="shared" si="26"/>
        <v>экспл</v>
      </c>
      <c r="H125" t="str">
        <f>VLOOKUP(B125,audio_list_stym!$A$3:$AJ$18,7,FALSE)</f>
        <v>Ackee</v>
      </c>
      <c r="I125" t="s">
        <v>691</v>
      </c>
      <c r="J125" t="str">
        <f t="shared" si="27"/>
        <v>Ackee_4</v>
      </c>
      <c r="L125">
        <f>VLOOKUP(J125,total_visual_stym!$A$2:$D$129,2,FALSE)</f>
        <v>2068</v>
      </c>
      <c r="M125" t="str">
        <f>VLOOKUP(J125,total_visual_stym!$A$2:$D$129,3,FALSE)</f>
        <v>pics\\Ackee_4.jpg</v>
      </c>
      <c r="N125">
        <f>VLOOKUP(J125,total_visual_stym!$A$1:$D$129,4,FALSE)</f>
        <v>208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100</v>
      </c>
      <c r="Z125" t="str">
        <f>IF(G125="экспл",VLOOKUP(J125,quest_экспл!$A$1:$N$129,12,FALSE),IF(G125="импл_",0,0))</f>
        <v>sound\\Pushistiy_li_on.wav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2224</v>
      </c>
      <c r="AD125" t="str">
        <f t="shared" ca="1" si="32"/>
        <v>pics\\dis29.jpg</v>
      </c>
      <c r="AE125" s="22" t="str">
        <f t="array" aca="1" ref="AE125" ca="1">IF(G125="экспл",INDEX(total_visual_stym!$C$146:$C$209,(RANK(total_visual_stym!E205,total_visual_stym!$E$146:$E$209))),0)</f>
        <v>pics\\dis29.jpg</v>
      </c>
      <c r="AF125" s="22" t="str">
        <f t="shared" si="33"/>
        <v/>
      </c>
      <c r="AI125" t="s">
        <v>127</v>
      </c>
      <c r="AO125">
        <f t="shared" ca="1" si="34"/>
        <v>0.32368711700527941</v>
      </c>
      <c r="AP125" t="str">
        <f t="shared" ca="1" si="35"/>
        <v>pics\\Peper_2.jpg</v>
      </c>
      <c r="AS125" t="str">
        <f t="shared" si="28"/>
        <v/>
      </c>
      <c r="AT125">
        <f t="shared" ca="1" si="29"/>
        <v>0.46517663852724289</v>
      </c>
      <c r="AU125" t="s">
        <v>697</v>
      </c>
      <c r="AV125" t="str">
        <f t="shared" ca="1" si="30"/>
        <v>sound\\Noviy_plod.wav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_Пушистый_ли_он?</v>
      </c>
      <c r="BA125" t="e">
        <f>VLOOKUP(Q125,audio_list_stym!$B$2:$BQ$299,68,FALSE)</f>
        <v>#N/A</v>
      </c>
      <c r="BB125" t="str">
        <f t="shared" si="31"/>
        <v>Это_ПЕМАТ._Пушистый_ли_он?</v>
      </c>
      <c r="BD125" cm="1">
        <f t="array" aca="1" ref="BD125" ca="1">INDEX($L$122:$L$129,(RANK(AT5,$AT$2:$AT$9)))</f>
        <v>2070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VLOOKUP(B126,audio_list_stym!$A$3:$BP$18,39,FALSE)</f>
        <v>15</v>
      </c>
      <c r="F126" t="str">
        <f>VLOOKUP(E126,metki!$A$2:$B$9,2,FALSE)</f>
        <v>экспл_новые_с_названием</v>
      </c>
      <c r="G126" t="str">
        <f t="shared" si="26"/>
        <v>экспл</v>
      </c>
      <c r="H126" t="str">
        <f>VLOOKUP(B126,audio_list_stym!$A$3:$AJ$18,7,FALSE)</f>
        <v>Ackee</v>
      </c>
      <c r="I126" t="s">
        <v>692</v>
      </c>
      <c r="J126" t="str">
        <f t="shared" si="27"/>
        <v>Ackee_5</v>
      </c>
      <c r="L126">
        <f>VLOOKUP(J126,total_visual_stym!$A$2:$D$129,2,FALSE)</f>
        <v>2069</v>
      </c>
      <c r="M126" t="str">
        <f>VLOOKUP(J126,total_visual_stym!$A$2:$D$129,3,FALSE)</f>
        <v>pics\\Ackee_5.jpg</v>
      </c>
      <c r="N126">
        <f>VLOOKUP(J126,total_visual_stym!$A$1:$D$129,4,FALSE)</f>
        <v>208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101</v>
      </c>
      <c r="Z126" t="str">
        <f>IF(G126="экспл",VLOOKUP(J126,quest_экспл!$A$1:$N$129,12,FALSE),IF(G126="импл_",0,0))</f>
        <v>sound\\On_kvadratniy.wav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2231</v>
      </c>
      <c r="AD126" t="str">
        <f t="shared" ca="1" si="32"/>
        <v>pics\\dis12.jpg</v>
      </c>
      <c r="AE126" s="22" t="str">
        <f t="array" aca="1" ref="AE126" ca="1">IF(G126="экспл",INDEX(total_visual_stym!$C$146:$C$209,(RANK(total_visual_stym!E206,total_visual_stym!$E$146:$E$209))),0)</f>
        <v>pics\\dis12.jpg</v>
      </c>
      <c r="AF126" s="22" t="str">
        <f t="shared" si="33"/>
        <v/>
      </c>
      <c r="AI126" t="s">
        <v>128</v>
      </c>
      <c r="AO126">
        <f t="shared" ca="1" si="34"/>
        <v>0.11238930502378863</v>
      </c>
      <c r="AP126" t="str">
        <f t="shared" ca="1" si="35"/>
        <v>pics\\Redis_7.jpg</v>
      </c>
      <c r="AS126" t="str">
        <f t="shared" si="28"/>
        <v/>
      </c>
      <c r="AT126">
        <f t="shared" ca="1" si="29"/>
        <v>0.41989966316623528</v>
      </c>
      <c r="AU126" t="s">
        <v>697</v>
      </c>
      <c r="AV126" t="str">
        <f t="shared" ca="1" si="30"/>
        <v>sound\\Redkiy_plod.wav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_Он_квадратный?</v>
      </c>
      <c r="BA126" t="e">
        <f>VLOOKUP(Q126,audio_list_stym!$B$2:$BQ$299,68,FALSE)</f>
        <v>#N/A</v>
      </c>
      <c r="BB126" t="str">
        <f t="shared" si="31"/>
        <v>На_картинке_ПЕМАТ._Он_квадратный?</v>
      </c>
      <c r="BD126" cm="1">
        <f t="array" aca="1" ref="BD126" ca="1">INDEX($L$122:$L$129,(RANK(AT6,$AT$2:$AT$9)))</f>
        <v>2068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VLOOKUP(B127,audio_list_stym!$A$3:$BP$18,39,FALSE)</f>
        <v>15</v>
      </c>
      <c r="F127" t="str">
        <f>VLOOKUP(E127,metki!$A$2:$B$9,2,FALSE)</f>
        <v>экспл_новые_с_названием</v>
      </c>
      <c r="G127" t="str">
        <f t="shared" si="26"/>
        <v>экспл</v>
      </c>
      <c r="H127" t="str">
        <f>VLOOKUP(B127,audio_list_stym!$A$3:$AJ$18,7,FALSE)</f>
        <v>Ackee</v>
      </c>
      <c r="I127" t="s">
        <v>693</v>
      </c>
      <c r="J127" t="str">
        <f t="shared" si="27"/>
        <v>Ackee_6</v>
      </c>
      <c r="L127">
        <f>VLOOKUP(J127,total_visual_stym!$A$2:$D$129,2,FALSE)</f>
        <v>2070</v>
      </c>
      <c r="M127" t="str">
        <f>VLOOKUP(J127,total_visual_stym!$A$2:$D$129,3,FALSE)</f>
        <v>pics\\Ackee_6.jpg</v>
      </c>
      <c r="N127">
        <f>VLOOKUP(J127,total_visual_stym!$A$1:$D$129,4,FALSE)</f>
        <v>208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102</v>
      </c>
      <c r="Z127" t="str">
        <f>IF(G127="экспл",VLOOKUP(J127,quest_экспл!$A$1:$N$129,12,FALSE),IF(G127="импл_",0,0))</f>
        <v>sound\\Raznocvetniy_li_on.wav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2169</v>
      </c>
      <c r="AD127" t="str">
        <f t="shared" ca="1" si="32"/>
        <v>pics\\dis6.jpg</v>
      </c>
      <c r="AE127" s="22" t="str">
        <f t="array" aca="1" ref="AE127" ca="1">IF(G127="экспл",INDEX(total_visual_stym!$C$146:$C$209,(RANK(total_visual_stym!E207,total_visual_stym!$E$146:$E$209))),0)</f>
        <v>pics\\dis6.jpg</v>
      </c>
      <c r="AF127" s="22" t="str">
        <f t="shared" si="33"/>
        <v/>
      </c>
      <c r="AI127" t="s">
        <v>129</v>
      </c>
      <c r="AO127">
        <f t="shared" ca="1" si="34"/>
        <v>0.60295488282723264</v>
      </c>
      <c r="AP127" t="str">
        <f t="shared" ca="1" si="35"/>
        <v>pics\\Kokos_2.jpg</v>
      </c>
      <c r="AS127" t="str">
        <f t="shared" si="28"/>
        <v/>
      </c>
      <c r="AT127">
        <f t="shared" ca="1" si="29"/>
        <v>0.89785704646491904</v>
      </c>
      <c r="AU127" t="s">
        <v>697</v>
      </c>
      <c r="AV127" t="str">
        <f t="shared" ca="1" si="30"/>
        <v>sound\\Noviy_plod.wav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_Разноцветный_ли_он?</v>
      </c>
      <c r="BA127" t="e">
        <f>VLOOKUP(Q127,audio_list_stym!$B$2:$BQ$299,68,FALSE)</f>
        <v>#N/A</v>
      </c>
      <c r="BB127" t="str">
        <f t="shared" si="31"/>
        <v>На_мониторе_ПЕМАТ._Разноцветный_ли_он?</v>
      </c>
      <c r="BD127" cm="1">
        <f t="array" aca="1" ref="BD127" ca="1">INDEX($L$122:$L$129,(RANK(AT7,$AT$2:$AT$9)))</f>
        <v>2066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VLOOKUP(B128,audio_list_stym!$A$3:$BP$18,39,FALSE)</f>
        <v>15</v>
      </c>
      <c r="F128" t="str">
        <f>VLOOKUP(E128,metki!$A$2:$B$9,2,FALSE)</f>
        <v>экспл_новые_с_названием</v>
      </c>
      <c r="G128" t="str">
        <f t="shared" si="26"/>
        <v>экспл</v>
      </c>
      <c r="H128" t="str">
        <f>VLOOKUP(B128,audio_list_stym!$A$3:$AJ$18,7,FALSE)</f>
        <v>Ackee</v>
      </c>
      <c r="I128" t="s">
        <v>694</v>
      </c>
      <c r="J128" t="str">
        <f t="shared" si="27"/>
        <v>Ackee_7</v>
      </c>
      <c r="L128">
        <f>VLOOKUP(J128,total_visual_stym!$A$2:$D$129,2,FALSE)</f>
        <v>2071</v>
      </c>
      <c r="M128" t="str">
        <f>VLOOKUP(J128,total_visual_stym!$A$2:$D$129,3,FALSE)</f>
        <v>pics\\Ackee_7.jpg</v>
      </c>
      <c r="N128">
        <f>VLOOKUP(J128,total_visual_stym!$A$1:$D$129,4,FALSE)</f>
        <v>208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103</v>
      </c>
      <c r="Z128" t="str">
        <f>IF(G128="экспл",VLOOKUP(J128,quest_экспл!$A$1:$N$129,12,FALSE),IF(G128="импл_",0,0))</f>
        <v>sound\\Uvyadshiy_li_on.wav</v>
      </c>
      <c r="AA128" t="str">
        <f>IF(G128="экспл",VLOOKUP(J128,quest_экспл!$A$1:$N$129,14,FALSE),IF(G128="импл_",0,0))</f>
        <v>да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2208</v>
      </c>
      <c r="AD128" t="str">
        <f t="shared" ca="1" si="32"/>
        <v>pics\\dis45.jpg</v>
      </c>
      <c r="AE128" s="22" t="str">
        <f t="array" aca="1" ref="AE128" ca="1">IF(G128="экспл",INDEX(total_visual_stym!$C$146:$C$209,(RANK(total_visual_stym!E208,total_visual_stym!$E$146:$E$209))),0)</f>
        <v>pics\\dis45.jpg</v>
      </c>
      <c r="AF128" s="22" t="str">
        <f t="shared" si="33"/>
        <v/>
      </c>
      <c r="AI128" t="s">
        <v>130</v>
      </c>
      <c r="AO128">
        <f t="shared" ca="1" si="34"/>
        <v>0.70121572653633768</v>
      </c>
      <c r="AP128" t="str">
        <f t="shared" ca="1" si="35"/>
        <v>pics\\Finik_7.jpg</v>
      </c>
      <c r="AS128" t="str">
        <f t="shared" si="28"/>
        <v/>
      </c>
      <c r="AT128">
        <f t="shared" ca="1" si="29"/>
        <v>0.42720941088290865</v>
      </c>
      <c r="AU128" t="s">
        <v>697</v>
      </c>
      <c r="AV128" t="str">
        <f t="shared" ca="1" si="30"/>
        <v>sound\\Redkiy_plod.wav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_Увядший_ли_он?</v>
      </c>
      <c r="BA128" t="e">
        <f>VLOOKUP(Q128,audio_list_stym!$B$2:$BQ$299,68,FALSE)</f>
        <v>#N/A</v>
      </c>
      <c r="BB128" t="str">
        <f t="shared" si="31"/>
        <v>Перед_Вами_ПЕМАТ._Увядший_ли_он?</v>
      </c>
      <c r="BD128" cm="1">
        <f t="array" aca="1" ref="BD128" ca="1">INDEX($L$122:$L$129,(RANK(AT8,$AT$2:$AT$9)))</f>
        <v>2069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VLOOKUP(B129,audio_list_stym!$A$3:$BP$18,39,FALSE)</f>
        <v>15</v>
      </c>
      <c r="F129" t="str">
        <f>VLOOKUP(E129,metki!$A$2:$B$9,2,FALSE)</f>
        <v>экспл_новые_с_названием</v>
      </c>
      <c r="G129" t="str">
        <f t="shared" si="26"/>
        <v>экспл</v>
      </c>
      <c r="H129" t="str">
        <f>VLOOKUP(B129,audio_list_stym!$A$3:$AJ$18,7,FALSE)</f>
        <v>Ackee</v>
      </c>
      <c r="I129" t="s">
        <v>695</v>
      </c>
      <c r="J129" t="str">
        <f t="shared" si="27"/>
        <v>Ackee_8</v>
      </c>
      <c r="L129">
        <f>VLOOKUP(J129,total_visual_stym!$A$2:$D$129,2,FALSE)</f>
        <v>2072</v>
      </c>
      <c r="M129" t="str">
        <f>VLOOKUP(J129,total_visual_stym!$A$2:$D$129,3,FALSE)</f>
        <v>pics\\Ackee_8.jpg</v>
      </c>
      <c r="N129">
        <f>VLOOKUP(J129,total_visual_stym!$A$1:$D$129,4,FALSE)</f>
        <v>208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104</v>
      </c>
      <c r="Z129" t="str">
        <f>IF(G129="экспл",VLOOKUP(J129,quest_экспл!$A$1:$N$129,12,FALSE),IF(G129="импл_",0,0))</f>
        <v>sound\\On_sklizskiy.wav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2223</v>
      </c>
      <c r="AD129" t="str">
        <f t="shared" ca="1" si="32"/>
        <v>pics\\dis15.jpg</v>
      </c>
      <c r="AE129" s="22" t="str">
        <f t="array" aca="1" ref="AE129" ca="1">IF(G129="экспл",INDEX(total_visual_stym!$C$146:$C$209,(RANK(total_visual_stym!E209,total_visual_stym!$E$146:$E$209))),0)</f>
        <v>pics\\dis15.jpg</v>
      </c>
      <c r="AF129" s="22" t="str">
        <f t="shared" si="33"/>
        <v/>
      </c>
      <c r="AI129" t="s">
        <v>131</v>
      </c>
      <c r="AO129">
        <f t="shared" ca="1" si="34"/>
        <v>0.13988928821980173</v>
      </c>
      <c r="AP129" t="str">
        <f t="shared" ca="1" si="35"/>
        <v>pics\\Redis_5.jpg</v>
      </c>
      <c r="AS129" t="str">
        <f t="shared" si="28"/>
        <v/>
      </c>
      <c r="AT129">
        <f t="shared" ca="1" si="29"/>
        <v>0.19854806727636032</v>
      </c>
      <c r="AU129" t="s">
        <v>697</v>
      </c>
      <c r="AV129" t="str">
        <f t="shared" ca="1" si="30"/>
        <v>sound\\Redkiy_plod.wav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_Он_склизкий?</v>
      </c>
      <c r="BA129" t="e">
        <f>VLOOKUP(Q129,audio_list_stym!$B$2:$BQ$299,68,FALSE)</f>
        <v>#N/A</v>
      </c>
      <c r="BB129" t="str">
        <f t="shared" si="31"/>
        <v>Вы_видите_ПЕМАТ._Он_склизкий?</v>
      </c>
      <c r="BD129" cm="1">
        <f t="array" aca="1" ref="BD129" ca="1">INDEX($L$122:$L$129,(RANK(AT9,$AT$2:$AT$9)))</f>
        <v>2072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300-000000000000}"/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161"/>
  <sheetViews>
    <sheetView topLeftCell="AW1" zoomScale="69" zoomScaleNormal="69" zoomScaleSheetLayoutView="40" workbookViewId="0">
      <selection activeCell="BE3" sqref="BE3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1" customWidth="1"/>
    <col min="40" max="40" width="12.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/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VLOOKUP(B2,audio_list_stym!$A$3:$BP$18,40,FALSE)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VLOOKUP(B2,audio_list_stym!$A$3:$AJ$18,8,FALSE)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pics\\dis41.jpg</v>
      </c>
      <c r="AF2" s="22" t="str">
        <f t="shared" ref="AF2:AF18" si="2">IF(ISTEXT(AR2),AR2,IF(ISTEXT(AS2),AS2,""))</f>
        <v/>
      </c>
      <c r="AG2" t="str">
        <f>IF(OR(E2=11,E2=13),M2,"")</f>
        <v>pics\\Tomat_1.jpg</v>
      </c>
      <c r="AH2">
        <f t="shared" ref="AH2:AH65" si="3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4">LEFT(AI2,11)</f>
        <v>pics\\Tomat</v>
      </c>
      <c r="AL2" t="str">
        <f t="shared" ref="AL2:AL48" si="5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0.7979282613869384</v>
      </c>
      <c r="AP2" t="str">
        <f t="shared" ref="AP2:AP25" ca="1" si="6">INDEX($AM$2:$AM$25,(RANK(AO2,$AO$2:$AO$25)))</f>
        <v>pics\\Kokos_7.jpg</v>
      </c>
      <c r="AQ2" t="str">
        <f ca="1">INDEX($AN$2:$AN$25,(RANK(AO2,$AO$2:$AO$25)))</f>
        <v>pics\\Tomat_7.jpg</v>
      </c>
      <c r="AT2">
        <f t="shared" ref="AT2:AT65" ca="1" si="7">RAND()</f>
        <v>0.92486000259793455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На_экране_XXXXX._Целый_ли_он?</v>
      </c>
      <c r="BC2">
        <f>A2</f>
        <v>1201</v>
      </c>
      <c r="BD2" cm="1">
        <f t="array" aca="1" ref="BD2" ca="1">INDEX($L$2:$L$9,(RANK(AT2,$AT$2:$AT$9)))</f>
        <v>2058</v>
      </c>
      <c r="BE2" cm="1">
        <f t="array" aca="1" ref="BE2" ca="1">INDEX(BD10:BD25,(RANK(AT2,$AT$2:$AT$16)))</f>
        <v>2035</v>
      </c>
      <c r="BF2" cm="1">
        <f t="array" aca="1" ref="BF2" ca="1">INDEX(BD26:BD49,(RANK(AT2,$AT$2:$AT$16)))</f>
        <v>2051</v>
      </c>
      <c r="BG2" cm="1">
        <f t="array" aca="1" ref="BG2" ca="1">INDEX(BD50:BD65,(RANK(AT2,$AT$2:$AT$16)))</f>
        <v>2011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VLOOKUP(B3,audio_list_stym!$A$3:$BP$18,40,FALSE)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VLOOKUP(B3,audio_list_stym!$A$3:$AJ$18,8,FALSE)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2181</v>
      </c>
      <c r="AD3" t="str">
        <f t="shared" ref="AD3:AD66" ca="1" si="10">IF(ISTEXT(AE3),AE3,IF(ISTEXT(AF3),AF3,""))</f>
        <v>pics\\dis24.jpg</v>
      </c>
      <c r="AE3" s="22" t="str">
        <f t="array" aca="1" ref="AE3" ca="1">IF(G3="экспл",INDEX(total_visual_stym!$C$146:$C$209,(RANK(total_visual_stym!E147,total_visual_stym!$E$146:$E$209))),0)</f>
        <v>pics\\dis24.jpg</v>
      </c>
      <c r="AF3" s="22" t="str">
        <f t="shared" si="2"/>
        <v/>
      </c>
      <c r="AG3" t="str">
        <f t="shared" ref="AG3:AG9" si="11">IF(OR(E3=11,E3=13),M3,"")</f>
        <v>pics\\Tomat_2.jpg</v>
      </c>
      <c r="AH3">
        <f t="shared" si="3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4"/>
        <v>pics\\Tomat</v>
      </c>
      <c r="AL3" t="str">
        <f t="shared" si="5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2">RAND()</f>
        <v>0.15728081317020393</v>
      </c>
      <c r="AP3" t="str">
        <f t="shared" ca="1" si="6"/>
        <v>pics\\Injir_7.jpg</v>
      </c>
      <c r="AQ3" t="str">
        <f t="shared" ref="AQ3:AQ25" ca="1" si="13">INDEX($AN$2:$AN$25,(RANK(AO3,$AO$2:$AO$25)))</f>
        <v>pics\\Tikva_7.jpg</v>
      </c>
      <c r="AT3">
        <f t="shared" ca="1" si="7"/>
        <v>0.8553426759478282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sound\\Noviy_plod.wav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Посмотрите,_вот_XXXXX._Мясистый_ли_он?</v>
      </c>
      <c r="BD3" cm="1">
        <f t="array" aca="1" ref="BD3" ca="1">INDEX($L$2:$L$9,(RANK(AT3,$AT$2:$AT$9)))</f>
        <v>2059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VLOOKUP(B4,audio_list_stym!$A$3:$BP$18,40,FALSE)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VLOOKUP(B4,audio_list_stym!$A$3:$AJ$18,8,FALSE)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2171</v>
      </c>
      <c r="AD4" t="str">
        <f t="shared" ca="1" si="10"/>
        <v>pics\\dis22.jpg</v>
      </c>
      <c r="AE4" s="22" t="str">
        <f t="array" aca="1" ref="AE4" ca="1">IF(G4="экспл",INDEX(total_visual_stym!$C$146:$C$209,(RANK(total_visual_stym!E148,total_visual_stym!$E$146:$E$209))),0)</f>
        <v>pics\\dis22.jpg</v>
      </c>
      <c r="AF4" s="22" t="str">
        <f t="shared" si="2"/>
        <v/>
      </c>
      <c r="AG4" t="str">
        <f t="shared" si="11"/>
        <v>pics\\Tomat_3.jpg</v>
      </c>
      <c r="AH4">
        <f t="shared" si="3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4"/>
        <v>pics\\Tomat</v>
      </c>
      <c r="AL4" t="str">
        <f t="shared" si="5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2"/>
        <v>0.52830250118277577</v>
      </c>
      <c r="AP4" t="str">
        <f t="shared" ca="1" si="6"/>
        <v>pics\\Finik_8.jpg</v>
      </c>
      <c r="AQ4" t="str">
        <f t="shared" ca="1" si="13"/>
        <v>pics\\Peper_8.jpg</v>
      </c>
      <c r="AT4">
        <f t="shared" ca="1" si="7"/>
        <v>0.83457492312557402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Вот_XXXXX._Горький_ли_он?</v>
      </c>
      <c r="BD4" cm="1">
        <f t="array" aca="1" ref="BD4" ca="1">INDEX($L$2:$L$9,(RANK(AT4,$AT$2:$AT$9)))</f>
        <v>2060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VLOOKUP(B5,audio_list_stym!$A$3:$BP$18,40,FALSE)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VLOOKUP(B5,audio_list_stym!$A$3:$AJ$18,8,FALSE)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2184</v>
      </c>
      <c r="AD5" t="str">
        <f t="shared" ca="1" si="10"/>
        <v>pics\\dis19.jpg</v>
      </c>
      <c r="AE5" s="22" t="str">
        <f t="array" aca="1" ref="AE5" ca="1">IF(G5="экспл",INDEX(total_visual_stym!$C$146:$C$209,(RANK(total_visual_stym!E149,total_visual_stym!$E$146:$E$209))),0)</f>
        <v>pics\\dis19.jpg</v>
      </c>
      <c r="AF5" s="22" t="str">
        <f t="shared" si="2"/>
        <v/>
      </c>
      <c r="AG5" t="str">
        <f t="shared" si="11"/>
        <v>pics\\Tomat_4.jpg</v>
      </c>
      <c r="AH5">
        <f t="shared" si="3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4"/>
        <v>pics\\Tomat</v>
      </c>
      <c r="AL5" t="str">
        <f t="shared" si="5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2"/>
        <v>0.58525819909645249</v>
      </c>
      <c r="AP5" t="str">
        <f t="shared" ca="1" si="6"/>
        <v>pics\\Finik_6.jpg</v>
      </c>
      <c r="AQ5" t="str">
        <f t="shared" ca="1" si="13"/>
        <v>pics\\Peper_6.jpg</v>
      </c>
      <c r="AT5">
        <f t="shared" ca="1" si="7"/>
        <v>0.32955418504350087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Это_XXXXX._Он_яркий?</v>
      </c>
      <c r="BD5" cm="1">
        <f t="array" aca="1" ref="BD5" ca="1">INDEX($L$2:$L$9,(RANK(AT5,$AT$2:$AT$9)))</f>
        <v>2062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VLOOKUP(B6,audio_list_stym!$A$3:$BP$18,40,FALSE)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VLOOKUP(B6,audio_list_stym!$A$3:$AJ$18,8,FALSE)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2183</v>
      </c>
      <c r="AD6" t="str">
        <f t="shared" ca="1" si="10"/>
        <v>pics\\dis18.jpg</v>
      </c>
      <c r="AE6" s="22" t="str">
        <f t="array" aca="1" ref="AE6" ca="1">IF(G6="экспл",INDEX(total_visual_stym!$C$146:$C$209,(RANK(total_visual_stym!E150,total_visual_stym!$E$146:$E$209))),0)</f>
        <v>pics\\dis18.jpg</v>
      </c>
      <c r="AF6" s="22" t="str">
        <f t="shared" si="2"/>
        <v/>
      </c>
      <c r="AG6" t="str">
        <f t="shared" si="11"/>
        <v>pics\\Tomat_5.jpg</v>
      </c>
      <c r="AH6">
        <f t="shared" si="3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4"/>
        <v>pics\\Tomat</v>
      </c>
      <c r="AL6" t="str">
        <f t="shared" si="5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2"/>
        <v>0.63008525246196867</v>
      </c>
      <c r="AP6" t="str">
        <f t="shared" ca="1" si="6"/>
        <v>pics\\Finik_3.jpg</v>
      </c>
      <c r="AQ6" t="str">
        <f t="shared" ca="1" si="13"/>
        <v>pics\\Peper_3.jpg</v>
      </c>
      <c r="AT6">
        <f t="shared" ca="1" si="7"/>
        <v>0.54742070719795421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На_картинке_XXXXX._Он_острый?</v>
      </c>
      <c r="BD6" cm="1">
        <f t="array" aca="1" ref="BD6" ca="1">INDEX($L$2:$L$9,(RANK(AT6,$AT$2:$AT$9)))</f>
        <v>2061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VLOOKUP(B7,audio_list_stym!$A$3:$BP$18,40,FALSE)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VLOOKUP(B7,audio_list_stym!$A$3:$AJ$18,8,FALSE)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2173</v>
      </c>
      <c r="AD7" t="str">
        <f t="shared" ca="1" si="10"/>
        <v>pics\\dis37.jpg</v>
      </c>
      <c r="AE7" s="22" t="str">
        <f t="array" aca="1" ref="AE7" ca="1">IF(G7="экспл",INDEX(total_visual_stym!$C$146:$C$209,(RANK(total_visual_stym!E151,total_visual_stym!$E$146:$E$209))),0)</f>
        <v>pics\\dis37.jpg</v>
      </c>
      <c r="AF7" s="22" t="str">
        <f t="shared" si="2"/>
        <v/>
      </c>
      <c r="AG7" t="str">
        <f t="shared" si="11"/>
        <v>pics\\Tomat_6.jpg</v>
      </c>
      <c r="AH7">
        <f t="shared" si="3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4"/>
        <v>pics\\Tomat</v>
      </c>
      <c r="AL7" t="str">
        <f t="shared" si="5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2"/>
        <v>0.66358161648646496</v>
      </c>
      <c r="AP7" t="str">
        <f t="shared" ca="1" si="6"/>
        <v>pics\\Finik_1.jpg</v>
      </c>
      <c r="AQ7" t="str">
        <f t="shared" ca="1" si="13"/>
        <v>pics\\Peper_1.jpg</v>
      </c>
      <c r="AT7">
        <f t="shared" ca="1" si="7"/>
        <v>0.13758484075416233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На_мониторе_XXXXX._Он_спелый?</v>
      </c>
      <c r="BD7" cm="1">
        <f t="array" aca="1" ref="BD7" ca="1">INDEX($L$2:$L$9,(RANK(AT7,$AT$2:$AT$9)))</f>
        <v>2063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VLOOKUP(B8,audio_list_stym!$A$3:$BP$18,40,FALSE)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VLOOKUP(B8,audio_list_stym!$A$3:$AJ$18,8,FALSE)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2225</v>
      </c>
      <c r="AD8" t="str">
        <f t="shared" ca="1" si="10"/>
        <v>pics\\dis9.jpg</v>
      </c>
      <c r="AE8" s="22" t="str">
        <f t="array" aca="1" ref="AE8" ca="1">IF(G8="экспл",INDEX(total_visual_stym!$C$146:$C$209,(RANK(total_visual_stym!E152,total_visual_stym!$E$146:$E$209))),0)</f>
        <v>pics\\dis9.jpg</v>
      </c>
      <c r="AF8" s="22" t="str">
        <f t="shared" si="2"/>
        <v/>
      </c>
      <c r="AG8" t="str">
        <f t="shared" si="11"/>
        <v>pics\\Tomat_7.jpg</v>
      </c>
      <c r="AH8">
        <f t="shared" si="3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4"/>
        <v>pics\\Tomat</v>
      </c>
      <c r="AL8" t="str">
        <f t="shared" si="5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2"/>
        <v>0.95776920199361781</v>
      </c>
      <c r="AP8" t="str">
        <f t="shared" ca="1" si="6"/>
        <v>pics\\Kokos_1.jpg</v>
      </c>
      <c r="AQ8" t="str">
        <f t="shared" ca="1" si="13"/>
        <v>pics\\Tomat_1.jpg</v>
      </c>
      <c r="AT8">
        <f t="shared" ca="1" si="7"/>
        <v>0.99408600715307516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Перед_Вами_XXXXX._Он_серый?</v>
      </c>
      <c r="BD8" cm="1">
        <f t="array" aca="1" ref="BD8" ca="1">INDEX($L$2:$L$9,(RANK(AT8,$AT$2:$AT$9)))</f>
        <v>2057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VLOOKUP(B9,audio_list_stym!$A$3:$BP$18,40,FALSE)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VLOOKUP(B9,audio_list_stym!$A$3:$AJ$18,8,FALSE)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2194</v>
      </c>
      <c r="AD9" t="str">
        <f t="shared" ca="1" si="10"/>
        <v>pics\\dis55.jpg</v>
      </c>
      <c r="AE9" s="22" t="str">
        <f t="array" aca="1" ref="AE9" ca="1">IF(G9="экспл",INDEX(total_visual_stym!$C$146:$C$209,(RANK(total_visual_stym!E153,total_visual_stym!$E$146:$E$209))),0)</f>
        <v>pics\\dis55.jpg</v>
      </c>
      <c r="AF9" s="22" t="str">
        <f t="shared" si="2"/>
        <v/>
      </c>
      <c r="AG9" t="str">
        <f t="shared" si="11"/>
        <v>pics\\Tomat_8.jpg</v>
      </c>
      <c r="AH9">
        <f t="shared" si="3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4"/>
        <v>pics\\Tomat</v>
      </c>
      <c r="AL9" t="str">
        <f t="shared" si="5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2"/>
        <v>0.23072863751942718</v>
      </c>
      <c r="AP9" t="str">
        <f t="shared" ca="1" si="6"/>
        <v>pics\\Injir_6.jpg</v>
      </c>
      <c r="AQ9" t="str">
        <f t="shared" ca="1" si="13"/>
        <v>pics\\Tikva_6.jpg</v>
      </c>
      <c r="AT9">
        <f t="shared" ca="1" si="7"/>
        <v>2.4506930610464606E-2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Вы_видите_XXXXX._Вязкий_ли_он?</v>
      </c>
      <c r="BD9" cm="1">
        <f t="array" aca="1" ref="BD9" ca="1">INDEX($L$2:$L$9,(RANK(AT9,$AT$2:$AT$9)))</f>
        <v>2064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VLOOKUP(B10,audio_list_stym!$A$3:$BP$18,40,FALSE)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VLOOKUP(B10,audio_list_stym!$A$3:$AJ$18,8,FALSE)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2161</v>
      </c>
      <c r="AD10" t="str">
        <f t="shared" ca="1" si="10"/>
        <v>pics\\Tikva_1.jpg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pics\\Tikva_1.jpg</v>
      </c>
      <c r="AH10" t="str">
        <f t="shared" si="3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4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2"/>
        <v>0.50051581937140011</v>
      </c>
      <c r="AP10" t="str">
        <f t="shared" ca="1" si="6"/>
        <v>pics\\Injir_1.jpg</v>
      </c>
      <c r="AQ10" t="str">
        <f t="shared" ca="1" si="13"/>
        <v>pics\\Tikva_1.jpg</v>
      </c>
      <c r="AS10" t="str">
        <f t="shared" ref="AS10:AS17" ca="1" si="15">IF(AH10="sound\\Tropic",AQ10,"")</f>
        <v>pics\\Tikva_1.jpg</v>
      </c>
      <c r="AT10">
        <f t="shared" ca="1" si="7"/>
        <v>0.84966141823285657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_Старый_ли_ЛИМОН?</v>
      </c>
      <c r="BC10">
        <f>A10</f>
        <v>1202</v>
      </c>
      <c r="BD10" cm="1">
        <f t="array" aca="1" ref="BD10" ca="1">INDEX($L$10:$L$17,(RANK(AT2,$AT$2:$AT$9)))</f>
        <v>2034</v>
      </c>
      <c r="BE10" cm="1">
        <f t="array" aca="1" ref="BE10" ca="1">INDEX(BD2:BD9,(RANK(AT3,$AT$2:$AT$9)))</f>
        <v>2060</v>
      </c>
      <c r="BF10" cm="1">
        <f t="array" aca="1" ref="BF10" ca="1">INDEX(BD18:BD33,(RANK(AT3,$AT$2:$AT$16)))</f>
        <v>2028</v>
      </c>
      <c r="BG10" cm="1">
        <f t="array" aca="1" ref="BG10" ca="1">INDEX(BD34:BD65,(RANK(AT3,$AT$2:$AT$16)))</f>
        <v>2044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VLOOKUP(B11,audio_list_stym!$A$3:$BP$18,40,FALSE)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VLOOKUP(B11,audio_list_stym!$A$3:$AJ$18,8,FALSE)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2061</v>
      </c>
      <c r="AD11" t="str">
        <f t="shared" ca="1" si="10"/>
        <v>pics\\Tomat_5.jpg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pics\\Tomat_5.jpg</v>
      </c>
      <c r="AH11" t="str">
        <f t="shared" si="3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4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2"/>
        <v>0.87625397613130263</v>
      </c>
      <c r="AP11" t="str">
        <f t="shared" ca="1" si="6"/>
        <v>pics\\Kokos_5.jpg</v>
      </c>
      <c r="AQ11" t="str">
        <f t="shared" ca="1" si="13"/>
        <v>pics\\Tomat_5.jpg</v>
      </c>
      <c r="AS11" t="str">
        <f t="shared" ca="1" si="15"/>
        <v>pics\\Tomat_5.jpg</v>
      </c>
      <c r="AT11">
        <f t="shared" ca="1" si="7"/>
        <v>0.41789764931875095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_Фиолетовый_ли_ЛИМОН?</v>
      </c>
      <c r="BD11" cm="1">
        <f t="array" aca="1" ref="BD11" ca="1">INDEX($L$10:$L$17,(RANK(AT3,$AT$2:$AT$9)))</f>
        <v>2035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VLOOKUP(B12,audio_list_stym!$A$3:$BP$18,40,FALSE)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VLOOKUP(B12,audio_list_stym!$A$3:$AJ$18,8,FALSE)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2060</v>
      </c>
      <c r="AD12" t="str">
        <f t="shared" ca="1" si="10"/>
        <v>pics\\Tomat_4.jpg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pics\\Tomat_4.jpg</v>
      </c>
      <c r="AH12" t="str">
        <f t="shared" si="3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4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2"/>
        <v>0.91156860657549255</v>
      </c>
      <c r="AP12" t="str">
        <f t="shared" ca="1" si="6"/>
        <v>pics\\Kokos_4.jpg</v>
      </c>
      <c r="AQ12" t="str">
        <f t="shared" ca="1" si="13"/>
        <v>pics\\Tomat_4.jpg</v>
      </c>
      <c r="AS12" t="str">
        <f t="shared" ca="1" si="15"/>
        <v>pics\\Tomat_4.jpg</v>
      </c>
      <c r="AT12">
        <f t="shared" ca="1" si="7"/>
        <v>0.45687392174839137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_С_цедрой_ли_ЛИМОН?</v>
      </c>
      <c r="BD12" cm="1">
        <f t="array" aca="1" ref="BD12" ca="1">INDEX($L$10:$L$17,(RANK(AT4,$AT$2:$AT$9)))</f>
        <v>2036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VLOOKUP(B13,audio_list_stym!$A$3:$BP$18,40,FALSE)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VLOOKUP(B13,audio_list_stym!$A$3:$AJ$18,8,FALSE)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2062</v>
      </c>
      <c r="AD13" t="str">
        <f t="shared" ca="1" si="10"/>
        <v>pics\\Tomat_6.jpg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pics\\Tomat_6.jpg</v>
      </c>
      <c r="AH13" t="str">
        <f t="shared" si="3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4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2"/>
        <v>0.82913471568875774</v>
      </c>
      <c r="AP13" t="str">
        <f t="shared" ca="1" si="6"/>
        <v>pics\\Kokos_6.jpg</v>
      </c>
      <c r="AQ13" t="str">
        <f t="shared" ca="1" si="13"/>
        <v>pics\\Tomat_6.jpg</v>
      </c>
      <c r="AS13" t="str">
        <f t="shared" ca="1" si="15"/>
        <v>pics\\Tomat_6.jpg</v>
      </c>
      <c r="AT13">
        <f t="shared" ca="1" si="7"/>
        <v>0.65281314883547725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_Кислый_ли_ЛИМОН?</v>
      </c>
      <c r="BD13" cm="1">
        <f t="array" aca="1" ref="BD13" ca="1">INDEX($L$10:$L$17,(RANK(AT5,$AT$2:$AT$9)))</f>
        <v>2038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VLOOKUP(B14,audio_list_stym!$A$3:$BP$18,40,FALSE)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VLOOKUP(B14,audio_list_stym!$A$3:$AJ$18,8,FALSE)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2164</v>
      </c>
      <c r="AD14" t="str">
        <f t="shared" ca="1" si="10"/>
        <v>pics\\Tikva_4.jpg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pics\\Tikva_4.jpg</v>
      </c>
      <c r="AH14" t="str">
        <f t="shared" si="3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4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2"/>
        <v>0.39705738853871275</v>
      </c>
      <c r="AP14" t="str">
        <f t="shared" ca="1" si="6"/>
        <v>pics\\Injir_4.jpg</v>
      </c>
      <c r="AQ14" t="str">
        <f t="shared" ca="1" si="13"/>
        <v>pics\\Tikva_4.jpg</v>
      </c>
      <c r="AS14" t="str">
        <f t="shared" ca="1" si="15"/>
        <v>pics\\Tikva_4.jpg</v>
      </c>
      <c r="AT14">
        <f t="shared" ca="1" si="7"/>
        <v>0.41059606257066705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_Сочный_ли_ЛИМОН?</v>
      </c>
      <c r="BD14" cm="1">
        <f t="array" aca="1" ref="BD14" ca="1">INDEX($L$10:$L$17,(RANK(AT6,$AT$2:$AT$9)))</f>
        <v>2037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VLOOKUP(B15,audio_list_stym!$A$3:$BP$18,40,FALSE)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VLOOKUP(B15,audio_list_stym!$A$3:$AJ$18,8,FALSE)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2042</v>
      </c>
      <c r="AD15" t="str">
        <f t="shared" ca="1" si="10"/>
        <v>pics\\Peper_2.jpg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pics\\Peper_2.jpg</v>
      </c>
      <c r="AH15" t="str">
        <f t="shared" si="3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4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2"/>
        <v>0.63557311481685963</v>
      </c>
      <c r="AP15" t="str">
        <f t="shared" ca="1" si="6"/>
        <v>pics\\Finik_2.jpg</v>
      </c>
      <c r="AQ15" t="str">
        <f t="shared" ca="1" si="13"/>
        <v>pics\\Peper_2.jpg</v>
      </c>
      <c r="AS15" t="str">
        <f t="shared" ca="1" si="15"/>
        <v>pics\\Peper_2.jpg</v>
      </c>
      <c r="AT15">
        <f t="shared" ca="1" si="7"/>
        <v>0.31999554092706461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_Длинный_ли_ЛИМОН?</v>
      </c>
      <c r="BD15" cm="1">
        <f t="array" aca="1" ref="BD15" ca="1">INDEX($L$10:$L$17,(RANK(AT7,$AT$2:$AT$9)))</f>
        <v>2039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VLOOKUP(B16,audio_list_stym!$A$3:$BP$18,40,FALSE)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VLOOKUP(B16,audio_list_stym!$A$3:$AJ$18,8,FALSE)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2045</v>
      </c>
      <c r="AD16" t="str">
        <f t="shared" ca="1" si="10"/>
        <v>pics\\Peper_5.jpg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pics\\Peper_5.jpg</v>
      </c>
      <c r="AH16" t="str">
        <f t="shared" si="3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4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2"/>
        <v>0.58782246426686069</v>
      </c>
      <c r="AP16" t="str">
        <f t="shared" ca="1" si="6"/>
        <v>pics\\Finik_5.jpg</v>
      </c>
      <c r="AQ16" t="str">
        <f t="shared" ca="1" si="13"/>
        <v>pics\\Peper_5.jpg</v>
      </c>
      <c r="AS16" t="str">
        <f t="shared" ca="1" si="15"/>
        <v>pics\\Peper_5.jpg</v>
      </c>
      <c r="AT16">
        <f t="shared" ca="1" si="7"/>
        <v>0.37462113604548952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_Упругий_ли_ЛИМОН?</v>
      </c>
      <c r="BD16" cm="1">
        <f t="array" aca="1" ref="BD16" ca="1">INDEX($L$10:$L$17,(RANK(AT8,$AT$2:$AT$9)))</f>
        <v>2033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VLOOKUP(B17,audio_list_stym!$A$3:$BP$18,40,FALSE)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VLOOKUP(B17,audio_list_stym!$A$3:$AJ$18,8,FALSE)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2064</v>
      </c>
      <c r="AD17" t="str">
        <f t="shared" ca="1" si="10"/>
        <v>pics\\Tomat_8.jpg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pics\\Tomat_8.jpg</v>
      </c>
      <c r="AH17" t="str">
        <f t="shared" si="3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4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2"/>
        <v>0.6654280393799259</v>
      </c>
      <c r="AP17" t="str">
        <f t="shared" ca="1" si="6"/>
        <v>pics\\Kokos_8.jpg</v>
      </c>
      <c r="AQ17" t="str">
        <f t="shared" ca="1" si="13"/>
        <v>pics\\Tomat_8.jpg</v>
      </c>
      <c r="AS17" t="str">
        <f t="shared" ca="1" si="15"/>
        <v>pics\\Tomat_8.jpg</v>
      </c>
      <c r="AT17">
        <f t="shared" ca="1" si="7"/>
        <v>0.98361184570062599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_Без_кожуры_ли_ЛИМОН?</v>
      </c>
      <c r="BD17" cm="1">
        <f t="array" aca="1" ref="BD17" ca="1">INDEX($L$10:$L$17,(RANK(AT9,$AT$2:$AT$9)))</f>
        <v>2040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VLOOKUP(B18,audio_list_stym!$A$3:$BP$18,40,FALSE)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VLOOKUP(B18,audio_list_stym!$A$3:$AJ$18,8,FALSE)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2232</v>
      </c>
      <c r="AD18" t="str">
        <f t="shared" ca="1" si="10"/>
        <v>pics\\dis13.jpg</v>
      </c>
      <c r="AE18" s="22" t="str">
        <f t="array" aca="1" ref="AE18" ca="1">IF(G18="экспл",INDEX(total_visual_stym!$C$146:$C$209,(RANK(total_visual_stym!E162,total_visual_stym!$E$146:$E$209))),0)</f>
        <v>pics\\dis13.jpg</v>
      </c>
      <c r="AF18" s="22" t="str">
        <f t="shared" si="2"/>
        <v/>
      </c>
      <c r="AG18" t="str">
        <f t="shared" ref="AG18:AG25" si="16">IF(OR(E18=11,E18=13),M18,"")</f>
        <v>pics\\Kokos_1.jpg</v>
      </c>
      <c r="AH18">
        <f t="shared" si="3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4"/>
        <v>pics\\Peper</v>
      </c>
      <c r="AL18" t="str">
        <f t="shared" si="5"/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0.3565566922344896</v>
      </c>
      <c r="AP18" t="str">
        <f t="shared" ca="1" si="6"/>
        <v>pics\\Injir_5.jpg</v>
      </c>
      <c r="AQ18" t="str">
        <f t="shared" ca="1" si="13"/>
        <v>pics\\Tikva_5.jpg</v>
      </c>
      <c r="AT18">
        <f t="shared" ca="1" si="7"/>
        <v>0.44454097317472896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На_экране_КОКОС._Он_с_молоком?</v>
      </c>
      <c r="BC18">
        <f>A18</f>
        <v>1203</v>
      </c>
      <c r="BD18" cm="1">
        <f t="array" aca="1" ref="BD18" ca="1">INDEX($L$18:$L$25,(RANK(AT2,$AT$2:$AT$9)))</f>
        <v>2026</v>
      </c>
      <c r="BE18" cm="1">
        <f t="array" aca="1" ref="BE18" ca="1">INDEX(BD2:BD17,(RANK(AT4,$AT$2:$AT$16)))</f>
        <v>2061</v>
      </c>
      <c r="BF18" cm="1">
        <f t="array" aca="1" ref="BF18" ca="1">INDEX(BD26:BD49,(RANK(AT4,$AT$2:$AT$16)))</f>
        <v>2053</v>
      </c>
      <c r="BG18" cm="1">
        <f t="array" aca="1" ref="BG18" ca="1">INDEX(BD50:BD65,(RANK(AT4,$AT$2:$AT$16)))</f>
        <v>2013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VLOOKUP(B19,audio_list_stym!$A$3:$BP$18,40,FALSE)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VLOOKUP(B19,audio_list_stym!$A$3:$AJ$18,8,FALSE)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2218</v>
      </c>
      <c r="AD19" t="str">
        <f t="shared" ca="1" si="10"/>
        <v>pics\\dis64.jpg</v>
      </c>
      <c r="AE19" s="22" t="str">
        <f t="array" aca="1" ref="AE19" ca="1">IF(G19="экспл",INDEX(total_visual_stym!$C$146:$C$209,(RANK(total_visual_stym!E163,total_visual_stym!$E$146:$E$209))),0)</f>
        <v>pics\\dis64.jpg</v>
      </c>
      <c r="AF19" s="22" t="str">
        <f t="shared" ref="AF19:AF38" si="17">IF(ISTEXT(AR19),AR19,IF(ISTEXT(AS19),AS19,""))</f>
        <v/>
      </c>
      <c r="AG19" t="str">
        <f t="shared" si="16"/>
        <v>pics\\Kokos_2.jpg</v>
      </c>
      <c r="AH19">
        <f t="shared" si="3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4"/>
        <v>pics\\Peper</v>
      </c>
      <c r="AL19" t="str">
        <f t="shared" si="5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1.8373347862342349E-2</v>
      </c>
      <c r="AP19" t="str">
        <f t="shared" ca="1" si="6"/>
        <v>pics\\Injir_8.jpg</v>
      </c>
      <c r="AQ19" t="str">
        <f t="shared" ca="1" si="13"/>
        <v>pics\\Tikva_8.jpg</v>
      </c>
      <c r="AT19">
        <f t="shared" ca="1" si="7"/>
        <v>0.10790856201994103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Посмотрите,_вот_КОКОС._Полый_ли_он?</v>
      </c>
      <c r="BD19" cm="1">
        <f t="array" aca="1" ref="BD19" ca="1">INDEX($L$18:$L$25,(RANK(AT3,$AT$2:$AT$9)))</f>
        <v>2027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VLOOKUP(B20,audio_list_stym!$A$3:$BP$18,40,FALSE)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VLOOKUP(B20,audio_list_stym!$A$3:$AJ$18,8,FALSE)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2228</v>
      </c>
      <c r="AD20" t="str">
        <f t="shared" ca="1" si="10"/>
        <v>pics\\dis38.jpg</v>
      </c>
      <c r="AE20" s="22" t="str">
        <f t="array" aca="1" ref="AE20" ca="1">IF(G20="экспл",INDEX(total_visual_stym!$C$146:$C$209,(RANK(total_visual_stym!E164,total_visual_stym!$E$146:$E$209))),0)</f>
        <v>pics\\dis38.jpg</v>
      </c>
      <c r="AF20" s="22" t="str">
        <f t="shared" si="17"/>
        <v/>
      </c>
      <c r="AG20" t="str">
        <f t="shared" si="16"/>
        <v>pics\\Kokos_3.jpg</v>
      </c>
      <c r="AH20">
        <f t="shared" si="3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4"/>
        <v>pics\\Peper</v>
      </c>
      <c r="AL20" t="str">
        <f t="shared" si="5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0.44782617790157764</v>
      </c>
      <c r="AP20" t="str">
        <f t="shared" ca="1" si="6"/>
        <v>pics\\Injir_3.jpg</v>
      </c>
      <c r="AQ20" t="str">
        <f t="shared" ca="1" si="13"/>
        <v>pics\\Tikva_3.jpg</v>
      </c>
      <c r="AT20">
        <f t="shared" ca="1" si="7"/>
        <v>0.87392886312119522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Вот_КОКОС._Гладкий_ли_он?</v>
      </c>
      <c r="BD20" cm="1">
        <f t="array" aca="1" ref="BD20" ca="1">INDEX($L$18:$L$25,(RANK(AT4,$AT$2:$AT$9)))</f>
        <v>2028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VLOOKUP(B21,audio_list_stym!$A$3:$BP$18,40,FALSE)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VLOOKUP(B21,audio_list_stym!$A$3:$AJ$18,8,FALSE)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2197</v>
      </c>
      <c r="AD21" t="str">
        <f t="shared" ca="1" si="10"/>
        <v>pics\\dis54.jpg</v>
      </c>
      <c r="AE21" s="22" t="str">
        <f t="array" aca="1" ref="AE21" ca="1">IF(G21="экспл",INDEX(total_visual_stym!$C$146:$C$209,(RANK(total_visual_stym!E165,total_visual_stym!$E$146:$E$209))),0)</f>
        <v>pics\\dis54.jpg</v>
      </c>
      <c r="AF21" s="22" t="str">
        <f t="shared" si="17"/>
        <v/>
      </c>
      <c r="AG21" t="str">
        <f t="shared" si="16"/>
        <v>pics\\Kokos_4.jpg</v>
      </c>
      <c r="AH21">
        <f t="shared" si="3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4"/>
        <v>pics\\Peper</v>
      </c>
      <c r="AL21" t="str">
        <f t="shared" si="5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0.94700581865609146</v>
      </c>
      <c r="AP21" t="str">
        <f t="shared" ca="1" si="6"/>
        <v>pics\\Kokos_3.jpg</v>
      </c>
      <c r="AQ21" t="str">
        <f t="shared" ca="1" si="13"/>
        <v>pics\\Tomat_3.jpg</v>
      </c>
      <c r="AT21">
        <f t="shared" ca="1" si="7"/>
        <v>0.92586700501503416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Это_КОКОС._Пористый_ли_он?</v>
      </c>
      <c r="BD21" cm="1">
        <f t="array" aca="1" ref="BD21" ca="1">INDEX($L$18:$L$25,(RANK(AT5,$AT$2:$AT$9)))</f>
        <v>2030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VLOOKUP(B22,audio_list_stym!$A$3:$BP$18,40,FALSE)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VLOOKUP(B22,audio_list_stym!$A$3:$AJ$18,8,FALSE)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2220</v>
      </c>
      <c r="AD22" t="str">
        <f t="shared" ca="1" si="10"/>
        <v>pics\\dis16.jpg</v>
      </c>
      <c r="AE22" s="22" t="str">
        <f t="array" aca="1" ref="AE22" ca="1">IF(G22="экспл",INDEX(total_visual_stym!$C$146:$C$209,(RANK(total_visual_stym!E166,total_visual_stym!$E$146:$E$209))),0)</f>
        <v>pics\\dis16.jpg</v>
      </c>
      <c r="AF22" s="22" t="str">
        <f t="shared" si="17"/>
        <v/>
      </c>
      <c r="AG22" t="str">
        <f t="shared" si="16"/>
        <v>pics\\Kokos_5.jpg</v>
      </c>
      <c r="AH22">
        <f t="shared" si="3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4"/>
        <v>pics\\Peper</v>
      </c>
      <c r="AL22" t="str">
        <f t="shared" si="5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0.95556940899003684</v>
      </c>
      <c r="AP22" t="str">
        <f t="shared" ca="1" si="6"/>
        <v>pics\\Kokos_2.jpg</v>
      </c>
      <c r="AQ22" t="str">
        <f t="shared" ca="1" si="13"/>
        <v>pics\\Tomat_2.jpg</v>
      </c>
      <c r="AT22">
        <f t="shared" ca="1" si="7"/>
        <v>0.86812817219887684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На_картинке_КОКОС._Он_вареный?</v>
      </c>
      <c r="BD22" cm="1">
        <f t="array" aca="1" ref="BD22" ca="1">INDEX($L$18:$L$25,(RANK(AT6,$AT$2:$AT$9)))</f>
        <v>2029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VLOOKUP(B23,audio_list_stym!$A$3:$BP$18,40,FALSE)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VLOOKUP(B23,audio_list_stym!$A$3:$AJ$18,8,FALSE)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2179</v>
      </c>
      <c r="AD23" t="str">
        <f t="shared" ca="1" si="10"/>
        <v>pics\\dis20.jpg</v>
      </c>
      <c r="AE23" s="22" t="str">
        <f t="array" aca="1" ref="AE23" ca="1">IF(G23="экспл",INDEX(total_visual_stym!$C$146:$C$209,(RANK(total_visual_stym!E167,total_visual_stym!$E$146:$E$209))),0)</f>
        <v>pics\\dis20.jpg</v>
      </c>
      <c r="AF23" s="22" t="str">
        <f t="shared" si="17"/>
        <v/>
      </c>
      <c r="AG23" t="str">
        <f t="shared" si="16"/>
        <v>pics\\Kokos_6.jpg</v>
      </c>
      <c r="AH23">
        <f t="shared" si="3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4"/>
        <v>pics\\Peper</v>
      </c>
      <c r="AL23" t="str">
        <f t="shared" si="5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0.56443103058503952</v>
      </c>
      <c r="AP23" t="str">
        <f t="shared" ca="1" si="6"/>
        <v>pics\\Finik_7.jpg</v>
      </c>
      <c r="AQ23" t="str">
        <f t="shared" ca="1" si="13"/>
        <v>pics\\Peper_7.jpg</v>
      </c>
      <c r="AT23">
        <f t="shared" ca="1" si="7"/>
        <v>0.91504747803351993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На_мониторе_КОКОС._Плотный_ли_он?</v>
      </c>
      <c r="BD23" cm="1">
        <f t="array" aca="1" ref="BD23" ca="1">INDEX($L$18:$L$25,(RANK(AT7,$AT$2:$AT$9)))</f>
        <v>2031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VLOOKUP(B24,audio_list_stym!$A$3:$BP$18,40,FALSE)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VLOOKUP(B24,audio_list_stym!$A$3:$AJ$18,8,FALSE)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2203</v>
      </c>
      <c r="AD24" t="str">
        <f t="shared" ca="1" si="10"/>
        <v>pics\\dis53.jpg</v>
      </c>
      <c r="AE24" s="22" t="str">
        <f t="array" aca="1" ref="AE24" ca="1">IF(G24="экспл",INDEX(total_visual_stym!$C$146:$C$209,(RANK(total_visual_stym!E168,total_visual_stym!$E$146:$E$209))),0)</f>
        <v>pics\\dis53.jpg</v>
      </c>
      <c r="AF24" s="22" t="str">
        <f t="shared" si="17"/>
        <v/>
      </c>
      <c r="AG24" t="str">
        <f t="shared" si="16"/>
        <v>pics\\Kokos_7.jpg</v>
      </c>
      <c r="AH24">
        <f t="shared" si="3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4"/>
        <v>pics\\Peper</v>
      </c>
      <c r="AL24" t="str">
        <f t="shared" si="5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0.60078320373035388</v>
      </c>
      <c r="AP24" t="str">
        <f t="shared" ca="1" si="6"/>
        <v>pics\\Finik_4.jpg</v>
      </c>
      <c r="AQ24" t="str">
        <f t="shared" ca="1" si="13"/>
        <v>pics\\Peper_4.jpg</v>
      </c>
      <c r="AT24">
        <f t="shared" ca="1" si="7"/>
        <v>0.37688844965627333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Перед_Вами_КОКОС._Он_ворсистый?</v>
      </c>
      <c r="BD24" cm="1">
        <f t="array" aca="1" ref="BD24" ca="1">INDEX($L$18:$L$25,(RANK(AT8,$AT$2:$AT$9)))</f>
        <v>2025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VLOOKUP(B25,audio_list_stym!$A$3:$BP$18,40,FALSE)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VLOOKUP(B25,audio_list_stym!$A$3:$AJ$18,8,FALSE)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2207</v>
      </c>
      <c r="AD25" t="str">
        <f t="shared" ca="1" si="10"/>
        <v>pics\\dis44.jpg</v>
      </c>
      <c r="AE25" s="22" t="str">
        <f t="array" aca="1" ref="AE25" ca="1">IF(G25="экспл",INDEX(total_visual_stym!$C$146:$C$209,(RANK(total_visual_stym!E169,total_visual_stym!$E$146:$E$209))),0)</f>
        <v>pics\\dis44.jpg</v>
      </c>
      <c r="AF25" s="22" t="str">
        <f t="shared" si="17"/>
        <v/>
      </c>
      <c r="AG25" t="str">
        <f t="shared" si="16"/>
        <v>pics\\Kokos_8.jpg</v>
      </c>
      <c r="AH25">
        <f t="shared" si="3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4"/>
        <v>pics\\Peper</v>
      </c>
      <c r="AL25" t="str">
        <f t="shared" si="5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0.48212740871244086</v>
      </c>
      <c r="AP25" t="str">
        <f t="shared" ca="1" si="6"/>
        <v>pics\\Injir_2.jpg</v>
      </c>
      <c r="AQ25" t="str">
        <f t="shared" ca="1" si="13"/>
        <v>pics\\Tikva_2.jpg</v>
      </c>
      <c r="AT25">
        <f t="shared" ca="1" si="7"/>
        <v>0.89903541897362738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Вы_видите_КОКОС._Он_мягкий?</v>
      </c>
      <c r="BD25" cm="1">
        <f t="array" aca="1" ref="BD25" ca="1">INDEX($L$18:$L$25,(RANK(AT9,$AT$2:$AT$9)))</f>
        <v>2032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VLOOKUP(B26,audio_list_stym!$A$3:$BP$18,40,FALSE)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VLOOKUP(B26,audio_list_stym!$A$3:$AJ$18,8,FALSE)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2031</v>
      </c>
      <c r="AD26" t="str">
        <f t="shared" ca="1" si="10"/>
        <v>pics\\Kokos_7.jpg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7"/>
        <v>pics\\Kokos_7.jpg</v>
      </c>
      <c r="AH26" t="str">
        <f t="shared" si="3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4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8">IF(AH26="sound\\Ogorod",AP2,"")</f>
        <v>pics\\Kokos_7.jpg</v>
      </c>
      <c r="AT26">
        <f t="shared" ca="1" si="7"/>
        <v>5.0235791634696159E-2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_С_ботвой_ли_XXXXX?</v>
      </c>
      <c r="BC26">
        <f>A26</f>
        <v>1204</v>
      </c>
      <c r="BD26" cm="1">
        <f t="array" aca="1" ref="BD26" ca="1">INDEX($L$26:$L$33,(RANK(AT2,$AT$2:$AT$9)))</f>
        <v>2050</v>
      </c>
      <c r="BE26" cm="1">
        <f t="array" aca="1" ref="BE26" ca="1">INDEX(BD2:BD25,(RANK(AT5,$AT$2:$AT$16)))</f>
        <v>2038</v>
      </c>
      <c r="BF26" cm="1">
        <f t="array" aca="1" ref="BF26" ca="1">INDEX(BD34:BD49,(RANK(AT5,$AT$2:$AT$16)))</f>
        <v>2006</v>
      </c>
      <c r="BG26" cm="1">
        <f t="array" aca="1" ref="BG26" ca="1">INDEX(BD50:BD65,(RANK(AT5,$AT$2:$AT$16)))</f>
        <v>2022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VLOOKUP(B27,audio_list_stym!$A$3:$BP$18,40,FALSE)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VLOOKUP(B27,audio_list_stym!$A$3:$AJ$18,8,FALSE)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2159</v>
      </c>
      <c r="AD27" t="str">
        <f t="shared" ca="1" si="10"/>
        <v>pics\\Injir_7.jpg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7"/>
        <v>pics\\Injir_7.jpg</v>
      </c>
      <c r="AH27" t="str">
        <f t="shared" si="3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4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8"/>
        <v>pics\\Injir_7.jpg</v>
      </c>
      <c r="AT27">
        <f t="shared" ca="1" si="7"/>
        <v>0.56303127414785215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_Алый_ли_XXXXX?</v>
      </c>
      <c r="BD27" cm="1">
        <f t="array" aca="1" ref="BD27" ca="1">INDEX($L$26:$L$33,(RANK(AT3,$AT$2:$AT$9)))</f>
        <v>2051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VLOOKUP(B28,audio_list_stym!$A$3:$BP$18,40,FALSE)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VLOOKUP(B28,audio_list_stym!$A$3:$AJ$18,8,FALSE)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2016</v>
      </c>
      <c r="AD28" t="str">
        <f t="shared" ca="1" si="10"/>
        <v>pics\\Finik_8.jpg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7"/>
        <v>pics\\Finik_8.jpg</v>
      </c>
      <c r="AH28" t="str">
        <f t="shared" si="3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4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8"/>
        <v>pics\\Finik_8.jpg</v>
      </c>
      <c r="AT28">
        <f t="shared" ca="1" si="7"/>
        <v>0.43670333954824869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_Пряный_ли_XXXXX?</v>
      </c>
      <c r="BD28" cm="1">
        <f t="array" aca="1" ref="BD28" ca="1">INDEX($L$26:$L$33,(RANK(AT4,$AT$2:$AT$9)))</f>
        <v>2052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VLOOKUP(B29,audio_list_stym!$A$3:$BP$18,40,FALSE)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VLOOKUP(B29,audio_list_stym!$A$3:$AJ$18,8,FALSE)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2014</v>
      </c>
      <c r="AD29" t="str">
        <f t="shared" ca="1" si="10"/>
        <v>pics\\Finik_6.jpg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7"/>
        <v>pics\\Finik_6.jpg</v>
      </c>
      <c r="AH29" t="str">
        <f t="shared" si="3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4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8"/>
        <v>pics\\Finik_6.jpg</v>
      </c>
      <c r="AT29">
        <f t="shared" ca="1" si="7"/>
        <v>0.6906724246404049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_Жирный_ли_XXXXX?</v>
      </c>
      <c r="BD29" cm="1">
        <f t="array" aca="1" ref="BD29" ca="1">INDEX($L$26:$L$33,(RANK(AT5,$AT$2:$AT$9)))</f>
        <v>2054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VLOOKUP(B30,audio_list_stym!$A$3:$BP$18,40,FALSE)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VLOOKUP(B30,audio_list_stym!$A$3:$AJ$18,8,FALSE)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2011</v>
      </c>
      <c r="AD30" t="str">
        <f t="shared" ca="1" si="10"/>
        <v>pics\\Finik_3.jpg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7"/>
        <v>pics\\Finik_3.jpg</v>
      </c>
      <c r="AH30" t="str">
        <f t="shared" si="3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4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8"/>
        <v>pics\\Finik_3.jpg</v>
      </c>
      <c r="AT30">
        <f t="shared" ca="1" si="7"/>
        <v>0.89500230036759498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_Соленый_ли_XXXXX?</v>
      </c>
      <c r="BD30" cm="1">
        <f t="array" aca="1" ref="BD30" ca="1">INDEX($L$26:$L$33,(RANK(AT6,$AT$2:$AT$9)))</f>
        <v>2053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VLOOKUP(B31,audio_list_stym!$A$3:$BP$18,40,FALSE)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VLOOKUP(B31,audio_list_stym!$A$3:$AJ$18,8,FALSE)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2009</v>
      </c>
      <c r="AD31" t="str">
        <f t="shared" ca="1" si="10"/>
        <v>pics\\Finik_1.jpg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7"/>
        <v>pics\\Finik_1.jpg</v>
      </c>
      <c r="AH31" t="str">
        <f t="shared" si="3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4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8"/>
        <v>pics\\Finik_1.jpg</v>
      </c>
      <c r="AT31">
        <f t="shared" ca="1" si="7"/>
        <v>0.16483344692297353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_Пышный_ли_XXXXX?</v>
      </c>
      <c r="BD31" cm="1">
        <f t="array" aca="1" ref="BD31" ca="1">INDEX($L$26:$L$33,(RANK(AT7,$AT$2:$AT$9)))</f>
        <v>2055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VLOOKUP(B32,audio_list_stym!$A$3:$BP$18,40,FALSE)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VLOOKUP(B32,audio_list_stym!$A$3:$AJ$18,8,FALSE)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2025</v>
      </c>
      <c r="AD32" t="str">
        <f t="shared" ca="1" si="10"/>
        <v>pics\\Kokos_1.jpg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7"/>
        <v>pics\\Kokos_1.jpg</v>
      </c>
      <c r="AH32" t="str">
        <f t="shared" si="3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4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8"/>
        <v>pics\\Kokos_1.jpg</v>
      </c>
      <c r="AT32">
        <f t="shared" ca="1" si="7"/>
        <v>0.37128248116638707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sound\\Redkiy_plod.wav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_Крепкий_ли_XXXXX?</v>
      </c>
      <c r="BD32" cm="1">
        <f t="array" aca="1" ref="BD32" ca="1">INDEX($L$26:$L$33,(RANK(AT8,$AT$2:$AT$9)))</f>
        <v>2049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VLOOKUP(B33,audio_list_stym!$A$3:$BP$18,40,FALSE)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VLOOKUP(B33,audio_list_stym!$A$3:$AJ$18,8,FALSE)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2158</v>
      </c>
      <c r="AD33" t="str">
        <f t="shared" ca="1" si="10"/>
        <v>pics\\Injir_6.jpg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7"/>
        <v>pics\\Injir_6.jpg</v>
      </c>
      <c r="AH33" t="str">
        <f t="shared" si="3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4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8"/>
        <v>pics\\Injir_6.jpg</v>
      </c>
      <c r="AT33">
        <f t="shared" ca="1" si="7"/>
        <v>0.60502559072948048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_Круглый_ли_XXXXX?</v>
      </c>
      <c r="BD33" cm="1">
        <f t="array" aca="1" ref="BD33" ca="1">INDEX($L$26:$L$33,(RANK(AT9,$AT$2:$AT$9)))</f>
        <v>2056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VLOOKUP(B34,audio_list_stym!$A$3:$BP$18,40,FALSE)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VLOOKUP(B34,audio_list_stym!$A$3:$AJ$18,8,FALSE)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2204</v>
      </c>
      <c r="AD34" t="str">
        <f t="shared" ca="1" si="10"/>
        <v>pics\\dis52.jpg</v>
      </c>
      <c r="AE34" s="22" t="str">
        <f t="array" aca="1" ref="AE34" ca="1">IF(G34="экспл",INDEX(total_visual_stym!$C$146:$C$209,(RANK(total_visual_stym!E178,total_visual_stym!$E$146:$E$209))),0)</f>
        <v>pics\\dis52.jpg</v>
      </c>
      <c r="AF34" s="22" t="str">
        <f t="shared" si="17"/>
        <v/>
      </c>
      <c r="AG34" t="str">
        <f t="shared" ref="AG34:AG41" si="19">IF(OR(E34=11,E34=13),M34,"")</f>
        <v>pics\\Peper_1.jpg</v>
      </c>
      <c r="AH34">
        <f t="shared" si="3"/>
        <v>0</v>
      </c>
      <c r="AI34" t="s">
        <v>720</v>
      </c>
      <c r="AJ34" t="str">
        <f t="shared" si="4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0.29983184687032294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На_экране_XXXXX._Сырой_ли_он?</v>
      </c>
      <c r="BC34">
        <f>A34</f>
        <v>1205</v>
      </c>
      <c r="BD34" cm="1">
        <f t="array" aca="1" ref="BD34" ca="1">INDEX($L$34:$L$41,(RANK(AT2,$AT$2:$AT$9)))</f>
        <v>2042</v>
      </c>
      <c r="BE34" cm="1">
        <f t="array" aca="1" ref="BE34" ca="1">INDEX(BD2:BD17,(RANK(AT5,$AT$2:$AT$17)))</f>
        <v>2037</v>
      </c>
      <c r="BF34" cm="1">
        <f t="array" aca="1" ref="BF34" ca="1">INDEX(BD18:BD33,(RANK(AT5,$AT$2:$AT$7)))</f>
        <v>2029</v>
      </c>
      <c r="BG34" cm="1">
        <f t="array" aca="1" ref="BG34" ca="1">INDEX(BD42:BD65,(RANK(AT5,$AT$2:$AT$17)))</f>
        <v>2013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VLOOKUP(B35,audio_list_stym!$A$3:$BP$18,40,FALSE)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VLOOKUP(B35,audio_list_stym!$A$3:$AJ$18,8,FALSE)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2182</v>
      </c>
      <c r="AD35" t="str">
        <f t="shared" ca="1" si="10"/>
        <v>pics\\dis30.jpg</v>
      </c>
      <c r="AE35" s="22" t="str">
        <f t="array" aca="1" ref="AE35" ca="1">IF(G35="экспл",INDEX(total_visual_stym!$C$146:$C$209,(RANK(total_visual_stym!E179,total_visual_stym!$E$146:$E$209))),0)</f>
        <v>pics\\dis30.jpg</v>
      </c>
      <c r="AF35" s="22" t="str">
        <f t="shared" si="17"/>
        <v/>
      </c>
      <c r="AG35" t="str">
        <f t="shared" si="19"/>
        <v>pics\\Peper_2.jpg</v>
      </c>
      <c r="AH35">
        <f t="shared" si="3"/>
        <v>0</v>
      </c>
      <c r="AI35" t="s">
        <v>721</v>
      </c>
      <c r="AJ35" t="str">
        <f t="shared" si="4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0.12767913687716748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sound\\Redkiy_plod.wav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Посмотрите,_вот_XXXXX._Черный_ли_он?</v>
      </c>
      <c r="BD35" cm="1">
        <f t="array" aca="1" ref="BD35" ca="1">INDEX($L$34:$L$41,(RANK(AT3,$AT$2:$AT$9)))</f>
        <v>2043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VLOOKUP(B36,audio_list_stym!$A$3:$BP$18,40,FALSE)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VLOOKUP(B36,audio_list_stym!$A$3:$AJ$18,8,FALSE)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2174</v>
      </c>
      <c r="AD36" t="str">
        <f t="shared" ca="1" si="10"/>
        <v>pics\\dis7.jpg</v>
      </c>
      <c r="AE36" s="22" t="str">
        <f t="array" aca="1" ref="AE36" ca="1">IF(G36="экспл",INDEX(total_visual_stym!$C$146:$C$209,(RANK(total_visual_stym!E180,total_visual_stym!$E$146:$E$209))),0)</f>
        <v>pics\\dis7.jpg</v>
      </c>
      <c r="AF36" s="22" t="str">
        <f t="shared" si="17"/>
        <v/>
      </c>
      <c r="AG36" t="str">
        <f t="shared" si="19"/>
        <v>pics\\Peper_3.jpg</v>
      </c>
      <c r="AH36">
        <f t="shared" si="3"/>
        <v>0</v>
      </c>
      <c r="AI36" t="s">
        <v>722</v>
      </c>
      <c r="AJ36" t="str">
        <f t="shared" si="4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0.64172491424075151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sound\\Noviy_plod.wav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Вот_XXXXX._Он_гнилой?</v>
      </c>
      <c r="BD36" cm="1">
        <f t="array" aca="1" ref="BD36" ca="1">INDEX($L$34:$L$41,(RANK(AT4,$AT$2:$AT$9)))</f>
        <v>2044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VLOOKUP(B37,audio_list_stym!$A$3:$BP$18,40,FALSE)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VLOOKUP(B37,audio_list_stym!$A$3:$AJ$18,8,FALSE)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2211</v>
      </c>
      <c r="AD37" t="str">
        <f t="shared" ca="1" si="10"/>
        <v>pics\\dis60.jpg</v>
      </c>
      <c r="AE37" s="22" t="str">
        <f t="array" aca="1" ref="AE37" ca="1">IF(G37="экспл",INDEX(total_visual_stym!$C$146:$C$209,(RANK(total_visual_stym!E181,total_visual_stym!$E$146:$E$209))),0)</f>
        <v>pics\\dis60.jpg</v>
      </c>
      <c r="AF37" s="22" t="str">
        <f t="shared" si="17"/>
        <v/>
      </c>
      <c r="AG37" t="str">
        <f t="shared" si="19"/>
        <v>pics\\Peper_4.jpg</v>
      </c>
      <c r="AH37">
        <f t="shared" si="3"/>
        <v>0</v>
      </c>
      <c r="AI37" t="s">
        <v>723</v>
      </c>
      <c r="AJ37" t="str">
        <f t="shared" si="4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0.10193063260684543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Это_XXXXX._Он_бугристый?</v>
      </c>
      <c r="BD37" cm="1">
        <f t="array" aca="1" ref="BD37" ca="1">INDEX($L$34:$L$41,(RANK(AT5,$AT$2:$AT$9)))</f>
        <v>2046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VLOOKUP(B38,audio_list_stym!$A$3:$BP$18,40,FALSE)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VLOOKUP(B38,audio_list_stym!$A$3:$AJ$18,8,FALSE)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2188</v>
      </c>
      <c r="AD38" t="str">
        <f t="shared" ca="1" si="10"/>
        <v>pics\\dis3.jpg</v>
      </c>
      <c r="AE38" s="22" t="str">
        <f t="array" aca="1" ref="AE38" ca="1">IF(G38="экспл",INDEX(total_visual_stym!$C$146:$C$209,(RANK(total_visual_stym!E182,total_visual_stym!$E$146:$E$209))),0)</f>
        <v>pics\\dis3.jpg</v>
      </c>
      <c r="AF38" s="22" t="str">
        <f t="shared" si="17"/>
        <v/>
      </c>
      <c r="AG38" t="str">
        <f t="shared" si="19"/>
        <v>pics\\Peper_5.jpg</v>
      </c>
      <c r="AH38">
        <f t="shared" si="3"/>
        <v>0</v>
      </c>
      <c r="AI38" t="s">
        <v>724</v>
      </c>
      <c r="AJ38" t="str">
        <f t="shared" si="4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0.37813023832509707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На_картинке_XXXXX._Он_слоеный?</v>
      </c>
      <c r="BD38" cm="1">
        <f t="array" aca="1" ref="BD38" ca="1">INDEX($L$34:$L$41,(RANK(AT6,$AT$2:$AT$9)))</f>
        <v>2045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VLOOKUP(B39,audio_list_stym!$A$3:$BP$18,40,FALSE)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VLOOKUP(B39,audio_list_stym!$A$3:$AJ$18,8,FALSE)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2202</v>
      </c>
      <c r="AD39" t="str">
        <f t="shared" ca="1" si="10"/>
        <v>pics\\dis47.jpg</v>
      </c>
      <c r="AE39" s="22" t="str">
        <f t="array" aca="1" ref="AE39" ca="1">IF(G39="экспл",INDEX(total_visual_stym!$C$146:$C$209,(RANK(total_visual_stym!E183,total_visual_stym!$E$146:$E$209))),0)</f>
        <v>pics\\dis47.jpg</v>
      </c>
      <c r="AF39" s="22" t="str">
        <f>IF(ISTEXT(AR39),AR39,IF(ISTEXT(AS39),AS39,""))</f>
        <v/>
      </c>
      <c r="AG39" t="str">
        <f t="shared" si="19"/>
        <v>pics\\Peper_6.jpg</v>
      </c>
      <c r="AH39">
        <f t="shared" si="3"/>
        <v>0</v>
      </c>
      <c r="AI39" t="s">
        <v>725</v>
      </c>
      <c r="AJ39" t="str">
        <f t="shared" si="4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9.7227201045341438E-2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На_мониторе_XXXXX._Хрустящий_ли_он?</v>
      </c>
      <c r="BD39" cm="1">
        <f t="array" aca="1" ref="BD39" ca="1">INDEX($L$34:$L$41,(RANK(AT7,$AT$2:$AT$9)))</f>
        <v>2047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VLOOKUP(B40,audio_list_stym!$A$3:$BP$18,40,FALSE)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VLOOKUP(B40,audio_list_stym!$A$3:$AJ$18,8,FALSE)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2196</v>
      </c>
      <c r="AD40" t="str">
        <f t="shared" ca="1" si="10"/>
        <v>pics\\dis40.jpg</v>
      </c>
      <c r="AE40" s="22" t="str">
        <f t="array" aca="1" ref="AE40" ca="1">IF(G40="экспл",INDEX(total_visual_stym!$C$146:$C$209,(RANK(total_visual_stym!E184,total_visual_stym!$E$146:$E$209))),0)</f>
        <v>pics\\dis40.jpg</v>
      </c>
      <c r="AF40" s="22" t="str">
        <f>IF(ISTEXT(AR40),AR40,IF(ISTEXT(AS40),AS40,""))</f>
        <v/>
      </c>
      <c r="AG40" t="str">
        <f t="shared" si="19"/>
        <v>pics\\Peper_7.jpg</v>
      </c>
      <c r="AH40">
        <f t="shared" si="3"/>
        <v>0</v>
      </c>
      <c r="AI40" t="s">
        <v>726</v>
      </c>
      <c r="AJ40" t="str">
        <f t="shared" si="4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0.78107676541379167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Перед_Вами_XXXXX._Блестит_ли_он?</v>
      </c>
      <c r="BD40" cm="1">
        <f t="array" aca="1" ref="BD40" ca="1">INDEX($L$34:$L$41,(RANK(AT8,$AT$2:$AT$9)))</f>
        <v>2041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VLOOKUP(B41,audio_list_stym!$A$3:$BP$18,40,FALSE)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VLOOKUP(B41,audio_list_stym!$A$3:$AJ$18,8,FALSE)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2216</v>
      </c>
      <c r="AD41" t="str">
        <f t="shared" ca="1" si="10"/>
        <v>pics\\dis59.jpg</v>
      </c>
      <c r="AE41" s="22" t="str">
        <f t="array" aca="1" ref="AE41" ca="1">IF(G41="экспл",INDEX(total_visual_stym!$C$146:$C$209,(RANK(total_visual_stym!E185,total_visual_stym!$E$146:$E$209))),0)</f>
        <v>pics\\dis59.jpg</v>
      </c>
      <c r="AF41" s="22" t="str">
        <f t="shared" ref="AF41:AF55" si="21">IF(ISTEXT(AR41),AR41,IF(ISTEXT(AS41),AS41,""))</f>
        <v/>
      </c>
      <c r="AG41" t="str">
        <f t="shared" si="19"/>
        <v>pics\\Peper_8.jpg</v>
      </c>
      <c r="AH41">
        <f t="shared" si="3"/>
        <v>0</v>
      </c>
      <c r="AI41" t="s">
        <v>727</v>
      </c>
      <c r="AJ41" t="str">
        <f t="shared" si="4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0.12843646409763088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Вы_видите_XXXXX._Он_цитрусовый?</v>
      </c>
      <c r="BD41" cm="1">
        <f t="array" aca="1" ref="BD41" ca="1">INDEX($L$34:$L$41,(RANK(AT9,$AT$2:$AT$9)))</f>
        <v>2048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VLOOKUP(B42,audio_list_stym!$A$3:$BP$18,40,FALSE)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VLOOKUP(B42,audio_list_stym!$A$3:$AJ$18,8,FALSE)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2165</v>
      </c>
      <c r="AD42" t="str">
        <f t="shared" ca="1" si="10"/>
        <v>pics\\Tikva_5.jpg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pics\\Tikva_5.jpg</v>
      </c>
      <c r="AH42" t="str">
        <f t="shared" si="3"/>
        <v>sound\\Tropic</v>
      </c>
      <c r="AI42" t="s">
        <v>728</v>
      </c>
      <c r="AJ42" t="str">
        <f t="shared" si="4"/>
        <v>pics\\Tikva</v>
      </c>
      <c r="AL42" t="str">
        <f t="shared" si="5"/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2">IF(AH42="sound\\Tropic",AQ18,"")</f>
        <v>pics\\Tikva_5.jpg</v>
      </c>
      <c r="AT42">
        <f t="shared" ca="1" si="7"/>
        <v>0.56087030497786805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_Чистый_ли_БАНАН?</v>
      </c>
      <c r="BC42">
        <f>A42</f>
        <v>1206</v>
      </c>
      <c r="BD42" cm="1">
        <f t="array" aca="1" ref="BD42" ca="1">INDEX($L$42:$L$49,(RANK(AT2,$AT$2:$AT$9)))</f>
        <v>2002</v>
      </c>
      <c r="BE42" cm="1">
        <f t="array" aca="1" ref="BE42" ca="1">INDEX(BD2:BD17,(RANK(AT6,$AT$2:$AT17)))</f>
        <v>2064</v>
      </c>
      <c r="BF42" cm="1">
        <f t="array" aca="1" ref="BF42" ca="1">INDEX(BD26:BD41,(RANK(AT6,$AT$2:$AT$17)))</f>
        <v>2056</v>
      </c>
      <c r="BG42" cm="1">
        <f t="array" aca="1" ref="BG42" ca="1">INDEX(BD50:BD65,(RANK(AT6,$AT$2:$AT$17)))</f>
        <v>2016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VLOOKUP(B43,audio_list_stym!$A$3:$BP$18,40,FALSE)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VLOOKUP(B43,audio_list_stym!$A$3:$AJ$18,8,FALSE)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2168</v>
      </c>
      <c r="AD43" t="str">
        <f t="shared" ca="1" si="10"/>
        <v>pics\\Tikva_8.jpg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pics\\Tikva_8.jpg</v>
      </c>
      <c r="AH43" t="str">
        <f t="shared" si="3"/>
        <v>sound\\Tropic</v>
      </c>
      <c r="AI43" t="s">
        <v>729</v>
      </c>
      <c r="AJ43" t="str">
        <f t="shared" si="4"/>
        <v>pics\\Tikva</v>
      </c>
      <c r="AL43" t="str">
        <f t="shared" si="5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2"/>
        <v>pics\\Tikva_8.jpg</v>
      </c>
      <c r="AT43">
        <f t="shared" ca="1" si="7"/>
        <v>0.89249094229550208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_Свежий_ли_БАНАН?</v>
      </c>
      <c r="BD43" cm="1">
        <f t="array" aca="1" ref="BD43" ca="1">INDEX($L$42:$L$49,(RANK(AT3,$AT$2:$AT$9)))</f>
        <v>2003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VLOOKUP(B44,audio_list_stym!$A$3:$BP$18,40,FALSE)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VLOOKUP(B44,audio_list_stym!$A$3:$AJ$18,8,FALSE)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2163</v>
      </c>
      <c r="AD44" t="str">
        <f t="shared" ca="1" si="10"/>
        <v>pics\\Tikva_3.jpg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pics\\Tikva_3.jpg</v>
      </c>
      <c r="AH44" t="str">
        <f t="shared" si="3"/>
        <v>sound\\Tropic</v>
      </c>
      <c r="AI44" t="s">
        <v>730</v>
      </c>
      <c r="AJ44" t="str">
        <f t="shared" si="4"/>
        <v>pics\\Tikva</v>
      </c>
      <c r="AL44" t="str">
        <f t="shared" si="5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2"/>
        <v>pics\\Tikva_3.jpg</v>
      </c>
      <c r="AT44">
        <f t="shared" ca="1" si="7"/>
        <v>1.2993213252686986E-2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_Жаренный_ли_БАНАН?</v>
      </c>
      <c r="BD44" cm="1">
        <f t="array" aca="1" ref="BD44" ca="1">INDEX($L$42:$L$49,(RANK(AT4,$AT$2:$AT$9)))</f>
        <v>2004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VLOOKUP(B45,audio_list_stym!$A$3:$BP$18,40,FALSE)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VLOOKUP(B45,audio_list_stym!$A$3:$AJ$18,8,FALSE)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2059</v>
      </c>
      <c r="AD45" t="str">
        <f t="shared" ca="1" si="10"/>
        <v>pics\\Tomat_3.jpg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pics\\Tomat_3.jpg</v>
      </c>
      <c r="AH45" t="str">
        <f t="shared" si="3"/>
        <v>sound\\Tropic</v>
      </c>
      <c r="AI45" t="s">
        <v>731</v>
      </c>
      <c r="AJ45" t="str">
        <f t="shared" si="4"/>
        <v>pics\\Tikva</v>
      </c>
      <c r="AL45" t="str">
        <f t="shared" si="5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2"/>
        <v>pics\\Tomat_3.jpg</v>
      </c>
      <c r="AT45">
        <f t="shared" ca="1" si="7"/>
        <v>0.14074835488521542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_Сладкий_ли_БАНАН?</v>
      </c>
      <c r="BD45" cm="1">
        <f t="array" aca="1" ref="BD45" ca="1">INDEX($L$42:$L$49,(RANK(AT5,$AT$2:$AT$9)))</f>
        <v>2006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VLOOKUP(B46,audio_list_stym!$A$3:$BP$18,40,FALSE)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VLOOKUP(B46,audio_list_stym!$A$3:$AJ$18,8,FALSE)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2058</v>
      </c>
      <c r="AD46" t="str">
        <f t="shared" ca="1" si="10"/>
        <v>pics\\Tomat_2.jpg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pics\\Tomat_2.jpg</v>
      </c>
      <c r="AH46" t="str">
        <f t="shared" si="3"/>
        <v>sound\\Tropic</v>
      </c>
      <c r="AI46" t="s">
        <v>732</v>
      </c>
      <c r="AJ46" t="str">
        <f t="shared" si="4"/>
        <v>pics\\Tikva</v>
      </c>
      <c r="AL46" t="str">
        <f t="shared" si="5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2"/>
        <v>pics\\Tomat_2.jpg</v>
      </c>
      <c r="AT46">
        <f t="shared" ca="1" si="7"/>
        <v>5.3727894115023989E-2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_Влажный_ли_БАНАН?</v>
      </c>
      <c r="BD46" cm="1">
        <f t="array" aca="1" ref="BD46" ca="1">INDEX($L$42:$L$49,(RANK(AT6,$AT$2:$AT$9)))</f>
        <v>2005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VLOOKUP(B47,audio_list_stym!$A$3:$BP$18,40,FALSE)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VLOOKUP(B47,audio_list_stym!$A$3:$AJ$18,8,FALSE)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2047</v>
      </c>
      <c r="AD47" t="str">
        <f t="shared" ca="1" si="10"/>
        <v>pics\\Peper_7.jpg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pics\\Peper_7.jpg</v>
      </c>
      <c r="AH47" t="str">
        <f t="shared" si="3"/>
        <v>sound\\Tropic</v>
      </c>
      <c r="AI47" t="s">
        <v>733</v>
      </c>
      <c r="AJ47" t="str">
        <f t="shared" si="4"/>
        <v>pics\\Tikva</v>
      </c>
      <c r="AL47" t="str">
        <f t="shared" si="5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2"/>
        <v>pics\\Peper_7.jpg</v>
      </c>
      <c r="AT47">
        <f t="shared" ca="1" si="7"/>
        <v>0.66333602728667673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_Съедобный_ли_БАНАН?</v>
      </c>
      <c r="BD47" cm="1">
        <f t="array" aca="1" ref="BD47" ca="1">INDEX($L$42:$L$49,(RANK(AT7,$AT$2:$AT$9)))</f>
        <v>2007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VLOOKUP(B48,audio_list_stym!$A$3:$BP$18,40,FALSE)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VLOOKUP(B48,audio_list_stym!$A$3:$AJ$18,8,FALSE)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2044</v>
      </c>
      <c r="AD48" t="str">
        <f t="shared" ca="1" si="10"/>
        <v>pics\\Peper_4.jpg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pics\\Peper_4.jpg</v>
      </c>
      <c r="AH48" t="str">
        <f t="shared" si="3"/>
        <v>sound\\Tropic</v>
      </c>
      <c r="AI48" t="s">
        <v>734</v>
      </c>
      <c r="AJ48" t="str">
        <f t="shared" si="4"/>
        <v>pics\\Tikva</v>
      </c>
      <c r="AL48" t="str">
        <f t="shared" si="5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2"/>
        <v>pics\\Peper_4.jpg</v>
      </c>
      <c r="AT48">
        <f t="shared" ca="1" si="7"/>
        <v>0.14065785764801242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sound\\Redkiy_plod.wav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_Сиреневый_ли_БАНАН?</v>
      </c>
      <c r="BD48" cm="1">
        <f t="array" aca="1" ref="BD48" ca="1">INDEX($L$42:$L$49,(RANK(AT8,$AT$2:$AT$9)))</f>
        <v>2001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VLOOKUP(B49,audio_list_stym!$A$3:$BP$18,40,FALSE)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VLOOKUP(B49,audio_list_stym!$A$3:$AJ$18,8,FALSE)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2162</v>
      </c>
      <c r="AD49" t="str">
        <f t="shared" ca="1" si="10"/>
        <v>pics\\Tikva_2.jpg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pics\\Tikva_2.jpg</v>
      </c>
      <c r="AH49" t="str">
        <f t="shared" si="3"/>
        <v>sound\\Tropic</v>
      </c>
      <c r="AI49" t="s">
        <v>735</v>
      </c>
      <c r="AJ49" t="str">
        <f t="shared" si="4"/>
        <v>pics\\Tikva</v>
      </c>
      <c r="AL49" t="str">
        <f>IF(OR(AJ49="pics\\Redis",AJ49="pics\\Goroh",AJ49="pics\\Tikva",AJ49="pics\\Peper",AJ49="pics\\Tomat"),AI49, )</f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2"/>
        <v>pics\\Tikva_2.jpg</v>
      </c>
      <c r="AT49">
        <f t="shared" ca="1" si="7"/>
        <v>0.52858356256790584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_Репчатый_ли_БАНАН?</v>
      </c>
      <c r="BD49" cm="1">
        <f t="array" aca="1" ref="BD49" ca="1">INDEX($L$42:$L$49,(RANK(AT9,$AT$2:$AT$9)))</f>
        <v>2008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VLOOKUP(B50,audio_list_stym!$A$3:$BP$18,40,FALSE)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VLOOKUP(B50,audio_list_stym!$A$3:$AJ$18,8,FALSE)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2229</v>
      </c>
      <c r="AD50" t="str">
        <f t="shared" ca="1" si="10"/>
        <v>pics\\dis10.jpg</v>
      </c>
      <c r="AE50" s="22" t="str">
        <f t="array" aca="1" ref="AE50" ca="1">IF(G50="экспл",INDEX(total_visual_stym!$C$146:$C$209,(RANK(total_visual_stym!E194,total_visual_stym!$E$146:$E$209))),0)</f>
        <v>pics\\dis10.jpg</v>
      </c>
      <c r="AF50" s="22" t="str">
        <f t="shared" si="21"/>
        <v/>
      </c>
      <c r="AG50" t="str">
        <f t="shared" ref="AG50:AG57" si="23">IF(OR(E50=11,E50=13),M50,"")</f>
        <v>pics\\Finik_1.jpg</v>
      </c>
      <c r="AH50">
        <f t="shared" si="3"/>
        <v>0</v>
      </c>
      <c r="AT50">
        <f t="shared" ca="1" si="7"/>
        <v>0.21609630536166657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На_экране_ФИНИК._Коричневый_ли_он?</v>
      </c>
      <c r="BC50">
        <f>A50</f>
        <v>1207</v>
      </c>
      <c r="BD50" cm="1">
        <f t="array" aca="1" ref="BD50" ca="1">INDEX($L$50:$L$57,(RANK(AT2,$AT$2:$AT$9)))</f>
        <v>2010</v>
      </c>
      <c r="BE50" cm="1">
        <f t="array" aca="1" ref="BE50" ca="1">INDEX(BD2:BD17,(RANK(AT7,$AT$2:$AT$17)))</f>
        <v>2033</v>
      </c>
      <c r="BF50" cm="1">
        <f t="array" aca="1" ref="BF50" ca="1">INDEX(BD18:BD49,(RANK(AT7,$AT$2:$AT$17)))</f>
        <v>2049</v>
      </c>
      <c r="BG50" cm="1">
        <f t="array" aca="1" ref="BG50" ca="1">INDEX(BD58:BD65,(RANK(AT7,$AT$2:$AT$9)))</f>
        <v>2017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VLOOKUP(B51,audio_list_stym!$A$3:$BP$18,40,FALSE)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VLOOKUP(B51,audio_list_stym!$A$3:$AJ$18,8,FALSE)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2191</v>
      </c>
      <c r="AD51" t="str">
        <f t="shared" ca="1" si="10"/>
        <v>pics\\dis26.jpg</v>
      </c>
      <c r="AE51" s="22" t="str">
        <f t="array" aca="1" ref="AE51" ca="1">IF(G51="экспл",INDEX(total_visual_stym!$C$146:$C$209,(RANK(total_visual_stym!E195,total_visual_stym!$E$146:$E$209))),0)</f>
        <v>pics\\dis26.jpg</v>
      </c>
      <c r="AF51" s="22" t="str">
        <f t="shared" si="21"/>
        <v/>
      </c>
      <c r="AG51" t="str">
        <f t="shared" si="23"/>
        <v>pics\\Finik_2.jpg</v>
      </c>
      <c r="AH51">
        <f t="shared" si="3"/>
        <v>0</v>
      </c>
      <c r="AT51">
        <f t="shared" ca="1" si="7"/>
        <v>0.47870329400128864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Посмотрите,_вот_ФИНИК._Сахаристый_ли_он?</v>
      </c>
      <c r="BD51" cm="1">
        <f t="array" aca="1" ref="BD51" ca="1">INDEX($L$50:$L$57,(RANK(AT3,$AT$2:$AT$9)))</f>
        <v>2011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VLOOKUP(B52,audio_list_stym!$A$3:$BP$18,40,FALSE)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VLOOKUP(B52,audio_list_stym!$A$3:$AJ$18,8,FALSE)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2192</v>
      </c>
      <c r="AD52" t="str">
        <f t="shared" ca="1" si="10"/>
        <v>pics\\dis32.jpg</v>
      </c>
      <c r="AE52" s="22" t="str">
        <f t="array" aca="1" ref="AE52" ca="1">IF(G52="экспл",INDEX(total_visual_stym!$C$146:$C$209,(RANK(total_visual_stym!E196,total_visual_stym!$E$146:$E$209))),0)</f>
        <v>pics\\dis32.jpg</v>
      </c>
      <c r="AF52" s="22" t="str">
        <f t="shared" si="21"/>
        <v/>
      </c>
      <c r="AG52" t="str">
        <f t="shared" si="23"/>
        <v>pics\\Finik_3.jpg</v>
      </c>
      <c r="AH52">
        <f t="shared" si="3"/>
        <v>0</v>
      </c>
      <c r="AT52">
        <f t="shared" ca="1" si="7"/>
        <v>0.9188445128268895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Вот_ФИНИК._Он_скользкий?</v>
      </c>
      <c r="BD52" cm="1">
        <f t="array" aca="1" ref="BD52" ca="1">INDEX($L$50:$L$57,(RANK(AT4,$AT$2:$AT$9)))</f>
        <v>2012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VLOOKUP(B53,audio_list_stym!$A$3:$BP$18,40,FALSE)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VLOOKUP(B53,audio_list_stym!$A$3:$AJ$18,8,FALSE)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2214</v>
      </c>
      <c r="AD53" t="str">
        <f t="shared" ca="1" si="10"/>
        <v>pics\\dis63.jpg</v>
      </c>
      <c r="AE53" s="22" t="str">
        <f t="array" aca="1" ref="AE53" ca="1">IF(G53="экспл",INDEX(total_visual_stym!$C$146:$C$209,(RANK(total_visual_stym!E197,total_visual_stym!$E$146:$E$209))),0)</f>
        <v>pics\\dis63.jpg</v>
      </c>
      <c r="AF53" s="22" t="str">
        <f t="shared" si="21"/>
        <v/>
      </c>
      <c r="AG53" t="str">
        <f t="shared" si="23"/>
        <v>pics\\Finik_4.jpg</v>
      </c>
      <c r="AH53">
        <f t="shared" si="3"/>
        <v>0</v>
      </c>
      <c r="AT53">
        <f t="shared" ca="1" si="7"/>
        <v>0.39818866729188684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Это_ФИНИК._Ломкий_ли_он?</v>
      </c>
      <c r="BD53" cm="1">
        <f t="array" aca="1" ref="BD53" ca="1">INDEX($L$50:$L$57,(RANK(AT5,$AT$2:$AT$9)))</f>
        <v>2014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VLOOKUP(B54,audio_list_stym!$A$3:$BP$18,40,FALSE)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VLOOKUP(B54,audio_list_stym!$A$3:$AJ$18,8,FALSE)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2206</v>
      </c>
      <c r="AD54" t="str">
        <f t="shared" ca="1" si="10"/>
        <v>pics\\dis50.jpg</v>
      </c>
      <c r="AE54" s="22" t="str">
        <f t="array" aca="1" ref="AE54" ca="1">IF(G54="экспл",INDEX(total_visual_stym!$C$146:$C$209,(RANK(total_visual_stym!E198,total_visual_stym!$E$146:$E$209))),0)</f>
        <v>pics\\dis50.jpg</v>
      </c>
      <c r="AF54" s="22" t="str">
        <f t="shared" si="21"/>
        <v/>
      </c>
      <c r="AG54" t="str">
        <f t="shared" si="23"/>
        <v>pics\\Finik_5.jpg</v>
      </c>
      <c r="AH54">
        <f t="shared" si="3"/>
        <v>0</v>
      </c>
      <c r="AI54" s="11"/>
      <c r="AT54">
        <f t="shared" ca="1" si="7"/>
        <v>1.1686412515449107E-2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На_картинке_ФИНИК._Мохнатый_ли_он?</v>
      </c>
      <c r="BD54" cm="1">
        <f t="array" aca="1" ref="BD54" ca="1">INDEX($L$50:$L$57,(RANK(AT6,$AT$2:$AT$9)))</f>
        <v>2013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VLOOKUP(B55,audio_list_stym!$A$3:$BP$18,40,FALSE)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VLOOKUP(B55,audio_list_stym!$A$3:$AJ$18,8,FALSE)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2193</v>
      </c>
      <c r="AD55" t="str">
        <f t="shared" ca="1" si="10"/>
        <v>pics\\dis2.jpg</v>
      </c>
      <c r="AE55" s="22" t="str">
        <f t="array" aca="1" ref="AE55" ca="1">IF(G55="экспл",INDEX(total_visual_stym!$C$146:$C$209,(RANK(total_visual_stym!E199,total_visual_stym!$E$146:$E$209))),0)</f>
        <v>pics\\dis2.jpg</v>
      </c>
      <c r="AF55" s="22" t="str">
        <f t="shared" si="21"/>
        <v/>
      </c>
      <c r="AG55" t="str">
        <f t="shared" si="23"/>
        <v>pics\\Finik_6.jpg</v>
      </c>
      <c r="AH55">
        <f t="shared" si="3"/>
        <v>0</v>
      </c>
      <c r="AT55">
        <f t="shared" ca="1" si="7"/>
        <v>0.67403626087664192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На_мониторе_ФИНИК._Он_сморщенный?</v>
      </c>
      <c r="BD55" cm="1">
        <f t="array" aca="1" ref="BD55" ca="1">INDEX($L$50:$L$57,(RANK(AT7,$AT$2:$AT$9)))</f>
        <v>2015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VLOOKUP(B56,audio_list_stym!$A$3:$BP$18,40,FALSE)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VLOOKUP(B56,audio_list_stym!$A$3:$AJ$18,8,FALSE)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2200</v>
      </c>
      <c r="AD56" t="str">
        <f t="shared" ca="1" si="10"/>
        <v>pics\\dis57.jpg</v>
      </c>
      <c r="AE56" s="22" t="str">
        <f t="array" aca="1" ref="AE56" ca="1">IF(G56="экспл",INDEX(total_visual_stym!$C$146:$C$209,(RANK(total_visual_stym!E200,total_visual_stym!$E$146:$E$209))),0)</f>
        <v>pics\\dis57.jpg</v>
      </c>
      <c r="AF56" s="22" t="str">
        <f>IF(ISTEXT(AR56),AR56,IF(ISTEXT(AS56),AS56,""))</f>
        <v/>
      </c>
      <c r="AG56" t="str">
        <f t="shared" si="23"/>
        <v>pics\\Finik_7.jpg</v>
      </c>
      <c r="AH56">
        <f t="shared" si="3"/>
        <v>0</v>
      </c>
      <c r="AT56">
        <f t="shared" ca="1" si="7"/>
        <v>0.28656568944615424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Перед_Вами_ФИНИК._Он_с_косточкой?</v>
      </c>
      <c r="BD56" cm="1">
        <f t="array" aca="1" ref="BD56" ca="1">INDEX($L$50:$L$57,(RANK(AT8,$AT$2:$AT$9)))</f>
        <v>2009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VLOOKUP(B57,audio_list_stym!$A$3:$BP$18,40,FALSE)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VLOOKUP(B57,audio_list_stym!$A$3:$AJ$18,8,FALSE)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2212</v>
      </c>
      <c r="AD57" t="str">
        <f t="shared" ca="1" si="10"/>
        <v>pics\\dis61.jpg</v>
      </c>
      <c r="AE57" s="22" t="str">
        <f t="array" aca="1" ref="AE57" ca="1">IF(G57="экспл",INDEX(total_visual_stym!$C$146:$C$209,(RANK(total_visual_stym!E201,total_visual_stym!$E$146:$E$209))),0)</f>
        <v>pics\\dis61.jpg</v>
      </c>
      <c r="AF57" s="22" t="str">
        <f>IF(ISTEXT(AR57),AR57,IF(ISTEXT(AS57),AS57,""))</f>
        <v/>
      </c>
      <c r="AG57" t="str">
        <f t="shared" si="23"/>
        <v>pics\\Finik_8.jpg</v>
      </c>
      <c r="AH57">
        <f t="shared" si="3"/>
        <v>0</v>
      </c>
      <c r="AI57" s="11"/>
      <c r="AT57">
        <f t="shared" ca="1" si="7"/>
        <v>7.8349645619547159E-2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Вы_видите_ФИНИК._Он_треугольный?</v>
      </c>
      <c r="BD57" cm="1">
        <f t="array" aca="1" ref="BD57" ca="1">INDEX($L$50:$L$57,(RANK(AT9,$AT$2:$AT$9)))</f>
        <v>2016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VLOOKUP(B58,audio_list_stym!$A$3:$BP$18,40,FALSE)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VLOOKUP(B58,audio_list_stym!$A$3:$AJ$18,8,FALSE)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2153</v>
      </c>
      <c r="AD58" t="str">
        <f t="shared" ca="1" si="10"/>
        <v>pics\\Injir_1.jpg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4">IF(ISTEXT(AR58),AR58,IF(ISTEXT(AS58),AS58,""))</f>
        <v>pics\\Injir_1.jpg</v>
      </c>
      <c r="AH58" t="str">
        <f t="shared" si="3"/>
        <v>sound\\Ogorod</v>
      </c>
      <c r="AI58" s="11"/>
      <c r="AR58" t="str">
        <f t="shared" ref="AR58:AR73" ca="1" si="25">IF(AH58="sound\\Ogorod",AP10,"")</f>
        <v>pics\\Injir_1.jpg</v>
      </c>
      <c r="AT58">
        <f t="shared" ca="1" si="7"/>
        <v>0.46042709181856656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sound\\Redkiy_plod.wav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_Рыхлый_ли_XXXXX?</v>
      </c>
      <c r="BC58">
        <f>A58</f>
        <v>1208</v>
      </c>
      <c r="BD58" cm="1">
        <f t="array" aca="1" ref="BD58" ca="1">INDEX($L$58:$L$65,(RANK(AT2,$AT$2:$AT$9)))</f>
        <v>2018</v>
      </c>
      <c r="BE58" cm="1">
        <f t="array" aca="1" ref="BE58" ca="1">INDEX(BD2:BD17,(RANK(AT8,$AT$2:$AT$17)))</f>
        <v>2058</v>
      </c>
      <c r="BF58" cm="1">
        <f t="array" aca="1" ref="BF58" ca="1">INDEX(BD18:BD33,(RANK(AT8,$AT$2:$AT$17)))</f>
        <v>2026</v>
      </c>
      <c r="BG58" cm="1">
        <f t="array" aca="1" ref="BG58" ca="1">INDEX(BD42:BD57,(RANK(AT8,$AT$2:$AT$9)))</f>
        <v>2002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VLOOKUP(B59,audio_list_stym!$A$3:$BP$18,40,FALSE)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VLOOKUP(B59,audio_list_stym!$A$3:$AJ$18,8,FALSE)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2029</v>
      </c>
      <c r="AD59" t="str">
        <f t="shared" ca="1" si="10"/>
        <v>pics\\Kokos_5.jpg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4"/>
        <v>pics\\Kokos_5.jpg</v>
      </c>
      <c r="AH59" t="str">
        <f t="shared" si="3"/>
        <v>sound\\Ogorod</v>
      </c>
      <c r="AR59" t="str">
        <f t="shared" ca="1" si="25"/>
        <v>pics\\Kokos_5.jpg</v>
      </c>
      <c r="AT59">
        <f t="shared" ca="1" si="7"/>
        <v>0.34229658052765166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_В_стручке_ли_XXXXX?</v>
      </c>
      <c r="BD59" cm="1">
        <f t="array" aca="1" ref="BD59" ca="1">INDEX($L$58:$L$65,(RANK(AT3,$AT$2:$AT$9)))</f>
        <v>2019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VLOOKUP(B60,audio_list_stym!$A$3:$BP$18,40,FALSE)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VLOOKUP(B60,audio_list_stym!$A$3:$AJ$18,8,FALSE)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2028</v>
      </c>
      <c r="AD60" t="str">
        <f t="shared" ca="1" si="10"/>
        <v>pics\\Kokos_4.jpg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4"/>
        <v>pics\\Kokos_4.jpg</v>
      </c>
      <c r="AH60" t="str">
        <f t="shared" si="3"/>
        <v>sound\\Ogorod</v>
      </c>
      <c r="AR60" t="str">
        <f t="shared" ca="1" si="25"/>
        <v>pics\\Kokos_4.jpg</v>
      </c>
      <c r="AT60">
        <f t="shared" ca="1" si="7"/>
        <v>0.62683062461060113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_Ядовитый_ли_XXXXX?</v>
      </c>
      <c r="BD60" cm="1">
        <f t="array" aca="1" ref="BD60" ca="1">INDEX($L$58:$L$65,(RANK(AT4,$AT$2:$AT$9)))</f>
        <v>2020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VLOOKUP(B61,audio_list_stym!$A$3:$BP$18,40,FALSE)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VLOOKUP(B61,audio_list_stym!$A$3:$AJ$18,8,FALSE)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2030</v>
      </c>
      <c r="AD61" t="str">
        <f t="shared" ca="1" si="10"/>
        <v>pics\\Kokos_6.jpg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4"/>
        <v>pics\\Kokos_6.jpg</v>
      </c>
      <c r="AH61" t="str">
        <f t="shared" si="3"/>
        <v>sound\\Ogorod</v>
      </c>
      <c r="AR61" t="str">
        <f t="shared" ca="1" si="25"/>
        <v>pics\\Kokos_6.jpg</v>
      </c>
      <c r="AT61">
        <f t="shared" ca="1" si="7"/>
        <v>0.16868202693954348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_Полосатый_ли_XXXXX?</v>
      </c>
      <c r="BD61" cm="1">
        <f t="array" aca="1" ref="BD61" ca="1">INDEX($L$58:$L$65,(RANK(AT5,$AT$2:$AT$9)))</f>
        <v>2022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VLOOKUP(B62,audio_list_stym!$A$3:$BP$18,40,FALSE)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VLOOKUP(B62,audio_list_stym!$A$3:$AJ$18,8,FALSE)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2156</v>
      </c>
      <c r="AD62" t="str">
        <f t="shared" ca="1" si="10"/>
        <v>pics\\Injir_4.jpg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4"/>
        <v>pics\\Injir_4.jpg</v>
      </c>
      <c r="AH62" t="str">
        <f t="shared" si="3"/>
        <v>sound\\Ogorod</v>
      </c>
      <c r="AR62" t="str">
        <f t="shared" ca="1" si="25"/>
        <v>pics\\Injir_4.jpg</v>
      </c>
      <c r="AT62">
        <f t="shared" ca="1" si="7"/>
        <v>0.93821574485485026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_Плоский_ли_XXXXX?</v>
      </c>
      <c r="BD62" cm="1">
        <f t="array" aca="1" ref="BD62" ca="1">INDEX($L$58:$L$65,(RANK(AT6,$AT$2:$AT$9)))</f>
        <v>2021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VLOOKUP(B63,audio_list_stym!$A$3:$BP$18,40,FALSE)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VLOOKUP(B63,audio_list_stym!$A$3:$AJ$18,8,FALSE)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2010</v>
      </c>
      <c r="AD63" t="str">
        <f t="shared" ca="1" si="10"/>
        <v>pics\\Finik_2.jpg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4"/>
        <v>pics\\Finik_2.jpg</v>
      </c>
      <c r="AH63" t="str">
        <f t="shared" si="3"/>
        <v>sound\\Ogorod</v>
      </c>
      <c r="AR63" t="str">
        <f t="shared" ca="1" si="25"/>
        <v>pics\\Finik_2.jpg</v>
      </c>
      <c r="AT63">
        <f t="shared" ca="1" si="7"/>
        <v>0.67989318363243578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_Толченый_ли_XXXXX?</v>
      </c>
      <c r="BD63" cm="1">
        <f t="array" aca="1" ref="BD63" ca="1">INDEX($L$58:$L$65,(RANK(AT7,$AT$2:$AT$9)))</f>
        <v>2023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VLOOKUP(B64,audio_list_stym!$A$3:$BP$18,40,FALSE)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VLOOKUP(B64,audio_list_stym!$A$3:$AJ$18,8,FALSE)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2013</v>
      </c>
      <c r="AD64" t="str">
        <f t="shared" ca="1" si="10"/>
        <v>pics\\Finik_5.jpg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4"/>
        <v>pics\\Finik_5.jpg</v>
      </c>
      <c r="AH64" t="str">
        <f t="shared" si="3"/>
        <v>sound\\Ogorod</v>
      </c>
      <c r="AI64" s="11"/>
      <c r="AR64" t="str">
        <f t="shared" ca="1" si="25"/>
        <v>pics\\Finik_5.jpg</v>
      </c>
      <c r="AT64">
        <f t="shared" ca="1" si="7"/>
        <v>0.23463611408673413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_Зеленый_ли_XXXXX?</v>
      </c>
      <c r="BD64" cm="1">
        <f t="array" aca="1" ref="BD64" ca="1">INDEX($L$58:$L$65,(RANK(AT8,$AT$2:$AT$9)))</f>
        <v>2017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VLOOKUP(B65,audio_list_stym!$A$3:$BP$18,40,FALSE)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VLOOKUP(B65,audio_list_stym!$A$3:$AJ$18,8,FALSE)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2032</v>
      </c>
      <c r="AD65" t="str">
        <f t="shared" ca="1" si="10"/>
        <v>pics\\Kokos_8.jpg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4"/>
        <v>pics\\Kokos_8.jpg</v>
      </c>
      <c r="AH65" t="str">
        <f t="shared" si="3"/>
        <v>sound\\Ogorod</v>
      </c>
      <c r="AR65" t="str">
        <f t="shared" ca="1" si="25"/>
        <v>pics\\Kokos_8.jpg</v>
      </c>
      <c r="AT65">
        <f t="shared" ca="1" si="7"/>
        <v>0.18468243942102558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_Легкий_ли_XXXXX?</v>
      </c>
      <c r="BD65" cm="1">
        <f t="array" aca="1" ref="BD65" ca="1">INDEX($L$58:$L$65,(RANK(AT9,$AT$2:$AT$9)))</f>
        <v>2024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VLOOKUP(B66,audio_list_stym!$A$3:$BP$18,40,FALSE)</f>
        <v>17</v>
      </c>
      <c r="F66" t="str">
        <f>VLOOKUP(E66,metki!$A$2:$B$9,2,FALSE)</f>
        <v>экспл_новые_без_названия</v>
      </c>
      <c r="G66" t="str">
        <f t="shared" ref="G66:G129" si="26">LEFT(F66,5)</f>
        <v>экспл</v>
      </c>
      <c r="H66" t="str">
        <f>VLOOKUP(B66,audio_list_stym!$A$3:$AJ$18,8,FALSE)</f>
        <v>Ake</v>
      </c>
      <c r="I66" t="s">
        <v>688</v>
      </c>
      <c r="J66" t="str">
        <f t="shared" ref="J66:J129" si="27">H66&amp;I66</f>
        <v>Ake_1</v>
      </c>
      <c r="L66">
        <f>VLOOKUP(J66,total_visual_stym!$A$2:$D$129,2,FALSE)</f>
        <v>2073</v>
      </c>
      <c r="M66" t="str">
        <f>VLOOKUP(J66,total_visual_stym!$A$2:$D$129,3,FALSE)</f>
        <v>pics\\Ake_1.jpg</v>
      </c>
      <c r="N66">
        <f>VLOOKUP(J66,total_visual_stym!$A$1:$D$129,4,FALSE)</f>
        <v>209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105</v>
      </c>
      <c r="Z66" t="str">
        <f>IF(G66="экспл",VLOOKUP(J66,quest_экспл!$A$1:$N$129,12,FALSE),IF(G66="импл_",0,0))</f>
        <v>sound\\On_imeet_myakot.wav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2195</v>
      </c>
      <c r="AD66" t="str">
        <f t="shared" ca="1" si="10"/>
        <v>pics\\dis41.jpg</v>
      </c>
      <c r="AE66" s="22" t="str">
        <f t="array" aca="1" ref="AE66" ca="1">IF(G66="экспл",INDEX(total_visual_stym!$C$146:$C$209,(RANK(total_visual_stym!E146,total_visual_stym!$E$146:$E$209))),0)</f>
        <v>pics\\dis41.jpg</v>
      </c>
      <c r="AF66" s="22" t="str">
        <f>AS66</f>
        <v/>
      </c>
      <c r="AI66" t="s">
        <v>67</v>
      </c>
      <c r="AO66">
        <f ca="1">RAND()</f>
        <v>0.80521506757221173</v>
      </c>
      <c r="AP66" t="str">
        <f ca="1">INDEX($AI$66:$AI$129,(RANK(AO66,$AO$66:$AO$129)))</f>
        <v>pics\\Goroh_2.jpg</v>
      </c>
      <c r="AR66" t="str">
        <f t="shared" si="25"/>
        <v/>
      </c>
      <c r="AS66" t="str">
        <f>IF(G66="импл_",AP66,"")</f>
        <v/>
      </c>
      <c r="AT66">
        <f t="shared" ref="AT66:AT129" ca="1" si="28">RAND()</f>
        <v>0.82125012858890745</v>
      </c>
      <c r="AU66" t="s">
        <v>697</v>
      </c>
      <c r="AV66" t="str">
        <f t="shared" ref="AV66:AV129" ca="1" si="29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_Он_имеет_мякоть?</v>
      </c>
      <c r="BA66" t="e">
        <f>VLOOKUP(Q66,audio_list_stym!$B$2:$BQ$299,68,FALSE)</f>
        <v>#N/A</v>
      </c>
      <c r="BB66" t="str">
        <f t="shared" ref="BB66:BB129" si="30">IF(G66="экспл",AY66&amp;AX66&amp;"."&amp;AZ66,IF(G66="импл_",BA66&amp;AX66&amp;"?"))</f>
        <v>На_экране_XXXXX._Он_имеет_мякоть?</v>
      </c>
      <c r="BC66">
        <f>A66</f>
        <v>1209</v>
      </c>
      <c r="BD66" cm="1">
        <f t="array" aca="1" ref="BD66" ca="1">INDEX(L66:L73,(RANK(AT2,$AT$2:$AT$9)))</f>
        <v>2074</v>
      </c>
      <c r="BE66" cm="1">
        <f t="array" aca="1" ref="BE66" ca="1">INDEX(BD74:BD89,(RANK(AT2,$AT$2:$AT$7)))</f>
        <v>2082</v>
      </c>
      <c r="BF66" cm="1">
        <f t="array" aca="1" ref="BF66" ca="1">INDEX(BD90:BD113,(RANK(AT2,$AT$2:$AT$17)))</f>
        <v>2116</v>
      </c>
      <c r="BG66" cm="1">
        <f t="array" aca="1" ref="BG66" ca="1">INDEX(BD114:BD129,(RANK(AT2,$AT$2:$AT$17)))</f>
        <v>2148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VLOOKUP(B67,audio_list_stym!$A$3:$BP$18,40,FALSE)</f>
        <v>17</v>
      </c>
      <c r="F67" t="str">
        <f>VLOOKUP(E67,metki!$A$2:$B$9,2,FALSE)</f>
        <v>экспл_новые_без_названия</v>
      </c>
      <c r="G67" t="str">
        <f t="shared" si="26"/>
        <v>экспл</v>
      </c>
      <c r="H67" t="str">
        <f>VLOOKUP(B67,audio_list_stym!$A$3:$AJ$18,8,FALSE)</f>
        <v>Ake</v>
      </c>
      <c r="I67" t="s">
        <v>689</v>
      </c>
      <c r="J67" t="str">
        <f t="shared" si="27"/>
        <v>Ake_2</v>
      </c>
      <c r="L67">
        <f>VLOOKUP(J67,total_visual_stym!$A$2:$D$129,2,FALSE)</f>
        <v>2074</v>
      </c>
      <c r="M67" t="str">
        <f>VLOOKUP(J67,total_visual_stym!$A$2:$D$129,3,FALSE)</f>
        <v>pics\\Ake_2.jpg</v>
      </c>
      <c r="N67">
        <f>VLOOKUP(J67,total_visual_stym!$A$1:$D$129,4,FALSE)</f>
        <v>209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106</v>
      </c>
      <c r="Z67" t="str">
        <f>IF(G67="экспл",VLOOKUP(J67,quest_экспл!$A$1:$N$129,12,FALSE),IF(G67="импл_",0,0))</f>
        <v>sound\\Prodolgovatiy_li_on.wav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2181</v>
      </c>
      <c r="AD67" t="str">
        <f t="shared" ref="AD67:AD129" ca="1" si="31">IF(ISTEXT(AE67),AE67,IF(ISTEXT(AF67),AF67,""))</f>
        <v>pics\\dis24.jpg</v>
      </c>
      <c r="AE67" s="22" t="str">
        <f t="array" aca="1" ref="AE67" ca="1">IF(G67="экспл",INDEX(total_visual_stym!$C$146:$C$209,(RANK(total_visual_stym!E147,total_visual_stym!$E$146:$E$209))),0)</f>
        <v>pics\\dis24.jpg</v>
      </c>
      <c r="AF67" s="22" t="str">
        <f t="shared" ref="AF67:AF129" si="32">AS67</f>
        <v/>
      </c>
      <c r="AI67" t="s">
        <v>68</v>
      </c>
      <c r="AO67">
        <f t="shared" ref="AO67:AO129" ca="1" si="33">RAND()</f>
        <v>0.9049709935546556</v>
      </c>
      <c r="AP67" t="str">
        <f t="shared" ref="AP67:AP129" ca="1" si="34">INDEX($AI$66:$AI$129,(RANK(AO67,$AO$66:$AO$129)))</f>
        <v>pics\\Banan_7.jpg</v>
      </c>
      <c r="AR67" t="str">
        <f t="shared" si="25"/>
        <v/>
      </c>
      <c r="AS67" t="str">
        <f t="shared" ref="AS67:AS129" si="35">IF(G67="импл_",AP67,"")</f>
        <v/>
      </c>
      <c r="AT67">
        <f t="shared" ca="1" si="28"/>
        <v>0.74605619187637795</v>
      </c>
      <c r="AU67" t="s">
        <v>697</v>
      </c>
      <c r="AV67" t="str">
        <f t="shared" ca="1" si="29"/>
        <v>sound\\Noviy_plod.wav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_Продолговатый_ли_он?</v>
      </c>
      <c r="BA67" t="e">
        <f>VLOOKUP(Q67,audio_list_stym!$B$2:$BQ$299,68,FALSE)</f>
        <v>#N/A</v>
      </c>
      <c r="BB67" t="str">
        <f t="shared" si="30"/>
        <v>Посмотрите,_вот_XXXXX._Продолговатый_ли_он?</v>
      </c>
      <c r="BD67" cm="1">
        <f t="array" aca="1" ref="BD67" ca="1">INDEX(L67:L74,(RANK(AT3,$AT$2:$AT$9)))</f>
        <v>2076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VLOOKUP(B68,audio_list_stym!$A$3:$BP$18,40,FALSE)</f>
        <v>17</v>
      </c>
      <c r="F68" t="str">
        <f>VLOOKUP(E68,metki!$A$2:$B$9,2,FALSE)</f>
        <v>экспл_новые_без_названия</v>
      </c>
      <c r="G68" t="str">
        <f t="shared" si="26"/>
        <v>экспл</v>
      </c>
      <c r="H68" t="str">
        <f>VLOOKUP(B68,audio_list_stym!$A$3:$AJ$18,8,FALSE)</f>
        <v>Ake</v>
      </c>
      <c r="I68" t="s">
        <v>690</v>
      </c>
      <c r="J68" t="str">
        <f t="shared" si="27"/>
        <v>Ake_3</v>
      </c>
      <c r="L68">
        <f>VLOOKUP(J68,total_visual_stym!$A$2:$D$129,2,FALSE)</f>
        <v>2075</v>
      </c>
      <c r="M68" t="str">
        <f>VLOOKUP(J68,total_visual_stym!$A$2:$D$129,3,FALSE)</f>
        <v>pics\\Ake_3.jpg</v>
      </c>
      <c r="N68">
        <f>VLOOKUP(J68,total_visual_stym!$A$1:$D$129,4,FALSE)</f>
        <v>209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107</v>
      </c>
      <c r="Z68" t="str">
        <f>IF(G68="экспл",VLOOKUP(J68,quest_экспл!$A$1:$N$129,12,FALSE),IF(G68="импл_",0,0))</f>
        <v>sound\\Pyatnistiy_li_on.wav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2171</v>
      </c>
      <c r="AD68" t="str">
        <f t="shared" ca="1" si="31"/>
        <v>pics\\dis22.jpg</v>
      </c>
      <c r="AE68" s="22" t="str">
        <f t="array" aca="1" ref="AE68" ca="1">IF(G68="экспл",INDEX(total_visual_stym!$C$146:$C$209,(RANK(total_visual_stym!E148,total_visual_stym!$E$146:$E$209))),0)</f>
        <v>pics\\dis22.jpg</v>
      </c>
      <c r="AF68" s="22" t="str">
        <f t="shared" si="32"/>
        <v/>
      </c>
      <c r="AI68" t="s">
        <v>69</v>
      </c>
      <c r="AO68">
        <f t="shared" ca="1" si="33"/>
        <v>0.8702944830682281</v>
      </c>
      <c r="AP68" t="str">
        <f t="shared" ca="1" si="34"/>
        <v>pics\\Finik_3.jpg</v>
      </c>
      <c r="AR68" t="str">
        <f t="shared" si="25"/>
        <v/>
      </c>
      <c r="AS68" t="str">
        <f t="shared" si="35"/>
        <v/>
      </c>
      <c r="AT68">
        <f t="shared" ca="1" si="28"/>
        <v>0.39735178962521556</v>
      </c>
      <c r="AU68" t="s">
        <v>697</v>
      </c>
      <c r="AV68" t="str">
        <f t="shared" ca="1" si="29"/>
        <v>sound\\Redkiy_plod.wav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_Пятнистый_ли_он?</v>
      </c>
      <c r="BA68" t="e">
        <f>VLOOKUP(Q68,audio_list_stym!$B$2:$BQ$299,68,FALSE)</f>
        <v>#N/A</v>
      </c>
      <c r="BB68" t="str">
        <f t="shared" si="30"/>
        <v>Вот_XXXXX._Пятнистый_ли_он?</v>
      </c>
      <c r="BD68" cm="1">
        <f t="array" aca="1" ref="BD68" ca="1">INDEX(L68:L75,(RANK(AT4,$AT$2:$AT$9)))</f>
        <v>2078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VLOOKUP(B69,audio_list_stym!$A$3:$BP$18,40,FALSE)</f>
        <v>17</v>
      </c>
      <c r="F69" t="str">
        <f>VLOOKUP(E69,metki!$A$2:$B$9,2,FALSE)</f>
        <v>экспл_новые_без_названия</v>
      </c>
      <c r="G69" t="str">
        <f t="shared" si="26"/>
        <v>экспл</v>
      </c>
      <c r="H69" t="str">
        <f>VLOOKUP(B69,audio_list_stym!$A$3:$AJ$18,8,FALSE)</f>
        <v>Ake</v>
      </c>
      <c r="I69" t="s">
        <v>691</v>
      </c>
      <c r="J69" t="str">
        <f t="shared" si="27"/>
        <v>Ake_4</v>
      </c>
      <c r="L69">
        <f>VLOOKUP(J69,total_visual_stym!$A$2:$D$129,2,FALSE)</f>
        <v>2076</v>
      </c>
      <c r="M69" t="str">
        <f>VLOOKUP(J69,total_visual_stym!$A$2:$D$129,3,FALSE)</f>
        <v>pics\\Ake_4.jpg</v>
      </c>
      <c r="N69">
        <f>VLOOKUP(J69,total_visual_stym!$A$1:$D$129,4,FALSE)</f>
        <v>209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108</v>
      </c>
      <c r="Z69" t="str">
        <f>IF(G69="экспл",VLOOKUP(J69,quest_экспл!$A$1:$N$129,12,FALSE),IF(G69="импл_",0,0))</f>
        <v>sound\\On_s_kozhuroy.wav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2184</v>
      </c>
      <c r="AD69" t="str">
        <f t="shared" ca="1" si="31"/>
        <v>pics\\dis19.jpg</v>
      </c>
      <c r="AE69" s="22" t="str">
        <f t="array" aca="1" ref="AE69" ca="1">IF(G69="экспл",INDEX(total_visual_stym!$C$146:$C$209,(RANK(total_visual_stym!E149,total_visual_stym!$E$146:$E$209))),0)</f>
        <v>pics\\dis19.jpg</v>
      </c>
      <c r="AF69" s="22" t="str">
        <f t="shared" si="32"/>
        <v/>
      </c>
      <c r="AI69" t="s">
        <v>70</v>
      </c>
      <c r="AO69">
        <f t="shared" ca="1" si="33"/>
        <v>0.6865510803272562</v>
      </c>
      <c r="AP69" t="str">
        <f t="shared" ca="1" si="34"/>
        <v>pics\\Kokos_1.jpg</v>
      </c>
      <c r="AR69" t="str">
        <f t="shared" si="25"/>
        <v/>
      </c>
      <c r="AS69" t="str">
        <f t="shared" si="35"/>
        <v/>
      </c>
      <c r="AT69">
        <f t="shared" ca="1" si="28"/>
        <v>0.170210076009773</v>
      </c>
      <c r="AU69" t="s">
        <v>697</v>
      </c>
      <c r="AV69" t="str">
        <f t="shared" ca="1" si="29"/>
        <v>sound\\Redkiy_plod.wav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_Он_с_кожурой?</v>
      </c>
      <c r="BA69" t="e">
        <f>VLOOKUP(Q69,audio_list_stym!$B$2:$BQ$299,68,FALSE)</f>
        <v>#N/A</v>
      </c>
      <c r="BB69" t="str">
        <f t="shared" si="30"/>
        <v>Это_XXXXX._Он_с_кожурой?</v>
      </c>
      <c r="BD69" cm="1">
        <f t="array" aca="1" ref="BD69" ca="1">INDEX(L69:L76,(RANK(AT5,$AT$2:$AT$9)))</f>
        <v>2081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VLOOKUP(B70,audio_list_stym!$A$3:$BP$18,40,FALSE)</f>
        <v>17</v>
      </c>
      <c r="F70" t="str">
        <f>VLOOKUP(E70,metki!$A$2:$B$9,2,FALSE)</f>
        <v>экспл_новые_без_названия</v>
      </c>
      <c r="G70" t="str">
        <f t="shared" si="26"/>
        <v>экспл</v>
      </c>
      <c r="H70" t="str">
        <f>VLOOKUP(B70,audio_list_stym!$A$3:$AJ$18,8,FALSE)</f>
        <v>Ake</v>
      </c>
      <c r="I70" t="s">
        <v>692</v>
      </c>
      <c r="J70" t="str">
        <f t="shared" si="27"/>
        <v>Ake_5</v>
      </c>
      <c r="L70">
        <f>VLOOKUP(J70,total_visual_stym!$A$2:$D$129,2,FALSE)</f>
        <v>2077</v>
      </c>
      <c r="M70" t="str">
        <f>VLOOKUP(J70,total_visual_stym!$A$2:$D$129,3,FALSE)</f>
        <v>pics\\Ake_5.jpg</v>
      </c>
      <c r="N70">
        <f>VLOOKUP(J70,total_visual_stym!$A$1:$D$129,4,FALSE)</f>
        <v>209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109</v>
      </c>
      <c r="Z70" t="str">
        <f>IF(G70="экспл",VLOOKUP(J70,quest_экспл!$A$1:$N$129,12,FALSE),IF(G70="импл_",0,0))</f>
        <v>sound\\Fioletoviy_li_on.wav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2183</v>
      </c>
      <c r="AD70" t="str">
        <f t="shared" ca="1" si="31"/>
        <v>pics\\dis18.jpg</v>
      </c>
      <c r="AE70" s="22" t="str">
        <f t="array" aca="1" ref="AE70" ca="1">IF(G70="экспл",INDEX(total_visual_stym!$C$146:$C$209,(RANK(total_visual_stym!E150,total_visual_stym!$E$146:$E$209))),0)</f>
        <v>pics\\dis18.jpg</v>
      </c>
      <c r="AF70" s="22" t="str">
        <f t="shared" si="32"/>
        <v/>
      </c>
      <c r="AI70" t="s">
        <v>71</v>
      </c>
      <c r="AO70">
        <f t="shared" ca="1" si="33"/>
        <v>0.8008764622840403</v>
      </c>
      <c r="AP70" t="str">
        <f t="shared" ca="1" si="34"/>
        <v>pics\\Goroh_3.jpg</v>
      </c>
      <c r="AR70" t="str">
        <f t="shared" si="25"/>
        <v/>
      </c>
      <c r="AS70" t="str">
        <f t="shared" si="35"/>
        <v/>
      </c>
      <c r="AT70">
        <f t="shared" ca="1" si="28"/>
        <v>0.42119921536436555</v>
      </c>
      <c r="AU70" t="s">
        <v>697</v>
      </c>
      <c r="AV70" t="str">
        <f t="shared" ca="1" si="29"/>
        <v>sound\\Redkiy_plod.wav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_Синий_ли_он?</v>
      </c>
      <c r="BA70" t="e">
        <f>VLOOKUP(Q70,audio_list_stym!$B$2:$BQ$299,68,FALSE)</f>
        <v>#N/A</v>
      </c>
      <c r="BB70" t="str">
        <f t="shared" si="30"/>
        <v>На_картинке_XXXXX._Синий_ли_он?</v>
      </c>
      <c r="BD70" cm="1">
        <f t="array" aca="1" ref="BD70" ca="1">INDEX(L70:L77,(RANK(AT6,$AT$2:$AT$9)))</f>
        <v>2081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VLOOKUP(B71,audio_list_stym!$A$3:$BP$18,40,FALSE)</f>
        <v>17</v>
      </c>
      <c r="F71" t="str">
        <f>VLOOKUP(E71,metki!$A$2:$B$9,2,FALSE)</f>
        <v>экспл_новые_без_названия</v>
      </c>
      <c r="G71" t="str">
        <f t="shared" si="26"/>
        <v>экспл</v>
      </c>
      <c r="H71" t="str">
        <f>VLOOKUP(B71,audio_list_stym!$A$3:$AJ$18,8,FALSE)</f>
        <v>Ake</v>
      </c>
      <c r="I71" t="s">
        <v>693</v>
      </c>
      <c r="J71" t="str">
        <f t="shared" si="27"/>
        <v>Ake_6</v>
      </c>
      <c r="L71">
        <f>VLOOKUP(J71,total_visual_stym!$A$2:$D$129,2,FALSE)</f>
        <v>2078</v>
      </c>
      <c r="M71" t="str">
        <f>VLOOKUP(J71,total_visual_stym!$A$2:$D$129,3,FALSE)</f>
        <v>pics\\Ake_6.jpg</v>
      </c>
      <c r="N71">
        <f>VLOOKUP(J71,total_visual_stym!$A$1:$D$129,4,FALSE)</f>
        <v>209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110</v>
      </c>
      <c r="Z71" t="str">
        <f>IF(G71="экспл",VLOOKUP(J71,quest_экспл!$A$1:$N$129,12,FALSE),IF(G71="импл_",0,0))</f>
        <v>sound\\On_s_dolkami.wav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2173</v>
      </c>
      <c r="AD71" t="str">
        <f t="shared" ca="1" si="31"/>
        <v>pics\\dis37.jpg</v>
      </c>
      <c r="AE71" s="22" t="str">
        <f t="array" aca="1" ref="AE71" ca="1">IF(G71="экспл",INDEX(total_visual_stym!$C$146:$C$209,(RANK(total_visual_stym!E151,total_visual_stym!$E$146:$E$209))),0)</f>
        <v>pics\\dis37.jpg</v>
      </c>
      <c r="AF71" s="22" t="str">
        <f t="shared" si="32"/>
        <v/>
      </c>
      <c r="AI71" t="s">
        <v>72</v>
      </c>
      <c r="AO71">
        <f t="shared" ca="1" si="33"/>
        <v>0.36454833226232219</v>
      </c>
      <c r="AP71" t="str">
        <f t="shared" ca="1" si="34"/>
        <v>pics\\Peper_5.jpg</v>
      </c>
      <c r="AR71" t="str">
        <f t="shared" si="25"/>
        <v/>
      </c>
      <c r="AS71" t="str">
        <f t="shared" si="35"/>
        <v/>
      </c>
      <c r="AT71">
        <f t="shared" ca="1" si="28"/>
        <v>0.98990359499150526</v>
      </c>
      <c r="AU71" t="s">
        <v>697</v>
      </c>
      <c r="AV71" t="str">
        <f t="shared" ca="1" si="29"/>
        <v>sound\\Noviy_plod.wav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_Он_с_дольками?</v>
      </c>
      <c r="BA71" t="e">
        <f>VLOOKUP(Q71,audio_list_stym!$B$2:$BQ$299,68,FALSE)</f>
        <v>#N/A</v>
      </c>
      <c r="BB71" t="str">
        <f t="shared" si="30"/>
        <v>На_мониторе_XXXXX._Он_с_дольками?</v>
      </c>
      <c r="BD71" cm="1">
        <f t="array" aca="1" ref="BD71" ca="1">INDEX(L71:L78,(RANK(AT7,$AT$2:$AT$9)))</f>
        <v>2084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VLOOKUP(B72,audio_list_stym!$A$3:$BP$18,40,FALSE)</f>
        <v>17</v>
      </c>
      <c r="F72" t="str">
        <f>VLOOKUP(E72,metki!$A$2:$B$9,2,FALSE)</f>
        <v>экспл_новые_без_названия</v>
      </c>
      <c r="G72" t="str">
        <f t="shared" si="26"/>
        <v>экспл</v>
      </c>
      <c r="H72" t="str">
        <f>VLOOKUP(B72,audio_list_stym!$A$3:$AJ$18,8,FALSE)</f>
        <v>Ake</v>
      </c>
      <c r="I72" t="s">
        <v>694</v>
      </c>
      <c r="J72" t="str">
        <f t="shared" si="27"/>
        <v>Ake_7</v>
      </c>
      <c r="L72">
        <f>VLOOKUP(J72,total_visual_stym!$A$2:$D$129,2,FALSE)</f>
        <v>2079</v>
      </c>
      <c r="M72" t="str">
        <f>VLOOKUP(J72,total_visual_stym!$A$2:$D$129,3,FALSE)</f>
        <v>pics\\Ake_7.jpg</v>
      </c>
      <c r="N72">
        <f>VLOOKUP(J72,total_visual_stym!$A$1:$D$129,4,FALSE)</f>
        <v>209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111</v>
      </c>
      <c r="Z72" t="str">
        <f>IF(G72="экспл",VLOOKUP(J72,quest_экспл!$A$1:$N$129,12,FALSE),IF(G72="импл_",0,0))</f>
        <v>sound\\On_visushenniy.wav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2225</v>
      </c>
      <c r="AD72" t="str">
        <f t="shared" ca="1" si="31"/>
        <v>pics\\dis9.jpg</v>
      </c>
      <c r="AE72" s="22" t="str">
        <f t="array" aca="1" ref="AE72" ca="1">IF(G72="экспл",INDEX(total_visual_stym!$C$146:$C$209,(RANK(total_visual_stym!E152,total_visual_stym!$E$146:$E$209))),0)</f>
        <v>pics\\dis9.jpg</v>
      </c>
      <c r="AF72" s="22" t="str">
        <f t="shared" si="32"/>
        <v/>
      </c>
      <c r="AI72" t="s">
        <v>73</v>
      </c>
      <c r="AO72">
        <f t="shared" ca="1" si="33"/>
        <v>0.18673018705335886</v>
      </c>
      <c r="AP72" t="str">
        <f t="shared" ca="1" si="34"/>
        <v>pics\\Redis_6.jpg</v>
      </c>
      <c r="AR72" t="str">
        <f t="shared" si="25"/>
        <v/>
      </c>
      <c r="AS72" t="str">
        <f t="shared" si="35"/>
        <v/>
      </c>
      <c r="AT72">
        <f t="shared" ca="1" si="28"/>
        <v>0.65963471947146535</v>
      </c>
      <c r="AU72" t="s">
        <v>697</v>
      </c>
      <c r="AV72" t="str">
        <f t="shared" ca="1" si="29"/>
        <v>sound\\Noviy_plod.wav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_Он_высушенный?</v>
      </c>
      <c r="BA72" t="e">
        <f>VLOOKUP(Q72,audio_list_stym!$B$2:$BQ$299,68,FALSE)</f>
        <v>#N/A</v>
      </c>
      <c r="BB72" t="str">
        <f t="shared" si="30"/>
        <v>Перед_Вами_XXXXX._Он_высушенный?</v>
      </c>
      <c r="BD72" cm="1">
        <f t="array" aca="1" ref="BD72" ca="1">INDEX(L72:L79,(RANK(AT8,$AT$2:$AT$9)))</f>
        <v>2079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VLOOKUP(B73,audio_list_stym!$A$3:$BP$18,40,FALSE)</f>
        <v>17</v>
      </c>
      <c r="F73" t="str">
        <f>VLOOKUP(E73,metki!$A$2:$B$9,2,FALSE)</f>
        <v>экспл_новые_без_названия</v>
      </c>
      <c r="G73" t="str">
        <f t="shared" si="26"/>
        <v>экспл</v>
      </c>
      <c r="H73" t="str">
        <f>VLOOKUP(B73,audio_list_stym!$A$3:$AJ$18,8,FALSE)</f>
        <v>Ake</v>
      </c>
      <c r="I73" t="s">
        <v>695</v>
      </c>
      <c r="J73" t="str">
        <f t="shared" si="27"/>
        <v>Ake_8</v>
      </c>
      <c r="L73">
        <f>VLOOKUP(J73,total_visual_stym!$A$2:$D$129,2,FALSE)</f>
        <v>2080</v>
      </c>
      <c r="M73" t="str">
        <f>VLOOKUP(J73,total_visual_stym!$A$2:$D$129,3,FALSE)</f>
        <v>pics\\Ake_8.jpg</v>
      </c>
      <c r="N73">
        <f>VLOOKUP(J73,total_visual_stym!$A$1:$D$129,4,FALSE)</f>
        <v>209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112</v>
      </c>
      <c r="Z73" t="str">
        <f>IF(G73="экспл",VLOOKUP(J73,quest_экспл!$A$1:$N$129,12,FALSE),IF(G73="импл_",0,0))</f>
        <v>sound\\Myatiy_li_on.wav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2194</v>
      </c>
      <c r="AD73" t="str">
        <f t="shared" ca="1" si="31"/>
        <v>pics\\dis55.jpg</v>
      </c>
      <c r="AE73" s="22" t="str">
        <f t="array" aca="1" ref="AE73" ca="1">IF(G73="экспл",INDEX(total_visual_stym!$C$146:$C$209,(RANK(total_visual_stym!E153,total_visual_stym!$E$146:$E$209))),0)</f>
        <v>pics\\dis55.jpg</v>
      </c>
      <c r="AF73" s="22" t="str">
        <f t="shared" si="32"/>
        <v/>
      </c>
      <c r="AI73" t="s">
        <v>74</v>
      </c>
      <c r="AO73">
        <f t="shared" ca="1" si="33"/>
        <v>0.62577282178505911</v>
      </c>
      <c r="AP73" t="str">
        <f t="shared" ca="1" si="34"/>
        <v>pics\\Kokos_4.jpg</v>
      </c>
      <c r="AR73" t="str">
        <f t="shared" si="25"/>
        <v/>
      </c>
      <c r="AS73" t="str">
        <f t="shared" si="35"/>
        <v/>
      </c>
      <c r="AT73">
        <f t="shared" ca="1" si="28"/>
        <v>9.7809530119467691E-2</v>
      </c>
      <c r="AU73" t="s">
        <v>697</v>
      </c>
      <c r="AV73" t="str">
        <f t="shared" ca="1" si="29"/>
        <v>sound\\Redkiy_plod.wav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_Мятый_ли_он?</v>
      </c>
      <c r="BA73" t="e">
        <f>VLOOKUP(Q73,audio_list_stym!$B$2:$BQ$299,68,FALSE)</f>
        <v>#N/A</v>
      </c>
      <c r="BB73" t="str">
        <f t="shared" si="30"/>
        <v>Вы_видите_XXXXX._Мятый_ли_он?</v>
      </c>
      <c r="BD73" cm="1">
        <f t="array" aca="1" ref="BD73" ca="1">INDEX(L73:L80,(RANK(AT9,$AT$2:$AT$9)))</f>
        <v>2087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VLOOKUP(B74,audio_list_stym!$A$3:$BP$18,40,FALSE)</f>
        <v>14</v>
      </c>
      <c r="F74" t="str">
        <f>VLOOKUP(E74,metki!$A$2:$B$9,2,FALSE)</f>
        <v>импл_новые_с_названием</v>
      </c>
      <c r="G74" t="str">
        <f t="shared" si="26"/>
        <v>импл_</v>
      </c>
      <c r="H74" t="str">
        <f>VLOOKUP(B74,audio_list_stym!$A$3:$AJ$18,8,FALSE)</f>
        <v>Finger</v>
      </c>
      <c r="I74" t="s">
        <v>688</v>
      </c>
      <c r="J74" t="str">
        <f t="shared" si="27"/>
        <v>Finger_1</v>
      </c>
      <c r="L74">
        <f>VLOOKUP(J74,total_visual_stym!$A$2:$D$129,2,FALSE)</f>
        <v>2081</v>
      </c>
      <c r="M74" t="str">
        <f>VLOOKUP(J74,total_visual_stym!$A$2:$D$129,3,FALSE)</f>
        <v>pics\\Finger_1.jpg</v>
      </c>
      <c r="N74">
        <f>VLOOKUP(J74,total_visual_stym!$A$1:$D$129,4,FALSE)</f>
        <v>210</v>
      </c>
      <c r="P74">
        <f>IF(G74="экспл",0,IF(G74="импл_",VLOOKUP(J74,quest_импл!$A$1:$J$129,7,FALSE),0))</f>
        <v>241</v>
      </c>
      <c r="Q74" t="str">
        <f>IF(G74="экспл",0,IF(G74="импл_",VLOOKUP(J74,quest_импл!$A$1:$J$129,8,FALSE),0))</f>
        <v>sound\\Vityanut_li.wav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2044</v>
      </c>
      <c r="AD74" t="str">
        <f ca="1">IF(ISTEXT(AE74),AE74,IF(ISTEXT(AF74),AF74,""))</f>
        <v>pics\\Peper_4.jpg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ca="1">AS74</f>
        <v>pics\\Peper_4.jpg</v>
      </c>
      <c r="AI74" t="s">
        <v>76</v>
      </c>
      <c r="AO74">
        <f t="shared" ca="1" si="33"/>
        <v>0.37502826892054864</v>
      </c>
      <c r="AP74" t="str">
        <f t="shared" ca="1" si="34"/>
        <v>pics\\Peper_4.jpg</v>
      </c>
      <c r="AR74" t="str">
        <f>IF(AH74="sound\\Ogorod",AP2,"")</f>
        <v/>
      </c>
      <c r="AS74" t="str">
        <f t="shared" ca="1" si="35"/>
        <v>pics\\Peper_4.jpg</v>
      </c>
      <c r="AT74">
        <f t="shared" ca="1" si="28"/>
        <v>0.65646993567046907</v>
      </c>
      <c r="AU74" t="s">
        <v>697</v>
      </c>
      <c r="AV74" t="str">
        <f t="shared" ca="1" si="29"/>
        <v>sound\\Noviy_plod.wav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_Вытянут_ли_</v>
      </c>
      <c r="BB74" t="str">
        <f t="shared" si="30"/>
        <v>_Вытянут_ли_БАРОХ?</v>
      </c>
      <c r="BC74">
        <f>A74</f>
        <v>1210</v>
      </c>
      <c r="BD74" cm="1">
        <f t="array" aca="1" ref="BD74" ca="1">INDEX($L$74:$L$81,(RANK(AT2,$AT$2:$AT$9)))</f>
        <v>2082</v>
      </c>
      <c r="BE74" cm="1">
        <f t="array" aca="1" ref="BE74" ca="1">INDEX(BD66:BD73,(RANK(AT3,$AT$2:$AT$9)))</f>
        <v>2078</v>
      </c>
      <c r="BF74" cm="1">
        <f t="array" aca="1" ref="BF74" ca="1">INDEX(BD82:BD105,(RANK(AT3,$AT$2:$AT$17)))</f>
        <v>2094</v>
      </c>
      <c r="BG74" cm="1">
        <f t="array" aca="1" ref="BG74" ca="1">INDEX(BD106:BD129,(RANK(AT3,$AT$2:$AT$9)))</f>
        <v>2140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VLOOKUP(B75,audio_list_stym!$A$3:$BP$18,40,FALSE)</f>
        <v>14</v>
      </c>
      <c r="F75" t="str">
        <f>VLOOKUP(E75,metki!$A$2:$B$9,2,FALSE)</f>
        <v>импл_новые_с_названием</v>
      </c>
      <c r="G75" t="str">
        <f t="shared" si="26"/>
        <v>импл_</v>
      </c>
      <c r="H75" t="str">
        <f>VLOOKUP(B75,audio_list_stym!$A$3:$AJ$18,8,FALSE)</f>
        <v>Finger</v>
      </c>
      <c r="I75" t="s">
        <v>689</v>
      </c>
      <c r="J75" t="str">
        <f t="shared" si="27"/>
        <v>Finger_2</v>
      </c>
      <c r="L75">
        <f>VLOOKUP(J75,total_visual_stym!$A$2:$D$129,2,FALSE)</f>
        <v>2082</v>
      </c>
      <c r="M75" t="str">
        <f>VLOOKUP(J75,total_visual_stym!$A$2:$D$129,3,FALSE)</f>
        <v>pics\\Finger_2.jpg</v>
      </c>
      <c r="N75">
        <f>VLOOKUP(J75,total_visual_stym!$A$1:$D$129,4,FALSE)</f>
        <v>210</v>
      </c>
      <c r="P75">
        <f>IF(G75="экспл",0,IF(G75="импл_",VLOOKUP(J75,quest_импл!$A$1:$J$129,7,FALSE),0))</f>
        <v>242</v>
      </c>
      <c r="Q75" t="str">
        <f>IF(G75="экспл",0,IF(G75="импл_",VLOOKUP(J75,quest_импл!$A$1:$J$129,8,FALSE),0))</f>
        <v>sound\\Nadloman_li.wav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2036</v>
      </c>
      <c r="AD75" t="str">
        <f t="shared" ca="1" si="31"/>
        <v>pics\\Limon_4.jpg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32"/>
        <v>pics\\Limon_4.jpg</v>
      </c>
      <c r="AI75" t="s">
        <v>77</v>
      </c>
      <c r="AO75">
        <f t="shared" ca="1" si="33"/>
        <v>0.51888034498275859</v>
      </c>
      <c r="AP75" t="str">
        <f t="shared" ca="1" si="34"/>
        <v>pics\\Limon_4.jpg</v>
      </c>
      <c r="AR75" t="str">
        <f t="shared" ref="AR75:AR129" si="36">IF(AH75="sound\\Ogorod",AP3,"")</f>
        <v/>
      </c>
      <c r="AS75" t="str">
        <f t="shared" ca="1" si="35"/>
        <v>pics\\Limon_4.jpg</v>
      </c>
      <c r="AT75">
        <f t="shared" ca="1" si="28"/>
        <v>0.9541433933268133</v>
      </c>
      <c r="AU75" t="s">
        <v>697</v>
      </c>
      <c r="AV75" t="str">
        <f t="shared" ca="1" si="29"/>
        <v>sound\\Noviy_plod.wav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_Надломан_ли_</v>
      </c>
      <c r="BB75" t="str">
        <f t="shared" si="30"/>
        <v>_Надломан_ли_БАРОХ?</v>
      </c>
      <c r="BD75" cm="1">
        <f t="array" aca="1" ref="BD75" ca="1">INDEX($L$74:$L$81,(RANK(AT3,$AT$2:$AT$9)))</f>
        <v>2083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VLOOKUP(B76,audio_list_stym!$A$3:$BP$18,40,FALSE)</f>
        <v>14</v>
      </c>
      <c r="F76" t="str">
        <f>VLOOKUP(E76,metki!$A$2:$B$9,2,FALSE)</f>
        <v>импл_новые_с_названием</v>
      </c>
      <c r="G76" t="str">
        <f t="shared" si="26"/>
        <v>импл_</v>
      </c>
      <c r="H76" t="str">
        <f>VLOOKUP(B76,audio_list_stym!$A$3:$AJ$18,8,FALSE)</f>
        <v>Finger</v>
      </c>
      <c r="I76" t="s">
        <v>690</v>
      </c>
      <c r="J76" t="str">
        <f t="shared" si="27"/>
        <v>Finger_3</v>
      </c>
      <c r="L76">
        <f>VLOOKUP(J76,total_visual_stym!$A$2:$D$129,2,FALSE)</f>
        <v>2083</v>
      </c>
      <c r="M76" t="str">
        <f>VLOOKUP(J76,total_visual_stym!$A$2:$D$129,3,FALSE)</f>
        <v>pics\\Finger_3.jpg</v>
      </c>
      <c r="N76">
        <f>VLOOKUP(J76,total_visual_stym!$A$1:$D$129,4,FALSE)</f>
        <v>210</v>
      </c>
      <c r="P76">
        <f>IF(G76="экспл",0,IF(G76="импл_",VLOOKUP(J76,quest_импл!$A$1:$J$129,7,FALSE),0))</f>
        <v>243</v>
      </c>
      <c r="Q76" t="str">
        <f>IF(G76="экспл",0,IF(G76="импл_",VLOOKUP(J76,quest_импл!$A$1:$J$129,8,FALSE),0))</f>
        <v>sound\\Volnistiy_li.wav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2052</v>
      </c>
      <c r="AD76" t="str">
        <f t="shared" ca="1" si="31"/>
        <v>pics\\Redis_4.jpg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32"/>
        <v>pics\\Redis_4.jpg</v>
      </c>
      <c r="AI76" t="s">
        <v>78</v>
      </c>
      <c r="AO76">
        <f t="shared" ca="1" si="33"/>
        <v>0.19577859449813473</v>
      </c>
      <c r="AP76" t="str">
        <f t="shared" ca="1" si="34"/>
        <v>pics\\Redis_4.jpg</v>
      </c>
      <c r="AR76" t="str">
        <f t="shared" si="36"/>
        <v/>
      </c>
      <c r="AS76" t="str">
        <f t="shared" ca="1" si="35"/>
        <v>pics\\Redis_4.jpg</v>
      </c>
      <c r="AT76">
        <f t="shared" ca="1" si="28"/>
        <v>0.36394093448096343</v>
      </c>
      <c r="AU76" t="s">
        <v>697</v>
      </c>
      <c r="AV76" t="str">
        <f t="shared" ca="1" si="29"/>
        <v>sound\\Redkiy_plod.wav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_Волнистый_ли_</v>
      </c>
      <c r="BB76" t="str">
        <f t="shared" si="30"/>
        <v>_Волнистый_ли_БАРОХ?</v>
      </c>
      <c r="BD76" cm="1">
        <f t="array" aca="1" ref="BD76" ca="1">INDEX($L$74:$L$81,(RANK(AT4,$AT$2:$AT$9)))</f>
        <v>2084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VLOOKUP(B77,audio_list_stym!$A$3:$BP$18,40,FALSE)</f>
        <v>14</v>
      </c>
      <c r="F77" t="str">
        <f>VLOOKUP(E77,metki!$A$2:$B$9,2,FALSE)</f>
        <v>импл_новые_с_названием</v>
      </c>
      <c r="G77" t="str">
        <f t="shared" si="26"/>
        <v>импл_</v>
      </c>
      <c r="H77" t="str">
        <f>VLOOKUP(B77,audio_list_stym!$A$3:$AJ$18,8,FALSE)</f>
        <v>Finger</v>
      </c>
      <c r="I77" t="s">
        <v>691</v>
      </c>
      <c r="J77" t="str">
        <f t="shared" si="27"/>
        <v>Finger_4</v>
      </c>
      <c r="L77">
        <f>VLOOKUP(J77,total_visual_stym!$A$2:$D$129,2,FALSE)</f>
        <v>2084</v>
      </c>
      <c r="M77" t="str">
        <f>VLOOKUP(J77,total_visual_stym!$A$2:$D$129,3,FALSE)</f>
        <v>pics\\Finger_4.jpg</v>
      </c>
      <c r="N77">
        <f>VLOOKUP(J77,total_visual_stym!$A$1:$D$129,4,FALSE)</f>
        <v>210</v>
      </c>
      <c r="P77">
        <f>IF(G77="экспл",0,IF(G77="импл_",VLOOKUP(J77,quest_импл!$A$1:$J$129,7,FALSE),0))</f>
        <v>244</v>
      </c>
      <c r="Q77" t="str">
        <f>IF(G77="экспл",0,IF(G77="импл_",VLOOKUP(J77,quest_импл!$A$1:$J$129,8,FALSE),0))</f>
        <v>sound\\Buriy_li.wav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2062</v>
      </c>
      <c r="AD77" t="str">
        <f t="shared" ca="1" si="31"/>
        <v>pics\\Tomat_6.jpg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32"/>
        <v>pics\\Tomat_6.jpg</v>
      </c>
      <c r="AI77" t="s">
        <v>79</v>
      </c>
      <c r="AO77">
        <f t="shared" ca="1" si="33"/>
        <v>4.4399549014424222E-2</v>
      </c>
      <c r="AP77" t="str">
        <f t="shared" ca="1" si="34"/>
        <v>pics\\Tomat_6.jpg</v>
      </c>
      <c r="AR77" t="str">
        <f t="shared" si="36"/>
        <v/>
      </c>
      <c r="AS77" t="str">
        <f t="shared" ca="1" si="35"/>
        <v>pics\\Tomat_6.jpg</v>
      </c>
      <c r="AT77">
        <f t="shared" ca="1" si="28"/>
        <v>0.65654575266564352</v>
      </c>
      <c r="AU77" t="s">
        <v>697</v>
      </c>
      <c r="AV77" t="str">
        <f t="shared" ca="1" si="29"/>
        <v>sound\\Noviy_plod.wav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_Бурый_ли_</v>
      </c>
      <c r="BB77" t="str">
        <f t="shared" si="30"/>
        <v>_Бурый_ли_БАРОХ?</v>
      </c>
      <c r="BD77" cm="1">
        <f t="array" aca="1" ref="BD77" ca="1">INDEX($L$74:$L$81,(RANK(AT5,$AT$2:$AT$9)))</f>
        <v>2086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VLOOKUP(B78,audio_list_stym!$A$3:$BP$18,40,FALSE)</f>
        <v>14</v>
      </c>
      <c r="F78" t="str">
        <f>VLOOKUP(E78,metki!$A$2:$B$9,2,FALSE)</f>
        <v>импл_новые_с_названием</v>
      </c>
      <c r="G78" t="str">
        <f t="shared" si="26"/>
        <v>импл_</v>
      </c>
      <c r="H78" t="str">
        <f>VLOOKUP(B78,audio_list_stym!$A$3:$AJ$18,8,FALSE)</f>
        <v>Finger</v>
      </c>
      <c r="I78" t="s">
        <v>692</v>
      </c>
      <c r="J78" t="str">
        <f t="shared" si="27"/>
        <v>Finger_5</v>
      </c>
      <c r="L78">
        <f>VLOOKUP(J78,total_visual_stym!$A$2:$D$129,2,FALSE)</f>
        <v>2085</v>
      </c>
      <c r="M78" t="str">
        <f>VLOOKUP(J78,total_visual_stym!$A$2:$D$129,3,FALSE)</f>
        <v>pics\\Finger_5.jpg</v>
      </c>
      <c r="N78">
        <f>VLOOKUP(J78,total_visual_stym!$A$1:$D$129,4,FALSE)</f>
        <v>210</v>
      </c>
      <c r="P78">
        <f>IF(G78="экспл",0,IF(G78="импл_",VLOOKUP(J78,quest_импл!$A$1:$J$129,7,FALSE),0))</f>
        <v>245</v>
      </c>
      <c r="Q78" t="str">
        <f>IF(G78="экспл",0,IF(G78="импл_",VLOOKUP(J78,quest_импл!$A$1:$J$129,8,FALSE),0))</f>
        <v>sound\\Vizhatiy_li.wav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2032</v>
      </c>
      <c r="AD78" t="str">
        <f t="shared" ca="1" si="31"/>
        <v>pics\\Kokos_8.jpg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32"/>
        <v>pics\\Kokos_8.jpg</v>
      </c>
      <c r="AI78" t="s">
        <v>80</v>
      </c>
      <c r="AO78">
        <f t="shared" ca="1" si="33"/>
        <v>0.57022250435922184</v>
      </c>
      <c r="AP78" t="str">
        <f t="shared" ca="1" si="34"/>
        <v>pics\\Kokos_8.jpg</v>
      </c>
      <c r="AR78" t="str">
        <f t="shared" si="36"/>
        <v/>
      </c>
      <c r="AS78" t="str">
        <f t="shared" ca="1" si="35"/>
        <v>pics\\Kokos_8.jpg</v>
      </c>
      <c r="AT78">
        <f t="shared" ca="1" si="28"/>
        <v>0.57863447337088081</v>
      </c>
      <c r="AU78" t="s">
        <v>697</v>
      </c>
      <c r="AV78" t="str">
        <f t="shared" ca="1" si="29"/>
        <v>sound\\Noviy_plod.wav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_Выжатый_ли_</v>
      </c>
      <c r="BB78" t="str">
        <f t="shared" si="30"/>
        <v>_Выжатый_ли_БАРОХ?</v>
      </c>
      <c r="BD78" cm="1">
        <f t="array" aca="1" ref="BD78" ca="1">INDEX($L$74:$L$81,(RANK(AT6,$AT$2:$AT$9)))</f>
        <v>2085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VLOOKUP(B79,audio_list_stym!$A$3:$BP$18,40,FALSE)</f>
        <v>14</v>
      </c>
      <c r="F79" t="str">
        <f>VLOOKUP(E79,metki!$A$2:$B$9,2,FALSE)</f>
        <v>импл_новые_с_названием</v>
      </c>
      <c r="G79" t="str">
        <f t="shared" si="26"/>
        <v>импл_</v>
      </c>
      <c r="H79" t="str">
        <f>VLOOKUP(B79,audio_list_stym!$A$3:$AJ$18,8,FALSE)</f>
        <v>Finger</v>
      </c>
      <c r="I79" t="s">
        <v>693</v>
      </c>
      <c r="J79" t="str">
        <f t="shared" si="27"/>
        <v>Finger_6</v>
      </c>
      <c r="L79">
        <f>VLOOKUP(J79,total_visual_stym!$A$2:$D$129,2,FALSE)</f>
        <v>2086</v>
      </c>
      <c r="M79" t="str">
        <f>VLOOKUP(J79,total_visual_stym!$A$2:$D$129,3,FALSE)</f>
        <v>pics\\Finger_6.jpg</v>
      </c>
      <c r="N79">
        <f>VLOOKUP(J79,total_visual_stym!$A$1:$D$129,4,FALSE)</f>
        <v>210</v>
      </c>
      <c r="P79">
        <f>IF(G79="экспл",0,IF(G79="импл_",VLOOKUP(J79,quest_импл!$A$1:$J$129,7,FALSE),0))</f>
        <v>246</v>
      </c>
      <c r="Q79" t="str">
        <f>IF(G79="экспл",0,IF(G79="импл_",VLOOKUP(J79,quest_импл!$A$1:$J$129,8,FALSE),0))</f>
        <v>sound\\Obemniy_li.wav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да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2020</v>
      </c>
      <c r="AD79" t="str">
        <f t="shared" ca="1" si="31"/>
        <v>pics\\Goroh_4.jpg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32"/>
        <v>pics\\Goroh_4.jpg</v>
      </c>
      <c r="AI79" t="s">
        <v>81</v>
      </c>
      <c r="AO79">
        <f t="shared" ca="1" si="33"/>
        <v>0.78206121632510373</v>
      </c>
      <c r="AP79" t="str">
        <f t="shared" ca="1" si="34"/>
        <v>pics\\Goroh_4.jpg</v>
      </c>
      <c r="AR79" t="str">
        <f t="shared" si="36"/>
        <v/>
      </c>
      <c r="AS79" t="str">
        <f t="shared" ca="1" si="35"/>
        <v>pics\\Goroh_4.jpg</v>
      </c>
      <c r="AT79">
        <f t="shared" ca="1" si="28"/>
        <v>0.3913447815439558</v>
      </c>
      <c r="AU79" t="s">
        <v>697</v>
      </c>
      <c r="AV79" t="str">
        <f t="shared" ca="1" si="29"/>
        <v>sound\\Redkiy_plod.wav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_Объемный_ли_</v>
      </c>
      <c r="BB79" t="str">
        <f t="shared" si="30"/>
        <v>_Объемный_ли_БАРОХ?</v>
      </c>
      <c r="BD79" cm="1">
        <f t="array" aca="1" ref="BD79" ca="1">INDEX($L$74:$L$81,(RANK(AT7,$AT$2:$AT$9)))</f>
        <v>2087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VLOOKUP(B80,audio_list_stym!$A$3:$BP$18,40,FALSE)</f>
        <v>14</v>
      </c>
      <c r="F80" t="str">
        <f>VLOOKUP(E80,metki!$A$2:$B$9,2,FALSE)</f>
        <v>импл_новые_с_названием</v>
      </c>
      <c r="G80" t="str">
        <f t="shared" si="26"/>
        <v>импл_</v>
      </c>
      <c r="H80" t="str">
        <f>VLOOKUP(B80,audio_list_stym!$A$3:$AJ$18,8,FALSE)</f>
        <v>Finger</v>
      </c>
      <c r="I80" t="s">
        <v>694</v>
      </c>
      <c r="J80" t="str">
        <f t="shared" si="27"/>
        <v>Finger_7</v>
      </c>
      <c r="L80">
        <f>VLOOKUP(J80,total_visual_stym!$A$2:$D$129,2,FALSE)</f>
        <v>2087</v>
      </c>
      <c r="M80" t="str">
        <f>VLOOKUP(J80,total_visual_stym!$A$2:$D$129,3,FALSE)</f>
        <v>pics\\Finger_7.jpg</v>
      </c>
      <c r="N80">
        <f>VLOOKUP(J80,total_visual_stym!$A$1:$D$129,4,FALSE)</f>
        <v>210</v>
      </c>
      <c r="P80">
        <f>IF(G80="экспл",0,IF(G80="импл_",VLOOKUP(J80,quest_импл!$A$1:$J$129,7,FALSE),0))</f>
        <v>247</v>
      </c>
      <c r="Q80" t="str">
        <f>IF(G80="экспл",0,IF(G80="импл_",VLOOKUP(J80,quest_импл!$A$1:$J$129,8,FALSE),0))</f>
        <v>sound\\Pustoy_li.wav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2008</v>
      </c>
      <c r="AD80" t="str">
        <f t="shared" ca="1" si="31"/>
        <v>pics\\Banan_8.jpg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32"/>
        <v>pics\\Banan_8.jpg</v>
      </c>
      <c r="AI80" t="s">
        <v>82</v>
      </c>
      <c r="AO80">
        <f t="shared" ca="1" si="33"/>
        <v>0.90176532737305692</v>
      </c>
      <c r="AP80" t="str">
        <f t="shared" ca="1" si="34"/>
        <v>pics\\Banan_8.jpg</v>
      </c>
      <c r="AR80" t="str">
        <f t="shared" si="36"/>
        <v/>
      </c>
      <c r="AS80" t="str">
        <f t="shared" ca="1" si="35"/>
        <v>pics\\Banan_8.jpg</v>
      </c>
      <c r="AT80">
        <f t="shared" ca="1" si="28"/>
        <v>0.72857394216606974</v>
      </c>
      <c r="AU80" t="s">
        <v>697</v>
      </c>
      <c r="AV80" t="str">
        <f t="shared" ca="1" si="29"/>
        <v>sound\\Noviy_plod.wav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_Пустой_ли_</v>
      </c>
      <c r="BB80" t="str">
        <f t="shared" si="30"/>
        <v>_Пустой_ли_БАРОХ?</v>
      </c>
      <c r="BD80" cm="1">
        <f t="array" aca="1" ref="BD80" ca="1">INDEX($L$74:$L$81,(RANK(AT8,$AT$2:$AT$9)))</f>
        <v>2081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VLOOKUP(B81,audio_list_stym!$A$3:$BP$18,40,FALSE)</f>
        <v>14</v>
      </c>
      <c r="F81" t="str">
        <f>VLOOKUP(E81,metki!$A$2:$B$9,2,FALSE)</f>
        <v>импл_новые_с_названием</v>
      </c>
      <c r="G81" t="str">
        <f t="shared" si="26"/>
        <v>импл_</v>
      </c>
      <c r="H81" t="str">
        <f>VLOOKUP(B81,audio_list_stym!$A$3:$AJ$18,8,FALSE)</f>
        <v>Finger</v>
      </c>
      <c r="I81" t="s">
        <v>695</v>
      </c>
      <c r="J81" t="str">
        <f t="shared" si="27"/>
        <v>Finger_8</v>
      </c>
      <c r="L81">
        <f>VLOOKUP(J81,total_visual_stym!$A$2:$D$129,2,FALSE)</f>
        <v>2088</v>
      </c>
      <c r="M81" t="str">
        <f>VLOOKUP(J81,total_visual_stym!$A$2:$D$129,3,FALSE)</f>
        <v>pics\\Finger_8.jpg</v>
      </c>
      <c r="N81">
        <f>VLOOKUP(J81,total_visual_stym!$A$1:$D$129,4,FALSE)</f>
        <v>210</v>
      </c>
      <c r="P81">
        <f>IF(G81="экспл",0,IF(G81="импл_",VLOOKUP(J81,quest_импл!$A$1:$J$129,7,FALSE),0))</f>
        <v>248</v>
      </c>
      <c r="Q81" t="str">
        <f>IF(G81="экспл",0,IF(G81="импл_",VLOOKUP(J81,quest_импл!$A$1:$J$129,8,FALSE),0))</f>
        <v>sound\\Beliy_li.wav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2004</v>
      </c>
      <c r="AD81" t="str">
        <f t="shared" ca="1" si="31"/>
        <v>pics\\Banan_4.jpg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32"/>
        <v>pics\\Banan_4.jpg</v>
      </c>
      <c r="AI81" t="s">
        <v>83</v>
      </c>
      <c r="AO81">
        <f t="shared" ca="1" si="33"/>
        <v>0.95224985792072148</v>
      </c>
      <c r="AP81" t="str">
        <f t="shared" ca="1" si="34"/>
        <v>pics\\Banan_4.jpg</v>
      </c>
      <c r="AR81" t="str">
        <f t="shared" si="36"/>
        <v/>
      </c>
      <c r="AS81" t="str">
        <f t="shared" ca="1" si="35"/>
        <v>pics\\Banan_4.jpg</v>
      </c>
      <c r="AT81">
        <f t="shared" ca="1" si="28"/>
        <v>0.65541792555533007</v>
      </c>
      <c r="AU81" t="s">
        <v>697</v>
      </c>
      <c r="AV81" t="str">
        <f t="shared" ca="1" si="29"/>
        <v>sound\\Noviy_plod.wav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_Белый_ли_</v>
      </c>
      <c r="BB81" t="str">
        <f t="shared" si="30"/>
        <v>_Белый_ли_БАРОХ?</v>
      </c>
      <c r="BD81" cm="1">
        <f t="array" aca="1" ref="BD81" ca="1">INDEX($L$74:$L$81,(RANK(AT9,$AT$2:$AT$9)))</f>
        <v>2088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VLOOKUP(B82,audio_list_stym!$A$3:$BP$18,40,FALSE)</f>
        <v>15</v>
      </c>
      <c r="F82" t="str">
        <f>VLOOKUP(E82,metki!$A$2:$B$9,2,FALSE)</f>
        <v>экспл_новые_с_названием</v>
      </c>
      <c r="G82" t="str">
        <f t="shared" si="26"/>
        <v>экспл</v>
      </c>
      <c r="H82" t="str">
        <f>VLOOKUP(B82,audio_list_stym!$A$3:$AJ$18,8,FALSE)</f>
        <v>Gac</v>
      </c>
      <c r="I82" t="s">
        <v>688</v>
      </c>
      <c r="J82" t="str">
        <f t="shared" si="27"/>
        <v>Gac_1</v>
      </c>
      <c r="L82">
        <f>VLOOKUP(J82,total_visual_stym!$A$2:$D$129,2,FALSE)</f>
        <v>2089</v>
      </c>
      <c r="M82" t="str">
        <f>VLOOKUP(J82,total_visual_stym!$A$2:$D$129,3,FALSE)</f>
        <v>pics\\Gac_1.jpg</v>
      </c>
      <c r="N82">
        <f>VLOOKUP(J82,total_visual_stym!$A$1:$D$129,4,FALSE)</f>
        <v>211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121</v>
      </c>
      <c r="Z82" t="str">
        <f>IF(G82="экспл",VLOOKUP(J82,quest_экспл!$A$1:$N$129,12,FALSE),IF(G82="импл_",0,0))</f>
        <v>sound\\Ispachkan_li_on.wav</v>
      </c>
      <c r="AA82" t="str">
        <f>IF(G82="экспл",VLOOKUP(J82,quest_экспл!$A$1:$N$129,14,FALSE),IF(G82="импл_",0,0))</f>
        <v>нет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2232</v>
      </c>
      <c r="AD82" t="str">
        <f t="shared" ca="1" si="31"/>
        <v>pics\\dis13.jpg</v>
      </c>
      <c r="AE82" s="22" t="str">
        <f t="array" aca="1" ref="AE82" ca="1">IF(G82="экспл",INDEX(total_visual_stym!$C$146:$C$209,(RANK(total_visual_stym!E162,total_visual_stym!$E$146:$E$209))),0)</f>
        <v>pics\\dis13.jpg</v>
      </c>
      <c r="AF82" s="22" t="str">
        <f t="shared" si="32"/>
        <v/>
      </c>
      <c r="AI82" t="s">
        <v>84</v>
      </c>
      <c r="AO82">
        <f t="shared" ca="1" si="33"/>
        <v>0.62112463464696155</v>
      </c>
      <c r="AP82" t="str">
        <f t="shared" ca="1" si="34"/>
        <v>pics\\Kokos_5.jpg</v>
      </c>
      <c r="AR82" t="str">
        <f t="shared" si="36"/>
        <v/>
      </c>
      <c r="AS82" t="str">
        <f t="shared" si="35"/>
        <v/>
      </c>
      <c r="AT82">
        <f t="shared" ca="1" si="28"/>
        <v>0.82056232903969994</v>
      </c>
      <c r="AU82" t="s">
        <v>697</v>
      </c>
      <c r="AV82" t="str">
        <f t="shared" ca="1" si="29"/>
        <v>sound\\Noviy_plod.wav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_Испачкан_ли_он?</v>
      </c>
      <c r="BA82" t="e">
        <f>VLOOKUP(Q82,audio_list_stym!$B$2:$BQ$299,68,FALSE)</f>
        <v>#N/A</v>
      </c>
      <c r="BB82" t="str">
        <f t="shared" si="30"/>
        <v>На_экране_ЛИРОХ._Испачкан_ли_он?</v>
      </c>
      <c r="BC82">
        <f>A82</f>
        <v>1211</v>
      </c>
      <c r="BD82" cm="1">
        <f t="array" aca="1" ref="BD82" ca="1">INDEX($L$82:$L$89,(RANK(AT2,$AT$2:$AT$9)))</f>
        <v>2090</v>
      </c>
      <c r="BE82" cm="1">
        <f t="array" aca="1" ref="BE82" ca="1">INDEX(BD66:BD81,(RANK(AT4,$AT$2:$AT$17)))</f>
        <v>2084</v>
      </c>
      <c r="BF82" cm="1">
        <f t="array" aca="1" ref="BF82" ca="1">INDEX(BD90:BD105,(RANK(AT4,$AT$2:$AT$17)))</f>
        <v>2119</v>
      </c>
      <c r="BG82" cm="1">
        <f t="array" aca="1" ref="BG82" ca="1">INDEX(BD106:BD129,(RANK(AT4,$AT$2:$AT$9)))</f>
        <v>2142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VLOOKUP(B83,audio_list_stym!$A$3:$BP$18,40,FALSE)</f>
        <v>15</v>
      </c>
      <c r="F83" t="str">
        <f>VLOOKUP(E83,metki!$A$2:$B$9,2,FALSE)</f>
        <v>экспл_новые_с_названием</v>
      </c>
      <c r="G83" t="str">
        <f t="shared" si="26"/>
        <v>экспл</v>
      </c>
      <c r="H83" t="str">
        <f>VLOOKUP(B83,audio_list_stym!$A$3:$AJ$18,8,FALSE)</f>
        <v>Gac</v>
      </c>
      <c r="I83" t="s">
        <v>689</v>
      </c>
      <c r="J83" t="str">
        <f t="shared" si="27"/>
        <v>Gac_2</v>
      </c>
      <c r="L83">
        <f>VLOOKUP(J83,total_visual_stym!$A$2:$D$129,2,FALSE)</f>
        <v>2090</v>
      </c>
      <c r="M83" t="str">
        <f>VLOOKUP(J83,total_visual_stym!$A$2:$D$129,3,FALSE)</f>
        <v>pics\\Gac_2.jpg</v>
      </c>
      <c r="N83">
        <f>VLOOKUP(J83,total_visual_stym!$A$1:$D$129,4,FALSE)</f>
        <v>211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122</v>
      </c>
      <c r="Z83" t="str">
        <f>IF(G83="экспл",VLOOKUP(J83,quest_экспл!$A$1:$N$129,12,FALSE),IF(G83="импл_",0,0))</f>
        <v>sound\\On_farshirovanniy.wav</v>
      </c>
      <c r="AA83" t="str">
        <f>IF(G83="экспл",VLOOKUP(J83,quest_экспл!$A$1:$N$129,14,FALSE),IF(G83="импл_",0,0))</f>
        <v>нет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2218</v>
      </c>
      <c r="AD83" t="str">
        <f t="shared" ca="1" si="31"/>
        <v>pics\\dis64.jpg</v>
      </c>
      <c r="AE83" s="22" t="str">
        <f t="array" aca="1" ref="AE83" ca="1">IF(G83="экспл",INDEX(total_visual_stym!$C$146:$C$209,(RANK(total_visual_stym!E163,total_visual_stym!$E$146:$E$209))),0)</f>
        <v>pics\\dis64.jpg</v>
      </c>
      <c r="AF83" s="22" t="str">
        <f t="shared" si="32"/>
        <v/>
      </c>
      <c r="AI83" t="s">
        <v>85</v>
      </c>
      <c r="AO83">
        <f t="shared" ca="1" si="33"/>
        <v>0.65466891518386072</v>
      </c>
      <c r="AP83" t="str">
        <f t="shared" ca="1" si="34"/>
        <v>pics\\Kokos_3.jpg</v>
      </c>
      <c r="AR83" t="str">
        <f t="shared" si="36"/>
        <v/>
      </c>
      <c r="AS83" t="str">
        <f t="shared" si="35"/>
        <v/>
      </c>
      <c r="AT83">
        <f t="shared" ca="1" si="28"/>
        <v>0.92408186407950865</v>
      </c>
      <c r="AU83" t="s">
        <v>697</v>
      </c>
      <c r="AV83" t="str">
        <f t="shared" ca="1" si="29"/>
        <v>sound\\Noviy_plod.wav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_Он_фаршированный?</v>
      </c>
      <c r="BA83" t="e">
        <f>VLOOKUP(Q83,audio_list_stym!$B$2:$BQ$299,68,FALSE)</f>
        <v>#N/A</v>
      </c>
      <c r="BB83" t="str">
        <f t="shared" si="30"/>
        <v>Посмотрите,_вот_ЛИРОХ._Он_фаршированный?</v>
      </c>
      <c r="BD83" cm="1">
        <f t="array" aca="1" ref="BD83" ca="1">INDEX($L$82:$L$89,(RANK(AT3,$AT$2:$AT$9)))</f>
        <v>2091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VLOOKUP(B84,audio_list_stym!$A$3:$BP$18,40,FALSE)</f>
        <v>15</v>
      </c>
      <c r="F84" t="str">
        <f>VLOOKUP(E84,metki!$A$2:$B$9,2,FALSE)</f>
        <v>экспл_новые_с_названием</v>
      </c>
      <c r="G84" t="str">
        <f t="shared" si="26"/>
        <v>экспл</v>
      </c>
      <c r="H84" t="str">
        <f>VLOOKUP(B84,audio_list_stym!$A$3:$AJ$18,8,FALSE)</f>
        <v>Gac</v>
      </c>
      <c r="I84" t="s">
        <v>690</v>
      </c>
      <c r="J84" t="str">
        <f t="shared" si="27"/>
        <v>Gac_3</v>
      </c>
      <c r="L84">
        <f>VLOOKUP(J84,total_visual_stym!$A$2:$D$129,2,FALSE)</f>
        <v>2091</v>
      </c>
      <c r="M84" t="str">
        <f>VLOOKUP(J84,total_visual_stym!$A$2:$D$129,3,FALSE)</f>
        <v>pics\\Gac_3.jpg</v>
      </c>
      <c r="N84">
        <f>VLOOKUP(J84,total_visual_stym!$A$1:$D$129,4,FALSE)</f>
        <v>211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123</v>
      </c>
      <c r="Z84" t="str">
        <f>IF(G84="экспл",VLOOKUP(J84,quest_экспл!$A$1:$N$129,12,FALSE),IF(G84="импл_",0,0))</f>
        <v>sound\\On_razrezanniy.wav</v>
      </c>
      <c r="AA84" t="str">
        <f>IF(G84="экспл",VLOOKUP(J84,quest_экспл!$A$1:$N$129,14,FALSE),IF(G84="импл_",0,0))</f>
        <v>да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2228</v>
      </c>
      <c r="AD84" t="str">
        <f t="shared" ca="1" si="31"/>
        <v>pics\\dis38.jpg</v>
      </c>
      <c r="AE84" s="22" t="str">
        <f t="array" aca="1" ref="AE84" ca="1">IF(G84="экспл",INDEX(total_visual_stym!$C$146:$C$209,(RANK(total_visual_stym!E164,total_visual_stym!$E$146:$E$209))),0)</f>
        <v>pics\\dis38.jpg</v>
      </c>
      <c r="AF84" s="22" t="str">
        <f t="shared" si="32"/>
        <v/>
      </c>
      <c r="AI84" t="s">
        <v>94</v>
      </c>
      <c r="AO84">
        <f t="shared" ca="1" si="33"/>
        <v>0.61093139607215852</v>
      </c>
      <c r="AP84" t="str">
        <f t="shared" ca="1" si="34"/>
        <v>pics\\Kokos_6.jpg</v>
      </c>
      <c r="AR84" t="str">
        <f t="shared" si="36"/>
        <v/>
      </c>
      <c r="AS84" t="str">
        <f t="shared" si="35"/>
        <v/>
      </c>
      <c r="AT84">
        <f t="shared" ca="1" si="28"/>
        <v>0.66735899765031015</v>
      </c>
      <c r="AU84" t="s">
        <v>697</v>
      </c>
      <c r="AV84" t="str">
        <f t="shared" ca="1" si="29"/>
        <v>sound\\Noviy_plod.wav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_Он_разрезанный?</v>
      </c>
      <c r="BA84" t="e">
        <f>VLOOKUP(Q84,audio_list_stym!$B$2:$BQ$299,68,FALSE)</f>
        <v>#N/A</v>
      </c>
      <c r="BB84" t="str">
        <f t="shared" si="30"/>
        <v>Вот_ЛИРОХ._Он_разрезанный?</v>
      </c>
      <c r="BD84" cm="1">
        <f t="array" aca="1" ref="BD84" ca="1">INDEX($L$82:$L$89,(RANK(AT4,$AT$2:$AT$9)))</f>
        <v>2092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VLOOKUP(B85,audio_list_stym!$A$3:$BP$18,40,FALSE)</f>
        <v>15</v>
      </c>
      <c r="F85" t="str">
        <f>VLOOKUP(E85,metki!$A$2:$B$9,2,FALSE)</f>
        <v>экспл_новые_с_названием</v>
      </c>
      <c r="G85" t="str">
        <f t="shared" si="26"/>
        <v>экспл</v>
      </c>
      <c r="H85" t="str">
        <f>VLOOKUP(B85,audio_list_stym!$A$3:$AJ$18,8,FALSE)</f>
        <v>Gac</v>
      </c>
      <c r="I85" t="s">
        <v>691</v>
      </c>
      <c r="J85" t="str">
        <f t="shared" si="27"/>
        <v>Gac_4</v>
      </c>
      <c r="L85">
        <f>VLOOKUP(J85,total_visual_stym!$A$2:$D$129,2,FALSE)</f>
        <v>2092</v>
      </c>
      <c r="M85" t="str">
        <f>VLOOKUP(J85,total_visual_stym!$A$2:$D$129,3,FALSE)</f>
        <v>pics\\Gac_4.jpg</v>
      </c>
      <c r="N85">
        <f>VLOOKUP(J85,total_visual_stym!$A$1:$D$129,4,FALSE)</f>
        <v>211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124</v>
      </c>
      <c r="Z85" t="str">
        <f>IF(G85="экспл",VLOOKUP(J85,quest_экспл!$A$1:$N$129,12,FALSE),IF(G85="импл_",0,0))</f>
        <v>sound\\On_s_lepestkami.wav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2197</v>
      </c>
      <c r="AD85" t="str">
        <f t="shared" ca="1" si="31"/>
        <v>pics\\dis54.jpg</v>
      </c>
      <c r="AE85" s="22" t="str">
        <f t="array" aca="1" ref="AE85" ca="1">IF(G85="экспл",INDEX(total_visual_stym!$C$146:$C$209,(RANK(total_visual_stym!E165,total_visual_stym!$E$146:$E$209))),0)</f>
        <v>pics\\dis54.jpg</v>
      </c>
      <c r="AF85" s="22" t="str">
        <f t="shared" si="32"/>
        <v/>
      </c>
      <c r="AI85" t="s">
        <v>95</v>
      </c>
      <c r="AO85">
        <f t="shared" ca="1" si="33"/>
        <v>0.40245261226934237</v>
      </c>
      <c r="AP85" t="str">
        <f t="shared" ca="1" si="34"/>
        <v>pics\\Limon_8.jpg</v>
      </c>
      <c r="AR85" t="str">
        <f t="shared" si="36"/>
        <v/>
      </c>
      <c r="AS85" t="str">
        <f t="shared" si="35"/>
        <v/>
      </c>
      <c r="AT85">
        <f t="shared" ca="1" si="28"/>
        <v>0.25731876064343329</v>
      </c>
      <c r="AU85" t="s">
        <v>697</v>
      </c>
      <c r="AV85" t="str">
        <f t="shared" ca="1" si="29"/>
        <v>sound\\Redkiy_plod.wav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_Он_с_лепестками?</v>
      </c>
      <c r="BA85" t="e">
        <f>VLOOKUP(Q85,audio_list_stym!$B$2:$BQ$299,68,FALSE)</f>
        <v>#N/A</v>
      </c>
      <c r="BB85" t="str">
        <f t="shared" si="30"/>
        <v>Это_ЛИРОХ._Он_с_лепестками?</v>
      </c>
      <c r="BD85" cm="1">
        <f t="array" aca="1" ref="BD85" ca="1">INDEX($L$82:$L$89,(RANK(AT5,$AT$2:$AT$9)))</f>
        <v>2094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VLOOKUP(B86,audio_list_stym!$A$3:$BP$18,40,FALSE)</f>
        <v>15</v>
      </c>
      <c r="F86" t="str">
        <f>VLOOKUP(E86,metki!$A$2:$B$9,2,FALSE)</f>
        <v>экспл_новые_с_названием</v>
      </c>
      <c r="G86" t="str">
        <f t="shared" si="26"/>
        <v>экспл</v>
      </c>
      <c r="H86" t="str">
        <f>VLOOKUP(B86,audio_list_stym!$A$3:$AJ$18,8,FALSE)</f>
        <v>Gac</v>
      </c>
      <c r="I86" t="s">
        <v>692</v>
      </c>
      <c r="J86" t="str">
        <f t="shared" si="27"/>
        <v>Gac_5</v>
      </c>
      <c r="L86">
        <f>VLOOKUP(J86,total_visual_stym!$A$2:$D$129,2,FALSE)</f>
        <v>2093</v>
      </c>
      <c r="M86" t="str">
        <f>VLOOKUP(J86,total_visual_stym!$A$2:$D$129,3,FALSE)</f>
        <v>pics\\Gac_5.jpg</v>
      </c>
      <c r="N86">
        <f>VLOOKUP(J86,total_visual_stym!$A$1:$D$129,4,FALSE)</f>
        <v>211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125</v>
      </c>
      <c r="Z86" t="str">
        <f>IF(G86="экспл",VLOOKUP(J86,quest_экспл!$A$1:$N$129,12,FALSE),IF(G86="импл_",0,0))</f>
        <v>sound\\Kolyuchiy_li_on.wav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2220</v>
      </c>
      <c r="AD86" t="str">
        <f t="shared" ca="1" si="31"/>
        <v>pics\\dis16.jpg</v>
      </c>
      <c r="AE86" s="22" t="str">
        <f t="array" aca="1" ref="AE86" ca="1">IF(G86="экспл",INDEX(total_visual_stym!$C$146:$C$209,(RANK(total_visual_stym!E166,total_visual_stym!$E$146:$E$209))),0)</f>
        <v>pics\\dis16.jpg</v>
      </c>
      <c r="AF86" s="22" t="str">
        <f t="shared" si="32"/>
        <v/>
      </c>
      <c r="AI86" t="s">
        <v>96</v>
      </c>
      <c r="AO86">
        <f t="shared" ca="1" si="33"/>
        <v>0.82275182766559241</v>
      </c>
      <c r="AP86" t="str">
        <f t="shared" ca="1" si="34"/>
        <v>pics\\Finik_7.jpg</v>
      </c>
      <c r="AR86" t="str">
        <f t="shared" si="36"/>
        <v/>
      </c>
      <c r="AS86" t="str">
        <f t="shared" si="35"/>
        <v/>
      </c>
      <c r="AT86">
        <f t="shared" ca="1" si="28"/>
        <v>0.12880316485690957</v>
      </c>
      <c r="AU86" t="s">
        <v>697</v>
      </c>
      <c r="AV86" t="str">
        <f t="shared" ca="1" si="29"/>
        <v>sound\\Redkiy_plod.wav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_Колючий_ли_он?</v>
      </c>
      <c r="BA86" t="e">
        <f>VLOOKUP(Q86,audio_list_stym!$B$2:$BQ$299,68,FALSE)</f>
        <v>#N/A</v>
      </c>
      <c r="BB86" t="str">
        <f t="shared" si="30"/>
        <v>На_картинке_ЛИРОХ._Колючий_ли_он?</v>
      </c>
      <c r="BD86" cm="1">
        <f t="array" aca="1" ref="BD86" ca="1">INDEX($L$82:$L$89,(RANK(AT6,$AT$2:$AT$9)))</f>
        <v>2093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VLOOKUP(B87,audio_list_stym!$A$3:$BP$18,40,FALSE)</f>
        <v>15</v>
      </c>
      <c r="F87" t="str">
        <f>VLOOKUP(E87,metki!$A$2:$B$9,2,FALSE)</f>
        <v>экспл_новые_с_названием</v>
      </c>
      <c r="G87" t="str">
        <f t="shared" si="26"/>
        <v>экспл</v>
      </c>
      <c r="H87" t="str">
        <f>VLOOKUP(B87,audio_list_stym!$A$3:$AJ$18,8,FALSE)</f>
        <v>Gac</v>
      </c>
      <c r="I87" t="s">
        <v>693</v>
      </c>
      <c r="J87" t="str">
        <f t="shared" si="27"/>
        <v>Gac_6</v>
      </c>
      <c r="L87">
        <f>VLOOKUP(J87,total_visual_stym!$A$2:$D$129,2,FALSE)</f>
        <v>2094</v>
      </c>
      <c r="M87" t="str">
        <f>VLOOKUP(J87,total_visual_stym!$A$2:$D$129,3,FALSE)</f>
        <v>pics\\Gac_6.jpg</v>
      </c>
      <c r="N87">
        <f>VLOOKUP(J87,total_visual_stym!$A$1:$D$129,4,FALSE)</f>
        <v>211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126</v>
      </c>
      <c r="Z87" t="str">
        <f>IF(G87="экспл",VLOOKUP(J87,quest_экспл!$A$1:$N$129,12,FALSE),IF(G87="импл_",0,0))</f>
        <v>sound\\Oranzheviy_li_on.wav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2179</v>
      </c>
      <c r="AD87" t="str">
        <f t="shared" ca="1" si="31"/>
        <v>pics\\dis20.jpg</v>
      </c>
      <c r="AE87" s="22" t="str">
        <f t="array" aca="1" ref="AE87" ca="1">IF(G87="экспл",INDEX(total_visual_stym!$C$146:$C$209,(RANK(total_visual_stym!E167,total_visual_stym!$E$146:$E$209))),0)</f>
        <v>pics\\dis20.jpg</v>
      </c>
      <c r="AF87" s="22" t="str">
        <f t="shared" si="32"/>
        <v/>
      </c>
      <c r="AI87" t="s">
        <v>97</v>
      </c>
      <c r="AO87">
        <f t="shared" ca="1" si="33"/>
        <v>5.4409795061908017E-2</v>
      </c>
      <c r="AP87" t="str">
        <f t="shared" ca="1" si="34"/>
        <v>pics\\Tomat_5.jpg</v>
      </c>
      <c r="AR87" t="str">
        <f t="shared" si="36"/>
        <v/>
      </c>
      <c r="AS87" t="str">
        <f t="shared" si="35"/>
        <v/>
      </c>
      <c r="AT87">
        <f t="shared" ca="1" si="28"/>
        <v>0.58417496781914346</v>
      </c>
      <c r="AU87" t="s">
        <v>697</v>
      </c>
      <c r="AV87" t="str">
        <f t="shared" ca="1" si="29"/>
        <v>sound\\Noviy_plod.wav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_Оранжевый_ли_он?</v>
      </c>
      <c r="BA87" t="e">
        <f>VLOOKUP(Q87,audio_list_stym!$B$2:$BQ$299,68,FALSE)</f>
        <v>#N/A</v>
      </c>
      <c r="BB87" t="str">
        <f t="shared" si="30"/>
        <v>На_мониторе_ЛИРОХ._Оранжевый_ли_он?</v>
      </c>
      <c r="BD87" cm="1">
        <f t="array" aca="1" ref="BD87" ca="1">INDEX($L$82:$L$89,(RANK(AT7,$AT$2:$AT$9)))</f>
        <v>2095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VLOOKUP(B88,audio_list_stym!$A$3:$BP$18,40,FALSE)</f>
        <v>15</v>
      </c>
      <c r="F88" t="str">
        <f>VLOOKUP(E88,metki!$A$2:$B$9,2,FALSE)</f>
        <v>экспл_новые_с_названием</v>
      </c>
      <c r="G88" t="str">
        <f t="shared" si="26"/>
        <v>экспл</v>
      </c>
      <c r="H88" t="str">
        <f>VLOOKUP(B88,audio_list_stym!$A$3:$AJ$18,8,FALSE)</f>
        <v>Gac</v>
      </c>
      <c r="I88" t="s">
        <v>694</v>
      </c>
      <c r="J88" t="str">
        <f t="shared" si="27"/>
        <v>Gac_7</v>
      </c>
      <c r="L88">
        <f>VLOOKUP(J88,total_visual_stym!$A$2:$D$129,2,FALSE)</f>
        <v>2095</v>
      </c>
      <c r="M88" t="str">
        <f>VLOOKUP(J88,total_visual_stym!$A$2:$D$129,3,FALSE)</f>
        <v>pics\\Gac_7.jpg</v>
      </c>
      <c r="N88">
        <f>VLOOKUP(J88,total_visual_stym!$A$1:$D$129,4,FALSE)</f>
        <v>211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127</v>
      </c>
      <c r="Z88" t="str">
        <f>IF(G88="экспл",VLOOKUP(J88,quest_экспл!$A$1:$N$129,12,FALSE),IF(G88="импл_",0,0))</f>
        <v>sound\\On_zernistiy.wav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2203</v>
      </c>
      <c r="AD88" t="str">
        <f t="shared" ca="1" si="31"/>
        <v>pics\\dis53.jpg</v>
      </c>
      <c r="AE88" s="22" t="str">
        <f t="array" aca="1" ref="AE88" ca="1">IF(G88="экспл",INDEX(total_visual_stym!$C$146:$C$209,(RANK(total_visual_stym!E168,total_visual_stym!$E$146:$E$209))),0)</f>
        <v>pics\\dis53.jpg</v>
      </c>
      <c r="AF88" s="22" t="str">
        <f t="shared" si="32"/>
        <v/>
      </c>
      <c r="AI88" t="s">
        <v>98</v>
      </c>
      <c r="AO88">
        <f t="shared" ca="1" si="33"/>
        <v>0.88496032865714302</v>
      </c>
      <c r="AP88" t="str">
        <f t="shared" ca="1" si="34"/>
        <v>pics\\Finik_2.jpg</v>
      </c>
      <c r="AR88" t="str">
        <f t="shared" si="36"/>
        <v/>
      </c>
      <c r="AS88" t="str">
        <f t="shared" si="35"/>
        <v/>
      </c>
      <c r="AT88">
        <f t="shared" ca="1" si="28"/>
        <v>7.0482417748805593E-2</v>
      </c>
      <c r="AU88" t="s">
        <v>697</v>
      </c>
      <c r="AV88" t="str">
        <f t="shared" ca="1" si="29"/>
        <v>sound\\Redkiy_plod.wav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_Он_зернистый?</v>
      </c>
      <c r="BA88" t="e">
        <f>VLOOKUP(Q88,audio_list_stym!$B$2:$BQ$299,68,FALSE)</f>
        <v>#N/A</v>
      </c>
      <c r="BB88" t="str">
        <f t="shared" si="30"/>
        <v>Перед_Вами_ЛИРОХ._Он_зернистый?</v>
      </c>
      <c r="BD88" cm="1">
        <f t="array" aca="1" ref="BD88" ca="1">INDEX($L$82:$L$89,(RANK(AT8,$AT$2:$AT$9)))</f>
        <v>2089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VLOOKUP(B89,audio_list_stym!$A$3:$BP$18,40,FALSE)</f>
        <v>15</v>
      </c>
      <c r="F89" t="str">
        <f>VLOOKUP(E89,metki!$A$2:$B$9,2,FALSE)</f>
        <v>экспл_новые_с_названием</v>
      </c>
      <c r="G89" t="str">
        <f t="shared" si="26"/>
        <v>экспл</v>
      </c>
      <c r="H89" t="str">
        <f>VLOOKUP(B89,audio_list_stym!$A$3:$AJ$18,8,FALSE)</f>
        <v>Gac</v>
      </c>
      <c r="I89" t="s">
        <v>695</v>
      </c>
      <c r="J89" t="str">
        <f t="shared" si="27"/>
        <v>Gac_8</v>
      </c>
      <c r="L89">
        <f>VLOOKUP(J89,total_visual_stym!$A$2:$D$129,2,FALSE)</f>
        <v>2096</v>
      </c>
      <c r="M89" t="str">
        <f>VLOOKUP(J89,total_visual_stym!$A$2:$D$129,3,FALSE)</f>
        <v>pics\\Gac_8.jpg</v>
      </c>
      <c r="N89">
        <f>VLOOKUP(J89,total_visual_stym!$A$1:$D$129,4,FALSE)</f>
        <v>211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128</v>
      </c>
      <c r="Z89" t="str">
        <f>IF(G89="экспл",VLOOKUP(J89,quest_экспл!$A$1:$N$129,12,FALSE),IF(G89="импл_",0,0))</f>
        <v>sound\\Okruglya_li_on.wav</v>
      </c>
      <c r="AA89" t="str">
        <f>IF(G89="экспл",VLOOKUP(J89,quest_экспл!$A$1:$N$129,14,FALSE),IF(G89="импл_",0,0))</f>
        <v>да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2207</v>
      </c>
      <c r="AD89" t="str">
        <f t="shared" ca="1" si="31"/>
        <v>pics\\dis44.jpg</v>
      </c>
      <c r="AE89" s="22" t="str">
        <f t="array" aca="1" ref="AE89" ca="1">IF(G89="экспл",INDEX(total_visual_stym!$C$146:$C$209,(RANK(total_visual_stym!E169,total_visual_stym!$E$146:$E$209))),0)</f>
        <v>pics\\dis44.jpg</v>
      </c>
      <c r="AF89" s="22" t="str">
        <f t="shared" si="32"/>
        <v/>
      </c>
      <c r="AI89" t="s">
        <v>99</v>
      </c>
      <c r="AO89">
        <f t="shared" ca="1" si="33"/>
        <v>0.81654725832136388</v>
      </c>
      <c r="AP89" t="str">
        <f t="shared" ca="1" si="34"/>
        <v>pics\\Goroh_1.jpg</v>
      </c>
      <c r="AR89" t="str">
        <f t="shared" si="36"/>
        <v/>
      </c>
      <c r="AS89" t="str">
        <f t="shared" si="35"/>
        <v/>
      </c>
      <c r="AT89">
        <f t="shared" ca="1" si="28"/>
        <v>0.93405996438218064</v>
      </c>
      <c r="AU89" t="s">
        <v>697</v>
      </c>
      <c r="AV89" t="str">
        <f t="shared" ca="1" si="29"/>
        <v>sound\\Noviy_plod.wav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_Округлый_ли_он?</v>
      </c>
      <c r="BA89" t="e">
        <f>VLOOKUP(Q89,audio_list_stym!$B$2:$BQ$299,68,FALSE)</f>
        <v>#N/A</v>
      </c>
      <c r="BB89" t="str">
        <f t="shared" si="30"/>
        <v>Вы_видите_ЛИРОХ._Округлый_ли_он?</v>
      </c>
      <c r="BD89" cm="1">
        <f t="array" aca="1" ref="BD89" ca="1">INDEX($L$82:$L$89,(RANK(AT9,$AT$2:$AT$9)))</f>
        <v>2096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VLOOKUP(B90,audio_list_stym!$A$3:$BP$18,40,FALSE)</f>
        <v>16</v>
      </c>
      <c r="F90" t="str">
        <f>VLOOKUP(E90,metki!$A$2:$B$9,2,FALSE)</f>
        <v>импл_новые_без_названия</v>
      </c>
      <c r="G90" t="str">
        <f t="shared" si="26"/>
        <v>импл_</v>
      </c>
      <c r="H90" t="str">
        <f>VLOOKUP(B90,audio_list_stym!$A$3:$AJ$18,8,FALSE)</f>
        <v>Noni</v>
      </c>
      <c r="I90" t="s">
        <v>688</v>
      </c>
      <c r="J90" t="str">
        <f t="shared" si="27"/>
        <v>Noni_1</v>
      </c>
      <c r="L90">
        <f>VLOOKUP(J90,total_visual_stym!$A$2:$D$129,2,FALSE)</f>
        <v>2113</v>
      </c>
      <c r="M90" t="str">
        <f>VLOOKUP(J90,total_visual_stym!$A$2:$D$129,3,FALSE)</f>
        <v>pics\\Noni_1.jpg</v>
      </c>
      <c r="N90">
        <f>VLOOKUP(J90,total_visual_stym!$A$1:$D$129,4,FALSE)</f>
        <v>212</v>
      </c>
      <c r="P90">
        <f>IF(G90="экспл",0,IF(G90="импл_",VLOOKUP(J90,quest_импл!$A$1:$J$129,7,FALSE),0))</f>
        <v>257</v>
      </c>
      <c r="Q90" t="str">
        <f>IF(G90="экспл",0,IF(G90="импл_",VLOOKUP(J90,quest_импл!$A$1:$J$129,8,FALSE),0))</f>
        <v>sound\\Beliy_li_vnutri.wav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2057</v>
      </c>
      <c r="AD90" t="str">
        <f t="shared" ca="1" si="31"/>
        <v>pics\\Tomat_1.jpg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32"/>
        <v>pics\\Tomat_1.jpg</v>
      </c>
      <c r="AI90" t="s">
        <v>100</v>
      </c>
      <c r="AO90">
        <f t="shared" ca="1" si="33"/>
        <v>0.10732991147147586</v>
      </c>
      <c r="AP90" t="str">
        <f t="shared" ca="1" si="34"/>
        <v>pics\\Tomat_1.jpg</v>
      </c>
      <c r="AR90" t="str">
        <f t="shared" si="36"/>
        <v/>
      </c>
      <c r="AS90" t="str">
        <f t="shared" ca="1" si="35"/>
        <v>pics\\Tomat_1.jpg</v>
      </c>
      <c r="AT90">
        <f t="shared" ca="1" si="28"/>
        <v>0.93730153171149244</v>
      </c>
      <c r="AU90" t="s">
        <v>697</v>
      </c>
      <c r="AV90" t="str">
        <f t="shared" ca="1" si="29"/>
        <v>sound\\Noviy_plod.wav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_Белый_ли_внутри_</v>
      </c>
      <c r="BB90" t="str">
        <f t="shared" si="30"/>
        <v>_Белый_ли_внутри_XXXXX?</v>
      </c>
      <c r="BC90">
        <f>A90</f>
        <v>1212</v>
      </c>
      <c r="BD90" cm="1">
        <f t="array" aca="1" ref="BD90" ca="1">INDEX($L$90:$L$97,(RANK(AT2,$AT$2:$AT$9)))</f>
        <v>2114</v>
      </c>
      <c r="BE90" cm="1">
        <f t="array" aca="1" ref="BE90" ca="1">INDEX(BD66:BD81,(RANK(AT5,$AT$2:$AT$17)))</f>
        <v>2085</v>
      </c>
      <c r="BF90" cm="1">
        <f t="array" aca="1" ref="BF90" ca="1">INDEX(BD98:BD113,(RANK(AT5,$AT$2:$AT$17)))</f>
        <v>2141</v>
      </c>
      <c r="BG90" cm="1">
        <f t="array" aca="1" ref="BG90" ca="1">INDEX(BD114:BD129,(RANK(AT5,$AT$2:$AT$9)))</f>
        <v>2151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VLOOKUP(B91,audio_list_stym!$A$3:$BP$18,40,FALSE)</f>
        <v>16</v>
      </c>
      <c r="F91" t="str">
        <f>VLOOKUP(E91,metki!$A$2:$B$9,2,FALSE)</f>
        <v>импл_новые_без_названия</v>
      </c>
      <c r="G91" t="str">
        <f t="shared" si="26"/>
        <v>импл_</v>
      </c>
      <c r="H91" t="str">
        <f>VLOOKUP(B91,audio_list_stym!$A$3:$AJ$18,8,FALSE)</f>
        <v>Noni</v>
      </c>
      <c r="I91" t="s">
        <v>689</v>
      </c>
      <c r="J91" t="str">
        <f t="shared" si="27"/>
        <v>Noni_2</v>
      </c>
      <c r="L91">
        <f>VLOOKUP(J91,total_visual_stym!$A$2:$D$129,2,FALSE)</f>
        <v>2114</v>
      </c>
      <c r="M91" t="str">
        <f>VLOOKUP(J91,total_visual_stym!$A$2:$D$129,3,FALSE)</f>
        <v>pics\\Noni_2.jpg</v>
      </c>
      <c r="N91">
        <f>VLOOKUP(J91,total_visual_stym!$A$1:$D$129,4,FALSE)</f>
        <v>212</v>
      </c>
      <c r="P91">
        <f>IF(G91="экспл",0,IF(G91="импл_",VLOOKUP(J91,quest_импл!$A$1:$J$129,7,FALSE),0))</f>
        <v>258</v>
      </c>
      <c r="Q91" t="str">
        <f>IF(G91="экспл",0,IF(G91="импл_",VLOOKUP(J91,quest_импл!$A$1:$J$129,8,FALSE),0))</f>
        <v>sound\\Rebristiy_li.wav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2059</v>
      </c>
      <c r="AD91" t="str">
        <f t="shared" ca="1" si="31"/>
        <v>pics\\Tomat_3.jpg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32"/>
        <v>pics\\Tomat_3.jpg</v>
      </c>
      <c r="AI91" t="s">
        <v>101</v>
      </c>
      <c r="AO91">
        <f t="shared" ca="1" si="33"/>
        <v>0.10222640956442797</v>
      </c>
      <c r="AP91" t="str">
        <f t="shared" ca="1" si="34"/>
        <v>pics\\Tomat_3.jpg</v>
      </c>
      <c r="AR91" t="str">
        <f t="shared" si="36"/>
        <v/>
      </c>
      <c r="AS91" t="str">
        <f t="shared" ca="1" si="35"/>
        <v>pics\\Tomat_3.jpg</v>
      </c>
      <c r="AT91">
        <f t="shared" ca="1" si="28"/>
        <v>0.31386600435115419</v>
      </c>
      <c r="AU91" t="s">
        <v>697</v>
      </c>
      <c r="AV91" t="str">
        <f t="shared" ca="1" si="29"/>
        <v>sound\\Redkiy_plod.wav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_Ребристый_ли_</v>
      </c>
      <c r="BB91" t="str">
        <f t="shared" si="30"/>
        <v>_Ребристый_ли_XXXXX?</v>
      </c>
      <c r="BD91" cm="1">
        <f t="array" aca="1" ref="BD91" ca="1">INDEX($L$90:$L$97,(RANK(AT3,$AT$2:$AT$9)))</f>
        <v>2115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VLOOKUP(B92,audio_list_stym!$A$3:$BP$18,40,FALSE)</f>
        <v>16</v>
      </c>
      <c r="F92" t="str">
        <f>VLOOKUP(E92,metki!$A$2:$B$9,2,FALSE)</f>
        <v>импл_новые_без_названия</v>
      </c>
      <c r="G92" t="str">
        <f t="shared" si="26"/>
        <v>импл_</v>
      </c>
      <c r="H92" t="str">
        <f>VLOOKUP(B92,audio_list_stym!$A$3:$AJ$18,8,FALSE)</f>
        <v>Noni</v>
      </c>
      <c r="I92" t="s">
        <v>690</v>
      </c>
      <c r="J92" t="str">
        <f t="shared" si="27"/>
        <v>Noni_3</v>
      </c>
      <c r="L92">
        <f>VLOOKUP(J92,total_visual_stym!$A$2:$D$129,2,FALSE)</f>
        <v>2115</v>
      </c>
      <c r="M92" t="str">
        <f>VLOOKUP(J92,total_visual_stym!$A$2:$D$129,3,FALSE)</f>
        <v>pics\\Noni_3.jpg</v>
      </c>
      <c r="N92">
        <f>VLOOKUP(J92,total_visual_stym!$A$1:$D$129,4,FALSE)</f>
        <v>212</v>
      </c>
      <c r="P92">
        <f>IF(G92="экспл",0,IF(G92="импл_",VLOOKUP(J92,quest_импл!$A$1:$J$129,7,FALSE),0))</f>
        <v>259</v>
      </c>
      <c r="Q92" t="str">
        <f>IF(G92="экспл",0,IF(G92="импл_",VLOOKUP(J92,quest_импл!$A$1:$J$129,8,FALSE),0))</f>
        <v>sound\\Goluboy_li.wav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2060</v>
      </c>
      <c r="AD92" t="str">
        <f t="shared" ca="1" si="31"/>
        <v>pics\\Tomat_4.jpg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32"/>
        <v>pics\\Tomat_4.jpg</v>
      </c>
      <c r="AI92" t="s">
        <v>102</v>
      </c>
      <c r="AO92">
        <f t="shared" ca="1" si="33"/>
        <v>9.5656573649348209E-2</v>
      </c>
      <c r="AP92" t="str">
        <f t="shared" ca="1" si="34"/>
        <v>pics\\Tomat_4.jpg</v>
      </c>
      <c r="AR92" t="str">
        <f t="shared" si="36"/>
        <v/>
      </c>
      <c r="AS92" t="str">
        <f t="shared" ca="1" si="35"/>
        <v>pics\\Tomat_4.jpg</v>
      </c>
      <c r="AT92">
        <f t="shared" ca="1" si="28"/>
        <v>7.5542386560521702E-2</v>
      </c>
      <c r="AU92" t="s">
        <v>697</v>
      </c>
      <c r="AV92" t="str">
        <f t="shared" ca="1" si="29"/>
        <v>sound\\Redkiy_plod.wav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_Голубой_ли_</v>
      </c>
      <c r="BB92" t="str">
        <f t="shared" si="30"/>
        <v>_Голубой_ли_XXXXX?</v>
      </c>
      <c r="BD92" cm="1">
        <f t="array" aca="1" ref="BD92" ca="1">INDEX($L$90:$L$97,(RANK(AT4,$AT$2:$AT$9)))</f>
        <v>2116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VLOOKUP(B93,audio_list_stym!$A$3:$BP$18,40,FALSE)</f>
        <v>16</v>
      </c>
      <c r="F93" t="str">
        <f>VLOOKUP(E93,metki!$A$2:$B$9,2,FALSE)</f>
        <v>импл_новые_без_названия</v>
      </c>
      <c r="G93" t="str">
        <f t="shared" si="26"/>
        <v>импл_</v>
      </c>
      <c r="H93" t="str">
        <f>VLOOKUP(B93,audio_list_stym!$A$3:$AJ$18,8,FALSE)</f>
        <v>Noni</v>
      </c>
      <c r="I93" t="s">
        <v>691</v>
      </c>
      <c r="J93" t="str">
        <f t="shared" si="27"/>
        <v>Noni_4</v>
      </c>
      <c r="L93">
        <f>VLOOKUP(J93,total_visual_stym!$A$2:$D$129,2,FALSE)</f>
        <v>2116</v>
      </c>
      <c r="M93" t="str">
        <f>VLOOKUP(J93,total_visual_stym!$A$2:$D$129,3,FALSE)</f>
        <v>pics\\Noni_4.jpg</v>
      </c>
      <c r="N93">
        <f>VLOOKUP(J93,total_visual_stym!$A$1:$D$129,4,FALSE)</f>
        <v>212</v>
      </c>
      <c r="P93">
        <f>IF(G93="экспл",0,IF(G93="импл_",VLOOKUP(J93,quest_импл!$A$1:$J$129,7,FALSE),0))</f>
        <v>260</v>
      </c>
      <c r="Q93" t="str">
        <f>IF(G93="экспл",0,IF(G93="импл_",VLOOKUP(J93,quest_импл!$A$1:$J$129,8,FALSE),0))</f>
        <v>sound\\S_bugorkami_li.wav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2041</v>
      </c>
      <c r="AD93" t="str">
        <f t="shared" ca="1" si="31"/>
        <v>pics\\Peper_1.jpg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32"/>
        <v>pics\\Peper_1.jpg</v>
      </c>
      <c r="AI93" t="s">
        <v>103</v>
      </c>
      <c r="AO93">
        <f t="shared" ca="1" si="33"/>
        <v>0.3793829838653372</v>
      </c>
      <c r="AP93" t="str">
        <f t="shared" ca="1" si="34"/>
        <v>pics\\Peper_1.jpg</v>
      </c>
      <c r="AR93" t="str">
        <f t="shared" si="36"/>
        <v/>
      </c>
      <c r="AS93" t="str">
        <f t="shared" ca="1" si="35"/>
        <v>pics\\Peper_1.jpg</v>
      </c>
      <c r="AT93">
        <f t="shared" ca="1" si="28"/>
        <v>0.15509562494986096</v>
      </c>
      <c r="AU93" t="s">
        <v>697</v>
      </c>
      <c r="AV93" t="str">
        <f t="shared" ca="1" si="29"/>
        <v>sound\\Redkiy_plod.wav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_С_бугорками_ли_</v>
      </c>
      <c r="BB93" t="str">
        <f t="shared" si="30"/>
        <v>_С_бугорками_ли_XXXXX?</v>
      </c>
      <c r="BD93" cm="1">
        <f t="array" aca="1" ref="BD93" ca="1">INDEX($L$90:$L$97,(RANK(AT5,$AT$2:$AT$9)))</f>
        <v>2118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VLOOKUP(B94,audio_list_stym!$A$3:$BP$18,40,FALSE)</f>
        <v>16</v>
      </c>
      <c r="F94" t="str">
        <f>VLOOKUP(E94,metki!$A$2:$B$9,2,FALSE)</f>
        <v>импл_новые_без_названия</v>
      </c>
      <c r="G94" t="str">
        <f t="shared" si="26"/>
        <v>импл_</v>
      </c>
      <c r="H94" t="str">
        <f>VLOOKUP(B94,audio_list_stym!$A$3:$AJ$18,8,FALSE)</f>
        <v>Noni</v>
      </c>
      <c r="I94" t="s">
        <v>692</v>
      </c>
      <c r="J94" t="str">
        <f t="shared" si="27"/>
        <v>Noni_5</v>
      </c>
      <c r="L94">
        <f>VLOOKUP(J94,total_visual_stym!$A$2:$D$129,2,FALSE)</f>
        <v>2117</v>
      </c>
      <c r="M94" t="str">
        <f>VLOOKUP(J94,total_visual_stym!$A$2:$D$129,3,FALSE)</f>
        <v>pics\\Noni_5.jpg</v>
      </c>
      <c r="N94">
        <f>VLOOKUP(J94,total_visual_stym!$A$1:$D$129,4,FALSE)</f>
        <v>212</v>
      </c>
      <c r="P94">
        <f>IF(G94="экспл",0,IF(G94="импл_",VLOOKUP(J94,quest_импл!$A$1:$J$129,7,FALSE),0))</f>
        <v>261</v>
      </c>
      <c r="Q94" t="str">
        <f>IF(G94="экспл",0,IF(G94="импл_",VLOOKUP(J94,quest_импл!$A$1:$J$129,8,FALSE),0))</f>
        <v>sound\\Ovalniy_li.wav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2014</v>
      </c>
      <c r="AD94" t="str">
        <f t="shared" ca="1" si="31"/>
        <v>pics\\Finik_6.jpg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32"/>
        <v>pics\\Finik_6.jpg</v>
      </c>
      <c r="AI94" t="s">
        <v>104</v>
      </c>
      <c r="AO94">
        <f t="shared" ca="1" si="33"/>
        <v>0.83288420777481487</v>
      </c>
      <c r="AP94" t="str">
        <f t="shared" ca="1" si="34"/>
        <v>pics\\Finik_6.jpg</v>
      </c>
      <c r="AR94" t="str">
        <f t="shared" si="36"/>
        <v/>
      </c>
      <c r="AS94" t="str">
        <f t="shared" ca="1" si="35"/>
        <v>pics\\Finik_6.jpg</v>
      </c>
      <c r="AT94">
        <f t="shared" ca="1" si="28"/>
        <v>0.11715271825648621</v>
      </c>
      <c r="AU94" t="s">
        <v>697</v>
      </c>
      <c r="AV94" t="str">
        <f t="shared" ca="1" si="29"/>
        <v>sound\\Redkiy_plod.wav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_Овальный_ли_</v>
      </c>
      <c r="BB94" t="str">
        <f t="shared" si="30"/>
        <v>_Овальный_ли_XXXXX?</v>
      </c>
      <c r="BD94" cm="1">
        <f t="array" aca="1" ref="BD94" ca="1">INDEX($L$90:$L$97,(RANK(AT6,$AT$2:$AT$9)))</f>
        <v>2117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VLOOKUP(B95,audio_list_stym!$A$3:$BP$18,40,FALSE)</f>
        <v>16</v>
      </c>
      <c r="F95" t="str">
        <f>VLOOKUP(E95,metki!$A$2:$B$9,2,FALSE)</f>
        <v>импл_новые_без_названия</v>
      </c>
      <c r="G95" t="str">
        <f t="shared" si="26"/>
        <v>импл_</v>
      </c>
      <c r="H95" t="str">
        <f>VLOOKUP(B95,audio_list_stym!$A$3:$AJ$18,8,FALSE)</f>
        <v>Noni</v>
      </c>
      <c r="I95" t="s">
        <v>693</v>
      </c>
      <c r="J95" t="str">
        <f t="shared" si="27"/>
        <v>Noni_6</v>
      </c>
      <c r="L95">
        <f>VLOOKUP(J95,total_visual_stym!$A$2:$D$129,2,FALSE)</f>
        <v>2118</v>
      </c>
      <c r="M95" t="str">
        <f>VLOOKUP(J95,total_visual_stym!$A$2:$D$129,3,FALSE)</f>
        <v>pics\\Noni_6.jpg</v>
      </c>
      <c r="N95">
        <f>VLOOKUP(J95,total_visual_stym!$A$1:$D$129,4,FALSE)</f>
        <v>212</v>
      </c>
      <c r="P95">
        <f>IF(G95="экспл",0,IF(G95="импл_",VLOOKUP(J95,quest_импл!$A$1:$J$129,7,FALSE),0))</f>
        <v>262</v>
      </c>
      <c r="Q95" t="str">
        <f>IF(G95="экспл",0,IF(G95="импл_",VLOOKUP(J95,quest_импл!$A$1:$J$129,8,FALSE),0))</f>
        <v>sound\\Zhidkiy_li.wav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2048</v>
      </c>
      <c r="AD95" t="str">
        <f t="shared" ca="1" si="31"/>
        <v>pics\\Peper_8.jpg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32"/>
        <v>pics\\Peper_8.jpg</v>
      </c>
      <c r="AI95" t="s">
        <v>105</v>
      </c>
      <c r="AO95">
        <f t="shared" ca="1" si="33"/>
        <v>0.27429564240007498</v>
      </c>
      <c r="AP95" t="str">
        <f t="shared" ca="1" si="34"/>
        <v>pics\\Peper_8.jpg</v>
      </c>
      <c r="AR95" t="str">
        <f t="shared" si="36"/>
        <v/>
      </c>
      <c r="AS95" t="str">
        <f t="shared" ca="1" si="35"/>
        <v>pics\\Peper_8.jpg</v>
      </c>
      <c r="AT95">
        <f t="shared" ca="1" si="28"/>
        <v>0.46110666745285689</v>
      </c>
      <c r="AU95" t="s">
        <v>697</v>
      </c>
      <c r="AV95" t="str">
        <f t="shared" ca="1" si="29"/>
        <v>sound\\Redkiy_plod.wav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_Жидкий_ли_</v>
      </c>
      <c r="BB95" t="str">
        <f t="shared" si="30"/>
        <v>_Жидкий_ли_XXXXX?</v>
      </c>
      <c r="BD95" cm="1">
        <f t="array" aca="1" ref="BD95" ca="1">INDEX($L$90:$L$97,(RANK(AT7,$AT$2:$AT$9)))</f>
        <v>2119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VLOOKUP(B96,audio_list_stym!$A$3:$BP$18,40,FALSE)</f>
        <v>16</v>
      </c>
      <c r="F96" t="str">
        <f>VLOOKUP(E96,metki!$A$2:$B$9,2,FALSE)</f>
        <v>импл_новые_без_названия</v>
      </c>
      <c r="G96" t="str">
        <f t="shared" si="26"/>
        <v>импл_</v>
      </c>
      <c r="H96" t="str">
        <f>VLOOKUP(B96,audio_list_stym!$A$3:$AJ$18,8,FALSE)</f>
        <v>Noni</v>
      </c>
      <c r="I96" t="s">
        <v>694</v>
      </c>
      <c r="J96" t="str">
        <f t="shared" si="27"/>
        <v>Noni_7</v>
      </c>
      <c r="L96">
        <f>VLOOKUP(J96,total_visual_stym!$A$2:$D$129,2,FALSE)</f>
        <v>2119</v>
      </c>
      <c r="M96" t="str">
        <f>VLOOKUP(J96,total_visual_stym!$A$2:$D$129,3,FALSE)</f>
        <v>pics\\Noni_7.jpg</v>
      </c>
      <c r="N96">
        <f>VLOOKUP(J96,total_visual_stym!$A$1:$D$129,4,FALSE)</f>
        <v>212</v>
      </c>
      <c r="P96">
        <f>IF(G96="экспл",0,IF(G96="импл_",VLOOKUP(J96,quest_импл!$A$1:$J$129,7,FALSE),0))</f>
        <v>263</v>
      </c>
      <c r="Q96" t="str">
        <f>IF(G96="экспл",0,IF(G96="импл_",VLOOKUP(J96,quest_импл!$A$1:$J$129,8,FALSE),0))</f>
        <v>sound\\Lohmatiy_li.wav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2005</v>
      </c>
      <c r="AD96" t="str">
        <f t="shared" ca="1" si="31"/>
        <v>pics\\Banan_5.jpg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32"/>
        <v>pics\\Banan_5.jpg</v>
      </c>
      <c r="AI96" t="s">
        <v>106</v>
      </c>
      <c r="AO96">
        <f t="shared" ca="1" si="33"/>
        <v>0.92849828393483924</v>
      </c>
      <c r="AP96" t="str">
        <f t="shared" ca="1" si="34"/>
        <v>pics\\Banan_5.jpg</v>
      </c>
      <c r="AR96" t="str">
        <f t="shared" si="36"/>
        <v/>
      </c>
      <c r="AS96" t="str">
        <f t="shared" ca="1" si="35"/>
        <v>pics\\Banan_5.jpg</v>
      </c>
      <c r="AT96">
        <f t="shared" ca="1" si="28"/>
        <v>0.7593008987977139</v>
      </c>
      <c r="AU96" t="s">
        <v>697</v>
      </c>
      <c r="AV96" t="str">
        <f t="shared" ca="1" si="29"/>
        <v>sound\\Noviy_plod.wav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_Лохматый_ли_</v>
      </c>
      <c r="BB96" t="str">
        <f t="shared" si="30"/>
        <v>_Лохматый_ли_XXXXX?</v>
      </c>
      <c r="BD96" cm="1">
        <f t="array" aca="1" ref="BD96" ca="1">INDEX($L$90:$L$97,(RANK(AT8,$AT$2:$AT$9)))</f>
        <v>2113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VLOOKUP(B97,audio_list_stym!$A$3:$BP$18,40,FALSE)</f>
        <v>16</v>
      </c>
      <c r="F97" t="str">
        <f>VLOOKUP(E97,metki!$A$2:$B$9,2,FALSE)</f>
        <v>импл_новые_без_названия</v>
      </c>
      <c r="G97" t="str">
        <f t="shared" si="26"/>
        <v>импл_</v>
      </c>
      <c r="H97" t="str">
        <f>VLOOKUP(B97,audio_list_stym!$A$3:$AJ$18,8,FALSE)</f>
        <v>Noni</v>
      </c>
      <c r="I97" t="s">
        <v>695</v>
      </c>
      <c r="J97" t="str">
        <f t="shared" si="27"/>
        <v>Noni_8</v>
      </c>
      <c r="L97">
        <f>VLOOKUP(J97,total_visual_stym!$A$2:$D$129,2,FALSE)</f>
        <v>2120</v>
      </c>
      <c r="M97" t="str">
        <f>VLOOKUP(J97,total_visual_stym!$A$2:$D$129,3,FALSE)</f>
        <v>pics\\Noni_8.jpg</v>
      </c>
      <c r="N97">
        <f>VLOOKUP(J97,total_visual_stym!$A$1:$D$129,4,FALSE)</f>
        <v>212</v>
      </c>
      <c r="P97">
        <f>IF(G97="экспл",0,IF(G97="импл_",VLOOKUP(J97,quest_импл!$A$1:$J$129,7,FALSE),0))</f>
        <v>264</v>
      </c>
      <c r="Q97" t="str">
        <f>IF(G97="экспл",0,IF(G97="импл_",VLOOKUP(J97,quest_импл!$A$1:$J$129,8,FALSE),0))</f>
        <v>sound\\Zolotistiy_li.wav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2003</v>
      </c>
      <c r="AD97" t="str">
        <f t="shared" ca="1" si="31"/>
        <v>pics\\Banan_3.jpg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32"/>
        <v>pics\\Banan_3.jpg</v>
      </c>
      <c r="AI97" t="s">
        <v>107</v>
      </c>
      <c r="AO97">
        <f t="shared" ca="1" si="33"/>
        <v>0.9576943391570174</v>
      </c>
      <c r="AP97" t="str">
        <f t="shared" ca="1" si="34"/>
        <v>pics\\Banan_3.jpg</v>
      </c>
      <c r="AR97" t="str">
        <f t="shared" si="36"/>
        <v/>
      </c>
      <c r="AS97" t="str">
        <f t="shared" ca="1" si="35"/>
        <v>pics\\Banan_3.jpg</v>
      </c>
      <c r="AT97">
        <f t="shared" ca="1" si="28"/>
        <v>0.99028820299895759</v>
      </c>
      <c r="AU97" t="s">
        <v>697</v>
      </c>
      <c r="AV97" t="str">
        <f t="shared" ca="1" si="29"/>
        <v>sound\\Noviy_plod.wav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_Золотистый_ли_</v>
      </c>
      <c r="BB97" t="str">
        <f t="shared" si="30"/>
        <v>_Золотистый_ли_XXXXX?</v>
      </c>
      <c r="BD97" cm="1">
        <f t="array" aca="1" ref="BD97" ca="1">INDEX($L$90:$L$97,(RANK(AT9,$AT$2:$AT$9)))</f>
        <v>2120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VLOOKUP(B98,audio_list_stym!$A$3:$BP$18,40,FALSE)</f>
        <v>17</v>
      </c>
      <c r="F98" t="str">
        <f>VLOOKUP(E98,metki!$A$2:$B$9,2,FALSE)</f>
        <v>экспл_новые_без_названия</v>
      </c>
      <c r="G98" t="str">
        <f t="shared" si="26"/>
        <v>экспл</v>
      </c>
      <c r="H98" t="str">
        <f>VLOOKUP(B98,audio_list_stym!$A$3:$AJ$18,8,FALSE)</f>
        <v>Sapota</v>
      </c>
      <c r="I98" t="s">
        <v>688</v>
      </c>
      <c r="J98" t="str">
        <f t="shared" si="27"/>
        <v>Sapota_1</v>
      </c>
      <c r="L98">
        <f>VLOOKUP(J98,total_visual_stym!$A$2:$D$129,2,FALSE)</f>
        <v>2129</v>
      </c>
      <c r="M98" t="str">
        <f>VLOOKUP(J98,total_visual_stym!$A$2:$D$129,3,FALSE)</f>
        <v>pics\\Sapota_1.jpg</v>
      </c>
      <c r="N98">
        <f>VLOOKUP(J98,total_visual_stym!$A$1:$D$129,4,FALSE)</f>
        <v>213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137</v>
      </c>
      <c r="Z98" t="str">
        <f>IF(G98="экспл",VLOOKUP(J98,quest_экспл!$A$1:$N$129,12,FALSE),IF(G98="импл_",0,0))</f>
        <v>sound\\On_sharoobraxniy.wav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2204</v>
      </c>
      <c r="AD98" t="str">
        <f t="shared" ca="1" si="31"/>
        <v>pics\\dis52.jpg</v>
      </c>
      <c r="AE98" s="22" t="str">
        <f t="array" aca="1" ref="AE98" ca="1">IF(G98="экспл",INDEX(total_visual_stym!$C$146:$C$209,(RANK(total_visual_stym!E178,total_visual_stym!$E$146:$E$209))),0)</f>
        <v>pics\\dis52.jpg</v>
      </c>
      <c r="AF98" s="22" t="str">
        <f t="shared" si="32"/>
        <v/>
      </c>
      <c r="AI98" t="s">
        <v>108</v>
      </c>
      <c r="AO98">
        <f t="shared" ca="1" si="33"/>
        <v>0.77681836532165527</v>
      </c>
      <c r="AP98" t="str">
        <f t="shared" ca="1" si="34"/>
        <v>pics\\Goroh_6.jpg</v>
      </c>
      <c r="AR98" t="str">
        <f>IF(AH98="sound\\Ogorod",AP26,"")</f>
        <v/>
      </c>
      <c r="AS98" t="str">
        <f t="shared" si="35"/>
        <v/>
      </c>
      <c r="AT98">
        <f t="shared" ca="1" si="28"/>
        <v>0.44449460960637466</v>
      </c>
      <c r="AU98" t="s">
        <v>697</v>
      </c>
      <c r="AV98" t="str">
        <f t="shared" ca="1" si="29"/>
        <v>sound\\Redkiy_plod.wav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_Он_шарообразный?</v>
      </c>
      <c r="BA98" t="e">
        <f>VLOOKUP(Q98,audio_list_stym!$B$2:$BQ$299,68,FALSE)</f>
        <v>#N/A</v>
      </c>
      <c r="BB98" t="str">
        <f t="shared" si="30"/>
        <v>На_экране_XXXXX._Он_шарообразный?</v>
      </c>
      <c r="BC98">
        <f>A98</f>
        <v>1213</v>
      </c>
      <c r="BD98" cm="1">
        <f t="array" aca="1" ref="BD98" ca="1">INDEX($L$98:$L$105,(RANK(AT2,$AT$2:$AT$9)))</f>
        <v>2130</v>
      </c>
      <c r="BE98" cm="1">
        <f t="array" aca="1" ref="BE98" ca="1">INDEX(BD66:BD81,(RANK(AT6,$AT$2:$AT$9)))</f>
        <v>2081</v>
      </c>
      <c r="BF98" cm="1">
        <f t="array" aca="1" ref="BF98" ca="1">INDEX(BD82:BD97,(RANK(AT6,$AT$2:$AT$9)))</f>
        <v>2093</v>
      </c>
      <c r="BG98" cm="1">
        <f t="array" aca="1" ref="BG98" ca="1">INDEX(BD106:BD129,(RANK(AT6,$AT$2:$AT$17)))</f>
        <v>2144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VLOOKUP(B99,audio_list_stym!$A$3:$BP$18,40,FALSE)</f>
        <v>17</v>
      </c>
      <c r="F99" t="str">
        <f>VLOOKUP(E99,metki!$A$2:$B$9,2,FALSE)</f>
        <v>экспл_новые_без_названия</v>
      </c>
      <c r="G99" t="str">
        <f t="shared" si="26"/>
        <v>экспл</v>
      </c>
      <c r="H99" t="str">
        <f>VLOOKUP(B99,audio_list_stym!$A$3:$AJ$18,8,FALSE)</f>
        <v>Sapota</v>
      </c>
      <c r="I99" t="s">
        <v>689</v>
      </c>
      <c r="J99" t="str">
        <f t="shared" si="27"/>
        <v>Sapota_2</v>
      </c>
      <c r="L99">
        <f>VLOOKUP(J99,total_visual_stym!$A$2:$D$129,2,FALSE)</f>
        <v>2130</v>
      </c>
      <c r="M99" t="str">
        <f>VLOOKUP(J99,total_visual_stym!$A$2:$D$129,3,FALSE)</f>
        <v>pics\\Sapota_2.jpg</v>
      </c>
      <c r="N99">
        <f>VLOOKUP(J99,total_visual_stym!$A$1:$D$129,4,FALSE)</f>
        <v>213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138</v>
      </c>
      <c r="Z99" t="str">
        <f>IF(G99="экспл",VLOOKUP(J99,quest_экспл!$A$1:$N$129,12,FALSE),IF(G99="импл_",0,0))</f>
        <v>sound\\On_nadrezan.wav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2182</v>
      </c>
      <c r="AD99" t="str">
        <f t="shared" ca="1" si="31"/>
        <v>pics\\dis30.jpg</v>
      </c>
      <c r="AE99" s="22" t="str">
        <f t="array" aca="1" ref="AE99" ca="1">IF(G99="экспл",INDEX(total_visual_stym!$C$146:$C$209,(RANK(total_visual_stym!E179,total_visual_stym!$E$146:$E$209))),0)</f>
        <v>pics\\dis30.jpg</v>
      </c>
      <c r="AF99" s="22" t="str">
        <f t="shared" si="32"/>
        <v/>
      </c>
      <c r="AI99" t="s">
        <v>109</v>
      </c>
      <c r="AO99">
        <f t="shared" ca="1" si="33"/>
        <v>0.31508632966415828</v>
      </c>
      <c r="AP99" t="str">
        <f t="shared" ca="1" si="34"/>
        <v>pics\\Peper_7.jpg</v>
      </c>
      <c r="AR99" t="str">
        <f t="shared" si="36"/>
        <v/>
      </c>
      <c r="AS99" t="str">
        <f t="shared" si="35"/>
        <v/>
      </c>
      <c r="AT99">
        <f t="shared" ca="1" si="28"/>
        <v>0.67928303074611995</v>
      </c>
      <c r="AU99" t="s">
        <v>697</v>
      </c>
      <c r="AV99" t="str">
        <f t="shared" ca="1" si="29"/>
        <v>sound\\Noviy_plod.wav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_Он_надрезан?</v>
      </c>
      <c r="BA99" t="e">
        <f>VLOOKUP(Q99,audio_list_stym!$B$2:$BQ$299,68,FALSE)</f>
        <v>#N/A</v>
      </c>
      <c r="BB99" t="str">
        <f t="shared" si="30"/>
        <v>Посмотрите,_вот_XXXXX._Он_надрезан?</v>
      </c>
      <c r="BD99" cm="1">
        <f t="array" aca="1" ref="BD99" ca="1">INDEX($L$98:$L$105,(RANK(AT3,$AT$2:$AT$9)))</f>
        <v>2131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VLOOKUP(B100,audio_list_stym!$A$3:$BP$18,40,FALSE)</f>
        <v>17</v>
      </c>
      <c r="F100" t="str">
        <f>VLOOKUP(E100,metki!$A$2:$B$9,2,FALSE)</f>
        <v>экспл_новые_без_названия</v>
      </c>
      <c r="G100" t="str">
        <f t="shared" si="26"/>
        <v>экспл</v>
      </c>
      <c r="H100" t="str">
        <f>VLOOKUP(B100,audio_list_stym!$A$3:$AJ$18,8,FALSE)</f>
        <v>Sapota</v>
      </c>
      <c r="I100" t="s">
        <v>690</v>
      </c>
      <c r="J100" t="str">
        <f t="shared" si="27"/>
        <v>Sapota_3</v>
      </c>
      <c r="L100">
        <f>VLOOKUP(J100,total_visual_stym!$A$2:$D$129,2,FALSE)</f>
        <v>2131</v>
      </c>
      <c r="M100" t="str">
        <f>VLOOKUP(J100,total_visual_stym!$A$2:$D$129,3,FALSE)</f>
        <v>pics\\Sapota_3.jpg</v>
      </c>
      <c r="N100">
        <f>VLOOKUP(J100,total_visual_stym!$A$1:$D$129,4,FALSE)</f>
        <v>213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139</v>
      </c>
      <c r="Z100" t="str">
        <f>IF(G100="экспл",VLOOKUP(J100,quest_экспл!$A$1:$N$129,12,FALSE),IF(G100="импл_",0,0))</f>
        <v>sound\\On_perekruchen.wav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2174</v>
      </c>
      <c r="AD100" t="str">
        <f t="shared" ca="1" si="31"/>
        <v>pics\\dis7.jpg</v>
      </c>
      <c r="AE100" s="22" t="str">
        <f t="array" aca="1" ref="AE100" ca="1">IF(G100="экспл",INDEX(total_visual_stym!$C$146:$C$209,(RANK(total_visual_stym!E180,total_visual_stym!$E$146:$E$209))),0)</f>
        <v>pics\\dis7.jpg</v>
      </c>
      <c r="AF100" s="22" t="str">
        <f t="shared" si="32"/>
        <v/>
      </c>
      <c r="AI100" t="s">
        <v>110</v>
      </c>
      <c r="AO100">
        <f t="shared" ca="1" si="33"/>
        <v>0.67421933852724347</v>
      </c>
      <c r="AP100" t="str">
        <f t="shared" ca="1" si="34"/>
        <v>pics\\Kokos_2.jpg</v>
      </c>
      <c r="AR100" t="str">
        <f t="shared" si="36"/>
        <v/>
      </c>
      <c r="AS100" t="str">
        <f t="shared" si="35"/>
        <v/>
      </c>
      <c r="AT100">
        <f t="shared" ca="1" si="28"/>
        <v>0.15364272741447227</v>
      </c>
      <c r="AU100" t="s">
        <v>697</v>
      </c>
      <c r="AV100" t="str">
        <f t="shared" ca="1" si="29"/>
        <v>sound\\Redkiy_plod.wav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_Он_перекручен?</v>
      </c>
      <c r="BA100" t="e">
        <f>VLOOKUP(Q100,audio_list_stym!$B$2:$BQ$299,68,FALSE)</f>
        <v>#N/A</v>
      </c>
      <c r="BB100" t="str">
        <f t="shared" si="30"/>
        <v>Вот_XXXXX._Он_перекручен?</v>
      </c>
      <c r="BD100" cm="1">
        <f t="array" aca="1" ref="BD100" ca="1">INDEX($L$98:$L$105,(RANK(AT4,$AT$2:$AT$9)))</f>
        <v>2132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VLOOKUP(B101,audio_list_stym!$A$3:$BP$18,40,FALSE)</f>
        <v>17</v>
      </c>
      <c r="F101" t="str">
        <f>VLOOKUP(E101,metki!$A$2:$B$9,2,FALSE)</f>
        <v>экспл_новые_без_названия</v>
      </c>
      <c r="G101" t="str">
        <f t="shared" si="26"/>
        <v>экспл</v>
      </c>
      <c r="H101" t="str">
        <f>VLOOKUP(B101,audio_list_stym!$A$3:$AJ$18,8,FALSE)</f>
        <v>Sapota</v>
      </c>
      <c r="I101" t="s">
        <v>691</v>
      </c>
      <c r="J101" t="str">
        <f t="shared" si="27"/>
        <v>Sapota_4</v>
      </c>
      <c r="L101">
        <f>VLOOKUP(J101,total_visual_stym!$A$2:$D$129,2,FALSE)</f>
        <v>2132</v>
      </c>
      <c r="M101" t="str">
        <f>VLOOKUP(J101,total_visual_stym!$A$2:$D$129,3,FALSE)</f>
        <v>pics\\Sapota_4.jpg</v>
      </c>
      <c r="N101">
        <f>VLOOKUP(J101,total_visual_stym!$A$1:$D$129,4,FALSE)</f>
        <v>213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140</v>
      </c>
      <c r="Z101" t="str">
        <f>IF(G101="экспл",VLOOKUP(J101,quest_экспл!$A$1:$N$129,12,FALSE),IF(G101="импл_",0,0))</f>
        <v>sound\\Sorvan_li_on.wav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2211</v>
      </c>
      <c r="AD101" t="str">
        <f t="shared" ca="1" si="31"/>
        <v>pics\\dis60.jpg</v>
      </c>
      <c r="AE101" s="22" t="str">
        <f t="array" aca="1" ref="AE101" ca="1">IF(G101="экспл",INDEX(total_visual_stym!$C$146:$C$209,(RANK(total_visual_stym!E181,total_visual_stym!$E$146:$E$209))),0)</f>
        <v>pics\\dis60.jpg</v>
      </c>
      <c r="AF101" s="22" t="str">
        <f t="shared" si="32"/>
        <v/>
      </c>
      <c r="AI101" t="s">
        <v>111</v>
      </c>
      <c r="AO101">
        <f t="shared" ca="1" si="33"/>
        <v>0.96176389984022792</v>
      </c>
      <c r="AP101" t="str">
        <f t="shared" ca="1" si="34"/>
        <v>pics\\Banan_2.jpg</v>
      </c>
      <c r="AR101" t="str">
        <f t="shared" si="36"/>
        <v/>
      </c>
      <c r="AS101" t="str">
        <f t="shared" si="35"/>
        <v/>
      </c>
      <c r="AT101">
        <f t="shared" ca="1" si="28"/>
        <v>0.22555485044745593</v>
      </c>
      <c r="AU101" t="s">
        <v>697</v>
      </c>
      <c r="AV101" t="str">
        <f t="shared" ca="1" si="29"/>
        <v>sound\\Redkiy_plod.wav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_Сорван_ли_он?</v>
      </c>
      <c r="BA101" t="e">
        <f>VLOOKUP(Q101,audio_list_stym!$B$2:$BQ$299,68,FALSE)</f>
        <v>#N/A</v>
      </c>
      <c r="BB101" t="str">
        <f t="shared" si="30"/>
        <v>Это_XXXXX._Сорван_ли_он?</v>
      </c>
      <c r="BD101" cm="1">
        <f t="array" aca="1" ref="BD101" ca="1">INDEX($L$98:$L$105,(RANK(AT5,$AT$2:$AT$9)))</f>
        <v>2134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VLOOKUP(B102,audio_list_stym!$A$3:$BP$18,40,FALSE)</f>
        <v>17</v>
      </c>
      <c r="F102" t="str">
        <f>VLOOKUP(E102,metki!$A$2:$B$9,2,FALSE)</f>
        <v>экспл_новые_без_названия</v>
      </c>
      <c r="G102" t="str">
        <f t="shared" si="26"/>
        <v>экспл</v>
      </c>
      <c r="H102" t="str">
        <f>VLOOKUP(B102,audio_list_stym!$A$3:$AJ$18,8,FALSE)</f>
        <v>Sapota</v>
      </c>
      <c r="I102" t="s">
        <v>692</v>
      </c>
      <c r="J102" t="str">
        <f t="shared" si="27"/>
        <v>Sapota_5</v>
      </c>
      <c r="L102">
        <f>VLOOKUP(J102,total_visual_stym!$A$2:$D$129,2,FALSE)</f>
        <v>2133</v>
      </c>
      <c r="M102" t="str">
        <f>VLOOKUP(J102,total_visual_stym!$A$2:$D$129,3,FALSE)</f>
        <v>pics\\Sapota_5.jpg</v>
      </c>
      <c r="N102">
        <f>VLOOKUP(J102,total_visual_stym!$A$1:$D$129,4,FALSE)</f>
        <v>213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141</v>
      </c>
      <c r="Z102" t="str">
        <f>IF(G102="экспл",VLOOKUP(J102,quest_экспл!$A$1:$N$129,12,FALSE),IF(G102="импл_",0,0))</f>
        <v>sound\\Spressovan_li_on.wav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2188</v>
      </c>
      <c r="AD102" t="str">
        <f t="shared" ca="1" si="31"/>
        <v>pics\\dis3.jpg</v>
      </c>
      <c r="AE102" s="22" t="str">
        <f t="array" aca="1" ref="AE102" ca="1">IF(G102="экспл",INDEX(total_visual_stym!$C$146:$C$209,(RANK(total_visual_stym!E182,total_visual_stym!$E$146:$E$209))),0)</f>
        <v>pics\\dis3.jpg</v>
      </c>
      <c r="AF102" s="22" t="str">
        <f t="shared" si="32"/>
        <v/>
      </c>
      <c r="AI102" t="s">
        <v>112</v>
      </c>
      <c r="AO102">
        <f t="shared" ca="1" si="33"/>
        <v>0.37687890433785354</v>
      </c>
      <c r="AP102" t="str">
        <f t="shared" ca="1" si="34"/>
        <v>pics\\Peper_3.jpg</v>
      </c>
      <c r="AR102" t="str">
        <f t="shared" si="36"/>
        <v/>
      </c>
      <c r="AS102" t="str">
        <f t="shared" si="35"/>
        <v/>
      </c>
      <c r="AT102">
        <f t="shared" ca="1" si="28"/>
        <v>0.91999801395434611</v>
      </c>
      <c r="AU102" t="s">
        <v>697</v>
      </c>
      <c r="AV102" t="str">
        <f t="shared" ca="1" si="29"/>
        <v>sound\\Noviy_plod.wav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_Спрессован_ли_он?</v>
      </c>
      <c r="BA102" t="e">
        <f>VLOOKUP(Q102,audio_list_stym!$B$2:$BQ$299,68,FALSE)</f>
        <v>#N/A</v>
      </c>
      <c r="BB102" t="str">
        <f t="shared" si="30"/>
        <v>На_картинке_XXXXX._Спрессован_ли_он?</v>
      </c>
      <c r="BD102" cm="1">
        <f t="array" aca="1" ref="BD102" ca="1">INDEX($L$98:$L$105,(RANK(AT6,$AT$2:$AT$9)))</f>
        <v>2133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VLOOKUP(B103,audio_list_stym!$A$3:$BP$18,40,FALSE)</f>
        <v>17</v>
      </c>
      <c r="F103" t="str">
        <f>VLOOKUP(E103,metki!$A$2:$B$9,2,FALSE)</f>
        <v>экспл_новые_без_названия</v>
      </c>
      <c r="G103" t="str">
        <f t="shared" si="26"/>
        <v>экспл</v>
      </c>
      <c r="H103" t="str">
        <f>VLOOKUP(B103,audio_list_stym!$A$3:$AJ$18,8,FALSE)</f>
        <v>Sapota</v>
      </c>
      <c r="I103" t="s">
        <v>693</v>
      </c>
      <c r="J103" t="str">
        <f t="shared" si="27"/>
        <v>Sapota_6</v>
      </c>
      <c r="L103">
        <f>VLOOKUP(J103,total_visual_stym!$A$2:$D$129,2,FALSE)</f>
        <v>2134</v>
      </c>
      <c r="M103" t="str">
        <f>VLOOKUP(J103,total_visual_stym!$A$2:$D$129,3,FALSE)</f>
        <v>pics\\Sapota_6.jpg</v>
      </c>
      <c r="N103">
        <f>VLOOKUP(J103,total_visual_stym!$A$1:$D$129,4,FALSE)</f>
        <v>213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142</v>
      </c>
      <c r="Z103" t="str">
        <f>IF(G103="экспл",VLOOKUP(J103,quest_экспл!$A$1:$N$129,12,FALSE),IF(G103="импл_",0,0))</f>
        <v>sound\\Zheltiy_li_on.wav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2202</v>
      </c>
      <c r="AD103" t="str">
        <f t="shared" ca="1" si="31"/>
        <v>pics\\dis47.jpg</v>
      </c>
      <c r="AE103" s="22" t="str">
        <f t="array" aca="1" ref="AE103" ca="1">IF(G103="экспл",INDEX(total_visual_stym!$C$146:$C$209,(RANK(total_visual_stym!E183,total_visual_stym!$E$146:$E$209))),0)</f>
        <v>pics\\dis47.jpg</v>
      </c>
      <c r="AF103" s="22" t="str">
        <f t="shared" si="32"/>
        <v/>
      </c>
      <c r="AI103" t="s">
        <v>113</v>
      </c>
      <c r="AO103">
        <f t="shared" ca="1" si="33"/>
        <v>0.19219068206665968</v>
      </c>
      <c r="AP103" t="str">
        <f t="shared" ca="1" si="34"/>
        <v>pics\\Redis_5.jpg</v>
      </c>
      <c r="AR103" t="str">
        <f t="shared" si="36"/>
        <v/>
      </c>
      <c r="AS103" t="str">
        <f t="shared" si="35"/>
        <v/>
      </c>
      <c r="AT103">
        <f t="shared" ca="1" si="28"/>
        <v>0.26661202241570459</v>
      </c>
      <c r="AU103" t="s">
        <v>697</v>
      </c>
      <c r="AV103" t="str">
        <f t="shared" ca="1" si="29"/>
        <v>sound\\Redkiy_plod.wav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_Желтый_ли_он?</v>
      </c>
      <c r="BA103" t="e">
        <f>VLOOKUP(Q103,audio_list_stym!$B$2:$BQ$299,68,FALSE)</f>
        <v>#N/A</v>
      </c>
      <c r="BB103" t="str">
        <f t="shared" si="30"/>
        <v>На_мониторе_XXXXX._Желтый_ли_он?</v>
      </c>
      <c r="BD103" cm="1">
        <f t="array" aca="1" ref="BD103" ca="1">INDEX($L$98:$L$105,(RANK(AT7,$AT$2:$AT$9)))</f>
        <v>2135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VLOOKUP(B104,audio_list_stym!$A$3:$BP$18,40,FALSE)</f>
        <v>17</v>
      </c>
      <c r="F104" t="str">
        <f>VLOOKUP(E104,metki!$A$2:$B$9,2,FALSE)</f>
        <v>экспл_новые_без_названия</v>
      </c>
      <c r="G104" t="str">
        <f t="shared" si="26"/>
        <v>экспл</v>
      </c>
      <c r="H104" t="str">
        <f>VLOOKUP(B104,audio_list_stym!$A$3:$AJ$18,8,FALSE)</f>
        <v>Sapota</v>
      </c>
      <c r="I104" t="s">
        <v>694</v>
      </c>
      <c r="J104" t="str">
        <f t="shared" si="27"/>
        <v>Sapota_7</v>
      </c>
      <c r="L104">
        <f>VLOOKUP(J104,total_visual_stym!$A$2:$D$129,2,FALSE)</f>
        <v>2135</v>
      </c>
      <c r="M104" t="str">
        <f>VLOOKUP(J104,total_visual_stym!$A$2:$D$129,3,FALSE)</f>
        <v>pics\\Sapota_7.jpg</v>
      </c>
      <c r="N104">
        <f>VLOOKUP(J104,total_visual_stym!$A$1:$D$129,4,FALSE)</f>
        <v>213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143</v>
      </c>
      <c r="Z104" t="str">
        <f>IF(G104="экспл",VLOOKUP(J104,quest_экспл!$A$1:$N$129,12,FALSE),IF(G104="импл_",0,0))</f>
        <v>sound\\Rovniy_li_on.wav</v>
      </c>
      <c r="AA104" t="str">
        <f>IF(G104="экспл",VLOOKUP(J104,quest_экспл!$A$1:$N$129,14,FALSE),IF(G104="импл_",0,0))</f>
        <v>да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2196</v>
      </c>
      <c r="AD104" t="str">
        <f t="shared" ca="1" si="31"/>
        <v>pics\\dis40.jpg</v>
      </c>
      <c r="AE104" s="22" t="str">
        <f t="array" aca="1" ref="AE104" ca="1">IF(G104="экспл",INDEX(total_visual_stym!$C$146:$C$209,(RANK(total_visual_stym!E184,total_visual_stym!$E$146:$E$209))),0)</f>
        <v>pics\\dis40.jpg</v>
      </c>
      <c r="AF104" s="22" t="str">
        <f t="shared" si="32"/>
        <v/>
      </c>
      <c r="AI104" t="s">
        <v>114</v>
      </c>
      <c r="AO104">
        <f t="shared" ca="1" si="33"/>
        <v>0.24336833791491508</v>
      </c>
      <c r="AP104" t="str">
        <f t="shared" ca="1" si="34"/>
        <v>pics\\Redis_2.jpg</v>
      </c>
      <c r="AR104" t="str">
        <f t="shared" si="36"/>
        <v/>
      </c>
      <c r="AS104" t="str">
        <f t="shared" si="35"/>
        <v/>
      </c>
      <c r="AT104">
        <f t="shared" ca="1" si="28"/>
        <v>0.6949414751587204</v>
      </c>
      <c r="AU104" t="s">
        <v>697</v>
      </c>
      <c r="AV104" t="str">
        <f t="shared" ca="1" si="29"/>
        <v>sound\\Noviy_plod.wav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_Ровный_ли_он?</v>
      </c>
      <c r="BA104" t="e">
        <f>VLOOKUP(Q104,audio_list_stym!$B$2:$BQ$299,68,FALSE)</f>
        <v>#N/A</v>
      </c>
      <c r="BB104" t="str">
        <f t="shared" si="30"/>
        <v>Перед_Вами_XXXXX._Ровный_ли_он?</v>
      </c>
      <c r="BD104" cm="1">
        <f t="array" aca="1" ref="BD104" ca="1">INDEX($L$98:$L$105,(RANK(AT8,$AT$2:$AT$9)))</f>
        <v>2129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VLOOKUP(B105,audio_list_stym!$A$3:$BP$18,40,FALSE)</f>
        <v>17</v>
      </c>
      <c r="F105" t="str">
        <f>VLOOKUP(E105,metki!$A$2:$B$9,2,FALSE)</f>
        <v>экспл_новые_без_названия</v>
      </c>
      <c r="G105" t="str">
        <f t="shared" si="26"/>
        <v>экспл</v>
      </c>
      <c r="H105" t="str">
        <f>VLOOKUP(B105,audio_list_stym!$A$3:$AJ$18,8,FALSE)</f>
        <v>Sapota</v>
      </c>
      <c r="I105" t="s">
        <v>695</v>
      </c>
      <c r="J105" t="str">
        <f t="shared" si="27"/>
        <v>Sapota_8</v>
      </c>
      <c r="L105">
        <f>VLOOKUP(J105,total_visual_stym!$A$2:$D$129,2,FALSE)</f>
        <v>2136</v>
      </c>
      <c r="M105" t="str">
        <f>VLOOKUP(J105,total_visual_stym!$A$2:$D$129,3,FALSE)</f>
        <v>pics\\Sapota_8.jpg</v>
      </c>
      <c r="N105">
        <f>VLOOKUP(J105,total_visual_stym!$A$1:$D$129,4,FALSE)</f>
        <v>213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144</v>
      </c>
      <c r="Z105" t="str">
        <f>IF(G105="экспл",VLOOKUP(J105,quest_экспл!$A$1:$N$129,12,FALSE),IF(G105="импл_",0,0))</f>
        <v>sound\\On_imeet_shipi.wav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2216</v>
      </c>
      <c r="AD105" t="str">
        <f t="shared" ca="1" si="31"/>
        <v>pics\\dis59.jpg</v>
      </c>
      <c r="AE105" s="22" t="str">
        <f t="array" aca="1" ref="AE105" ca="1">IF(G105="экспл",INDEX(total_visual_stym!$C$146:$C$209,(RANK(total_visual_stym!E185,total_visual_stym!$E$146:$E$209))),0)</f>
        <v>pics\\dis59.jpg</v>
      </c>
      <c r="AF105" s="22" t="str">
        <f t="shared" si="32"/>
        <v/>
      </c>
      <c r="AI105" t="s">
        <v>115</v>
      </c>
      <c r="AO105">
        <f t="shared" ca="1" si="33"/>
        <v>0.10693687329361823</v>
      </c>
      <c r="AP105" t="str">
        <f t="shared" ca="1" si="34"/>
        <v>pics\\Tomat_2.jpg</v>
      </c>
      <c r="AR105" t="str">
        <f t="shared" si="36"/>
        <v/>
      </c>
      <c r="AS105" t="str">
        <f t="shared" si="35"/>
        <v/>
      </c>
      <c r="AT105">
        <f t="shared" ca="1" si="28"/>
        <v>0.73398203185155864</v>
      </c>
      <c r="AU105" t="s">
        <v>697</v>
      </c>
      <c r="AV105" t="str">
        <f t="shared" ca="1" si="29"/>
        <v>sound\\Noviy_plod.wav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_Он_имеет_шипы?</v>
      </c>
      <c r="BA105" t="e">
        <f>VLOOKUP(Q105,audio_list_stym!$B$2:$BQ$299,68,FALSE)</f>
        <v>#N/A</v>
      </c>
      <c r="BB105" t="str">
        <f t="shared" si="30"/>
        <v>Вы_видите_XXXXX._Он_имеет_шипы?</v>
      </c>
      <c r="BD105" cm="1">
        <f t="array" aca="1" ref="BD105" ca="1">INDEX($L$98:$L$105,(RANK(AT9,$AT$2:$AT$9)))</f>
        <v>2136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VLOOKUP(B106,audio_list_stym!$A$3:$BP$18,40,FALSE)</f>
        <v>14</v>
      </c>
      <c r="F106" t="str">
        <f>VLOOKUP(E106,metki!$A$2:$B$9,2,FALSE)</f>
        <v>импл_новые_с_названием</v>
      </c>
      <c r="G106" t="str">
        <f t="shared" si="26"/>
        <v>импл_</v>
      </c>
      <c r="H106" t="str">
        <f>VLOOKUP(B106,audio_list_stym!$A$3:$AJ$18,8,FALSE)</f>
        <v>Tamanid</v>
      </c>
      <c r="I106" t="s">
        <v>688</v>
      </c>
      <c r="J106" t="str">
        <f t="shared" si="27"/>
        <v>Tamanid_1</v>
      </c>
      <c r="L106">
        <f>VLOOKUP(J106,total_visual_stym!$A$2:$D$129,2,FALSE)</f>
        <v>2137</v>
      </c>
      <c r="M106" t="str">
        <f>VLOOKUP(J106,total_visual_stym!$A$2:$D$129,3,FALSE)</f>
        <v>pics\\Tamanid_1.jpg</v>
      </c>
      <c r="N106">
        <f>VLOOKUP(J106,total_visual_stym!$A$1:$D$129,4,FALSE)</f>
        <v>214</v>
      </c>
      <c r="P106">
        <f>IF(G106="экспл",0,IF(G106="импл_",VLOOKUP(J106,quest_импл!$A$1:$J$129,7,FALSE),0))</f>
        <v>273</v>
      </c>
      <c r="Q106" t="str">
        <f>IF(G106="экспл",0,IF(G106="импл_",VLOOKUP(J106,quest_импл!$A$1:$J$129,8,FALSE),0))</f>
        <v>sound\\Krasnovatiy_li.wav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2024</v>
      </c>
      <c r="AD106" t="str">
        <f t="shared" ca="1" si="31"/>
        <v>pics\\Goroh_8.jpg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32"/>
        <v>pics\\Goroh_8.jpg</v>
      </c>
      <c r="AI106" t="s">
        <v>116</v>
      </c>
      <c r="AO106">
        <f t="shared" ca="1" si="33"/>
        <v>0.72161393194552181</v>
      </c>
      <c r="AP106" t="str">
        <f t="shared" ca="1" si="34"/>
        <v>pics\\Goroh_8.jpg</v>
      </c>
      <c r="AR106" t="str">
        <f t="shared" si="36"/>
        <v/>
      </c>
      <c r="AS106" t="str">
        <f t="shared" ca="1" si="35"/>
        <v>pics\\Goroh_8.jpg</v>
      </c>
      <c r="AT106">
        <f t="shared" ca="1" si="28"/>
        <v>0.84566619431253964</v>
      </c>
      <c r="AU106" t="s">
        <v>697</v>
      </c>
      <c r="AV106" t="str">
        <f t="shared" ca="1" si="29"/>
        <v>sound\\Noviy_plod.wav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_Красноватый_ли_</v>
      </c>
      <c r="BB106" t="str">
        <f t="shared" si="30"/>
        <v>_Красноватый_ли_ГОНИК?</v>
      </c>
      <c r="BC106">
        <f>A106</f>
        <v>1214</v>
      </c>
      <c r="BD106" cm="1">
        <f t="array" aca="1" ref="BD106" ca="1">INDEX($L$106:$L$113,(RANK(AT2,$AT$2:$AT$9)))</f>
        <v>2138</v>
      </c>
      <c r="BE106" cm="1">
        <f t="array" aca="1" ref="BE106" ca="1">INDEX(BD66:BD81,(RANK(AT7,$AT$2:$AT$17)))</f>
        <v>2081</v>
      </c>
      <c r="BF106" cm="1">
        <f t="array" aca="1" ref="BF106" ca="1">INDEX(BD90:BD105,(RANK(AT7,$AT$2:$AT$17)))</f>
        <v>2129</v>
      </c>
      <c r="BG106" cm="1">
        <f t="array" aca="1" ref="BG106" ca="1">INDEX(BD114:BD129,(RANK(AT7,$AT$2:$AT$9)))</f>
        <v>2145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VLOOKUP(B107,audio_list_stym!$A$3:$BP$18,40,FALSE)</f>
        <v>14</v>
      </c>
      <c r="F107" t="str">
        <f>VLOOKUP(E107,metki!$A$2:$B$9,2,FALSE)</f>
        <v>импл_новые_с_названием</v>
      </c>
      <c r="G107" t="str">
        <f t="shared" si="26"/>
        <v>импл_</v>
      </c>
      <c r="H107" t="str">
        <f>VLOOKUP(B107,audio_list_stym!$A$3:$AJ$18,8,FALSE)</f>
        <v>Tamanid</v>
      </c>
      <c r="I107" t="s">
        <v>689</v>
      </c>
      <c r="J107" t="str">
        <f t="shared" si="27"/>
        <v>Tamanid_2</v>
      </c>
      <c r="L107">
        <f>VLOOKUP(J107,total_visual_stym!$A$2:$D$129,2,FALSE)</f>
        <v>2138</v>
      </c>
      <c r="M107" t="str">
        <f>VLOOKUP(J107,total_visual_stym!$A$2:$D$129,3,FALSE)</f>
        <v>pics\\Tamanid_2.jpg</v>
      </c>
      <c r="N107">
        <f>VLOOKUP(J107,total_visual_stym!$A$1:$D$129,4,FALSE)</f>
        <v>214</v>
      </c>
      <c r="P107">
        <f>IF(G107="экспл",0,IF(G107="импл_",VLOOKUP(J107,quest_импл!$A$1:$J$129,7,FALSE),0))</f>
        <v>274</v>
      </c>
      <c r="Q107" t="str">
        <f>IF(G107="экспл",0,IF(G107="импл_",VLOOKUP(J107,quest_импл!$A$1:$J$129,8,FALSE),0))</f>
        <v>sound\\Izognut_li.wav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2031</v>
      </c>
      <c r="AD107" t="str">
        <f t="shared" ca="1" si="31"/>
        <v>pics\\Kokos_7.jpg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32"/>
        <v>pics\\Kokos_7.jpg</v>
      </c>
      <c r="AI107" t="s">
        <v>117</v>
      </c>
      <c r="AO107">
        <f t="shared" ca="1" si="33"/>
        <v>0.58213616586624095</v>
      </c>
      <c r="AP107" t="str">
        <f t="shared" ca="1" si="34"/>
        <v>pics\\Kokos_7.jpg</v>
      </c>
      <c r="AR107" t="str">
        <f t="shared" si="36"/>
        <v/>
      </c>
      <c r="AS107" t="str">
        <f t="shared" ca="1" si="35"/>
        <v>pics\\Kokos_7.jpg</v>
      </c>
      <c r="AT107">
        <f t="shared" ca="1" si="28"/>
        <v>0.80761561495924894</v>
      </c>
      <c r="AU107" t="s">
        <v>697</v>
      </c>
      <c r="AV107" t="str">
        <f t="shared" ca="1" si="29"/>
        <v>sound\\Noviy_plod.wav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_Изогнут_ли_</v>
      </c>
      <c r="BB107" t="str">
        <f t="shared" si="30"/>
        <v>_Изогнут_ли_ГОНИК?</v>
      </c>
      <c r="BD107" cm="1">
        <f t="array" aca="1" ref="BD107" ca="1">INDEX($L$106:$L$113,(RANK(AT3,$AT$2:$AT$9)))</f>
        <v>2139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VLOOKUP(B108,audio_list_stym!$A$3:$BP$18,40,FALSE)</f>
        <v>14</v>
      </c>
      <c r="F108" t="str">
        <f>VLOOKUP(E108,metki!$A$2:$B$9,2,FALSE)</f>
        <v>импл_новые_с_названием</v>
      </c>
      <c r="G108" t="str">
        <f t="shared" si="26"/>
        <v>импл_</v>
      </c>
      <c r="H108" t="str">
        <f>VLOOKUP(B108,audio_list_stym!$A$3:$AJ$18,8,FALSE)</f>
        <v>Tamanid</v>
      </c>
      <c r="I108" t="s">
        <v>690</v>
      </c>
      <c r="J108" t="str">
        <f t="shared" si="27"/>
        <v>Tamanid_3</v>
      </c>
      <c r="L108">
        <f>VLOOKUP(J108,total_visual_stym!$A$2:$D$129,2,FALSE)</f>
        <v>2139</v>
      </c>
      <c r="M108" t="str">
        <f>VLOOKUP(J108,total_visual_stym!$A$2:$D$129,3,FALSE)</f>
        <v>pics\\Tamanid_3.jpg</v>
      </c>
      <c r="N108">
        <f>VLOOKUP(J108,total_visual_stym!$A$1:$D$129,4,FALSE)</f>
        <v>214</v>
      </c>
      <c r="P108">
        <f>IF(G108="экспл",0,IF(G108="импл_",VLOOKUP(J108,quest_импл!$A$1:$J$129,7,FALSE),0))</f>
        <v>275</v>
      </c>
      <c r="Q108" t="str">
        <f>IF(G108="экспл",0,IF(G108="импл_",VLOOKUP(J108,quest_импл!$A$1:$J$129,8,FALSE),0))</f>
        <v>sound\\Barhatistiy_li.wav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да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2013</v>
      </c>
      <c r="AD108" t="str">
        <f t="shared" ca="1" si="31"/>
        <v>pics\\Finik_5.jpg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32"/>
        <v>pics\\Finik_5.jpg</v>
      </c>
      <c r="AI108" t="s">
        <v>118</v>
      </c>
      <c r="AO108">
        <f t="shared" ca="1" si="33"/>
        <v>0.84957125536772826</v>
      </c>
      <c r="AP108" t="str">
        <f t="shared" ca="1" si="34"/>
        <v>pics\\Finik_5.jpg</v>
      </c>
      <c r="AR108" t="str">
        <f t="shared" si="36"/>
        <v/>
      </c>
      <c r="AS108" t="str">
        <f t="shared" ca="1" si="35"/>
        <v>pics\\Finik_5.jpg</v>
      </c>
      <c r="AT108">
        <f t="shared" ca="1" si="28"/>
        <v>0.70218521822946089</v>
      </c>
      <c r="AU108" t="s">
        <v>697</v>
      </c>
      <c r="AV108" t="str">
        <f t="shared" ca="1" si="29"/>
        <v>sound\\Noviy_plod.wav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_Бархатистый_ли_</v>
      </c>
      <c r="BB108" t="str">
        <f t="shared" si="30"/>
        <v>_Бархатистый_ли_ГОНИК?</v>
      </c>
      <c r="BD108" cm="1">
        <f t="array" aca="1" ref="BD108" ca="1">INDEX($L$106:$L$113,(RANK(AT4,$AT$2:$AT$9)))</f>
        <v>2140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VLOOKUP(B109,audio_list_stym!$A$3:$BP$18,40,FALSE)</f>
        <v>14</v>
      </c>
      <c r="F109" t="str">
        <f>VLOOKUP(E109,metki!$A$2:$B$9,2,FALSE)</f>
        <v>импл_новые_с_названием</v>
      </c>
      <c r="G109" t="str">
        <f t="shared" si="26"/>
        <v>импл_</v>
      </c>
      <c r="H109" t="str">
        <f>VLOOKUP(B109,audio_list_stym!$A$3:$AJ$18,8,FALSE)</f>
        <v>Tamanid</v>
      </c>
      <c r="I109" t="s">
        <v>691</v>
      </c>
      <c r="J109" t="str">
        <f t="shared" si="27"/>
        <v>Tamanid_4</v>
      </c>
      <c r="L109">
        <f>VLOOKUP(J109,total_visual_stym!$A$2:$D$129,2,FALSE)</f>
        <v>2140</v>
      </c>
      <c r="M109" t="str">
        <f>VLOOKUP(J109,total_visual_stym!$A$2:$D$129,3,FALSE)</f>
        <v>pics\\Tamanid_4.jpg</v>
      </c>
      <c r="N109">
        <f>VLOOKUP(J109,total_visual_stym!$A$1:$D$129,4,FALSE)</f>
        <v>214</v>
      </c>
      <c r="P109">
        <f>IF(G109="экспл",0,IF(G109="импл_",VLOOKUP(J109,quest_импл!$A$1:$J$129,7,FALSE),0))</f>
        <v>276</v>
      </c>
      <c r="Q109" t="str">
        <f>IF(G109="экспл",0,IF(G109="импл_",VLOOKUP(J109,quest_импл!$A$1:$J$129,8,FALSE),0))</f>
        <v>sound\\Odnotonniy_li.wav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2001</v>
      </c>
      <c r="AD109" t="str">
        <f t="shared" ca="1" si="31"/>
        <v>pics\\Banan_1.jpg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32"/>
        <v>pics\\Banan_1.jpg</v>
      </c>
      <c r="AI109" t="s">
        <v>119</v>
      </c>
      <c r="AO109">
        <f t="shared" ca="1" si="33"/>
        <v>0.96627519297972686</v>
      </c>
      <c r="AP109" t="str">
        <f t="shared" ca="1" si="34"/>
        <v>pics\\Banan_1.jpg</v>
      </c>
      <c r="AR109" t="str">
        <f t="shared" si="36"/>
        <v/>
      </c>
      <c r="AS109" t="str">
        <f t="shared" ca="1" si="35"/>
        <v>pics\\Banan_1.jpg</v>
      </c>
      <c r="AT109">
        <f t="shared" ca="1" si="28"/>
        <v>0.83197540836576034</v>
      </c>
      <c r="AU109" t="s">
        <v>697</v>
      </c>
      <c r="AV109" t="str">
        <f t="shared" ca="1" si="29"/>
        <v>sound\\Noviy_plod.wav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_Однотонный_ли_</v>
      </c>
      <c r="BB109" t="str">
        <f t="shared" si="30"/>
        <v>_Однотонный_ли_ГОНИК?</v>
      </c>
      <c r="BD109" cm="1">
        <f t="array" aca="1" ref="BD109" ca="1">INDEX($L$106:$L$113,(RANK(AT5,$AT$2:$AT$9)))</f>
        <v>2142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VLOOKUP(B110,audio_list_stym!$A$3:$BP$18,40,FALSE)</f>
        <v>14</v>
      </c>
      <c r="F110" t="str">
        <f>VLOOKUP(E110,metki!$A$2:$B$9,2,FALSE)</f>
        <v>импл_новые_с_названием</v>
      </c>
      <c r="G110" t="str">
        <f t="shared" si="26"/>
        <v>импл_</v>
      </c>
      <c r="H110" t="str">
        <f>VLOOKUP(B110,audio_list_stym!$A$3:$AJ$18,8,FALSE)</f>
        <v>Tamanid</v>
      </c>
      <c r="I110" t="s">
        <v>692</v>
      </c>
      <c r="J110" t="str">
        <f t="shared" si="27"/>
        <v>Tamanid_5</v>
      </c>
      <c r="L110">
        <f>VLOOKUP(J110,total_visual_stym!$A$2:$D$129,2,FALSE)</f>
        <v>2141</v>
      </c>
      <c r="M110" t="str">
        <f>VLOOKUP(J110,total_visual_stym!$A$2:$D$129,3,FALSE)</f>
        <v>pics\\Tamanid_5.jpg</v>
      </c>
      <c r="N110">
        <f>VLOOKUP(J110,total_visual_stym!$A$1:$D$129,4,FALSE)</f>
        <v>214</v>
      </c>
      <c r="P110">
        <f>IF(G110="экспл",0,IF(G110="импл_",VLOOKUP(J110,quest_импл!$A$1:$J$129,7,FALSE),0))</f>
        <v>277</v>
      </c>
      <c r="Q110" t="str">
        <f>IF(G110="экспл",0,IF(G110="импл_",VLOOKUP(J110,quest_импл!$A$1:$J$129,8,FALSE),0))</f>
        <v>sound\\Prozrachniy_li.wav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2023</v>
      </c>
      <c r="AD110" t="str">
        <f t="shared" ca="1" si="31"/>
        <v>pics\\Goroh_7.jpg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32"/>
        <v>pics\\Goroh_7.jpg</v>
      </c>
      <c r="AI110" t="s">
        <v>120</v>
      </c>
      <c r="AO110">
        <f t="shared" ca="1" si="33"/>
        <v>0.76404224618233729</v>
      </c>
      <c r="AP110" t="str">
        <f t="shared" ca="1" si="34"/>
        <v>pics\\Goroh_7.jpg</v>
      </c>
      <c r="AR110" t="str">
        <f t="shared" si="36"/>
        <v/>
      </c>
      <c r="AS110" t="str">
        <f t="shared" ca="1" si="35"/>
        <v>pics\\Goroh_7.jpg</v>
      </c>
      <c r="AT110">
        <f t="shared" ca="1" si="28"/>
        <v>0.81429111556101674</v>
      </c>
      <c r="AU110" t="s">
        <v>697</v>
      </c>
      <c r="AV110" t="str">
        <f t="shared" ca="1" si="29"/>
        <v>sound\\Noviy_plod.wav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_Прозрачный_ли_</v>
      </c>
      <c r="BB110" t="str">
        <f t="shared" si="30"/>
        <v>_Прозрачный_ли_ГОНИК?</v>
      </c>
      <c r="BD110" cm="1">
        <f t="array" aca="1" ref="BD110" ca="1">INDEX($L$106:$L$113,(RANK(AT6,$AT$2:$AT$9)))</f>
        <v>2141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VLOOKUP(B111,audio_list_stym!$A$3:$BP$18,40,FALSE)</f>
        <v>14</v>
      </c>
      <c r="F111" t="str">
        <f>VLOOKUP(E111,metki!$A$2:$B$9,2,FALSE)</f>
        <v>импл_новые_с_названием</v>
      </c>
      <c r="G111" t="str">
        <f t="shared" si="26"/>
        <v>импл_</v>
      </c>
      <c r="H111" t="str">
        <f>VLOOKUP(B111,audio_list_stym!$A$3:$AJ$18,8,FALSE)</f>
        <v>Tamanid</v>
      </c>
      <c r="I111" t="s">
        <v>693</v>
      </c>
      <c r="J111" t="str">
        <f t="shared" si="27"/>
        <v>Tamanid_6</v>
      </c>
      <c r="L111">
        <f>VLOOKUP(J111,total_visual_stym!$A$2:$D$129,2,FALSE)</f>
        <v>2142</v>
      </c>
      <c r="M111" t="str">
        <f>VLOOKUP(J111,total_visual_stym!$A$2:$D$129,3,FALSE)</f>
        <v>pics\\Tamanid_6.jpg</v>
      </c>
      <c r="N111">
        <f>VLOOKUP(J111,total_visual_stym!$A$1:$D$129,4,FALSE)</f>
        <v>214</v>
      </c>
      <c r="P111">
        <f>IF(G111="экспл",0,IF(G111="импл_",VLOOKUP(J111,quest_импл!$A$1:$J$129,7,FALSE),0))</f>
        <v>278</v>
      </c>
      <c r="Q111" t="str">
        <f>IF(G111="экспл",0,IF(G111="импл_",VLOOKUP(J111,quest_импл!$A$1:$J$129,8,FALSE),0))</f>
        <v>sound\\Izmelchen_li.wav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2046</v>
      </c>
      <c r="AD111" t="str">
        <f t="shared" ca="1" si="31"/>
        <v>pics\\Peper_6.jpg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32"/>
        <v>pics\\Peper_6.jpg</v>
      </c>
      <c r="AI111" t="s">
        <v>121</v>
      </c>
      <c r="AO111">
        <f t="shared" ca="1" si="33"/>
        <v>0.354603331185254</v>
      </c>
      <c r="AP111" t="str">
        <f t="shared" ca="1" si="34"/>
        <v>pics\\Peper_6.jpg</v>
      </c>
      <c r="AR111" t="str">
        <f t="shared" si="36"/>
        <v/>
      </c>
      <c r="AS111" t="str">
        <f t="shared" ca="1" si="35"/>
        <v>pics\\Peper_6.jpg</v>
      </c>
      <c r="AT111">
        <f t="shared" ca="1" si="28"/>
        <v>0.11129805025079631</v>
      </c>
      <c r="AU111" t="s">
        <v>697</v>
      </c>
      <c r="AV111" t="str">
        <f t="shared" ca="1" si="29"/>
        <v>sound\\Redkiy_plod.wav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_Измельчен_ли_</v>
      </c>
      <c r="BB111" t="str">
        <f t="shared" si="30"/>
        <v>_Измельчен_ли_ГОНИК?</v>
      </c>
      <c r="BD111" cm="1">
        <f t="array" aca="1" ref="BD111" ca="1">INDEX($L$106:$L$113,(RANK(AT7,$AT$2:$AT$9)))</f>
        <v>2143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VLOOKUP(B112,audio_list_stym!$A$3:$BP$18,40,FALSE)</f>
        <v>14</v>
      </c>
      <c r="F112" t="str">
        <f>VLOOKUP(E112,metki!$A$2:$B$9,2,FALSE)</f>
        <v>импл_новые_с_названием</v>
      </c>
      <c r="G112" t="str">
        <f t="shared" si="26"/>
        <v>импл_</v>
      </c>
      <c r="H112" t="str">
        <f>VLOOKUP(B112,audio_list_stym!$A$3:$AJ$18,8,FALSE)</f>
        <v>Tamanid</v>
      </c>
      <c r="I112" t="s">
        <v>694</v>
      </c>
      <c r="J112" t="str">
        <f t="shared" si="27"/>
        <v>Tamanid_7</v>
      </c>
      <c r="L112">
        <f>VLOOKUP(J112,total_visual_stym!$A$2:$D$129,2,FALSE)</f>
        <v>2143</v>
      </c>
      <c r="M112" t="str">
        <f>VLOOKUP(J112,total_visual_stym!$A$2:$D$129,3,FALSE)</f>
        <v>pics\\Tamanid_7.jpg</v>
      </c>
      <c r="N112">
        <f>VLOOKUP(J112,total_visual_stym!$A$1:$D$129,4,FALSE)</f>
        <v>214</v>
      </c>
      <c r="P112">
        <f>IF(G112="экспл",0,IF(G112="импл_",VLOOKUP(J112,quest_импл!$A$1:$J$129,7,FALSE),0))</f>
        <v>279</v>
      </c>
      <c r="Q112" t="str">
        <f>IF(G112="экспл",0,IF(G112="импл_",VLOOKUP(J112,quest_импл!$A$1:$J$129,8,FALSE),0))</f>
        <v>sound\\Cvetushiy_li.wav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2039</v>
      </c>
      <c r="AD112" t="str">
        <f t="shared" ca="1" si="31"/>
        <v>pics\\Limon_7.jpg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32"/>
        <v>pics\\Limon_7.jpg</v>
      </c>
      <c r="AI112" t="s">
        <v>122</v>
      </c>
      <c r="AO112">
        <f t="shared" ca="1" si="33"/>
        <v>0.43172643429867374</v>
      </c>
      <c r="AP112" t="str">
        <f t="shared" ca="1" si="34"/>
        <v>pics\\Limon_7.jpg</v>
      </c>
      <c r="AR112" t="str">
        <f t="shared" si="36"/>
        <v/>
      </c>
      <c r="AS112" t="str">
        <f t="shared" ca="1" si="35"/>
        <v>pics\\Limon_7.jpg</v>
      </c>
      <c r="AT112">
        <f t="shared" ca="1" si="28"/>
        <v>0.63823026293043494</v>
      </c>
      <c r="AU112" t="s">
        <v>697</v>
      </c>
      <c r="AV112" t="str">
        <f t="shared" ca="1" si="29"/>
        <v>sound\\Noviy_plod.wav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_Цветущий_ли_</v>
      </c>
      <c r="BB112" t="str">
        <f t="shared" si="30"/>
        <v>_Цветущий_ли_ГОНИК?</v>
      </c>
      <c r="BD112" cm="1">
        <f t="array" aca="1" ref="BD112" ca="1">INDEX($L$106:$L$113,(RANK(AT8,$AT$2:$AT$9)))</f>
        <v>2137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VLOOKUP(B113,audio_list_stym!$A$3:$BP$18,40,FALSE)</f>
        <v>14</v>
      </c>
      <c r="F113" t="str">
        <f>VLOOKUP(E113,metki!$A$2:$B$9,2,FALSE)</f>
        <v>импл_новые_с_названием</v>
      </c>
      <c r="G113" t="str">
        <f t="shared" si="26"/>
        <v>импл_</v>
      </c>
      <c r="H113" t="str">
        <f>VLOOKUP(B113,audio_list_stym!$A$3:$AJ$18,8,FALSE)</f>
        <v>Tamanid</v>
      </c>
      <c r="I113" t="s">
        <v>695</v>
      </c>
      <c r="J113" t="str">
        <f t="shared" si="27"/>
        <v>Tamanid_8</v>
      </c>
      <c r="L113">
        <f>VLOOKUP(J113,total_visual_stym!$A$2:$D$129,2,FALSE)</f>
        <v>2144</v>
      </c>
      <c r="M113" t="str">
        <f>VLOOKUP(J113,total_visual_stym!$A$2:$D$129,3,FALSE)</f>
        <v>pics\\Tamanid_8.jpg</v>
      </c>
      <c r="N113">
        <f>VLOOKUP(J113,total_visual_stym!$A$1:$D$129,4,FALSE)</f>
        <v>214</v>
      </c>
      <c r="P113">
        <f>IF(G113="экспл",0,IF(G113="импл_",VLOOKUP(J113,quest_импл!$A$1:$J$129,7,FALSE),0))</f>
        <v>280</v>
      </c>
      <c r="Q113" t="str">
        <f>IF(G113="экспл",0,IF(G113="импл_",VLOOKUP(J113,quest_импл!$A$1:$J$129,8,FALSE),0))</f>
        <v>sound\\Skruchen_li.wav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2009</v>
      </c>
      <c r="AD113" t="str">
        <f t="shared" ca="1" si="31"/>
        <v>pics\\Finik_1.jpg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32"/>
        <v>pics\\Finik_1.jpg</v>
      </c>
      <c r="AI113" t="s">
        <v>123</v>
      </c>
      <c r="AO113">
        <f t="shared" ca="1" si="33"/>
        <v>0.89204979199816703</v>
      </c>
      <c r="AP113" t="str">
        <f t="shared" ca="1" si="34"/>
        <v>pics\\Finik_1.jpg</v>
      </c>
      <c r="AR113" t="str">
        <f t="shared" si="36"/>
        <v/>
      </c>
      <c r="AS113" t="str">
        <f t="shared" ca="1" si="35"/>
        <v>pics\\Finik_1.jpg</v>
      </c>
      <c r="AT113">
        <f t="shared" ca="1" si="28"/>
        <v>0.68908982000451846</v>
      </c>
      <c r="AU113" t="s">
        <v>697</v>
      </c>
      <c r="AV113" t="str">
        <f t="shared" ca="1" si="29"/>
        <v>sound\\Noviy_plod.wav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_Скручен_ли_</v>
      </c>
      <c r="BB113" t="str">
        <f t="shared" si="30"/>
        <v>_Скручен_ли_ГОНИК?</v>
      </c>
      <c r="BD113" cm="1">
        <f t="array" aca="1" ref="BD113" ca="1">INDEX($L$106:$L$113,(RANK(AT9,$AT$2:$AT$9)))</f>
        <v>2144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VLOOKUP(B114,audio_list_stym!$A$3:$BP$18,40,FALSE)</f>
        <v>15</v>
      </c>
      <c r="F114" t="str">
        <f>VLOOKUP(E114,metki!$A$2:$B$9,2,FALSE)</f>
        <v>экспл_новые_с_названием</v>
      </c>
      <c r="G114" t="str">
        <f t="shared" si="26"/>
        <v>экспл</v>
      </c>
      <c r="H114" t="str">
        <f>VLOOKUP(B114,audio_list_stym!$A$3:$AJ$18,8,FALSE)</f>
        <v>ZF</v>
      </c>
      <c r="I114" t="s">
        <v>688</v>
      </c>
      <c r="J114" t="str">
        <f t="shared" si="27"/>
        <v>ZF_1</v>
      </c>
      <c r="L114">
        <f>VLOOKUP(J114,total_visual_stym!$A$2:$D$129,2,FALSE)</f>
        <v>2145</v>
      </c>
      <c r="M114" t="str">
        <f>VLOOKUP(J114,total_visual_stym!$A$2:$D$129,3,FALSE)</f>
        <v>pics\\ZF_1.jpg</v>
      </c>
      <c r="N114">
        <f>VLOOKUP(J114,total_visual_stym!$A$1:$D$129,4,FALSE)</f>
        <v>215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153</v>
      </c>
      <c r="Z114" t="str">
        <f>IF(G114="экспл",VLOOKUP(J114,quest_экспл!$A$1:$N$129,12,FALSE),IF(G114="импл_",0,0))</f>
        <v>sound\\On_s_chashuykami.wav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2229</v>
      </c>
      <c r="AD114" t="str">
        <f t="shared" ca="1" si="31"/>
        <v>pics\\dis10.jpg</v>
      </c>
      <c r="AE114" s="22" t="str">
        <f t="array" aca="1" ref="AE114" ca="1">IF(G114="экспл",INDEX(total_visual_stym!$C$146:$C$209,(RANK(total_visual_stym!E194,total_visual_stym!$E$146:$E$209))),0)</f>
        <v>pics\\dis10.jpg</v>
      </c>
      <c r="AF114" s="22" t="str">
        <f t="shared" si="32"/>
        <v/>
      </c>
      <c r="AI114" t="s">
        <v>86</v>
      </c>
      <c r="AO114">
        <f t="shared" ca="1" si="33"/>
        <v>0.81722473131294204</v>
      </c>
      <c r="AP114" t="str">
        <f t="shared" ca="1" si="34"/>
        <v>pics\\Finik_8.jpg</v>
      </c>
      <c r="AR114" t="str">
        <f t="shared" si="36"/>
        <v/>
      </c>
      <c r="AS114" t="str">
        <f t="shared" si="35"/>
        <v/>
      </c>
      <c r="AT114">
        <f t="shared" ca="1" si="28"/>
        <v>7.2246188253140553E-2</v>
      </c>
      <c r="AU114" t="s">
        <v>697</v>
      </c>
      <c r="AV114" t="str">
        <f t="shared" ca="1" si="29"/>
        <v>sound\\Redkiy_plod.wav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_Он_с_чешуйками?</v>
      </c>
      <c r="BA114" t="e">
        <f>VLOOKUP(Q114,audio_list_stym!$B$2:$BQ$299,68,FALSE)</f>
        <v>#N/A</v>
      </c>
      <c r="BB114" t="str">
        <f t="shared" si="30"/>
        <v>На_экране_ТОДИС._Он_с_чешуйками?</v>
      </c>
      <c r="BC114">
        <f>A114</f>
        <v>1215</v>
      </c>
      <c r="BD114" cm="1">
        <f t="array" aca="1" ref="BD114" ca="1">INDEX($L$114:$L$121,(RANK(AT2,$AT$2:$AT$9)))</f>
        <v>2146</v>
      </c>
      <c r="BE114" cm="1">
        <f t="array" aca="1" ref="BE114" ca="1">INDEX(BD66:BD81,(RANK(AT8,$AT$2:$AT$17)))</f>
        <v>2074</v>
      </c>
      <c r="BF114" cm="1">
        <f t="array" aca="1" ref="BF114" ca="1">INDEX(BD82:BD97,(RANK(AT8,$AT$2:$AT$9)))</f>
        <v>2090</v>
      </c>
      <c r="BG114" cm="1">
        <f t="array" aca="1" ref="BG114" ca="1">INDEX(BD98:BD113,(RANK(AT8,$AT$2:$AT$9)))</f>
        <v>2130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VLOOKUP(B115,audio_list_stym!$A$3:$BP$18,40,FALSE)</f>
        <v>15</v>
      </c>
      <c r="F115" t="str">
        <f>VLOOKUP(E115,metki!$A$2:$B$9,2,FALSE)</f>
        <v>экспл_новые_с_названием</v>
      </c>
      <c r="G115" t="str">
        <f t="shared" si="26"/>
        <v>экспл</v>
      </c>
      <c r="H115" t="str">
        <f>VLOOKUP(B115,audio_list_stym!$A$3:$AJ$18,8,FALSE)</f>
        <v>ZF</v>
      </c>
      <c r="I115" t="s">
        <v>689</v>
      </c>
      <c r="J115" t="str">
        <f t="shared" si="27"/>
        <v>ZF_2</v>
      </c>
      <c r="L115">
        <f>VLOOKUP(J115,total_visual_stym!$A$2:$D$129,2,FALSE)</f>
        <v>2146</v>
      </c>
      <c r="M115" t="str">
        <f>VLOOKUP(J115,total_visual_stym!$A$2:$D$129,3,FALSE)</f>
        <v>pics\\ZF_2.jpg</v>
      </c>
      <c r="N115">
        <f>VLOOKUP(J115,total_visual_stym!$A$1:$D$129,4,FALSE)</f>
        <v>215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154</v>
      </c>
      <c r="Z115" t="str">
        <f>IF(G115="экспл",VLOOKUP(J115,quest_экспл!$A$1:$N$129,12,FALSE),IF(G115="импл_",0,0))</f>
        <v>sound\\On_rozoviy.wav</v>
      </c>
      <c r="AA115" t="str">
        <f>IF(G115="экспл",VLOOKUP(J115,quest_экспл!$A$1:$N$129,14,FALSE),IF(G115="импл_",0,0))</f>
        <v>нет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2191</v>
      </c>
      <c r="AD115" t="str">
        <f t="shared" ca="1" si="31"/>
        <v>pics\\dis26.jpg</v>
      </c>
      <c r="AE115" s="22" t="str">
        <f t="array" aca="1" ref="AE115" ca="1">IF(G115="экспл",INDEX(total_visual_stym!$C$146:$C$209,(RANK(total_visual_stym!E195,total_visual_stym!$E$146:$E$209))),0)</f>
        <v>pics\\dis26.jpg</v>
      </c>
      <c r="AF115" s="22" t="str">
        <f t="shared" si="32"/>
        <v/>
      </c>
      <c r="AI115" t="s">
        <v>87</v>
      </c>
      <c r="AO115">
        <f t="shared" ca="1" si="33"/>
        <v>0.22827234080548742</v>
      </c>
      <c r="AP115" t="str">
        <f t="shared" ca="1" si="34"/>
        <v>pics\\Redis_3.jpg</v>
      </c>
      <c r="AR115" t="str">
        <f t="shared" si="36"/>
        <v/>
      </c>
      <c r="AS115" t="str">
        <f t="shared" si="35"/>
        <v/>
      </c>
      <c r="AT115">
        <f t="shared" ca="1" si="28"/>
        <v>0.81980830988895981</v>
      </c>
      <c r="AU115" t="s">
        <v>697</v>
      </c>
      <c r="AV115" t="str">
        <f t="shared" ca="1" si="29"/>
        <v>sound\\Noviy_plod.wav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_Он_розовый?</v>
      </c>
      <c r="BA115" t="e">
        <f>VLOOKUP(Q115,audio_list_stym!$B$2:$BQ$299,68,FALSE)</f>
        <v>#N/A</v>
      </c>
      <c r="BB115" t="str">
        <f t="shared" si="30"/>
        <v>Посмотрите,_вот_ТОДИС._Он_розовый?</v>
      </c>
      <c r="BD115" cm="1">
        <f t="array" aca="1" ref="BD115" ca="1">INDEX($L$114:$L$121,(RANK(AT3,$AT$2:$AT$9)))</f>
        <v>2147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VLOOKUP(B116,audio_list_stym!$A$3:$BP$18,40,FALSE)</f>
        <v>15</v>
      </c>
      <c r="F116" t="str">
        <f>VLOOKUP(E116,metki!$A$2:$B$9,2,FALSE)</f>
        <v>экспл_новые_с_названием</v>
      </c>
      <c r="G116" t="str">
        <f t="shared" si="26"/>
        <v>экспл</v>
      </c>
      <c r="H116" t="str">
        <f>VLOOKUP(B116,audio_list_stym!$A$3:$AJ$18,8,FALSE)</f>
        <v>ZF</v>
      </c>
      <c r="I116" t="s">
        <v>690</v>
      </c>
      <c r="J116" t="str">
        <f t="shared" si="27"/>
        <v>ZF_3</v>
      </c>
      <c r="L116">
        <f>VLOOKUP(J116,total_visual_stym!$A$2:$D$129,2,FALSE)</f>
        <v>2147</v>
      </c>
      <c r="M116" t="str">
        <f>VLOOKUP(J116,total_visual_stym!$A$2:$D$129,3,FALSE)</f>
        <v>pics\\ZF_3.jpg</v>
      </c>
      <c r="N116">
        <f>VLOOKUP(J116,total_visual_stym!$A$1:$D$129,4,FALSE)</f>
        <v>215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155</v>
      </c>
      <c r="Z116" t="str">
        <f>IF(G116="экспл",VLOOKUP(J116,quest_экспл!$A$1:$N$129,12,FALSE),IF(G116="импл_",0,0))</f>
        <v>sound\\Tonkiy_li_on.wav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2192</v>
      </c>
      <c r="AD116" t="str">
        <f t="shared" ca="1" si="31"/>
        <v>pics\\dis32.jpg</v>
      </c>
      <c r="AE116" s="22" t="str">
        <f t="array" aca="1" ref="AE116" ca="1">IF(G116="экспл",INDEX(total_visual_stym!$C$146:$C$209,(RANK(total_visual_stym!E196,total_visual_stym!$E$146:$E$209))),0)</f>
        <v>pics\\dis32.jpg</v>
      </c>
      <c r="AF116" s="22" t="str">
        <f t="shared" si="32"/>
        <v/>
      </c>
      <c r="AI116" t="s">
        <v>88</v>
      </c>
      <c r="AO116">
        <f t="shared" ca="1" si="33"/>
        <v>0.50905161210746974</v>
      </c>
      <c r="AP116" t="str">
        <f t="shared" ca="1" si="34"/>
        <v>pics\\Limon_6.jpg</v>
      </c>
      <c r="AR116" t="str">
        <f t="shared" si="36"/>
        <v/>
      </c>
      <c r="AS116" t="str">
        <f t="shared" si="35"/>
        <v/>
      </c>
      <c r="AT116">
        <f t="shared" ca="1" si="28"/>
        <v>0.81489180478373047</v>
      </c>
      <c r="AU116" t="s">
        <v>697</v>
      </c>
      <c r="AV116" t="str">
        <f t="shared" ca="1" si="29"/>
        <v>sound\\Noviy_plod.wav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_Тонкий_ли_он?</v>
      </c>
      <c r="BA116" t="e">
        <f>VLOOKUP(Q116,audio_list_stym!$B$2:$BQ$299,68,FALSE)</f>
        <v>#N/A</v>
      </c>
      <c r="BB116" t="str">
        <f t="shared" si="30"/>
        <v>Вот_ТОДИС._Тонкий_ли_он?</v>
      </c>
      <c r="BD116" cm="1">
        <f t="array" aca="1" ref="BD116" ca="1">INDEX($L$114:$L$121,(RANK(AT4,$AT$2:$AT$9)))</f>
        <v>2148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VLOOKUP(B117,audio_list_stym!$A$3:$BP$18,40,FALSE)</f>
        <v>15</v>
      </c>
      <c r="F117" t="str">
        <f>VLOOKUP(E117,metki!$A$2:$B$9,2,FALSE)</f>
        <v>экспл_новые_с_названием</v>
      </c>
      <c r="G117" t="str">
        <f t="shared" si="26"/>
        <v>экспл</v>
      </c>
      <c r="H117" t="str">
        <f>VLOOKUP(B117,audio_list_stym!$A$3:$AJ$18,8,FALSE)</f>
        <v>ZF</v>
      </c>
      <c r="I117" t="s">
        <v>691</v>
      </c>
      <c r="J117" t="str">
        <f t="shared" si="27"/>
        <v>ZF_4</v>
      </c>
      <c r="L117">
        <f>VLOOKUP(J117,total_visual_stym!$A$2:$D$129,2,FALSE)</f>
        <v>2148</v>
      </c>
      <c r="M117" t="str">
        <f>VLOOKUP(J117,total_visual_stym!$A$2:$D$129,3,FALSE)</f>
        <v>pics\\ZF_4.jpg</v>
      </c>
      <c r="N117">
        <f>VLOOKUP(J117,total_visual_stym!$A$1:$D$129,4,FALSE)</f>
        <v>215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156</v>
      </c>
      <c r="Z117" t="str">
        <f>IF(G117="экспл",VLOOKUP(J117,quest_экспл!$A$1:$N$129,12,FALSE),IF(G117="импл_",0,0))</f>
        <v>sound\\Celniy_li_on.wav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2214</v>
      </c>
      <c r="AD117" t="str">
        <f t="shared" ca="1" si="31"/>
        <v>pics\\dis63.jpg</v>
      </c>
      <c r="AE117" s="22" t="str">
        <f t="array" aca="1" ref="AE117" ca="1">IF(G117="экспл",INDEX(total_visual_stym!$C$146:$C$209,(RANK(total_visual_stym!E197,total_visual_stym!$E$146:$E$209))),0)</f>
        <v>pics\\dis63.jpg</v>
      </c>
      <c r="AF117" s="22" t="str">
        <f t="shared" si="32"/>
        <v/>
      </c>
      <c r="AI117" t="s">
        <v>89</v>
      </c>
      <c r="AO117">
        <f t="shared" ca="1" si="33"/>
        <v>0.54473577846268961</v>
      </c>
      <c r="AP117" t="str">
        <f t="shared" ca="1" si="34"/>
        <v>pics\\Limon_3.jpg</v>
      </c>
      <c r="AR117" t="str">
        <f t="shared" si="36"/>
        <v/>
      </c>
      <c r="AS117" t="str">
        <f t="shared" si="35"/>
        <v/>
      </c>
      <c r="AT117">
        <f t="shared" ca="1" si="28"/>
        <v>4.1023127210162547E-2</v>
      </c>
      <c r="AU117" t="s">
        <v>697</v>
      </c>
      <c r="AV117" t="str">
        <f t="shared" ca="1" si="29"/>
        <v>sound\\Redkiy_plod.wav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_Цельный_ли_он?</v>
      </c>
      <c r="BA117" t="e">
        <f>VLOOKUP(Q117,audio_list_stym!$B$2:$BQ$299,68,FALSE)</f>
        <v>#N/A</v>
      </c>
      <c r="BB117" t="str">
        <f t="shared" si="30"/>
        <v>Это_ТОДИС._Цельный_ли_он?</v>
      </c>
      <c r="BD117" cm="1">
        <f t="array" aca="1" ref="BD117" ca="1">INDEX($L$114:$L$121,(RANK(AT5,$AT$2:$AT$9)))</f>
        <v>2150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VLOOKUP(B118,audio_list_stym!$A$3:$BP$18,40,FALSE)</f>
        <v>15</v>
      </c>
      <c r="F118" t="str">
        <f>VLOOKUP(E118,metki!$A$2:$B$9,2,FALSE)</f>
        <v>экспл_новые_с_названием</v>
      </c>
      <c r="G118" t="str">
        <f t="shared" si="26"/>
        <v>экспл</v>
      </c>
      <c r="H118" t="str">
        <f>VLOOKUP(B118,audio_list_stym!$A$3:$AJ$18,8,FALSE)</f>
        <v>ZF</v>
      </c>
      <c r="I118" t="s">
        <v>692</v>
      </c>
      <c r="J118" t="str">
        <f t="shared" si="27"/>
        <v>ZF_5</v>
      </c>
      <c r="L118">
        <f>VLOOKUP(J118,total_visual_stym!$A$2:$D$129,2,FALSE)</f>
        <v>2149</v>
      </c>
      <c r="M118" t="str">
        <f>VLOOKUP(J118,total_visual_stym!$A$2:$D$129,3,FALSE)</f>
        <v>pics\\ZF_5.jpg</v>
      </c>
      <c r="N118">
        <f>VLOOKUP(J118,total_visual_stym!$A$1:$D$129,4,FALSE)</f>
        <v>215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157</v>
      </c>
      <c r="Z118" t="str">
        <f>IF(G118="экспл",VLOOKUP(J118,quest_экспл!$A$1:$N$129,12,FALSE),IF(G118="импл_",0,0))</f>
        <v>sound\\On_shershaviy.wav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2206</v>
      </c>
      <c r="AD118" t="str">
        <f t="shared" ca="1" si="31"/>
        <v>pics\\dis50.jpg</v>
      </c>
      <c r="AE118" s="22" t="str">
        <f t="array" aca="1" ref="AE118" ca="1">IF(G118="экспл",INDEX(total_visual_stym!$C$146:$C$209,(RANK(total_visual_stym!E198,total_visual_stym!$E$146:$E$209))),0)</f>
        <v>pics\\dis50.jpg</v>
      </c>
      <c r="AF118" s="22" t="str">
        <f t="shared" si="32"/>
        <v/>
      </c>
      <c r="AI118" t="s">
        <v>90</v>
      </c>
      <c r="AO118">
        <f t="shared" ca="1" si="33"/>
        <v>9.5223130141002255E-3</v>
      </c>
      <c r="AP118" t="str">
        <f t="shared" ca="1" si="34"/>
        <v>pics\\Tomat_8.jpg</v>
      </c>
      <c r="AR118" t="str">
        <f t="shared" si="36"/>
        <v/>
      </c>
      <c r="AS118" t="str">
        <f t="shared" si="35"/>
        <v/>
      </c>
      <c r="AT118">
        <f t="shared" ca="1" si="28"/>
        <v>0.73236806345587191</v>
      </c>
      <c r="AU118" t="s">
        <v>697</v>
      </c>
      <c r="AV118" t="str">
        <f t="shared" ca="1" si="29"/>
        <v>sound\\Noviy_plod.wav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_Он_шершавый?</v>
      </c>
      <c r="BA118" t="e">
        <f>VLOOKUP(Q118,audio_list_stym!$B$2:$BQ$299,68,FALSE)</f>
        <v>#N/A</v>
      </c>
      <c r="BB118" t="str">
        <f t="shared" si="30"/>
        <v>На_картинке_ТОДИС._Он_шершавый?</v>
      </c>
      <c r="BD118" cm="1">
        <f t="array" aca="1" ref="BD118" ca="1">INDEX($L$114:$L$121,(RANK(AT6,$AT$2:$AT$9)))</f>
        <v>2149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VLOOKUP(B119,audio_list_stym!$A$3:$BP$18,40,FALSE)</f>
        <v>15</v>
      </c>
      <c r="F119" t="str">
        <f>VLOOKUP(E119,metki!$A$2:$B$9,2,FALSE)</f>
        <v>экспл_новые_с_названием</v>
      </c>
      <c r="G119" t="str">
        <f t="shared" si="26"/>
        <v>экспл</v>
      </c>
      <c r="H119" t="str">
        <f>VLOOKUP(B119,audio_list_stym!$A$3:$AJ$18,8,FALSE)</f>
        <v>ZF</v>
      </c>
      <c r="I119" t="s">
        <v>693</v>
      </c>
      <c r="J119" t="str">
        <f t="shared" si="27"/>
        <v>ZF_6</v>
      </c>
      <c r="L119">
        <f>VLOOKUP(J119,total_visual_stym!$A$2:$D$129,2,FALSE)</f>
        <v>2150</v>
      </c>
      <c r="M119" t="str">
        <f>VLOOKUP(J119,total_visual_stym!$A$2:$D$129,3,FALSE)</f>
        <v>pics\\ZF_6.jpg</v>
      </c>
      <c r="N119">
        <f>VLOOKUP(J119,total_visual_stym!$A$1:$D$129,4,FALSE)</f>
        <v>215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158</v>
      </c>
      <c r="Z119" t="str">
        <f>IF(G119="экспл",VLOOKUP(J119,quest_экспл!$A$1:$N$129,12,FALSE),IF(G119="импл_",0,0))</f>
        <v>sound\\Zaostrin_li_on.wav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2193</v>
      </c>
      <c r="AD119" t="str">
        <f t="shared" ca="1" si="31"/>
        <v>pics\\dis2.jpg</v>
      </c>
      <c r="AE119" s="22" t="str">
        <f t="array" aca="1" ref="AE119" ca="1">IF(G119="экспл",INDEX(total_visual_stym!$C$146:$C$209,(RANK(total_visual_stym!E199,total_visual_stym!$E$146:$E$209))),0)</f>
        <v>pics\\dis2.jpg</v>
      </c>
      <c r="AF119" s="22" t="str">
        <f t="shared" si="32"/>
        <v/>
      </c>
      <c r="AI119" t="s">
        <v>91</v>
      </c>
      <c r="AO119">
        <f t="shared" ca="1" si="33"/>
        <v>0.26924999797100302</v>
      </c>
      <c r="AP119" t="str">
        <f t="shared" ca="1" si="34"/>
        <v>pics\\Redis_1.jpg</v>
      </c>
      <c r="AR119" t="str">
        <f t="shared" si="36"/>
        <v/>
      </c>
      <c r="AS119" t="str">
        <f t="shared" si="35"/>
        <v/>
      </c>
      <c r="AT119">
        <f t="shared" ca="1" si="28"/>
        <v>6.088152769532118E-2</v>
      </c>
      <c r="AU119" t="s">
        <v>697</v>
      </c>
      <c r="AV119" t="str">
        <f t="shared" ca="1" si="29"/>
        <v>sound\\Redkiy_plod.wav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_Заострен_ли_он?</v>
      </c>
      <c r="BA119" t="e">
        <f>VLOOKUP(Q119,audio_list_stym!$B$2:$BQ$299,68,FALSE)</f>
        <v>#N/A</v>
      </c>
      <c r="BB119" t="str">
        <f t="shared" si="30"/>
        <v>На_мониторе_ТОДИС._Заострен_ли_он?</v>
      </c>
      <c r="BD119" cm="1">
        <f t="array" aca="1" ref="BD119" ca="1">INDEX($L$114:$L$121,(RANK(AT7,$AT$2:$AT$9)))</f>
        <v>2151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VLOOKUP(B120,audio_list_stym!$A$3:$BP$18,40,FALSE)</f>
        <v>15</v>
      </c>
      <c r="F120" t="str">
        <f>VLOOKUP(E120,metki!$A$2:$B$9,2,FALSE)</f>
        <v>экспл_новые_с_названием</v>
      </c>
      <c r="G120" t="str">
        <f t="shared" si="26"/>
        <v>экспл</v>
      </c>
      <c r="H120" t="str">
        <f>VLOOKUP(B120,audio_list_stym!$A$3:$AJ$18,8,FALSE)</f>
        <v>ZF</v>
      </c>
      <c r="I120" t="s">
        <v>694</v>
      </c>
      <c r="J120" t="str">
        <f t="shared" si="27"/>
        <v>ZF_7</v>
      </c>
      <c r="L120">
        <f>VLOOKUP(J120,total_visual_stym!$A$2:$D$129,2,FALSE)</f>
        <v>2151</v>
      </c>
      <c r="M120" t="str">
        <f>VLOOKUP(J120,total_visual_stym!$A$2:$D$129,3,FALSE)</f>
        <v>pics\\ZF_7.jpg</v>
      </c>
      <c r="N120">
        <f>VLOOKUP(J120,total_visual_stym!$A$1:$D$129,4,FALSE)</f>
        <v>215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159</v>
      </c>
      <c r="Z120" t="str">
        <f>IF(G120="экспл",VLOOKUP(J120,quest_экспл!$A$1:$N$129,12,FALSE),IF(G120="импл_",0,0))</f>
        <v>sound\\On_rassipchatiy.wav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2200</v>
      </c>
      <c r="AD120" t="str">
        <f t="shared" ca="1" si="31"/>
        <v>pics\\dis57.jpg</v>
      </c>
      <c r="AE120" s="22" t="str">
        <f t="array" aca="1" ref="AE120" ca="1">IF(G120="экспл",INDEX(total_visual_stym!$C$146:$C$209,(RANK(total_visual_stym!E200,total_visual_stym!$E$146:$E$209))),0)</f>
        <v>pics\\dis57.jpg</v>
      </c>
      <c r="AF120" s="22" t="str">
        <f t="shared" si="32"/>
        <v/>
      </c>
      <c r="AI120" t="s">
        <v>92</v>
      </c>
      <c r="AO120">
        <f t="shared" ca="1" si="33"/>
        <v>3.3223350384841366E-2</v>
      </c>
      <c r="AP120" t="str">
        <f t="shared" ca="1" si="34"/>
        <v>pics\\Tomat_7.jpg</v>
      </c>
      <c r="AR120" t="str">
        <f t="shared" si="36"/>
        <v/>
      </c>
      <c r="AS120" t="str">
        <f t="shared" si="35"/>
        <v/>
      </c>
      <c r="AT120">
        <f t="shared" ca="1" si="28"/>
        <v>0.34778063162749562</v>
      </c>
      <c r="AU120" t="s">
        <v>697</v>
      </c>
      <c r="AV120" t="str">
        <f t="shared" ca="1" si="29"/>
        <v>sound\\Redkiy_plod.wav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_Он_рассыпчатый?</v>
      </c>
      <c r="BA120" t="e">
        <f>VLOOKUP(Q120,audio_list_stym!$B$2:$BQ$299,68,FALSE)</f>
        <v>#N/A</v>
      </c>
      <c r="BB120" t="str">
        <f t="shared" si="30"/>
        <v>Перед_Вами_ТОДИС._Он_рассыпчатый?</v>
      </c>
      <c r="BD120" cm="1">
        <f t="array" aca="1" ref="BD120" ca="1">INDEX($L$114:$L$121,(RANK(AT8,$AT$2:$AT$9)))</f>
        <v>2145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VLOOKUP(B121,audio_list_stym!$A$3:$BP$18,40,FALSE)</f>
        <v>15</v>
      </c>
      <c r="F121" t="str">
        <f>VLOOKUP(E121,metki!$A$2:$B$9,2,FALSE)</f>
        <v>экспл_новые_с_названием</v>
      </c>
      <c r="G121" t="str">
        <f t="shared" si="26"/>
        <v>экспл</v>
      </c>
      <c r="H121" t="str">
        <f>VLOOKUP(B121,audio_list_stym!$A$3:$AJ$18,8,FALSE)</f>
        <v>ZF</v>
      </c>
      <c r="I121" t="s">
        <v>695</v>
      </c>
      <c r="J121" t="str">
        <f t="shared" si="27"/>
        <v>ZF_8</v>
      </c>
      <c r="L121">
        <f>VLOOKUP(J121,total_visual_stym!$A$2:$D$129,2,FALSE)</f>
        <v>2152</v>
      </c>
      <c r="M121" t="str">
        <f>VLOOKUP(J121,total_visual_stym!$A$2:$D$129,3,FALSE)</f>
        <v>pics\\ZF_8.jpg</v>
      </c>
      <c r="N121">
        <f>VLOOKUP(J121,total_visual_stym!$A$1:$D$129,4,FALSE)</f>
        <v>215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160</v>
      </c>
      <c r="Z121" t="str">
        <f>IF(G121="экспл",VLOOKUP(J121,quest_экспл!$A$1:$N$129,12,FALSE),IF(G121="импл_",0,0))</f>
        <v>sound\\Ochishen_li_on.wav</v>
      </c>
      <c r="AA121" t="str">
        <f>IF(G121="экспл",VLOOKUP(J121,quest_экспл!$A$1:$N$129,14,FALSE),IF(G121="импл_",0,0))</f>
        <v>да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2212</v>
      </c>
      <c r="AD121" t="str">
        <f t="shared" ca="1" si="31"/>
        <v>pics\\dis61.jpg</v>
      </c>
      <c r="AE121" s="22" t="str">
        <f t="array" aca="1" ref="AE121" ca="1">IF(G121="экспл",INDEX(total_visual_stym!$C$146:$C$209,(RANK(total_visual_stym!E201,total_visual_stym!$E$146:$E$209))),0)</f>
        <v>pics\\dis61.jpg</v>
      </c>
      <c r="AF121" s="22" t="str">
        <f t="shared" si="32"/>
        <v/>
      </c>
      <c r="AI121" t="s">
        <v>93</v>
      </c>
      <c r="AO121">
        <f t="shared" ca="1" si="33"/>
        <v>0.91929258753969423</v>
      </c>
      <c r="AP121" t="str">
        <f t="shared" ca="1" si="34"/>
        <v>pics\\Banan_6.jpg</v>
      </c>
      <c r="AR121" t="str">
        <f>IF(AH121="sound\\Ogorod",AP49,"")</f>
        <v/>
      </c>
      <c r="AS121" t="str">
        <f t="shared" si="35"/>
        <v/>
      </c>
      <c r="AT121">
        <f t="shared" ca="1" si="28"/>
        <v>0.49204308301144728</v>
      </c>
      <c r="AU121" t="s">
        <v>697</v>
      </c>
      <c r="AV121" t="str">
        <f t="shared" ca="1" si="29"/>
        <v>sound\\Redkiy_plod.wav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_Очищен_ли_он?</v>
      </c>
      <c r="BA121" t="e">
        <f>VLOOKUP(Q121,audio_list_stym!$B$2:$BQ$299,68,FALSE)</f>
        <v>#N/A</v>
      </c>
      <c r="BB121" t="str">
        <f t="shared" si="30"/>
        <v>Вы_видите_ТОДИС._Очищен_ли_он?</v>
      </c>
      <c r="BD121" cm="1">
        <f t="array" aca="1" ref="BD121" ca="1">INDEX($L$114:$L$121,(RANK(AT9,$AT$2:$AT$9)))</f>
        <v>2152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VLOOKUP(B122,audio_list_stym!$A$3:$BP$18,40,FALSE)</f>
        <v>16</v>
      </c>
      <c r="F122" t="str">
        <f>VLOOKUP(E122,metki!$A$2:$B$9,2,FALSE)</f>
        <v>импл_новые_без_названия</v>
      </c>
      <c r="G122" t="str">
        <f t="shared" si="26"/>
        <v>импл_</v>
      </c>
      <c r="H122" t="str">
        <f>VLOOKUP(B122,audio_list_stym!$A$3:$AJ$18,8,FALSE)</f>
        <v>Ackee</v>
      </c>
      <c r="I122" t="s">
        <v>688</v>
      </c>
      <c r="J122" t="str">
        <f t="shared" si="27"/>
        <v>Ackee_1</v>
      </c>
      <c r="L122">
        <f>VLOOKUP(J122,total_visual_stym!$A$2:$D$129,2,FALSE)</f>
        <v>2065</v>
      </c>
      <c r="M122" t="str">
        <f>VLOOKUP(J122,total_visual_stym!$A$2:$D$129,3,FALSE)</f>
        <v>pics\\Ackee_1.jpg</v>
      </c>
      <c r="N122">
        <f>VLOOKUP(J122,total_visual_stym!$A$1:$D$129,4,FALSE)</f>
        <v>208</v>
      </c>
      <c r="P122">
        <f>IF(G122="экспл",0,IF(G122="импл_",VLOOKUP(J122,quest_импл!$A$1:$J$129,7,FALSE),0))</f>
        <v>225</v>
      </c>
      <c r="Q122" t="str">
        <f>IF(G122="экспл",0,IF(G122="импл_",VLOOKUP(J122,quest_импл!$A$1:$J$129,8,FALSE),0))</f>
        <v>sound\\Sushenniy_li.wav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нет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2055</v>
      </c>
      <c r="AD122" t="str">
        <f t="shared" ca="1" si="31"/>
        <v>pics\\Redis_7.jpg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32"/>
        <v>pics\\Redis_7.jpg</v>
      </c>
      <c r="AI122" t="s">
        <v>124</v>
      </c>
      <c r="AO122">
        <f t="shared" ca="1" si="33"/>
        <v>0.13811098194221849</v>
      </c>
      <c r="AP122" t="str">
        <f t="shared" ca="1" si="34"/>
        <v>pics\\Redis_7.jpg</v>
      </c>
      <c r="AR122" t="str">
        <f t="shared" si="36"/>
        <v/>
      </c>
      <c r="AS122" t="str">
        <f t="shared" ca="1" si="35"/>
        <v>pics\\Redis_7.jpg</v>
      </c>
      <c r="AT122">
        <f t="shared" ca="1" si="28"/>
        <v>0.95773576113715908</v>
      </c>
      <c r="AU122" t="s">
        <v>697</v>
      </c>
      <c r="AV122" t="str">
        <f t="shared" ca="1" si="29"/>
        <v>sound\\Noviy_plod.wav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_Сушеный_ли_</v>
      </c>
      <c r="BB122" t="str">
        <f t="shared" si="30"/>
        <v>_Сушеный_ли_XXXXX?</v>
      </c>
      <c r="BC122">
        <f>A122</f>
        <v>1216</v>
      </c>
      <c r="BD122" cm="1">
        <f t="array" aca="1" ref="BD122" ca="1">INDEX($L$122:$L$129,(RANK(AT2,$AT$2:$AT$9)))</f>
        <v>2066</v>
      </c>
      <c r="BE122" cm="1">
        <f t="array" aca="1" ref="BE122" ca="1">INDEX(BD66:BD81,(RANK(AT9,$AT$2:$AT$17)))</f>
        <v>2088</v>
      </c>
      <c r="BF122" cm="1">
        <f t="array" aca="1" ref="BF122" ca="1">INDEX(BD90:BD105,(RANK(AT9,$AT$2:$AT$17)))</f>
        <v>2136</v>
      </c>
      <c r="BG122" cm="1">
        <f t="array" aca="1" ref="BG122" ca="1">INDEX(BD106:BD121,(RANK(AT9,$AT$2:$AT$17)))</f>
        <v>2152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VLOOKUP(B123,audio_list_stym!$A$3:$BP$18,40,FALSE)</f>
        <v>16</v>
      </c>
      <c r="F123" t="str">
        <f>VLOOKUP(E123,metki!$A$2:$B$9,2,FALSE)</f>
        <v>импл_новые_без_названия</v>
      </c>
      <c r="G123" t="str">
        <f t="shared" si="26"/>
        <v>импл_</v>
      </c>
      <c r="H123" t="str">
        <f>VLOOKUP(B123,audio_list_stym!$A$3:$AJ$18,8,FALSE)</f>
        <v>Ackee</v>
      </c>
      <c r="I123" t="s">
        <v>689</v>
      </c>
      <c r="J123" t="str">
        <f t="shared" si="27"/>
        <v>Ackee_2</v>
      </c>
      <c r="L123">
        <f>VLOOKUP(J123,total_visual_stym!$A$2:$D$129,2,FALSE)</f>
        <v>2066</v>
      </c>
      <c r="M123" t="str">
        <f>VLOOKUP(J123,total_visual_stym!$A$2:$D$129,3,FALSE)</f>
        <v>pics\\Ackee_2.jpg</v>
      </c>
      <c r="N123">
        <f>VLOOKUP(J123,total_visual_stym!$A$1:$D$129,4,FALSE)</f>
        <v>208</v>
      </c>
      <c r="P123">
        <f>IF(G123="экспл",0,IF(G123="импл_",VLOOKUP(J123,quest_импл!$A$1:$J$129,7,FALSE),0))</f>
        <v>226</v>
      </c>
      <c r="Q123" t="str">
        <f>IF(G123="экспл",0,IF(G123="импл_",VLOOKUP(J123,quest_импл!$A$1:$J$129,8,FALSE),0))</f>
        <v>sound\\S_vetochkoy_li.wav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2021</v>
      </c>
      <c r="AD123" t="str">
        <f t="shared" ca="1" si="31"/>
        <v>pics\\Goroh_5.jpg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32"/>
        <v>pics\\Goroh_5.jpg</v>
      </c>
      <c r="AI123" t="s">
        <v>125</v>
      </c>
      <c r="AO123">
        <f t="shared" ca="1" si="33"/>
        <v>0.77894825179378213</v>
      </c>
      <c r="AP123" t="str">
        <f t="shared" ca="1" si="34"/>
        <v>pics\\Goroh_5.jpg</v>
      </c>
      <c r="AR123" t="str">
        <f t="shared" si="36"/>
        <v/>
      </c>
      <c r="AS123" t="str">
        <f t="shared" ca="1" si="35"/>
        <v>pics\\Goroh_5.jpg</v>
      </c>
      <c r="AT123">
        <f t="shared" ca="1" si="28"/>
        <v>0.62754293064885425</v>
      </c>
      <c r="AU123" t="s">
        <v>697</v>
      </c>
      <c r="AV123" t="str">
        <f t="shared" ca="1" si="29"/>
        <v>sound\\Noviy_plod.wav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_С_веточкой_ли_</v>
      </c>
      <c r="BB123" t="str">
        <f t="shared" si="30"/>
        <v>_С_веточкой_ли_XXXXX?</v>
      </c>
      <c r="BD123" cm="1">
        <f t="array" aca="1" ref="BD123" ca="1">INDEX($L$122:$L$129,(RANK(AT3,$AT$2:$AT$9)))</f>
        <v>2067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VLOOKUP(B124,audio_list_stym!$A$3:$BP$18,40,FALSE)</f>
        <v>16</v>
      </c>
      <c r="F124" t="str">
        <f>VLOOKUP(E124,metki!$A$2:$B$9,2,FALSE)</f>
        <v>импл_новые_без_названия</v>
      </c>
      <c r="G124" t="str">
        <f t="shared" si="26"/>
        <v>импл_</v>
      </c>
      <c r="H124" t="str">
        <f>VLOOKUP(B124,audio_list_stym!$A$3:$AJ$18,8,FALSE)</f>
        <v>Ackee</v>
      </c>
      <c r="I124" t="s">
        <v>690</v>
      </c>
      <c r="J124" t="str">
        <f t="shared" si="27"/>
        <v>Ackee_3</v>
      </c>
      <c r="L124">
        <f>VLOOKUP(J124,total_visual_stym!$A$2:$D$129,2,FALSE)</f>
        <v>2067</v>
      </c>
      <c r="M124" t="str">
        <f>VLOOKUP(J124,total_visual_stym!$A$2:$D$129,3,FALSE)</f>
        <v>pics\\Ackee_3.jpg</v>
      </c>
      <c r="N124">
        <f>VLOOKUP(J124,total_visual_stym!$A$1:$D$129,4,FALSE)</f>
        <v>208</v>
      </c>
      <c r="P124">
        <f>IF(G124="экспл",0,IF(G124="импл_",VLOOKUP(J124,quest_импл!$A$1:$J$129,7,FALSE),0))</f>
        <v>227</v>
      </c>
      <c r="Q124" t="str">
        <f>IF(G124="экспл",0,IF(G124="импл_",VLOOKUP(J124,quest_импл!$A$1:$J$129,8,FALSE),0))</f>
        <v>sound\\Rasskrit_li.wav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да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2037</v>
      </c>
      <c r="AD124" t="str">
        <f t="shared" ca="1" si="31"/>
        <v>pics\\Limon_5.jpg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32"/>
        <v>pics\\Limon_5.jpg</v>
      </c>
      <c r="AI124" t="s">
        <v>126</v>
      </c>
      <c r="AO124">
        <f t="shared" ca="1" si="33"/>
        <v>0.51196593574274918</v>
      </c>
      <c r="AP124" t="str">
        <f t="shared" ca="1" si="34"/>
        <v>pics\\Limon_5.jpg</v>
      </c>
      <c r="AR124" t="str">
        <f t="shared" si="36"/>
        <v/>
      </c>
      <c r="AS124" t="str">
        <f t="shared" ca="1" si="35"/>
        <v>pics\\Limon_5.jpg</v>
      </c>
      <c r="AT124">
        <f t="shared" ca="1" si="28"/>
        <v>1.0459151634309993E-3</v>
      </c>
      <c r="AU124" t="s">
        <v>697</v>
      </c>
      <c r="AV124" t="str">
        <f t="shared" ca="1" si="29"/>
        <v>sound\\Redkiy_plod.wav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_Раскрыт_ли_</v>
      </c>
      <c r="BB124" t="str">
        <f t="shared" si="30"/>
        <v>_Раскрыт_ли_XXXXX?</v>
      </c>
      <c r="BD124" cm="1">
        <f t="array" aca="1" ref="BD124" ca="1">INDEX($L$122:$L$129,(RANK(AT4,$AT$2:$AT$9)))</f>
        <v>2068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VLOOKUP(B125,audio_list_stym!$A$3:$BP$18,40,FALSE)</f>
        <v>16</v>
      </c>
      <c r="F125" t="str">
        <f>VLOOKUP(E125,metki!$A$2:$B$9,2,FALSE)</f>
        <v>импл_новые_без_названия</v>
      </c>
      <c r="G125" t="str">
        <f t="shared" si="26"/>
        <v>импл_</v>
      </c>
      <c r="H125" t="str">
        <f>VLOOKUP(B125,audio_list_stym!$A$3:$AJ$18,8,FALSE)</f>
        <v>Ackee</v>
      </c>
      <c r="I125" t="s">
        <v>691</v>
      </c>
      <c r="J125" t="str">
        <f t="shared" si="27"/>
        <v>Ackee_4</v>
      </c>
      <c r="L125">
        <f>VLOOKUP(J125,total_visual_stym!$A$2:$D$129,2,FALSE)</f>
        <v>2068</v>
      </c>
      <c r="M125" t="str">
        <f>VLOOKUP(J125,total_visual_stym!$A$2:$D$129,3,FALSE)</f>
        <v>pics\\Ackee_4.jpg</v>
      </c>
      <c r="N125">
        <f>VLOOKUP(J125,total_visual_stym!$A$1:$D$129,4,FALSE)</f>
        <v>208</v>
      </c>
      <c r="P125">
        <f>IF(G125="экспл",0,IF(G125="импл_",VLOOKUP(J125,quest_импл!$A$1:$J$129,7,FALSE),0))</f>
        <v>228</v>
      </c>
      <c r="Q125" t="str">
        <f>IF(G125="экспл",0,IF(G125="импл_",VLOOKUP(J125,quest_импл!$A$1:$J$129,8,FALSE),0))</f>
        <v>sound\\Pushistiy_li.wav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2042</v>
      </c>
      <c r="AD125" t="str">
        <f t="shared" ca="1" si="31"/>
        <v>pics\\Peper_2.jpg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32"/>
        <v>pics\\Peper_2.jpg</v>
      </c>
      <c r="AI125" t="s">
        <v>127</v>
      </c>
      <c r="AO125">
        <f t="shared" ca="1" si="33"/>
        <v>0.37858230890138433</v>
      </c>
      <c r="AP125" t="str">
        <f t="shared" ca="1" si="34"/>
        <v>pics\\Peper_2.jpg</v>
      </c>
      <c r="AR125" t="str">
        <f t="shared" si="36"/>
        <v/>
      </c>
      <c r="AS125" t="str">
        <f t="shared" ca="1" si="35"/>
        <v>pics\\Peper_2.jpg</v>
      </c>
      <c r="AT125">
        <f t="shared" ca="1" si="28"/>
        <v>0.29204164156121082</v>
      </c>
      <c r="AU125" t="s">
        <v>697</v>
      </c>
      <c r="AV125" t="str">
        <f t="shared" ca="1" si="29"/>
        <v>sound\\Redkiy_plod.wav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_Пушистый_ли_</v>
      </c>
      <c r="BB125" t="str">
        <f t="shared" si="30"/>
        <v>_Пушистый_ли_XXXXX?</v>
      </c>
      <c r="BD125" cm="1">
        <f t="array" aca="1" ref="BD125" ca="1">INDEX($L$122:$L$129,(RANK(AT5,$AT$2:$AT$9)))</f>
        <v>2070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VLOOKUP(B126,audio_list_stym!$A$3:$BP$18,40,FALSE)</f>
        <v>16</v>
      </c>
      <c r="F126" t="str">
        <f>VLOOKUP(E126,metki!$A$2:$B$9,2,FALSE)</f>
        <v>импл_новые_без_названия</v>
      </c>
      <c r="G126" t="str">
        <f t="shared" si="26"/>
        <v>импл_</v>
      </c>
      <c r="H126" t="str">
        <f>VLOOKUP(B126,audio_list_stym!$A$3:$AJ$18,8,FALSE)</f>
        <v>Ackee</v>
      </c>
      <c r="I126" t="s">
        <v>692</v>
      </c>
      <c r="J126" t="str">
        <f t="shared" si="27"/>
        <v>Ackee_5</v>
      </c>
      <c r="L126">
        <f>VLOOKUP(J126,total_visual_stym!$A$2:$D$129,2,FALSE)</f>
        <v>2069</v>
      </c>
      <c r="M126" t="str">
        <f>VLOOKUP(J126,total_visual_stym!$A$2:$D$129,3,FALSE)</f>
        <v>pics\\Ackee_5.jpg</v>
      </c>
      <c r="N126">
        <f>VLOOKUP(J126,total_visual_stym!$A$1:$D$129,4,FALSE)</f>
        <v>208</v>
      </c>
      <c r="P126">
        <f>IF(G126="экспл",0,IF(G126="импл_",VLOOKUP(J126,quest_импл!$A$1:$J$129,7,FALSE),0))</f>
        <v>229</v>
      </c>
      <c r="Q126" t="str">
        <f>IF(G126="экспл",0,IF(G126="импл_",VLOOKUP(J126,quest_импл!$A$1:$J$129,8,FALSE),0))</f>
        <v>sound\\Kvadratniy_li.wav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2056</v>
      </c>
      <c r="AD126" t="str">
        <f t="shared" ca="1" si="31"/>
        <v>pics\\Redis_8.jpg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32"/>
        <v>pics\\Redis_8.jpg</v>
      </c>
      <c r="AI126" t="s">
        <v>128</v>
      </c>
      <c r="AO126">
        <f t="shared" ca="1" si="33"/>
        <v>0.13220669736019697</v>
      </c>
      <c r="AP126" t="str">
        <f t="shared" ca="1" si="34"/>
        <v>pics\\Redis_8.jpg</v>
      </c>
      <c r="AR126" t="str">
        <f t="shared" si="36"/>
        <v/>
      </c>
      <c r="AS126" t="str">
        <f t="shared" ca="1" si="35"/>
        <v>pics\\Redis_8.jpg</v>
      </c>
      <c r="AT126">
        <f t="shared" ca="1" si="28"/>
        <v>0.55263810071371555</v>
      </c>
      <c r="AU126" t="s">
        <v>697</v>
      </c>
      <c r="AV126" t="str">
        <f t="shared" ca="1" si="29"/>
        <v>sound\\Noviy_plod.wav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_Квадратный_ли_</v>
      </c>
      <c r="BB126" t="str">
        <f t="shared" si="30"/>
        <v>_Квадратный_ли_XXXXX?</v>
      </c>
      <c r="BD126" cm="1">
        <f t="array" aca="1" ref="BD126" ca="1">INDEX($L$122:$L$129,(RANK(AT6,$AT$2:$AT$9)))</f>
        <v>2069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VLOOKUP(B127,audio_list_stym!$A$3:$BP$18,40,FALSE)</f>
        <v>16</v>
      </c>
      <c r="F127" t="str">
        <f>VLOOKUP(E127,metki!$A$2:$B$9,2,FALSE)</f>
        <v>импл_новые_без_названия</v>
      </c>
      <c r="G127" t="str">
        <f t="shared" si="26"/>
        <v>импл_</v>
      </c>
      <c r="H127" t="str">
        <f>VLOOKUP(B127,audio_list_stym!$A$3:$AJ$18,8,FALSE)</f>
        <v>Ackee</v>
      </c>
      <c r="I127" t="s">
        <v>693</v>
      </c>
      <c r="J127" t="str">
        <f t="shared" si="27"/>
        <v>Ackee_6</v>
      </c>
      <c r="L127">
        <f>VLOOKUP(J127,total_visual_stym!$A$2:$D$129,2,FALSE)</f>
        <v>2070</v>
      </c>
      <c r="M127" t="str">
        <f>VLOOKUP(J127,total_visual_stym!$A$2:$D$129,3,FALSE)</f>
        <v>pics\\Ackee_6.jpg</v>
      </c>
      <c r="N127">
        <f>VLOOKUP(J127,total_visual_stym!$A$1:$D$129,4,FALSE)</f>
        <v>208</v>
      </c>
      <c r="P127">
        <f>IF(G127="экспл",0,IF(G127="импл_",VLOOKUP(J127,quest_импл!$A$1:$J$129,7,FALSE),0))</f>
        <v>230</v>
      </c>
      <c r="Q127" t="str">
        <f>IF(G127="экспл",0,IF(G127="импл_",VLOOKUP(J127,quest_импл!$A$1:$J$129,8,FALSE),0))</f>
        <v>sound\\Sklizskiy_li.wav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2033</v>
      </c>
      <c r="AD127" t="str">
        <f t="shared" ca="1" si="31"/>
        <v>pics\\Limon_1.jpg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32"/>
        <v>pics\\Limon_1.jpg</v>
      </c>
      <c r="AI127" t="s">
        <v>129</v>
      </c>
      <c r="AO127">
        <f t="shared" ca="1" si="33"/>
        <v>0.5601190700483365</v>
      </c>
      <c r="AP127" t="str">
        <f t="shared" ca="1" si="34"/>
        <v>pics\\Limon_1.jpg</v>
      </c>
      <c r="AR127" t="str">
        <f t="shared" si="36"/>
        <v/>
      </c>
      <c r="AS127" t="str">
        <f t="shared" ca="1" si="35"/>
        <v>pics\\Limon_1.jpg</v>
      </c>
      <c r="AT127">
        <f t="shared" ca="1" si="28"/>
        <v>0.94556728720705074</v>
      </c>
      <c r="AU127" t="s">
        <v>697</v>
      </c>
      <c r="AV127" t="str">
        <f t="shared" ca="1" si="29"/>
        <v>sound\\Noviy_plod.wav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_Склизкий_ли_</v>
      </c>
      <c r="BB127" t="str">
        <f t="shared" si="30"/>
        <v>_Склизкий_ли_XXXXX?</v>
      </c>
      <c r="BD127" cm="1">
        <f t="array" aca="1" ref="BD127" ca="1">INDEX($L$122:$L$129,(RANK(AT7,$AT$2:$AT$9)))</f>
        <v>2071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VLOOKUP(B128,audio_list_stym!$A$3:$BP$18,40,FALSE)</f>
        <v>16</v>
      </c>
      <c r="F128" t="str">
        <f>VLOOKUP(E128,metki!$A$2:$B$9,2,FALSE)</f>
        <v>импл_новые_без_названия</v>
      </c>
      <c r="G128" t="str">
        <f t="shared" si="26"/>
        <v>импл_</v>
      </c>
      <c r="H128" t="str">
        <f>VLOOKUP(B128,audio_list_stym!$A$3:$AJ$18,8,FALSE)</f>
        <v>Ackee</v>
      </c>
      <c r="I128" t="s">
        <v>694</v>
      </c>
      <c r="J128" t="str">
        <f t="shared" si="27"/>
        <v>Ackee_7</v>
      </c>
      <c r="L128">
        <f>VLOOKUP(J128,total_visual_stym!$A$2:$D$129,2,FALSE)</f>
        <v>2071</v>
      </c>
      <c r="M128" t="str">
        <f>VLOOKUP(J128,total_visual_stym!$A$2:$D$129,3,FALSE)</f>
        <v>pics\\Ackee_7.jpg</v>
      </c>
      <c r="N128">
        <f>VLOOKUP(J128,total_visual_stym!$A$1:$D$129,4,FALSE)</f>
        <v>208</v>
      </c>
      <c r="P128">
        <f>IF(G128="экспл",0,IF(G128="импл_",VLOOKUP(J128,quest_импл!$A$1:$J$129,7,FALSE),0))</f>
        <v>231</v>
      </c>
      <c r="Q128" t="str">
        <f>IF(G128="экспл",0,IF(G128="импл_",VLOOKUP(J128,quest_импл!$A$1:$J$129,8,FALSE),0))</f>
        <v>sound\\Uvyadshiy_li.wav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да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2034</v>
      </c>
      <c r="AD128" t="str">
        <f t="shared" ca="1" si="31"/>
        <v>pics\\Limon_2.jpg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32"/>
        <v>pics\\Limon_2.jpg</v>
      </c>
      <c r="AI128" t="s">
        <v>130</v>
      </c>
      <c r="AO128">
        <f t="shared" ca="1" si="33"/>
        <v>0.55915805134897534</v>
      </c>
      <c r="AP128" t="str">
        <f t="shared" ca="1" si="34"/>
        <v>pics\\Limon_2.jpg</v>
      </c>
      <c r="AR128" t="str">
        <f t="shared" si="36"/>
        <v/>
      </c>
      <c r="AS128" t="str">
        <f t="shared" ca="1" si="35"/>
        <v>pics\\Limon_2.jpg</v>
      </c>
      <c r="AT128">
        <f t="shared" ca="1" si="28"/>
        <v>0.35919596871774906</v>
      </c>
      <c r="AU128" t="s">
        <v>697</v>
      </c>
      <c r="AV128" t="str">
        <f t="shared" ca="1" si="29"/>
        <v>sound\\Redkiy_plod.wav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_Увядший_ли_</v>
      </c>
      <c r="BB128" t="str">
        <f t="shared" si="30"/>
        <v>_Увядший_ли_XXXXX?</v>
      </c>
      <c r="BD128" cm="1">
        <f t="array" aca="1" ref="BD128" ca="1">INDEX($L$122:$L$129,(RANK(AT8,$AT$2:$AT$9)))</f>
        <v>2065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VLOOKUP(B129,audio_list_stym!$A$3:$BP$18,40,FALSE)</f>
        <v>16</v>
      </c>
      <c r="F129" t="str">
        <f>VLOOKUP(E129,metki!$A$2:$B$9,2,FALSE)</f>
        <v>импл_новые_без_названия</v>
      </c>
      <c r="G129" t="str">
        <f t="shared" si="26"/>
        <v>импл_</v>
      </c>
      <c r="H129" t="str">
        <f>VLOOKUP(B129,audio_list_stym!$A$3:$AJ$18,8,FALSE)</f>
        <v>Ackee</v>
      </c>
      <c r="I129" t="s">
        <v>695</v>
      </c>
      <c r="J129" t="str">
        <f t="shared" si="27"/>
        <v>Ackee_8</v>
      </c>
      <c r="L129">
        <f>VLOOKUP(J129,total_visual_stym!$A$2:$D$129,2,FALSE)</f>
        <v>2072</v>
      </c>
      <c r="M129" t="str">
        <f>VLOOKUP(J129,total_visual_stym!$A$2:$D$129,3,FALSE)</f>
        <v>pics\\Ackee_8.jpg</v>
      </c>
      <c r="N129">
        <f>VLOOKUP(J129,total_visual_stym!$A$1:$D$129,4,FALSE)</f>
        <v>208</v>
      </c>
      <c r="P129">
        <f>IF(G129="экспл",0,IF(G129="импл_",VLOOKUP(J129,quest_импл!$A$1:$J$129,7,FALSE),0))</f>
        <v>232</v>
      </c>
      <c r="Q129" t="str">
        <f>IF(G129="экспл",0,IF(G129="импл_",VLOOKUP(J129,quest_импл!$A$1:$J$129,8,FALSE),0))</f>
        <v>sound\\Raznocvetniy_li.wav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2012</v>
      </c>
      <c r="AD129" t="str">
        <f t="shared" ca="1" si="31"/>
        <v>pics\\Finik_4.jpg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32"/>
        <v>pics\\Finik_4.jpg</v>
      </c>
      <c r="AI129" t="s">
        <v>131</v>
      </c>
      <c r="AO129">
        <f t="shared" ca="1" si="33"/>
        <v>0.85832922438619985</v>
      </c>
      <c r="AP129" t="str">
        <f t="shared" ca="1" si="34"/>
        <v>pics\\Finik_4.jpg</v>
      </c>
      <c r="AR129" t="str">
        <f t="shared" si="36"/>
        <v/>
      </c>
      <c r="AS129" t="str">
        <f t="shared" ca="1" si="35"/>
        <v>pics\\Finik_4.jpg</v>
      </c>
      <c r="AT129">
        <f t="shared" ca="1" si="28"/>
        <v>0.32894953684766104</v>
      </c>
      <c r="AU129" t="s">
        <v>697</v>
      </c>
      <c r="AV129" t="str">
        <f t="shared" ca="1" si="29"/>
        <v>sound\\Redkiy_plod.wav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_Разноцветный_ли_</v>
      </c>
      <c r="BB129" t="str">
        <f t="shared" si="30"/>
        <v>_Разноцветный_ли_XXXXX?</v>
      </c>
      <c r="BD129" cm="1">
        <f t="array" aca="1" ref="BD129" ca="1">INDEX($L$122:$L$129,(RANK(AT9,$AT$2:$AT$9)))</f>
        <v>2072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400-000000000000}"/>
  <pageMargins left="0.7" right="0.7" top="0.75" bottom="0.75" header="0.3" footer="0.3"/>
  <pageSetup paperSize="9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1CA95-6C0D-4139-B59B-B398F32E3CE7}">
  <dimension ref="A1:Y234"/>
  <sheetViews>
    <sheetView topLeftCell="C1" workbookViewId="0">
      <selection activeCell="G32" sqref="G1:G32"/>
    </sheetView>
  </sheetViews>
  <sheetFormatPr baseColWidth="10" defaultColWidth="8.83203125" defaultRowHeight="15" x14ac:dyDescent="0.2"/>
  <cols>
    <col min="2" max="2" width="16.83203125" customWidth="1"/>
    <col min="4" max="4" width="12.83203125" customWidth="1"/>
    <col min="5" max="5" width="6" customWidth="1"/>
    <col min="6" max="6" width="12.83203125" customWidth="1"/>
    <col min="7" max="8" width="12.1640625" customWidth="1"/>
    <col min="17" max="17" width="15.83203125" customWidth="1"/>
  </cols>
  <sheetData>
    <row r="1" spans="2:9" x14ac:dyDescent="0.2">
      <c r="B1">
        <v>1</v>
      </c>
      <c r="C1">
        <v>1</v>
      </c>
      <c r="D1" s="29" t="s">
        <v>1180</v>
      </c>
      <c r="E1" s="29"/>
      <c r="F1" s="29"/>
      <c r="G1" s="29" t="s">
        <v>1182</v>
      </c>
    </row>
    <row r="2" spans="2:9" x14ac:dyDescent="0.2">
      <c r="B2">
        <v>2</v>
      </c>
      <c r="C2">
        <v>2</v>
      </c>
      <c r="D2" s="29" t="s">
        <v>1184</v>
      </c>
      <c r="E2" s="29"/>
      <c r="F2" s="29"/>
      <c r="G2" s="29" t="s">
        <v>1186</v>
      </c>
      <c r="I2" s="29" t="s">
        <v>1242</v>
      </c>
    </row>
    <row r="3" spans="2:9" x14ac:dyDescent="0.2">
      <c r="B3">
        <v>3</v>
      </c>
      <c r="C3">
        <v>3</v>
      </c>
      <c r="D3" s="29" t="s">
        <v>1188</v>
      </c>
      <c r="E3" s="29"/>
      <c r="F3" s="29"/>
      <c r="G3" s="29" t="s">
        <v>1190</v>
      </c>
    </row>
    <row r="4" spans="2:9" x14ac:dyDescent="0.2">
      <c r="B4">
        <v>4</v>
      </c>
      <c r="C4">
        <v>4</v>
      </c>
      <c r="D4" s="29" t="s">
        <v>1192</v>
      </c>
      <c r="E4" s="29"/>
      <c r="F4" s="29"/>
      <c r="G4" s="29" t="s">
        <v>1194</v>
      </c>
    </row>
    <row r="5" spans="2:9" x14ac:dyDescent="0.2">
      <c r="B5">
        <v>5</v>
      </c>
      <c r="C5">
        <v>5</v>
      </c>
      <c r="D5" s="29" t="s">
        <v>1196</v>
      </c>
      <c r="E5" s="29"/>
      <c r="F5" s="29"/>
      <c r="G5" s="29" t="s">
        <v>1198</v>
      </c>
    </row>
    <row r="6" spans="2:9" x14ac:dyDescent="0.2">
      <c r="B6">
        <v>6</v>
      </c>
      <c r="C6">
        <v>6</v>
      </c>
      <c r="D6" s="29" t="s">
        <v>1200</v>
      </c>
      <c r="E6" s="29"/>
      <c r="F6" s="29"/>
      <c r="G6" s="29" t="s">
        <v>1202</v>
      </c>
    </row>
    <row r="7" spans="2:9" x14ac:dyDescent="0.2">
      <c r="B7">
        <v>7</v>
      </c>
      <c r="C7">
        <v>7</v>
      </c>
      <c r="D7" s="29" t="s">
        <v>1204</v>
      </c>
      <c r="E7" s="29"/>
      <c r="F7" s="29"/>
      <c r="G7" s="29" t="s">
        <v>1206</v>
      </c>
    </row>
    <row r="8" spans="2:9" x14ac:dyDescent="0.2">
      <c r="B8">
        <v>8</v>
      </c>
      <c r="C8">
        <v>8</v>
      </c>
      <c r="D8" s="29" t="s">
        <v>1208</v>
      </c>
      <c r="E8" s="29"/>
      <c r="F8" s="29"/>
      <c r="G8" s="29" t="s">
        <v>1210</v>
      </c>
    </row>
    <row r="9" spans="2:9" x14ac:dyDescent="0.2">
      <c r="B9">
        <v>9</v>
      </c>
      <c r="C9">
        <v>9</v>
      </c>
      <c r="D9" s="29" t="s">
        <v>1212</v>
      </c>
      <c r="E9" s="29"/>
      <c r="F9" s="29"/>
      <c r="G9" s="29" t="s">
        <v>1182</v>
      </c>
    </row>
    <row r="10" spans="2:9" x14ac:dyDescent="0.2">
      <c r="B10">
        <v>10</v>
      </c>
      <c r="C10">
        <v>10</v>
      </c>
      <c r="D10" s="29" t="s">
        <v>1214</v>
      </c>
      <c r="E10" s="29"/>
      <c r="F10" s="29"/>
      <c r="G10" s="29" t="s">
        <v>1186</v>
      </c>
    </row>
    <row r="11" spans="2:9" x14ac:dyDescent="0.2">
      <c r="B11">
        <v>11</v>
      </c>
      <c r="C11">
        <v>11</v>
      </c>
      <c r="D11" s="29" t="s">
        <v>1216</v>
      </c>
      <c r="E11" s="29"/>
      <c r="F11" s="29"/>
      <c r="G11" s="29" t="s">
        <v>1190</v>
      </c>
    </row>
    <row r="12" spans="2:9" x14ac:dyDescent="0.2">
      <c r="B12">
        <v>12</v>
      </c>
      <c r="C12">
        <v>12</v>
      </c>
      <c r="D12" s="29" t="s">
        <v>1218</v>
      </c>
      <c r="E12" s="29"/>
      <c r="F12" s="29"/>
      <c r="G12" s="29" t="s">
        <v>1194</v>
      </c>
    </row>
    <row r="13" spans="2:9" x14ac:dyDescent="0.2">
      <c r="B13">
        <v>13</v>
      </c>
      <c r="C13">
        <v>13</v>
      </c>
      <c r="D13" s="29" t="s">
        <v>1220</v>
      </c>
      <c r="E13" s="29"/>
      <c r="F13" s="29"/>
      <c r="G13" s="29" t="s">
        <v>1198</v>
      </c>
    </row>
    <row r="14" spans="2:9" x14ac:dyDescent="0.2">
      <c r="B14">
        <v>14</v>
      </c>
      <c r="C14">
        <v>14</v>
      </c>
      <c r="D14" s="29" t="s">
        <v>1240</v>
      </c>
      <c r="E14" s="29"/>
      <c r="F14" s="29"/>
      <c r="G14" s="29" t="s">
        <v>1202</v>
      </c>
    </row>
    <row r="15" spans="2:9" x14ac:dyDescent="0.2">
      <c r="B15">
        <v>15</v>
      </c>
      <c r="C15">
        <v>15</v>
      </c>
      <c r="D15" s="29" t="s">
        <v>1222</v>
      </c>
      <c r="E15" s="29"/>
      <c r="F15" s="29"/>
      <c r="G15" s="29" t="s">
        <v>1206</v>
      </c>
    </row>
    <row r="16" spans="2:9" x14ac:dyDescent="0.2">
      <c r="B16">
        <v>16</v>
      </c>
      <c r="C16">
        <v>16</v>
      </c>
      <c r="D16" s="29" t="s">
        <v>1224</v>
      </c>
      <c r="E16" s="29"/>
      <c r="F16" s="29"/>
      <c r="G16" s="29" t="s">
        <v>1210</v>
      </c>
    </row>
    <row r="17" spans="2:7" x14ac:dyDescent="0.2">
      <c r="B17">
        <v>17</v>
      </c>
      <c r="C17">
        <v>17</v>
      </c>
      <c r="D17" s="22" t="s">
        <v>1181</v>
      </c>
      <c r="E17" s="22"/>
      <c r="F17" s="22"/>
      <c r="G17" t="s">
        <v>1183</v>
      </c>
    </row>
    <row r="18" spans="2:7" x14ac:dyDescent="0.2">
      <c r="B18">
        <v>18</v>
      </c>
      <c r="C18">
        <v>18</v>
      </c>
      <c r="D18" s="22" t="s">
        <v>1185</v>
      </c>
      <c r="E18" s="22"/>
      <c r="F18" s="22"/>
      <c r="G18" t="s">
        <v>1187</v>
      </c>
    </row>
    <row r="19" spans="2:7" x14ac:dyDescent="0.2">
      <c r="B19">
        <v>19</v>
      </c>
      <c r="C19">
        <v>19</v>
      </c>
      <c r="D19" s="22" t="s">
        <v>1189</v>
      </c>
      <c r="E19" s="22"/>
      <c r="F19" s="22"/>
      <c r="G19" t="s">
        <v>1191</v>
      </c>
    </row>
    <row r="20" spans="2:7" x14ac:dyDescent="0.2">
      <c r="B20">
        <v>20</v>
      </c>
      <c r="C20">
        <v>20</v>
      </c>
      <c r="D20" s="22" t="s">
        <v>1193</v>
      </c>
      <c r="E20" s="22"/>
      <c r="F20" s="22"/>
      <c r="G20" t="s">
        <v>1195</v>
      </c>
    </row>
    <row r="21" spans="2:7" x14ac:dyDescent="0.2">
      <c r="B21">
        <v>21</v>
      </c>
      <c r="C21">
        <v>21</v>
      </c>
      <c r="D21" s="22" t="s">
        <v>1197</v>
      </c>
      <c r="E21" s="22"/>
      <c r="F21" s="22"/>
      <c r="G21" t="s">
        <v>1199</v>
      </c>
    </row>
    <row r="22" spans="2:7" x14ac:dyDescent="0.2">
      <c r="B22">
        <v>22</v>
      </c>
      <c r="C22">
        <v>22</v>
      </c>
      <c r="D22" s="22" t="s">
        <v>1201</v>
      </c>
      <c r="E22" s="22"/>
      <c r="F22" s="22"/>
      <c r="G22" t="s">
        <v>1203</v>
      </c>
    </row>
    <row r="23" spans="2:7" x14ac:dyDescent="0.2">
      <c r="B23">
        <v>23</v>
      </c>
      <c r="C23">
        <v>23</v>
      </c>
      <c r="D23" s="22" t="s">
        <v>1205</v>
      </c>
      <c r="E23" s="22"/>
      <c r="F23" s="22"/>
      <c r="G23" t="s">
        <v>1207</v>
      </c>
    </row>
    <row r="24" spans="2:7" x14ac:dyDescent="0.2">
      <c r="B24">
        <v>24</v>
      </c>
      <c r="C24">
        <v>24</v>
      </c>
      <c r="D24" s="22" t="s">
        <v>1209</v>
      </c>
      <c r="E24" s="22"/>
      <c r="F24" s="22"/>
      <c r="G24" t="s">
        <v>1211</v>
      </c>
    </row>
    <row r="25" spans="2:7" x14ac:dyDescent="0.2">
      <c r="B25">
        <v>25</v>
      </c>
      <c r="C25">
        <v>25</v>
      </c>
      <c r="D25" s="22" t="s">
        <v>1213</v>
      </c>
      <c r="E25" s="22"/>
      <c r="F25" s="22"/>
      <c r="G25" t="s">
        <v>1183</v>
      </c>
    </row>
    <row r="26" spans="2:7" x14ac:dyDescent="0.2">
      <c r="B26">
        <v>26</v>
      </c>
      <c r="C26">
        <v>26</v>
      </c>
      <c r="D26" s="22" t="s">
        <v>1215</v>
      </c>
      <c r="E26" s="22"/>
      <c r="F26" s="22"/>
      <c r="G26" t="s">
        <v>1187</v>
      </c>
    </row>
    <row r="27" spans="2:7" x14ac:dyDescent="0.2">
      <c r="B27">
        <v>27</v>
      </c>
      <c r="C27">
        <v>27</v>
      </c>
      <c r="D27" s="22" t="s">
        <v>1217</v>
      </c>
      <c r="E27" s="22"/>
      <c r="F27" s="22"/>
      <c r="G27" t="s">
        <v>1191</v>
      </c>
    </row>
    <row r="28" spans="2:7" x14ac:dyDescent="0.2">
      <c r="B28">
        <v>28</v>
      </c>
      <c r="C28">
        <v>28</v>
      </c>
      <c r="D28" s="22" t="s">
        <v>1219</v>
      </c>
      <c r="E28" s="22"/>
      <c r="F28" s="22"/>
      <c r="G28" t="s">
        <v>1195</v>
      </c>
    </row>
    <row r="29" spans="2:7" x14ac:dyDescent="0.2">
      <c r="B29">
        <v>29</v>
      </c>
      <c r="C29">
        <v>29</v>
      </c>
      <c r="D29" s="22" t="s">
        <v>1221</v>
      </c>
      <c r="E29" s="22"/>
      <c r="F29" s="22"/>
      <c r="G29" t="s">
        <v>1199</v>
      </c>
    </row>
    <row r="30" spans="2:7" x14ac:dyDescent="0.2">
      <c r="B30">
        <v>30</v>
      </c>
      <c r="C30">
        <v>30</v>
      </c>
      <c r="D30" s="22" t="s">
        <v>1241</v>
      </c>
      <c r="E30" s="22"/>
      <c r="F30" s="22"/>
      <c r="G30" t="s">
        <v>1203</v>
      </c>
    </row>
    <row r="31" spans="2:7" x14ac:dyDescent="0.2">
      <c r="B31">
        <v>31</v>
      </c>
      <c r="C31">
        <v>31</v>
      </c>
      <c r="D31" s="22" t="s">
        <v>1223</v>
      </c>
      <c r="E31" s="22"/>
      <c r="F31" s="22"/>
      <c r="G31" t="s">
        <v>1207</v>
      </c>
    </row>
    <row r="32" spans="2:7" x14ac:dyDescent="0.2">
      <c r="B32">
        <v>32</v>
      </c>
      <c r="C32">
        <v>32</v>
      </c>
      <c r="D32" s="22" t="s">
        <v>1225</v>
      </c>
      <c r="E32" s="22"/>
      <c r="F32" s="22"/>
      <c r="G32" t="s">
        <v>1211</v>
      </c>
    </row>
    <row r="33" spans="2:7" x14ac:dyDescent="0.2">
      <c r="B33">
        <v>33</v>
      </c>
      <c r="C33">
        <v>1</v>
      </c>
      <c r="D33" s="29" t="s">
        <v>1180</v>
      </c>
      <c r="E33" s="29"/>
      <c r="F33" s="29"/>
      <c r="G33" s="29" t="s">
        <v>1182</v>
      </c>
    </row>
    <row r="34" spans="2:7" x14ac:dyDescent="0.2">
      <c r="B34">
        <v>34</v>
      </c>
      <c r="C34">
        <v>2</v>
      </c>
      <c r="D34" s="29" t="s">
        <v>1184</v>
      </c>
      <c r="E34" s="29"/>
      <c r="F34" s="29"/>
      <c r="G34" s="29" t="s">
        <v>1186</v>
      </c>
    </row>
    <row r="35" spans="2:7" x14ac:dyDescent="0.2">
      <c r="B35">
        <v>35</v>
      </c>
      <c r="C35">
        <v>3</v>
      </c>
      <c r="D35" s="29" t="s">
        <v>1188</v>
      </c>
      <c r="E35" s="29"/>
      <c r="F35" s="29"/>
      <c r="G35" s="29" t="s">
        <v>1190</v>
      </c>
    </row>
    <row r="36" spans="2:7" x14ac:dyDescent="0.2">
      <c r="B36">
        <v>36</v>
      </c>
      <c r="C36">
        <v>4</v>
      </c>
      <c r="D36" s="29" t="s">
        <v>1192</v>
      </c>
      <c r="E36" s="29"/>
      <c r="F36" s="29"/>
      <c r="G36" s="29" t="s">
        <v>1194</v>
      </c>
    </row>
    <row r="37" spans="2:7" x14ac:dyDescent="0.2">
      <c r="B37">
        <v>37</v>
      </c>
      <c r="C37">
        <v>5</v>
      </c>
      <c r="D37" s="29" t="s">
        <v>1196</v>
      </c>
      <c r="E37" s="29"/>
      <c r="F37" s="29"/>
      <c r="G37" s="29" t="s">
        <v>1198</v>
      </c>
    </row>
    <row r="38" spans="2:7" x14ac:dyDescent="0.2">
      <c r="B38">
        <v>38</v>
      </c>
      <c r="C38">
        <v>6</v>
      </c>
      <c r="D38" s="29" t="s">
        <v>1200</v>
      </c>
      <c r="E38" s="29"/>
      <c r="F38" s="29"/>
      <c r="G38" s="29" t="s">
        <v>1202</v>
      </c>
    </row>
    <row r="39" spans="2:7" x14ac:dyDescent="0.2">
      <c r="B39">
        <v>39</v>
      </c>
      <c r="C39">
        <v>7</v>
      </c>
      <c r="D39" s="29" t="s">
        <v>1204</v>
      </c>
      <c r="E39" s="29"/>
      <c r="F39" s="29"/>
      <c r="G39" s="29" t="s">
        <v>1206</v>
      </c>
    </row>
    <row r="40" spans="2:7" x14ac:dyDescent="0.2">
      <c r="B40">
        <v>40</v>
      </c>
      <c r="C40">
        <v>8</v>
      </c>
      <c r="D40" s="29" t="s">
        <v>1208</v>
      </c>
      <c r="E40" s="29"/>
      <c r="F40" s="29"/>
      <c r="G40" s="29" t="s">
        <v>1210</v>
      </c>
    </row>
    <row r="41" spans="2:7" x14ac:dyDescent="0.2">
      <c r="B41">
        <v>41</v>
      </c>
      <c r="C41">
        <v>9</v>
      </c>
      <c r="D41" s="29" t="s">
        <v>1212</v>
      </c>
      <c r="E41" s="29"/>
      <c r="F41" s="29"/>
      <c r="G41" s="29" t="s">
        <v>1182</v>
      </c>
    </row>
    <row r="42" spans="2:7" x14ac:dyDescent="0.2">
      <c r="B42">
        <v>42</v>
      </c>
      <c r="C42">
        <v>10</v>
      </c>
      <c r="D42" s="29" t="s">
        <v>1214</v>
      </c>
      <c r="E42" s="29"/>
      <c r="F42" s="29"/>
      <c r="G42" s="29" t="s">
        <v>1186</v>
      </c>
    </row>
    <row r="43" spans="2:7" x14ac:dyDescent="0.2">
      <c r="B43">
        <v>43</v>
      </c>
      <c r="C43">
        <v>11</v>
      </c>
      <c r="D43" s="29" t="s">
        <v>1216</v>
      </c>
      <c r="E43" s="29"/>
      <c r="F43" s="29"/>
      <c r="G43" s="29" t="s">
        <v>1190</v>
      </c>
    </row>
    <row r="44" spans="2:7" x14ac:dyDescent="0.2">
      <c r="B44">
        <v>44</v>
      </c>
      <c r="C44">
        <v>12</v>
      </c>
      <c r="D44" s="29" t="s">
        <v>1218</v>
      </c>
      <c r="E44" s="29"/>
      <c r="F44" s="29"/>
      <c r="G44" s="29" t="s">
        <v>1194</v>
      </c>
    </row>
    <row r="45" spans="2:7" x14ac:dyDescent="0.2">
      <c r="B45">
        <v>45</v>
      </c>
      <c r="C45">
        <v>13</v>
      </c>
      <c r="D45" s="29" t="s">
        <v>1220</v>
      </c>
      <c r="E45" s="29"/>
      <c r="F45" s="29"/>
      <c r="G45" s="29" t="s">
        <v>1198</v>
      </c>
    </row>
    <row r="46" spans="2:7" x14ac:dyDescent="0.2">
      <c r="B46">
        <v>46</v>
      </c>
      <c r="C46">
        <v>14</v>
      </c>
      <c r="D46" s="29" t="s">
        <v>1240</v>
      </c>
      <c r="E46" s="29"/>
      <c r="F46" s="29"/>
      <c r="G46" s="29" t="s">
        <v>1202</v>
      </c>
    </row>
    <row r="47" spans="2:7" x14ac:dyDescent="0.2">
      <c r="B47">
        <v>47</v>
      </c>
      <c r="C47">
        <v>15</v>
      </c>
      <c r="D47" s="29" t="s">
        <v>1222</v>
      </c>
      <c r="E47" s="29"/>
      <c r="F47" s="29"/>
      <c r="G47" s="29" t="s">
        <v>1206</v>
      </c>
    </row>
    <row r="48" spans="2:7" x14ac:dyDescent="0.2">
      <c r="B48">
        <v>48</v>
      </c>
      <c r="C48">
        <v>16</v>
      </c>
      <c r="D48" s="29" t="s">
        <v>1224</v>
      </c>
      <c r="E48" s="29"/>
      <c r="F48" s="29"/>
      <c r="G48" s="29" t="s">
        <v>1210</v>
      </c>
    </row>
    <row r="49" spans="2:7" x14ac:dyDescent="0.2">
      <c r="B49">
        <v>49</v>
      </c>
      <c r="C49">
        <v>17</v>
      </c>
      <c r="D49" s="22" t="s">
        <v>1181</v>
      </c>
      <c r="E49" s="22"/>
      <c r="F49" s="22"/>
      <c r="G49" t="s">
        <v>1183</v>
      </c>
    </row>
    <row r="50" spans="2:7" x14ac:dyDescent="0.2">
      <c r="B50">
        <v>50</v>
      </c>
      <c r="C50">
        <v>18</v>
      </c>
      <c r="D50" s="22" t="s">
        <v>1185</v>
      </c>
      <c r="E50" s="22"/>
      <c r="F50" s="22"/>
      <c r="G50" t="s">
        <v>1187</v>
      </c>
    </row>
    <row r="51" spans="2:7" x14ac:dyDescent="0.2">
      <c r="B51">
        <v>51</v>
      </c>
      <c r="C51">
        <v>19</v>
      </c>
      <c r="D51" s="22" t="s">
        <v>1189</v>
      </c>
      <c r="E51" s="22"/>
      <c r="F51" s="22"/>
      <c r="G51" t="s">
        <v>1191</v>
      </c>
    </row>
    <row r="52" spans="2:7" x14ac:dyDescent="0.2">
      <c r="B52">
        <v>52</v>
      </c>
      <c r="C52">
        <v>20</v>
      </c>
      <c r="D52" s="22" t="s">
        <v>1193</v>
      </c>
      <c r="E52" s="22"/>
      <c r="F52" s="22"/>
      <c r="G52" t="s">
        <v>1195</v>
      </c>
    </row>
    <row r="53" spans="2:7" x14ac:dyDescent="0.2">
      <c r="B53">
        <v>53</v>
      </c>
      <c r="C53">
        <v>21</v>
      </c>
      <c r="D53" s="22" t="s">
        <v>1197</v>
      </c>
      <c r="E53" s="22"/>
      <c r="F53" s="22"/>
      <c r="G53" t="s">
        <v>1199</v>
      </c>
    </row>
    <row r="54" spans="2:7" x14ac:dyDescent="0.2">
      <c r="B54">
        <v>54</v>
      </c>
      <c r="C54">
        <v>22</v>
      </c>
      <c r="D54" s="22" t="s">
        <v>1201</v>
      </c>
      <c r="E54" s="22"/>
      <c r="F54" s="22"/>
      <c r="G54" t="s">
        <v>1203</v>
      </c>
    </row>
    <row r="55" spans="2:7" x14ac:dyDescent="0.2">
      <c r="B55">
        <v>55</v>
      </c>
      <c r="C55">
        <v>23</v>
      </c>
      <c r="D55" s="22" t="s">
        <v>1205</v>
      </c>
      <c r="E55" s="22"/>
      <c r="F55" s="22"/>
      <c r="G55" t="s">
        <v>1207</v>
      </c>
    </row>
    <row r="56" spans="2:7" x14ac:dyDescent="0.2">
      <c r="B56">
        <v>56</v>
      </c>
      <c r="C56">
        <v>24</v>
      </c>
      <c r="D56" s="22" t="s">
        <v>1209</v>
      </c>
      <c r="E56" s="22"/>
      <c r="F56" s="22"/>
      <c r="G56" t="s">
        <v>1211</v>
      </c>
    </row>
    <row r="57" spans="2:7" x14ac:dyDescent="0.2">
      <c r="B57">
        <v>57</v>
      </c>
      <c r="C57">
        <v>25</v>
      </c>
      <c r="D57" s="22" t="s">
        <v>1213</v>
      </c>
      <c r="E57" s="22"/>
      <c r="F57" s="22"/>
      <c r="G57" t="s">
        <v>1183</v>
      </c>
    </row>
    <row r="58" spans="2:7" x14ac:dyDescent="0.2">
      <c r="B58">
        <v>58</v>
      </c>
      <c r="C58">
        <v>26</v>
      </c>
      <c r="D58" s="22" t="s">
        <v>1215</v>
      </c>
      <c r="E58" s="22"/>
      <c r="F58" s="22"/>
      <c r="G58" t="s">
        <v>1187</v>
      </c>
    </row>
    <row r="59" spans="2:7" x14ac:dyDescent="0.2">
      <c r="B59">
        <v>59</v>
      </c>
      <c r="C59">
        <v>27</v>
      </c>
      <c r="D59" s="22" t="s">
        <v>1217</v>
      </c>
      <c r="E59" s="22"/>
      <c r="F59" s="22"/>
      <c r="G59" t="s">
        <v>1191</v>
      </c>
    </row>
    <row r="60" spans="2:7" x14ac:dyDescent="0.2">
      <c r="B60">
        <v>60</v>
      </c>
      <c r="C60">
        <v>28</v>
      </c>
      <c r="D60" s="22" t="s">
        <v>1219</v>
      </c>
      <c r="E60" s="22"/>
      <c r="F60" s="22"/>
      <c r="G60" t="s">
        <v>1195</v>
      </c>
    </row>
    <row r="61" spans="2:7" x14ac:dyDescent="0.2">
      <c r="B61">
        <v>61</v>
      </c>
      <c r="C61">
        <v>29</v>
      </c>
      <c r="D61" s="22" t="s">
        <v>1221</v>
      </c>
      <c r="E61" s="22"/>
      <c r="F61" s="22"/>
      <c r="G61" t="s">
        <v>1199</v>
      </c>
    </row>
    <row r="62" spans="2:7" x14ac:dyDescent="0.2">
      <c r="B62">
        <v>62</v>
      </c>
      <c r="C62">
        <v>30</v>
      </c>
      <c r="D62" s="22" t="s">
        <v>1241</v>
      </c>
      <c r="E62" s="22"/>
      <c r="F62" s="22"/>
      <c r="G62" t="s">
        <v>1203</v>
      </c>
    </row>
    <row r="63" spans="2:7" x14ac:dyDescent="0.2">
      <c r="B63">
        <v>63</v>
      </c>
      <c r="C63">
        <v>31</v>
      </c>
      <c r="D63" s="22" t="s">
        <v>1223</v>
      </c>
      <c r="E63" s="22"/>
      <c r="F63" s="22"/>
      <c r="G63" t="s">
        <v>1207</v>
      </c>
    </row>
    <row r="64" spans="2:7" x14ac:dyDescent="0.2">
      <c r="B64">
        <v>64</v>
      </c>
      <c r="C64">
        <v>32</v>
      </c>
      <c r="D64" s="22" t="s">
        <v>1225</v>
      </c>
      <c r="E64" s="22"/>
      <c r="F64" s="22"/>
      <c r="G64" t="s">
        <v>1211</v>
      </c>
    </row>
    <row r="65" spans="2:7" x14ac:dyDescent="0.2">
      <c r="B65">
        <v>65</v>
      </c>
      <c r="C65">
        <v>1</v>
      </c>
      <c r="D65" s="29" t="s">
        <v>1180</v>
      </c>
      <c r="E65" s="29"/>
      <c r="F65" s="29"/>
      <c r="G65" s="29" t="s">
        <v>1182</v>
      </c>
    </row>
    <row r="66" spans="2:7" x14ac:dyDescent="0.2">
      <c r="B66">
        <v>66</v>
      </c>
      <c r="C66">
        <v>2</v>
      </c>
      <c r="D66" s="29" t="s">
        <v>1184</v>
      </c>
      <c r="E66" s="29"/>
      <c r="F66" s="29"/>
      <c r="G66" s="29" t="s">
        <v>1186</v>
      </c>
    </row>
    <row r="67" spans="2:7" x14ac:dyDescent="0.2">
      <c r="B67">
        <v>67</v>
      </c>
      <c r="C67">
        <v>3</v>
      </c>
      <c r="D67" s="29" t="s">
        <v>1188</v>
      </c>
      <c r="E67" s="29"/>
      <c r="F67" s="29"/>
      <c r="G67" s="29" t="s">
        <v>1190</v>
      </c>
    </row>
    <row r="68" spans="2:7" x14ac:dyDescent="0.2">
      <c r="B68">
        <v>68</v>
      </c>
      <c r="C68">
        <v>4</v>
      </c>
      <c r="D68" s="29" t="s">
        <v>1192</v>
      </c>
      <c r="E68" s="29"/>
      <c r="F68" s="29"/>
      <c r="G68" s="29" t="s">
        <v>1194</v>
      </c>
    </row>
    <row r="69" spans="2:7" x14ac:dyDescent="0.2">
      <c r="B69">
        <v>69</v>
      </c>
      <c r="C69">
        <v>5</v>
      </c>
      <c r="D69" s="29" t="s">
        <v>1196</v>
      </c>
      <c r="E69" s="29"/>
      <c r="F69" s="29"/>
      <c r="G69" s="29" t="s">
        <v>1198</v>
      </c>
    </row>
    <row r="70" spans="2:7" x14ac:dyDescent="0.2">
      <c r="B70">
        <v>70</v>
      </c>
      <c r="C70">
        <v>6</v>
      </c>
      <c r="D70" s="29" t="s">
        <v>1200</v>
      </c>
      <c r="E70" s="29"/>
      <c r="F70" s="29"/>
      <c r="G70" s="29" t="s">
        <v>1202</v>
      </c>
    </row>
    <row r="71" spans="2:7" x14ac:dyDescent="0.2">
      <c r="B71">
        <v>71</v>
      </c>
      <c r="C71">
        <v>7</v>
      </c>
      <c r="D71" s="29" t="s">
        <v>1204</v>
      </c>
      <c r="E71" s="29"/>
      <c r="F71" s="29"/>
      <c r="G71" s="29" t="s">
        <v>1206</v>
      </c>
    </row>
    <row r="72" spans="2:7" x14ac:dyDescent="0.2">
      <c r="B72">
        <v>72</v>
      </c>
      <c r="C72">
        <v>8</v>
      </c>
      <c r="D72" s="29" t="s">
        <v>1208</v>
      </c>
      <c r="E72" s="29"/>
      <c r="F72" s="29"/>
      <c r="G72" s="29" t="s">
        <v>1210</v>
      </c>
    </row>
    <row r="73" spans="2:7" x14ac:dyDescent="0.2">
      <c r="B73">
        <v>73</v>
      </c>
      <c r="C73">
        <v>9</v>
      </c>
      <c r="D73" s="29" t="s">
        <v>1212</v>
      </c>
      <c r="E73" s="29"/>
      <c r="F73" s="29"/>
      <c r="G73" s="29" t="s">
        <v>1182</v>
      </c>
    </row>
    <row r="74" spans="2:7" x14ac:dyDescent="0.2">
      <c r="B74">
        <v>74</v>
      </c>
      <c r="C74">
        <v>10</v>
      </c>
      <c r="D74" s="29" t="s">
        <v>1214</v>
      </c>
      <c r="E74" s="29"/>
      <c r="F74" s="29"/>
      <c r="G74" s="29" t="s">
        <v>1186</v>
      </c>
    </row>
    <row r="75" spans="2:7" x14ac:dyDescent="0.2">
      <c r="B75">
        <v>75</v>
      </c>
      <c r="C75">
        <v>11</v>
      </c>
      <c r="D75" s="29" t="s">
        <v>1216</v>
      </c>
      <c r="E75" s="29"/>
      <c r="F75" s="29"/>
      <c r="G75" s="29" t="s">
        <v>1190</v>
      </c>
    </row>
    <row r="76" spans="2:7" x14ac:dyDescent="0.2">
      <c r="B76">
        <v>76</v>
      </c>
      <c r="C76">
        <v>12</v>
      </c>
      <c r="D76" s="29" t="s">
        <v>1218</v>
      </c>
      <c r="E76" s="29"/>
      <c r="F76" s="29"/>
      <c r="G76" s="29" t="s">
        <v>1194</v>
      </c>
    </row>
    <row r="77" spans="2:7" x14ac:dyDescent="0.2">
      <c r="B77">
        <v>77</v>
      </c>
      <c r="C77">
        <v>13</v>
      </c>
      <c r="D77" s="29" t="s">
        <v>1220</v>
      </c>
      <c r="E77" s="29"/>
      <c r="F77" s="29"/>
      <c r="G77" s="29" t="s">
        <v>1198</v>
      </c>
    </row>
    <row r="78" spans="2:7" x14ac:dyDescent="0.2">
      <c r="B78">
        <v>78</v>
      </c>
      <c r="C78">
        <v>14</v>
      </c>
      <c r="D78" s="29" t="s">
        <v>1240</v>
      </c>
      <c r="E78" s="29"/>
      <c r="F78" s="29"/>
      <c r="G78" s="29" t="s">
        <v>1202</v>
      </c>
    </row>
    <row r="79" spans="2:7" x14ac:dyDescent="0.2">
      <c r="B79">
        <v>79</v>
      </c>
      <c r="C79">
        <v>15</v>
      </c>
      <c r="D79" s="29" t="s">
        <v>1222</v>
      </c>
      <c r="E79" s="29"/>
      <c r="F79" s="29"/>
      <c r="G79" s="29" t="s">
        <v>1206</v>
      </c>
    </row>
    <row r="80" spans="2:7" x14ac:dyDescent="0.2">
      <c r="B80">
        <v>80</v>
      </c>
      <c r="C80">
        <v>16</v>
      </c>
      <c r="D80" s="29" t="s">
        <v>1224</v>
      </c>
      <c r="E80" s="29"/>
      <c r="F80" s="29"/>
      <c r="G80" s="29" t="s">
        <v>1210</v>
      </c>
    </row>
    <row r="81" spans="2:7" x14ac:dyDescent="0.2">
      <c r="B81">
        <v>81</v>
      </c>
      <c r="C81">
        <v>17</v>
      </c>
      <c r="D81" s="22" t="s">
        <v>1181</v>
      </c>
      <c r="E81" s="22"/>
      <c r="F81" s="22"/>
      <c r="G81" t="s">
        <v>1183</v>
      </c>
    </row>
    <row r="82" spans="2:7" x14ac:dyDescent="0.2">
      <c r="B82">
        <v>82</v>
      </c>
      <c r="C82">
        <v>18</v>
      </c>
      <c r="D82" s="22" t="s">
        <v>1185</v>
      </c>
      <c r="E82" s="22"/>
      <c r="F82" s="22"/>
      <c r="G82" t="s">
        <v>1187</v>
      </c>
    </row>
    <row r="83" spans="2:7" x14ac:dyDescent="0.2">
      <c r="B83">
        <v>83</v>
      </c>
      <c r="C83">
        <v>19</v>
      </c>
      <c r="D83" s="22" t="s">
        <v>1189</v>
      </c>
      <c r="E83" s="22"/>
      <c r="F83" s="22"/>
      <c r="G83" t="s">
        <v>1191</v>
      </c>
    </row>
    <row r="84" spans="2:7" x14ac:dyDescent="0.2">
      <c r="B84">
        <v>84</v>
      </c>
      <c r="C84">
        <v>20</v>
      </c>
      <c r="D84" s="22" t="s">
        <v>1193</v>
      </c>
      <c r="E84" s="22"/>
      <c r="F84" s="22"/>
      <c r="G84" t="s">
        <v>1195</v>
      </c>
    </row>
    <row r="85" spans="2:7" x14ac:dyDescent="0.2">
      <c r="B85">
        <v>85</v>
      </c>
      <c r="C85">
        <v>21</v>
      </c>
      <c r="D85" s="22" t="s">
        <v>1197</v>
      </c>
      <c r="E85" s="22"/>
      <c r="F85" s="22"/>
      <c r="G85" t="s">
        <v>1199</v>
      </c>
    </row>
    <row r="86" spans="2:7" x14ac:dyDescent="0.2">
      <c r="B86">
        <v>86</v>
      </c>
      <c r="C86">
        <v>22</v>
      </c>
      <c r="D86" s="22" t="s">
        <v>1201</v>
      </c>
      <c r="E86" s="22"/>
      <c r="F86" s="22"/>
      <c r="G86" t="s">
        <v>1203</v>
      </c>
    </row>
    <row r="87" spans="2:7" x14ac:dyDescent="0.2">
      <c r="B87">
        <v>87</v>
      </c>
      <c r="C87">
        <v>23</v>
      </c>
      <c r="D87" s="22" t="s">
        <v>1205</v>
      </c>
      <c r="E87" s="22"/>
      <c r="F87" s="22"/>
      <c r="G87" t="s">
        <v>1207</v>
      </c>
    </row>
    <row r="88" spans="2:7" x14ac:dyDescent="0.2">
      <c r="B88">
        <v>88</v>
      </c>
      <c r="C88">
        <v>24</v>
      </c>
      <c r="D88" s="22" t="s">
        <v>1209</v>
      </c>
      <c r="E88" s="22"/>
      <c r="F88" s="22"/>
      <c r="G88" t="s">
        <v>1211</v>
      </c>
    </row>
    <row r="89" spans="2:7" x14ac:dyDescent="0.2">
      <c r="B89">
        <v>89</v>
      </c>
      <c r="C89">
        <v>25</v>
      </c>
      <c r="D89" s="22" t="s">
        <v>1213</v>
      </c>
      <c r="E89" s="22"/>
      <c r="F89" s="22"/>
      <c r="G89" t="s">
        <v>1183</v>
      </c>
    </row>
    <row r="90" spans="2:7" x14ac:dyDescent="0.2">
      <c r="B90">
        <v>90</v>
      </c>
      <c r="C90">
        <v>26</v>
      </c>
      <c r="D90" s="22" t="s">
        <v>1215</v>
      </c>
      <c r="E90" s="22"/>
      <c r="F90" s="22"/>
      <c r="G90" t="s">
        <v>1187</v>
      </c>
    </row>
    <row r="91" spans="2:7" x14ac:dyDescent="0.2">
      <c r="B91">
        <v>91</v>
      </c>
      <c r="C91">
        <v>27</v>
      </c>
      <c r="D91" s="22" t="s">
        <v>1217</v>
      </c>
      <c r="E91" s="22"/>
      <c r="F91" s="22"/>
      <c r="G91" t="s">
        <v>1191</v>
      </c>
    </row>
    <row r="92" spans="2:7" x14ac:dyDescent="0.2">
      <c r="B92">
        <v>92</v>
      </c>
      <c r="C92">
        <v>28</v>
      </c>
      <c r="D92" s="22" t="s">
        <v>1219</v>
      </c>
      <c r="E92" s="22"/>
      <c r="F92" s="22"/>
      <c r="G92" t="s">
        <v>1195</v>
      </c>
    </row>
    <row r="93" spans="2:7" x14ac:dyDescent="0.2">
      <c r="B93">
        <v>93</v>
      </c>
      <c r="C93">
        <v>29</v>
      </c>
      <c r="D93" s="22" t="s">
        <v>1221</v>
      </c>
      <c r="E93" s="22"/>
      <c r="F93" s="22"/>
      <c r="G93" t="s">
        <v>1199</v>
      </c>
    </row>
    <row r="94" spans="2:7" x14ac:dyDescent="0.2">
      <c r="B94">
        <v>94</v>
      </c>
      <c r="C94">
        <v>30</v>
      </c>
      <c r="D94" s="22" t="s">
        <v>1241</v>
      </c>
      <c r="E94" s="22"/>
      <c r="F94" s="22"/>
      <c r="G94" t="s">
        <v>1203</v>
      </c>
    </row>
    <row r="95" spans="2:7" x14ac:dyDescent="0.2">
      <c r="B95">
        <v>95</v>
      </c>
      <c r="C95">
        <v>31</v>
      </c>
      <c r="D95" s="22" t="s">
        <v>1223</v>
      </c>
      <c r="E95" s="22"/>
      <c r="F95" s="22"/>
      <c r="G95" t="s">
        <v>1207</v>
      </c>
    </row>
    <row r="96" spans="2:7" x14ac:dyDescent="0.2">
      <c r="B96">
        <v>96</v>
      </c>
      <c r="C96">
        <v>32</v>
      </c>
      <c r="D96" s="22" t="s">
        <v>1225</v>
      </c>
      <c r="E96" s="22"/>
      <c r="F96" s="22"/>
      <c r="G96" t="s">
        <v>1211</v>
      </c>
    </row>
    <row r="97" spans="2:7" x14ac:dyDescent="0.2">
      <c r="B97">
        <v>97</v>
      </c>
      <c r="C97">
        <v>1</v>
      </c>
      <c r="D97" s="29" t="s">
        <v>1180</v>
      </c>
      <c r="E97" s="29"/>
      <c r="F97" s="29"/>
      <c r="G97" s="29" t="s">
        <v>1182</v>
      </c>
    </row>
    <row r="98" spans="2:7" x14ac:dyDescent="0.2">
      <c r="B98">
        <v>98</v>
      </c>
      <c r="C98">
        <v>2</v>
      </c>
      <c r="D98" s="29" t="s">
        <v>1184</v>
      </c>
      <c r="E98" s="29"/>
      <c r="F98" s="29"/>
      <c r="G98" s="29" t="s">
        <v>1186</v>
      </c>
    </row>
    <row r="99" spans="2:7" x14ac:dyDescent="0.2">
      <c r="B99">
        <v>99</v>
      </c>
      <c r="C99">
        <v>3</v>
      </c>
      <c r="D99" s="29" t="s">
        <v>1188</v>
      </c>
      <c r="E99" s="29"/>
      <c r="F99" s="29"/>
      <c r="G99" s="29" t="s">
        <v>1190</v>
      </c>
    </row>
    <row r="100" spans="2:7" x14ac:dyDescent="0.2">
      <c r="B100">
        <v>100</v>
      </c>
      <c r="C100">
        <v>4</v>
      </c>
      <c r="D100" s="29" t="s">
        <v>1192</v>
      </c>
      <c r="E100" s="29"/>
      <c r="F100" s="29"/>
      <c r="G100" s="29" t="s">
        <v>1194</v>
      </c>
    </row>
    <row r="101" spans="2:7" x14ac:dyDescent="0.2">
      <c r="B101">
        <v>101</v>
      </c>
      <c r="C101">
        <v>5</v>
      </c>
      <c r="D101" s="29" t="s">
        <v>1196</v>
      </c>
      <c r="E101" s="29"/>
      <c r="F101" s="29"/>
      <c r="G101" s="29" t="s">
        <v>1198</v>
      </c>
    </row>
    <row r="102" spans="2:7" x14ac:dyDescent="0.2">
      <c r="B102">
        <v>102</v>
      </c>
      <c r="C102">
        <v>6</v>
      </c>
      <c r="D102" s="29" t="s">
        <v>1200</v>
      </c>
      <c r="E102" s="29"/>
      <c r="F102" s="29"/>
      <c r="G102" s="29" t="s">
        <v>1202</v>
      </c>
    </row>
    <row r="103" spans="2:7" x14ac:dyDescent="0.2">
      <c r="B103">
        <v>103</v>
      </c>
      <c r="C103">
        <v>7</v>
      </c>
      <c r="D103" s="29" t="s">
        <v>1204</v>
      </c>
      <c r="E103" s="29"/>
      <c r="F103" s="29"/>
      <c r="G103" s="29" t="s">
        <v>1206</v>
      </c>
    </row>
    <row r="104" spans="2:7" x14ac:dyDescent="0.2">
      <c r="B104">
        <v>104</v>
      </c>
      <c r="C104">
        <v>8</v>
      </c>
      <c r="D104" s="29" t="s">
        <v>1208</v>
      </c>
      <c r="E104" s="29"/>
      <c r="F104" s="29"/>
      <c r="G104" s="29" t="s">
        <v>1210</v>
      </c>
    </row>
    <row r="105" spans="2:7" x14ac:dyDescent="0.2">
      <c r="B105">
        <v>105</v>
      </c>
      <c r="C105">
        <v>9</v>
      </c>
      <c r="D105" s="29" t="s">
        <v>1212</v>
      </c>
      <c r="E105" s="29"/>
      <c r="F105" s="29"/>
      <c r="G105" s="29" t="s">
        <v>1182</v>
      </c>
    </row>
    <row r="106" spans="2:7" x14ac:dyDescent="0.2">
      <c r="B106">
        <v>106</v>
      </c>
      <c r="C106">
        <v>10</v>
      </c>
      <c r="D106" s="29" t="s">
        <v>1214</v>
      </c>
      <c r="E106" s="29"/>
      <c r="F106" s="29"/>
      <c r="G106" s="29" t="s">
        <v>1186</v>
      </c>
    </row>
    <row r="107" spans="2:7" x14ac:dyDescent="0.2">
      <c r="B107">
        <v>107</v>
      </c>
      <c r="C107">
        <v>11</v>
      </c>
      <c r="D107" s="29" t="s">
        <v>1216</v>
      </c>
      <c r="E107" s="29"/>
      <c r="F107" s="29"/>
      <c r="G107" s="29" t="s">
        <v>1190</v>
      </c>
    </row>
    <row r="108" spans="2:7" x14ac:dyDescent="0.2">
      <c r="B108">
        <v>108</v>
      </c>
      <c r="C108">
        <v>12</v>
      </c>
      <c r="D108" s="29" t="s">
        <v>1218</v>
      </c>
      <c r="E108" s="29"/>
      <c r="F108" s="29"/>
      <c r="G108" s="29" t="s">
        <v>1194</v>
      </c>
    </row>
    <row r="109" spans="2:7" x14ac:dyDescent="0.2">
      <c r="B109">
        <v>109</v>
      </c>
      <c r="C109">
        <v>13</v>
      </c>
      <c r="D109" s="29" t="s">
        <v>1220</v>
      </c>
      <c r="E109" s="29"/>
      <c r="F109" s="29"/>
      <c r="G109" s="29" t="s">
        <v>1198</v>
      </c>
    </row>
    <row r="110" spans="2:7" x14ac:dyDescent="0.2">
      <c r="B110">
        <v>110</v>
      </c>
      <c r="C110">
        <v>14</v>
      </c>
      <c r="D110" s="29" t="s">
        <v>1240</v>
      </c>
      <c r="E110" s="29"/>
      <c r="F110" s="29"/>
      <c r="G110" s="29" t="s">
        <v>1202</v>
      </c>
    </row>
    <row r="111" spans="2:7" x14ac:dyDescent="0.2">
      <c r="B111">
        <v>111</v>
      </c>
      <c r="C111">
        <v>15</v>
      </c>
      <c r="D111" s="29" t="s">
        <v>1222</v>
      </c>
      <c r="E111" s="29"/>
      <c r="F111" s="29"/>
      <c r="G111" s="29" t="s">
        <v>1206</v>
      </c>
    </row>
    <row r="112" spans="2:7" x14ac:dyDescent="0.2">
      <c r="B112">
        <v>112</v>
      </c>
      <c r="C112">
        <v>16</v>
      </c>
      <c r="D112" s="29" t="s">
        <v>1224</v>
      </c>
      <c r="E112" s="29"/>
      <c r="F112" s="29"/>
      <c r="G112" s="29" t="s">
        <v>1210</v>
      </c>
    </row>
    <row r="113" spans="2:7" x14ac:dyDescent="0.2">
      <c r="B113">
        <v>113</v>
      </c>
      <c r="C113">
        <v>17</v>
      </c>
      <c r="D113" s="22" t="s">
        <v>1181</v>
      </c>
      <c r="E113" s="22"/>
      <c r="F113" s="22"/>
      <c r="G113" t="s">
        <v>1183</v>
      </c>
    </row>
    <row r="114" spans="2:7" x14ac:dyDescent="0.2">
      <c r="B114">
        <v>114</v>
      </c>
      <c r="C114">
        <v>18</v>
      </c>
      <c r="D114" s="22" t="s">
        <v>1185</v>
      </c>
      <c r="E114" s="22"/>
      <c r="F114" s="22"/>
      <c r="G114" t="s">
        <v>1187</v>
      </c>
    </row>
    <row r="115" spans="2:7" x14ac:dyDescent="0.2">
      <c r="B115">
        <v>115</v>
      </c>
      <c r="C115">
        <v>19</v>
      </c>
      <c r="D115" s="22" t="s">
        <v>1189</v>
      </c>
      <c r="E115" s="22"/>
      <c r="F115" s="22"/>
      <c r="G115" t="s">
        <v>1191</v>
      </c>
    </row>
    <row r="116" spans="2:7" x14ac:dyDescent="0.2">
      <c r="B116">
        <v>116</v>
      </c>
      <c r="C116">
        <v>20</v>
      </c>
      <c r="D116" s="22" t="s">
        <v>1193</v>
      </c>
      <c r="E116" s="22"/>
      <c r="F116" s="22"/>
      <c r="G116" t="s">
        <v>1195</v>
      </c>
    </row>
    <row r="117" spans="2:7" x14ac:dyDescent="0.2">
      <c r="B117">
        <v>117</v>
      </c>
      <c r="C117">
        <v>21</v>
      </c>
      <c r="D117" s="22" t="s">
        <v>1197</v>
      </c>
      <c r="E117" s="22"/>
      <c r="F117" s="22"/>
      <c r="G117" t="s">
        <v>1199</v>
      </c>
    </row>
    <row r="118" spans="2:7" x14ac:dyDescent="0.2">
      <c r="B118">
        <v>118</v>
      </c>
      <c r="C118">
        <v>22</v>
      </c>
      <c r="D118" s="22" t="s">
        <v>1201</v>
      </c>
      <c r="E118" s="22"/>
      <c r="F118" s="22"/>
      <c r="G118" t="s">
        <v>1203</v>
      </c>
    </row>
    <row r="119" spans="2:7" x14ac:dyDescent="0.2">
      <c r="B119">
        <v>119</v>
      </c>
      <c r="C119">
        <v>23</v>
      </c>
      <c r="D119" s="22" t="s">
        <v>1205</v>
      </c>
      <c r="E119" s="22"/>
      <c r="F119" s="22"/>
      <c r="G119" t="s">
        <v>1207</v>
      </c>
    </row>
    <row r="120" spans="2:7" x14ac:dyDescent="0.2">
      <c r="B120">
        <v>120</v>
      </c>
      <c r="C120">
        <v>24</v>
      </c>
      <c r="D120" s="22" t="s">
        <v>1209</v>
      </c>
      <c r="E120" s="22"/>
      <c r="F120" s="22"/>
      <c r="G120" t="s">
        <v>1211</v>
      </c>
    </row>
    <row r="121" spans="2:7" x14ac:dyDescent="0.2">
      <c r="B121">
        <v>121</v>
      </c>
      <c r="C121">
        <v>25</v>
      </c>
      <c r="D121" s="22" t="s">
        <v>1213</v>
      </c>
      <c r="E121" s="22"/>
      <c r="F121" s="22"/>
      <c r="G121" t="s">
        <v>1183</v>
      </c>
    </row>
    <row r="122" spans="2:7" x14ac:dyDescent="0.2">
      <c r="B122">
        <v>122</v>
      </c>
      <c r="C122">
        <v>26</v>
      </c>
      <c r="D122" s="22" t="s">
        <v>1215</v>
      </c>
      <c r="E122" s="22"/>
      <c r="F122" s="22"/>
      <c r="G122" t="s">
        <v>1187</v>
      </c>
    </row>
    <row r="123" spans="2:7" x14ac:dyDescent="0.2">
      <c r="B123">
        <v>123</v>
      </c>
      <c r="C123">
        <v>27</v>
      </c>
      <c r="D123" s="22" t="s">
        <v>1217</v>
      </c>
      <c r="E123" s="22"/>
      <c r="F123" s="22"/>
      <c r="G123" t="s">
        <v>1191</v>
      </c>
    </row>
    <row r="124" spans="2:7" x14ac:dyDescent="0.2">
      <c r="B124">
        <v>124</v>
      </c>
      <c r="C124">
        <v>28</v>
      </c>
      <c r="D124" s="22" t="s">
        <v>1219</v>
      </c>
      <c r="E124" s="22"/>
      <c r="F124" s="22"/>
      <c r="G124" t="s">
        <v>1195</v>
      </c>
    </row>
    <row r="125" spans="2:7" x14ac:dyDescent="0.2">
      <c r="B125">
        <v>125</v>
      </c>
      <c r="C125">
        <v>29</v>
      </c>
      <c r="D125" s="22" t="s">
        <v>1221</v>
      </c>
      <c r="E125" s="22"/>
      <c r="F125" s="22"/>
      <c r="G125" t="s">
        <v>1199</v>
      </c>
    </row>
    <row r="126" spans="2:7" x14ac:dyDescent="0.2">
      <c r="B126">
        <v>126</v>
      </c>
      <c r="C126">
        <v>30</v>
      </c>
      <c r="D126" s="22" t="s">
        <v>1241</v>
      </c>
      <c r="E126" s="22"/>
      <c r="F126" s="22"/>
      <c r="G126" t="s">
        <v>1203</v>
      </c>
    </row>
    <row r="127" spans="2:7" x14ac:dyDescent="0.2">
      <c r="B127">
        <v>127</v>
      </c>
      <c r="C127">
        <v>31</v>
      </c>
      <c r="D127" s="22" t="s">
        <v>1223</v>
      </c>
      <c r="E127" s="22"/>
      <c r="F127" s="22"/>
      <c r="G127" t="s">
        <v>1207</v>
      </c>
    </row>
    <row r="128" spans="2:7" x14ac:dyDescent="0.2">
      <c r="B128">
        <v>128</v>
      </c>
      <c r="C128">
        <v>32</v>
      </c>
      <c r="D128" s="22" t="s">
        <v>1225</v>
      </c>
      <c r="E128" s="22"/>
      <c r="F128" s="22"/>
      <c r="G128" t="s">
        <v>1211</v>
      </c>
    </row>
    <row r="129" spans="2:16" x14ac:dyDescent="0.2">
      <c r="B129">
        <v>129</v>
      </c>
      <c r="C129">
        <v>1</v>
      </c>
      <c r="D129" s="29" t="s">
        <v>1180</v>
      </c>
      <c r="E129" s="29"/>
      <c r="F129" s="29"/>
      <c r="G129" s="29" t="s">
        <v>1182</v>
      </c>
      <c r="H129" s="29"/>
      <c r="I129" s="29" t="s">
        <v>1178</v>
      </c>
    </row>
    <row r="130" spans="2:16" x14ac:dyDescent="0.2">
      <c r="B130">
        <v>130</v>
      </c>
      <c r="C130">
        <v>2</v>
      </c>
      <c r="D130" s="29" t="s">
        <v>1184</v>
      </c>
      <c r="E130" s="29"/>
      <c r="F130" s="29"/>
      <c r="G130" s="29" t="s">
        <v>1186</v>
      </c>
      <c r="H130" s="29"/>
    </row>
    <row r="131" spans="2:16" x14ac:dyDescent="0.2">
      <c r="B131">
        <v>131</v>
      </c>
      <c r="C131">
        <v>3</v>
      </c>
      <c r="D131" s="29" t="s">
        <v>1188</v>
      </c>
      <c r="E131" s="29"/>
      <c r="F131" s="29"/>
      <c r="G131" s="29" t="s">
        <v>1190</v>
      </c>
      <c r="H131" s="29"/>
      <c r="P131" t="s">
        <v>1177</v>
      </c>
    </row>
    <row r="132" spans="2:16" x14ac:dyDescent="0.2">
      <c r="B132">
        <v>132</v>
      </c>
      <c r="C132">
        <v>4</v>
      </c>
      <c r="D132" s="29" t="s">
        <v>1192</v>
      </c>
      <c r="E132" s="29"/>
      <c r="F132" s="29"/>
      <c r="G132" s="29" t="s">
        <v>1194</v>
      </c>
      <c r="H132" s="29"/>
    </row>
    <row r="133" spans="2:16" x14ac:dyDescent="0.2">
      <c r="B133">
        <v>133</v>
      </c>
      <c r="C133">
        <v>5</v>
      </c>
      <c r="D133" s="29" t="s">
        <v>1196</v>
      </c>
      <c r="E133" s="29"/>
      <c r="F133" s="29"/>
      <c r="G133" s="29" t="s">
        <v>1198</v>
      </c>
      <c r="H133" s="29"/>
    </row>
    <row r="134" spans="2:16" x14ac:dyDescent="0.2">
      <c r="B134">
        <v>134</v>
      </c>
      <c r="C134">
        <v>6</v>
      </c>
      <c r="D134" s="29" t="s">
        <v>1200</v>
      </c>
      <c r="E134" s="29"/>
      <c r="F134" s="29"/>
      <c r="G134" s="29" t="s">
        <v>1202</v>
      </c>
      <c r="H134" s="29"/>
    </row>
    <row r="135" spans="2:16" x14ac:dyDescent="0.2">
      <c r="B135">
        <v>135</v>
      </c>
      <c r="C135">
        <v>7</v>
      </c>
      <c r="D135" s="29" t="s">
        <v>1204</v>
      </c>
      <c r="E135" s="29"/>
      <c r="F135" s="29"/>
      <c r="G135" s="29" t="s">
        <v>1206</v>
      </c>
      <c r="H135" s="29"/>
    </row>
    <row r="136" spans="2:16" x14ac:dyDescent="0.2">
      <c r="B136">
        <v>136</v>
      </c>
      <c r="C136">
        <v>8</v>
      </c>
      <c r="D136" s="29" t="s">
        <v>1208</v>
      </c>
      <c r="E136" s="29"/>
      <c r="F136" s="29"/>
      <c r="G136" s="29" t="s">
        <v>1210</v>
      </c>
      <c r="H136" s="29"/>
    </row>
    <row r="137" spans="2:16" x14ac:dyDescent="0.2">
      <c r="B137">
        <v>137</v>
      </c>
      <c r="C137">
        <v>9</v>
      </c>
      <c r="D137" s="29" t="s">
        <v>1212</v>
      </c>
      <c r="E137" s="29"/>
      <c r="F137" s="29"/>
      <c r="G137" s="29" t="s">
        <v>1182</v>
      </c>
      <c r="H137" s="29"/>
      <c r="I137" s="29" t="s">
        <v>1178</v>
      </c>
    </row>
    <row r="138" spans="2:16" x14ac:dyDescent="0.2">
      <c r="B138">
        <v>138</v>
      </c>
      <c r="C138">
        <v>10</v>
      </c>
      <c r="D138" s="29" t="s">
        <v>1214</v>
      </c>
      <c r="E138" s="29"/>
      <c r="F138" s="29"/>
      <c r="G138" s="29" t="s">
        <v>1186</v>
      </c>
      <c r="H138" s="29"/>
    </row>
    <row r="139" spans="2:16" x14ac:dyDescent="0.2">
      <c r="B139">
        <v>139</v>
      </c>
      <c r="C139">
        <v>11</v>
      </c>
      <c r="D139" s="29" t="s">
        <v>1216</v>
      </c>
      <c r="E139" s="29"/>
      <c r="F139" s="29"/>
      <c r="G139" s="29" t="s">
        <v>1190</v>
      </c>
      <c r="H139" s="29"/>
    </row>
    <row r="140" spans="2:16" x14ac:dyDescent="0.2">
      <c r="B140">
        <v>140</v>
      </c>
      <c r="C140">
        <v>12</v>
      </c>
      <c r="D140" s="29" t="s">
        <v>1218</v>
      </c>
      <c r="E140" s="29"/>
      <c r="F140" s="29"/>
      <c r="G140" s="29" t="s">
        <v>1194</v>
      </c>
      <c r="H140" s="29"/>
      <c r="I140" s="29" t="s">
        <v>1179</v>
      </c>
    </row>
    <row r="141" spans="2:16" x14ac:dyDescent="0.2">
      <c r="B141">
        <v>141</v>
      </c>
      <c r="C141">
        <v>13</v>
      </c>
      <c r="D141" s="29" t="s">
        <v>1220</v>
      </c>
      <c r="E141" s="29"/>
      <c r="F141" s="29"/>
      <c r="G141" s="29" t="s">
        <v>1198</v>
      </c>
      <c r="H141" s="29"/>
    </row>
    <row r="142" spans="2:16" x14ac:dyDescent="0.2">
      <c r="B142">
        <v>142</v>
      </c>
      <c r="C142">
        <v>14</v>
      </c>
      <c r="D142" s="29" t="s">
        <v>1240</v>
      </c>
      <c r="E142" s="29"/>
      <c r="F142" s="29"/>
      <c r="G142" s="29" t="s">
        <v>1202</v>
      </c>
      <c r="H142" s="29"/>
    </row>
    <row r="143" spans="2:16" x14ac:dyDescent="0.2">
      <c r="B143">
        <v>143</v>
      </c>
      <c r="C143">
        <v>15</v>
      </c>
      <c r="D143" s="29" t="s">
        <v>1222</v>
      </c>
      <c r="E143" s="29"/>
      <c r="F143" s="29"/>
      <c r="G143" s="29" t="s">
        <v>1206</v>
      </c>
      <c r="H143" s="29"/>
    </row>
    <row r="144" spans="2:16" x14ac:dyDescent="0.2">
      <c r="B144">
        <v>144</v>
      </c>
      <c r="C144">
        <v>16</v>
      </c>
      <c r="D144" s="29" t="s">
        <v>1224</v>
      </c>
      <c r="E144" s="29"/>
      <c r="F144" s="29"/>
      <c r="G144" s="29" t="s">
        <v>1210</v>
      </c>
      <c r="H144" s="29"/>
    </row>
    <row r="145" spans="2:7" x14ac:dyDescent="0.2">
      <c r="B145">
        <v>145</v>
      </c>
      <c r="C145">
        <v>17</v>
      </c>
      <c r="D145" s="22" t="s">
        <v>1181</v>
      </c>
      <c r="E145" s="22"/>
      <c r="F145" s="22"/>
      <c r="G145" t="s">
        <v>1183</v>
      </c>
    </row>
    <row r="146" spans="2:7" x14ac:dyDescent="0.2">
      <c r="B146">
        <v>146</v>
      </c>
      <c r="C146">
        <v>18</v>
      </c>
      <c r="D146" s="22" t="s">
        <v>1185</v>
      </c>
      <c r="E146" s="22"/>
      <c r="F146" s="22"/>
      <c r="G146" t="s">
        <v>1187</v>
      </c>
    </row>
    <row r="147" spans="2:7" x14ac:dyDescent="0.2">
      <c r="B147">
        <v>147</v>
      </c>
      <c r="C147">
        <v>19</v>
      </c>
      <c r="D147" s="22" t="s">
        <v>1189</v>
      </c>
      <c r="E147" s="22"/>
      <c r="F147" s="22"/>
      <c r="G147" t="s">
        <v>1191</v>
      </c>
    </row>
    <row r="148" spans="2:7" x14ac:dyDescent="0.2">
      <c r="B148">
        <v>148</v>
      </c>
      <c r="C148">
        <v>20</v>
      </c>
      <c r="D148" s="22" t="s">
        <v>1193</v>
      </c>
      <c r="E148" s="22"/>
      <c r="F148" s="22"/>
      <c r="G148" t="s">
        <v>1195</v>
      </c>
    </row>
    <row r="149" spans="2:7" x14ac:dyDescent="0.2">
      <c r="B149">
        <v>149</v>
      </c>
      <c r="C149">
        <v>21</v>
      </c>
      <c r="D149" s="22" t="s">
        <v>1197</v>
      </c>
      <c r="E149" s="22"/>
      <c r="F149" s="22"/>
      <c r="G149" t="s">
        <v>1199</v>
      </c>
    </row>
    <row r="150" spans="2:7" x14ac:dyDescent="0.2">
      <c r="B150">
        <v>150</v>
      </c>
      <c r="C150">
        <v>22</v>
      </c>
      <c r="D150" s="22" t="s">
        <v>1201</v>
      </c>
      <c r="E150" s="22"/>
      <c r="F150" s="22"/>
      <c r="G150" t="s">
        <v>1203</v>
      </c>
    </row>
    <row r="151" spans="2:7" x14ac:dyDescent="0.2">
      <c r="B151">
        <v>151</v>
      </c>
      <c r="C151">
        <v>23</v>
      </c>
      <c r="D151" s="22" t="s">
        <v>1205</v>
      </c>
      <c r="E151" s="22"/>
      <c r="F151" s="22"/>
      <c r="G151" t="s">
        <v>1207</v>
      </c>
    </row>
    <row r="152" spans="2:7" x14ac:dyDescent="0.2">
      <c r="B152">
        <v>152</v>
      </c>
      <c r="C152">
        <v>24</v>
      </c>
      <c r="D152" s="22" t="s">
        <v>1209</v>
      </c>
      <c r="E152" s="22"/>
      <c r="F152" s="22"/>
      <c r="G152" t="s">
        <v>1211</v>
      </c>
    </row>
    <row r="153" spans="2:7" x14ac:dyDescent="0.2">
      <c r="B153">
        <v>153</v>
      </c>
      <c r="C153">
        <v>25</v>
      </c>
      <c r="D153" s="22" t="s">
        <v>1213</v>
      </c>
      <c r="E153" s="22"/>
      <c r="F153" s="22"/>
      <c r="G153" t="s">
        <v>1183</v>
      </c>
    </row>
    <row r="154" spans="2:7" x14ac:dyDescent="0.2">
      <c r="B154">
        <v>154</v>
      </c>
      <c r="C154">
        <v>26</v>
      </c>
      <c r="D154" s="22" t="s">
        <v>1215</v>
      </c>
      <c r="E154" s="22"/>
      <c r="F154" s="22"/>
      <c r="G154" t="s">
        <v>1187</v>
      </c>
    </row>
    <row r="155" spans="2:7" x14ac:dyDescent="0.2">
      <c r="B155">
        <v>155</v>
      </c>
      <c r="C155">
        <v>27</v>
      </c>
      <c r="D155" s="22" t="s">
        <v>1217</v>
      </c>
      <c r="E155" s="22"/>
      <c r="F155" s="22"/>
      <c r="G155" t="s">
        <v>1191</v>
      </c>
    </row>
    <row r="156" spans="2:7" x14ac:dyDescent="0.2">
      <c r="B156">
        <v>156</v>
      </c>
      <c r="C156">
        <v>28</v>
      </c>
      <c r="D156" s="22" t="s">
        <v>1219</v>
      </c>
      <c r="E156" s="22"/>
      <c r="F156" s="22"/>
      <c r="G156" t="s">
        <v>1195</v>
      </c>
    </row>
    <row r="157" spans="2:7" x14ac:dyDescent="0.2">
      <c r="B157">
        <v>157</v>
      </c>
      <c r="C157">
        <v>29</v>
      </c>
      <c r="D157" s="22" t="s">
        <v>1221</v>
      </c>
      <c r="E157" s="22"/>
      <c r="F157" s="22"/>
      <c r="G157" t="s">
        <v>1199</v>
      </c>
    </row>
    <row r="158" spans="2:7" x14ac:dyDescent="0.2">
      <c r="B158">
        <v>158</v>
      </c>
      <c r="C158">
        <v>30</v>
      </c>
      <c r="D158" s="22" t="s">
        <v>1241</v>
      </c>
      <c r="E158" s="22"/>
      <c r="F158" s="22"/>
      <c r="G158" t="s">
        <v>1203</v>
      </c>
    </row>
    <row r="159" spans="2:7" x14ac:dyDescent="0.2">
      <c r="B159">
        <v>159</v>
      </c>
      <c r="C159">
        <v>31</v>
      </c>
      <c r="D159" s="22" t="s">
        <v>1223</v>
      </c>
      <c r="E159" s="22"/>
      <c r="F159" s="22"/>
      <c r="G159" t="s">
        <v>1207</v>
      </c>
    </row>
    <row r="160" spans="2:7" x14ac:dyDescent="0.2">
      <c r="B160">
        <v>160</v>
      </c>
      <c r="C160">
        <v>32</v>
      </c>
      <c r="D160" s="22" t="s">
        <v>1225</v>
      </c>
      <c r="E160" s="22"/>
      <c r="F160" s="22"/>
      <c r="G160" t="s">
        <v>1211</v>
      </c>
    </row>
    <row r="162" spans="1:25" x14ac:dyDescent="0.2">
      <c r="B162" t="s">
        <v>1226</v>
      </c>
      <c r="D162" s="22" t="s">
        <v>1239</v>
      </c>
      <c r="E162" s="22"/>
      <c r="F162" s="22" t="s">
        <v>1239</v>
      </c>
      <c r="G162" t="s">
        <v>1236</v>
      </c>
      <c r="H162" t="s">
        <v>1237</v>
      </c>
      <c r="I162" t="s">
        <v>1238</v>
      </c>
      <c r="J162" t="s">
        <v>1243</v>
      </c>
      <c r="Q162" t="s">
        <v>1244</v>
      </c>
      <c r="S162" s="22" t="s">
        <v>1239</v>
      </c>
      <c r="T162" s="22"/>
      <c r="U162" s="22" t="s">
        <v>1239</v>
      </c>
      <c r="V162" t="s">
        <v>1236</v>
      </c>
      <c r="W162" t="s">
        <v>1237</v>
      </c>
      <c r="X162" t="s">
        <v>1238</v>
      </c>
      <c r="Y162" t="s">
        <v>1243</v>
      </c>
    </row>
    <row r="163" spans="1:25" x14ac:dyDescent="0.2">
      <c r="A163" t="s">
        <v>1226</v>
      </c>
      <c r="B163" s="29" t="s">
        <v>1182</v>
      </c>
      <c r="C163" t="str">
        <f>LEFT(B163,5)</f>
        <v>Renan</v>
      </c>
      <c r="D163" s="22" t="str">
        <f>VLOOKUP(C163,audio_list_stym!$A$3:$E$18,5,FALSE)</f>
        <v>Ackee</v>
      </c>
      <c r="E163" s="22">
        <v>1</v>
      </c>
      <c r="F163" s="22" t="str">
        <f>D163&amp;E163</f>
        <v>Ackee1</v>
      </c>
      <c r="G163">
        <v>1</v>
      </c>
      <c r="H163" s="30">
        <f>IF(G163&lt;4,G163+1,G163-1)</f>
        <v>2</v>
      </c>
      <c r="I163">
        <f>G163+2</f>
        <v>3</v>
      </c>
      <c r="J163">
        <f>G163+3</f>
        <v>4</v>
      </c>
      <c r="K163">
        <v>1</v>
      </c>
      <c r="L163" t="s">
        <v>1227</v>
      </c>
      <c r="M163">
        <f t="shared" ref="M163:M170" ca="1" si="0">RAND()</f>
        <v>0.25800001966416974</v>
      </c>
      <c r="N163" t="s">
        <v>670</v>
      </c>
      <c r="O163">
        <v>1</v>
      </c>
      <c r="P163" t="s">
        <v>1244</v>
      </c>
      <c r="Q163" s="29" t="s">
        <v>1182</v>
      </c>
      <c r="R163" t="str">
        <f>LEFT(Q163,5)</f>
        <v>Renan</v>
      </c>
      <c r="S163" s="22" t="str">
        <f>VLOOKUP(R163,audio_list_stym!$A$3:$H$18,7,FALSE)</f>
        <v>Ake</v>
      </c>
      <c r="T163" s="22">
        <v>1</v>
      </c>
      <c r="U163" s="22" t="str">
        <f>S163&amp;T163</f>
        <v>Ake1</v>
      </c>
      <c r="V163" t="s">
        <v>1227</v>
      </c>
    </row>
    <row r="164" spans="1:25" x14ac:dyDescent="0.2">
      <c r="B164" s="29" t="s">
        <v>1182</v>
      </c>
      <c r="C164" t="str">
        <f t="shared" ref="C164:C227" si="1">LEFT(B164,5)</f>
        <v>Renan</v>
      </c>
      <c r="D164" s="22" t="str">
        <f>VLOOKUP(C164,audio_list_stym!$A$3:$E$18,5,FALSE)</f>
        <v>Ackee</v>
      </c>
      <c r="E164" s="22">
        <v>2</v>
      </c>
      <c r="F164" s="22" t="str">
        <f t="shared" ref="F164:F170" si="2">D164&amp;E164</f>
        <v>Ackee2</v>
      </c>
      <c r="G164" s="30">
        <f>IF(H164&lt;4,H164+1,H164-1)</f>
        <v>2</v>
      </c>
      <c r="H164">
        <f>VLOOKUP(D164,$N$163:$O$170,2,FALSE)</f>
        <v>1</v>
      </c>
      <c r="I164">
        <f>H164+2</f>
        <v>3</v>
      </c>
      <c r="J164">
        <f>H164+3</f>
        <v>4</v>
      </c>
      <c r="K164">
        <v>2</v>
      </c>
      <c r="M164">
        <f t="shared" ca="1" si="0"/>
        <v>6.1325875141130526E-2</v>
      </c>
      <c r="N164" t="s">
        <v>671</v>
      </c>
      <c r="O164">
        <v>2</v>
      </c>
      <c r="Q164" s="29" t="s">
        <v>1182</v>
      </c>
      <c r="R164" t="str">
        <f t="shared" ref="R164:R170" si="3">LEFT(Q164,5)</f>
        <v>Renan</v>
      </c>
      <c r="S164" s="22" t="str">
        <f>VLOOKUP(R164,audio_list_stym!$A$3:$H$18,7,FALSE)</f>
        <v>Ake</v>
      </c>
      <c r="T164" s="22">
        <v>2</v>
      </c>
      <c r="U164" s="22" t="str">
        <f t="shared" ref="U164:U170" si="4">S164&amp;T164</f>
        <v>Ake2</v>
      </c>
    </row>
    <row r="165" spans="1:25" x14ac:dyDescent="0.2">
      <c r="B165" s="29" t="s">
        <v>1182</v>
      </c>
      <c r="C165" t="str">
        <f t="shared" si="1"/>
        <v>Renan</v>
      </c>
      <c r="D165" s="22" t="str">
        <f>VLOOKUP(C165,audio_list_stym!$A$3:$E$18,5,FALSE)</f>
        <v>Ackee</v>
      </c>
      <c r="E165" s="22">
        <v>3</v>
      </c>
      <c r="F165" s="22" t="str">
        <f t="shared" si="2"/>
        <v>Ackee3</v>
      </c>
      <c r="G165" s="30">
        <f>IF(I165&lt;4,I165+1,I165-1)</f>
        <v>2</v>
      </c>
      <c r="H165" s="30">
        <f>IF(I165&lt;4,I165+2,I165-2)</f>
        <v>3</v>
      </c>
      <c r="I165">
        <f>VLOOKUP(D165,$N$163:$O$170,2,FALSE)</f>
        <v>1</v>
      </c>
      <c r="J165">
        <f>I165+3</f>
        <v>4</v>
      </c>
      <c r="K165">
        <v>3</v>
      </c>
      <c r="M165">
        <f t="shared" ca="1" si="0"/>
        <v>6.1089029071618395E-2</v>
      </c>
      <c r="N165" t="s">
        <v>672</v>
      </c>
      <c r="O165">
        <v>3</v>
      </c>
      <c r="Q165" s="29" t="s">
        <v>1182</v>
      </c>
      <c r="R165" t="str">
        <f t="shared" si="3"/>
        <v>Renan</v>
      </c>
      <c r="S165" s="22" t="str">
        <f>VLOOKUP(R165,audio_list_stym!$A$3:$H$18,7,FALSE)</f>
        <v>Ake</v>
      </c>
      <c r="T165" s="22">
        <v>3</v>
      </c>
      <c r="U165" s="22" t="str">
        <f t="shared" si="4"/>
        <v>Ake3</v>
      </c>
    </row>
    <row r="166" spans="1:25" x14ac:dyDescent="0.2">
      <c r="B166" s="29" t="s">
        <v>1182</v>
      </c>
      <c r="C166" t="str">
        <f t="shared" si="1"/>
        <v>Renan</v>
      </c>
      <c r="D166" s="22" t="str">
        <f>VLOOKUP(C166,audio_list_stym!$A$3:$E$18,5,FALSE)</f>
        <v>Ackee</v>
      </c>
      <c r="E166" s="22">
        <v>4</v>
      </c>
      <c r="F166" s="22" t="str">
        <f t="shared" si="2"/>
        <v>Ackee4</v>
      </c>
      <c r="G166" s="30">
        <f>IF(J166&lt;4,J166+1,J166-1)</f>
        <v>2</v>
      </c>
      <c r="H166" s="30">
        <f>IF(J166&lt;4,J166+2,J166-2)</f>
        <v>3</v>
      </c>
      <c r="I166" s="30">
        <f>IF(J166&lt;4,J166+3,J166-3)</f>
        <v>4</v>
      </c>
      <c r="J166">
        <f>VLOOKUP(D166,$N$163:$O$170,2,FALSE)</f>
        <v>1</v>
      </c>
      <c r="K166">
        <v>4</v>
      </c>
      <c r="M166">
        <f t="shared" ca="1" si="0"/>
        <v>0.58348719430785723</v>
      </c>
      <c r="N166" t="s">
        <v>673</v>
      </c>
      <c r="O166">
        <v>4</v>
      </c>
      <c r="Q166" s="29" t="s">
        <v>1182</v>
      </c>
      <c r="R166" t="str">
        <f t="shared" si="3"/>
        <v>Renan</v>
      </c>
      <c r="S166" s="22" t="str">
        <f>VLOOKUP(R166,audio_list_stym!$A$3:$H$18,7,FALSE)</f>
        <v>Ake</v>
      </c>
      <c r="T166" s="22">
        <v>4</v>
      </c>
      <c r="U166" s="22" t="str">
        <f t="shared" si="4"/>
        <v>Ake4</v>
      </c>
    </row>
    <row r="167" spans="1:25" x14ac:dyDescent="0.2">
      <c r="B167" s="29" t="s">
        <v>1198</v>
      </c>
      <c r="C167" t="str">
        <f t="shared" si="1"/>
        <v>Codis</v>
      </c>
      <c r="D167" s="22" t="str">
        <f>VLOOKUP(C167,audio_list_stym!$A$3:$E$18,5,FALSE)</f>
        <v>Noni</v>
      </c>
      <c r="E167" s="22">
        <v>1</v>
      </c>
      <c r="F167" s="22" t="str">
        <f t="shared" si="2"/>
        <v>Noni1</v>
      </c>
      <c r="G167">
        <f>VLOOKUP(D167,$N$163:$O$170,2,FALSE)</f>
        <v>5</v>
      </c>
      <c r="H167" s="30">
        <f>IF(G167&lt;4,G167+1,G167-1)</f>
        <v>4</v>
      </c>
      <c r="I167">
        <f>G167+2</f>
        <v>7</v>
      </c>
      <c r="J167">
        <f>G167+3</f>
        <v>8</v>
      </c>
      <c r="K167">
        <v>1</v>
      </c>
      <c r="M167">
        <f t="shared" ca="1" si="0"/>
        <v>0.32567821974705335</v>
      </c>
      <c r="N167" t="s">
        <v>674</v>
      </c>
      <c r="O167">
        <v>5</v>
      </c>
      <c r="Q167" s="29" t="s">
        <v>1198</v>
      </c>
      <c r="R167" t="str">
        <f t="shared" si="3"/>
        <v>Codis</v>
      </c>
      <c r="S167" s="22" t="str">
        <f>VLOOKUP(R167,audio_list_stym!$A$3:$H$18,7,FALSE)</f>
        <v>Sapota</v>
      </c>
      <c r="T167" s="22">
        <v>1</v>
      </c>
      <c r="U167" s="22" t="str">
        <f t="shared" si="4"/>
        <v>Sapota1</v>
      </c>
    </row>
    <row r="168" spans="1:25" x14ac:dyDescent="0.2">
      <c r="B168" s="29" t="s">
        <v>1198</v>
      </c>
      <c r="C168" t="str">
        <f t="shared" si="1"/>
        <v>Codis</v>
      </c>
      <c r="D168" s="22" t="str">
        <f>VLOOKUP(C168,audio_list_stym!$A$3:$E$18,5,FALSE)</f>
        <v>Noni</v>
      </c>
      <c r="E168" s="22">
        <v>2</v>
      </c>
      <c r="F168" s="22" t="str">
        <f t="shared" si="2"/>
        <v>Noni2</v>
      </c>
      <c r="G168" s="30">
        <f>IF(H168&lt;4,H168+1,H168-1)</f>
        <v>4</v>
      </c>
      <c r="H168">
        <f>VLOOKUP(D168,$N$163:$O$170,2,FALSE)</f>
        <v>5</v>
      </c>
      <c r="I168">
        <f>H168+2</f>
        <v>7</v>
      </c>
      <c r="J168">
        <f>H168+3</f>
        <v>8</v>
      </c>
      <c r="K168">
        <v>2</v>
      </c>
      <c r="M168">
        <f t="shared" ca="1" si="0"/>
        <v>0.46972445381317829</v>
      </c>
      <c r="N168" t="s">
        <v>675</v>
      </c>
      <c r="O168">
        <v>6</v>
      </c>
      <c r="Q168" s="29" t="s">
        <v>1198</v>
      </c>
      <c r="R168" t="str">
        <f t="shared" si="3"/>
        <v>Codis</v>
      </c>
      <c r="S168" s="22" t="str">
        <f>VLOOKUP(R168,audio_list_stym!$A$3:$H$18,7,FALSE)</f>
        <v>Sapota</v>
      </c>
      <c r="T168" s="22">
        <v>2</v>
      </c>
      <c r="U168" s="22" t="str">
        <f t="shared" si="4"/>
        <v>Sapota2</v>
      </c>
    </row>
    <row r="169" spans="1:25" x14ac:dyDescent="0.2">
      <c r="B169" s="29" t="s">
        <v>1198</v>
      </c>
      <c r="C169" t="str">
        <f t="shared" si="1"/>
        <v>Codis</v>
      </c>
      <c r="D169" s="22" t="str">
        <f>VLOOKUP(C169,audio_list_stym!$A$3:$E$18,5,FALSE)</f>
        <v>Noni</v>
      </c>
      <c r="E169" s="22">
        <v>3</v>
      </c>
      <c r="F169" s="22" t="str">
        <f t="shared" si="2"/>
        <v>Noni3</v>
      </c>
      <c r="G169" s="30">
        <f>IF(I169&lt;4,I169+1,I169-1)</f>
        <v>4</v>
      </c>
      <c r="H169" s="30">
        <f>IF(I169&lt;4,I169+2,I169-2)</f>
        <v>3</v>
      </c>
      <c r="I169">
        <f>VLOOKUP(D169,$N$163:$O$170,2,FALSE)</f>
        <v>5</v>
      </c>
      <c r="J169">
        <f>I169+3</f>
        <v>8</v>
      </c>
      <c r="K169">
        <v>3</v>
      </c>
      <c r="M169">
        <f t="shared" ca="1" si="0"/>
        <v>0.39154617536428227</v>
      </c>
      <c r="N169" t="s">
        <v>676</v>
      </c>
      <c r="O169">
        <v>7</v>
      </c>
      <c r="Q169" s="29" t="s">
        <v>1198</v>
      </c>
      <c r="R169" t="str">
        <f t="shared" si="3"/>
        <v>Codis</v>
      </c>
      <c r="S169" s="22" t="str">
        <f>VLOOKUP(R169,audio_list_stym!$A$3:$H$18,7,FALSE)</f>
        <v>Sapota</v>
      </c>
      <c r="T169" s="22">
        <v>3</v>
      </c>
      <c r="U169" s="22" t="str">
        <f t="shared" si="4"/>
        <v>Sapota3</v>
      </c>
    </row>
    <row r="170" spans="1:25" x14ac:dyDescent="0.2">
      <c r="B170" s="29" t="s">
        <v>1198</v>
      </c>
      <c r="C170" t="str">
        <f t="shared" si="1"/>
        <v>Codis</v>
      </c>
      <c r="D170" s="22" t="str">
        <f>VLOOKUP(C170,audio_list_stym!$A$3:$E$18,5,FALSE)</f>
        <v>Noni</v>
      </c>
      <c r="E170" s="22">
        <v>4</v>
      </c>
      <c r="F170" s="22" t="str">
        <f t="shared" si="2"/>
        <v>Noni4</v>
      </c>
      <c r="G170" s="30">
        <f>IF(J170&lt;4,J170+1,J170-1)</f>
        <v>4</v>
      </c>
      <c r="H170" s="30">
        <f>IF(J170&lt;4,J170+2,J170-2)</f>
        <v>3</v>
      </c>
      <c r="I170" s="30">
        <f>IF(J170&lt;4,J170+3,J170-3)</f>
        <v>2</v>
      </c>
      <c r="J170">
        <f>VLOOKUP(D170,$N$163:$O$170,2,FALSE)</f>
        <v>5</v>
      </c>
      <c r="K170">
        <v>4</v>
      </c>
      <c r="M170">
        <f t="shared" ca="1" si="0"/>
        <v>0.8105881767318377</v>
      </c>
      <c r="N170" t="s">
        <v>677</v>
      </c>
      <c r="O170">
        <v>8</v>
      </c>
      <c r="Q170" s="29" t="s">
        <v>1198</v>
      </c>
      <c r="R170" t="str">
        <f t="shared" si="3"/>
        <v>Codis</v>
      </c>
      <c r="S170" s="22" t="str">
        <f>VLOOKUP(R170,audio_list_stym!$A$3:$H$18,7,FALSE)</f>
        <v>Sapota</v>
      </c>
      <c r="T170" s="22">
        <v>4</v>
      </c>
      <c r="U170" s="22" t="str">
        <f t="shared" si="4"/>
        <v>Sapota4</v>
      </c>
    </row>
    <row r="171" spans="1:25" x14ac:dyDescent="0.2">
      <c r="B171" s="29"/>
      <c r="D171" s="22"/>
      <c r="E171" s="22"/>
      <c r="F171" s="22"/>
      <c r="Q171" s="29"/>
      <c r="S171" s="22"/>
      <c r="T171" s="22"/>
      <c r="U171" s="22"/>
    </row>
    <row r="172" spans="1:25" x14ac:dyDescent="0.2">
      <c r="B172" s="29" t="s">
        <v>1198</v>
      </c>
      <c r="C172" t="str">
        <f t="shared" si="1"/>
        <v>Codis</v>
      </c>
      <c r="D172" s="22" t="str">
        <f>VLOOKUP(C172,audio_list_stym!$A$3:$E$18,5,FALSE)</f>
        <v>Noni</v>
      </c>
      <c r="E172" s="22">
        <v>1</v>
      </c>
      <c r="F172" s="22" t="str">
        <f t="shared" ref="F172:F234" si="5">D172&amp;E172</f>
        <v>Noni1</v>
      </c>
      <c r="G172" t="s">
        <v>1230</v>
      </c>
      <c r="K172">
        <v>1</v>
      </c>
      <c r="L172" t="s">
        <v>1230</v>
      </c>
      <c r="Q172" s="29" t="s">
        <v>1198</v>
      </c>
      <c r="R172" t="str">
        <f t="shared" ref="R172:R234" si="6">LEFT(Q172,5)</f>
        <v>Codis</v>
      </c>
      <c r="S172" s="22" t="str">
        <f>VLOOKUP(R172,audio_list_stym!$A$3:$H$18,7,FALSE)</f>
        <v>Sapota</v>
      </c>
      <c r="T172" s="22">
        <v>1</v>
      </c>
      <c r="U172" s="22" t="str">
        <f t="shared" ref="U172:U234" si="7">S172&amp;T172</f>
        <v>Sapota1</v>
      </c>
    </row>
    <row r="173" spans="1:25" x14ac:dyDescent="0.2">
      <c r="B173" s="29" t="s">
        <v>1190</v>
      </c>
      <c r="C173" t="str">
        <f t="shared" si="1"/>
        <v>Liroh</v>
      </c>
      <c r="D173" s="22" t="str">
        <f>VLOOKUP(C173,audio_list_stym!$A$3:$E$18,5,FALSE)</f>
        <v>Finger</v>
      </c>
      <c r="E173" s="22">
        <v>1</v>
      </c>
      <c r="F173" s="22" t="str">
        <f t="shared" si="5"/>
        <v>Finger1</v>
      </c>
      <c r="G173" t="s">
        <v>1231</v>
      </c>
      <c r="K173">
        <v>1</v>
      </c>
      <c r="L173" t="s">
        <v>1231</v>
      </c>
      <c r="Q173" s="29" t="s">
        <v>1190</v>
      </c>
      <c r="R173" t="str">
        <f t="shared" si="6"/>
        <v>Liroh</v>
      </c>
      <c r="S173" s="22" t="str">
        <f>VLOOKUP(R173,audio_list_stym!$A$3:$H$18,7,FALSE)</f>
        <v>Gac</v>
      </c>
      <c r="T173" s="22">
        <v>1</v>
      </c>
      <c r="U173" s="22" t="str">
        <f t="shared" si="7"/>
        <v>Gac1</v>
      </c>
    </row>
    <row r="174" spans="1:25" x14ac:dyDescent="0.2">
      <c r="B174" s="29" t="s">
        <v>1194</v>
      </c>
      <c r="C174" t="str">
        <f t="shared" si="1"/>
        <v>Fimon</v>
      </c>
      <c r="D174" s="22" t="str">
        <f>VLOOKUP(C174,audio_list_stym!$A$3:$E$18,5,FALSE)</f>
        <v>Gac</v>
      </c>
      <c r="E174" s="22">
        <v>1</v>
      </c>
      <c r="F174" s="22" t="str">
        <f t="shared" si="5"/>
        <v>Gac1</v>
      </c>
      <c r="G174" t="s">
        <v>1232</v>
      </c>
      <c r="K174">
        <v>1</v>
      </c>
      <c r="L174" t="s">
        <v>1232</v>
      </c>
      <c r="Q174" s="29" t="s">
        <v>1194</v>
      </c>
      <c r="R174" t="str">
        <f t="shared" si="6"/>
        <v>Fimon</v>
      </c>
      <c r="S174" s="22" t="str">
        <f>VLOOKUP(R174,audio_list_stym!$A$3:$H$18,7,FALSE)</f>
        <v>Noni</v>
      </c>
      <c r="T174" s="22">
        <v>1</v>
      </c>
      <c r="U174" s="22" t="str">
        <f t="shared" si="7"/>
        <v>Noni1</v>
      </c>
    </row>
    <row r="175" spans="1:25" x14ac:dyDescent="0.2">
      <c r="B175" s="29" t="s">
        <v>1198</v>
      </c>
      <c r="C175" t="str">
        <f t="shared" si="1"/>
        <v>Codis</v>
      </c>
      <c r="D175" s="22" t="str">
        <f>VLOOKUP(C175,audio_list_stym!$A$3:$E$18,5,FALSE)</f>
        <v>Noni</v>
      </c>
      <c r="E175" s="22">
        <v>1</v>
      </c>
      <c r="F175" s="22" t="str">
        <f t="shared" si="5"/>
        <v>Noni1</v>
      </c>
      <c r="G175" t="s">
        <v>1229</v>
      </c>
      <c r="K175">
        <v>1</v>
      </c>
      <c r="L175" t="s">
        <v>1229</v>
      </c>
      <c r="Q175" s="29" t="s">
        <v>1198</v>
      </c>
      <c r="R175" t="str">
        <f t="shared" si="6"/>
        <v>Codis</v>
      </c>
      <c r="S175" s="22" t="str">
        <f>VLOOKUP(R175,audio_list_stym!$A$3:$H$18,7,FALSE)</f>
        <v>Sapota</v>
      </c>
      <c r="T175" s="22">
        <v>1</v>
      </c>
      <c r="U175" s="22" t="str">
        <f t="shared" si="7"/>
        <v>Sapota1</v>
      </c>
    </row>
    <row r="176" spans="1:25" x14ac:dyDescent="0.2">
      <c r="B176" s="29" t="s">
        <v>1202</v>
      </c>
      <c r="C176" t="str">
        <f t="shared" si="1"/>
        <v>Gonic</v>
      </c>
      <c r="D176" s="22" t="str">
        <f>VLOOKUP(C176,audio_list_stym!$A$3:$E$18,5,FALSE)</f>
        <v>Sapota</v>
      </c>
      <c r="E176" s="22">
        <v>1</v>
      </c>
      <c r="F176" s="22" t="str">
        <f t="shared" si="5"/>
        <v>Sapota1</v>
      </c>
      <c r="G176" t="s">
        <v>1233</v>
      </c>
      <c r="K176">
        <v>1</v>
      </c>
      <c r="L176" t="s">
        <v>1233</v>
      </c>
      <c r="Q176" s="29" t="s">
        <v>1202</v>
      </c>
      <c r="R176" t="str">
        <f t="shared" si="6"/>
        <v>Gonic</v>
      </c>
      <c r="S176" s="22" t="str">
        <f>VLOOKUP(R176,audio_list_stym!$A$3:$H$18,7,FALSE)</f>
        <v>Tamanid</v>
      </c>
      <c r="T176" s="22">
        <v>1</v>
      </c>
      <c r="U176" s="22" t="str">
        <f t="shared" si="7"/>
        <v>Tamanid1</v>
      </c>
    </row>
    <row r="177" spans="2:21" x14ac:dyDescent="0.2">
      <c r="B177" s="29" t="s">
        <v>1206</v>
      </c>
      <c r="C177" t="str">
        <f t="shared" si="1"/>
        <v>Todis</v>
      </c>
      <c r="D177" s="22" t="str">
        <f>VLOOKUP(C177,audio_list_stym!$A$3:$E$18,5,FALSE)</f>
        <v>Tamanid</v>
      </c>
      <c r="E177" s="22">
        <v>1</v>
      </c>
      <c r="F177" s="22" t="str">
        <f t="shared" si="5"/>
        <v>Tamanid1</v>
      </c>
      <c r="G177" t="s">
        <v>1234</v>
      </c>
      <c r="K177">
        <v>1</v>
      </c>
      <c r="L177" t="s">
        <v>1234</v>
      </c>
      <c r="Q177" s="29" t="s">
        <v>1206</v>
      </c>
      <c r="R177" t="str">
        <f t="shared" si="6"/>
        <v>Todis</v>
      </c>
      <c r="S177" s="22" t="str">
        <f>VLOOKUP(R177,audio_list_stym!$A$3:$H$18,7,FALSE)</f>
        <v>ZF</v>
      </c>
      <c r="T177" s="22">
        <v>1</v>
      </c>
      <c r="U177" s="22" t="str">
        <f t="shared" si="7"/>
        <v>ZF1</v>
      </c>
    </row>
    <row r="178" spans="2:21" x14ac:dyDescent="0.2">
      <c r="B178" s="29" t="s">
        <v>1210</v>
      </c>
      <c r="C178" t="str">
        <f t="shared" si="1"/>
        <v>Pemat</v>
      </c>
      <c r="D178" s="22" t="str">
        <f>VLOOKUP(C178,audio_list_stym!$A$3:$E$18,5,FALSE)</f>
        <v>ZF</v>
      </c>
      <c r="E178" s="22">
        <v>1</v>
      </c>
      <c r="F178" s="22" t="str">
        <f t="shared" si="5"/>
        <v>ZF1</v>
      </c>
      <c r="G178" t="s">
        <v>1228</v>
      </c>
      <c r="K178">
        <v>1</v>
      </c>
      <c r="L178" t="s">
        <v>1228</v>
      </c>
      <c r="Q178" s="29" t="s">
        <v>1210</v>
      </c>
      <c r="R178" t="str">
        <f t="shared" si="6"/>
        <v>Pemat</v>
      </c>
      <c r="S178" s="22" t="str">
        <f>VLOOKUP(R178,audio_list_stym!$A$3:$H$18,7,FALSE)</f>
        <v>Ackee</v>
      </c>
      <c r="T178" s="22">
        <v>1</v>
      </c>
      <c r="U178" s="22" t="str">
        <f t="shared" si="7"/>
        <v>Ackee1</v>
      </c>
    </row>
    <row r="179" spans="2:21" x14ac:dyDescent="0.2">
      <c r="B179" s="29" t="s">
        <v>1182</v>
      </c>
      <c r="C179" t="str">
        <f t="shared" si="1"/>
        <v>Renan</v>
      </c>
      <c r="D179" s="22" t="str">
        <f>VLOOKUP(C179,audio_list_stym!$A$3:$E$18,5,FALSE)</f>
        <v>Ackee</v>
      </c>
      <c r="E179" s="22">
        <v>1</v>
      </c>
      <c r="F179" s="22" t="str">
        <f t="shared" si="5"/>
        <v>Ackee1</v>
      </c>
      <c r="H179" t="s">
        <v>1227</v>
      </c>
      <c r="K179">
        <v>2</v>
      </c>
      <c r="L179" t="s">
        <v>1227</v>
      </c>
      <c r="Q179" s="29" t="s">
        <v>1182</v>
      </c>
      <c r="R179" t="str">
        <f t="shared" si="6"/>
        <v>Renan</v>
      </c>
      <c r="S179" s="22" t="str">
        <f>VLOOKUP(R179,audio_list_stym!$A$3:$H$18,7,FALSE)</f>
        <v>Ake</v>
      </c>
      <c r="T179" s="22">
        <v>1</v>
      </c>
      <c r="U179" s="22" t="str">
        <f t="shared" si="7"/>
        <v>Ake1</v>
      </c>
    </row>
    <row r="180" spans="2:21" x14ac:dyDescent="0.2">
      <c r="B180" s="29" t="s">
        <v>1186</v>
      </c>
      <c r="C180" t="str">
        <f t="shared" si="1"/>
        <v>Baroh</v>
      </c>
      <c r="D180" s="22" t="str">
        <f>VLOOKUP(C180,audio_list_stym!$A$3:$E$18,5,FALSE)</f>
        <v>Ake</v>
      </c>
      <c r="E180" s="22">
        <v>1</v>
      </c>
      <c r="F180" s="22" t="str">
        <f t="shared" si="5"/>
        <v>Ake1</v>
      </c>
      <c r="H180" t="s">
        <v>1230</v>
      </c>
      <c r="K180">
        <v>2</v>
      </c>
      <c r="L180" t="s">
        <v>1230</v>
      </c>
      <c r="Q180" s="29" t="s">
        <v>1186</v>
      </c>
      <c r="R180" t="str">
        <f t="shared" si="6"/>
        <v>Baroh</v>
      </c>
      <c r="S180" s="22" t="str">
        <f>VLOOKUP(R180,audio_list_stym!$A$3:$H$18,7,FALSE)</f>
        <v>Finger</v>
      </c>
      <c r="T180" s="22">
        <v>1</v>
      </c>
      <c r="U180" s="22" t="str">
        <f t="shared" si="7"/>
        <v>Finger1</v>
      </c>
    </row>
    <row r="181" spans="2:21" x14ac:dyDescent="0.2">
      <c r="B181" s="29" t="s">
        <v>1190</v>
      </c>
      <c r="C181" t="str">
        <f t="shared" si="1"/>
        <v>Liroh</v>
      </c>
      <c r="D181" s="22" t="str">
        <f>VLOOKUP(C181,audio_list_stym!$A$3:$E$18,5,FALSE)</f>
        <v>Finger</v>
      </c>
      <c r="E181" s="22">
        <v>1</v>
      </c>
      <c r="F181" s="22" t="str">
        <f t="shared" si="5"/>
        <v>Finger1</v>
      </c>
      <c r="H181" t="s">
        <v>1231</v>
      </c>
      <c r="K181">
        <v>2</v>
      </c>
      <c r="L181" t="s">
        <v>1231</v>
      </c>
      <c r="Q181" s="29" t="s">
        <v>1190</v>
      </c>
      <c r="R181" t="str">
        <f t="shared" si="6"/>
        <v>Liroh</v>
      </c>
      <c r="S181" s="22" t="str">
        <f>VLOOKUP(R181,audio_list_stym!$A$3:$H$18,7,FALSE)</f>
        <v>Gac</v>
      </c>
      <c r="T181" s="22">
        <v>1</v>
      </c>
      <c r="U181" s="22" t="str">
        <f t="shared" si="7"/>
        <v>Gac1</v>
      </c>
    </row>
    <row r="182" spans="2:21" x14ac:dyDescent="0.2">
      <c r="B182" s="29" t="s">
        <v>1194</v>
      </c>
      <c r="C182" t="str">
        <f t="shared" si="1"/>
        <v>Fimon</v>
      </c>
      <c r="D182" s="22" t="str">
        <f>VLOOKUP(C182,audio_list_stym!$A$3:$E$18,5,FALSE)</f>
        <v>Gac</v>
      </c>
      <c r="E182" s="22">
        <v>1</v>
      </c>
      <c r="F182" s="22" t="str">
        <f t="shared" si="5"/>
        <v>Gac1</v>
      </c>
      <c r="H182" t="s">
        <v>1232</v>
      </c>
      <c r="K182">
        <v>2</v>
      </c>
      <c r="L182" t="s">
        <v>1232</v>
      </c>
      <c r="Q182" s="29" t="s">
        <v>1194</v>
      </c>
      <c r="R182" t="str">
        <f t="shared" si="6"/>
        <v>Fimon</v>
      </c>
      <c r="S182" s="22" t="str">
        <f>VLOOKUP(R182,audio_list_stym!$A$3:$H$18,7,FALSE)</f>
        <v>Noni</v>
      </c>
      <c r="T182" s="22">
        <v>1</v>
      </c>
      <c r="U182" s="22" t="str">
        <f t="shared" si="7"/>
        <v>Noni1</v>
      </c>
    </row>
    <row r="183" spans="2:21" x14ac:dyDescent="0.2">
      <c r="B183" s="29" t="s">
        <v>1198</v>
      </c>
      <c r="C183" t="str">
        <f t="shared" si="1"/>
        <v>Codis</v>
      </c>
      <c r="D183" s="22" t="str">
        <f>VLOOKUP(C183,audio_list_stym!$A$3:$E$18,5,FALSE)</f>
        <v>Noni</v>
      </c>
      <c r="E183" s="22">
        <v>1</v>
      </c>
      <c r="F183" s="22" t="str">
        <f t="shared" si="5"/>
        <v>Noni1</v>
      </c>
      <c r="H183" t="s">
        <v>1229</v>
      </c>
      <c r="K183">
        <v>2</v>
      </c>
      <c r="L183" t="s">
        <v>1229</v>
      </c>
      <c r="Q183" s="29" t="s">
        <v>1198</v>
      </c>
      <c r="R183" t="str">
        <f t="shared" si="6"/>
        <v>Codis</v>
      </c>
      <c r="S183" s="22" t="str">
        <f>VLOOKUP(R183,audio_list_stym!$A$3:$H$18,7,FALSE)</f>
        <v>Sapota</v>
      </c>
      <c r="T183" s="22">
        <v>1</v>
      </c>
      <c r="U183" s="22" t="str">
        <f t="shared" si="7"/>
        <v>Sapota1</v>
      </c>
    </row>
    <row r="184" spans="2:21" x14ac:dyDescent="0.2">
      <c r="B184" s="29" t="s">
        <v>1202</v>
      </c>
      <c r="C184" t="str">
        <f t="shared" si="1"/>
        <v>Gonic</v>
      </c>
      <c r="D184" s="22" t="str">
        <f>VLOOKUP(C184,audio_list_stym!$A$3:$E$18,5,FALSE)</f>
        <v>Sapota</v>
      </c>
      <c r="E184" s="22">
        <v>1</v>
      </c>
      <c r="F184" s="22" t="str">
        <f t="shared" si="5"/>
        <v>Sapota1</v>
      </c>
      <c r="H184" t="s">
        <v>1233</v>
      </c>
      <c r="K184">
        <v>2</v>
      </c>
      <c r="L184" t="s">
        <v>1233</v>
      </c>
      <c r="Q184" s="29" t="s">
        <v>1202</v>
      </c>
      <c r="R184" t="str">
        <f t="shared" si="6"/>
        <v>Gonic</v>
      </c>
      <c r="S184" s="22" t="str">
        <f>VLOOKUP(R184,audio_list_stym!$A$3:$H$18,7,FALSE)</f>
        <v>Tamanid</v>
      </c>
      <c r="T184" s="22">
        <v>1</v>
      </c>
      <c r="U184" s="22" t="str">
        <f t="shared" si="7"/>
        <v>Tamanid1</v>
      </c>
    </row>
    <row r="185" spans="2:21" x14ac:dyDescent="0.2">
      <c r="B185" s="29" t="s">
        <v>1206</v>
      </c>
      <c r="C185" t="str">
        <f t="shared" si="1"/>
        <v>Todis</v>
      </c>
      <c r="D185" s="22" t="str">
        <f>VLOOKUP(C185,audio_list_stym!$A$3:$E$18,5,FALSE)</f>
        <v>Tamanid</v>
      </c>
      <c r="E185" s="22">
        <v>1</v>
      </c>
      <c r="F185" s="22" t="str">
        <f t="shared" si="5"/>
        <v>Tamanid1</v>
      </c>
      <c r="H185" t="s">
        <v>1234</v>
      </c>
      <c r="K185">
        <v>2</v>
      </c>
      <c r="L185" t="s">
        <v>1234</v>
      </c>
      <c r="Q185" s="29" t="s">
        <v>1206</v>
      </c>
      <c r="R185" t="str">
        <f t="shared" si="6"/>
        <v>Todis</v>
      </c>
      <c r="S185" s="22" t="str">
        <f>VLOOKUP(R185,audio_list_stym!$A$3:$H$18,7,FALSE)</f>
        <v>ZF</v>
      </c>
      <c r="T185" s="22">
        <v>1</v>
      </c>
      <c r="U185" s="22" t="str">
        <f t="shared" si="7"/>
        <v>ZF1</v>
      </c>
    </row>
    <row r="186" spans="2:21" x14ac:dyDescent="0.2">
      <c r="B186" s="29" t="s">
        <v>1210</v>
      </c>
      <c r="C186" t="str">
        <f t="shared" si="1"/>
        <v>Pemat</v>
      </c>
      <c r="D186" s="22" t="str">
        <f>VLOOKUP(C186,audio_list_stym!$A$3:$E$18,5,FALSE)</f>
        <v>ZF</v>
      </c>
      <c r="E186" s="22">
        <v>1</v>
      </c>
      <c r="F186" s="22" t="str">
        <f t="shared" si="5"/>
        <v>ZF1</v>
      </c>
      <c r="H186" t="s">
        <v>1228</v>
      </c>
      <c r="K186">
        <v>2</v>
      </c>
      <c r="L186" t="s">
        <v>1228</v>
      </c>
      <c r="Q186" s="29" t="s">
        <v>1210</v>
      </c>
      <c r="R186" t="str">
        <f t="shared" si="6"/>
        <v>Pemat</v>
      </c>
      <c r="S186" s="22" t="str">
        <f>VLOOKUP(R186,audio_list_stym!$A$3:$H$18,7,FALSE)</f>
        <v>Ackee</v>
      </c>
      <c r="T186" s="22">
        <v>1</v>
      </c>
      <c r="U186" s="22" t="str">
        <f t="shared" si="7"/>
        <v>Ackee1</v>
      </c>
    </row>
    <row r="187" spans="2:21" x14ac:dyDescent="0.2">
      <c r="B187" s="29" t="s">
        <v>1182</v>
      </c>
      <c r="C187" t="str">
        <f>LEFT(B187,5)</f>
        <v>Renan</v>
      </c>
      <c r="D187" s="22" t="str">
        <f>VLOOKUP(C187,audio_list_stym!$A$3:$E$18,5,FALSE)</f>
        <v>Ackee</v>
      </c>
      <c r="E187" s="22">
        <v>2</v>
      </c>
      <c r="F187" s="22" t="str">
        <f t="shared" si="5"/>
        <v>Ackee2</v>
      </c>
      <c r="G187" t="s">
        <v>1227</v>
      </c>
      <c r="L187" t="s">
        <v>1227</v>
      </c>
      <c r="Q187" s="29" t="s">
        <v>1182</v>
      </c>
      <c r="R187" t="str">
        <f t="shared" si="6"/>
        <v>Renan</v>
      </c>
      <c r="S187" s="22" t="str">
        <f>VLOOKUP(R187,audio_list_stym!$A$3:$H$18,7,FALSE)</f>
        <v>Ake</v>
      </c>
      <c r="T187" s="22">
        <v>2</v>
      </c>
      <c r="U187" s="22" t="str">
        <f t="shared" si="7"/>
        <v>Ake2</v>
      </c>
    </row>
    <row r="188" spans="2:21" x14ac:dyDescent="0.2">
      <c r="B188" s="29" t="s">
        <v>1186</v>
      </c>
      <c r="C188" t="str">
        <f t="shared" si="1"/>
        <v>Baroh</v>
      </c>
      <c r="D188" s="22" t="str">
        <f>VLOOKUP(C188,audio_list_stym!$A$3:$E$18,5,FALSE)</f>
        <v>Ake</v>
      </c>
      <c r="E188" s="22">
        <v>2</v>
      </c>
      <c r="F188" s="22" t="str">
        <f t="shared" si="5"/>
        <v>Ake2</v>
      </c>
      <c r="G188" t="s">
        <v>1230</v>
      </c>
      <c r="L188" t="s">
        <v>1230</v>
      </c>
      <c r="Q188" s="29" t="s">
        <v>1186</v>
      </c>
      <c r="R188" t="str">
        <f t="shared" si="6"/>
        <v>Baroh</v>
      </c>
      <c r="S188" s="22" t="str">
        <f>VLOOKUP(R188,audio_list_stym!$A$3:$H$18,7,FALSE)</f>
        <v>Finger</v>
      </c>
      <c r="T188" s="22">
        <v>2</v>
      </c>
      <c r="U188" s="22" t="str">
        <f t="shared" si="7"/>
        <v>Finger2</v>
      </c>
    </row>
    <row r="189" spans="2:21" x14ac:dyDescent="0.2">
      <c r="B189" s="29" t="s">
        <v>1190</v>
      </c>
      <c r="C189" t="str">
        <f t="shared" si="1"/>
        <v>Liroh</v>
      </c>
      <c r="D189" s="22" t="str">
        <f>VLOOKUP(C189,audio_list_stym!$A$3:$E$18,5,FALSE)</f>
        <v>Finger</v>
      </c>
      <c r="E189" s="22">
        <v>2</v>
      </c>
      <c r="F189" s="22" t="str">
        <f t="shared" si="5"/>
        <v>Finger2</v>
      </c>
      <c r="G189" t="s">
        <v>1231</v>
      </c>
      <c r="L189" t="s">
        <v>1231</v>
      </c>
      <c r="Q189" s="29" t="s">
        <v>1190</v>
      </c>
      <c r="R189" t="str">
        <f t="shared" si="6"/>
        <v>Liroh</v>
      </c>
      <c r="S189" s="22" t="str">
        <f>VLOOKUP(R189,audio_list_stym!$A$3:$H$18,7,FALSE)</f>
        <v>Gac</v>
      </c>
      <c r="T189" s="22">
        <v>2</v>
      </c>
      <c r="U189" s="22" t="str">
        <f t="shared" si="7"/>
        <v>Gac2</v>
      </c>
    </row>
    <row r="190" spans="2:21" x14ac:dyDescent="0.2">
      <c r="B190" s="29" t="s">
        <v>1194</v>
      </c>
      <c r="C190" t="str">
        <f t="shared" si="1"/>
        <v>Fimon</v>
      </c>
      <c r="D190" s="22" t="str">
        <f>VLOOKUP(C190,audio_list_stym!$A$3:$E$18,5,FALSE)</f>
        <v>Gac</v>
      </c>
      <c r="E190" s="22">
        <v>2</v>
      </c>
      <c r="F190" s="22" t="str">
        <f t="shared" si="5"/>
        <v>Gac2</v>
      </c>
      <c r="G190" t="s">
        <v>1232</v>
      </c>
      <c r="L190" t="s">
        <v>1232</v>
      </c>
      <c r="Q190" s="29" t="s">
        <v>1194</v>
      </c>
      <c r="R190" t="str">
        <f t="shared" si="6"/>
        <v>Fimon</v>
      </c>
      <c r="S190" s="22" t="str">
        <f>VLOOKUP(R190,audio_list_stym!$A$3:$H$18,7,FALSE)</f>
        <v>Noni</v>
      </c>
      <c r="T190" s="22">
        <v>2</v>
      </c>
      <c r="U190" s="22" t="str">
        <f t="shared" si="7"/>
        <v>Noni2</v>
      </c>
    </row>
    <row r="191" spans="2:21" x14ac:dyDescent="0.2">
      <c r="B191" s="29" t="s">
        <v>1198</v>
      </c>
      <c r="C191" t="str">
        <f t="shared" si="1"/>
        <v>Codis</v>
      </c>
      <c r="D191" s="22" t="str">
        <f>VLOOKUP(C191,audio_list_stym!$A$3:$E$18,5,FALSE)</f>
        <v>Noni</v>
      </c>
      <c r="E191" s="22">
        <v>2</v>
      </c>
      <c r="F191" s="22" t="str">
        <f t="shared" si="5"/>
        <v>Noni2</v>
      </c>
      <c r="G191" t="s">
        <v>1229</v>
      </c>
      <c r="L191" t="s">
        <v>1229</v>
      </c>
      <c r="Q191" s="29" t="s">
        <v>1198</v>
      </c>
      <c r="R191" t="str">
        <f t="shared" si="6"/>
        <v>Codis</v>
      </c>
      <c r="S191" s="22" t="str">
        <f>VLOOKUP(R191,audio_list_stym!$A$3:$H$18,7,FALSE)</f>
        <v>Sapota</v>
      </c>
      <c r="T191" s="22">
        <v>2</v>
      </c>
      <c r="U191" s="22" t="str">
        <f t="shared" si="7"/>
        <v>Sapota2</v>
      </c>
    </row>
    <row r="192" spans="2:21" x14ac:dyDescent="0.2">
      <c r="B192" s="29" t="s">
        <v>1202</v>
      </c>
      <c r="C192" t="str">
        <f t="shared" si="1"/>
        <v>Gonic</v>
      </c>
      <c r="D192" s="22" t="str">
        <f>VLOOKUP(C192,audio_list_stym!$A$3:$E$18,5,FALSE)</f>
        <v>Sapota</v>
      </c>
      <c r="E192" s="22">
        <v>2</v>
      </c>
      <c r="F192" s="22" t="str">
        <f t="shared" si="5"/>
        <v>Sapota2</v>
      </c>
      <c r="G192" t="s">
        <v>1233</v>
      </c>
      <c r="L192" t="s">
        <v>1233</v>
      </c>
      <c r="Q192" s="29" t="s">
        <v>1202</v>
      </c>
      <c r="R192" t="str">
        <f t="shared" si="6"/>
        <v>Gonic</v>
      </c>
      <c r="S192" s="22" t="str">
        <f>VLOOKUP(R192,audio_list_stym!$A$3:$H$18,7,FALSE)</f>
        <v>Tamanid</v>
      </c>
      <c r="T192" s="22">
        <v>2</v>
      </c>
      <c r="U192" s="22" t="str">
        <f t="shared" si="7"/>
        <v>Tamanid2</v>
      </c>
    </row>
    <row r="193" spans="2:21" x14ac:dyDescent="0.2">
      <c r="B193" s="29" t="s">
        <v>1206</v>
      </c>
      <c r="C193" t="str">
        <f t="shared" si="1"/>
        <v>Todis</v>
      </c>
      <c r="D193" s="22" t="str">
        <f>VLOOKUP(C193,audio_list_stym!$A$3:$E$18,5,FALSE)</f>
        <v>Tamanid</v>
      </c>
      <c r="E193" s="22">
        <v>2</v>
      </c>
      <c r="F193" s="22" t="str">
        <f t="shared" si="5"/>
        <v>Tamanid2</v>
      </c>
      <c r="G193" t="s">
        <v>1234</v>
      </c>
      <c r="L193" t="s">
        <v>1234</v>
      </c>
      <c r="Q193" s="29" t="s">
        <v>1206</v>
      </c>
      <c r="R193" t="str">
        <f t="shared" si="6"/>
        <v>Todis</v>
      </c>
      <c r="S193" s="22" t="str">
        <f>VLOOKUP(R193,audio_list_stym!$A$3:$H$18,7,FALSE)</f>
        <v>ZF</v>
      </c>
      <c r="T193" s="22">
        <v>2</v>
      </c>
      <c r="U193" s="22" t="str">
        <f t="shared" si="7"/>
        <v>ZF2</v>
      </c>
    </row>
    <row r="194" spans="2:21" x14ac:dyDescent="0.2">
      <c r="B194" s="29" t="s">
        <v>1210</v>
      </c>
      <c r="C194" t="str">
        <f t="shared" si="1"/>
        <v>Pemat</v>
      </c>
      <c r="D194" s="22" t="str">
        <f>VLOOKUP(C194,audio_list_stym!$A$3:$E$18,5,FALSE)</f>
        <v>ZF</v>
      </c>
      <c r="E194" s="22">
        <v>2</v>
      </c>
      <c r="F194" s="22" t="str">
        <f t="shared" si="5"/>
        <v>ZF2</v>
      </c>
      <c r="G194" t="s">
        <v>1228</v>
      </c>
      <c r="L194" t="s">
        <v>1228</v>
      </c>
      <c r="Q194" s="29" t="s">
        <v>1210</v>
      </c>
      <c r="R194" t="str">
        <f t="shared" si="6"/>
        <v>Pemat</v>
      </c>
      <c r="S194" s="22" t="str">
        <f>VLOOKUP(R194,audio_list_stym!$A$3:$H$18,7,FALSE)</f>
        <v>Ackee</v>
      </c>
      <c r="T194" s="22">
        <v>2</v>
      </c>
      <c r="U194" s="22" t="str">
        <f t="shared" si="7"/>
        <v>Ackee2</v>
      </c>
    </row>
    <row r="195" spans="2:21" x14ac:dyDescent="0.2">
      <c r="B195" s="29" t="s">
        <v>1182</v>
      </c>
      <c r="C195" t="str">
        <f t="shared" si="1"/>
        <v>Renan</v>
      </c>
      <c r="D195" s="22" t="str">
        <f>VLOOKUP(C195,audio_list_stym!$A$3:$E$18,5,FALSE)</f>
        <v>Ackee</v>
      </c>
      <c r="E195" s="22">
        <v>2</v>
      </c>
      <c r="F195" s="22" t="str">
        <f t="shared" si="5"/>
        <v>Ackee2</v>
      </c>
      <c r="G195" t="s">
        <v>1227</v>
      </c>
      <c r="L195" t="s">
        <v>1227</v>
      </c>
      <c r="Q195" s="29" t="s">
        <v>1182</v>
      </c>
      <c r="R195" t="str">
        <f t="shared" si="6"/>
        <v>Renan</v>
      </c>
      <c r="S195" s="22" t="str">
        <f>VLOOKUP(R195,audio_list_stym!$A$3:$H$18,7,FALSE)</f>
        <v>Ake</v>
      </c>
      <c r="T195" s="22">
        <v>2</v>
      </c>
      <c r="U195" s="22" t="str">
        <f t="shared" si="7"/>
        <v>Ake2</v>
      </c>
    </row>
    <row r="196" spans="2:21" x14ac:dyDescent="0.2">
      <c r="B196" s="29" t="s">
        <v>1186</v>
      </c>
      <c r="C196" t="str">
        <f t="shared" si="1"/>
        <v>Baroh</v>
      </c>
      <c r="D196" s="22" t="str">
        <f>VLOOKUP(C196,audio_list_stym!$A$3:$E$18,5,FALSE)</f>
        <v>Ake</v>
      </c>
      <c r="E196" s="22">
        <v>2</v>
      </c>
      <c r="F196" s="22" t="str">
        <f t="shared" si="5"/>
        <v>Ake2</v>
      </c>
      <c r="G196" t="s">
        <v>1230</v>
      </c>
      <c r="L196" t="s">
        <v>1230</v>
      </c>
      <c r="Q196" s="29" t="s">
        <v>1186</v>
      </c>
      <c r="R196" t="str">
        <f t="shared" si="6"/>
        <v>Baroh</v>
      </c>
      <c r="S196" s="22" t="str">
        <f>VLOOKUP(R196,audio_list_stym!$A$3:$H$18,7,FALSE)</f>
        <v>Finger</v>
      </c>
      <c r="T196" s="22">
        <v>2</v>
      </c>
      <c r="U196" s="22" t="str">
        <f t="shared" si="7"/>
        <v>Finger2</v>
      </c>
    </row>
    <row r="197" spans="2:21" x14ac:dyDescent="0.2">
      <c r="B197" s="29" t="s">
        <v>1190</v>
      </c>
      <c r="C197" t="str">
        <f t="shared" si="1"/>
        <v>Liroh</v>
      </c>
      <c r="D197" s="22" t="str">
        <f>VLOOKUP(C197,audio_list_stym!$A$3:$E$18,5,FALSE)</f>
        <v>Finger</v>
      </c>
      <c r="E197" s="22">
        <v>2</v>
      </c>
      <c r="F197" s="22" t="str">
        <f t="shared" si="5"/>
        <v>Finger2</v>
      </c>
      <c r="G197" t="s">
        <v>1231</v>
      </c>
      <c r="L197" t="s">
        <v>1231</v>
      </c>
      <c r="Q197" s="29" t="s">
        <v>1190</v>
      </c>
      <c r="R197" t="str">
        <f t="shared" si="6"/>
        <v>Liroh</v>
      </c>
      <c r="S197" s="22" t="str">
        <f>VLOOKUP(R197,audio_list_stym!$A$3:$H$18,7,FALSE)</f>
        <v>Gac</v>
      </c>
      <c r="T197" s="22">
        <v>2</v>
      </c>
      <c r="U197" s="22" t="str">
        <f t="shared" si="7"/>
        <v>Gac2</v>
      </c>
    </row>
    <row r="198" spans="2:21" x14ac:dyDescent="0.2">
      <c r="B198" s="29" t="s">
        <v>1194</v>
      </c>
      <c r="C198" t="str">
        <f t="shared" si="1"/>
        <v>Fimon</v>
      </c>
      <c r="D198" s="22" t="str">
        <f>VLOOKUP(C198,audio_list_stym!$A$3:$E$18,5,FALSE)</f>
        <v>Gac</v>
      </c>
      <c r="E198" s="22">
        <v>2</v>
      </c>
      <c r="F198" s="22" t="str">
        <f t="shared" si="5"/>
        <v>Gac2</v>
      </c>
      <c r="G198" t="s">
        <v>1232</v>
      </c>
      <c r="L198" t="s">
        <v>1232</v>
      </c>
      <c r="Q198" s="29" t="s">
        <v>1194</v>
      </c>
      <c r="R198" t="str">
        <f t="shared" si="6"/>
        <v>Fimon</v>
      </c>
      <c r="S198" s="22" t="str">
        <f>VLOOKUP(R198,audio_list_stym!$A$3:$H$18,7,FALSE)</f>
        <v>Noni</v>
      </c>
      <c r="T198" s="22">
        <v>2</v>
      </c>
      <c r="U198" s="22" t="str">
        <f t="shared" si="7"/>
        <v>Noni2</v>
      </c>
    </row>
    <row r="199" spans="2:21" x14ac:dyDescent="0.2">
      <c r="B199" s="29" t="s">
        <v>1198</v>
      </c>
      <c r="C199" t="str">
        <f t="shared" si="1"/>
        <v>Codis</v>
      </c>
      <c r="D199" s="22" t="str">
        <f>VLOOKUP(C199,audio_list_stym!$A$3:$E$18,5,FALSE)</f>
        <v>Noni</v>
      </c>
      <c r="E199" s="22">
        <v>2</v>
      </c>
      <c r="F199" s="22" t="str">
        <f t="shared" si="5"/>
        <v>Noni2</v>
      </c>
      <c r="G199" t="s">
        <v>1229</v>
      </c>
      <c r="L199" t="s">
        <v>1229</v>
      </c>
      <c r="Q199" s="29" t="s">
        <v>1198</v>
      </c>
      <c r="R199" t="str">
        <f t="shared" si="6"/>
        <v>Codis</v>
      </c>
      <c r="S199" s="22" t="str">
        <f>VLOOKUP(R199,audio_list_stym!$A$3:$H$18,7,FALSE)</f>
        <v>Sapota</v>
      </c>
      <c r="T199" s="22">
        <v>2</v>
      </c>
      <c r="U199" s="22" t="str">
        <f t="shared" si="7"/>
        <v>Sapota2</v>
      </c>
    </row>
    <row r="200" spans="2:21" x14ac:dyDescent="0.2">
      <c r="B200" s="29" t="s">
        <v>1202</v>
      </c>
      <c r="C200" t="str">
        <f t="shared" si="1"/>
        <v>Gonic</v>
      </c>
      <c r="D200" s="22" t="str">
        <f>VLOOKUP(C200,audio_list_stym!$A$3:$E$18,5,FALSE)</f>
        <v>Sapota</v>
      </c>
      <c r="E200" s="22">
        <v>2</v>
      </c>
      <c r="F200" s="22" t="str">
        <f t="shared" si="5"/>
        <v>Sapota2</v>
      </c>
      <c r="G200" t="s">
        <v>1233</v>
      </c>
      <c r="L200" t="s">
        <v>1233</v>
      </c>
      <c r="Q200" s="29" t="s">
        <v>1202</v>
      </c>
      <c r="R200" t="str">
        <f t="shared" si="6"/>
        <v>Gonic</v>
      </c>
      <c r="S200" s="22" t="str">
        <f>VLOOKUP(R200,audio_list_stym!$A$3:$H$18,7,FALSE)</f>
        <v>Tamanid</v>
      </c>
      <c r="T200" s="22">
        <v>2</v>
      </c>
      <c r="U200" s="22" t="str">
        <f t="shared" si="7"/>
        <v>Tamanid2</v>
      </c>
    </row>
    <row r="201" spans="2:21" x14ac:dyDescent="0.2">
      <c r="B201" s="29" t="s">
        <v>1206</v>
      </c>
      <c r="C201" t="str">
        <f t="shared" si="1"/>
        <v>Todis</v>
      </c>
      <c r="D201" s="22" t="str">
        <f>VLOOKUP(C201,audio_list_stym!$A$3:$E$18,5,FALSE)</f>
        <v>Tamanid</v>
      </c>
      <c r="E201" s="22">
        <v>2</v>
      </c>
      <c r="F201" s="22" t="str">
        <f t="shared" si="5"/>
        <v>Tamanid2</v>
      </c>
      <c r="G201" t="s">
        <v>1234</v>
      </c>
      <c r="L201" t="s">
        <v>1234</v>
      </c>
      <c r="Q201" s="29" t="s">
        <v>1206</v>
      </c>
      <c r="R201" t="str">
        <f t="shared" si="6"/>
        <v>Todis</v>
      </c>
      <c r="S201" s="22" t="str">
        <f>VLOOKUP(R201,audio_list_stym!$A$3:$H$18,7,FALSE)</f>
        <v>ZF</v>
      </c>
      <c r="T201" s="22">
        <v>2</v>
      </c>
      <c r="U201" s="22" t="str">
        <f t="shared" si="7"/>
        <v>ZF2</v>
      </c>
    </row>
    <row r="202" spans="2:21" x14ac:dyDescent="0.2">
      <c r="B202" s="29" t="s">
        <v>1210</v>
      </c>
      <c r="C202" t="str">
        <f t="shared" si="1"/>
        <v>Pemat</v>
      </c>
      <c r="D202" s="22" t="str">
        <f>VLOOKUP(C202,audio_list_stym!$A$3:$E$18,5,FALSE)</f>
        <v>ZF</v>
      </c>
      <c r="E202" s="22">
        <v>2</v>
      </c>
      <c r="F202" s="22" t="str">
        <f t="shared" si="5"/>
        <v>ZF2</v>
      </c>
      <c r="G202" t="s">
        <v>1228</v>
      </c>
      <c r="L202" t="s">
        <v>1228</v>
      </c>
      <c r="Q202" s="29" t="s">
        <v>1210</v>
      </c>
      <c r="R202" t="str">
        <f t="shared" si="6"/>
        <v>Pemat</v>
      </c>
      <c r="S202" s="22" t="str">
        <f>VLOOKUP(R202,audio_list_stym!$A$3:$H$18,7,FALSE)</f>
        <v>Ackee</v>
      </c>
      <c r="T202" s="22">
        <v>2</v>
      </c>
      <c r="U202" s="22" t="str">
        <f t="shared" si="7"/>
        <v>Ackee2</v>
      </c>
    </row>
    <row r="203" spans="2:21" x14ac:dyDescent="0.2">
      <c r="B203" s="29" t="s">
        <v>1182</v>
      </c>
      <c r="C203" t="str">
        <f>LEFT(B203,5)</f>
        <v>Renan</v>
      </c>
      <c r="D203" s="22" t="str">
        <f>VLOOKUP(C203,audio_list_stym!$A$3:$E$18,5,FALSE)</f>
        <v>Ackee</v>
      </c>
      <c r="E203" s="22">
        <v>3</v>
      </c>
      <c r="F203" s="22" t="str">
        <f t="shared" si="5"/>
        <v>Ackee3</v>
      </c>
      <c r="G203" t="s">
        <v>1227</v>
      </c>
      <c r="L203" t="s">
        <v>1227</v>
      </c>
      <c r="Q203" s="29" t="s">
        <v>1182</v>
      </c>
      <c r="R203" t="str">
        <f t="shared" si="6"/>
        <v>Renan</v>
      </c>
      <c r="S203" s="22" t="str">
        <f>VLOOKUP(R203,audio_list_stym!$A$3:$H$18,7,FALSE)</f>
        <v>Ake</v>
      </c>
      <c r="T203" s="22">
        <v>3</v>
      </c>
      <c r="U203" s="22" t="str">
        <f t="shared" si="7"/>
        <v>Ake3</v>
      </c>
    </row>
    <row r="204" spans="2:21" x14ac:dyDescent="0.2">
      <c r="B204" s="29" t="s">
        <v>1186</v>
      </c>
      <c r="C204" t="str">
        <f t="shared" si="1"/>
        <v>Baroh</v>
      </c>
      <c r="D204" s="22" t="str">
        <f>VLOOKUP(C204,audio_list_stym!$A$3:$E$18,5,FALSE)</f>
        <v>Ake</v>
      </c>
      <c r="E204" s="22">
        <v>3</v>
      </c>
      <c r="F204" s="22" t="str">
        <f t="shared" si="5"/>
        <v>Ake3</v>
      </c>
      <c r="G204" t="s">
        <v>1230</v>
      </c>
      <c r="L204" t="s">
        <v>1230</v>
      </c>
      <c r="Q204" s="29" t="s">
        <v>1186</v>
      </c>
      <c r="R204" t="str">
        <f t="shared" si="6"/>
        <v>Baroh</v>
      </c>
      <c r="S204" s="22" t="str">
        <f>VLOOKUP(R204,audio_list_stym!$A$3:$H$18,7,FALSE)</f>
        <v>Finger</v>
      </c>
      <c r="T204" s="22">
        <v>3</v>
      </c>
      <c r="U204" s="22" t="str">
        <f t="shared" si="7"/>
        <v>Finger3</v>
      </c>
    </row>
    <row r="205" spans="2:21" x14ac:dyDescent="0.2">
      <c r="B205" s="29" t="s">
        <v>1190</v>
      </c>
      <c r="C205" t="str">
        <f t="shared" si="1"/>
        <v>Liroh</v>
      </c>
      <c r="D205" s="22" t="str">
        <f>VLOOKUP(C205,audio_list_stym!$A$3:$E$18,5,FALSE)</f>
        <v>Finger</v>
      </c>
      <c r="E205" s="22">
        <v>3</v>
      </c>
      <c r="F205" s="22" t="str">
        <f t="shared" si="5"/>
        <v>Finger3</v>
      </c>
      <c r="G205" t="s">
        <v>1231</v>
      </c>
      <c r="L205" t="s">
        <v>1231</v>
      </c>
      <c r="Q205" s="29" t="s">
        <v>1190</v>
      </c>
      <c r="R205" t="str">
        <f t="shared" si="6"/>
        <v>Liroh</v>
      </c>
      <c r="S205" s="22" t="str">
        <f>VLOOKUP(R205,audio_list_stym!$A$3:$H$18,7,FALSE)</f>
        <v>Gac</v>
      </c>
      <c r="T205" s="22">
        <v>3</v>
      </c>
      <c r="U205" s="22" t="str">
        <f t="shared" si="7"/>
        <v>Gac3</v>
      </c>
    </row>
    <row r="206" spans="2:21" x14ac:dyDescent="0.2">
      <c r="B206" s="29" t="s">
        <v>1194</v>
      </c>
      <c r="C206" t="str">
        <f t="shared" si="1"/>
        <v>Fimon</v>
      </c>
      <c r="D206" s="22" t="str">
        <f>VLOOKUP(C206,audio_list_stym!$A$3:$E$18,5,FALSE)</f>
        <v>Gac</v>
      </c>
      <c r="E206" s="22">
        <v>3</v>
      </c>
      <c r="F206" s="22" t="str">
        <f t="shared" si="5"/>
        <v>Gac3</v>
      </c>
      <c r="G206" t="s">
        <v>1232</v>
      </c>
      <c r="L206" t="s">
        <v>1232</v>
      </c>
      <c r="Q206" s="29" t="s">
        <v>1194</v>
      </c>
      <c r="R206" t="str">
        <f t="shared" si="6"/>
        <v>Fimon</v>
      </c>
      <c r="S206" s="22" t="str">
        <f>VLOOKUP(R206,audio_list_stym!$A$3:$H$18,7,FALSE)</f>
        <v>Noni</v>
      </c>
      <c r="T206" s="22">
        <v>3</v>
      </c>
      <c r="U206" s="22" t="str">
        <f t="shared" si="7"/>
        <v>Noni3</v>
      </c>
    </row>
    <row r="207" spans="2:21" x14ac:dyDescent="0.2">
      <c r="B207" s="29" t="s">
        <v>1198</v>
      </c>
      <c r="C207" t="str">
        <f t="shared" si="1"/>
        <v>Codis</v>
      </c>
      <c r="D207" s="22" t="str">
        <f>VLOOKUP(C207,audio_list_stym!$A$3:$E$18,5,FALSE)</f>
        <v>Noni</v>
      </c>
      <c r="E207" s="22">
        <v>3</v>
      </c>
      <c r="F207" s="22" t="str">
        <f t="shared" si="5"/>
        <v>Noni3</v>
      </c>
      <c r="G207" t="s">
        <v>1229</v>
      </c>
      <c r="L207" t="s">
        <v>1229</v>
      </c>
      <c r="Q207" s="29" t="s">
        <v>1198</v>
      </c>
      <c r="R207" t="str">
        <f t="shared" si="6"/>
        <v>Codis</v>
      </c>
      <c r="S207" s="22" t="str">
        <f>VLOOKUP(R207,audio_list_stym!$A$3:$H$18,7,FALSE)</f>
        <v>Sapota</v>
      </c>
      <c r="T207" s="22">
        <v>3</v>
      </c>
      <c r="U207" s="22" t="str">
        <f t="shared" si="7"/>
        <v>Sapota3</v>
      </c>
    </row>
    <row r="208" spans="2:21" x14ac:dyDescent="0.2">
      <c r="B208" s="29" t="s">
        <v>1202</v>
      </c>
      <c r="C208" t="str">
        <f t="shared" si="1"/>
        <v>Gonic</v>
      </c>
      <c r="D208" s="22" t="str">
        <f>VLOOKUP(C208,audio_list_stym!$A$3:$E$18,5,FALSE)</f>
        <v>Sapota</v>
      </c>
      <c r="E208" s="22">
        <v>3</v>
      </c>
      <c r="F208" s="22" t="str">
        <f t="shared" si="5"/>
        <v>Sapota3</v>
      </c>
      <c r="G208" t="s">
        <v>1233</v>
      </c>
      <c r="L208" t="s">
        <v>1233</v>
      </c>
      <c r="Q208" s="29" t="s">
        <v>1202</v>
      </c>
      <c r="R208" t="str">
        <f t="shared" si="6"/>
        <v>Gonic</v>
      </c>
      <c r="S208" s="22" t="str">
        <f>VLOOKUP(R208,audio_list_stym!$A$3:$H$18,7,FALSE)</f>
        <v>Tamanid</v>
      </c>
      <c r="T208" s="22">
        <v>3</v>
      </c>
      <c r="U208" s="22" t="str">
        <f t="shared" si="7"/>
        <v>Tamanid3</v>
      </c>
    </row>
    <row r="209" spans="2:21" x14ac:dyDescent="0.2">
      <c r="B209" s="29" t="s">
        <v>1206</v>
      </c>
      <c r="C209" t="str">
        <f t="shared" si="1"/>
        <v>Todis</v>
      </c>
      <c r="D209" s="22" t="str">
        <f>VLOOKUP(C209,audio_list_stym!$A$3:$E$18,5,FALSE)</f>
        <v>Tamanid</v>
      </c>
      <c r="E209" s="22">
        <v>3</v>
      </c>
      <c r="F209" s="22" t="str">
        <f t="shared" si="5"/>
        <v>Tamanid3</v>
      </c>
      <c r="G209" t="s">
        <v>1234</v>
      </c>
      <c r="L209" t="s">
        <v>1234</v>
      </c>
      <c r="Q209" s="29" t="s">
        <v>1206</v>
      </c>
      <c r="R209" t="str">
        <f t="shared" si="6"/>
        <v>Todis</v>
      </c>
      <c r="S209" s="22" t="str">
        <f>VLOOKUP(R209,audio_list_stym!$A$3:$H$18,7,FALSE)</f>
        <v>ZF</v>
      </c>
      <c r="T209" s="22">
        <v>3</v>
      </c>
      <c r="U209" s="22" t="str">
        <f t="shared" si="7"/>
        <v>ZF3</v>
      </c>
    </row>
    <row r="210" spans="2:21" x14ac:dyDescent="0.2">
      <c r="B210" s="29" t="s">
        <v>1210</v>
      </c>
      <c r="C210" t="str">
        <f t="shared" si="1"/>
        <v>Pemat</v>
      </c>
      <c r="D210" s="22" t="str">
        <f>VLOOKUP(C210,audio_list_stym!$A$3:$E$18,5,FALSE)</f>
        <v>ZF</v>
      </c>
      <c r="E210" s="22">
        <v>3</v>
      </c>
      <c r="F210" s="22" t="str">
        <f t="shared" si="5"/>
        <v>ZF3</v>
      </c>
      <c r="G210" t="s">
        <v>1228</v>
      </c>
      <c r="L210" t="s">
        <v>1228</v>
      </c>
      <c r="Q210" s="29" t="s">
        <v>1210</v>
      </c>
      <c r="R210" t="str">
        <f t="shared" si="6"/>
        <v>Pemat</v>
      </c>
      <c r="S210" s="22" t="str">
        <f>VLOOKUP(R210,audio_list_stym!$A$3:$H$18,7,FALSE)</f>
        <v>Ackee</v>
      </c>
      <c r="T210" s="22">
        <v>3</v>
      </c>
      <c r="U210" s="22" t="str">
        <f t="shared" si="7"/>
        <v>Ackee3</v>
      </c>
    </row>
    <row r="211" spans="2:21" x14ac:dyDescent="0.2">
      <c r="B211" s="29" t="s">
        <v>1182</v>
      </c>
      <c r="C211" t="str">
        <f t="shared" si="1"/>
        <v>Renan</v>
      </c>
      <c r="D211" s="22" t="str">
        <f>VLOOKUP(C211,audio_list_stym!$A$3:$E$18,5,FALSE)</f>
        <v>Ackee</v>
      </c>
      <c r="E211" s="22">
        <v>3</v>
      </c>
      <c r="F211" s="22" t="str">
        <f t="shared" si="5"/>
        <v>Ackee3</v>
      </c>
      <c r="G211" t="s">
        <v>1227</v>
      </c>
      <c r="L211" t="s">
        <v>1227</v>
      </c>
      <c r="Q211" s="29" t="s">
        <v>1182</v>
      </c>
      <c r="R211" t="str">
        <f t="shared" si="6"/>
        <v>Renan</v>
      </c>
      <c r="S211" s="22" t="str">
        <f>VLOOKUP(R211,audio_list_stym!$A$3:$H$18,7,FALSE)</f>
        <v>Ake</v>
      </c>
      <c r="T211" s="22">
        <v>3</v>
      </c>
      <c r="U211" s="22" t="str">
        <f t="shared" si="7"/>
        <v>Ake3</v>
      </c>
    </row>
    <row r="212" spans="2:21" x14ac:dyDescent="0.2">
      <c r="B212" s="29" t="s">
        <v>1186</v>
      </c>
      <c r="C212" t="str">
        <f t="shared" si="1"/>
        <v>Baroh</v>
      </c>
      <c r="D212" s="22" t="str">
        <f>VLOOKUP(C212,audio_list_stym!$A$3:$E$18,5,FALSE)</f>
        <v>Ake</v>
      </c>
      <c r="E212" s="22">
        <v>3</v>
      </c>
      <c r="F212" s="22" t="str">
        <f t="shared" si="5"/>
        <v>Ake3</v>
      </c>
      <c r="G212" t="s">
        <v>1230</v>
      </c>
      <c r="L212" t="s">
        <v>1230</v>
      </c>
      <c r="Q212" s="29" t="s">
        <v>1186</v>
      </c>
      <c r="R212" t="str">
        <f t="shared" si="6"/>
        <v>Baroh</v>
      </c>
      <c r="S212" s="22" t="str">
        <f>VLOOKUP(R212,audio_list_stym!$A$3:$H$18,7,FALSE)</f>
        <v>Finger</v>
      </c>
      <c r="T212" s="22">
        <v>3</v>
      </c>
      <c r="U212" s="22" t="str">
        <f t="shared" si="7"/>
        <v>Finger3</v>
      </c>
    </row>
    <row r="213" spans="2:21" x14ac:dyDescent="0.2">
      <c r="B213" s="29" t="s">
        <v>1190</v>
      </c>
      <c r="C213" t="str">
        <f t="shared" si="1"/>
        <v>Liroh</v>
      </c>
      <c r="D213" s="22" t="str">
        <f>VLOOKUP(C213,audio_list_stym!$A$3:$E$18,5,FALSE)</f>
        <v>Finger</v>
      </c>
      <c r="E213" s="22">
        <v>3</v>
      </c>
      <c r="F213" s="22" t="str">
        <f t="shared" si="5"/>
        <v>Finger3</v>
      </c>
      <c r="G213" t="s">
        <v>1231</v>
      </c>
      <c r="L213" t="s">
        <v>1231</v>
      </c>
      <c r="Q213" s="29" t="s">
        <v>1190</v>
      </c>
      <c r="R213" t="str">
        <f t="shared" si="6"/>
        <v>Liroh</v>
      </c>
      <c r="S213" s="22" t="str">
        <f>VLOOKUP(R213,audio_list_stym!$A$3:$H$18,7,FALSE)</f>
        <v>Gac</v>
      </c>
      <c r="T213" s="22">
        <v>3</v>
      </c>
      <c r="U213" s="22" t="str">
        <f t="shared" si="7"/>
        <v>Gac3</v>
      </c>
    </row>
    <row r="214" spans="2:21" x14ac:dyDescent="0.2">
      <c r="B214" s="29" t="s">
        <v>1194</v>
      </c>
      <c r="C214" t="str">
        <f t="shared" si="1"/>
        <v>Fimon</v>
      </c>
      <c r="D214" s="22" t="str">
        <f>VLOOKUP(C214,audio_list_stym!$A$3:$E$18,5,FALSE)</f>
        <v>Gac</v>
      </c>
      <c r="E214" s="22">
        <v>3</v>
      </c>
      <c r="F214" s="22" t="str">
        <f t="shared" si="5"/>
        <v>Gac3</v>
      </c>
      <c r="G214" t="s">
        <v>1232</v>
      </c>
      <c r="L214" t="s">
        <v>1232</v>
      </c>
      <c r="Q214" s="29" t="s">
        <v>1194</v>
      </c>
      <c r="R214" t="str">
        <f t="shared" si="6"/>
        <v>Fimon</v>
      </c>
      <c r="S214" s="22" t="str">
        <f>VLOOKUP(R214,audio_list_stym!$A$3:$H$18,7,FALSE)</f>
        <v>Noni</v>
      </c>
      <c r="T214" s="22">
        <v>3</v>
      </c>
      <c r="U214" s="22" t="str">
        <f t="shared" si="7"/>
        <v>Noni3</v>
      </c>
    </row>
    <row r="215" spans="2:21" x14ac:dyDescent="0.2">
      <c r="B215" s="29" t="s">
        <v>1198</v>
      </c>
      <c r="C215" t="str">
        <f t="shared" si="1"/>
        <v>Codis</v>
      </c>
      <c r="D215" s="22" t="str">
        <f>VLOOKUP(C215,audio_list_stym!$A$3:$E$18,5,FALSE)</f>
        <v>Noni</v>
      </c>
      <c r="E215" s="22">
        <v>3</v>
      </c>
      <c r="F215" s="22" t="str">
        <f t="shared" si="5"/>
        <v>Noni3</v>
      </c>
      <c r="G215" t="s">
        <v>1229</v>
      </c>
      <c r="L215" t="s">
        <v>1229</v>
      </c>
      <c r="Q215" s="29" t="s">
        <v>1198</v>
      </c>
      <c r="R215" t="str">
        <f t="shared" si="6"/>
        <v>Codis</v>
      </c>
      <c r="S215" s="22" t="str">
        <f>VLOOKUP(R215,audio_list_stym!$A$3:$H$18,7,FALSE)</f>
        <v>Sapota</v>
      </c>
      <c r="T215" s="22">
        <v>3</v>
      </c>
      <c r="U215" s="22" t="str">
        <f t="shared" si="7"/>
        <v>Sapota3</v>
      </c>
    </row>
    <row r="216" spans="2:21" x14ac:dyDescent="0.2">
      <c r="B216" s="29" t="s">
        <v>1202</v>
      </c>
      <c r="C216" t="str">
        <f t="shared" si="1"/>
        <v>Gonic</v>
      </c>
      <c r="D216" s="22" t="str">
        <f>VLOOKUP(C216,audio_list_stym!$A$3:$E$18,5,FALSE)</f>
        <v>Sapota</v>
      </c>
      <c r="E216" s="22">
        <v>3</v>
      </c>
      <c r="F216" s="22" t="str">
        <f t="shared" si="5"/>
        <v>Sapota3</v>
      </c>
      <c r="G216" t="s">
        <v>1233</v>
      </c>
      <c r="L216" t="s">
        <v>1233</v>
      </c>
      <c r="Q216" s="29" t="s">
        <v>1202</v>
      </c>
      <c r="R216" t="str">
        <f t="shared" si="6"/>
        <v>Gonic</v>
      </c>
      <c r="S216" s="22" t="str">
        <f>VLOOKUP(R216,audio_list_stym!$A$3:$H$18,7,FALSE)</f>
        <v>Tamanid</v>
      </c>
      <c r="T216" s="22">
        <v>3</v>
      </c>
      <c r="U216" s="22" t="str">
        <f t="shared" si="7"/>
        <v>Tamanid3</v>
      </c>
    </row>
    <row r="217" spans="2:21" x14ac:dyDescent="0.2">
      <c r="B217" s="29" t="s">
        <v>1206</v>
      </c>
      <c r="C217" t="str">
        <f t="shared" si="1"/>
        <v>Todis</v>
      </c>
      <c r="D217" s="22" t="str">
        <f>VLOOKUP(C217,audio_list_stym!$A$3:$E$18,5,FALSE)</f>
        <v>Tamanid</v>
      </c>
      <c r="E217" s="22">
        <v>3</v>
      </c>
      <c r="F217" s="22" t="str">
        <f t="shared" si="5"/>
        <v>Tamanid3</v>
      </c>
      <c r="G217" t="s">
        <v>1234</v>
      </c>
      <c r="L217" t="s">
        <v>1234</v>
      </c>
      <c r="Q217" s="29" t="s">
        <v>1206</v>
      </c>
      <c r="R217" t="str">
        <f t="shared" si="6"/>
        <v>Todis</v>
      </c>
      <c r="S217" s="22" t="str">
        <f>VLOOKUP(R217,audio_list_stym!$A$3:$H$18,7,FALSE)</f>
        <v>ZF</v>
      </c>
      <c r="T217" s="22">
        <v>3</v>
      </c>
      <c r="U217" s="22" t="str">
        <f t="shared" si="7"/>
        <v>ZF3</v>
      </c>
    </row>
    <row r="218" spans="2:21" x14ac:dyDescent="0.2">
      <c r="B218" s="29" t="s">
        <v>1210</v>
      </c>
      <c r="C218" t="str">
        <f t="shared" si="1"/>
        <v>Pemat</v>
      </c>
      <c r="D218" s="22" t="str">
        <f>VLOOKUP(C218,audio_list_stym!$A$3:$E$18,5,FALSE)</f>
        <v>ZF</v>
      </c>
      <c r="E218" s="22">
        <v>3</v>
      </c>
      <c r="F218" s="22" t="str">
        <f t="shared" si="5"/>
        <v>ZF3</v>
      </c>
      <c r="G218" t="s">
        <v>1228</v>
      </c>
      <c r="L218" t="s">
        <v>1228</v>
      </c>
      <c r="Q218" s="29" t="s">
        <v>1210</v>
      </c>
      <c r="R218" t="str">
        <f t="shared" si="6"/>
        <v>Pemat</v>
      </c>
      <c r="S218" s="22" t="str">
        <f>VLOOKUP(R218,audio_list_stym!$A$3:$H$18,7,FALSE)</f>
        <v>Ackee</v>
      </c>
      <c r="T218" s="22">
        <v>3</v>
      </c>
      <c r="U218" s="22" t="str">
        <f t="shared" si="7"/>
        <v>Ackee3</v>
      </c>
    </row>
    <row r="219" spans="2:21" x14ac:dyDescent="0.2">
      <c r="B219" s="29" t="s">
        <v>1182</v>
      </c>
      <c r="C219" t="str">
        <f>LEFT(B219,5)</f>
        <v>Renan</v>
      </c>
      <c r="D219" s="22" t="str">
        <f>VLOOKUP(C219,audio_list_stym!$A$3:$E$18,5,FALSE)</f>
        <v>Ackee</v>
      </c>
      <c r="E219" s="22">
        <v>4</v>
      </c>
      <c r="F219" s="22" t="str">
        <f t="shared" si="5"/>
        <v>Ackee4</v>
      </c>
      <c r="G219" t="s">
        <v>1227</v>
      </c>
      <c r="L219" t="s">
        <v>1227</v>
      </c>
      <c r="Q219" s="29" t="s">
        <v>1182</v>
      </c>
      <c r="R219" t="str">
        <f t="shared" si="6"/>
        <v>Renan</v>
      </c>
      <c r="S219" s="22" t="str">
        <f>VLOOKUP(R219,audio_list_stym!$A$3:$H$18,7,FALSE)</f>
        <v>Ake</v>
      </c>
      <c r="T219" s="22">
        <v>4</v>
      </c>
      <c r="U219" s="22" t="str">
        <f t="shared" si="7"/>
        <v>Ake4</v>
      </c>
    </row>
    <row r="220" spans="2:21" x14ac:dyDescent="0.2">
      <c r="B220" s="29" t="s">
        <v>1186</v>
      </c>
      <c r="C220" t="str">
        <f t="shared" si="1"/>
        <v>Baroh</v>
      </c>
      <c r="D220" s="22" t="str">
        <f>VLOOKUP(C220,audio_list_stym!$A$3:$E$18,5,FALSE)</f>
        <v>Ake</v>
      </c>
      <c r="E220" s="22">
        <v>4</v>
      </c>
      <c r="F220" s="22" t="str">
        <f t="shared" si="5"/>
        <v>Ake4</v>
      </c>
      <c r="G220" t="s">
        <v>1230</v>
      </c>
      <c r="L220" t="s">
        <v>1230</v>
      </c>
      <c r="Q220" s="29" t="s">
        <v>1186</v>
      </c>
      <c r="R220" t="str">
        <f t="shared" si="6"/>
        <v>Baroh</v>
      </c>
      <c r="S220" s="22" t="str">
        <f>VLOOKUP(R220,audio_list_stym!$A$3:$H$18,7,FALSE)</f>
        <v>Finger</v>
      </c>
      <c r="T220" s="22">
        <v>4</v>
      </c>
      <c r="U220" s="22" t="str">
        <f t="shared" si="7"/>
        <v>Finger4</v>
      </c>
    </row>
    <row r="221" spans="2:21" x14ac:dyDescent="0.2">
      <c r="B221" s="29" t="s">
        <v>1190</v>
      </c>
      <c r="C221" t="str">
        <f t="shared" si="1"/>
        <v>Liroh</v>
      </c>
      <c r="D221" s="22" t="str">
        <f>VLOOKUP(C221,audio_list_stym!$A$3:$E$18,5,FALSE)</f>
        <v>Finger</v>
      </c>
      <c r="E221" s="22">
        <v>4</v>
      </c>
      <c r="F221" s="22" t="str">
        <f t="shared" si="5"/>
        <v>Finger4</v>
      </c>
      <c r="G221" t="s">
        <v>1231</v>
      </c>
      <c r="L221" t="s">
        <v>1231</v>
      </c>
      <c r="Q221" s="29" t="s">
        <v>1190</v>
      </c>
      <c r="R221" t="str">
        <f t="shared" si="6"/>
        <v>Liroh</v>
      </c>
      <c r="S221" s="22" t="str">
        <f>VLOOKUP(R221,audio_list_stym!$A$3:$H$18,7,FALSE)</f>
        <v>Gac</v>
      </c>
      <c r="T221" s="22">
        <v>4</v>
      </c>
      <c r="U221" s="22" t="str">
        <f t="shared" si="7"/>
        <v>Gac4</v>
      </c>
    </row>
    <row r="222" spans="2:21" x14ac:dyDescent="0.2">
      <c r="B222" s="29" t="s">
        <v>1194</v>
      </c>
      <c r="C222" t="str">
        <f t="shared" si="1"/>
        <v>Fimon</v>
      </c>
      <c r="D222" s="22" t="str">
        <f>VLOOKUP(C222,audio_list_stym!$A$3:$E$18,5,FALSE)</f>
        <v>Gac</v>
      </c>
      <c r="E222" s="22">
        <v>4</v>
      </c>
      <c r="F222" s="22" t="str">
        <f t="shared" si="5"/>
        <v>Gac4</v>
      </c>
      <c r="G222" t="s">
        <v>1232</v>
      </c>
      <c r="L222" t="s">
        <v>1232</v>
      </c>
      <c r="Q222" s="29" t="s">
        <v>1194</v>
      </c>
      <c r="R222" t="str">
        <f t="shared" si="6"/>
        <v>Fimon</v>
      </c>
      <c r="S222" s="22" t="str">
        <f>VLOOKUP(R222,audio_list_stym!$A$3:$H$18,7,FALSE)</f>
        <v>Noni</v>
      </c>
      <c r="T222" s="22">
        <v>4</v>
      </c>
      <c r="U222" s="22" t="str">
        <f t="shared" si="7"/>
        <v>Noni4</v>
      </c>
    </row>
    <row r="223" spans="2:21" x14ac:dyDescent="0.2">
      <c r="B223" s="29" t="s">
        <v>1198</v>
      </c>
      <c r="C223" t="str">
        <f t="shared" si="1"/>
        <v>Codis</v>
      </c>
      <c r="D223" s="22" t="str">
        <f>VLOOKUP(C223,audio_list_stym!$A$3:$E$18,5,FALSE)</f>
        <v>Noni</v>
      </c>
      <c r="E223" s="22">
        <v>4</v>
      </c>
      <c r="F223" s="22" t="str">
        <f t="shared" si="5"/>
        <v>Noni4</v>
      </c>
      <c r="G223" t="s">
        <v>1229</v>
      </c>
      <c r="L223" t="s">
        <v>1229</v>
      </c>
      <c r="Q223" s="29" t="s">
        <v>1198</v>
      </c>
      <c r="R223" t="str">
        <f t="shared" si="6"/>
        <v>Codis</v>
      </c>
      <c r="S223" s="22" t="str">
        <f>VLOOKUP(R223,audio_list_stym!$A$3:$H$18,7,FALSE)</f>
        <v>Sapota</v>
      </c>
      <c r="T223" s="22">
        <v>4</v>
      </c>
      <c r="U223" s="22" t="str">
        <f t="shared" si="7"/>
        <v>Sapota4</v>
      </c>
    </row>
    <row r="224" spans="2:21" x14ac:dyDescent="0.2">
      <c r="B224" s="29" t="s">
        <v>1202</v>
      </c>
      <c r="C224" t="str">
        <f t="shared" si="1"/>
        <v>Gonic</v>
      </c>
      <c r="D224" s="22" t="str">
        <f>VLOOKUP(C224,audio_list_stym!$A$3:$E$18,5,FALSE)</f>
        <v>Sapota</v>
      </c>
      <c r="E224" s="22">
        <v>4</v>
      </c>
      <c r="F224" s="22" t="str">
        <f t="shared" si="5"/>
        <v>Sapota4</v>
      </c>
      <c r="G224" t="s">
        <v>1233</v>
      </c>
      <c r="L224" t="s">
        <v>1233</v>
      </c>
      <c r="Q224" s="29" t="s">
        <v>1202</v>
      </c>
      <c r="R224" t="str">
        <f t="shared" si="6"/>
        <v>Gonic</v>
      </c>
      <c r="S224" s="22" t="str">
        <f>VLOOKUP(R224,audio_list_stym!$A$3:$H$18,7,FALSE)</f>
        <v>Tamanid</v>
      </c>
      <c r="T224" s="22">
        <v>4</v>
      </c>
      <c r="U224" s="22" t="str">
        <f t="shared" si="7"/>
        <v>Tamanid4</v>
      </c>
    </row>
    <row r="225" spans="2:21" x14ac:dyDescent="0.2">
      <c r="B225" s="29" t="s">
        <v>1206</v>
      </c>
      <c r="C225" t="str">
        <f t="shared" si="1"/>
        <v>Todis</v>
      </c>
      <c r="D225" s="22" t="str">
        <f>VLOOKUP(C225,audio_list_stym!$A$3:$E$18,5,FALSE)</f>
        <v>Tamanid</v>
      </c>
      <c r="E225" s="22">
        <v>4</v>
      </c>
      <c r="F225" s="22" t="str">
        <f t="shared" si="5"/>
        <v>Tamanid4</v>
      </c>
      <c r="G225" t="s">
        <v>1234</v>
      </c>
      <c r="L225" t="s">
        <v>1234</v>
      </c>
      <c r="Q225" s="29" t="s">
        <v>1206</v>
      </c>
      <c r="R225" t="str">
        <f t="shared" si="6"/>
        <v>Todis</v>
      </c>
      <c r="S225" s="22" t="str">
        <f>VLOOKUP(R225,audio_list_stym!$A$3:$H$18,7,FALSE)</f>
        <v>ZF</v>
      </c>
      <c r="T225" s="22">
        <v>4</v>
      </c>
      <c r="U225" s="22" t="str">
        <f t="shared" si="7"/>
        <v>ZF4</v>
      </c>
    </row>
    <row r="226" spans="2:21" x14ac:dyDescent="0.2">
      <c r="B226" s="29" t="s">
        <v>1210</v>
      </c>
      <c r="C226" t="str">
        <f t="shared" si="1"/>
        <v>Pemat</v>
      </c>
      <c r="D226" s="22" t="str">
        <f>VLOOKUP(C226,audio_list_stym!$A$3:$E$18,5,FALSE)</f>
        <v>ZF</v>
      </c>
      <c r="E226" s="22">
        <v>4</v>
      </c>
      <c r="F226" s="22" t="str">
        <f t="shared" si="5"/>
        <v>ZF4</v>
      </c>
      <c r="G226" t="s">
        <v>1228</v>
      </c>
      <c r="L226" t="s">
        <v>1228</v>
      </c>
      <c r="Q226" s="29" t="s">
        <v>1210</v>
      </c>
      <c r="R226" t="str">
        <f t="shared" si="6"/>
        <v>Pemat</v>
      </c>
      <c r="S226" s="22" t="str">
        <f>VLOOKUP(R226,audio_list_stym!$A$3:$H$18,7,FALSE)</f>
        <v>Ackee</v>
      </c>
      <c r="T226" s="22">
        <v>4</v>
      </c>
      <c r="U226" s="22" t="str">
        <f t="shared" si="7"/>
        <v>Ackee4</v>
      </c>
    </row>
    <row r="227" spans="2:21" x14ac:dyDescent="0.2">
      <c r="B227" s="29" t="s">
        <v>1182</v>
      </c>
      <c r="C227" t="str">
        <f t="shared" si="1"/>
        <v>Renan</v>
      </c>
      <c r="D227" s="22" t="str">
        <f>VLOOKUP(C227,audio_list_stym!$A$3:$E$18,5,FALSE)</f>
        <v>Ackee</v>
      </c>
      <c r="E227" s="22">
        <v>4</v>
      </c>
      <c r="F227" s="22" t="str">
        <f t="shared" si="5"/>
        <v>Ackee4</v>
      </c>
      <c r="G227" t="s">
        <v>1227</v>
      </c>
      <c r="L227" t="s">
        <v>1227</v>
      </c>
      <c r="Q227" s="29" t="s">
        <v>1182</v>
      </c>
      <c r="R227" t="str">
        <f t="shared" si="6"/>
        <v>Renan</v>
      </c>
      <c r="S227" s="22" t="str">
        <f>VLOOKUP(R227,audio_list_stym!$A$3:$H$18,7,FALSE)</f>
        <v>Ake</v>
      </c>
      <c r="T227" s="22">
        <v>4</v>
      </c>
      <c r="U227" s="22" t="str">
        <f t="shared" si="7"/>
        <v>Ake4</v>
      </c>
    </row>
    <row r="228" spans="2:21" x14ac:dyDescent="0.2">
      <c r="B228" s="29" t="s">
        <v>1186</v>
      </c>
      <c r="C228" t="str">
        <f t="shared" ref="C228:C234" si="8">LEFT(B228,5)</f>
        <v>Baroh</v>
      </c>
      <c r="D228" s="22" t="str">
        <f>VLOOKUP(C228,audio_list_stym!$A$3:$E$18,5,FALSE)</f>
        <v>Ake</v>
      </c>
      <c r="E228" s="22">
        <v>4</v>
      </c>
      <c r="F228" s="22" t="str">
        <f t="shared" si="5"/>
        <v>Ake4</v>
      </c>
      <c r="G228" t="s">
        <v>1230</v>
      </c>
      <c r="L228" t="s">
        <v>1230</v>
      </c>
      <c r="Q228" s="29" t="s">
        <v>1186</v>
      </c>
      <c r="R228" t="str">
        <f t="shared" si="6"/>
        <v>Baroh</v>
      </c>
      <c r="S228" s="22" t="str">
        <f>VLOOKUP(R228,audio_list_stym!$A$3:$H$18,7,FALSE)</f>
        <v>Finger</v>
      </c>
      <c r="T228" s="22">
        <v>4</v>
      </c>
      <c r="U228" s="22" t="str">
        <f t="shared" si="7"/>
        <v>Finger4</v>
      </c>
    </row>
    <row r="229" spans="2:21" x14ac:dyDescent="0.2">
      <c r="B229" s="29" t="s">
        <v>1190</v>
      </c>
      <c r="C229" t="str">
        <f t="shared" si="8"/>
        <v>Liroh</v>
      </c>
      <c r="D229" s="22" t="str">
        <f>VLOOKUP(C229,audio_list_stym!$A$3:$E$18,5,FALSE)</f>
        <v>Finger</v>
      </c>
      <c r="E229" s="22">
        <v>4</v>
      </c>
      <c r="F229" s="22" t="str">
        <f t="shared" si="5"/>
        <v>Finger4</v>
      </c>
      <c r="G229" t="s">
        <v>1231</v>
      </c>
      <c r="L229" t="s">
        <v>1231</v>
      </c>
      <c r="Q229" s="29" t="s">
        <v>1190</v>
      </c>
      <c r="R229" t="str">
        <f t="shared" si="6"/>
        <v>Liroh</v>
      </c>
      <c r="S229" s="22" t="str">
        <f>VLOOKUP(R229,audio_list_stym!$A$3:$H$18,7,FALSE)</f>
        <v>Gac</v>
      </c>
      <c r="T229" s="22">
        <v>4</v>
      </c>
      <c r="U229" s="22" t="str">
        <f t="shared" si="7"/>
        <v>Gac4</v>
      </c>
    </row>
    <row r="230" spans="2:21" x14ac:dyDescent="0.2">
      <c r="B230" s="29" t="s">
        <v>1194</v>
      </c>
      <c r="C230" t="str">
        <f t="shared" si="8"/>
        <v>Fimon</v>
      </c>
      <c r="D230" s="22" t="str">
        <f>VLOOKUP(C230,audio_list_stym!$A$3:$E$18,5,FALSE)</f>
        <v>Gac</v>
      </c>
      <c r="E230" s="22">
        <v>4</v>
      </c>
      <c r="F230" s="22" t="str">
        <f t="shared" si="5"/>
        <v>Gac4</v>
      </c>
      <c r="G230" t="s">
        <v>1232</v>
      </c>
      <c r="L230" t="s">
        <v>1232</v>
      </c>
      <c r="Q230" s="29" t="s">
        <v>1194</v>
      </c>
      <c r="R230" t="str">
        <f t="shared" si="6"/>
        <v>Fimon</v>
      </c>
      <c r="S230" s="22" t="str">
        <f>VLOOKUP(R230,audio_list_stym!$A$3:$H$18,7,FALSE)</f>
        <v>Noni</v>
      </c>
      <c r="T230" s="22">
        <v>4</v>
      </c>
      <c r="U230" s="22" t="str">
        <f t="shared" si="7"/>
        <v>Noni4</v>
      </c>
    </row>
    <row r="231" spans="2:21" x14ac:dyDescent="0.2">
      <c r="B231" s="29" t="s">
        <v>1198</v>
      </c>
      <c r="C231" t="str">
        <f t="shared" si="8"/>
        <v>Codis</v>
      </c>
      <c r="D231" s="22" t="str">
        <f>VLOOKUP(C231,audio_list_stym!$A$3:$E$18,5,FALSE)</f>
        <v>Noni</v>
      </c>
      <c r="E231" s="22">
        <v>4</v>
      </c>
      <c r="F231" s="22" t="str">
        <f t="shared" si="5"/>
        <v>Noni4</v>
      </c>
      <c r="G231" t="s">
        <v>1229</v>
      </c>
      <c r="L231" t="s">
        <v>1229</v>
      </c>
      <c r="Q231" s="29" t="s">
        <v>1198</v>
      </c>
      <c r="R231" t="str">
        <f t="shared" si="6"/>
        <v>Codis</v>
      </c>
      <c r="S231" s="22" t="str">
        <f>VLOOKUP(R231,audio_list_stym!$A$3:$H$18,7,FALSE)</f>
        <v>Sapota</v>
      </c>
      <c r="T231" s="22">
        <v>4</v>
      </c>
      <c r="U231" s="22" t="str">
        <f t="shared" si="7"/>
        <v>Sapota4</v>
      </c>
    </row>
    <row r="232" spans="2:21" x14ac:dyDescent="0.2">
      <c r="B232" s="29" t="s">
        <v>1202</v>
      </c>
      <c r="C232" t="str">
        <f t="shared" si="8"/>
        <v>Gonic</v>
      </c>
      <c r="D232" s="22" t="str">
        <f>VLOOKUP(C232,audio_list_stym!$A$3:$E$18,5,FALSE)</f>
        <v>Sapota</v>
      </c>
      <c r="E232" s="22">
        <v>4</v>
      </c>
      <c r="F232" s="22" t="str">
        <f t="shared" si="5"/>
        <v>Sapota4</v>
      </c>
      <c r="G232" t="s">
        <v>1233</v>
      </c>
      <c r="L232" t="s">
        <v>1233</v>
      </c>
      <c r="Q232" s="29" t="s">
        <v>1202</v>
      </c>
      <c r="R232" t="str">
        <f t="shared" si="6"/>
        <v>Gonic</v>
      </c>
      <c r="S232" s="22" t="str">
        <f>VLOOKUP(R232,audio_list_stym!$A$3:$H$18,7,FALSE)</f>
        <v>Tamanid</v>
      </c>
      <c r="T232" s="22">
        <v>4</v>
      </c>
      <c r="U232" s="22" t="str">
        <f t="shared" si="7"/>
        <v>Tamanid4</v>
      </c>
    </row>
    <row r="233" spans="2:21" x14ac:dyDescent="0.2">
      <c r="B233" s="29" t="s">
        <v>1206</v>
      </c>
      <c r="C233" t="str">
        <f t="shared" si="8"/>
        <v>Todis</v>
      </c>
      <c r="D233" s="22" t="str">
        <f>VLOOKUP(C233,audio_list_stym!$A$3:$E$18,5,FALSE)</f>
        <v>Tamanid</v>
      </c>
      <c r="E233" s="22">
        <v>4</v>
      </c>
      <c r="F233" s="22" t="str">
        <f t="shared" si="5"/>
        <v>Tamanid4</v>
      </c>
      <c r="G233" t="s">
        <v>1234</v>
      </c>
      <c r="L233" t="s">
        <v>1234</v>
      </c>
      <c r="Q233" s="29" t="s">
        <v>1206</v>
      </c>
      <c r="R233" t="str">
        <f t="shared" si="6"/>
        <v>Todis</v>
      </c>
      <c r="S233" s="22" t="str">
        <f>VLOOKUP(R233,audio_list_stym!$A$3:$H$18,7,FALSE)</f>
        <v>ZF</v>
      </c>
      <c r="T233" s="22">
        <v>4</v>
      </c>
      <c r="U233" s="22" t="str">
        <f t="shared" si="7"/>
        <v>ZF4</v>
      </c>
    </row>
    <row r="234" spans="2:21" x14ac:dyDescent="0.2">
      <c r="B234" s="29" t="s">
        <v>1210</v>
      </c>
      <c r="C234" t="str">
        <f t="shared" si="8"/>
        <v>Pemat</v>
      </c>
      <c r="D234" s="22" t="str">
        <f>VLOOKUP(C234,audio_list_stym!$A$3:$E$18,5,FALSE)</f>
        <v>ZF</v>
      </c>
      <c r="E234" s="22">
        <v>4</v>
      </c>
      <c r="F234" s="22" t="str">
        <f t="shared" si="5"/>
        <v>ZF4</v>
      </c>
      <c r="G234" t="s">
        <v>1228</v>
      </c>
      <c r="L234" t="s">
        <v>1228</v>
      </c>
      <c r="Q234" s="29" t="s">
        <v>1210</v>
      </c>
      <c r="R234" t="str">
        <f t="shared" si="6"/>
        <v>Pemat</v>
      </c>
      <c r="S234" s="22" t="str">
        <f>VLOOKUP(R234,audio_list_stym!$A$3:$H$18,7,FALSE)</f>
        <v>Ackee</v>
      </c>
      <c r="T234" s="22">
        <v>4</v>
      </c>
      <c r="U234" s="22" t="str">
        <f t="shared" si="7"/>
        <v>Ackee4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H161"/>
  <sheetViews>
    <sheetView topLeftCell="AZ1" zoomScale="85" zoomScaleNormal="85" zoomScaleSheetLayoutView="40" workbookViewId="0">
      <selection activeCell="BC1" sqref="BC1:BH1048576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1" customWidth="1"/>
    <col min="40" max="40" width="12.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/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VLOOKUP(B2,audio_list_stym!$A$3:$BP$18,41,FALSE)</f>
        <v>10</v>
      </c>
      <c r="F2" t="str">
        <f>VLOOKUP(E2,metki!$A$2:$B$9,2,FALSE)</f>
        <v>импл_реал_с_названием</v>
      </c>
      <c r="G2" t="str">
        <f t="shared" ref="G2:G65" si="0">LEFT(F2,5)</f>
        <v>импл_</v>
      </c>
      <c r="H2" t="str">
        <f>VLOOKUP(B2,audio_list_stym!$A$3:$AJ$18,9,FALSE)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pics\\Limon_6.jpg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9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0.65240072402428129</v>
      </c>
      <c r="AP2" t="str">
        <f t="shared" ref="AP2:AP25" ca="1" si="6">INDEX($AM$2:$AM$25,(RANK(AO2,$AO$2:$AO$25)))</f>
        <v>pics\\Limon_6.jpg</v>
      </c>
      <c r="AQ2" t="str">
        <f ca="1">INDEX($AN$2:$AN$25,(RANK(AO2,$AO$2:$AO$25)))</f>
        <v>pics\\Redis_6.jpg</v>
      </c>
      <c r="AR2" t="str">
        <f t="shared" ref="AR2:AR9" ca="1" si="7">IF(AH2="sound\\Ogorod",AP2,"")</f>
        <v>pics\\Limon_6.jpg</v>
      </c>
      <c r="AT2">
        <f t="shared" ref="AT2:AT65" ca="1" si="8">RAND()</f>
        <v>0.60030464999140842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10">IF(G2="экспл",AY2&amp;AX2&amp;"."&amp;AZ2,IF(G2="импл_",BA2&amp;AX2&amp;"?"))</f>
        <v>_Целый_ли_ТОМАТ?</v>
      </c>
      <c r="BC2">
        <f>A2</f>
        <v>1201</v>
      </c>
      <c r="BD2" cm="1">
        <f t="array" aca="1" ref="BD2" ca="1">INDEX($L$2:$L$9,(RANK(AT2,$AT$2:$AT$9)))</f>
        <v>2058</v>
      </c>
      <c r="BE2" cm="1">
        <f t="array" aca="1" ref="BE2" ca="1">INDEX(BD10:BD25,(RANK(AT2,$AT$2:$AT$16)))</f>
        <v>2036</v>
      </c>
      <c r="BF2" cm="1">
        <f t="array" aca="1" ref="BF2" ca="1">INDEX(BD26:BD49,(RANK(AT2,$AT$2:$AT$16)))</f>
        <v>2052</v>
      </c>
      <c r="BG2" cm="1">
        <f t="array" aca="1" ref="BG2" ca="1">INDEX(BD50:BD65,(RANK(AT2,$AT$2:$AT$16)))</f>
        <v>2012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VLOOKUP(B3,audio_list_stym!$A$3:$BP$18,41,FALSE)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VLOOKUP(B3,audio_list_stym!$A$3:$AJ$18,9,FALSE)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2158</v>
      </c>
      <c r="AD3" t="str">
        <f t="shared" ref="AD3:AD66" ca="1" si="11">IF(ISTEXT(AE3),AE3,IF(ISTEXT(AF3),AF3,""))</f>
        <v>pics\\Injir_6.jpg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pics\\Injir_6.jpg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2">RAND()</f>
        <v>0.12786764101232717</v>
      </c>
      <c r="AP3" t="str">
        <f t="shared" ca="1" si="6"/>
        <v>pics\\Injir_6.jpg</v>
      </c>
      <c r="AQ3" t="str">
        <f t="shared" ref="AQ3:AQ25" ca="1" si="13">INDEX($AN$2:$AN$25,(RANK(AO3,$AO$2:$AO$25)))</f>
        <v>pics\\Tikva_6.jpg</v>
      </c>
      <c r="AR3" t="str">
        <f t="shared" ca="1" si="7"/>
        <v>pics\\Injir_6.jpg</v>
      </c>
      <c r="AT3">
        <f t="shared" ca="1" si="8"/>
        <v>0.36444813417895061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0"/>
        <v>_Мясистый_ли_ТОМАТ?</v>
      </c>
      <c r="BD3" cm="1">
        <f t="array" aca="1" ref="BD3" ca="1">INDEX($L$2:$L$9,(RANK(AT3,$AT$2:$AT$9)))</f>
        <v>2060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VLOOKUP(B4,audio_list_stym!$A$3:$BP$18,41,FALSE)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VLOOKUP(B4,audio_list_stym!$A$3:$AJ$18,9,FALSE)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2036</v>
      </c>
      <c r="AD4" t="str">
        <f t="shared" ca="1" si="11"/>
        <v>pics\\Limon_4.jpg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pics\\Limon_4.jpg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2"/>
        <v>0.81590144857146996</v>
      </c>
      <c r="AP4" t="str">
        <f t="shared" ca="1" si="6"/>
        <v>pics\\Limon_4.jpg</v>
      </c>
      <c r="AQ4" t="str">
        <f t="shared" ca="1" si="13"/>
        <v>pics\\Redis_4.jpg</v>
      </c>
      <c r="AR4" t="str">
        <f t="shared" ca="1" si="7"/>
        <v>pics\\Limon_4.jpg</v>
      </c>
      <c r="AT4">
        <f t="shared" ca="1" si="8"/>
        <v>8.6999807322581058E-2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0"/>
        <v>_Горький_ли_ТОМАТ?</v>
      </c>
      <c r="BD4" cm="1">
        <f t="array" aca="1" ref="BD4" ca="1">INDEX($L$2:$L$9,(RANK(AT4,$AT$2:$AT$9)))</f>
        <v>2062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VLOOKUP(B5,audio_list_stym!$A$3:$BP$18,41,FALSE)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VLOOKUP(B5,audio_list_stym!$A$3:$AJ$18,9,FALSE)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2037</v>
      </c>
      <c r="AD5" t="str">
        <f t="shared" ca="1" si="11"/>
        <v>pics\\Limon_5.jpg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pics\\Limon_5.jpg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2"/>
        <v>0.74842089183759453</v>
      </c>
      <c r="AP5" t="str">
        <f t="shared" ca="1" si="6"/>
        <v>pics\\Limon_5.jpg</v>
      </c>
      <c r="AQ5" t="str">
        <f t="shared" ca="1" si="13"/>
        <v>pics\\Redis_5.jpg</v>
      </c>
      <c r="AR5" t="str">
        <f t="shared" ca="1" si="7"/>
        <v>pics\\Limon_5.jpg</v>
      </c>
      <c r="AT5">
        <f t="shared" ca="1" si="8"/>
        <v>0.9466020586067827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0"/>
        <v>_Яркий_ли_ТОМАТ?</v>
      </c>
      <c r="BD5" cm="1">
        <f t="array" aca="1" ref="BD5" ca="1">INDEX($L$2:$L$9,(RANK(AT5,$AT$2:$AT$9)))</f>
        <v>2057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VLOOKUP(B6,audio_list_stym!$A$3:$BP$18,41,FALSE)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VLOOKUP(B6,audio_list_stym!$A$3:$AJ$18,9,FALSE)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2005</v>
      </c>
      <c r="AD6" t="str">
        <f t="shared" ca="1" si="11"/>
        <v>pics\\Banan_5.jpg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pics\\Banan_5.jpg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2"/>
        <v>0.38469752388781864</v>
      </c>
      <c r="AP6" t="str">
        <f t="shared" ca="1" si="6"/>
        <v>pics\\Banan_5.jpg</v>
      </c>
      <c r="AQ6" t="str">
        <f t="shared" ca="1" si="13"/>
        <v>pics\\Goroh_5.jpg</v>
      </c>
      <c r="AR6" t="str">
        <f t="shared" ca="1" si="7"/>
        <v>pics\\Banan_5.jpg</v>
      </c>
      <c r="AT6">
        <f t="shared" ca="1" si="8"/>
        <v>0.58787295767811421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0"/>
        <v>_Острый_ли_ТОМАТ?</v>
      </c>
      <c r="BD6" cm="1">
        <f t="array" aca="1" ref="BD6" ca="1">INDEX($L$2:$L$9,(RANK(AT6,$AT$2:$AT$9)))</f>
        <v>2059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VLOOKUP(B7,audio_list_stym!$A$3:$BP$18,41,FALSE)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VLOOKUP(B7,audio_list_stym!$A$3:$AJ$18,9,FALSE)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2155</v>
      </c>
      <c r="AD7" t="str">
        <f t="shared" ca="1" si="11"/>
        <v>pics\\Injir_3.jpg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pics\\Injir_3.jpg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2"/>
        <v>0.22194510840525672</v>
      </c>
      <c r="AP7" t="str">
        <f t="shared" ca="1" si="6"/>
        <v>pics\\Injir_3.jpg</v>
      </c>
      <c r="AQ7" t="str">
        <f t="shared" ca="1" si="13"/>
        <v>pics\\Tikva_3.jpg</v>
      </c>
      <c r="AR7" t="str">
        <f t="shared" ca="1" si="7"/>
        <v>pics\\Injir_3.jpg</v>
      </c>
      <c r="AT7">
        <f t="shared" ca="1" si="8"/>
        <v>0.25331922076377156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0"/>
        <v>_Спелый_ли_ТОМАТ?</v>
      </c>
      <c r="BD7" cm="1">
        <f t="array" aca="1" ref="BD7" ca="1">INDEX($L$2:$L$9,(RANK(AT7,$AT$2:$AT$9)))</f>
        <v>2061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VLOOKUP(B8,audio_list_stym!$A$3:$BP$18,41,FALSE)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VLOOKUP(B8,audio_list_stym!$A$3:$AJ$18,9,FALSE)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2006</v>
      </c>
      <c r="AD8" t="str">
        <f t="shared" ca="1" si="11"/>
        <v>pics\\Banan_6.jpg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pics\\Banan_6.jpg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2"/>
        <v>0.38298192493722594</v>
      </c>
      <c r="AP8" t="str">
        <f t="shared" ca="1" si="6"/>
        <v>pics\\Banan_6.jpg</v>
      </c>
      <c r="AQ8" t="str">
        <f t="shared" ca="1" si="13"/>
        <v>pics\\Goroh_6.jpg</v>
      </c>
      <c r="AR8" t="str">
        <f t="shared" ca="1" si="7"/>
        <v>pics\\Banan_6.jpg</v>
      </c>
      <c r="AT8">
        <f t="shared" ca="1" si="8"/>
        <v>7.0447161216728227E-2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0"/>
        <v>_Серый_ли_ТОМАТ?</v>
      </c>
      <c r="BD8" cm="1">
        <f t="array" aca="1" ref="BD8" ca="1">INDEX($L$2:$L$9,(RANK(AT8,$AT$2:$AT$9)))</f>
        <v>2063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VLOOKUP(B9,audio_list_stym!$A$3:$BP$18,41,FALSE)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VLOOKUP(B9,audio_list_stym!$A$3:$AJ$18,9,FALSE)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2040</v>
      </c>
      <c r="AD9" t="str">
        <f t="shared" ca="1" si="11"/>
        <v>pics\\Limon_8.jpg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pics\\Limon_8.jpg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2"/>
        <v>0.61887447619103153</v>
      </c>
      <c r="AP9" t="str">
        <f t="shared" ca="1" si="6"/>
        <v>pics\\Limon_8.jpg</v>
      </c>
      <c r="AQ9" t="str">
        <f t="shared" ca="1" si="13"/>
        <v>pics\\Redis_8.jpg</v>
      </c>
      <c r="AR9" t="str">
        <f t="shared" ca="1" si="7"/>
        <v>pics\\Limon_8.jpg</v>
      </c>
      <c r="AT9">
        <f t="shared" ca="1" si="8"/>
        <v>4.7020338019922447E-2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0"/>
        <v>_Вязкий_ли_ТОМАТ?</v>
      </c>
      <c r="BD9" cm="1">
        <f t="array" aca="1" ref="BD9" ca="1">INDEX($L$2:$L$9,(RANK(AT9,$AT$2:$AT$9)))</f>
        <v>2064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VLOOKUP(B10,audio_list_stym!$A$3:$BP$18,41,FALSE)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VLOOKUP(B10,audio_list_stym!$A$3:$AJ$18,9,FALSE)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2178</v>
      </c>
      <c r="AD10" t="str">
        <f t="shared" ca="1" si="11"/>
        <v>pics\\dis34.jpg</v>
      </c>
      <c r="AE10" s="22" t="str">
        <f t="array" aca="1" ref="AE10" ca="1">IF(G10="экспл",INDEX(total_visual_stym!$C$146:$C$209,(RANK(total_visual_stym!E154,total_visual_stym!$E$146:$E$209))),0)</f>
        <v>pics\\dis34.jpg</v>
      </c>
      <c r="AF10" s="22" t="str">
        <f t="shared" si="2"/>
        <v/>
      </c>
      <c r="AG10" t="str">
        <f t="shared" ref="AG10:AG17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49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2"/>
        <v>0.60831123559332567</v>
      </c>
      <c r="AP10" t="str">
        <f t="shared" ca="1" si="6"/>
        <v>pics\\Banan_2.jpg</v>
      </c>
      <c r="AQ10" t="str">
        <f t="shared" ca="1" si="13"/>
        <v>pics\\Goroh_2.jpg</v>
      </c>
      <c r="AT10">
        <f t="shared" ca="1" si="8"/>
        <v>1.723965617508405E-2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0"/>
        <v>На_экране_ЛИМОН._Он_старый?</v>
      </c>
      <c r="BC10">
        <f>A10</f>
        <v>1202</v>
      </c>
      <c r="BD10" cm="1">
        <f t="array" aca="1" ref="BD10" ca="1">INDEX($L$10:$L$17,(RANK(AT2,$AT$2:$AT$9)))</f>
        <v>2034</v>
      </c>
      <c r="BE10" cm="1">
        <f t="array" aca="1" ref="BE10" ca="1">INDEX(BD2:BD9,(RANK(AT3,$AT$2:$AT$9)))</f>
        <v>2057</v>
      </c>
      <c r="BF10" cm="1">
        <f t="array" aca="1" ref="BF10" ca="1">INDEX(BD18:BD33,(RANK(AT3,$AT$2:$AT$16)))</f>
        <v>2029</v>
      </c>
      <c r="BG10" cm="1">
        <f t="array" aca="1" ref="BG10" ca="1">INDEX(BD34:BD65,(RANK(AT3,$AT$2:$AT$16)))</f>
        <v>2045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VLOOKUP(B11,audio_list_stym!$A$3:$BP$18,41,FALSE)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VLOOKUP(B11,audio_list_stym!$A$3:$AJ$18,9,FALSE)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2175</v>
      </c>
      <c r="AD11" t="str">
        <f t="shared" ca="1" si="11"/>
        <v>pics\\dis5.jpg</v>
      </c>
      <c r="AE11" s="22" t="str">
        <f t="array" aca="1" ref="AE11" ca="1">IF(G11="экспл",INDEX(total_visual_stym!$C$146:$C$209,(RANK(total_visual_stym!E155,total_visual_stym!$E$146:$E$209))),0)</f>
        <v>pics\\dis5.jpg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2"/>
        <v>3.877408560081963E-2</v>
      </c>
      <c r="AP11" t="str">
        <f t="shared" ca="1" si="6"/>
        <v>pics\\Injir_8.jpg</v>
      </c>
      <c r="AQ11" t="str">
        <f t="shared" ca="1" si="13"/>
        <v>pics\\Tikva_8.jpg</v>
      </c>
      <c r="AT11">
        <f t="shared" ca="1" si="8"/>
        <v>5.2493502432329087E-2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0"/>
        <v>Посмотрите,_вот_ЛИМОН._Фиолетовый_ли_он?</v>
      </c>
      <c r="BD11" cm="1">
        <f t="array" aca="1" ref="BD11" ca="1">INDEX($L$10:$L$17,(RANK(AT3,$AT$2:$AT$9)))</f>
        <v>2036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VLOOKUP(B12,audio_list_stym!$A$3:$BP$18,41,FALSE)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VLOOKUP(B12,audio_list_stym!$A$3:$AJ$18,9,FALSE)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2189</v>
      </c>
      <c r="AD12" t="str">
        <f t="shared" ca="1" si="11"/>
        <v>pics\\dis33.jpg</v>
      </c>
      <c r="AE12" s="22" t="str">
        <f t="array" aca="1" ref="AE12" ca="1">IF(G12="экспл",INDEX(total_visual_stym!$C$146:$C$209,(RANK(total_visual_stym!E156,total_visual_stym!$E$146:$E$209))),0)</f>
        <v>pics\\dis33.jpg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2"/>
        <v>5.5892581675850428E-2</v>
      </c>
      <c r="AP12" t="str">
        <f t="shared" ca="1" si="6"/>
        <v>pics\\Injir_7.jpg</v>
      </c>
      <c r="AQ12" t="str">
        <f t="shared" ca="1" si="13"/>
        <v>pics\\Tikva_7.jpg</v>
      </c>
      <c r="AT12">
        <f t="shared" ca="1" si="8"/>
        <v>0.17047990791868817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0"/>
        <v>Вот_ЛИМОН._Он_с_цедрой?</v>
      </c>
      <c r="BD12" cm="1">
        <f t="array" aca="1" ref="BD12" ca="1">INDEX($L$10:$L$17,(RANK(AT4,$AT$2:$AT$9)))</f>
        <v>2038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VLOOKUP(B13,audio_list_stym!$A$3:$BP$18,41,FALSE)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VLOOKUP(B13,audio_list_stym!$A$3:$AJ$18,9,FALSE)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2221</v>
      </c>
      <c r="AD13" t="str">
        <f t="shared" ca="1" si="11"/>
        <v>pics\\dis28.jpg</v>
      </c>
      <c r="AE13" s="22" t="str">
        <f t="array" aca="1" ref="AE13" ca="1">IF(G13="экспл",INDEX(total_visual_stym!$C$146:$C$209,(RANK(total_visual_stym!E157,total_visual_stym!$E$146:$E$209))),0)</f>
        <v>pics\\dis28.jpg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2"/>
        <v>0.52951040386089443</v>
      </c>
      <c r="AP13" t="str">
        <f t="shared" ca="1" si="6"/>
        <v>pics\\Banan_3.jpg</v>
      </c>
      <c r="AQ13" t="str">
        <f t="shared" ca="1" si="13"/>
        <v>pics\\Goroh_3.jpg</v>
      </c>
      <c r="AT13">
        <f t="shared" ca="1" si="8"/>
        <v>8.0408603582259319E-3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0"/>
        <v>Это_ЛИМОН._Кислый_ли_он?</v>
      </c>
      <c r="BD13" cm="1">
        <f t="array" aca="1" ref="BD13" ca="1">INDEX($L$10:$L$17,(RANK(AT5,$AT$2:$AT$9)))</f>
        <v>2033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VLOOKUP(B14,audio_list_stym!$A$3:$BP$18,41,FALSE)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VLOOKUP(B14,audio_list_stym!$A$3:$AJ$18,9,FALSE)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2176</v>
      </c>
      <c r="AD14" t="str">
        <f t="shared" ca="1" si="11"/>
        <v>pics\\dis21.jpg</v>
      </c>
      <c r="AE14" s="22" t="str">
        <f t="array" aca="1" ref="AE14" ca="1">IF(G14="экспл",INDEX(total_visual_stym!$C$146:$C$209,(RANK(total_visual_stym!E158,total_visual_stym!$E$146:$E$209))),0)</f>
        <v>pics\\dis21.jpg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2"/>
        <v>0.81688740463585152</v>
      </c>
      <c r="AP14" t="str">
        <f t="shared" ca="1" si="6"/>
        <v>pics\\Limon_3.jpg</v>
      </c>
      <c r="AQ14" t="str">
        <f t="shared" ca="1" si="13"/>
        <v>pics\\Redis_3.jpg</v>
      </c>
      <c r="AT14">
        <f t="shared" ca="1" si="8"/>
        <v>0.47643276228009546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0"/>
        <v>На_картинке_ЛИМОН._Сочный_ли_он?</v>
      </c>
      <c r="BD14" cm="1">
        <f t="array" aca="1" ref="BD14" ca="1">INDEX($L$10:$L$17,(RANK(AT6,$AT$2:$AT$9)))</f>
        <v>2035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VLOOKUP(B15,audio_list_stym!$A$3:$BP$18,41,FALSE)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VLOOKUP(B15,audio_list_stym!$A$3:$AJ$18,9,FALSE)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2205</v>
      </c>
      <c r="AD15" t="str">
        <f t="shared" ca="1" si="11"/>
        <v>pics\\dis46.jpg</v>
      </c>
      <c r="AE15" s="22" t="str">
        <f t="array" aca="1" ref="AE15" ca="1">IF(G15="экспл",INDEX(total_visual_stym!$C$146:$C$209,(RANK(total_visual_stym!E159,total_visual_stym!$E$146:$E$209))),0)</f>
        <v>pics\\dis46.jpg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2"/>
        <v>0.13880130032994298</v>
      </c>
      <c r="AP15" t="str">
        <f t="shared" ca="1" si="6"/>
        <v>pics\\Injir_5.jpg</v>
      </c>
      <c r="AQ15" t="str">
        <f t="shared" ca="1" si="13"/>
        <v>pics\\Tikva_5.jpg</v>
      </c>
      <c r="AT15">
        <f t="shared" ca="1" si="8"/>
        <v>0.41535603055383696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0"/>
        <v>На_мониторе_ЛИМОН._Упругий_ли_он?</v>
      </c>
      <c r="BD15" cm="1">
        <f t="array" aca="1" ref="BD15" ca="1">INDEX($L$10:$L$17,(RANK(AT7,$AT$2:$AT$9)))</f>
        <v>2037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VLOOKUP(B16,audio_list_stym!$A$3:$BP$18,41,FALSE)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VLOOKUP(B16,audio_list_stym!$A$3:$AJ$18,9,FALSE)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2190</v>
      </c>
      <c r="AD16" t="str">
        <f t="shared" ca="1" si="11"/>
        <v>pics\\dis27.jpg</v>
      </c>
      <c r="AE16" s="22" t="str">
        <f t="array" aca="1" ref="AE16" ca="1">IF(G16="экспл",INDEX(total_visual_stym!$C$146:$C$209,(RANK(total_visual_stym!E160,total_visual_stym!$E$146:$E$209))),0)</f>
        <v>pics\\dis27.jpg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2"/>
        <v>0.26280711985199523</v>
      </c>
      <c r="AP16" t="str">
        <f t="shared" ca="1" si="6"/>
        <v>pics\\Banan_8.jpg</v>
      </c>
      <c r="AQ16" t="str">
        <f t="shared" ca="1" si="13"/>
        <v>pics\\Goroh_8.jpg</v>
      </c>
      <c r="AT16">
        <f t="shared" ca="1" si="8"/>
        <v>0.29627457640133237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0"/>
        <v>Перед_Вами_ЛИМОН._Он_длинный?</v>
      </c>
      <c r="BD16" cm="1">
        <f t="array" aca="1" ref="BD16" ca="1">INDEX($L$10:$L$17,(RANK(AT8,$AT$2:$AT$9)))</f>
        <v>2039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VLOOKUP(B17,audio_list_stym!$A$3:$BP$18,41,FALSE)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VLOOKUP(B17,audio_list_stym!$A$3:$AJ$18,9,FALSE)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2230</v>
      </c>
      <c r="AD17" t="str">
        <f t="shared" ca="1" si="11"/>
        <v>pics\\dis8.jpg</v>
      </c>
      <c r="AE17" s="22" t="str">
        <f t="array" aca="1" ref="AE17" ca="1">IF(G17="экспл",INDEX(total_visual_stym!$C$146:$C$209,(RANK(total_visual_stym!E161,total_visual_stym!$E$146:$E$209))),0)</f>
        <v>pics\\dis8.jpg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2"/>
        <v>0.83133606019958717</v>
      </c>
      <c r="AP17" t="str">
        <f t="shared" ca="1" si="6"/>
        <v>pics\\Limon_2.jpg</v>
      </c>
      <c r="AQ17" t="str">
        <f t="shared" ca="1" si="13"/>
        <v>pics\\Redis_2.jpg</v>
      </c>
      <c r="AT17">
        <f t="shared" ca="1" si="8"/>
        <v>0.61966551048849083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0"/>
        <v>Вы_видите_ЛИМОН._Он_без_кожуры?</v>
      </c>
      <c r="BD17" cm="1">
        <f t="array" aca="1" ref="BD17" ca="1">INDEX($L$10:$L$17,(RANK(AT9,$AT$2:$AT$9)))</f>
        <v>2040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VLOOKUP(B18,audio_list_stym!$A$3:$BP$18,41,FALSE)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VLOOKUP(B18,audio_list_stym!$A$3:$AJ$18,9,FALSE)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2164</v>
      </c>
      <c r="AD18" t="str">
        <f t="shared" ca="1" si="11"/>
        <v>pics\\Tikva_4.jpg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pics\\Tikva_4.jpg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ref="AK18:AK25" si="16">IF(OR(AJ18="pics\\Limon",AJ18="pics\\Banan",AJ18="pics\\Kokos",AJ18="pics\\Finik",AJ18="pics\\Injir"),AI18, )</f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0.15748383414576506</v>
      </c>
      <c r="AP18" t="str">
        <f t="shared" ca="1" si="6"/>
        <v>pics\\Injir_4.jpg</v>
      </c>
      <c r="AQ18" t="str">
        <f t="shared" ca="1" si="13"/>
        <v>pics\\Tikva_4.jpg</v>
      </c>
      <c r="AS18" t="str">
        <f t="shared" ref="AS18:AS25" ca="1" si="17">IF(AH18="sound\\Tropic",AQ18,"")</f>
        <v>pics\\Tikva_4.jpg</v>
      </c>
      <c r="AT18">
        <f t="shared" ca="1" si="8"/>
        <v>0.22587549037524346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0"/>
        <v>_С_молоком_ли_XXXXX?</v>
      </c>
      <c r="BC18">
        <f>A18</f>
        <v>1203</v>
      </c>
      <c r="BD18" cm="1">
        <f t="array" aca="1" ref="BD18" ca="1">INDEX($L$18:$L$25,(RANK(AT2,$AT$2:$AT$9)))</f>
        <v>2026</v>
      </c>
      <c r="BE18" cm="1">
        <f t="array" aca="1" ref="BE18" ca="1">INDEX(BD2:BD17,(RANK(AT4,$AT$2:$AT$16)))</f>
        <v>2036</v>
      </c>
      <c r="BF18" cm="1">
        <f t="array" aca="1" ref="BF18" ca="1">INDEX(BD26:BD49,(RANK(AT4,$AT$2:$AT$16)))</f>
        <v>2044</v>
      </c>
      <c r="BG18" cm="1">
        <f t="array" aca="1" ref="BG18" ca="1">INDEX(BD50:BD65,(RANK(AT4,$AT$2:$AT$16)))</f>
        <v>2020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VLOOKUP(B19,audio_list_stym!$A$3:$BP$18,41,FALSE)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VLOOKUP(B19,audio_list_stym!$A$3:$AJ$18,9,FALSE)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2020</v>
      </c>
      <c r="AD19" t="str">
        <f t="shared" ca="1" si="11"/>
        <v>pics\\Goroh_4.jpg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8">IF(ISTEXT(AR19),AR19,IF(ISTEXT(AS19),AS19,""))</f>
        <v>pics\\Goroh_4.jpg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16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0.46231346243828664</v>
      </c>
      <c r="AP19" t="str">
        <f t="shared" ca="1" si="6"/>
        <v>pics\\Banan_4.jpg</v>
      </c>
      <c r="AQ19" t="str">
        <f t="shared" ca="1" si="13"/>
        <v>pics\\Goroh_4.jpg</v>
      </c>
      <c r="AS19" t="str">
        <f t="shared" ca="1" si="17"/>
        <v>pics\\Goroh_4.jpg</v>
      </c>
      <c r="AT19">
        <f t="shared" ca="1" si="8"/>
        <v>8.9500908011225233E-3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0"/>
        <v>_Полый_ли_XXXXX?</v>
      </c>
      <c r="BD19" cm="1">
        <f t="array" aca="1" ref="BD19" ca="1">INDEX($L$18:$L$25,(RANK(AT3,$AT$2:$AT$9)))</f>
        <v>2028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VLOOKUP(B20,audio_list_stym!$A$3:$BP$18,41,FALSE)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VLOOKUP(B20,audio_list_stym!$A$3:$AJ$18,9,FALSE)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2161</v>
      </c>
      <c r="AD20" t="str">
        <f t="shared" ca="1" si="11"/>
        <v>pics\\Tikva_1.jpg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8"/>
        <v>pics\\Tikva_1.jpg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16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0.25594662193022066</v>
      </c>
      <c r="AP20" t="str">
        <f t="shared" ca="1" si="6"/>
        <v>pics\\Injir_1.jpg</v>
      </c>
      <c r="AQ20" t="str">
        <f t="shared" ca="1" si="13"/>
        <v>pics\\Tikva_1.jpg</v>
      </c>
      <c r="AS20" t="str">
        <f t="shared" ca="1" si="17"/>
        <v>pics\\Tikva_1.jpg</v>
      </c>
      <c r="AT20">
        <f t="shared" ca="1" si="8"/>
        <v>0.56204238798941264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0"/>
        <v>_Гладкий_ли_XXXXX?</v>
      </c>
      <c r="BD20" cm="1">
        <f t="array" aca="1" ref="BD20" ca="1">INDEX($L$18:$L$25,(RANK(AT4,$AT$2:$AT$9)))</f>
        <v>2030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VLOOKUP(B21,audio_list_stym!$A$3:$BP$18,41,FALSE)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VLOOKUP(B21,audio_list_stym!$A$3:$AJ$18,9,FALSE)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2049</v>
      </c>
      <c r="AD21" t="str">
        <f t="shared" ca="1" si="11"/>
        <v>pics\\Redis_1.jpg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8"/>
        <v>pics\\Redis_1.jpg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16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0.90326340724238119</v>
      </c>
      <c r="AP21" t="str">
        <f t="shared" ca="1" si="6"/>
        <v>pics\\Limon_1.jpg</v>
      </c>
      <c r="AQ21" t="str">
        <f t="shared" ca="1" si="13"/>
        <v>pics\\Redis_1.jpg</v>
      </c>
      <c r="AS21" t="str">
        <f t="shared" ca="1" si="17"/>
        <v>pics\\Redis_1.jpg</v>
      </c>
      <c r="AT21">
        <f t="shared" ca="1" si="8"/>
        <v>0.36718884147280095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0"/>
        <v>_Пористый_ли_XXXXX?</v>
      </c>
      <c r="BD21" cm="1">
        <f t="array" aca="1" ref="BD21" ca="1">INDEX($L$18:$L$25,(RANK(AT5,$AT$2:$AT$9)))</f>
        <v>2025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VLOOKUP(B22,audio_list_stym!$A$3:$BP$18,41,FALSE)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VLOOKUP(B22,audio_list_stym!$A$3:$AJ$18,9,FALSE)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2017</v>
      </c>
      <c r="AD22" t="str">
        <f t="shared" ca="1" si="11"/>
        <v>pics\\Goroh_1.jpg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8"/>
        <v>pics\\Goroh_1.jpg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16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0.61866605077521963</v>
      </c>
      <c r="AP22" t="str">
        <f t="shared" ca="1" si="6"/>
        <v>pics\\Banan_1.jpg</v>
      </c>
      <c r="AQ22" t="str">
        <f t="shared" ca="1" si="13"/>
        <v>pics\\Goroh_1.jpg</v>
      </c>
      <c r="AS22" t="str">
        <f t="shared" ca="1" si="17"/>
        <v>pics\\Goroh_1.jpg</v>
      </c>
      <c r="AT22">
        <f t="shared" ca="1" si="8"/>
        <v>0.18645012216269363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0"/>
        <v>_Вареный_ли_XXXXX?</v>
      </c>
      <c r="BD22" cm="1">
        <f t="array" aca="1" ref="BD22" ca="1">INDEX($L$18:$L$25,(RANK(AT6,$AT$2:$AT$9)))</f>
        <v>2027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VLOOKUP(B23,audio_list_stym!$A$3:$BP$18,41,FALSE)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VLOOKUP(B23,audio_list_stym!$A$3:$AJ$18,9,FALSE)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2162</v>
      </c>
      <c r="AD23" t="str">
        <f t="shared" ca="1" si="11"/>
        <v>pics\\Tikva_2.jpg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8"/>
        <v>pics\\Tikva_2.jpg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16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0.23755155894344793</v>
      </c>
      <c r="AP23" t="str">
        <f t="shared" ca="1" si="6"/>
        <v>pics\\Injir_2.jpg</v>
      </c>
      <c r="AQ23" t="str">
        <f t="shared" ca="1" si="13"/>
        <v>pics\\Tikva_2.jpg</v>
      </c>
      <c r="AS23" t="str">
        <f t="shared" ca="1" si="17"/>
        <v>pics\\Tikva_2.jpg</v>
      </c>
      <c r="AT23">
        <f t="shared" ca="1" si="8"/>
        <v>0.94646112678389094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0"/>
        <v>_Плотный_ли_XXXXX?</v>
      </c>
      <c r="BD23" cm="1">
        <f t="array" aca="1" ref="BD23" ca="1">INDEX($L$18:$L$25,(RANK(AT7,$AT$2:$AT$9)))</f>
        <v>2029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VLOOKUP(B24,audio_list_stym!$A$3:$BP$18,41,FALSE)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VLOOKUP(B24,audio_list_stym!$A$3:$AJ$18,9,FALSE)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2055</v>
      </c>
      <c r="AD24" t="str">
        <f t="shared" ca="1" si="11"/>
        <v>pics\\Redis_7.jpg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8"/>
        <v>pics\\Redis_7.jpg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16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0.64743866628902957</v>
      </c>
      <c r="AP24" t="str">
        <f t="shared" ca="1" si="6"/>
        <v>pics\\Limon_7.jpg</v>
      </c>
      <c r="AQ24" t="str">
        <f t="shared" ca="1" si="13"/>
        <v>pics\\Redis_7.jpg</v>
      </c>
      <c r="AS24" t="str">
        <f t="shared" ca="1" si="17"/>
        <v>pics\\Redis_7.jpg</v>
      </c>
      <c r="AT24">
        <f t="shared" ca="1" si="8"/>
        <v>0.2372661217008587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0"/>
        <v>_Ворсистый_ли_XXXXX?</v>
      </c>
      <c r="BD24" cm="1">
        <f t="array" aca="1" ref="BD24" ca="1">INDEX($L$18:$L$25,(RANK(AT8,$AT$2:$AT$9)))</f>
        <v>2031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VLOOKUP(B25,audio_list_stym!$A$3:$BP$18,41,FALSE)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VLOOKUP(B25,audio_list_stym!$A$3:$AJ$18,9,FALSE)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2023</v>
      </c>
      <c r="AD25" t="str">
        <f t="shared" ca="1" si="11"/>
        <v>pics\\Goroh_7.jpg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8"/>
        <v>pics\\Goroh_7.jpg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16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0.35815259338270611</v>
      </c>
      <c r="AP25" t="str">
        <f t="shared" ca="1" si="6"/>
        <v>pics\\Banan_7.jpg</v>
      </c>
      <c r="AQ25" t="str">
        <f t="shared" ca="1" si="13"/>
        <v>pics\\Goroh_7.jpg</v>
      </c>
      <c r="AS25" t="str">
        <f t="shared" ca="1" si="17"/>
        <v>pics\\Goroh_7.jpg</v>
      </c>
      <c r="AT25">
        <f t="shared" ca="1" si="8"/>
        <v>0.1961608936891176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0"/>
        <v>_Мягкий_ли_XXXXX?</v>
      </c>
      <c r="BD25" cm="1">
        <f t="array" aca="1" ref="BD25" ca="1">INDEX($L$18:$L$25,(RANK(AT9,$AT$2:$AT$9)))</f>
        <v>2032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VLOOKUP(B26,audio_list_stym!$A$3:$BP$18,41,FALSE)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VLOOKUP(B26,audio_list_stym!$A$3:$AJ$18,9,FALSE)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2210</v>
      </c>
      <c r="AD26" t="str">
        <f t="shared" ca="1" si="11"/>
        <v>pics\\dis48.jpg</v>
      </c>
      <c r="AE26" s="22" t="str">
        <f t="array" aca="1" ref="AE26" ca="1">IF(G26="экспл",INDEX(total_visual_stym!$C$146:$C$209,(RANK(total_visual_stym!E170,total_visual_stym!$E$146:$E$209))),0)</f>
        <v>pics\\dis48.jpg</v>
      </c>
      <c r="AF26" s="22" t="str">
        <f t="shared" si="18"/>
        <v/>
      </c>
      <c r="AG26" t="str">
        <f t="shared" ref="AG26:AG33" si="19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si="15"/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8"/>
        <v>0.29400610993108467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0"/>
        <v>На_экране_XXXXX._Он_с_ботвой?</v>
      </c>
      <c r="BC26">
        <f>A26</f>
        <v>1204</v>
      </c>
      <c r="BD26" cm="1">
        <f t="array" aca="1" ref="BD26" ca="1">INDEX($L$26:$L$33,(RANK(AT2,$AT$2:$AT$9)))</f>
        <v>2050</v>
      </c>
      <c r="BE26" cm="1">
        <f t="array" aca="1" ref="BE26" ca="1">INDEX(BD2:BD25,(RANK(AT5,$AT$2:$AT$16)))</f>
        <v>2058</v>
      </c>
      <c r="BF26" cm="1">
        <f t="array" aca="1" ref="BF26" ca="1">INDEX(BD34:BD49,(RANK(AT5,$AT$2:$AT$16)))</f>
        <v>2042</v>
      </c>
      <c r="BG26" cm="1">
        <f t="array" aca="1" ref="BG26" ca="1">INDEX(BD50:BD65,(RANK(AT5,$AT$2:$AT$16)))</f>
        <v>2010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VLOOKUP(B27,audio_list_stym!$A$3:$BP$18,41,FALSE)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VLOOKUP(B27,audio_list_stym!$A$3:$AJ$18,9,FALSE)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2215</v>
      </c>
      <c r="AD27" t="str">
        <f t="shared" ca="1" si="11"/>
        <v>pics\\dis62.jpg</v>
      </c>
      <c r="AE27" s="22" t="str">
        <f t="array" aca="1" ref="AE27" ca="1">IF(G27="экспл",INDEX(total_visual_stym!$C$146:$C$209,(RANK(total_visual_stym!E171,total_visual_stym!$E$146:$E$209))),0)</f>
        <v>pics\\dis62.jpg</v>
      </c>
      <c r="AF27" s="22" t="str">
        <f t="shared" si="18"/>
        <v/>
      </c>
      <c r="AG27" t="str">
        <f t="shared" si="19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5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8"/>
        <v>0.74093820166942892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0"/>
        <v>Посмотрите,_вот_XXXXX._Он_алый?</v>
      </c>
      <c r="BD27" cm="1">
        <f t="array" aca="1" ref="BD27" ca="1">INDEX($L$26:$L$33,(RANK(AT3,$AT$2:$AT$9)))</f>
        <v>2052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VLOOKUP(B28,audio_list_stym!$A$3:$BP$18,41,FALSE)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VLOOKUP(B28,audio_list_stym!$A$3:$AJ$18,9,FALSE)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2217</v>
      </c>
      <c r="AD28" t="str">
        <f t="shared" ca="1" si="11"/>
        <v>pics\\dis58.jpg</v>
      </c>
      <c r="AE28" s="22" t="str">
        <f t="array" aca="1" ref="AE28" ca="1">IF(G28="экспл",INDEX(total_visual_stym!$C$146:$C$209,(RANK(total_visual_stym!E172,total_visual_stym!$E$146:$E$209))),0)</f>
        <v>pics\\dis58.jpg</v>
      </c>
      <c r="AF28" s="22" t="str">
        <f t="shared" si="18"/>
        <v/>
      </c>
      <c r="AG28" t="str">
        <f t="shared" si="19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5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8"/>
        <v>0.62057905567407023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0"/>
        <v>Вот_XXXXX._Пряный_ли_он?</v>
      </c>
      <c r="BD28" cm="1">
        <f t="array" aca="1" ref="BD28" ca="1">INDEX($L$26:$L$33,(RANK(AT4,$AT$2:$AT$9)))</f>
        <v>2054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VLOOKUP(B29,audio_list_stym!$A$3:$BP$18,41,FALSE)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VLOOKUP(B29,audio_list_stym!$A$3:$AJ$18,9,FALSE)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2219</v>
      </c>
      <c r="AD29" t="str">
        <f t="shared" ca="1" si="11"/>
        <v>pics\\dis17.jpg</v>
      </c>
      <c r="AE29" s="22" t="str">
        <f t="array" aca="1" ref="AE29" ca="1">IF(G29="экспл",INDEX(total_visual_stym!$C$146:$C$209,(RANK(total_visual_stym!E173,total_visual_stym!$E$146:$E$209))),0)</f>
        <v>pics\\dis17.jpg</v>
      </c>
      <c r="AF29" s="22" t="str">
        <f t="shared" si="18"/>
        <v/>
      </c>
      <c r="AG29" t="str">
        <f t="shared" si="19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5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8"/>
        <v>0.95557169057383062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0"/>
        <v>Это_XXXXX._Жирный_ли_он?</v>
      </c>
      <c r="BD29" cm="1">
        <f t="array" aca="1" ref="BD29" ca="1">INDEX($L$26:$L$33,(RANK(AT5,$AT$2:$AT$9)))</f>
        <v>2049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VLOOKUP(B30,audio_list_stym!$A$3:$BP$18,41,FALSE)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VLOOKUP(B30,audio_list_stym!$A$3:$AJ$18,9,FALSE)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2226</v>
      </c>
      <c r="AD30" t="str">
        <f t="shared" ca="1" si="11"/>
        <v>pics\\dis11.jpg</v>
      </c>
      <c r="AE30" s="22" t="str">
        <f t="array" aca="1" ref="AE30" ca="1">IF(G30="экспл",INDEX(total_visual_stym!$C$146:$C$209,(RANK(total_visual_stym!E174,total_visual_stym!$E$146:$E$209))),0)</f>
        <v>pics\\dis11.jpg</v>
      </c>
      <c r="AF30" s="22" t="str">
        <f t="shared" si="18"/>
        <v/>
      </c>
      <c r="AG30" t="str">
        <f t="shared" si="19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5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8"/>
        <v>0.42637648118111138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0"/>
        <v>На_картинке_XXXXX._Он_соленый?</v>
      </c>
      <c r="BD30" cm="1">
        <f t="array" aca="1" ref="BD30" ca="1">INDEX($L$26:$L$33,(RANK(AT6,$AT$2:$AT$9)))</f>
        <v>2051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VLOOKUP(B31,audio_list_stym!$A$3:$BP$18,41,FALSE)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VLOOKUP(B31,audio_list_stym!$A$3:$AJ$18,9,FALSE)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2201</v>
      </c>
      <c r="AD31" t="str">
        <f t="shared" ca="1" si="11"/>
        <v>pics\\dis43.jpg</v>
      </c>
      <c r="AE31" s="22" t="str">
        <f t="array" aca="1" ref="AE31" ca="1">IF(G31="экспл",INDEX(total_visual_stym!$C$146:$C$209,(RANK(total_visual_stym!E175,total_visual_stym!$E$146:$E$209))),0)</f>
        <v>pics\\dis43.jpg</v>
      </c>
      <c r="AF31" s="22" t="str">
        <f t="shared" si="18"/>
        <v/>
      </c>
      <c r="AG31" t="str">
        <f t="shared" si="19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5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8"/>
        <v>0.22748323969241335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0"/>
        <v>На_мониторе_XXXXX._Пышный_ли_он?</v>
      </c>
      <c r="BD31" cm="1">
        <f t="array" aca="1" ref="BD31" ca="1">INDEX($L$26:$L$33,(RANK(AT7,$AT$2:$AT$9)))</f>
        <v>2053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VLOOKUP(B32,audio_list_stym!$A$3:$BP$18,41,FALSE)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VLOOKUP(B32,audio_list_stym!$A$3:$AJ$18,9,FALSE)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2186</v>
      </c>
      <c r="AD32" t="str">
        <f t="shared" ca="1" si="11"/>
        <v>pics\\dis25.jpg</v>
      </c>
      <c r="AE32" s="22" t="str">
        <f t="array" aca="1" ref="AE32" ca="1">IF(G32="экспл",INDEX(total_visual_stym!$C$146:$C$209,(RANK(total_visual_stym!E176,total_visual_stym!$E$146:$E$209))),0)</f>
        <v>pics\\dis25.jpg</v>
      </c>
      <c r="AF32" s="22" t="str">
        <f t="shared" si="18"/>
        <v/>
      </c>
      <c r="AG32" t="str">
        <f t="shared" si="19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5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8"/>
        <v>0.97343157391928392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0"/>
        <v>Перед_Вами_XXXXX._Крепкий_ли_он?</v>
      </c>
      <c r="BD32" cm="1">
        <f t="array" aca="1" ref="BD32" ca="1">INDEX($L$26:$L$33,(RANK(AT8,$AT$2:$AT$9)))</f>
        <v>2055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VLOOKUP(B33,audio_list_stym!$A$3:$BP$18,41,FALSE)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VLOOKUP(B33,audio_list_stym!$A$3:$AJ$18,9,FALSE)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2209</v>
      </c>
      <c r="AD33" t="str">
        <f t="shared" ca="1" si="11"/>
        <v>pics\\dis51.jpg</v>
      </c>
      <c r="AE33" s="22" t="str">
        <f t="array" aca="1" ref="AE33" ca="1">IF(G33="экспл",INDEX(total_visual_stym!$C$146:$C$209,(RANK(total_visual_stym!E177,total_visual_stym!$E$146:$E$209))),0)</f>
        <v>pics\\dis51.jpg</v>
      </c>
      <c r="AF33" s="22" t="str">
        <f t="shared" si="18"/>
        <v/>
      </c>
      <c r="AG33" t="str">
        <f t="shared" si="19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5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8"/>
        <v>0.97663761186355502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0"/>
        <v>Вы_видите_XXXXX._Он_круглый?</v>
      </c>
      <c r="BD33" cm="1">
        <f t="array" aca="1" ref="BD33" ca="1">INDEX($L$26:$L$33,(RANK(AT9,$AT$2:$AT$9)))</f>
        <v>2056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VLOOKUP(B34,audio_list_stym!$A$3:$BP$18,41,FALSE)</f>
        <v>10</v>
      </c>
      <c r="F34" t="str">
        <f>VLOOKUP(E34,metki!$A$2:$B$9,2,FALSE)</f>
        <v>импл_реал_с_названием</v>
      </c>
      <c r="G34" t="str">
        <f t="shared" si="0"/>
        <v>импл_</v>
      </c>
      <c r="H34" t="str">
        <f>VLOOKUP(B34,audio_list_stym!$A$3:$AJ$18,9,FALSE)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2002</v>
      </c>
      <c r="AD34" t="str">
        <f t="shared" ca="1" si="11"/>
        <v>pics\\Banan_2.jpg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8"/>
        <v>pics\\Banan_2.jpg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1">IF(AH34="sound\\Ogorod",AP10,"")</f>
        <v>pics\\Banan_2.jpg</v>
      </c>
      <c r="AT34">
        <f t="shared" ca="1" si="8"/>
        <v>0.1193949210907439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10"/>
        <v>_Сырой_ли_ПЕРЕЦ?</v>
      </c>
      <c r="BC34">
        <f>A34</f>
        <v>1205</v>
      </c>
      <c r="BD34" cm="1">
        <f t="array" aca="1" ref="BD34" ca="1">INDEX($L$34:$L$41,(RANK(AT2,$AT$2:$AT$9)))</f>
        <v>2042</v>
      </c>
      <c r="BE34" cm="1">
        <f t="array" aca="1" ref="BE34" ca="1">INDEX(BD2:BD17,(RANK(AT5,$AT$2:$AT$17)))</f>
        <v>2058</v>
      </c>
      <c r="BF34" cm="1">
        <f t="array" aca="1" ref="BF34" ca="1">INDEX(BD18:BD33,(RANK(AT5,$AT$2:$AT$7)))</f>
        <v>2026</v>
      </c>
      <c r="BG34" cm="1">
        <f t="array" aca="1" ref="BG34" ca="1">INDEX(BD42:BD65,(RANK(AT5,$AT$2:$AT$17)))</f>
        <v>2002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VLOOKUP(B35,audio_list_stym!$A$3:$BP$18,41,FALSE)</f>
        <v>10</v>
      </c>
      <c r="F35" t="str">
        <f>VLOOKUP(E35,metki!$A$2:$B$9,2,FALSE)</f>
        <v>импл_реал_с_названием</v>
      </c>
      <c r="G35" t="str">
        <f t="shared" si="0"/>
        <v>импл_</v>
      </c>
      <c r="H35" t="str">
        <f>VLOOKUP(B35,audio_list_stym!$A$3:$AJ$18,9,FALSE)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2160</v>
      </c>
      <c r="AD35" t="str">
        <f t="shared" ca="1" si="11"/>
        <v>pics\\Injir_8.jpg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8"/>
        <v>pics\\Injir_8.jpg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pics\\Injir_8.jpg</v>
      </c>
      <c r="AT35">
        <f t="shared" ca="1" si="8"/>
        <v>0.18518257053805742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10"/>
        <v>_Слоеный_ли_ПЕРЕЦ?</v>
      </c>
      <c r="BD35" cm="1">
        <f t="array" aca="1" ref="BD35" ca="1">INDEX($L$34:$L$41,(RANK(AT3,$AT$2:$AT$9)))</f>
        <v>2044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VLOOKUP(B36,audio_list_stym!$A$3:$BP$18,41,FALSE)</f>
        <v>10</v>
      </c>
      <c r="F36" t="str">
        <f>VLOOKUP(E36,metki!$A$2:$B$9,2,FALSE)</f>
        <v>импл_реал_с_названием</v>
      </c>
      <c r="G36" t="str">
        <f t="shared" si="0"/>
        <v>импл_</v>
      </c>
      <c r="H36" t="str">
        <f>VLOOKUP(B36,audio_list_stym!$A$3:$AJ$18,9,FALSE)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2159</v>
      </c>
      <c r="AD36" t="str">
        <f t="shared" ca="1" si="11"/>
        <v>pics\\Injir_7.jpg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8"/>
        <v>pics\\Injir_7.jpg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pics\\Injir_7.jpg</v>
      </c>
      <c r="AT36">
        <f t="shared" ca="1" si="8"/>
        <v>0.20963920217865251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10"/>
        <v>_Гнилой_ли_ПЕРЕЦ?</v>
      </c>
      <c r="BD36" cm="1">
        <f t="array" aca="1" ref="BD36" ca="1">INDEX($L$34:$L$41,(RANK(AT4,$AT$2:$AT$9)))</f>
        <v>2046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VLOOKUP(B37,audio_list_stym!$A$3:$BP$18,41,FALSE)</f>
        <v>10</v>
      </c>
      <c r="F37" t="str">
        <f>VLOOKUP(E37,metki!$A$2:$B$9,2,FALSE)</f>
        <v>импл_реал_с_названием</v>
      </c>
      <c r="G37" t="str">
        <f t="shared" si="0"/>
        <v>импл_</v>
      </c>
      <c r="H37" t="str">
        <f>VLOOKUP(B37,audio_list_stym!$A$3:$AJ$18,9,FALSE)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2003</v>
      </c>
      <c r="AD37" t="str">
        <f t="shared" ca="1" si="11"/>
        <v>pics\\Banan_3.jpg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8"/>
        <v>pics\\Banan_3.jpg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pics\\Banan_3.jpg</v>
      </c>
      <c r="AT37">
        <f t="shared" ca="1" si="8"/>
        <v>0.75557528444993916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10"/>
        <v>_Бугристый_ли_ПЕРЕЦ?</v>
      </c>
      <c r="BD37" cm="1">
        <f t="array" aca="1" ref="BD37" ca="1">INDEX($L$34:$L$41,(RANK(AT5,$AT$2:$AT$9)))</f>
        <v>2041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VLOOKUP(B38,audio_list_stym!$A$3:$BP$18,41,FALSE)</f>
        <v>10</v>
      </c>
      <c r="F38" t="str">
        <f>VLOOKUP(E38,metki!$A$2:$B$9,2,FALSE)</f>
        <v>импл_реал_с_названием</v>
      </c>
      <c r="G38" t="str">
        <f t="shared" si="0"/>
        <v>импл_</v>
      </c>
      <c r="H38" t="str">
        <f>VLOOKUP(B38,audio_list_stym!$A$3:$AJ$18,9,FALSE)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2035</v>
      </c>
      <c r="AD38" t="str">
        <f t="shared" ca="1" si="11"/>
        <v>pics\\Limon_3.jpg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8"/>
        <v>pics\\Limon_3.jpg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pics\\Limon_3.jpg</v>
      </c>
      <c r="AT38">
        <f t="shared" ca="1" si="8"/>
        <v>0.24848973745571268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10"/>
        <v>_Черный_ли_ПЕРЕЦ?</v>
      </c>
      <c r="BD38" cm="1">
        <f t="array" aca="1" ref="BD38" ca="1">INDEX($L$34:$L$41,(RANK(AT6,$AT$2:$AT$9)))</f>
        <v>2043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VLOOKUP(B39,audio_list_stym!$A$3:$BP$18,41,FALSE)</f>
        <v>10</v>
      </c>
      <c r="F39" t="str">
        <f>VLOOKUP(E39,metki!$A$2:$B$9,2,FALSE)</f>
        <v>импл_реал_с_названием</v>
      </c>
      <c r="G39" t="str">
        <f t="shared" si="0"/>
        <v>импл_</v>
      </c>
      <c r="H39" t="str">
        <f>VLOOKUP(B39,audio_list_stym!$A$3:$AJ$18,9,FALSE)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2157</v>
      </c>
      <c r="AD39" t="str">
        <f t="shared" ca="1" si="11"/>
        <v>pics\\Injir_5.jpg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pics\\Injir_5.jpg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pics\\Injir_5.jpg</v>
      </c>
      <c r="AT39">
        <f t="shared" ca="1" si="8"/>
        <v>5.801925132915009E-2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10"/>
        <v>_Хрустящий_ли_ПЕРЕЦ?</v>
      </c>
      <c r="BD39" cm="1">
        <f t="array" aca="1" ref="BD39" ca="1">INDEX($L$34:$L$41,(RANK(AT7,$AT$2:$AT$9)))</f>
        <v>2045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VLOOKUP(B40,audio_list_stym!$A$3:$BP$18,41,FALSE)</f>
        <v>10</v>
      </c>
      <c r="F40" t="str">
        <f>VLOOKUP(E40,metki!$A$2:$B$9,2,FALSE)</f>
        <v>импл_реал_с_названием</v>
      </c>
      <c r="G40" t="str">
        <f t="shared" si="0"/>
        <v>импл_</v>
      </c>
      <c r="H40" t="str">
        <f>VLOOKUP(B40,audio_list_stym!$A$3:$AJ$18,9,FALSE)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2008</v>
      </c>
      <c r="AD40" t="str">
        <f t="shared" ca="1" si="11"/>
        <v>pics\\Banan_8.jpg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pics\\Banan_8.jpg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pics\\Banan_8.jpg</v>
      </c>
      <c r="AT40">
        <f t="shared" ca="1" si="8"/>
        <v>0.83541955837037452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10"/>
        <v>_Блестит_ли_ПЕРЕЦ?</v>
      </c>
      <c r="BD40" cm="1">
        <f t="array" aca="1" ref="BD40" ca="1">INDEX($L$34:$L$41,(RANK(AT8,$AT$2:$AT$9)))</f>
        <v>2047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VLOOKUP(B41,audio_list_stym!$A$3:$BP$18,41,FALSE)</f>
        <v>10</v>
      </c>
      <c r="F41" t="str">
        <f>VLOOKUP(E41,metki!$A$2:$B$9,2,FALSE)</f>
        <v>импл_реал_с_названием</v>
      </c>
      <c r="G41" t="str">
        <f t="shared" si="0"/>
        <v>импл_</v>
      </c>
      <c r="H41" t="str">
        <f>VLOOKUP(B41,audio_list_stym!$A$3:$AJ$18,9,FALSE)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2034</v>
      </c>
      <c r="AD41" t="str">
        <f t="shared" ca="1" si="11"/>
        <v>pics\\Limon_2.jpg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pics\\Limon_2.jpg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1"/>
        <v>pics\\Limon_2.jpg</v>
      </c>
      <c r="AT41">
        <f t="shared" ca="1" si="8"/>
        <v>0.82769802188749453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10"/>
        <v>_Цитрусовый_ли_ПЕРЕЦ?</v>
      </c>
      <c r="BD41" cm="1">
        <f t="array" aca="1" ref="BD41" ca="1">INDEX($L$34:$L$41,(RANK(AT9,$AT$2:$AT$9)))</f>
        <v>2048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VLOOKUP(B42,audio_list_stym!$A$3:$BP$18,41,FALSE)</f>
        <v>11</v>
      </c>
      <c r="F42" t="str">
        <f>VLOOKUP(E42,metki!$A$2:$B$9,2,FALSE)</f>
        <v>экспл_реал_с_названием</v>
      </c>
      <c r="G42" t="str">
        <f t="shared" si="0"/>
        <v>экспл</v>
      </c>
      <c r="H42" t="str">
        <f>VLOOKUP(B42,audio_list_stym!$A$3:$AJ$18,9,FALSE)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2187</v>
      </c>
      <c r="AD42" t="str">
        <f t="shared" ca="1" si="11"/>
        <v>pics\\dis1.jpg</v>
      </c>
      <c r="AE42" s="22" t="str">
        <f t="array" aca="1" ref="AE42" ca="1">IF(G42="экспл",INDEX(total_visual_stym!$C$146:$C$209,(RANK(total_visual_stym!E186,total_visual_stym!$E$146:$E$209))),0)</f>
        <v>pics\\dis1.jpg</v>
      </c>
      <c r="AF42" s="22" t="str">
        <f t="shared" si="22"/>
        <v/>
      </c>
      <c r="AG42" t="str">
        <f t="shared" ref="AG42:AG49" si="23">IF(OR(E42=11,E42=13),M42,"")</f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si="15"/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8"/>
        <v>0.96596941426593075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10"/>
        <v>На_экране_БАНАН._Он_чистый?</v>
      </c>
      <c r="BC42">
        <f>A42</f>
        <v>1206</v>
      </c>
      <c r="BD42" cm="1">
        <f t="array" aca="1" ref="BD42" ca="1">INDEX($L$42:$L$49,(RANK(AT2,$AT$2:$AT$9)))</f>
        <v>2002</v>
      </c>
      <c r="BE42" cm="1">
        <f t="array" aca="1" ref="BE42" ca="1">INDEX(BD2:BD17,(RANK(AT6,$AT$2:$AT17)))</f>
        <v>2057</v>
      </c>
      <c r="BF42" cm="1">
        <f t="array" aca="1" ref="BF42" ca="1">INDEX(BD26:BD41,(RANK(AT6,$AT$2:$AT$17)))</f>
        <v>2049</v>
      </c>
      <c r="BG42" cm="1">
        <f t="array" aca="1" ref="BG42" ca="1">INDEX(BD50:BD65,(RANK(AT6,$AT$2:$AT$17)))</f>
        <v>2009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VLOOKUP(B43,audio_list_stym!$A$3:$BP$18,41,FALSE)</f>
        <v>11</v>
      </c>
      <c r="F43" t="str">
        <f>VLOOKUP(E43,metki!$A$2:$B$9,2,FALSE)</f>
        <v>экспл_реал_с_названием</v>
      </c>
      <c r="G43" t="str">
        <f t="shared" si="0"/>
        <v>экспл</v>
      </c>
      <c r="H43" t="str">
        <f>VLOOKUP(B43,audio_list_stym!$A$3:$AJ$18,9,FALSE)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2199</v>
      </c>
      <c r="AD43" t="str">
        <f t="shared" ca="1" si="11"/>
        <v>pics\\dis56.jpg</v>
      </c>
      <c r="AE43" s="22" t="str">
        <f t="array" aca="1" ref="AE43" ca="1">IF(G43="экспл",INDEX(total_visual_stym!$C$146:$C$209,(RANK(total_visual_stym!E187,total_visual_stym!$E$146:$E$209))),0)</f>
        <v>pics\\dis56.jpg</v>
      </c>
      <c r="AF43" s="22" t="str">
        <f t="shared" si="22"/>
        <v/>
      </c>
      <c r="AG43" t="str">
        <f t="shared" si="23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15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8"/>
        <v>0.18101469671805459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10"/>
        <v>Посмотрите,_вот_БАНАН._Свежий_ли_он?</v>
      </c>
      <c r="BD43" cm="1">
        <f t="array" aca="1" ref="BD43" ca="1">INDEX($L$42:$L$49,(RANK(AT3,$AT$2:$AT$9)))</f>
        <v>2004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VLOOKUP(B44,audio_list_stym!$A$3:$BP$18,41,FALSE)</f>
        <v>11</v>
      </c>
      <c r="F44" t="str">
        <f>VLOOKUP(E44,metki!$A$2:$B$9,2,FALSE)</f>
        <v>экспл_реал_с_названием</v>
      </c>
      <c r="G44" t="str">
        <f t="shared" si="0"/>
        <v>экспл</v>
      </c>
      <c r="H44" t="str">
        <f>VLOOKUP(B44,audio_list_stym!$A$3:$AJ$18,9,FALSE)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2177</v>
      </c>
      <c r="AD44" t="str">
        <f t="shared" ca="1" si="11"/>
        <v>pics\\dis35.jpg</v>
      </c>
      <c r="AE44" s="22" t="str">
        <f t="array" aca="1" ref="AE44" ca="1">IF(G44="экспл",INDEX(total_visual_stym!$C$146:$C$209,(RANK(total_visual_stym!E188,total_visual_stym!$E$146:$E$209))),0)</f>
        <v>pics\\dis35.jpg</v>
      </c>
      <c r="AF44" s="22" t="str">
        <f t="shared" si="22"/>
        <v/>
      </c>
      <c r="AG44" t="str">
        <f t="shared" si="23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15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8"/>
        <v>0.61670401604667691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10"/>
        <v>Вот_БАНАН._Он_жаренный?</v>
      </c>
      <c r="BD44" cm="1">
        <f t="array" aca="1" ref="BD44" ca="1">INDEX($L$42:$L$49,(RANK(AT4,$AT$2:$AT$9)))</f>
        <v>2006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VLOOKUP(B45,audio_list_stym!$A$3:$BP$18,41,FALSE)</f>
        <v>11</v>
      </c>
      <c r="F45" t="str">
        <f>VLOOKUP(E45,metki!$A$2:$B$9,2,FALSE)</f>
        <v>экспл_реал_с_названием</v>
      </c>
      <c r="G45" t="str">
        <f t="shared" si="0"/>
        <v>экспл</v>
      </c>
      <c r="H45" t="str">
        <f>VLOOKUP(B45,audio_list_stym!$A$3:$AJ$18,9,FALSE)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2222</v>
      </c>
      <c r="AD45" t="str">
        <f t="shared" ca="1" si="11"/>
        <v>pics\\dis14.jpg</v>
      </c>
      <c r="AE45" s="22" t="str">
        <f t="array" aca="1" ref="AE45" ca="1">IF(G45="экспл",INDEX(total_visual_stym!$C$146:$C$209,(RANK(total_visual_stym!E189,total_visual_stym!$E$146:$E$209))),0)</f>
        <v>pics\\dis14.jpg</v>
      </c>
      <c r="AF45" s="22" t="str">
        <f t="shared" si="22"/>
        <v/>
      </c>
      <c r="AG45" t="str">
        <f t="shared" si="23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15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8"/>
        <v>0.93579846552465362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10"/>
        <v>Это_БАНАН._Сладкий_ли_он?</v>
      </c>
      <c r="BD45" cm="1">
        <f t="array" aca="1" ref="BD45" ca="1">INDEX($L$42:$L$49,(RANK(AT5,$AT$2:$AT$9)))</f>
        <v>2001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VLOOKUP(B46,audio_list_stym!$A$3:$BP$18,41,FALSE)</f>
        <v>11</v>
      </c>
      <c r="F46" t="str">
        <f>VLOOKUP(E46,metki!$A$2:$B$9,2,FALSE)</f>
        <v>экспл_реал_с_названием</v>
      </c>
      <c r="G46" t="str">
        <f t="shared" si="0"/>
        <v>экспл</v>
      </c>
      <c r="H46" t="str">
        <f>VLOOKUP(B46,audio_list_stym!$A$3:$AJ$18,9,FALSE)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2180</v>
      </c>
      <c r="AD46" t="str">
        <f t="shared" ca="1" si="11"/>
        <v>pics\\dis4.jpg</v>
      </c>
      <c r="AE46" s="22" t="str">
        <f t="array" aca="1" ref="AE46" ca="1">IF(G46="экспл",INDEX(total_visual_stym!$C$146:$C$209,(RANK(total_visual_stym!E190,total_visual_stym!$E$146:$E$209))),0)</f>
        <v>pics\\dis4.jpg</v>
      </c>
      <c r="AF46" s="22" t="str">
        <f t="shared" si="22"/>
        <v/>
      </c>
      <c r="AG46" t="str">
        <f t="shared" si="23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15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8"/>
        <v>4.600451123825533E-2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10"/>
        <v>На_картинке_БАНАН._Влажный_ли_он?</v>
      </c>
      <c r="BD46" cm="1">
        <f t="array" aca="1" ref="BD46" ca="1">INDEX($L$42:$L$49,(RANK(AT6,$AT$2:$AT$9)))</f>
        <v>2003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VLOOKUP(B47,audio_list_stym!$A$3:$BP$18,41,FALSE)</f>
        <v>11</v>
      </c>
      <c r="F47" t="str">
        <f>VLOOKUP(E47,metki!$A$2:$B$9,2,FALSE)</f>
        <v>экспл_реал_с_названием</v>
      </c>
      <c r="G47" t="str">
        <f t="shared" si="0"/>
        <v>экспл</v>
      </c>
      <c r="H47" t="str">
        <f>VLOOKUP(B47,audio_list_stym!$A$3:$AJ$18,9,FALSE)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2170</v>
      </c>
      <c r="AD47" t="str">
        <f t="shared" ca="1" si="11"/>
        <v>pics\\dis36.jpg</v>
      </c>
      <c r="AE47" s="22" t="str">
        <f t="array" aca="1" ref="AE47" ca="1">IF(G47="экспл",INDEX(total_visual_stym!$C$146:$C$209,(RANK(total_visual_stym!E191,total_visual_stym!$E$146:$E$209))),0)</f>
        <v>pics\\dis36.jpg</v>
      </c>
      <c r="AF47" s="22" t="str">
        <f t="shared" si="22"/>
        <v/>
      </c>
      <c r="AG47" t="str">
        <f t="shared" si="23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15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8"/>
        <v>7.9946204544094956E-2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10"/>
        <v>На_мониторе_БАНАН._Он_съедобный?</v>
      </c>
      <c r="BD47" cm="1">
        <f t="array" aca="1" ref="BD47" ca="1">INDEX($L$42:$L$49,(RANK(AT7,$AT$2:$AT$9)))</f>
        <v>2005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VLOOKUP(B48,audio_list_stym!$A$3:$BP$18,41,FALSE)</f>
        <v>11</v>
      </c>
      <c r="F48" t="str">
        <f>VLOOKUP(E48,metki!$A$2:$B$9,2,FALSE)</f>
        <v>экспл_реал_с_названием</v>
      </c>
      <c r="G48" t="str">
        <f t="shared" si="0"/>
        <v>экспл</v>
      </c>
      <c r="H48" t="str">
        <f>VLOOKUP(B48,audio_list_stym!$A$3:$AJ$18,9,FALSE)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2198</v>
      </c>
      <c r="AD48" t="str">
        <f t="shared" ca="1" si="11"/>
        <v>pics\\dis42.jpg</v>
      </c>
      <c r="AE48" s="22" t="str">
        <f t="array" aca="1" ref="AE48" ca="1">IF(G48="экспл",INDEX(total_visual_stym!$C$146:$C$209,(RANK(total_visual_stym!E192,total_visual_stym!$E$146:$E$209))),0)</f>
        <v>pics\\dis42.jpg</v>
      </c>
      <c r="AF48" s="22" t="str">
        <f t="shared" si="22"/>
        <v/>
      </c>
      <c r="AG48" t="str">
        <f t="shared" si="23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15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8"/>
        <v>0.81094833323124382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10"/>
        <v>Перед_Вами_БАНАН._Сиреневый_ли_он?</v>
      </c>
      <c r="BD48" cm="1">
        <f t="array" aca="1" ref="BD48" ca="1">INDEX($L$42:$L$49,(RANK(AT8,$AT$2:$AT$9)))</f>
        <v>2007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VLOOKUP(B49,audio_list_stym!$A$3:$BP$18,41,FALSE)</f>
        <v>11</v>
      </c>
      <c r="F49" t="str">
        <f>VLOOKUP(E49,metki!$A$2:$B$9,2,FALSE)</f>
        <v>экспл_реал_с_названием</v>
      </c>
      <c r="G49" t="str">
        <f t="shared" si="0"/>
        <v>экспл</v>
      </c>
      <c r="H49" t="str">
        <f>VLOOKUP(B49,audio_list_stym!$A$3:$AJ$18,9,FALSE)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2213</v>
      </c>
      <c r="AD49" t="str">
        <f t="shared" ca="1" si="11"/>
        <v>pics\\dis49.jpg</v>
      </c>
      <c r="AE49" s="22" t="str">
        <f t="array" aca="1" ref="AE49" ca="1">IF(G49="экспл",INDEX(total_visual_stym!$C$146:$C$209,(RANK(total_visual_stym!E193,total_visual_stym!$E$146:$E$209))),0)</f>
        <v>pics\\dis49.jpg</v>
      </c>
      <c r="AF49" s="22" t="str">
        <f t="shared" si="22"/>
        <v/>
      </c>
      <c r="AG49" t="str">
        <f t="shared" si="23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15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8"/>
        <v>0.7342554043540227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10"/>
        <v>Вы_видите_БАНАН._Он_репчатый?</v>
      </c>
      <c r="BD49" cm="1">
        <f t="array" aca="1" ref="BD49" ca="1">INDEX($L$42:$L$49,(RANK(AT9,$AT$2:$AT$9)))</f>
        <v>2008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VLOOKUP(B50,audio_list_stym!$A$3:$BP$18,41,FALSE)</f>
        <v>12</v>
      </c>
      <c r="F50" t="str">
        <f>VLOOKUP(E50,metki!$A$2:$B$9,2,FALSE)</f>
        <v>импл_реал_без_названия</v>
      </c>
      <c r="G50" t="str">
        <f t="shared" si="0"/>
        <v>импл_</v>
      </c>
      <c r="H50" t="str">
        <f>VLOOKUP(B50,audio_list_stym!$A$3:$AJ$18,9,FALSE)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2054</v>
      </c>
      <c r="AD50" t="str">
        <f t="shared" ca="1" si="11"/>
        <v>pics\\Redis_6.jpg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pics\\Redis_6.jpg</v>
      </c>
      <c r="AH50" t="str">
        <f t="shared" si="3"/>
        <v>sound\\Tropic</v>
      </c>
      <c r="AS50" t="str">
        <f t="shared" ref="AS50:AS57" ca="1" si="24">IF(AH50="sound\\Tropic",AQ2,"")</f>
        <v>pics\\Redis_6.jpg</v>
      </c>
      <c r="AT50">
        <f t="shared" ca="1" si="8"/>
        <v>0.76606932186074561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10"/>
        <v>_Коричневый_ли_XXXXX?</v>
      </c>
      <c r="BC50">
        <f>A50</f>
        <v>1207</v>
      </c>
      <c r="BD50" cm="1">
        <f t="array" aca="1" ref="BD50" ca="1">INDEX($L$50:$L$57,(RANK(AT2,$AT$2:$AT$9)))</f>
        <v>2010</v>
      </c>
      <c r="BE50" cm="1">
        <f t="array" aca="1" ref="BE50" ca="1">INDEX(BD2:BD17,(RANK(AT7,$AT$2:$AT$17)))</f>
        <v>2034</v>
      </c>
      <c r="BF50" cm="1">
        <f t="array" aca="1" ref="BF50" ca="1">INDEX(BD18:BD49,(RANK(AT7,$AT$2:$AT$17)))</f>
        <v>2050</v>
      </c>
      <c r="BG50" cm="1">
        <f t="array" aca="1" ref="BG50" ca="1">INDEX(BD58:BD65,(RANK(AT7,$AT$2:$AT$9)))</f>
        <v>2019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VLOOKUP(B51,audio_list_stym!$A$3:$BP$18,41,FALSE)</f>
        <v>12</v>
      </c>
      <c r="F51" t="str">
        <f>VLOOKUP(E51,metki!$A$2:$B$9,2,FALSE)</f>
        <v>импл_реал_без_названия</v>
      </c>
      <c r="G51" t="str">
        <f t="shared" si="0"/>
        <v>импл_</v>
      </c>
      <c r="H51" t="str">
        <f>VLOOKUP(B51,audio_list_stym!$A$3:$AJ$18,9,FALSE)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2166</v>
      </c>
      <c r="AD51" t="str">
        <f t="shared" ca="1" si="11"/>
        <v>pics\\Tikva_6.jpg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pics\\Tikva_6.jpg</v>
      </c>
      <c r="AH51" t="str">
        <f t="shared" si="3"/>
        <v>sound\\Tropic</v>
      </c>
      <c r="AS51" t="str">
        <f t="shared" ca="1" si="24"/>
        <v>pics\\Tikva_6.jpg</v>
      </c>
      <c r="AT51">
        <f t="shared" ca="1" si="8"/>
        <v>0.93046926264576224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10"/>
        <v>_Сахаристый_ли_XXXXX?</v>
      </c>
      <c r="BD51" cm="1">
        <f t="array" aca="1" ref="BD51" ca="1">INDEX($L$50:$L$57,(RANK(AT3,$AT$2:$AT$9)))</f>
        <v>2012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VLOOKUP(B52,audio_list_stym!$A$3:$BP$18,41,FALSE)</f>
        <v>12</v>
      </c>
      <c r="F52" t="str">
        <f>VLOOKUP(E52,metki!$A$2:$B$9,2,FALSE)</f>
        <v>импл_реал_без_названия</v>
      </c>
      <c r="G52" t="str">
        <f t="shared" si="0"/>
        <v>импл_</v>
      </c>
      <c r="H52" t="str">
        <f>VLOOKUP(B52,audio_list_stym!$A$3:$AJ$18,9,FALSE)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2052</v>
      </c>
      <c r="AD52" t="str">
        <f t="shared" ca="1" si="11"/>
        <v>pics\\Redis_4.jpg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pics\\Redis_4.jpg</v>
      </c>
      <c r="AH52" t="str">
        <f t="shared" si="3"/>
        <v>sound\\Tropic</v>
      </c>
      <c r="AS52" t="str">
        <f t="shared" ca="1" si="24"/>
        <v>pics\\Redis_4.jpg</v>
      </c>
      <c r="AT52">
        <f t="shared" ca="1" si="8"/>
        <v>0.14390877585017314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sound\\Redkiy_plod.wav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10"/>
        <v>_Скользкий_ли_XXXXX?</v>
      </c>
      <c r="BD52" cm="1">
        <f t="array" aca="1" ref="BD52" ca="1">INDEX($L$50:$L$57,(RANK(AT4,$AT$2:$AT$9)))</f>
        <v>2014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VLOOKUP(B53,audio_list_stym!$A$3:$BP$18,41,FALSE)</f>
        <v>12</v>
      </c>
      <c r="F53" t="str">
        <f>VLOOKUP(E53,metki!$A$2:$B$9,2,FALSE)</f>
        <v>импл_реал_без_названия</v>
      </c>
      <c r="G53" t="str">
        <f t="shared" si="0"/>
        <v>импл_</v>
      </c>
      <c r="H53" t="str">
        <f>VLOOKUP(B53,audio_list_stym!$A$3:$AJ$18,9,FALSE)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2053</v>
      </c>
      <c r="AD53" t="str">
        <f t="shared" ca="1" si="11"/>
        <v>pics\\Redis_5.jpg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pics\\Redis_5.jpg</v>
      </c>
      <c r="AH53" t="str">
        <f t="shared" si="3"/>
        <v>sound\\Tropic</v>
      </c>
      <c r="AS53" t="str">
        <f t="shared" ca="1" si="24"/>
        <v>pics\\Redis_5.jpg</v>
      </c>
      <c r="AT53">
        <f t="shared" ca="1" si="8"/>
        <v>4.8333522135476481E-2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10"/>
        <v>_Ломкий_ли_XXXXX?</v>
      </c>
      <c r="BD53" cm="1">
        <f t="array" aca="1" ref="BD53" ca="1">INDEX($L$50:$L$57,(RANK(AT5,$AT$2:$AT$9)))</f>
        <v>2009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VLOOKUP(B54,audio_list_stym!$A$3:$BP$18,41,FALSE)</f>
        <v>12</v>
      </c>
      <c r="F54" t="str">
        <f>VLOOKUP(E54,metki!$A$2:$B$9,2,FALSE)</f>
        <v>импл_реал_без_названия</v>
      </c>
      <c r="G54" t="str">
        <f t="shared" si="0"/>
        <v>импл_</v>
      </c>
      <c r="H54" t="str">
        <f>VLOOKUP(B54,audio_list_stym!$A$3:$AJ$18,9,FALSE)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2021</v>
      </c>
      <c r="AD54" t="str">
        <f t="shared" ca="1" si="11"/>
        <v>pics\\Goroh_5.jpg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pics\\Goroh_5.jpg</v>
      </c>
      <c r="AH54" t="str">
        <f t="shared" si="3"/>
        <v>sound\\Tropic</v>
      </c>
      <c r="AI54" s="11"/>
      <c r="AS54" t="str">
        <f t="shared" ca="1" si="24"/>
        <v>pics\\Goroh_5.jpg</v>
      </c>
      <c r="AT54">
        <f t="shared" ca="1" si="8"/>
        <v>0.9582321164960047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10"/>
        <v>_Мохнатый_ли_XXXXX?</v>
      </c>
      <c r="BD54" cm="1">
        <f t="array" aca="1" ref="BD54" ca="1">INDEX($L$50:$L$57,(RANK(AT6,$AT$2:$AT$9)))</f>
        <v>2011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VLOOKUP(B55,audio_list_stym!$A$3:$BP$18,41,FALSE)</f>
        <v>12</v>
      </c>
      <c r="F55" t="str">
        <f>VLOOKUP(E55,metki!$A$2:$B$9,2,FALSE)</f>
        <v>импл_реал_без_названия</v>
      </c>
      <c r="G55" t="str">
        <f t="shared" si="0"/>
        <v>импл_</v>
      </c>
      <c r="H55" t="str">
        <f>VLOOKUP(B55,audio_list_stym!$A$3:$AJ$18,9,FALSE)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2163</v>
      </c>
      <c r="AD55" t="str">
        <f t="shared" ca="1" si="11"/>
        <v>pics\\Tikva_3.jpg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pics\\Tikva_3.jpg</v>
      </c>
      <c r="AH55" t="str">
        <f t="shared" si="3"/>
        <v>sound\\Tropic</v>
      </c>
      <c r="AS55" t="str">
        <f t="shared" ca="1" si="24"/>
        <v>pics\\Tikva_3.jpg</v>
      </c>
      <c r="AT55">
        <f t="shared" ca="1" si="8"/>
        <v>0.20477716994870798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10"/>
        <v>_Сморщенный_ли_XXXXX?</v>
      </c>
      <c r="BD55" cm="1">
        <f t="array" aca="1" ref="BD55" ca="1">INDEX($L$50:$L$57,(RANK(AT7,$AT$2:$AT$9)))</f>
        <v>2013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VLOOKUP(B56,audio_list_stym!$A$3:$BP$18,41,FALSE)</f>
        <v>12</v>
      </c>
      <c r="F56" t="str">
        <f>VLOOKUP(E56,metki!$A$2:$B$9,2,FALSE)</f>
        <v>импл_реал_без_названия</v>
      </c>
      <c r="G56" t="str">
        <f t="shared" si="0"/>
        <v>импл_</v>
      </c>
      <c r="H56" t="str">
        <f>VLOOKUP(B56,audio_list_stym!$A$3:$AJ$18,9,FALSE)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2022</v>
      </c>
      <c r="AD56" t="str">
        <f t="shared" ca="1" si="11"/>
        <v>pics\\Goroh_6.jpg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pics\\Goroh_6.jpg</v>
      </c>
      <c r="AH56" t="str">
        <f t="shared" si="3"/>
        <v>sound\\Tropic</v>
      </c>
      <c r="AS56" t="str">
        <f t="shared" ca="1" si="24"/>
        <v>pics\\Goroh_6.jpg</v>
      </c>
      <c r="AT56">
        <f t="shared" ca="1" si="8"/>
        <v>0.26105435941015698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10"/>
        <v>_С_косточкой_ли_XXXXX?</v>
      </c>
      <c r="BD56" cm="1">
        <f t="array" aca="1" ref="BD56" ca="1">INDEX($L$50:$L$57,(RANK(AT8,$AT$2:$AT$9)))</f>
        <v>2015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VLOOKUP(B57,audio_list_stym!$A$3:$BP$18,41,FALSE)</f>
        <v>12</v>
      </c>
      <c r="F57" t="str">
        <f>VLOOKUP(E57,metki!$A$2:$B$9,2,FALSE)</f>
        <v>импл_реал_без_названия</v>
      </c>
      <c r="G57" t="str">
        <f t="shared" si="0"/>
        <v>импл_</v>
      </c>
      <c r="H57" t="str">
        <f>VLOOKUP(B57,audio_list_stym!$A$3:$AJ$18,9,FALSE)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2056</v>
      </c>
      <c r="AD57" t="str">
        <f t="shared" ca="1" si="11"/>
        <v>pics\\Redis_8.jpg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pics\\Redis_8.jpg</v>
      </c>
      <c r="AH57" t="str">
        <f t="shared" si="3"/>
        <v>sound\\Tropic</v>
      </c>
      <c r="AI57" s="11"/>
      <c r="AS57" t="str">
        <f t="shared" ca="1" si="24"/>
        <v>pics\\Redis_8.jpg</v>
      </c>
      <c r="AT57">
        <f t="shared" ca="1" si="8"/>
        <v>5.1102743265581507E-2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10"/>
        <v>_Треугольный_ли_XXXXX?</v>
      </c>
      <c r="BD57" cm="1">
        <f t="array" aca="1" ref="BD57" ca="1">INDEX($L$50:$L$57,(RANK(AT9,$AT$2:$AT$9)))</f>
        <v>2016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VLOOKUP(B58,audio_list_stym!$A$3:$BP$18,41,FALSE)</f>
        <v>13</v>
      </c>
      <c r="F58" t="str">
        <f>VLOOKUP(E58,metki!$A$2:$B$9,2,FALSE)</f>
        <v>экспл_реал_без_названия</v>
      </c>
      <c r="G58" t="str">
        <f t="shared" si="0"/>
        <v>экспл</v>
      </c>
      <c r="H58" t="str">
        <f>VLOOKUP(B58,audio_list_stym!$A$3:$AJ$18,9,FALSE)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2185</v>
      </c>
      <c r="AD58" t="str">
        <f t="shared" ca="1" si="11"/>
        <v>pics\\dis31.jpg</v>
      </c>
      <c r="AE58" s="22" t="str">
        <f t="array" aca="1" ref="AE58" ca="1">IF(G58="экспл",INDEX(total_visual_stym!$C$146:$C$209,(RANK(total_visual_stym!E202,total_visual_stym!$E$146:$E$209))),0)</f>
        <v>pics\\dis31.jpg</v>
      </c>
      <c r="AF58" s="22" t="str">
        <f t="shared" ref="AF58:AF65" si="25">IF(ISTEXT(AR58),AR58,IF(ISTEXT(AS58),AS58,""))</f>
        <v/>
      </c>
      <c r="AG58" t="str">
        <f t="shared" ref="AG58:AG65" si="26">IF(OR(E58=11,E58=13),M58,"")</f>
        <v>pics\\Goroh_1.jpg</v>
      </c>
      <c r="AH58">
        <f t="shared" si="3"/>
        <v>0</v>
      </c>
      <c r="AI58" s="11"/>
      <c r="AT58">
        <f t="shared" ca="1" si="8"/>
        <v>1.3266804940374022E-2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sound\\Redkiy_plod.wav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10"/>
        <v>На_экране_XXXXX._Рыхлый_ли_он?</v>
      </c>
      <c r="BC58">
        <f>A58</f>
        <v>1208</v>
      </c>
      <c r="BD58" cm="1">
        <f t="array" aca="1" ref="BD58" ca="1">INDEX($L$58:$L$65,(RANK(AT2,$AT$2:$AT$9)))</f>
        <v>2018</v>
      </c>
      <c r="BE58" cm="1">
        <f t="array" aca="1" ref="BE58" ca="1">INDEX(BD2:BD17,(RANK(AT8,$AT$2:$AT$17)))</f>
        <v>2033</v>
      </c>
      <c r="BF58" cm="1">
        <f t="array" aca="1" ref="BF58" ca="1">INDEX(BD18:BD33,(RANK(AT8,$AT$2:$AT$17)))</f>
        <v>2049</v>
      </c>
      <c r="BG58" cm="1">
        <f t="array" aca="1" ref="BG58" ca="1">INDEX(BD42:BD57,(RANK(AT8,$AT$2:$AT$9)))</f>
        <v>2007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VLOOKUP(B59,audio_list_stym!$A$3:$BP$18,41,FALSE)</f>
        <v>13</v>
      </c>
      <c r="F59" t="str">
        <f>VLOOKUP(E59,metki!$A$2:$B$9,2,FALSE)</f>
        <v>экспл_реал_без_названия</v>
      </c>
      <c r="G59" t="str">
        <f t="shared" si="0"/>
        <v>экспл</v>
      </c>
      <c r="H59" t="str">
        <f>VLOOKUP(B59,audio_list_stym!$A$3:$AJ$18,9,FALSE)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2227</v>
      </c>
      <c r="AD59" t="str">
        <f t="shared" ca="1" si="11"/>
        <v>pics\\dis39.jpg</v>
      </c>
      <c r="AE59" s="22" t="str">
        <f t="array" aca="1" ref="AE59" ca="1">IF(G59="экспл",INDEX(total_visual_stym!$C$146:$C$209,(RANK(total_visual_stym!E203,total_visual_stym!$E$146:$E$209))),0)</f>
        <v>pics\\dis39.jpg</v>
      </c>
      <c r="AF59" s="22" t="str">
        <f t="shared" si="25"/>
        <v/>
      </c>
      <c r="AG59" t="str">
        <f t="shared" si="26"/>
        <v>pics\\Goroh_2.jpg</v>
      </c>
      <c r="AH59">
        <f t="shared" si="3"/>
        <v>0</v>
      </c>
      <c r="AT59">
        <f t="shared" ca="1" si="8"/>
        <v>0.12698978900265967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10"/>
        <v>Посмотрите,_вот_XXXXX._Он_в_стручке?</v>
      </c>
      <c r="BD59" cm="1">
        <f t="array" aca="1" ref="BD59" ca="1">INDEX($L$58:$L$65,(RANK(AT3,$AT$2:$AT$9)))</f>
        <v>2020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VLOOKUP(B60,audio_list_stym!$A$3:$BP$18,41,FALSE)</f>
        <v>13</v>
      </c>
      <c r="F60" t="str">
        <f>VLOOKUP(E60,metki!$A$2:$B$9,2,FALSE)</f>
        <v>экспл_реал_без_названия</v>
      </c>
      <c r="G60" t="str">
        <f t="shared" si="0"/>
        <v>экспл</v>
      </c>
      <c r="H60" t="str">
        <f>VLOOKUP(B60,audio_list_stym!$A$3:$AJ$18,9,FALSE)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2172</v>
      </c>
      <c r="AD60" t="str">
        <f t="shared" ca="1" si="11"/>
        <v>pics\\dis23.jpg</v>
      </c>
      <c r="AE60" s="22" t="str">
        <f t="array" aca="1" ref="AE60" ca="1">IF(G60="экспл",INDEX(total_visual_stym!$C$146:$C$209,(RANK(total_visual_stym!E204,total_visual_stym!$E$146:$E$209))),0)</f>
        <v>pics\\dis23.jpg</v>
      </c>
      <c r="AF60" s="22" t="str">
        <f t="shared" si="25"/>
        <v/>
      </c>
      <c r="AG60" t="str">
        <f t="shared" si="26"/>
        <v>pics\\Goroh_3.jpg</v>
      </c>
      <c r="AH60">
        <f t="shared" si="3"/>
        <v>0</v>
      </c>
      <c r="AT60">
        <f t="shared" ca="1" si="8"/>
        <v>0.44614273819801187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10"/>
        <v>Вот_XXXXX._Ядовитый_ли_он?</v>
      </c>
      <c r="BD60" cm="1">
        <f t="array" aca="1" ref="BD60" ca="1">INDEX($L$58:$L$65,(RANK(AT4,$AT$2:$AT$9)))</f>
        <v>2022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VLOOKUP(B61,audio_list_stym!$A$3:$BP$18,41,FALSE)</f>
        <v>13</v>
      </c>
      <c r="F61" t="str">
        <f>VLOOKUP(E61,metki!$A$2:$B$9,2,FALSE)</f>
        <v>экспл_реал_без_названия</v>
      </c>
      <c r="G61" t="str">
        <f t="shared" si="0"/>
        <v>экспл</v>
      </c>
      <c r="H61" t="str">
        <f>VLOOKUP(B61,audio_list_stym!$A$3:$AJ$18,9,FALSE)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2224</v>
      </c>
      <c r="AD61" t="str">
        <f t="shared" ca="1" si="11"/>
        <v>pics\\dis29.jpg</v>
      </c>
      <c r="AE61" s="22" t="str">
        <f t="array" aca="1" ref="AE61" ca="1">IF(G61="экспл",INDEX(total_visual_stym!$C$146:$C$209,(RANK(total_visual_stym!E205,total_visual_stym!$E$146:$E$209))),0)</f>
        <v>pics\\dis29.jpg</v>
      </c>
      <c r="AF61" s="22" t="str">
        <f t="shared" si="25"/>
        <v/>
      </c>
      <c r="AG61" t="str">
        <f t="shared" si="26"/>
        <v>pics\\Goroh_4.jpg</v>
      </c>
      <c r="AH61">
        <f t="shared" si="3"/>
        <v>0</v>
      </c>
      <c r="AT61">
        <f t="shared" ca="1" si="8"/>
        <v>0.47140458099890148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10"/>
        <v>Это_XXXXX._Он_полосатый?</v>
      </c>
      <c r="BD61" cm="1">
        <f t="array" aca="1" ref="BD61" ca="1">INDEX($L$58:$L$65,(RANK(AT5,$AT$2:$AT$9)))</f>
        <v>2017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VLOOKUP(B62,audio_list_stym!$A$3:$BP$18,41,FALSE)</f>
        <v>13</v>
      </c>
      <c r="F62" t="str">
        <f>VLOOKUP(E62,metki!$A$2:$B$9,2,FALSE)</f>
        <v>экспл_реал_без_названия</v>
      </c>
      <c r="G62" t="str">
        <f t="shared" si="0"/>
        <v>экспл</v>
      </c>
      <c r="H62" t="str">
        <f>VLOOKUP(B62,audio_list_stym!$A$3:$AJ$18,9,FALSE)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2231</v>
      </c>
      <c r="AD62" t="str">
        <f t="shared" ca="1" si="11"/>
        <v>pics\\dis12.jpg</v>
      </c>
      <c r="AE62" s="22" t="str">
        <f t="array" aca="1" ref="AE62" ca="1">IF(G62="экспл",INDEX(total_visual_stym!$C$146:$C$209,(RANK(total_visual_stym!E206,total_visual_stym!$E$146:$E$209))),0)</f>
        <v>pics\\dis12.jpg</v>
      </c>
      <c r="AF62" s="22" t="str">
        <f t="shared" si="25"/>
        <v/>
      </c>
      <c r="AG62" t="str">
        <f t="shared" si="26"/>
        <v>pics\\Goroh_5.jpg</v>
      </c>
      <c r="AH62">
        <f t="shared" si="3"/>
        <v>0</v>
      </c>
      <c r="AT62">
        <f t="shared" ca="1" si="8"/>
        <v>0.98727388894389778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10"/>
        <v>На_картинке_XXXXX._Он_плоский?</v>
      </c>
      <c r="BD62" cm="1">
        <f t="array" aca="1" ref="BD62" ca="1">INDEX($L$58:$L$65,(RANK(AT6,$AT$2:$AT$9)))</f>
        <v>2019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VLOOKUP(B63,audio_list_stym!$A$3:$BP$18,41,FALSE)</f>
        <v>13</v>
      </c>
      <c r="F63" t="str">
        <f>VLOOKUP(E63,metki!$A$2:$B$9,2,FALSE)</f>
        <v>экспл_реал_без_названия</v>
      </c>
      <c r="G63" t="str">
        <f t="shared" si="0"/>
        <v>экспл</v>
      </c>
      <c r="H63" t="str">
        <f>VLOOKUP(B63,audio_list_stym!$A$3:$AJ$18,9,FALSE)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2169</v>
      </c>
      <c r="AD63" t="str">
        <f t="shared" ca="1" si="11"/>
        <v>pics\\dis6.jpg</v>
      </c>
      <c r="AE63" s="22" t="str">
        <f t="array" aca="1" ref="AE63" ca="1">IF(G63="экспл",INDEX(total_visual_stym!$C$146:$C$209,(RANK(total_visual_stym!E207,total_visual_stym!$E$146:$E$209))),0)</f>
        <v>pics\\dis6.jpg</v>
      </c>
      <c r="AF63" s="22" t="str">
        <f t="shared" si="25"/>
        <v/>
      </c>
      <c r="AG63" t="str">
        <f t="shared" si="26"/>
        <v>pics\\Goroh_6.jpg</v>
      </c>
      <c r="AH63">
        <f t="shared" si="3"/>
        <v>0</v>
      </c>
      <c r="AT63">
        <f t="shared" ca="1" si="8"/>
        <v>0.43204885342334087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10"/>
        <v>На_мониторе_XXXXX._Он_толченый?</v>
      </c>
      <c r="BD63" cm="1">
        <f t="array" aca="1" ref="BD63" ca="1">INDEX($L$58:$L$65,(RANK(AT7,$AT$2:$AT$9)))</f>
        <v>2021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VLOOKUP(B64,audio_list_stym!$A$3:$BP$18,41,FALSE)</f>
        <v>13</v>
      </c>
      <c r="F64" t="str">
        <f>VLOOKUP(E64,metki!$A$2:$B$9,2,FALSE)</f>
        <v>экспл_реал_без_названия</v>
      </c>
      <c r="G64" t="str">
        <f t="shared" si="0"/>
        <v>экспл</v>
      </c>
      <c r="H64" t="str">
        <f>VLOOKUP(B64,audio_list_stym!$A$3:$AJ$18,9,FALSE)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2208</v>
      </c>
      <c r="AD64" t="str">
        <f t="shared" ca="1" si="11"/>
        <v>pics\\dis45.jpg</v>
      </c>
      <c r="AE64" s="22" t="str">
        <f t="array" aca="1" ref="AE64" ca="1">IF(G64="экспл",INDEX(total_visual_stym!$C$146:$C$209,(RANK(total_visual_stym!E208,total_visual_stym!$E$146:$E$209))),0)</f>
        <v>pics\\dis45.jpg</v>
      </c>
      <c r="AF64" s="22" t="str">
        <f t="shared" si="25"/>
        <v/>
      </c>
      <c r="AG64" t="str">
        <f t="shared" si="26"/>
        <v>pics\\Goroh_7.jpg</v>
      </c>
      <c r="AH64">
        <f t="shared" si="3"/>
        <v>0</v>
      </c>
      <c r="AI64" s="11"/>
      <c r="AT64">
        <f t="shared" ca="1" si="8"/>
        <v>5.0419927857082936E-2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10"/>
        <v>Перед_Вами_XXXXX._Зеленый_ли_он?</v>
      </c>
      <c r="BD64" cm="1">
        <f t="array" aca="1" ref="BD64" ca="1">INDEX($L$58:$L$65,(RANK(AT8,$AT$2:$AT$9)))</f>
        <v>2023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VLOOKUP(B65,audio_list_stym!$A$3:$BP$18,41,FALSE)</f>
        <v>13</v>
      </c>
      <c r="F65" t="str">
        <f>VLOOKUP(E65,metki!$A$2:$B$9,2,FALSE)</f>
        <v>экспл_реал_без_названия</v>
      </c>
      <c r="G65" t="str">
        <f t="shared" si="0"/>
        <v>экспл</v>
      </c>
      <c r="H65" t="str">
        <f>VLOOKUP(B65,audio_list_stym!$A$3:$AJ$18,9,FALSE)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2223</v>
      </c>
      <c r="AD65" t="str">
        <f t="shared" ca="1" si="11"/>
        <v>pics\\dis15.jpg</v>
      </c>
      <c r="AE65" s="22" t="str">
        <f t="array" aca="1" ref="AE65" ca="1">IF(G65="экспл",INDEX(total_visual_stym!$C$146:$C$209,(RANK(total_visual_stym!E209,total_visual_stym!$E$146:$E$209))),0)</f>
        <v>pics\\dis15.jpg</v>
      </c>
      <c r="AF65" s="22" t="str">
        <f t="shared" si="25"/>
        <v/>
      </c>
      <c r="AG65" t="str">
        <f t="shared" si="26"/>
        <v>pics\\Goroh_8.jpg</v>
      </c>
      <c r="AH65">
        <f t="shared" si="3"/>
        <v>0</v>
      </c>
      <c r="AT65">
        <f t="shared" ca="1" si="8"/>
        <v>0.69050482725452456</v>
      </c>
      <c r="AU65" t="s">
        <v>697</v>
      </c>
      <c r="AV65" t="str">
        <f t="shared" ca="1" si="9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10"/>
        <v>Вы_видите_XXXXX._Легкий_ли_он?</v>
      </c>
      <c r="BD65" cm="1">
        <f t="array" aca="1" ref="BD65" ca="1">INDEX($L$58:$L$65,(RANK(AT9,$AT$2:$AT$9)))</f>
        <v>2024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VLOOKUP(B66,audio_list_stym!$A$3:$BP$18,41,FALSE)</f>
        <v>14</v>
      </c>
      <c r="F66" t="str">
        <f>VLOOKUP(E66,metki!$A$2:$B$9,2,FALSE)</f>
        <v>импл_новые_с_названием</v>
      </c>
      <c r="G66" t="str">
        <f t="shared" ref="G66:G129" si="27">LEFT(F66,5)</f>
        <v>импл_</v>
      </c>
      <c r="H66" t="str">
        <f>VLOOKUP(B66,audio_list_stym!$A$3:$AJ$18,9,FALSE)</f>
        <v>Finger</v>
      </c>
      <c r="I66" t="s">
        <v>688</v>
      </c>
      <c r="J66" t="str">
        <f t="shared" ref="J66:J129" si="28">H66&amp;I66</f>
        <v>Finger_1</v>
      </c>
      <c r="L66">
        <f>VLOOKUP(J66,total_visual_stym!$A$2:$D$129,2,FALSE)</f>
        <v>2081</v>
      </c>
      <c r="M66" t="str">
        <f>VLOOKUP(J66,total_visual_stym!$A$2:$D$129,3,FALSE)</f>
        <v>pics\\Finger_1.jpg</v>
      </c>
      <c r="N66">
        <f>VLOOKUP(J66,total_visual_stym!$A$1:$D$129,4,FALSE)</f>
        <v>210</v>
      </c>
      <c r="P66">
        <f>IF(G66="экспл",0,IF(G66="импл_",VLOOKUP(J66,quest_импл!$A$1:$J$129,7,FALSE),0))</f>
        <v>241</v>
      </c>
      <c r="Q66" t="str">
        <f>IF(G66="экспл",0,IF(G66="импл_",VLOOKUP(J66,quest_импл!$A$1:$J$129,8,FALSE),0))</f>
        <v>sound\\Vityanut_li.wav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2055</v>
      </c>
      <c r="AD66" t="str">
        <f t="shared" ca="1" si="11"/>
        <v>pics\\Redis_7.jpg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74" ca="1" si="29">AS66</f>
        <v>pics\\Redis_7.jpg</v>
      </c>
      <c r="AI66" t="s">
        <v>67</v>
      </c>
      <c r="AO66">
        <f ca="1">RAND()</f>
        <v>0.12145595614262128</v>
      </c>
      <c r="AP66" t="str">
        <f ca="1">INDEX($AI$66:$AI$129,(RANK(AO66,$AO$66:$AO$129)))</f>
        <v>pics\\Redis_7.jpg</v>
      </c>
      <c r="AR66" t="str">
        <f t="shared" ref="AR66:AR73" si="30">IF(AH66="sound\\Ogorod",AP18,"")</f>
        <v/>
      </c>
      <c r="AS66" t="str">
        <f ca="1">IF(G66="импл_",AP66,"")</f>
        <v>pics\\Redis_7.jpg</v>
      </c>
      <c r="AT66">
        <f t="shared" ref="AT66:AT129" ca="1" si="31">RAND()</f>
        <v>0.90735905208009393</v>
      </c>
      <c r="AU66" t="s">
        <v>697</v>
      </c>
      <c r="AV66" t="str">
        <f t="shared" ref="AV66:AV129" ca="1" si="32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_Вытянут_ли_</v>
      </c>
      <c r="BB66" t="str">
        <f t="shared" ref="BB66:BB129" si="33">IF(G66="экспл",AY66&amp;AX66&amp;"."&amp;AZ66,IF(G66="импл_",BA66&amp;AX66&amp;"?"))</f>
        <v>_Вытянут_ли_РЕНАН?</v>
      </c>
      <c r="BC66">
        <f>A66</f>
        <v>1209</v>
      </c>
      <c r="BD66" cm="1">
        <f t="array" aca="1" ref="BD66" ca="1">INDEX(L66:L73,(RANK(AT2,$AT$2:$AT$9)))</f>
        <v>2082</v>
      </c>
      <c r="BE66" cm="1">
        <f t="array" aca="1" ref="BE66" ca="1">INDEX(BD74:BD89,(RANK(AT2,$AT$2:$AT$7)))</f>
        <v>2092</v>
      </c>
      <c r="BF66" cm="1">
        <f t="array" aca="1" ref="BF66" ca="1">INDEX(BD90:BD113,(RANK(AT2,$AT$2:$AT$17)))</f>
        <v>2134</v>
      </c>
      <c r="BG66" cm="1">
        <f t="array" aca="1" ref="BG66" ca="1">INDEX(BD114:BD129,(RANK(AT2,$AT$2:$AT$17)))</f>
        <v>2070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VLOOKUP(B67,audio_list_stym!$A$3:$BP$18,41,FALSE)</f>
        <v>14</v>
      </c>
      <c r="F67" t="str">
        <f>VLOOKUP(E67,metki!$A$2:$B$9,2,FALSE)</f>
        <v>импл_новые_с_названием</v>
      </c>
      <c r="G67" t="str">
        <f t="shared" si="27"/>
        <v>импл_</v>
      </c>
      <c r="H67" t="str">
        <f>VLOOKUP(B67,audio_list_stym!$A$3:$AJ$18,9,FALSE)</f>
        <v>Finger</v>
      </c>
      <c r="I67" t="s">
        <v>689</v>
      </c>
      <c r="J67" t="str">
        <f t="shared" si="28"/>
        <v>Finger_2</v>
      </c>
      <c r="L67">
        <f>VLOOKUP(J67,total_visual_stym!$A$2:$D$129,2,FALSE)</f>
        <v>2082</v>
      </c>
      <c r="M67" t="str">
        <f>VLOOKUP(J67,total_visual_stym!$A$2:$D$129,3,FALSE)</f>
        <v>pics\\Finger_2.jpg</v>
      </c>
      <c r="N67">
        <f>VLOOKUP(J67,total_visual_stym!$A$1:$D$129,4,FALSE)</f>
        <v>210</v>
      </c>
      <c r="P67">
        <f>IF(G67="экспл",0,IF(G67="импл_",VLOOKUP(J67,quest_импл!$A$1:$J$129,7,FALSE),0))</f>
        <v>242</v>
      </c>
      <c r="Q67" t="str">
        <f>IF(G67="экспл",0,IF(G67="импл_",VLOOKUP(J67,quest_импл!$A$1:$J$129,8,FALSE),0))</f>
        <v>sound\\Nadloman_li.wav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2016</v>
      </c>
      <c r="AD67" t="str">
        <f t="shared" ref="AD67:AD74" ca="1" si="34">IF(ISTEXT(AE67),AE67,IF(ISTEXT(AF67),AF67,""))</f>
        <v>pics\\Finik_8.jpg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9"/>
        <v>pics\\Finik_8.jpg</v>
      </c>
      <c r="AI67" t="s">
        <v>68</v>
      </c>
      <c r="AO67">
        <f t="shared" ref="AO67:AO129" ca="1" si="35">RAND()</f>
        <v>0.65467437651576044</v>
      </c>
      <c r="AP67" t="str">
        <f t="shared" ref="AP67:AP129" ca="1" si="36">INDEX($AI$66:$AI$129,(RANK(AO67,$AO$66:$AO$129)))</f>
        <v>pics\\Finik_8.jpg</v>
      </c>
      <c r="AR67" t="str">
        <f t="shared" si="30"/>
        <v/>
      </c>
      <c r="AS67" t="str">
        <f t="shared" ref="AS67:AS129" ca="1" si="37">IF(G67="импл_",AP67,"")</f>
        <v>pics\\Finik_8.jpg</v>
      </c>
      <c r="AT67">
        <f t="shared" ca="1" si="31"/>
        <v>0.94284904224881061</v>
      </c>
      <c r="AU67" t="s">
        <v>697</v>
      </c>
      <c r="AV67" t="str">
        <f t="shared" ca="1" si="32"/>
        <v>sound\\Noviy_plod.wav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_Надломан_ли_</v>
      </c>
      <c r="BB67" t="str">
        <f t="shared" si="33"/>
        <v>_Надломан_ли_РЕНАН?</v>
      </c>
      <c r="BD67" cm="1">
        <f t="array" aca="1" ref="BD67" ca="1">INDEX(L67:L74,(RANK(AT3,$AT$2:$AT$9)))</f>
        <v>2085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VLOOKUP(B68,audio_list_stym!$A$3:$BP$18,41,FALSE)</f>
        <v>14</v>
      </c>
      <c r="F68" t="str">
        <f>VLOOKUP(E68,metki!$A$2:$B$9,2,FALSE)</f>
        <v>импл_новые_с_названием</v>
      </c>
      <c r="G68" t="str">
        <f t="shared" si="27"/>
        <v>импл_</v>
      </c>
      <c r="H68" t="str">
        <f>VLOOKUP(B68,audio_list_stym!$A$3:$AJ$18,9,FALSE)</f>
        <v>Finger</v>
      </c>
      <c r="I68" t="s">
        <v>690</v>
      </c>
      <c r="J68" t="str">
        <f t="shared" si="28"/>
        <v>Finger_3</v>
      </c>
      <c r="L68">
        <f>VLOOKUP(J68,total_visual_stym!$A$2:$D$129,2,FALSE)</f>
        <v>2083</v>
      </c>
      <c r="M68" t="str">
        <f>VLOOKUP(J68,total_visual_stym!$A$2:$D$129,3,FALSE)</f>
        <v>pics\\Finger_3.jpg</v>
      </c>
      <c r="N68">
        <f>VLOOKUP(J68,total_visual_stym!$A$1:$D$129,4,FALSE)</f>
        <v>210</v>
      </c>
      <c r="P68">
        <f>IF(G68="экспл",0,IF(G68="импл_",VLOOKUP(J68,quest_импл!$A$1:$J$129,7,FALSE),0))</f>
        <v>243</v>
      </c>
      <c r="Q68" t="str">
        <f>IF(G68="экспл",0,IF(G68="импл_",VLOOKUP(J68,quest_импл!$A$1:$J$129,8,FALSE),0))</f>
        <v>sound\\Volnistiy_li.wav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2061</v>
      </c>
      <c r="AD68" t="str">
        <f t="shared" ca="1" si="34"/>
        <v>pics\\Tomat_5.jpg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9"/>
        <v>pics\\Tomat_5.jpg</v>
      </c>
      <c r="AI68" t="s">
        <v>69</v>
      </c>
      <c r="AO68">
        <f t="shared" ca="1" si="35"/>
        <v>7.2334601107528873E-2</v>
      </c>
      <c r="AP68" t="str">
        <f t="shared" ca="1" si="36"/>
        <v>pics\\Tomat_5.jpg</v>
      </c>
      <c r="AR68" t="str">
        <f t="shared" si="30"/>
        <v/>
      </c>
      <c r="AS68" t="str">
        <f t="shared" ca="1" si="37"/>
        <v>pics\\Tomat_5.jpg</v>
      </c>
      <c r="AT68">
        <f t="shared" ca="1" si="31"/>
        <v>0.23822669068554858</v>
      </c>
      <c r="AU68" t="s">
        <v>697</v>
      </c>
      <c r="AV68" t="str">
        <f t="shared" ca="1" si="32"/>
        <v>sound\\Redkiy_plod.wav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_Волнистый_ли_</v>
      </c>
      <c r="BB68" t="str">
        <f t="shared" si="33"/>
        <v>_Волнистый_ли_РЕНАН?</v>
      </c>
      <c r="BD68" cm="1">
        <f t="array" aca="1" ref="BD68" ca="1">INDEX(L68:L75,(RANK(AT4,$AT$2:$AT$9)))</f>
        <v>2088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VLOOKUP(B69,audio_list_stym!$A$3:$BP$18,41,FALSE)</f>
        <v>14</v>
      </c>
      <c r="F69" t="str">
        <f>VLOOKUP(E69,metki!$A$2:$B$9,2,FALSE)</f>
        <v>импл_новые_с_названием</v>
      </c>
      <c r="G69" t="str">
        <f t="shared" si="27"/>
        <v>импл_</v>
      </c>
      <c r="H69" t="str">
        <f>VLOOKUP(B69,audio_list_stym!$A$3:$AJ$18,9,FALSE)</f>
        <v>Finger</v>
      </c>
      <c r="I69" t="s">
        <v>691</v>
      </c>
      <c r="J69" t="str">
        <f t="shared" si="28"/>
        <v>Finger_4</v>
      </c>
      <c r="L69">
        <f>VLOOKUP(J69,total_visual_stym!$A$2:$D$129,2,FALSE)</f>
        <v>2084</v>
      </c>
      <c r="M69" t="str">
        <f>VLOOKUP(J69,total_visual_stym!$A$2:$D$129,3,FALSE)</f>
        <v>pics\\Finger_4.jpg</v>
      </c>
      <c r="N69">
        <f>VLOOKUP(J69,total_visual_stym!$A$1:$D$129,4,FALSE)</f>
        <v>210</v>
      </c>
      <c r="P69">
        <f>IF(G69="экспл",0,IF(G69="импл_",VLOOKUP(J69,quest_импл!$A$1:$J$129,7,FALSE),0))</f>
        <v>244</v>
      </c>
      <c r="Q69" t="str">
        <f>IF(G69="экспл",0,IF(G69="импл_",VLOOKUP(J69,quest_импл!$A$1:$J$129,8,FALSE),0))</f>
        <v>sound\\Buriy_li.wav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2006</v>
      </c>
      <c r="AD69" t="str">
        <f t="shared" ca="1" si="34"/>
        <v>pics\\Banan_6.jpg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9"/>
        <v>pics\\Banan_6.jpg</v>
      </c>
      <c r="AI69" t="s">
        <v>70</v>
      </c>
      <c r="AO69">
        <f t="shared" ca="1" si="35"/>
        <v>0.88124594692610192</v>
      </c>
      <c r="AP69" t="str">
        <f t="shared" ca="1" si="36"/>
        <v>pics\\Banan_6.jpg</v>
      </c>
      <c r="AR69" t="str">
        <f t="shared" si="30"/>
        <v/>
      </c>
      <c r="AS69" t="str">
        <f t="shared" ca="1" si="37"/>
        <v>pics\\Banan_6.jpg</v>
      </c>
      <c r="AT69">
        <f t="shared" ca="1" si="31"/>
        <v>0.70270919529023546</v>
      </c>
      <c r="AU69" t="s">
        <v>697</v>
      </c>
      <c r="AV69" t="str">
        <f t="shared" ca="1" si="32"/>
        <v>sound\\Noviy_plod.wav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_Бурый_ли_</v>
      </c>
      <c r="BB69" t="str">
        <f t="shared" si="33"/>
        <v>_Бурый_ли_РЕНАН?</v>
      </c>
      <c r="BD69" cm="1">
        <f t="array" aca="1" ref="BD69" ca="1">INDEX(L69:L76,(RANK(AT5,$AT$2:$AT$9)))</f>
        <v>2084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VLOOKUP(B70,audio_list_stym!$A$3:$BP$18,41,FALSE)</f>
        <v>14</v>
      </c>
      <c r="F70" t="str">
        <f>VLOOKUP(E70,metki!$A$2:$B$9,2,FALSE)</f>
        <v>импл_новые_с_названием</v>
      </c>
      <c r="G70" t="str">
        <f t="shared" si="27"/>
        <v>импл_</v>
      </c>
      <c r="H70" t="str">
        <f>VLOOKUP(B70,audio_list_stym!$A$3:$AJ$18,9,FALSE)</f>
        <v>Finger</v>
      </c>
      <c r="I70" t="s">
        <v>692</v>
      </c>
      <c r="J70" t="str">
        <f t="shared" si="28"/>
        <v>Finger_5</v>
      </c>
      <c r="L70">
        <f>VLOOKUP(J70,total_visual_stym!$A$2:$D$129,2,FALSE)</f>
        <v>2085</v>
      </c>
      <c r="M70" t="str">
        <f>VLOOKUP(J70,total_visual_stym!$A$2:$D$129,3,FALSE)</f>
        <v>pics\\Finger_5.jpg</v>
      </c>
      <c r="N70">
        <f>VLOOKUP(J70,total_visual_stym!$A$1:$D$129,4,FALSE)</f>
        <v>210</v>
      </c>
      <c r="P70">
        <f>IF(G70="экспл",0,IF(G70="импл_",VLOOKUP(J70,quest_импл!$A$1:$J$129,7,FALSE),0))</f>
        <v>245</v>
      </c>
      <c r="Q70" t="str">
        <f>IF(G70="экспл",0,IF(G70="импл_",VLOOKUP(J70,quest_импл!$A$1:$J$129,8,FALSE),0))</f>
        <v>sound\\Vizhatiy_li.wav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2046</v>
      </c>
      <c r="AD70" t="str">
        <f t="shared" ca="1" si="34"/>
        <v>pics\\Peper_6.jpg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9"/>
        <v>pics\\Peper_6.jpg</v>
      </c>
      <c r="AI70" t="s">
        <v>71</v>
      </c>
      <c r="AO70">
        <f t="shared" ca="1" si="35"/>
        <v>0.17460438730643812</v>
      </c>
      <c r="AP70" t="str">
        <f t="shared" ca="1" si="36"/>
        <v>pics\\Peper_6.jpg</v>
      </c>
      <c r="AR70" t="str">
        <f t="shared" si="30"/>
        <v/>
      </c>
      <c r="AS70" t="str">
        <f t="shared" ca="1" si="37"/>
        <v>pics\\Peper_6.jpg</v>
      </c>
      <c r="AT70">
        <f t="shared" ca="1" si="31"/>
        <v>3.599222362512422E-2</v>
      </c>
      <c r="AU70" t="s">
        <v>697</v>
      </c>
      <c r="AV70" t="str">
        <f t="shared" ca="1" si="32"/>
        <v>sound\\Redkiy_plod.wav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_Выжатый_ли_</v>
      </c>
      <c r="BB70" t="str">
        <f t="shared" si="33"/>
        <v>_Выжатый_ли_РЕНАН?</v>
      </c>
      <c r="BD70" cm="1">
        <f t="array" aca="1" ref="BD70" ca="1">INDEX(L70:L77,(RANK(AT6,$AT$2:$AT$9)))</f>
        <v>2087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VLOOKUP(B71,audio_list_stym!$A$3:$BP$18,41,FALSE)</f>
        <v>14</v>
      </c>
      <c r="F71" t="str">
        <f>VLOOKUP(E71,metki!$A$2:$B$9,2,FALSE)</f>
        <v>импл_новые_с_названием</v>
      </c>
      <c r="G71" t="str">
        <f t="shared" si="27"/>
        <v>импл_</v>
      </c>
      <c r="H71" t="str">
        <f>VLOOKUP(B71,audio_list_stym!$A$3:$AJ$18,9,FALSE)</f>
        <v>Finger</v>
      </c>
      <c r="I71" t="s">
        <v>693</v>
      </c>
      <c r="J71" t="str">
        <f t="shared" si="28"/>
        <v>Finger_6</v>
      </c>
      <c r="L71">
        <f>VLOOKUP(J71,total_visual_stym!$A$2:$D$129,2,FALSE)</f>
        <v>2086</v>
      </c>
      <c r="M71" t="str">
        <f>VLOOKUP(J71,total_visual_stym!$A$2:$D$129,3,FALSE)</f>
        <v>pics\\Finger_6.jpg</v>
      </c>
      <c r="N71">
        <f>VLOOKUP(J71,total_visual_stym!$A$1:$D$129,4,FALSE)</f>
        <v>210</v>
      </c>
      <c r="P71">
        <f>IF(G71="экспл",0,IF(G71="импл_",VLOOKUP(J71,quest_импл!$A$1:$J$129,7,FALSE),0))</f>
        <v>246</v>
      </c>
      <c r="Q71" t="str">
        <f>IF(G71="экспл",0,IF(G71="импл_",VLOOKUP(J71,quest_импл!$A$1:$J$129,8,FALSE),0))</f>
        <v>sound\\Obemniy_li.wav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да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2004</v>
      </c>
      <c r="AD71" t="str">
        <f t="shared" ca="1" si="34"/>
        <v>pics\\Banan_4.jpg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9"/>
        <v>pics\\Banan_4.jpg</v>
      </c>
      <c r="AI71" t="s">
        <v>72</v>
      </c>
      <c r="AO71">
        <f t="shared" ca="1" si="35"/>
        <v>0.90759565440229795</v>
      </c>
      <c r="AP71" t="str">
        <f t="shared" ca="1" si="36"/>
        <v>pics\\Banan_4.jpg</v>
      </c>
      <c r="AR71" t="str">
        <f t="shared" si="30"/>
        <v/>
      </c>
      <c r="AS71" t="str">
        <f t="shared" ca="1" si="37"/>
        <v>pics\\Banan_4.jpg</v>
      </c>
      <c r="AT71">
        <f t="shared" ca="1" si="31"/>
        <v>0.68129642273911861</v>
      </c>
      <c r="AU71" t="s">
        <v>697</v>
      </c>
      <c r="AV71" t="str">
        <f t="shared" ca="1" si="32"/>
        <v>sound\\Noviy_plod.wav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_Объемный_ли_</v>
      </c>
      <c r="BB71" t="str">
        <f t="shared" si="33"/>
        <v>_Объемный_ли_РЕНАН?</v>
      </c>
      <c r="BD71" cm="1">
        <f t="array" aca="1" ref="BD71" ca="1">INDEX(L71:L78,(RANK(AT7,$AT$2:$AT$9)))</f>
        <v>2090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VLOOKUP(B72,audio_list_stym!$A$3:$BP$18,41,FALSE)</f>
        <v>14</v>
      </c>
      <c r="F72" t="str">
        <f>VLOOKUP(E72,metki!$A$2:$B$9,2,FALSE)</f>
        <v>импл_новые_с_названием</v>
      </c>
      <c r="G72" t="str">
        <f t="shared" si="27"/>
        <v>импл_</v>
      </c>
      <c r="H72" t="str">
        <f>VLOOKUP(B72,audio_list_stym!$A$3:$AJ$18,9,FALSE)</f>
        <v>Finger</v>
      </c>
      <c r="I72" t="s">
        <v>694</v>
      </c>
      <c r="J72" t="str">
        <f t="shared" si="28"/>
        <v>Finger_7</v>
      </c>
      <c r="L72">
        <f>VLOOKUP(J72,total_visual_stym!$A$2:$D$129,2,FALSE)</f>
        <v>2087</v>
      </c>
      <c r="M72" t="str">
        <f>VLOOKUP(J72,total_visual_stym!$A$2:$D$129,3,FALSE)</f>
        <v>pics\\Finger_7.jpg</v>
      </c>
      <c r="N72">
        <f>VLOOKUP(J72,total_visual_stym!$A$1:$D$129,4,FALSE)</f>
        <v>210</v>
      </c>
      <c r="P72">
        <f>IF(G72="экспл",0,IF(G72="импл_",VLOOKUP(J72,quest_импл!$A$1:$J$129,7,FALSE),0))</f>
        <v>247</v>
      </c>
      <c r="Q72" t="str">
        <f>IF(G72="экспл",0,IF(G72="импл_",VLOOKUP(J72,quest_импл!$A$1:$J$129,8,FALSE),0))</f>
        <v>sound\\Pustoy_li.wav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2032</v>
      </c>
      <c r="AD72" t="str">
        <f t="shared" ca="1" si="34"/>
        <v>pics\\Kokos_8.jpg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9"/>
        <v>pics\\Kokos_8.jpg</v>
      </c>
      <c r="AI72" t="s">
        <v>73</v>
      </c>
      <c r="AO72">
        <f t="shared" ca="1" si="35"/>
        <v>0.3515985792572166</v>
      </c>
      <c r="AP72" t="str">
        <f t="shared" ca="1" si="36"/>
        <v>pics\\Kokos_8.jpg</v>
      </c>
      <c r="AR72" t="str">
        <f t="shared" si="30"/>
        <v/>
      </c>
      <c r="AS72" t="str">
        <f t="shared" ca="1" si="37"/>
        <v>pics\\Kokos_8.jpg</v>
      </c>
      <c r="AT72">
        <f t="shared" ca="1" si="31"/>
        <v>0.74933893412864916</v>
      </c>
      <c r="AU72" t="s">
        <v>697</v>
      </c>
      <c r="AV72" t="str">
        <f t="shared" ca="1" si="32"/>
        <v>sound\\Noviy_plod.wav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_Пустой_ли_</v>
      </c>
      <c r="BB72" t="str">
        <f t="shared" si="33"/>
        <v>_Пустой_ли_РЕНАН?</v>
      </c>
      <c r="BD72" cm="1">
        <f t="array" aca="1" ref="BD72" ca="1">INDEX(L72:L79,(RANK(AT8,$AT$2:$AT$9)))</f>
        <v>2093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VLOOKUP(B73,audio_list_stym!$A$3:$BP$18,41,FALSE)</f>
        <v>14</v>
      </c>
      <c r="F73" t="str">
        <f>VLOOKUP(E73,metki!$A$2:$B$9,2,FALSE)</f>
        <v>импл_новые_с_названием</v>
      </c>
      <c r="G73" t="str">
        <f t="shared" si="27"/>
        <v>импл_</v>
      </c>
      <c r="H73" t="str">
        <f>VLOOKUP(B73,audio_list_stym!$A$3:$AJ$18,9,FALSE)</f>
        <v>Finger</v>
      </c>
      <c r="I73" t="s">
        <v>695</v>
      </c>
      <c r="J73" t="str">
        <f t="shared" si="28"/>
        <v>Finger_8</v>
      </c>
      <c r="L73">
        <f>VLOOKUP(J73,total_visual_stym!$A$2:$D$129,2,FALSE)</f>
        <v>2088</v>
      </c>
      <c r="M73" t="str">
        <f>VLOOKUP(J73,total_visual_stym!$A$2:$D$129,3,FALSE)</f>
        <v>pics\\Finger_8.jpg</v>
      </c>
      <c r="N73">
        <f>VLOOKUP(J73,total_visual_stym!$A$1:$D$129,4,FALSE)</f>
        <v>210</v>
      </c>
      <c r="P73">
        <f>IF(G73="экспл",0,IF(G73="импл_",VLOOKUP(J73,quest_импл!$A$1:$J$129,7,FALSE),0))</f>
        <v>248</v>
      </c>
      <c r="Q73" t="str">
        <f>IF(G73="экспл",0,IF(G73="импл_",VLOOKUP(J73,quest_импл!$A$1:$J$129,8,FALSE),0))</f>
        <v>sound\\Beliy_li.wav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2062</v>
      </c>
      <c r="AD73" t="str">
        <f t="shared" ca="1" si="34"/>
        <v>pics\\Tomat_6.jpg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9"/>
        <v>pics\\Tomat_6.jpg</v>
      </c>
      <c r="AI73" t="s">
        <v>74</v>
      </c>
      <c r="AO73">
        <f t="shared" ca="1" si="35"/>
        <v>6.7741745060679981E-2</v>
      </c>
      <c r="AP73" t="str">
        <f t="shared" ca="1" si="36"/>
        <v>pics\\Tomat_6.jpg</v>
      </c>
      <c r="AR73" t="str">
        <f t="shared" si="30"/>
        <v/>
      </c>
      <c r="AS73" t="str">
        <f t="shared" ca="1" si="37"/>
        <v>pics\\Tomat_6.jpg</v>
      </c>
      <c r="AT73">
        <f t="shared" ca="1" si="31"/>
        <v>0.60595094959768092</v>
      </c>
      <c r="AU73" t="s">
        <v>697</v>
      </c>
      <c r="AV73" t="str">
        <f t="shared" ca="1" si="32"/>
        <v>sound\\Noviy_plod.wav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_Белый_ли_</v>
      </c>
      <c r="BB73" t="str">
        <f t="shared" si="33"/>
        <v>_Белый_ли_РЕНАН?</v>
      </c>
      <c r="BD73" cm="1">
        <f t="array" aca="1" ref="BD73" ca="1">INDEX(L73:L80,(RANK(AT9,$AT$2:$AT$9)))</f>
        <v>2095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VLOOKUP(B74,audio_list_stym!$A$3:$BP$18,41,FALSE)</f>
        <v>15</v>
      </c>
      <c r="F74" t="str">
        <f>VLOOKUP(E74,metki!$A$2:$B$9,2,FALSE)</f>
        <v>экспл_новые_с_названием</v>
      </c>
      <c r="G74" t="str">
        <f t="shared" si="27"/>
        <v>экспл</v>
      </c>
      <c r="H74" t="str">
        <f>VLOOKUP(B74,audio_list_stym!$A$3:$AJ$18,9,FALSE)</f>
        <v>Gac</v>
      </c>
      <c r="I74" t="s">
        <v>688</v>
      </c>
      <c r="J74" t="str">
        <f t="shared" si="28"/>
        <v>Gac_1</v>
      </c>
      <c r="L74">
        <f>VLOOKUP(J74,total_visual_stym!$A$2:$D$129,2,FALSE)</f>
        <v>2089</v>
      </c>
      <c r="M74" t="str">
        <f>VLOOKUP(J74,total_visual_stym!$A$2:$D$129,3,FALSE)</f>
        <v>pics\\Gac_1.jpg</v>
      </c>
      <c r="N74">
        <f>VLOOKUP(J74,total_visual_stym!$A$1:$D$129,4,FALSE)</f>
        <v>211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121</v>
      </c>
      <c r="Z74" t="str">
        <f>IF(G74="экспл",VLOOKUP(J74,quest_экспл!$A$1:$N$129,12,FALSE),IF(G74="импл_",0,0))</f>
        <v>sound\\Ispachkan_li_on.wav</v>
      </c>
      <c r="AA74" t="str">
        <f>IF(G74="экспл",VLOOKUP(J74,quest_экспл!$A$1:$N$129,14,FALSE),IF(G74="импл_",0,0))</f>
        <v>нет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2178</v>
      </c>
      <c r="AD74" t="str">
        <f t="shared" ca="1" si="34"/>
        <v>pics\\dis34.jpg</v>
      </c>
      <c r="AE74" s="22" t="str">
        <f t="array" aca="1" ref="AE74" ca="1">IF(G74="экспл",INDEX(total_visual_stym!$C$146:$C$209,(RANK(total_visual_stym!E154,total_visual_stym!$E$146:$E$209))),0)</f>
        <v>pics\\dis34.jpg</v>
      </c>
      <c r="AF74" s="22" t="str">
        <f t="shared" si="29"/>
        <v/>
      </c>
      <c r="AI74" t="s">
        <v>76</v>
      </c>
      <c r="AO74">
        <f t="shared" ca="1" si="35"/>
        <v>0.16669412639925374</v>
      </c>
      <c r="AP74" t="str">
        <f t="shared" ca="1" si="36"/>
        <v>pics\\Peper_8.jpg</v>
      </c>
      <c r="AR74" t="str">
        <f>IF(AH74="sound\\Ogorod",AP2,"")</f>
        <v/>
      </c>
      <c r="AS74" t="str">
        <f t="shared" si="37"/>
        <v/>
      </c>
      <c r="AT74">
        <f t="shared" ca="1" si="31"/>
        <v>0.78172624760443543</v>
      </c>
      <c r="AU74" t="s">
        <v>697</v>
      </c>
      <c r="AV74" t="str">
        <f t="shared" ca="1" si="32"/>
        <v>sound\\Noviy_plod.wav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_Испачкан_ли_он?</v>
      </c>
      <c r="BA74" t="e">
        <f>VLOOKUP(Q74,audio_list_stym!$B$2:$BQ$299,68,FALSE)</f>
        <v>#N/A</v>
      </c>
      <c r="BB74" t="str">
        <f t="shared" si="33"/>
        <v>На_экране_БАРОХ._Испачкан_ли_он?</v>
      </c>
      <c r="BC74">
        <f>A74</f>
        <v>1210</v>
      </c>
      <c r="BD74" cm="1">
        <f t="array" aca="1" ref="BD74" ca="1">INDEX($L$74:$L$81,(RANK(AT2,$AT$2:$AT$9)))</f>
        <v>2090</v>
      </c>
      <c r="BE74" cm="1">
        <f t="array" aca="1" ref="BE74" ca="1">INDEX(BD66:BD73,(RANK(AT3,$AT$2:$AT$9)))</f>
        <v>2084</v>
      </c>
      <c r="BF74" cm="1">
        <f t="array" aca="1" ref="BF74" ca="1">INDEX(BD82:BD105,(RANK(AT3,$AT$2:$AT$17)))</f>
        <v>2119</v>
      </c>
      <c r="BG74" cm="1">
        <f t="array" aca="1" ref="BG74" ca="1">INDEX(BD106:BD129,(RANK(AT3,$AT$2:$AT$9)))</f>
        <v>2145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VLOOKUP(B75,audio_list_stym!$A$3:$BP$18,41,FALSE)</f>
        <v>15</v>
      </c>
      <c r="F75" t="str">
        <f>VLOOKUP(E75,metki!$A$2:$B$9,2,FALSE)</f>
        <v>экспл_новые_с_названием</v>
      </c>
      <c r="G75" t="str">
        <f t="shared" si="27"/>
        <v>экспл</v>
      </c>
      <c r="H75" t="str">
        <f>VLOOKUP(B75,audio_list_stym!$A$3:$AJ$18,9,FALSE)</f>
        <v>Gac</v>
      </c>
      <c r="I75" t="s">
        <v>689</v>
      </c>
      <c r="J75" t="str">
        <f t="shared" si="28"/>
        <v>Gac_2</v>
      </c>
      <c r="L75">
        <f>VLOOKUP(J75,total_visual_stym!$A$2:$D$129,2,FALSE)</f>
        <v>2090</v>
      </c>
      <c r="M75" t="str">
        <f>VLOOKUP(J75,total_visual_stym!$A$2:$D$129,3,FALSE)</f>
        <v>pics\\Gac_2.jpg</v>
      </c>
      <c r="N75">
        <f>VLOOKUP(J75,total_visual_stym!$A$1:$D$129,4,FALSE)</f>
        <v>211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122</v>
      </c>
      <c r="Z75" t="str">
        <f>IF(G75="экспл",VLOOKUP(J75,quest_экспл!$A$1:$N$129,12,FALSE),IF(G75="импл_",0,0))</f>
        <v>sound\\On_farshirovanniy.wav</v>
      </c>
      <c r="AA75" t="str">
        <f>IF(G75="экспл",VLOOKUP(J75,quest_экспл!$A$1:$N$129,14,FALSE),IF(G75="импл_",0,0))</f>
        <v>нет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2175</v>
      </c>
      <c r="AD75" t="str">
        <f t="shared" ref="AD75:AD129" ca="1" si="38">IF(ISTEXT(AE75),AE75,IF(ISTEXT(AF75),AF75,""))</f>
        <v>pics\\dis5.jpg</v>
      </c>
      <c r="AE75" s="22" t="str">
        <f t="array" aca="1" ref="AE75" ca="1">IF(G75="экспл",INDEX(total_visual_stym!$C$146:$C$209,(RANK(total_visual_stym!E155,total_visual_stym!$E$146:$E$209))),0)</f>
        <v>pics\\dis5.jpg</v>
      </c>
      <c r="AF75" s="22" t="str">
        <f t="shared" ref="AF75:AF129" si="39">AS75</f>
        <v/>
      </c>
      <c r="AI75" t="s">
        <v>77</v>
      </c>
      <c r="AO75">
        <f t="shared" ca="1" si="35"/>
        <v>0.14038836879730809</v>
      </c>
      <c r="AP75" t="str">
        <f t="shared" ca="1" si="36"/>
        <v>pics\\Redis_6.jpg</v>
      </c>
      <c r="AR75" t="str">
        <f t="shared" ref="AR75:AR97" si="40">IF(AH75="sound\\Ogorod",AP3,"")</f>
        <v/>
      </c>
      <c r="AS75" t="str">
        <f t="shared" si="37"/>
        <v/>
      </c>
      <c r="AT75">
        <f t="shared" ca="1" si="31"/>
        <v>0.27903724039956124</v>
      </c>
      <c r="AU75" t="s">
        <v>697</v>
      </c>
      <c r="AV75" t="str">
        <f t="shared" ca="1" si="32"/>
        <v>sound\\Redkiy_plod.wav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_Он_фаршированный?</v>
      </c>
      <c r="BA75" t="e">
        <f>VLOOKUP(Q75,audio_list_stym!$B$2:$BQ$299,68,FALSE)</f>
        <v>#N/A</v>
      </c>
      <c r="BB75" t="str">
        <f t="shared" si="33"/>
        <v>Посмотрите,_вот_БАРОХ._Он_фаршированный?</v>
      </c>
      <c r="BD75" cm="1">
        <f t="array" aca="1" ref="BD75" ca="1">INDEX($L$74:$L$81,(RANK(AT3,$AT$2:$AT$9)))</f>
        <v>2092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VLOOKUP(B76,audio_list_stym!$A$3:$BP$18,41,FALSE)</f>
        <v>15</v>
      </c>
      <c r="F76" t="str">
        <f>VLOOKUP(E76,metki!$A$2:$B$9,2,FALSE)</f>
        <v>экспл_новые_с_названием</v>
      </c>
      <c r="G76" t="str">
        <f t="shared" si="27"/>
        <v>экспл</v>
      </c>
      <c r="H76" t="str">
        <f>VLOOKUP(B76,audio_list_stym!$A$3:$AJ$18,9,FALSE)</f>
        <v>Gac</v>
      </c>
      <c r="I76" t="s">
        <v>690</v>
      </c>
      <c r="J76" t="str">
        <f t="shared" si="28"/>
        <v>Gac_3</v>
      </c>
      <c r="L76">
        <f>VLOOKUP(J76,total_visual_stym!$A$2:$D$129,2,FALSE)</f>
        <v>2091</v>
      </c>
      <c r="M76" t="str">
        <f>VLOOKUP(J76,total_visual_stym!$A$2:$D$129,3,FALSE)</f>
        <v>pics\\Gac_3.jpg</v>
      </c>
      <c r="N76">
        <f>VLOOKUP(J76,total_visual_stym!$A$1:$D$129,4,FALSE)</f>
        <v>211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123</v>
      </c>
      <c r="Z76" t="str">
        <f>IF(G76="экспл",VLOOKUP(J76,quest_экспл!$A$1:$N$129,12,FALSE),IF(G76="импл_",0,0))</f>
        <v>sound\\On_razrezanniy.wav</v>
      </c>
      <c r="AA76" t="str">
        <f>IF(G76="экспл",VLOOKUP(J76,quest_экспл!$A$1:$N$129,14,FALSE),IF(G76="импл_",0,0))</f>
        <v>да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2189</v>
      </c>
      <c r="AD76" t="str">
        <f t="shared" ca="1" si="38"/>
        <v>pics\\dis33.jpg</v>
      </c>
      <c r="AE76" s="22" t="str">
        <f t="array" aca="1" ref="AE76" ca="1">IF(G76="экспл",INDEX(total_visual_stym!$C$146:$C$209,(RANK(total_visual_stym!E156,total_visual_stym!$E$146:$E$209))),0)</f>
        <v>pics\\dis33.jpg</v>
      </c>
      <c r="AF76" s="22" t="str">
        <f t="shared" si="39"/>
        <v/>
      </c>
      <c r="AI76" t="s">
        <v>78</v>
      </c>
      <c r="AO76">
        <f t="shared" ca="1" si="35"/>
        <v>0.75685425984989718</v>
      </c>
      <c r="AP76" t="str">
        <f t="shared" ca="1" si="36"/>
        <v>pics\\Finik_3.jpg</v>
      </c>
      <c r="AR76" t="str">
        <f t="shared" si="40"/>
        <v/>
      </c>
      <c r="AS76" t="str">
        <f t="shared" si="37"/>
        <v/>
      </c>
      <c r="AT76">
        <f t="shared" ca="1" si="31"/>
        <v>0.99619991998679669</v>
      </c>
      <c r="AU76" t="s">
        <v>697</v>
      </c>
      <c r="AV76" t="str">
        <f t="shared" ca="1" si="32"/>
        <v>sound\\Noviy_plod.wav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_Он_разрезанный?</v>
      </c>
      <c r="BA76" t="e">
        <f>VLOOKUP(Q76,audio_list_stym!$B$2:$BQ$299,68,FALSE)</f>
        <v>#N/A</v>
      </c>
      <c r="BB76" t="str">
        <f t="shared" si="33"/>
        <v>Вот_БАРОХ._Он_разрезанный?</v>
      </c>
      <c r="BD76" cm="1">
        <f t="array" aca="1" ref="BD76" ca="1">INDEX($L$74:$L$81,(RANK(AT4,$AT$2:$AT$9)))</f>
        <v>2094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VLOOKUP(B77,audio_list_stym!$A$3:$BP$18,41,FALSE)</f>
        <v>15</v>
      </c>
      <c r="F77" t="str">
        <f>VLOOKUP(E77,metki!$A$2:$B$9,2,FALSE)</f>
        <v>экспл_новые_с_названием</v>
      </c>
      <c r="G77" t="str">
        <f t="shared" si="27"/>
        <v>экспл</v>
      </c>
      <c r="H77" t="str">
        <f>VLOOKUP(B77,audio_list_stym!$A$3:$AJ$18,9,FALSE)</f>
        <v>Gac</v>
      </c>
      <c r="I77" t="s">
        <v>691</v>
      </c>
      <c r="J77" t="str">
        <f t="shared" si="28"/>
        <v>Gac_4</v>
      </c>
      <c r="L77">
        <f>VLOOKUP(J77,total_visual_stym!$A$2:$D$129,2,FALSE)</f>
        <v>2092</v>
      </c>
      <c r="M77" t="str">
        <f>VLOOKUP(J77,total_visual_stym!$A$2:$D$129,3,FALSE)</f>
        <v>pics\\Gac_4.jpg</v>
      </c>
      <c r="N77">
        <f>VLOOKUP(J77,total_visual_stym!$A$1:$D$129,4,FALSE)</f>
        <v>211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124</v>
      </c>
      <c r="Z77" t="str">
        <f>IF(G77="экспл",VLOOKUP(J77,quest_экспл!$A$1:$N$129,12,FALSE),IF(G77="импл_",0,0))</f>
        <v>sound\\On_s_lepestkami.wav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2221</v>
      </c>
      <c r="AD77" t="str">
        <f t="shared" ca="1" si="38"/>
        <v>pics\\dis28.jpg</v>
      </c>
      <c r="AE77" s="22" t="str">
        <f t="array" aca="1" ref="AE77" ca="1">IF(G77="экспл",INDEX(total_visual_stym!$C$146:$C$209,(RANK(total_visual_stym!E157,total_visual_stym!$E$146:$E$209))),0)</f>
        <v>pics\\dis28.jpg</v>
      </c>
      <c r="AF77" s="22" t="str">
        <f t="shared" si="39"/>
        <v/>
      </c>
      <c r="AI77" t="s">
        <v>79</v>
      </c>
      <c r="AO77">
        <f t="shared" ca="1" si="35"/>
        <v>0.62373579538400337</v>
      </c>
      <c r="AP77" t="str">
        <f t="shared" ca="1" si="36"/>
        <v>pics\\Goroh_2.jpg</v>
      </c>
      <c r="AR77" t="str">
        <f t="shared" si="40"/>
        <v/>
      </c>
      <c r="AS77" t="str">
        <f t="shared" si="37"/>
        <v/>
      </c>
      <c r="AT77">
        <f t="shared" ca="1" si="31"/>
        <v>0.35600332589631634</v>
      </c>
      <c r="AU77" t="s">
        <v>697</v>
      </c>
      <c r="AV77" t="str">
        <f t="shared" ca="1" si="32"/>
        <v>sound\\Redkiy_plod.wav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_Он_с_лепестками?</v>
      </c>
      <c r="BA77" t="e">
        <f>VLOOKUP(Q77,audio_list_stym!$B$2:$BQ$299,68,FALSE)</f>
        <v>#N/A</v>
      </c>
      <c r="BB77" t="str">
        <f t="shared" si="33"/>
        <v>Это_БАРОХ._Он_с_лепестками?</v>
      </c>
      <c r="BD77" cm="1">
        <f t="array" aca="1" ref="BD77" ca="1">INDEX($L$74:$L$81,(RANK(AT5,$AT$2:$AT$9)))</f>
        <v>2089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VLOOKUP(B78,audio_list_stym!$A$3:$BP$18,41,FALSE)</f>
        <v>15</v>
      </c>
      <c r="F78" t="str">
        <f>VLOOKUP(E78,metki!$A$2:$B$9,2,FALSE)</f>
        <v>экспл_новые_с_названием</v>
      </c>
      <c r="G78" t="str">
        <f t="shared" si="27"/>
        <v>экспл</v>
      </c>
      <c r="H78" t="str">
        <f>VLOOKUP(B78,audio_list_stym!$A$3:$AJ$18,9,FALSE)</f>
        <v>Gac</v>
      </c>
      <c r="I78" t="s">
        <v>692</v>
      </c>
      <c r="J78" t="str">
        <f t="shared" si="28"/>
        <v>Gac_5</v>
      </c>
      <c r="L78">
        <f>VLOOKUP(J78,total_visual_stym!$A$2:$D$129,2,FALSE)</f>
        <v>2093</v>
      </c>
      <c r="M78" t="str">
        <f>VLOOKUP(J78,total_visual_stym!$A$2:$D$129,3,FALSE)</f>
        <v>pics\\Gac_5.jpg</v>
      </c>
      <c r="N78">
        <f>VLOOKUP(J78,total_visual_stym!$A$1:$D$129,4,FALSE)</f>
        <v>211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125</v>
      </c>
      <c r="Z78" t="str">
        <f>IF(G78="экспл",VLOOKUP(J78,quest_экспл!$A$1:$N$129,12,FALSE),IF(G78="импл_",0,0))</f>
        <v>sound\\Kolyuchiy_li_on.wav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2176</v>
      </c>
      <c r="AD78" t="str">
        <f t="shared" ca="1" si="38"/>
        <v>pics\\dis21.jpg</v>
      </c>
      <c r="AE78" s="22" t="str">
        <f t="array" aca="1" ref="AE78" ca="1">IF(G78="экспл",INDEX(total_visual_stym!$C$146:$C$209,(RANK(total_visual_stym!E158,total_visual_stym!$E$146:$E$209))),0)</f>
        <v>pics\\dis21.jpg</v>
      </c>
      <c r="AF78" s="22" t="str">
        <f t="shared" si="39"/>
        <v/>
      </c>
      <c r="AI78" t="s">
        <v>80</v>
      </c>
      <c r="AO78">
        <f t="shared" ca="1" si="35"/>
        <v>8.025006896061615E-2</v>
      </c>
      <c r="AP78" t="str">
        <f t="shared" ca="1" si="36"/>
        <v>pics\\Tomat_3.jpg</v>
      </c>
      <c r="AR78" t="str">
        <f t="shared" si="40"/>
        <v/>
      </c>
      <c r="AS78" t="str">
        <f t="shared" si="37"/>
        <v/>
      </c>
      <c r="AT78">
        <f t="shared" ca="1" si="31"/>
        <v>0.38899576646582634</v>
      </c>
      <c r="AU78" t="s">
        <v>697</v>
      </c>
      <c r="AV78" t="str">
        <f t="shared" ca="1" si="32"/>
        <v>sound\\Redkiy_plod.wav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_Колючий_ли_он?</v>
      </c>
      <c r="BA78" t="e">
        <f>VLOOKUP(Q78,audio_list_stym!$B$2:$BQ$299,68,FALSE)</f>
        <v>#N/A</v>
      </c>
      <c r="BB78" t="str">
        <f t="shared" si="33"/>
        <v>На_картинке_БАРОХ._Колючий_ли_он?</v>
      </c>
      <c r="BD78" cm="1">
        <f t="array" aca="1" ref="BD78" ca="1">INDEX($L$74:$L$81,(RANK(AT6,$AT$2:$AT$9)))</f>
        <v>2091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VLOOKUP(B79,audio_list_stym!$A$3:$BP$18,41,FALSE)</f>
        <v>15</v>
      </c>
      <c r="F79" t="str">
        <f>VLOOKUP(E79,metki!$A$2:$B$9,2,FALSE)</f>
        <v>экспл_новые_с_названием</v>
      </c>
      <c r="G79" t="str">
        <f t="shared" si="27"/>
        <v>экспл</v>
      </c>
      <c r="H79" t="str">
        <f>VLOOKUP(B79,audio_list_stym!$A$3:$AJ$18,9,FALSE)</f>
        <v>Gac</v>
      </c>
      <c r="I79" t="s">
        <v>693</v>
      </c>
      <c r="J79" t="str">
        <f t="shared" si="28"/>
        <v>Gac_6</v>
      </c>
      <c r="L79">
        <f>VLOOKUP(J79,total_visual_stym!$A$2:$D$129,2,FALSE)</f>
        <v>2094</v>
      </c>
      <c r="M79" t="str">
        <f>VLOOKUP(J79,total_visual_stym!$A$2:$D$129,3,FALSE)</f>
        <v>pics\\Gac_6.jpg</v>
      </c>
      <c r="N79">
        <f>VLOOKUP(J79,total_visual_stym!$A$1:$D$129,4,FALSE)</f>
        <v>211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126</v>
      </c>
      <c r="Z79" t="str">
        <f>IF(G79="экспл",VLOOKUP(J79,quest_экспл!$A$1:$N$129,12,FALSE),IF(G79="импл_",0,0))</f>
        <v>sound\\Oranzheviy_li_on.wav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2205</v>
      </c>
      <c r="AD79" t="str">
        <f t="shared" ca="1" si="38"/>
        <v>pics\\dis46.jpg</v>
      </c>
      <c r="AE79" s="22" t="str">
        <f t="array" aca="1" ref="AE79" ca="1">IF(G79="экспл",INDEX(total_visual_stym!$C$146:$C$209,(RANK(total_visual_stym!E159,total_visual_stym!$E$146:$E$209))),0)</f>
        <v>pics\\dis46.jpg</v>
      </c>
      <c r="AF79" s="22" t="str">
        <f t="shared" si="39"/>
        <v/>
      </c>
      <c r="AI79" t="s">
        <v>81</v>
      </c>
      <c r="AO79">
        <f t="shared" ca="1" si="35"/>
        <v>0.16474651750600811</v>
      </c>
      <c r="AP79" t="str">
        <f t="shared" ca="1" si="36"/>
        <v>pics\\Redis_1.jpg</v>
      </c>
      <c r="AR79" t="str">
        <f t="shared" si="40"/>
        <v/>
      </c>
      <c r="AS79" t="str">
        <f t="shared" si="37"/>
        <v/>
      </c>
      <c r="AT79">
        <f t="shared" ca="1" si="31"/>
        <v>0.26749566351586518</v>
      </c>
      <c r="AU79" t="s">
        <v>697</v>
      </c>
      <c r="AV79" t="str">
        <f t="shared" ca="1" si="32"/>
        <v>sound\\Redkiy_plod.wav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_Оранжевый_ли_он?</v>
      </c>
      <c r="BA79" t="e">
        <f>VLOOKUP(Q79,audio_list_stym!$B$2:$BQ$299,68,FALSE)</f>
        <v>#N/A</v>
      </c>
      <c r="BB79" t="str">
        <f t="shared" si="33"/>
        <v>На_мониторе_БАРОХ._Оранжевый_ли_он?</v>
      </c>
      <c r="BD79" cm="1">
        <f t="array" aca="1" ref="BD79" ca="1">INDEX($L$74:$L$81,(RANK(AT7,$AT$2:$AT$9)))</f>
        <v>2093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VLOOKUP(B80,audio_list_stym!$A$3:$BP$18,41,FALSE)</f>
        <v>15</v>
      </c>
      <c r="F80" t="str">
        <f>VLOOKUP(E80,metki!$A$2:$B$9,2,FALSE)</f>
        <v>экспл_новые_с_названием</v>
      </c>
      <c r="G80" t="str">
        <f t="shared" si="27"/>
        <v>экспл</v>
      </c>
      <c r="H80" t="str">
        <f>VLOOKUP(B80,audio_list_stym!$A$3:$AJ$18,9,FALSE)</f>
        <v>Gac</v>
      </c>
      <c r="I80" t="s">
        <v>694</v>
      </c>
      <c r="J80" t="str">
        <f t="shared" si="28"/>
        <v>Gac_7</v>
      </c>
      <c r="L80">
        <f>VLOOKUP(J80,total_visual_stym!$A$2:$D$129,2,FALSE)</f>
        <v>2095</v>
      </c>
      <c r="M80" t="str">
        <f>VLOOKUP(J80,total_visual_stym!$A$2:$D$129,3,FALSE)</f>
        <v>pics\\Gac_7.jpg</v>
      </c>
      <c r="N80">
        <f>VLOOKUP(J80,total_visual_stym!$A$1:$D$129,4,FALSE)</f>
        <v>211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127</v>
      </c>
      <c r="Z80" t="str">
        <f>IF(G80="экспл",VLOOKUP(J80,quest_экспл!$A$1:$N$129,12,FALSE),IF(G80="импл_",0,0))</f>
        <v>sound\\On_zernistiy.wav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2190</v>
      </c>
      <c r="AD80" t="str">
        <f t="shared" ca="1" si="38"/>
        <v>pics\\dis27.jpg</v>
      </c>
      <c r="AE80" s="22" t="str">
        <f t="array" aca="1" ref="AE80" ca="1">IF(G80="экспл",INDEX(total_visual_stym!$C$146:$C$209,(RANK(total_visual_stym!E160,total_visual_stym!$E$146:$E$209))),0)</f>
        <v>pics\\dis27.jpg</v>
      </c>
      <c r="AF80" s="22" t="str">
        <f t="shared" si="39"/>
        <v/>
      </c>
      <c r="AI80" t="s">
        <v>82</v>
      </c>
      <c r="AO80">
        <f t="shared" ca="1" si="35"/>
        <v>0.29344439447480442</v>
      </c>
      <c r="AP80" t="str">
        <f t="shared" ca="1" si="36"/>
        <v>pics\\Limon_2.jpg</v>
      </c>
      <c r="AR80" t="str">
        <f t="shared" si="40"/>
        <v/>
      </c>
      <c r="AS80" t="str">
        <f t="shared" si="37"/>
        <v/>
      </c>
      <c r="AT80">
        <f t="shared" ca="1" si="31"/>
        <v>5.6450190147790735E-2</v>
      </c>
      <c r="AU80" t="s">
        <v>697</v>
      </c>
      <c r="AV80" t="str">
        <f t="shared" ca="1" si="32"/>
        <v>sound\\Redkiy_plod.wav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_Он_зернистый?</v>
      </c>
      <c r="BA80" t="e">
        <f>VLOOKUP(Q80,audio_list_stym!$B$2:$BQ$299,68,FALSE)</f>
        <v>#N/A</v>
      </c>
      <c r="BB80" t="str">
        <f t="shared" si="33"/>
        <v>Перед_Вами_БАРОХ._Он_зернистый?</v>
      </c>
      <c r="BD80" cm="1">
        <f t="array" aca="1" ref="BD80" ca="1">INDEX($L$74:$L$81,(RANK(AT8,$AT$2:$AT$9)))</f>
        <v>2095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VLOOKUP(B81,audio_list_stym!$A$3:$BP$18,41,FALSE)</f>
        <v>15</v>
      </c>
      <c r="F81" t="str">
        <f>VLOOKUP(E81,metki!$A$2:$B$9,2,FALSE)</f>
        <v>экспл_новые_с_названием</v>
      </c>
      <c r="G81" t="str">
        <f t="shared" si="27"/>
        <v>экспл</v>
      </c>
      <c r="H81" t="str">
        <f>VLOOKUP(B81,audio_list_stym!$A$3:$AJ$18,9,FALSE)</f>
        <v>Gac</v>
      </c>
      <c r="I81" t="s">
        <v>695</v>
      </c>
      <c r="J81" t="str">
        <f t="shared" si="28"/>
        <v>Gac_8</v>
      </c>
      <c r="L81">
        <f>VLOOKUP(J81,total_visual_stym!$A$2:$D$129,2,FALSE)</f>
        <v>2096</v>
      </c>
      <c r="M81" t="str">
        <f>VLOOKUP(J81,total_visual_stym!$A$2:$D$129,3,FALSE)</f>
        <v>pics\\Gac_8.jpg</v>
      </c>
      <c r="N81">
        <f>VLOOKUP(J81,total_visual_stym!$A$1:$D$129,4,FALSE)</f>
        <v>211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128</v>
      </c>
      <c r="Z81" t="str">
        <f>IF(G81="экспл",VLOOKUP(J81,quest_экспл!$A$1:$N$129,12,FALSE),IF(G81="импл_",0,0))</f>
        <v>sound\\Okruglya_li_on.wav</v>
      </c>
      <c r="AA81" t="str">
        <f>IF(G81="экспл",VLOOKUP(J81,quest_экспл!$A$1:$N$129,14,FALSE),IF(G81="импл_",0,0))</f>
        <v>да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2230</v>
      </c>
      <c r="AD81" t="str">
        <f t="shared" ca="1" si="38"/>
        <v>pics\\dis8.jpg</v>
      </c>
      <c r="AE81" s="22" t="str">
        <f t="array" aca="1" ref="AE81" ca="1">IF(G81="экспл",INDEX(total_visual_stym!$C$146:$C$209,(RANK(total_visual_stym!E161,total_visual_stym!$E$146:$E$209))),0)</f>
        <v>pics\\dis8.jpg</v>
      </c>
      <c r="AF81" s="22" t="str">
        <f t="shared" si="39"/>
        <v/>
      </c>
      <c r="AI81" t="s">
        <v>83</v>
      </c>
      <c r="AO81">
        <f t="shared" ca="1" si="35"/>
        <v>0.62889884280555675</v>
      </c>
      <c r="AP81" t="str">
        <f t="shared" ca="1" si="36"/>
        <v>pics\\Goroh_1.jpg</v>
      </c>
      <c r="AR81" t="str">
        <f t="shared" si="40"/>
        <v/>
      </c>
      <c r="AS81" t="str">
        <f t="shared" si="37"/>
        <v/>
      </c>
      <c r="AT81">
        <f t="shared" ca="1" si="31"/>
        <v>2.5468924927399383E-2</v>
      </c>
      <c r="AU81" t="s">
        <v>697</v>
      </c>
      <c r="AV81" t="str">
        <f t="shared" ca="1" si="32"/>
        <v>sound\\Redkiy_plod.wav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_Округлый_ли_он?</v>
      </c>
      <c r="BA81" t="e">
        <f>VLOOKUP(Q81,audio_list_stym!$B$2:$BQ$299,68,FALSE)</f>
        <v>#N/A</v>
      </c>
      <c r="BB81" t="str">
        <f t="shared" si="33"/>
        <v>Вы_видите_БАРОХ._Округлый_ли_он?</v>
      </c>
      <c r="BD81" cm="1">
        <f t="array" aca="1" ref="BD81" ca="1">INDEX($L$74:$L$81,(RANK(AT9,$AT$2:$AT$9)))</f>
        <v>2096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VLOOKUP(B82,audio_list_stym!$A$3:$BP$18,41,FALSE)</f>
        <v>16</v>
      </c>
      <c r="F82" t="str">
        <f>VLOOKUP(E82,metki!$A$2:$B$9,2,FALSE)</f>
        <v>импл_новые_без_названия</v>
      </c>
      <c r="G82" t="str">
        <f t="shared" si="27"/>
        <v>импл_</v>
      </c>
      <c r="H82" t="str">
        <f>VLOOKUP(B82,audio_list_stym!$A$3:$AJ$18,9,FALSE)</f>
        <v>Noni</v>
      </c>
      <c r="I82" t="s">
        <v>688</v>
      </c>
      <c r="J82" t="str">
        <f t="shared" si="28"/>
        <v>Noni_1</v>
      </c>
      <c r="L82">
        <f>VLOOKUP(J82,total_visual_stym!$A$2:$D$129,2,FALSE)</f>
        <v>2113</v>
      </c>
      <c r="M82" t="str">
        <f>VLOOKUP(J82,total_visual_stym!$A$2:$D$129,3,FALSE)</f>
        <v>pics\\Noni_1.jpg</v>
      </c>
      <c r="N82">
        <f>VLOOKUP(J82,total_visual_stym!$A$1:$D$129,4,FALSE)</f>
        <v>212</v>
      </c>
      <c r="P82">
        <f>IF(G82="экспл",0,IF(G82="импл_",VLOOKUP(J82,quest_импл!$A$1:$J$129,7,FALSE),0))</f>
        <v>257</v>
      </c>
      <c r="Q82" t="str">
        <f>IF(G82="экспл",0,IF(G82="импл_",VLOOKUP(J82,quest_импл!$A$1:$J$129,8,FALSE),0))</f>
        <v>sound\\Beliy_li_vnutri.wav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2047</v>
      </c>
      <c r="AD82" t="str">
        <f t="shared" ca="1" si="38"/>
        <v>pics\\Peper_7.jpg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9"/>
        <v>pics\\Peper_7.jpg</v>
      </c>
      <c r="AI82" t="s">
        <v>84</v>
      </c>
      <c r="AO82">
        <f t="shared" ca="1" si="35"/>
        <v>0.17417639748943636</v>
      </c>
      <c r="AP82" t="str">
        <f t="shared" ca="1" si="36"/>
        <v>pics\\Peper_7.jpg</v>
      </c>
      <c r="AR82" t="str">
        <f t="shared" si="40"/>
        <v/>
      </c>
      <c r="AS82" t="str">
        <f t="shared" ca="1" si="37"/>
        <v>pics\\Peper_7.jpg</v>
      </c>
      <c r="AT82">
        <f t="shared" ca="1" si="31"/>
        <v>0.4456047617689578</v>
      </c>
      <c r="AU82" t="s">
        <v>697</v>
      </c>
      <c r="AV82" t="str">
        <f t="shared" ca="1" si="32"/>
        <v>sound\\Noviy_plod.wav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_Белый_ли_внутри_</v>
      </c>
      <c r="BB82" t="str">
        <f t="shared" si="33"/>
        <v>_Белый_ли_внутри_XXXXX?</v>
      </c>
      <c r="BC82">
        <f>A82</f>
        <v>1211</v>
      </c>
      <c r="BD82" cm="1">
        <f t="array" aca="1" ref="BD82" ca="1">INDEX($L$82:$L$89,(RANK(AT2,$AT$2:$AT$9)))</f>
        <v>2114</v>
      </c>
      <c r="BE82" cm="1">
        <f t="array" aca="1" ref="BE82" ca="1">INDEX(BD66:BD81,(RANK(AT4,$AT$2:$AT$17)))</f>
        <v>2094</v>
      </c>
      <c r="BF82" cm="1">
        <f t="array" aca="1" ref="BF82" ca="1">INDEX(BD90:BD105,(RANK(AT4,$AT$2:$AT$17)))</f>
        <v>2142</v>
      </c>
      <c r="BG82" cm="1">
        <f t="array" aca="1" ref="BG82" ca="1">INDEX(BD106:BD129,(RANK(AT4,$AT$2:$AT$9)))</f>
        <v>2149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VLOOKUP(B83,audio_list_stym!$A$3:$BP$18,41,FALSE)</f>
        <v>16</v>
      </c>
      <c r="F83" t="str">
        <f>VLOOKUP(E83,metki!$A$2:$B$9,2,FALSE)</f>
        <v>импл_новые_без_названия</v>
      </c>
      <c r="G83" t="str">
        <f t="shared" si="27"/>
        <v>импл_</v>
      </c>
      <c r="H83" t="str">
        <f>VLOOKUP(B83,audio_list_stym!$A$3:$AJ$18,9,FALSE)</f>
        <v>Noni</v>
      </c>
      <c r="I83" t="s">
        <v>689</v>
      </c>
      <c r="J83" t="str">
        <f t="shared" si="28"/>
        <v>Noni_2</v>
      </c>
      <c r="L83">
        <f>VLOOKUP(J83,total_visual_stym!$A$2:$D$129,2,FALSE)</f>
        <v>2114</v>
      </c>
      <c r="M83" t="str">
        <f>VLOOKUP(J83,total_visual_stym!$A$2:$D$129,3,FALSE)</f>
        <v>pics\\Noni_2.jpg</v>
      </c>
      <c r="N83">
        <f>VLOOKUP(J83,total_visual_stym!$A$1:$D$129,4,FALSE)</f>
        <v>212</v>
      </c>
      <c r="P83">
        <f>IF(G83="экспл",0,IF(G83="импл_",VLOOKUP(J83,quest_импл!$A$1:$J$129,7,FALSE),0))</f>
        <v>258</v>
      </c>
      <c r="Q83" t="str">
        <f>IF(G83="экспл",0,IF(G83="импл_",VLOOKUP(J83,quest_импл!$A$1:$J$129,8,FALSE),0))</f>
        <v>sound\\Rebristiy_li.wav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2021</v>
      </c>
      <c r="AD83" t="str">
        <f t="shared" ca="1" si="38"/>
        <v>pics\\Goroh_5.jpg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9"/>
        <v>pics\\Goroh_5.jpg</v>
      </c>
      <c r="AI83" t="s">
        <v>85</v>
      </c>
      <c r="AO83">
        <f t="shared" ca="1" si="35"/>
        <v>0.57632551322975756</v>
      </c>
      <c r="AP83" t="str">
        <f t="shared" ca="1" si="36"/>
        <v>pics\\Goroh_5.jpg</v>
      </c>
      <c r="AR83" t="str">
        <f t="shared" si="40"/>
        <v/>
      </c>
      <c r="AS83" t="str">
        <f t="shared" ca="1" si="37"/>
        <v>pics\\Goroh_5.jpg</v>
      </c>
      <c r="AT83">
        <f t="shared" ca="1" si="31"/>
        <v>0.19450732495704726</v>
      </c>
      <c r="AU83" t="s">
        <v>697</v>
      </c>
      <c r="AV83" t="str">
        <f t="shared" ca="1" si="32"/>
        <v>sound\\Redkiy_plod.wav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_Ребристый_ли_</v>
      </c>
      <c r="BB83" t="str">
        <f t="shared" si="33"/>
        <v>_Ребристый_ли_XXXXX?</v>
      </c>
      <c r="BD83" cm="1">
        <f t="array" aca="1" ref="BD83" ca="1">INDEX($L$82:$L$89,(RANK(AT3,$AT$2:$AT$9)))</f>
        <v>2116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VLOOKUP(B84,audio_list_stym!$A$3:$BP$18,41,FALSE)</f>
        <v>16</v>
      </c>
      <c r="F84" t="str">
        <f>VLOOKUP(E84,metki!$A$2:$B$9,2,FALSE)</f>
        <v>импл_новые_без_названия</v>
      </c>
      <c r="G84" t="str">
        <f t="shared" si="27"/>
        <v>импл_</v>
      </c>
      <c r="H84" t="str">
        <f>VLOOKUP(B84,audio_list_stym!$A$3:$AJ$18,9,FALSE)</f>
        <v>Noni</v>
      </c>
      <c r="I84" t="s">
        <v>690</v>
      </c>
      <c r="J84" t="str">
        <f t="shared" si="28"/>
        <v>Noni_3</v>
      </c>
      <c r="L84">
        <f>VLOOKUP(J84,total_visual_stym!$A$2:$D$129,2,FALSE)</f>
        <v>2115</v>
      </c>
      <c r="M84" t="str">
        <f>VLOOKUP(J84,total_visual_stym!$A$2:$D$129,3,FALSE)</f>
        <v>pics\\Noni_3.jpg</v>
      </c>
      <c r="N84">
        <f>VLOOKUP(J84,total_visual_stym!$A$1:$D$129,4,FALSE)</f>
        <v>212</v>
      </c>
      <c r="P84">
        <f>IF(G84="экспл",0,IF(G84="импл_",VLOOKUP(J84,quest_импл!$A$1:$J$129,7,FALSE),0))</f>
        <v>259</v>
      </c>
      <c r="Q84" t="str">
        <f>IF(G84="экспл",0,IF(G84="импл_",VLOOKUP(J84,quest_импл!$A$1:$J$129,8,FALSE),0))</f>
        <v>sound\\Goluboy_li.wav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2050</v>
      </c>
      <c r="AD84" t="str">
        <f t="shared" ca="1" si="38"/>
        <v>pics\\Redis_2.jpg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9"/>
        <v>pics\\Redis_2.jpg</v>
      </c>
      <c r="AI84" t="s">
        <v>94</v>
      </c>
      <c r="AO84">
        <f t="shared" ca="1" si="35"/>
        <v>0.15991367004604251</v>
      </c>
      <c r="AP84" t="str">
        <f t="shared" ca="1" si="36"/>
        <v>pics\\Redis_2.jpg</v>
      </c>
      <c r="AR84" t="str">
        <f t="shared" si="40"/>
        <v/>
      </c>
      <c r="AS84" t="str">
        <f t="shared" ca="1" si="37"/>
        <v>pics\\Redis_2.jpg</v>
      </c>
      <c r="AT84">
        <f t="shared" ca="1" si="31"/>
        <v>0.26569091679029055</v>
      </c>
      <c r="AU84" t="s">
        <v>697</v>
      </c>
      <c r="AV84" t="str">
        <f t="shared" ca="1" si="32"/>
        <v>sound\\Redkiy_plod.wav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_Голубой_ли_</v>
      </c>
      <c r="BB84" t="str">
        <f t="shared" si="33"/>
        <v>_Голубой_ли_XXXXX?</v>
      </c>
      <c r="BD84" cm="1">
        <f t="array" aca="1" ref="BD84" ca="1">INDEX($L$82:$L$89,(RANK(AT4,$AT$2:$AT$9)))</f>
        <v>2118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VLOOKUP(B85,audio_list_stym!$A$3:$BP$18,41,FALSE)</f>
        <v>16</v>
      </c>
      <c r="F85" t="str">
        <f>VLOOKUP(E85,metki!$A$2:$B$9,2,FALSE)</f>
        <v>импл_новые_без_названия</v>
      </c>
      <c r="G85" t="str">
        <f t="shared" si="27"/>
        <v>импл_</v>
      </c>
      <c r="H85" t="str">
        <f>VLOOKUP(B85,audio_list_stym!$A$3:$AJ$18,9,FALSE)</f>
        <v>Noni</v>
      </c>
      <c r="I85" t="s">
        <v>691</v>
      </c>
      <c r="J85" t="str">
        <f t="shared" si="28"/>
        <v>Noni_4</v>
      </c>
      <c r="L85">
        <f>VLOOKUP(J85,total_visual_stym!$A$2:$D$129,2,FALSE)</f>
        <v>2116</v>
      </c>
      <c r="M85" t="str">
        <f>VLOOKUP(J85,total_visual_stym!$A$2:$D$129,3,FALSE)</f>
        <v>pics\\Noni_4.jpg</v>
      </c>
      <c r="N85">
        <f>VLOOKUP(J85,total_visual_stym!$A$1:$D$129,4,FALSE)</f>
        <v>212</v>
      </c>
      <c r="P85">
        <f>IF(G85="экспл",0,IF(G85="импл_",VLOOKUP(J85,quest_импл!$A$1:$J$129,7,FALSE),0))</f>
        <v>260</v>
      </c>
      <c r="Q85" t="str">
        <f>IF(G85="экспл",0,IF(G85="импл_",VLOOKUP(J85,quest_импл!$A$1:$J$129,8,FALSE),0))</f>
        <v>sound\\S_bugorkami_li.wav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2033</v>
      </c>
      <c r="AD85" t="str">
        <f t="shared" ca="1" si="38"/>
        <v>pics\\Limon_1.jpg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9"/>
        <v>pics\\Limon_1.jpg</v>
      </c>
      <c r="AI85" t="s">
        <v>95</v>
      </c>
      <c r="AO85">
        <f t="shared" ca="1" si="35"/>
        <v>0.3081694005407275</v>
      </c>
      <c r="AP85" t="str">
        <f t="shared" ca="1" si="36"/>
        <v>pics\\Limon_1.jpg</v>
      </c>
      <c r="AR85" t="str">
        <f t="shared" si="40"/>
        <v/>
      </c>
      <c r="AS85" t="str">
        <f t="shared" ca="1" si="37"/>
        <v>pics\\Limon_1.jpg</v>
      </c>
      <c r="AT85">
        <f t="shared" ca="1" si="31"/>
        <v>0.66256126260113002</v>
      </c>
      <c r="AU85" t="s">
        <v>697</v>
      </c>
      <c r="AV85" t="str">
        <f t="shared" ca="1" si="32"/>
        <v>sound\\Noviy_plod.wav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_С_бугорками_ли_</v>
      </c>
      <c r="BB85" t="str">
        <f t="shared" si="33"/>
        <v>_С_бугорками_ли_XXXXX?</v>
      </c>
      <c r="BD85" cm="1">
        <f t="array" aca="1" ref="BD85" ca="1">INDEX($L$82:$L$89,(RANK(AT5,$AT$2:$AT$9)))</f>
        <v>2113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VLOOKUP(B86,audio_list_stym!$A$3:$BP$18,41,FALSE)</f>
        <v>16</v>
      </c>
      <c r="F86" t="str">
        <f>VLOOKUP(E86,metki!$A$2:$B$9,2,FALSE)</f>
        <v>импл_новые_без_названия</v>
      </c>
      <c r="G86" t="str">
        <f t="shared" si="27"/>
        <v>импл_</v>
      </c>
      <c r="H86" t="str">
        <f>VLOOKUP(B86,audio_list_stym!$A$3:$AJ$18,9,FALSE)</f>
        <v>Noni</v>
      </c>
      <c r="I86" t="s">
        <v>692</v>
      </c>
      <c r="J86" t="str">
        <f t="shared" si="28"/>
        <v>Noni_5</v>
      </c>
      <c r="L86">
        <f>VLOOKUP(J86,total_visual_stym!$A$2:$D$129,2,FALSE)</f>
        <v>2117</v>
      </c>
      <c r="M86" t="str">
        <f>VLOOKUP(J86,total_visual_stym!$A$2:$D$129,3,FALSE)</f>
        <v>pics\\Noni_5.jpg</v>
      </c>
      <c r="N86">
        <f>VLOOKUP(J86,total_visual_stym!$A$1:$D$129,4,FALSE)</f>
        <v>212</v>
      </c>
      <c r="P86">
        <f>IF(G86="экспл",0,IF(G86="импл_",VLOOKUP(J86,quest_импл!$A$1:$J$129,7,FALSE),0))</f>
        <v>261</v>
      </c>
      <c r="Q86" t="str">
        <f>IF(G86="экспл",0,IF(G86="импл_",VLOOKUP(J86,quest_импл!$A$1:$J$129,8,FALSE),0))</f>
        <v>sound\\Ovalniy_li.wav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2031</v>
      </c>
      <c r="AD86" t="str">
        <f t="shared" ca="1" si="38"/>
        <v>pics\\Kokos_7.jpg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9"/>
        <v>pics\\Kokos_7.jpg</v>
      </c>
      <c r="AI86" t="s">
        <v>96</v>
      </c>
      <c r="AO86">
        <f t="shared" ca="1" si="35"/>
        <v>0.35283560995412122</v>
      </c>
      <c r="AP86" t="str">
        <f t="shared" ca="1" si="36"/>
        <v>pics\\Kokos_7.jpg</v>
      </c>
      <c r="AR86" t="str">
        <f t="shared" si="40"/>
        <v/>
      </c>
      <c r="AS86" t="str">
        <f t="shared" ca="1" si="37"/>
        <v>pics\\Kokos_7.jpg</v>
      </c>
      <c r="AT86">
        <f t="shared" ca="1" si="31"/>
        <v>0.8295872431411988</v>
      </c>
      <c r="AU86" t="s">
        <v>697</v>
      </c>
      <c r="AV86" t="str">
        <f t="shared" ca="1" si="32"/>
        <v>sound\\Noviy_plod.wav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_Овальный_ли_</v>
      </c>
      <c r="BB86" t="str">
        <f t="shared" si="33"/>
        <v>_Овальный_ли_XXXXX?</v>
      </c>
      <c r="BD86" cm="1">
        <f t="array" aca="1" ref="BD86" ca="1">INDEX($L$82:$L$89,(RANK(AT6,$AT$2:$AT$9)))</f>
        <v>2115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VLOOKUP(B87,audio_list_stym!$A$3:$BP$18,41,FALSE)</f>
        <v>16</v>
      </c>
      <c r="F87" t="str">
        <f>VLOOKUP(E87,metki!$A$2:$B$9,2,FALSE)</f>
        <v>импл_новые_без_названия</v>
      </c>
      <c r="G87" t="str">
        <f t="shared" si="27"/>
        <v>импл_</v>
      </c>
      <c r="H87" t="str">
        <f>VLOOKUP(B87,audio_list_stym!$A$3:$AJ$18,9,FALSE)</f>
        <v>Noni</v>
      </c>
      <c r="I87" t="s">
        <v>693</v>
      </c>
      <c r="J87" t="str">
        <f t="shared" si="28"/>
        <v>Noni_6</v>
      </c>
      <c r="L87">
        <f>VLOOKUP(J87,total_visual_stym!$A$2:$D$129,2,FALSE)</f>
        <v>2118</v>
      </c>
      <c r="M87" t="str">
        <f>VLOOKUP(J87,total_visual_stym!$A$2:$D$129,3,FALSE)</f>
        <v>pics\\Noni_6.jpg</v>
      </c>
      <c r="N87">
        <f>VLOOKUP(J87,total_visual_stym!$A$1:$D$129,4,FALSE)</f>
        <v>212</v>
      </c>
      <c r="P87">
        <f>IF(G87="экспл",0,IF(G87="импл_",VLOOKUP(J87,quest_импл!$A$1:$J$129,7,FALSE),0))</f>
        <v>262</v>
      </c>
      <c r="Q87" t="str">
        <f>IF(G87="экспл",0,IF(G87="импл_",VLOOKUP(J87,quest_импл!$A$1:$J$129,8,FALSE),0))</f>
        <v>sound\\Zhidkiy_li.wav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2051</v>
      </c>
      <c r="AD87" t="str">
        <f t="shared" ca="1" si="38"/>
        <v>pics\\Redis_3.jpg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9"/>
        <v>pics\\Redis_3.jpg</v>
      </c>
      <c r="AI87" t="s">
        <v>97</v>
      </c>
      <c r="AO87">
        <f t="shared" ca="1" si="35"/>
        <v>0.15535585935299723</v>
      </c>
      <c r="AP87" t="str">
        <f t="shared" ca="1" si="36"/>
        <v>pics\\Redis_3.jpg</v>
      </c>
      <c r="AR87" t="str">
        <f t="shared" si="40"/>
        <v/>
      </c>
      <c r="AS87" t="str">
        <f t="shared" ca="1" si="37"/>
        <v>pics\\Redis_3.jpg</v>
      </c>
      <c r="AT87">
        <f t="shared" ca="1" si="31"/>
        <v>0.88549408007279362</v>
      </c>
      <c r="AU87" t="s">
        <v>697</v>
      </c>
      <c r="AV87" t="str">
        <f t="shared" ca="1" si="32"/>
        <v>sound\\Noviy_plod.wav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_Жидкий_ли_</v>
      </c>
      <c r="BB87" t="str">
        <f t="shared" si="33"/>
        <v>_Жидкий_ли_XXXXX?</v>
      </c>
      <c r="BD87" cm="1">
        <f t="array" aca="1" ref="BD87" ca="1">INDEX($L$82:$L$89,(RANK(AT7,$AT$2:$AT$9)))</f>
        <v>2117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VLOOKUP(B88,audio_list_stym!$A$3:$BP$18,41,FALSE)</f>
        <v>16</v>
      </c>
      <c r="F88" t="str">
        <f>VLOOKUP(E88,metki!$A$2:$B$9,2,FALSE)</f>
        <v>импл_новые_без_названия</v>
      </c>
      <c r="G88" t="str">
        <f t="shared" si="27"/>
        <v>импл_</v>
      </c>
      <c r="H88" t="str">
        <f>VLOOKUP(B88,audio_list_stym!$A$3:$AJ$18,9,FALSE)</f>
        <v>Noni</v>
      </c>
      <c r="I88" t="s">
        <v>694</v>
      </c>
      <c r="J88" t="str">
        <f t="shared" si="28"/>
        <v>Noni_7</v>
      </c>
      <c r="L88">
        <f>VLOOKUP(J88,total_visual_stym!$A$2:$D$129,2,FALSE)</f>
        <v>2119</v>
      </c>
      <c r="M88" t="str">
        <f>VLOOKUP(J88,total_visual_stym!$A$2:$D$129,3,FALSE)</f>
        <v>pics\\Noni_7.jpg</v>
      </c>
      <c r="N88">
        <f>VLOOKUP(J88,total_visual_stym!$A$1:$D$129,4,FALSE)</f>
        <v>212</v>
      </c>
      <c r="P88">
        <f>IF(G88="экспл",0,IF(G88="импл_",VLOOKUP(J88,quest_импл!$A$1:$J$129,7,FALSE),0))</f>
        <v>263</v>
      </c>
      <c r="Q88" t="str">
        <f>IF(G88="экспл",0,IF(G88="импл_",VLOOKUP(J88,quest_импл!$A$1:$J$129,8,FALSE),0))</f>
        <v>sound\\Lohmatiy_li.wav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2019</v>
      </c>
      <c r="AD88" t="str">
        <f t="shared" ca="1" si="38"/>
        <v>pics\\Goroh_3.jpg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9"/>
        <v>pics\\Goroh_3.jpg</v>
      </c>
      <c r="AI88" t="s">
        <v>98</v>
      </c>
      <c r="AO88">
        <f t="shared" ca="1" si="35"/>
        <v>0.5912370172896132</v>
      </c>
      <c r="AP88" t="str">
        <f t="shared" ca="1" si="36"/>
        <v>pics\\Goroh_3.jpg</v>
      </c>
      <c r="AR88" t="str">
        <f t="shared" si="40"/>
        <v/>
      </c>
      <c r="AS88" t="str">
        <f t="shared" ca="1" si="37"/>
        <v>pics\\Goroh_3.jpg</v>
      </c>
      <c r="AT88">
        <f t="shared" ca="1" si="31"/>
        <v>5.2180661604904643E-2</v>
      </c>
      <c r="AU88" t="s">
        <v>697</v>
      </c>
      <c r="AV88" t="str">
        <f t="shared" ca="1" si="32"/>
        <v>sound\\Redkiy_plod.wav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_Лохматый_ли_</v>
      </c>
      <c r="BB88" t="str">
        <f t="shared" si="33"/>
        <v>_Лохматый_ли_XXXXX?</v>
      </c>
      <c r="BD88" cm="1">
        <f t="array" aca="1" ref="BD88" ca="1">INDEX($L$82:$L$89,(RANK(AT8,$AT$2:$AT$9)))</f>
        <v>2119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VLOOKUP(B89,audio_list_stym!$A$3:$BP$18,41,FALSE)</f>
        <v>16</v>
      </c>
      <c r="F89" t="str">
        <f>VLOOKUP(E89,metki!$A$2:$B$9,2,FALSE)</f>
        <v>импл_новые_без_названия</v>
      </c>
      <c r="G89" t="str">
        <f t="shared" si="27"/>
        <v>импл_</v>
      </c>
      <c r="H89" t="str">
        <f>VLOOKUP(B89,audio_list_stym!$A$3:$AJ$18,9,FALSE)</f>
        <v>Noni</v>
      </c>
      <c r="I89" t="s">
        <v>695</v>
      </c>
      <c r="J89" t="str">
        <f t="shared" si="28"/>
        <v>Noni_8</v>
      </c>
      <c r="L89">
        <f>VLOOKUP(J89,total_visual_stym!$A$2:$D$129,2,FALSE)</f>
        <v>2120</v>
      </c>
      <c r="M89" t="str">
        <f>VLOOKUP(J89,total_visual_stym!$A$2:$D$129,3,FALSE)</f>
        <v>pics\\Noni_8.jpg</v>
      </c>
      <c r="N89">
        <f>VLOOKUP(J89,total_visual_stym!$A$1:$D$129,4,FALSE)</f>
        <v>212</v>
      </c>
      <c r="P89">
        <f>IF(G89="экспл",0,IF(G89="импл_",VLOOKUP(J89,quest_импл!$A$1:$J$129,7,FALSE),0))</f>
        <v>264</v>
      </c>
      <c r="Q89" t="str">
        <f>IF(G89="экспл",0,IF(G89="импл_",VLOOKUP(J89,quest_импл!$A$1:$J$129,8,FALSE),0))</f>
        <v>sound\\Zolotistiy_li.wav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2063</v>
      </c>
      <c r="AD89" t="str">
        <f t="shared" ca="1" si="38"/>
        <v>pics\\Tomat_7.jpg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9"/>
        <v>pics\\Tomat_7.jpg</v>
      </c>
      <c r="AI89" t="s">
        <v>99</v>
      </c>
      <c r="AO89">
        <f t="shared" ca="1" si="35"/>
        <v>5.2293366796534291E-2</v>
      </c>
      <c r="AP89" t="str">
        <f t="shared" ca="1" si="36"/>
        <v>pics\\Tomat_7.jpg</v>
      </c>
      <c r="AR89" t="str">
        <f t="shared" si="40"/>
        <v/>
      </c>
      <c r="AS89" t="str">
        <f t="shared" ca="1" si="37"/>
        <v>pics\\Tomat_7.jpg</v>
      </c>
      <c r="AT89">
        <f t="shared" ca="1" si="31"/>
        <v>0.55453849633516161</v>
      </c>
      <c r="AU89" t="s">
        <v>697</v>
      </c>
      <c r="AV89" t="str">
        <f t="shared" ca="1" si="32"/>
        <v>sound\\Noviy_plod.wav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_Золотистый_ли_</v>
      </c>
      <c r="BB89" t="str">
        <f t="shared" si="33"/>
        <v>_Золотистый_ли_XXXXX?</v>
      </c>
      <c r="BD89" cm="1">
        <f t="array" aca="1" ref="BD89" ca="1">INDEX($L$82:$L$89,(RANK(AT9,$AT$2:$AT$9)))</f>
        <v>2120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VLOOKUP(B90,audio_list_stym!$A$3:$BP$18,41,FALSE)</f>
        <v>17</v>
      </c>
      <c r="F90" t="str">
        <f>VLOOKUP(E90,metki!$A$2:$B$9,2,FALSE)</f>
        <v>экспл_новые_без_названия</v>
      </c>
      <c r="G90" t="str">
        <f t="shared" si="27"/>
        <v>экспл</v>
      </c>
      <c r="H90" t="str">
        <f>VLOOKUP(B90,audio_list_stym!$A$3:$AJ$18,9,FALSE)</f>
        <v>Sapota</v>
      </c>
      <c r="I90" t="s">
        <v>688</v>
      </c>
      <c r="J90" t="str">
        <f t="shared" si="28"/>
        <v>Sapota_1</v>
      </c>
      <c r="L90">
        <f>VLOOKUP(J90,total_visual_stym!$A$2:$D$129,2,FALSE)</f>
        <v>2129</v>
      </c>
      <c r="M90" t="str">
        <f>VLOOKUP(J90,total_visual_stym!$A$2:$D$129,3,FALSE)</f>
        <v>pics\\Sapota_1.jpg</v>
      </c>
      <c r="N90">
        <f>VLOOKUP(J90,total_visual_stym!$A$1:$D$129,4,FALSE)</f>
        <v>213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137</v>
      </c>
      <c r="Z90" t="str">
        <f>IF(G90="экспл",VLOOKUP(J90,quest_экспл!$A$1:$N$129,12,FALSE),IF(G90="импл_",0,0))</f>
        <v>sound\\On_sharoobraxniy.wav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2210</v>
      </c>
      <c r="AD90" t="str">
        <f t="shared" ca="1" si="38"/>
        <v>pics\\dis48.jpg</v>
      </c>
      <c r="AE90" s="22" t="str">
        <f t="array" aca="1" ref="AE90" ca="1">IF(G90="экспл",INDEX(total_visual_stym!$C$146:$C$209,(RANK(total_visual_stym!E170,total_visual_stym!$E$146:$E$209))),0)</f>
        <v>pics\\dis48.jpg</v>
      </c>
      <c r="AF90" s="22" t="str">
        <f t="shared" si="39"/>
        <v/>
      </c>
      <c r="AI90" t="s">
        <v>100</v>
      </c>
      <c r="AO90">
        <f t="shared" ca="1" si="35"/>
        <v>0.15467914054872378</v>
      </c>
      <c r="AP90" t="str">
        <f t="shared" ca="1" si="36"/>
        <v>pics\\Redis_4.jpg</v>
      </c>
      <c r="AR90" t="str">
        <f t="shared" si="40"/>
        <v/>
      </c>
      <c r="AS90" t="str">
        <f t="shared" si="37"/>
        <v/>
      </c>
      <c r="AT90">
        <f t="shared" ca="1" si="31"/>
        <v>0.77181103580117638</v>
      </c>
      <c r="AU90" t="s">
        <v>697</v>
      </c>
      <c r="AV90" t="str">
        <f t="shared" ca="1" si="32"/>
        <v>sound\\Noviy_plod.wav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_Он_шарообразный?</v>
      </c>
      <c r="BA90" t="e">
        <f>VLOOKUP(Q90,audio_list_stym!$B$2:$BQ$299,68,FALSE)</f>
        <v>#N/A</v>
      </c>
      <c r="BB90" t="str">
        <f t="shared" si="33"/>
        <v>На_экране_XXXXX._Он_шарообразный?</v>
      </c>
      <c r="BC90">
        <f>A90</f>
        <v>1212</v>
      </c>
      <c r="BD90" cm="1">
        <f t="array" aca="1" ref="BD90" ca="1">INDEX($L$90:$L$97,(RANK(AT2,$AT$2:$AT$9)))</f>
        <v>2130</v>
      </c>
      <c r="BE90" cm="1">
        <f t="array" aca="1" ref="BE90" ca="1">INDEX(BD66:BD81,(RANK(AT5,$AT$2:$AT$17)))</f>
        <v>2082</v>
      </c>
      <c r="BF90" cm="1">
        <f t="array" aca="1" ref="BF90" ca="1">INDEX(BD98:BD113,(RANK(AT5,$AT$2:$AT$17)))</f>
        <v>2138</v>
      </c>
      <c r="BG90" cm="1">
        <f t="array" aca="1" ref="BG90" ca="1">INDEX(BD114:BD129,(RANK(AT5,$AT$2:$AT$9)))</f>
        <v>2066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VLOOKUP(B91,audio_list_stym!$A$3:$BP$18,41,FALSE)</f>
        <v>17</v>
      </c>
      <c r="F91" t="str">
        <f>VLOOKUP(E91,metki!$A$2:$B$9,2,FALSE)</f>
        <v>экспл_новые_без_названия</v>
      </c>
      <c r="G91" t="str">
        <f t="shared" si="27"/>
        <v>экспл</v>
      </c>
      <c r="H91" t="str">
        <f>VLOOKUP(B91,audio_list_stym!$A$3:$AJ$18,9,FALSE)</f>
        <v>Sapota</v>
      </c>
      <c r="I91" t="s">
        <v>689</v>
      </c>
      <c r="J91" t="str">
        <f t="shared" si="28"/>
        <v>Sapota_2</v>
      </c>
      <c r="L91">
        <f>VLOOKUP(J91,total_visual_stym!$A$2:$D$129,2,FALSE)</f>
        <v>2130</v>
      </c>
      <c r="M91" t="str">
        <f>VLOOKUP(J91,total_visual_stym!$A$2:$D$129,3,FALSE)</f>
        <v>pics\\Sapota_2.jpg</v>
      </c>
      <c r="N91">
        <f>VLOOKUP(J91,total_visual_stym!$A$1:$D$129,4,FALSE)</f>
        <v>213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138</v>
      </c>
      <c r="Z91" t="str">
        <f>IF(G91="экспл",VLOOKUP(J91,quest_экспл!$A$1:$N$129,12,FALSE),IF(G91="импл_",0,0))</f>
        <v>sound\\On_nadrezan.wav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2215</v>
      </c>
      <c r="AD91" t="str">
        <f t="shared" ca="1" si="38"/>
        <v>pics\\dis62.jpg</v>
      </c>
      <c r="AE91" s="22" t="str">
        <f t="array" aca="1" ref="AE91" ca="1">IF(G91="экспл",INDEX(total_visual_stym!$C$146:$C$209,(RANK(total_visual_stym!E171,total_visual_stym!$E$146:$E$209))),0)</f>
        <v>pics\\dis62.jpg</v>
      </c>
      <c r="AF91" s="22" t="str">
        <f t="shared" si="39"/>
        <v/>
      </c>
      <c r="AI91" t="s">
        <v>101</v>
      </c>
      <c r="AO91">
        <f t="shared" ca="1" si="35"/>
        <v>0.59012377733309052</v>
      </c>
      <c r="AP91" t="str">
        <f t="shared" ca="1" si="36"/>
        <v>pics\\Goroh_4.jpg</v>
      </c>
      <c r="AR91" t="str">
        <f t="shared" si="40"/>
        <v/>
      </c>
      <c r="AS91" t="str">
        <f t="shared" si="37"/>
        <v/>
      </c>
      <c r="AT91">
        <f t="shared" ca="1" si="31"/>
        <v>0.51540105943076653</v>
      </c>
      <c r="AU91" t="s">
        <v>697</v>
      </c>
      <c r="AV91" t="str">
        <f t="shared" ca="1" si="32"/>
        <v>sound\\Noviy_plod.wav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_Он_надрезан?</v>
      </c>
      <c r="BA91" t="e">
        <f>VLOOKUP(Q91,audio_list_stym!$B$2:$BQ$299,68,FALSE)</f>
        <v>#N/A</v>
      </c>
      <c r="BB91" t="str">
        <f t="shared" si="33"/>
        <v>Посмотрите,_вот_XXXXX._Он_надрезан?</v>
      </c>
      <c r="BD91" cm="1">
        <f t="array" aca="1" ref="BD91" ca="1">INDEX($L$90:$L$97,(RANK(AT3,$AT$2:$AT$9)))</f>
        <v>2132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VLOOKUP(B92,audio_list_stym!$A$3:$BP$18,41,FALSE)</f>
        <v>17</v>
      </c>
      <c r="F92" t="str">
        <f>VLOOKUP(E92,metki!$A$2:$B$9,2,FALSE)</f>
        <v>экспл_новые_без_названия</v>
      </c>
      <c r="G92" t="str">
        <f t="shared" si="27"/>
        <v>экспл</v>
      </c>
      <c r="H92" t="str">
        <f>VLOOKUP(B92,audio_list_stym!$A$3:$AJ$18,9,FALSE)</f>
        <v>Sapota</v>
      </c>
      <c r="I92" t="s">
        <v>690</v>
      </c>
      <c r="J92" t="str">
        <f t="shared" si="28"/>
        <v>Sapota_3</v>
      </c>
      <c r="L92">
        <f>VLOOKUP(J92,total_visual_stym!$A$2:$D$129,2,FALSE)</f>
        <v>2131</v>
      </c>
      <c r="M92" t="str">
        <f>VLOOKUP(J92,total_visual_stym!$A$2:$D$129,3,FALSE)</f>
        <v>pics\\Sapota_3.jpg</v>
      </c>
      <c r="N92">
        <f>VLOOKUP(J92,total_visual_stym!$A$1:$D$129,4,FALSE)</f>
        <v>213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139</v>
      </c>
      <c r="Z92" t="str">
        <f>IF(G92="экспл",VLOOKUP(J92,quest_экспл!$A$1:$N$129,12,FALSE),IF(G92="импл_",0,0))</f>
        <v>sound\\On_perekruchen.wav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2217</v>
      </c>
      <c r="AD92" t="str">
        <f t="shared" ca="1" si="38"/>
        <v>pics\\dis58.jpg</v>
      </c>
      <c r="AE92" s="22" t="str">
        <f t="array" aca="1" ref="AE92" ca="1">IF(G92="экспл",INDEX(total_visual_stym!$C$146:$C$209,(RANK(total_visual_stym!E172,total_visual_stym!$E$146:$E$209))),0)</f>
        <v>pics\\dis58.jpg</v>
      </c>
      <c r="AF92" s="22" t="str">
        <f t="shared" si="39"/>
        <v/>
      </c>
      <c r="AI92" t="s">
        <v>102</v>
      </c>
      <c r="AO92">
        <f t="shared" ca="1" si="35"/>
        <v>0.65849339160136644</v>
      </c>
      <c r="AP92" t="str">
        <f t="shared" ca="1" si="36"/>
        <v>pics\\Finik_7.jpg</v>
      </c>
      <c r="AR92" t="str">
        <f t="shared" si="40"/>
        <v/>
      </c>
      <c r="AS92" t="str">
        <f t="shared" si="37"/>
        <v/>
      </c>
      <c r="AT92">
        <f t="shared" ca="1" si="31"/>
        <v>0.33790981104356377</v>
      </c>
      <c r="AU92" t="s">
        <v>697</v>
      </c>
      <c r="AV92" t="str">
        <f t="shared" ca="1" si="32"/>
        <v>sound\\Redkiy_plod.wav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_Он_перекручен?</v>
      </c>
      <c r="BA92" t="e">
        <f>VLOOKUP(Q92,audio_list_stym!$B$2:$BQ$299,68,FALSE)</f>
        <v>#N/A</v>
      </c>
      <c r="BB92" t="str">
        <f t="shared" si="33"/>
        <v>Вот_XXXXX._Он_перекручен?</v>
      </c>
      <c r="BD92" cm="1">
        <f t="array" aca="1" ref="BD92" ca="1">INDEX($L$90:$L$97,(RANK(AT4,$AT$2:$AT$9)))</f>
        <v>2134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VLOOKUP(B93,audio_list_stym!$A$3:$BP$18,41,FALSE)</f>
        <v>17</v>
      </c>
      <c r="F93" t="str">
        <f>VLOOKUP(E93,metki!$A$2:$B$9,2,FALSE)</f>
        <v>экспл_новые_без_названия</v>
      </c>
      <c r="G93" t="str">
        <f t="shared" si="27"/>
        <v>экспл</v>
      </c>
      <c r="H93" t="str">
        <f>VLOOKUP(B93,audio_list_stym!$A$3:$AJ$18,9,FALSE)</f>
        <v>Sapota</v>
      </c>
      <c r="I93" t="s">
        <v>691</v>
      </c>
      <c r="J93" t="str">
        <f t="shared" si="28"/>
        <v>Sapota_4</v>
      </c>
      <c r="L93">
        <f>VLOOKUP(J93,total_visual_stym!$A$2:$D$129,2,FALSE)</f>
        <v>2132</v>
      </c>
      <c r="M93" t="str">
        <f>VLOOKUP(J93,total_visual_stym!$A$2:$D$129,3,FALSE)</f>
        <v>pics\\Sapota_4.jpg</v>
      </c>
      <c r="N93">
        <f>VLOOKUP(J93,total_visual_stym!$A$1:$D$129,4,FALSE)</f>
        <v>213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140</v>
      </c>
      <c r="Z93" t="str">
        <f>IF(G93="экспл",VLOOKUP(J93,quest_экспл!$A$1:$N$129,12,FALSE),IF(G93="импл_",0,0))</f>
        <v>sound\\Sorvan_li_on.wav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2219</v>
      </c>
      <c r="AD93" t="str">
        <f t="shared" ca="1" si="38"/>
        <v>pics\\dis17.jpg</v>
      </c>
      <c r="AE93" s="22" t="str">
        <f t="array" aca="1" ref="AE93" ca="1">IF(G93="экспл",INDEX(total_visual_stym!$C$146:$C$209,(RANK(total_visual_stym!E173,total_visual_stym!$E$146:$E$209))),0)</f>
        <v>pics\\dis17.jpg</v>
      </c>
      <c r="AF93" s="22" t="str">
        <f t="shared" si="39"/>
        <v/>
      </c>
      <c r="AI93" t="s">
        <v>103</v>
      </c>
      <c r="AO93">
        <f t="shared" ca="1" si="35"/>
        <v>0.1827717786026406</v>
      </c>
      <c r="AP93" t="str">
        <f t="shared" ca="1" si="36"/>
        <v>pics\\Peper_4.jpg</v>
      </c>
      <c r="AR93" t="str">
        <f t="shared" si="40"/>
        <v/>
      </c>
      <c r="AS93" t="str">
        <f t="shared" si="37"/>
        <v/>
      </c>
      <c r="AT93">
        <f t="shared" ca="1" si="31"/>
        <v>0.52269723084940656</v>
      </c>
      <c r="AU93" t="s">
        <v>697</v>
      </c>
      <c r="AV93" t="str">
        <f t="shared" ca="1" si="32"/>
        <v>sound\\Noviy_plod.wav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_Сорван_ли_он?</v>
      </c>
      <c r="BA93" t="e">
        <f>VLOOKUP(Q93,audio_list_stym!$B$2:$BQ$299,68,FALSE)</f>
        <v>#N/A</v>
      </c>
      <c r="BB93" t="str">
        <f t="shared" si="33"/>
        <v>Это_XXXXX._Сорван_ли_он?</v>
      </c>
      <c r="BD93" cm="1">
        <f t="array" aca="1" ref="BD93" ca="1">INDEX($L$90:$L$97,(RANK(AT5,$AT$2:$AT$9)))</f>
        <v>2129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VLOOKUP(B94,audio_list_stym!$A$3:$BP$18,41,FALSE)</f>
        <v>17</v>
      </c>
      <c r="F94" t="str">
        <f>VLOOKUP(E94,metki!$A$2:$B$9,2,FALSE)</f>
        <v>экспл_новые_без_названия</v>
      </c>
      <c r="G94" t="str">
        <f t="shared" si="27"/>
        <v>экспл</v>
      </c>
      <c r="H94" t="str">
        <f>VLOOKUP(B94,audio_list_stym!$A$3:$AJ$18,9,FALSE)</f>
        <v>Sapota</v>
      </c>
      <c r="I94" t="s">
        <v>692</v>
      </c>
      <c r="J94" t="str">
        <f t="shared" si="28"/>
        <v>Sapota_5</v>
      </c>
      <c r="L94">
        <f>VLOOKUP(J94,total_visual_stym!$A$2:$D$129,2,FALSE)</f>
        <v>2133</v>
      </c>
      <c r="M94" t="str">
        <f>VLOOKUP(J94,total_visual_stym!$A$2:$D$129,3,FALSE)</f>
        <v>pics\\Sapota_5.jpg</v>
      </c>
      <c r="N94">
        <f>VLOOKUP(J94,total_visual_stym!$A$1:$D$129,4,FALSE)</f>
        <v>213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141</v>
      </c>
      <c r="Z94" t="str">
        <f>IF(G94="экспл",VLOOKUP(J94,quest_экспл!$A$1:$N$129,12,FALSE),IF(G94="импл_",0,0))</f>
        <v>sound\\Spressovan_li_on.wav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2226</v>
      </c>
      <c r="AD94" t="str">
        <f t="shared" ca="1" si="38"/>
        <v>pics\\dis11.jpg</v>
      </c>
      <c r="AE94" s="22" t="str">
        <f t="array" aca="1" ref="AE94" ca="1">IF(G94="экспл",INDEX(total_visual_stym!$C$146:$C$209,(RANK(total_visual_stym!E174,total_visual_stym!$E$146:$E$209))),0)</f>
        <v>pics\\dis11.jpg</v>
      </c>
      <c r="AF94" s="22" t="str">
        <f t="shared" si="39"/>
        <v/>
      </c>
      <c r="AI94" t="s">
        <v>104</v>
      </c>
      <c r="AO94">
        <f t="shared" ca="1" si="35"/>
        <v>0.25107000330151574</v>
      </c>
      <c r="AP94" t="str">
        <f t="shared" ca="1" si="36"/>
        <v>pics\\Limon_6.jpg</v>
      </c>
      <c r="AR94" t="str">
        <f t="shared" si="40"/>
        <v/>
      </c>
      <c r="AS94" t="str">
        <f t="shared" si="37"/>
        <v/>
      </c>
      <c r="AT94">
        <f t="shared" ca="1" si="31"/>
        <v>0.34947966107375783</v>
      </c>
      <c r="AU94" t="s">
        <v>697</v>
      </c>
      <c r="AV94" t="str">
        <f t="shared" ca="1" si="32"/>
        <v>sound\\Redkiy_plod.wav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_Спрессован_ли_он?</v>
      </c>
      <c r="BA94" t="e">
        <f>VLOOKUP(Q94,audio_list_stym!$B$2:$BQ$299,68,FALSE)</f>
        <v>#N/A</v>
      </c>
      <c r="BB94" t="str">
        <f t="shared" si="33"/>
        <v>На_картинке_XXXXX._Спрессован_ли_он?</v>
      </c>
      <c r="BD94" cm="1">
        <f t="array" aca="1" ref="BD94" ca="1">INDEX($L$90:$L$97,(RANK(AT6,$AT$2:$AT$9)))</f>
        <v>2131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VLOOKUP(B95,audio_list_stym!$A$3:$BP$18,41,FALSE)</f>
        <v>17</v>
      </c>
      <c r="F95" t="str">
        <f>VLOOKUP(E95,metki!$A$2:$B$9,2,FALSE)</f>
        <v>экспл_новые_без_названия</v>
      </c>
      <c r="G95" t="str">
        <f t="shared" si="27"/>
        <v>экспл</v>
      </c>
      <c r="H95" t="str">
        <f>VLOOKUP(B95,audio_list_stym!$A$3:$AJ$18,9,FALSE)</f>
        <v>Sapota</v>
      </c>
      <c r="I95" t="s">
        <v>693</v>
      </c>
      <c r="J95" t="str">
        <f t="shared" si="28"/>
        <v>Sapota_6</v>
      </c>
      <c r="L95">
        <f>VLOOKUP(J95,total_visual_stym!$A$2:$D$129,2,FALSE)</f>
        <v>2134</v>
      </c>
      <c r="M95" t="str">
        <f>VLOOKUP(J95,total_visual_stym!$A$2:$D$129,3,FALSE)</f>
        <v>pics\\Sapota_6.jpg</v>
      </c>
      <c r="N95">
        <f>VLOOKUP(J95,total_visual_stym!$A$1:$D$129,4,FALSE)</f>
        <v>213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142</v>
      </c>
      <c r="Z95" t="str">
        <f>IF(G95="экспл",VLOOKUP(J95,quest_экспл!$A$1:$N$129,12,FALSE),IF(G95="импл_",0,0))</f>
        <v>sound\\Zheltiy_li_on.wav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2201</v>
      </c>
      <c r="AD95" t="str">
        <f t="shared" ca="1" si="38"/>
        <v>pics\\dis43.jpg</v>
      </c>
      <c r="AE95" s="22" t="str">
        <f t="array" aca="1" ref="AE95" ca="1">IF(G95="экспл",INDEX(total_visual_stym!$C$146:$C$209,(RANK(total_visual_stym!E175,total_visual_stym!$E$146:$E$209))),0)</f>
        <v>pics\\dis43.jpg</v>
      </c>
      <c r="AF95" s="22" t="str">
        <f t="shared" si="39"/>
        <v/>
      </c>
      <c r="AI95" t="s">
        <v>105</v>
      </c>
      <c r="AO95">
        <f t="shared" ca="1" si="35"/>
        <v>0.81726271623778568</v>
      </c>
      <c r="AP95" t="str">
        <f t="shared" ca="1" si="36"/>
        <v>pics\\Banan_8.jpg</v>
      </c>
      <c r="AR95" t="str">
        <f t="shared" si="40"/>
        <v/>
      </c>
      <c r="AS95" t="str">
        <f t="shared" si="37"/>
        <v/>
      </c>
      <c r="AT95">
        <f t="shared" ca="1" si="31"/>
        <v>3.2181654290795558E-2</v>
      </c>
      <c r="AU95" t="s">
        <v>697</v>
      </c>
      <c r="AV95" t="str">
        <f t="shared" ca="1" si="32"/>
        <v>sound\\Redkiy_plod.wav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_Желтый_ли_он?</v>
      </c>
      <c r="BA95" t="e">
        <f>VLOOKUP(Q95,audio_list_stym!$B$2:$BQ$299,68,FALSE)</f>
        <v>#N/A</v>
      </c>
      <c r="BB95" t="str">
        <f t="shared" si="33"/>
        <v>На_мониторе_XXXXX._Желтый_ли_он?</v>
      </c>
      <c r="BD95" cm="1">
        <f t="array" aca="1" ref="BD95" ca="1">INDEX($L$90:$L$97,(RANK(AT7,$AT$2:$AT$9)))</f>
        <v>2133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VLOOKUP(B96,audio_list_stym!$A$3:$BP$18,41,FALSE)</f>
        <v>17</v>
      </c>
      <c r="F96" t="str">
        <f>VLOOKUP(E96,metki!$A$2:$B$9,2,FALSE)</f>
        <v>экспл_новые_без_названия</v>
      </c>
      <c r="G96" t="str">
        <f t="shared" si="27"/>
        <v>экспл</v>
      </c>
      <c r="H96" t="str">
        <f>VLOOKUP(B96,audio_list_stym!$A$3:$AJ$18,9,FALSE)</f>
        <v>Sapota</v>
      </c>
      <c r="I96" t="s">
        <v>694</v>
      </c>
      <c r="J96" t="str">
        <f t="shared" si="28"/>
        <v>Sapota_7</v>
      </c>
      <c r="L96">
        <f>VLOOKUP(J96,total_visual_stym!$A$2:$D$129,2,FALSE)</f>
        <v>2135</v>
      </c>
      <c r="M96" t="str">
        <f>VLOOKUP(J96,total_visual_stym!$A$2:$D$129,3,FALSE)</f>
        <v>pics\\Sapota_7.jpg</v>
      </c>
      <c r="N96">
        <f>VLOOKUP(J96,total_visual_stym!$A$1:$D$129,4,FALSE)</f>
        <v>213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143</v>
      </c>
      <c r="Z96" t="str">
        <f>IF(G96="экспл",VLOOKUP(J96,quest_экспл!$A$1:$N$129,12,FALSE),IF(G96="импл_",0,0))</f>
        <v>sound\\Rovniy_li_on.wav</v>
      </c>
      <c r="AA96" t="str">
        <f>IF(G96="экспл",VLOOKUP(J96,quest_экспл!$A$1:$N$129,14,FALSE),IF(G96="импл_",0,0))</f>
        <v>да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2186</v>
      </c>
      <c r="AD96" t="str">
        <f t="shared" ca="1" si="38"/>
        <v>pics\\dis25.jpg</v>
      </c>
      <c r="AE96" s="22" t="str">
        <f t="array" aca="1" ref="AE96" ca="1">IF(G96="экспл",INDEX(total_visual_stym!$C$146:$C$209,(RANK(total_visual_stym!E176,total_visual_stym!$E$146:$E$209))),0)</f>
        <v>pics\\dis25.jpg</v>
      </c>
      <c r="AF96" s="22" t="str">
        <f t="shared" si="39"/>
        <v/>
      </c>
      <c r="AI96" t="s">
        <v>106</v>
      </c>
      <c r="AO96">
        <f t="shared" ca="1" si="35"/>
        <v>0.50035482016567767</v>
      </c>
      <c r="AP96" t="str">
        <f t="shared" ca="1" si="36"/>
        <v>pics\\Kokos_1.jpg</v>
      </c>
      <c r="AR96" t="str">
        <f t="shared" si="40"/>
        <v/>
      </c>
      <c r="AS96" t="str">
        <f t="shared" si="37"/>
        <v/>
      </c>
      <c r="AT96">
        <f t="shared" ca="1" si="31"/>
        <v>0.72163931018776606</v>
      </c>
      <c r="AU96" t="s">
        <v>697</v>
      </c>
      <c r="AV96" t="str">
        <f t="shared" ca="1" si="32"/>
        <v>sound\\Noviy_plod.wav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_Ровный_ли_он?</v>
      </c>
      <c r="BA96" t="e">
        <f>VLOOKUP(Q96,audio_list_stym!$B$2:$BQ$299,68,FALSE)</f>
        <v>#N/A</v>
      </c>
      <c r="BB96" t="str">
        <f t="shared" si="33"/>
        <v>Перед_Вами_XXXXX._Ровный_ли_он?</v>
      </c>
      <c r="BD96" cm="1">
        <f t="array" aca="1" ref="BD96" ca="1">INDEX($L$90:$L$97,(RANK(AT8,$AT$2:$AT$9)))</f>
        <v>2135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VLOOKUP(B97,audio_list_stym!$A$3:$BP$18,41,FALSE)</f>
        <v>17</v>
      </c>
      <c r="F97" t="str">
        <f>VLOOKUP(E97,metki!$A$2:$B$9,2,FALSE)</f>
        <v>экспл_новые_без_названия</v>
      </c>
      <c r="G97" t="str">
        <f t="shared" si="27"/>
        <v>экспл</v>
      </c>
      <c r="H97" t="str">
        <f>VLOOKUP(B97,audio_list_stym!$A$3:$AJ$18,9,FALSE)</f>
        <v>Sapota</v>
      </c>
      <c r="I97" t="s">
        <v>695</v>
      </c>
      <c r="J97" t="str">
        <f t="shared" si="28"/>
        <v>Sapota_8</v>
      </c>
      <c r="L97">
        <f>VLOOKUP(J97,total_visual_stym!$A$2:$D$129,2,FALSE)</f>
        <v>2136</v>
      </c>
      <c r="M97" t="str">
        <f>VLOOKUP(J97,total_visual_stym!$A$2:$D$129,3,FALSE)</f>
        <v>pics\\Sapota_8.jpg</v>
      </c>
      <c r="N97">
        <f>VLOOKUP(J97,total_visual_stym!$A$1:$D$129,4,FALSE)</f>
        <v>213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144</v>
      </c>
      <c r="Z97" t="str">
        <f>IF(G97="экспл",VLOOKUP(J97,quest_экспл!$A$1:$N$129,12,FALSE),IF(G97="импл_",0,0))</f>
        <v>sound\\On_imeet_shipi.wav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2209</v>
      </c>
      <c r="AD97" t="str">
        <f t="shared" ca="1" si="38"/>
        <v>pics\\dis51.jpg</v>
      </c>
      <c r="AE97" s="22" t="str">
        <f t="array" aca="1" ref="AE97" ca="1">IF(G97="экспл",INDEX(total_visual_stym!$C$146:$C$209,(RANK(total_visual_stym!E177,total_visual_stym!$E$146:$E$209))),0)</f>
        <v>pics\\dis51.jpg</v>
      </c>
      <c r="AF97" s="22" t="str">
        <f t="shared" si="39"/>
        <v/>
      </c>
      <c r="AI97" t="s">
        <v>107</v>
      </c>
      <c r="AO97">
        <f t="shared" ca="1" si="35"/>
        <v>0.74305282936772277</v>
      </c>
      <c r="AP97" t="str">
        <f t="shared" ca="1" si="36"/>
        <v>pics\\Finik_6.jpg</v>
      </c>
      <c r="AR97" t="str">
        <f t="shared" si="40"/>
        <v/>
      </c>
      <c r="AS97" t="str">
        <f t="shared" si="37"/>
        <v/>
      </c>
      <c r="AT97">
        <f t="shared" ca="1" si="31"/>
        <v>0.25481359465457198</v>
      </c>
      <c r="AU97" t="s">
        <v>697</v>
      </c>
      <c r="AV97" t="str">
        <f t="shared" ca="1" si="32"/>
        <v>sound\\Redkiy_plod.wav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_Он_имеет_шипы?</v>
      </c>
      <c r="BA97" t="e">
        <f>VLOOKUP(Q97,audio_list_stym!$B$2:$BQ$299,68,FALSE)</f>
        <v>#N/A</v>
      </c>
      <c r="BB97" t="str">
        <f t="shared" si="33"/>
        <v>Вы_видите_XXXXX._Он_имеет_шипы?</v>
      </c>
      <c r="BD97" cm="1">
        <f t="array" aca="1" ref="BD97" ca="1">INDEX($L$90:$L$97,(RANK(AT9,$AT$2:$AT$9)))</f>
        <v>2136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VLOOKUP(B98,audio_list_stym!$A$3:$BP$18,41,FALSE)</f>
        <v>14</v>
      </c>
      <c r="F98" t="str">
        <f>VLOOKUP(E98,metki!$A$2:$B$9,2,FALSE)</f>
        <v>импл_новые_с_названием</v>
      </c>
      <c r="G98" t="str">
        <f t="shared" si="27"/>
        <v>импл_</v>
      </c>
      <c r="H98" t="str">
        <f>VLOOKUP(B98,audio_list_stym!$A$3:$AJ$18,9,FALSE)</f>
        <v>Tamanid</v>
      </c>
      <c r="I98" t="s">
        <v>688</v>
      </c>
      <c r="J98" t="str">
        <f t="shared" si="28"/>
        <v>Tamanid_1</v>
      </c>
      <c r="L98">
        <f>VLOOKUP(J98,total_visual_stym!$A$2:$D$129,2,FALSE)</f>
        <v>2137</v>
      </c>
      <c r="M98" t="str">
        <f>VLOOKUP(J98,total_visual_stym!$A$2:$D$129,3,FALSE)</f>
        <v>pics\\Tamanid_1.jpg</v>
      </c>
      <c r="N98">
        <f>VLOOKUP(J98,total_visual_stym!$A$1:$D$129,4,FALSE)</f>
        <v>214</v>
      </c>
      <c r="P98">
        <f>IF(G98="экспл",0,IF(G98="импл_",VLOOKUP(J98,quest_импл!$A$1:$J$129,7,FALSE),0))</f>
        <v>273</v>
      </c>
      <c r="Q98" t="str">
        <f>IF(G98="экспл",0,IF(G98="импл_",VLOOKUP(J98,quest_импл!$A$1:$J$129,8,FALSE),0))</f>
        <v>sound\\Krasnovatiy_li.wav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2042</v>
      </c>
      <c r="AD98" t="str">
        <f t="shared" ca="1" si="38"/>
        <v>pics\\Peper_2.jpg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9"/>
        <v>pics\\Peper_2.jpg</v>
      </c>
      <c r="AI98" t="s">
        <v>108</v>
      </c>
      <c r="AO98">
        <f t="shared" ca="1" si="35"/>
        <v>0.21184715498056927</v>
      </c>
      <c r="AP98" t="str">
        <f t="shared" ca="1" si="36"/>
        <v>pics\\Peper_2.jpg</v>
      </c>
      <c r="AR98" t="str">
        <f>IF(AH98="sound\\Ogorod",AP26,"")</f>
        <v/>
      </c>
      <c r="AS98" t="str">
        <f t="shared" ca="1" si="37"/>
        <v>pics\\Peper_2.jpg</v>
      </c>
      <c r="AT98">
        <f t="shared" ca="1" si="31"/>
        <v>0.21057654565360473</v>
      </c>
      <c r="AU98" t="s">
        <v>697</v>
      </c>
      <c r="AV98" t="str">
        <f t="shared" ca="1" si="32"/>
        <v>sound\\Redkiy_plod.wav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_Красноватый_ли_</v>
      </c>
      <c r="BB98" t="str">
        <f t="shared" si="33"/>
        <v>_Красноватый_ли_КОДИС?</v>
      </c>
      <c r="BC98">
        <f>A98</f>
        <v>1213</v>
      </c>
      <c r="BD98" cm="1">
        <f t="array" aca="1" ref="BD98" ca="1">INDEX($L$98:$L$105,(RANK(AT2,$AT$2:$AT$9)))</f>
        <v>2138</v>
      </c>
      <c r="BE98" cm="1">
        <f t="array" aca="1" ref="BE98" ca="1">INDEX(BD66:BD81,(RANK(AT6,$AT$2:$AT$9)))</f>
        <v>2088</v>
      </c>
      <c r="BF98" cm="1">
        <f t="array" aca="1" ref="BF98" ca="1">INDEX(BD82:BD97,(RANK(AT6,$AT$2:$AT$9)))</f>
        <v>2118</v>
      </c>
      <c r="BG98" cm="1">
        <f t="array" aca="1" ref="BG98" ca="1">INDEX(BD106:BD129,(RANK(AT6,$AT$2:$AT$17)))</f>
        <v>2145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VLOOKUP(B99,audio_list_stym!$A$3:$BP$18,41,FALSE)</f>
        <v>14</v>
      </c>
      <c r="F99" t="str">
        <f>VLOOKUP(E99,metki!$A$2:$B$9,2,FALSE)</f>
        <v>импл_новые_с_названием</v>
      </c>
      <c r="G99" t="str">
        <f t="shared" si="27"/>
        <v>импл_</v>
      </c>
      <c r="H99" t="str">
        <f>VLOOKUP(B99,audio_list_stym!$A$3:$AJ$18,9,FALSE)</f>
        <v>Tamanid</v>
      </c>
      <c r="I99" t="s">
        <v>689</v>
      </c>
      <c r="J99" t="str">
        <f t="shared" si="28"/>
        <v>Tamanid_2</v>
      </c>
      <c r="L99">
        <f>VLOOKUP(J99,total_visual_stym!$A$2:$D$129,2,FALSE)</f>
        <v>2138</v>
      </c>
      <c r="M99" t="str">
        <f>VLOOKUP(J99,total_visual_stym!$A$2:$D$129,3,FALSE)</f>
        <v>pics\\Tamanid_2.jpg</v>
      </c>
      <c r="N99">
        <f>VLOOKUP(J99,total_visual_stym!$A$1:$D$129,4,FALSE)</f>
        <v>214</v>
      </c>
      <c r="P99">
        <f>IF(G99="экспл",0,IF(G99="импл_",VLOOKUP(J99,quest_импл!$A$1:$J$129,7,FALSE),0))</f>
        <v>274</v>
      </c>
      <c r="Q99" t="str">
        <f>IF(G99="экспл",0,IF(G99="импл_",VLOOKUP(J99,quest_импл!$A$1:$J$129,8,FALSE),0))</f>
        <v>sound\\Izognut_li.wav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2043</v>
      </c>
      <c r="AD99" t="str">
        <f t="shared" ca="1" si="38"/>
        <v>pics\\Peper_3.jpg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9"/>
        <v>pics\\Peper_3.jpg</v>
      </c>
      <c r="AI99" t="s">
        <v>109</v>
      </c>
      <c r="AO99">
        <f t="shared" ca="1" si="35"/>
        <v>0.20017220353667786</v>
      </c>
      <c r="AP99" t="str">
        <f t="shared" ca="1" si="36"/>
        <v>pics\\Peper_3.jpg</v>
      </c>
      <c r="AR99" t="str">
        <f t="shared" ref="AR99:AR120" si="41">IF(AH99="sound\\Ogorod",AP27,"")</f>
        <v/>
      </c>
      <c r="AS99" t="str">
        <f t="shared" ca="1" si="37"/>
        <v>pics\\Peper_3.jpg</v>
      </c>
      <c r="AT99">
        <f t="shared" ca="1" si="31"/>
        <v>9.4990253627355914E-2</v>
      </c>
      <c r="AU99" t="s">
        <v>697</v>
      </c>
      <c r="AV99" t="str">
        <f t="shared" ca="1" si="32"/>
        <v>sound\\Redkiy_plod.wav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_Изогнут_ли_</v>
      </c>
      <c r="BB99" t="str">
        <f t="shared" si="33"/>
        <v>_Изогнут_ли_КОДИС?</v>
      </c>
      <c r="BD99" cm="1">
        <f t="array" aca="1" ref="BD99" ca="1">INDEX($L$98:$L$105,(RANK(AT3,$AT$2:$AT$9)))</f>
        <v>2140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VLOOKUP(B100,audio_list_stym!$A$3:$BP$18,41,FALSE)</f>
        <v>14</v>
      </c>
      <c r="F100" t="str">
        <f>VLOOKUP(E100,metki!$A$2:$B$9,2,FALSE)</f>
        <v>импл_новые_с_названием</v>
      </c>
      <c r="G100" t="str">
        <f t="shared" si="27"/>
        <v>импл_</v>
      </c>
      <c r="H100" t="str">
        <f>VLOOKUP(B100,audio_list_stym!$A$3:$AJ$18,9,FALSE)</f>
        <v>Tamanid</v>
      </c>
      <c r="I100" t="s">
        <v>690</v>
      </c>
      <c r="J100" t="str">
        <f t="shared" si="28"/>
        <v>Tamanid_3</v>
      </c>
      <c r="L100">
        <f>VLOOKUP(J100,total_visual_stym!$A$2:$D$129,2,FALSE)</f>
        <v>2139</v>
      </c>
      <c r="M100" t="str">
        <f>VLOOKUP(J100,total_visual_stym!$A$2:$D$129,3,FALSE)</f>
        <v>pics\\Tamanid_3.jpg</v>
      </c>
      <c r="N100">
        <f>VLOOKUP(J100,total_visual_stym!$A$1:$D$129,4,FALSE)</f>
        <v>214</v>
      </c>
      <c r="P100">
        <f>IF(G100="экспл",0,IF(G100="импл_",VLOOKUP(J100,quest_импл!$A$1:$J$129,7,FALSE),0))</f>
        <v>275</v>
      </c>
      <c r="Q100" t="str">
        <f>IF(G100="экспл",0,IF(G100="импл_",VLOOKUP(J100,quest_импл!$A$1:$J$129,8,FALSE),0))</f>
        <v>sound\\Barhatistiy_li.wav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да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2003</v>
      </c>
      <c r="AD100" t="str">
        <f t="shared" ca="1" si="38"/>
        <v>pics\\Banan_3.jpg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9"/>
        <v>pics\\Banan_3.jpg</v>
      </c>
      <c r="AI100" t="s">
        <v>110</v>
      </c>
      <c r="AO100">
        <f t="shared" ca="1" si="35"/>
        <v>0.93778902760785454</v>
      </c>
      <c r="AP100" t="str">
        <f t="shared" ca="1" si="36"/>
        <v>pics\\Banan_3.jpg</v>
      </c>
      <c r="AR100" t="str">
        <f t="shared" si="41"/>
        <v/>
      </c>
      <c r="AS100" t="str">
        <f t="shared" ca="1" si="37"/>
        <v>pics\\Banan_3.jpg</v>
      </c>
      <c r="AT100">
        <f t="shared" ca="1" si="31"/>
        <v>0.91002073846902598</v>
      </c>
      <c r="AU100" t="s">
        <v>697</v>
      </c>
      <c r="AV100" t="str">
        <f t="shared" ca="1" si="32"/>
        <v>sound\\Noviy_plod.wav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_Бархатистый_ли_</v>
      </c>
      <c r="BB100" t="str">
        <f t="shared" si="33"/>
        <v>_Бархатистый_ли_КОДИС?</v>
      </c>
      <c r="BD100" cm="1">
        <f t="array" aca="1" ref="BD100" ca="1">INDEX($L$98:$L$105,(RANK(AT4,$AT$2:$AT$9)))</f>
        <v>2142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VLOOKUP(B101,audio_list_stym!$A$3:$BP$18,41,FALSE)</f>
        <v>14</v>
      </c>
      <c r="F101" t="str">
        <f>VLOOKUP(E101,metki!$A$2:$B$9,2,FALSE)</f>
        <v>импл_новые_с_названием</v>
      </c>
      <c r="G101" t="str">
        <f t="shared" si="27"/>
        <v>импл_</v>
      </c>
      <c r="H101" t="str">
        <f>VLOOKUP(B101,audio_list_stym!$A$3:$AJ$18,9,FALSE)</f>
        <v>Tamanid</v>
      </c>
      <c r="I101" t="s">
        <v>691</v>
      </c>
      <c r="J101" t="str">
        <f t="shared" si="28"/>
        <v>Tamanid_4</v>
      </c>
      <c r="L101">
        <f>VLOOKUP(J101,total_visual_stym!$A$2:$D$129,2,FALSE)</f>
        <v>2140</v>
      </c>
      <c r="M101" t="str">
        <f>VLOOKUP(J101,total_visual_stym!$A$2:$D$129,3,FALSE)</f>
        <v>pics\\Tamanid_4.jpg</v>
      </c>
      <c r="N101">
        <f>VLOOKUP(J101,total_visual_stym!$A$1:$D$129,4,FALSE)</f>
        <v>214</v>
      </c>
      <c r="P101">
        <f>IF(G101="экспл",0,IF(G101="импл_",VLOOKUP(J101,quest_импл!$A$1:$J$129,7,FALSE),0))</f>
        <v>276</v>
      </c>
      <c r="Q101" t="str">
        <f>IF(G101="экспл",0,IF(G101="импл_",VLOOKUP(J101,quest_импл!$A$1:$J$129,8,FALSE),0))</f>
        <v>sound\\Odnotonniy_li.wav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2056</v>
      </c>
      <c r="AD101" t="str">
        <f t="shared" ca="1" si="38"/>
        <v>pics\\Redis_8.jpg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9"/>
        <v>pics\\Redis_8.jpg</v>
      </c>
      <c r="AI101" t="s">
        <v>111</v>
      </c>
      <c r="AO101">
        <f t="shared" ca="1" si="35"/>
        <v>0.10447543855789354</v>
      </c>
      <c r="AP101" t="str">
        <f t="shared" ca="1" si="36"/>
        <v>pics\\Redis_8.jpg</v>
      </c>
      <c r="AR101" t="str">
        <f t="shared" si="41"/>
        <v/>
      </c>
      <c r="AS101" t="str">
        <f t="shared" ca="1" si="37"/>
        <v>pics\\Redis_8.jpg</v>
      </c>
      <c r="AT101">
        <f t="shared" ca="1" si="31"/>
        <v>0.34367037375723364</v>
      </c>
      <c r="AU101" t="s">
        <v>697</v>
      </c>
      <c r="AV101" t="str">
        <f t="shared" ca="1" si="32"/>
        <v>sound\\Redkiy_plod.wav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_Однотонный_ли_</v>
      </c>
      <c r="BB101" t="str">
        <f t="shared" si="33"/>
        <v>_Однотонный_ли_КОДИС?</v>
      </c>
      <c r="BD101" cm="1">
        <f t="array" aca="1" ref="BD101" ca="1">INDEX($L$98:$L$105,(RANK(AT5,$AT$2:$AT$9)))</f>
        <v>2137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VLOOKUP(B102,audio_list_stym!$A$3:$BP$18,41,FALSE)</f>
        <v>14</v>
      </c>
      <c r="F102" t="str">
        <f>VLOOKUP(E102,metki!$A$2:$B$9,2,FALSE)</f>
        <v>импл_новые_с_названием</v>
      </c>
      <c r="G102" t="str">
        <f t="shared" si="27"/>
        <v>импл_</v>
      </c>
      <c r="H102" t="str">
        <f>VLOOKUP(B102,audio_list_stym!$A$3:$AJ$18,9,FALSE)</f>
        <v>Tamanid</v>
      </c>
      <c r="I102" t="s">
        <v>692</v>
      </c>
      <c r="J102" t="str">
        <f t="shared" si="28"/>
        <v>Tamanid_5</v>
      </c>
      <c r="L102">
        <f>VLOOKUP(J102,total_visual_stym!$A$2:$D$129,2,FALSE)</f>
        <v>2141</v>
      </c>
      <c r="M102" t="str">
        <f>VLOOKUP(J102,total_visual_stym!$A$2:$D$129,3,FALSE)</f>
        <v>pics\\Tamanid_5.jpg</v>
      </c>
      <c r="N102">
        <f>VLOOKUP(J102,total_visual_stym!$A$1:$D$129,4,FALSE)</f>
        <v>214</v>
      </c>
      <c r="P102">
        <f>IF(G102="экспл",0,IF(G102="импл_",VLOOKUP(J102,quest_импл!$A$1:$J$129,7,FALSE),0))</f>
        <v>277</v>
      </c>
      <c r="Q102" t="str">
        <f>IF(G102="экспл",0,IF(G102="импл_",VLOOKUP(J102,quest_импл!$A$1:$J$129,8,FALSE),0))</f>
        <v>sound\\Prozrachniy_li.wav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2039</v>
      </c>
      <c r="AD102" t="str">
        <f t="shared" ca="1" si="38"/>
        <v>pics\\Limon_7.jpg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9"/>
        <v>pics\\Limon_7.jpg</v>
      </c>
      <c r="AI102" t="s">
        <v>112</v>
      </c>
      <c r="AO102">
        <f t="shared" ca="1" si="35"/>
        <v>0.24655853043989695</v>
      </c>
      <c r="AP102" t="str">
        <f t="shared" ca="1" si="36"/>
        <v>pics\\Limon_7.jpg</v>
      </c>
      <c r="AR102" t="str">
        <f t="shared" si="41"/>
        <v/>
      </c>
      <c r="AS102" t="str">
        <f t="shared" ca="1" si="37"/>
        <v>pics\\Limon_7.jpg</v>
      </c>
      <c r="AT102">
        <f t="shared" ca="1" si="31"/>
        <v>0.22262849958573527</v>
      </c>
      <c r="AU102" t="s">
        <v>697</v>
      </c>
      <c r="AV102" t="str">
        <f t="shared" ca="1" si="32"/>
        <v>sound\\Redkiy_plod.wav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_Прозрачный_ли_</v>
      </c>
      <c r="BB102" t="str">
        <f t="shared" si="33"/>
        <v>_Прозрачный_ли_КОДИС?</v>
      </c>
      <c r="BD102" cm="1">
        <f t="array" aca="1" ref="BD102" ca="1">INDEX($L$98:$L$105,(RANK(AT6,$AT$2:$AT$9)))</f>
        <v>2139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VLOOKUP(B103,audio_list_stym!$A$3:$BP$18,41,FALSE)</f>
        <v>14</v>
      </c>
      <c r="F103" t="str">
        <f>VLOOKUP(E103,metki!$A$2:$B$9,2,FALSE)</f>
        <v>импл_новые_с_названием</v>
      </c>
      <c r="G103" t="str">
        <f t="shared" si="27"/>
        <v>импл_</v>
      </c>
      <c r="H103" t="str">
        <f>VLOOKUP(B103,audio_list_stym!$A$3:$AJ$18,9,FALSE)</f>
        <v>Tamanid</v>
      </c>
      <c r="I103" t="s">
        <v>693</v>
      </c>
      <c r="J103" t="str">
        <f t="shared" si="28"/>
        <v>Tamanid_6</v>
      </c>
      <c r="L103">
        <f>VLOOKUP(J103,total_visual_stym!$A$2:$D$129,2,FALSE)</f>
        <v>2142</v>
      </c>
      <c r="M103" t="str">
        <f>VLOOKUP(J103,total_visual_stym!$A$2:$D$129,3,FALSE)</f>
        <v>pics\\Tamanid_6.jpg</v>
      </c>
      <c r="N103">
        <f>VLOOKUP(J103,total_visual_stym!$A$1:$D$129,4,FALSE)</f>
        <v>214</v>
      </c>
      <c r="P103">
        <f>IF(G103="экспл",0,IF(G103="импл_",VLOOKUP(J103,quest_импл!$A$1:$J$129,7,FALSE),0))</f>
        <v>278</v>
      </c>
      <c r="Q103" t="str">
        <f>IF(G103="экспл",0,IF(G103="импл_",VLOOKUP(J103,quest_импл!$A$1:$J$129,8,FALSE),0))</f>
        <v>sound\\Izmelchen_li.wav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2007</v>
      </c>
      <c r="AD103" t="str">
        <f t="shared" ca="1" si="38"/>
        <v>pics\\Banan_7.jpg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9"/>
        <v>pics\\Banan_7.jpg</v>
      </c>
      <c r="AI103" t="s">
        <v>113</v>
      </c>
      <c r="AO103">
        <f t="shared" ca="1" si="35"/>
        <v>0.8540255285559436</v>
      </c>
      <c r="AP103" t="str">
        <f t="shared" ca="1" si="36"/>
        <v>pics\\Banan_7.jpg</v>
      </c>
      <c r="AR103" t="str">
        <f t="shared" si="41"/>
        <v/>
      </c>
      <c r="AS103" t="str">
        <f t="shared" ca="1" si="37"/>
        <v>pics\\Banan_7.jpg</v>
      </c>
      <c r="AT103">
        <f t="shared" ca="1" si="31"/>
        <v>8.7709926416163486E-2</v>
      </c>
      <c r="AU103" t="s">
        <v>697</v>
      </c>
      <c r="AV103" t="str">
        <f t="shared" ca="1" si="32"/>
        <v>sound\\Redkiy_plod.wav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_Измельчен_ли_</v>
      </c>
      <c r="BB103" t="str">
        <f t="shared" si="33"/>
        <v>_Измельчен_ли_КОДИС?</v>
      </c>
      <c r="BD103" cm="1">
        <f t="array" aca="1" ref="BD103" ca="1">INDEX($L$98:$L$105,(RANK(AT7,$AT$2:$AT$9)))</f>
        <v>2141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VLOOKUP(B104,audio_list_stym!$A$3:$BP$18,41,FALSE)</f>
        <v>14</v>
      </c>
      <c r="F104" t="str">
        <f>VLOOKUP(E104,metki!$A$2:$B$9,2,FALSE)</f>
        <v>импл_новые_с_названием</v>
      </c>
      <c r="G104" t="str">
        <f t="shared" si="27"/>
        <v>импл_</v>
      </c>
      <c r="H104" t="str">
        <f>VLOOKUP(B104,audio_list_stym!$A$3:$AJ$18,9,FALSE)</f>
        <v>Tamanid</v>
      </c>
      <c r="I104" t="s">
        <v>694</v>
      </c>
      <c r="J104" t="str">
        <f t="shared" si="28"/>
        <v>Tamanid_7</v>
      </c>
      <c r="L104">
        <f>VLOOKUP(J104,total_visual_stym!$A$2:$D$129,2,FALSE)</f>
        <v>2143</v>
      </c>
      <c r="M104" t="str">
        <f>VLOOKUP(J104,total_visual_stym!$A$2:$D$129,3,FALSE)</f>
        <v>pics\\Tamanid_7.jpg</v>
      </c>
      <c r="N104">
        <f>VLOOKUP(J104,total_visual_stym!$A$1:$D$129,4,FALSE)</f>
        <v>214</v>
      </c>
      <c r="P104">
        <f>IF(G104="экспл",0,IF(G104="импл_",VLOOKUP(J104,quest_импл!$A$1:$J$129,7,FALSE),0))</f>
        <v>279</v>
      </c>
      <c r="Q104" t="str">
        <f>IF(G104="экспл",0,IF(G104="импл_",VLOOKUP(J104,quest_импл!$A$1:$J$129,8,FALSE),0))</f>
        <v>sound\\Cvetushiy_li.wav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2001</v>
      </c>
      <c r="AD104" t="str">
        <f t="shared" ca="1" si="38"/>
        <v>pics\\Banan_1.jpg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9"/>
        <v>pics\\Banan_1.jpg</v>
      </c>
      <c r="AI104" t="s">
        <v>114</v>
      </c>
      <c r="AO104">
        <f t="shared" ca="1" si="35"/>
        <v>0.96840311018384295</v>
      </c>
      <c r="AP104" t="str">
        <f t="shared" ca="1" si="36"/>
        <v>pics\\Banan_1.jpg</v>
      </c>
      <c r="AR104" t="str">
        <f t="shared" si="41"/>
        <v/>
      </c>
      <c r="AS104" t="str">
        <f t="shared" ca="1" si="37"/>
        <v>pics\\Banan_1.jpg</v>
      </c>
      <c r="AT104">
        <f t="shared" ca="1" si="31"/>
        <v>0.65900796248099147</v>
      </c>
      <c r="AU104" t="s">
        <v>697</v>
      </c>
      <c r="AV104" t="str">
        <f t="shared" ca="1" si="32"/>
        <v>sound\\Noviy_plod.wav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_Цветущий_ли_</v>
      </c>
      <c r="BB104" t="str">
        <f t="shared" si="33"/>
        <v>_Цветущий_ли_КОДИС?</v>
      </c>
      <c r="BD104" cm="1">
        <f t="array" aca="1" ref="BD104" ca="1">INDEX($L$98:$L$105,(RANK(AT8,$AT$2:$AT$9)))</f>
        <v>2143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VLOOKUP(B105,audio_list_stym!$A$3:$BP$18,41,FALSE)</f>
        <v>14</v>
      </c>
      <c r="F105" t="str">
        <f>VLOOKUP(E105,metki!$A$2:$B$9,2,FALSE)</f>
        <v>импл_новые_с_названием</v>
      </c>
      <c r="G105" t="str">
        <f t="shared" si="27"/>
        <v>импл_</v>
      </c>
      <c r="H105" t="str">
        <f>VLOOKUP(B105,audio_list_stym!$A$3:$AJ$18,9,FALSE)</f>
        <v>Tamanid</v>
      </c>
      <c r="I105" t="s">
        <v>695</v>
      </c>
      <c r="J105" t="str">
        <f t="shared" si="28"/>
        <v>Tamanid_8</v>
      </c>
      <c r="L105">
        <f>VLOOKUP(J105,total_visual_stym!$A$2:$D$129,2,FALSE)</f>
        <v>2144</v>
      </c>
      <c r="M105" t="str">
        <f>VLOOKUP(J105,total_visual_stym!$A$2:$D$129,3,FALSE)</f>
        <v>pics\\Tamanid_8.jpg</v>
      </c>
      <c r="N105">
        <f>VLOOKUP(J105,total_visual_stym!$A$1:$D$129,4,FALSE)</f>
        <v>214</v>
      </c>
      <c r="P105">
        <f>IF(G105="экспл",0,IF(G105="импл_",VLOOKUP(J105,quest_импл!$A$1:$J$129,7,FALSE),0))</f>
        <v>280</v>
      </c>
      <c r="Q105" t="str">
        <f>IF(G105="экспл",0,IF(G105="импл_",VLOOKUP(J105,quest_импл!$A$1:$J$129,8,FALSE),0))</f>
        <v>sound\\Skruchen_li.wav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2053</v>
      </c>
      <c r="AD105" t="str">
        <f t="shared" ca="1" si="38"/>
        <v>pics\\Redis_5.jpg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9"/>
        <v>pics\\Redis_5.jpg</v>
      </c>
      <c r="AI105" t="s">
        <v>115</v>
      </c>
      <c r="AO105">
        <f t="shared" ca="1" si="35"/>
        <v>0.14406388182024288</v>
      </c>
      <c r="AP105" t="str">
        <f t="shared" ca="1" si="36"/>
        <v>pics\\Redis_5.jpg</v>
      </c>
      <c r="AR105" t="str">
        <f t="shared" si="41"/>
        <v/>
      </c>
      <c r="AS105" t="str">
        <f t="shared" ca="1" si="37"/>
        <v>pics\\Redis_5.jpg</v>
      </c>
      <c r="AT105">
        <f t="shared" ca="1" si="31"/>
        <v>0.10043241753074328</v>
      </c>
      <c r="AU105" t="s">
        <v>697</v>
      </c>
      <c r="AV105" t="str">
        <f t="shared" ca="1" si="32"/>
        <v>sound\\Redkiy_plod.wav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_Скручен_ли_</v>
      </c>
      <c r="BB105" t="str">
        <f t="shared" si="33"/>
        <v>_Скручен_ли_КОДИС?</v>
      </c>
      <c r="BD105" cm="1">
        <f t="array" aca="1" ref="BD105" ca="1">INDEX($L$98:$L$105,(RANK(AT9,$AT$2:$AT$9)))</f>
        <v>2144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VLOOKUP(B106,audio_list_stym!$A$3:$BP$18,41,FALSE)</f>
        <v>15</v>
      </c>
      <c r="F106" t="str">
        <f>VLOOKUP(E106,metki!$A$2:$B$9,2,FALSE)</f>
        <v>экспл_новые_с_названием</v>
      </c>
      <c r="G106" t="str">
        <f t="shared" si="27"/>
        <v>экспл</v>
      </c>
      <c r="H106" t="str">
        <f>VLOOKUP(B106,audio_list_stym!$A$3:$AJ$18,9,FALSE)</f>
        <v>ZF</v>
      </c>
      <c r="I106" t="s">
        <v>688</v>
      </c>
      <c r="J106" t="str">
        <f t="shared" si="28"/>
        <v>ZF_1</v>
      </c>
      <c r="L106">
        <f>VLOOKUP(J106,total_visual_stym!$A$2:$D$129,2,FALSE)</f>
        <v>2145</v>
      </c>
      <c r="M106" t="str">
        <f>VLOOKUP(J106,total_visual_stym!$A$2:$D$129,3,FALSE)</f>
        <v>pics\\ZF_1.jpg</v>
      </c>
      <c r="N106">
        <f>VLOOKUP(J106,total_visual_stym!$A$1:$D$129,4,FALSE)</f>
        <v>215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153</v>
      </c>
      <c r="Z106" t="str">
        <f>IF(G106="экспл",VLOOKUP(J106,quest_экспл!$A$1:$N$129,12,FALSE),IF(G106="импл_",0,0))</f>
        <v>sound\\On_s_chashuykami.wav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2187</v>
      </c>
      <c r="AD106" t="str">
        <f t="shared" ca="1" si="38"/>
        <v>pics\\dis1.jpg</v>
      </c>
      <c r="AE106" s="22" t="str">
        <f t="array" aca="1" ref="AE106" ca="1">IF(G106="экспл",INDEX(total_visual_stym!$C$146:$C$209,(RANK(total_visual_stym!E186,total_visual_stym!$E$146:$E$209))),0)</f>
        <v>pics\\dis1.jpg</v>
      </c>
      <c r="AF106" s="22" t="str">
        <f t="shared" si="39"/>
        <v/>
      </c>
      <c r="AI106" t="s">
        <v>116</v>
      </c>
      <c r="AO106">
        <f t="shared" ca="1" si="35"/>
        <v>0.78645218638301895</v>
      </c>
      <c r="AP106" t="str">
        <f t="shared" ca="1" si="36"/>
        <v>pics\\Finik_1.jpg</v>
      </c>
      <c r="AR106" t="str">
        <f t="shared" si="41"/>
        <v/>
      </c>
      <c r="AS106" t="str">
        <f t="shared" si="37"/>
        <v/>
      </c>
      <c r="AT106">
        <f t="shared" ca="1" si="31"/>
        <v>0.91464316100409415</v>
      </c>
      <c r="AU106" t="s">
        <v>697</v>
      </c>
      <c r="AV106" t="str">
        <f t="shared" ca="1" si="32"/>
        <v>sound\\Noviy_plod.wav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_Он_с_чешуйками?</v>
      </c>
      <c r="BA106" t="e">
        <f>VLOOKUP(Q106,audio_list_stym!$B$2:$BQ$299,68,FALSE)</f>
        <v>#N/A</v>
      </c>
      <c r="BB106" t="str">
        <f t="shared" si="33"/>
        <v>На_экране_ГОНИК._Он_с_чешуйками?</v>
      </c>
      <c r="BC106">
        <f>A106</f>
        <v>1214</v>
      </c>
      <c r="BD106" cm="1">
        <f t="array" aca="1" ref="BD106" ca="1">INDEX($L$106:$L$113,(RANK(AT2,$AT$2:$AT$9)))</f>
        <v>2146</v>
      </c>
      <c r="BE106" cm="1">
        <f t="array" aca="1" ref="BE106" ca="1">INDEX(BD66:BD81,(RANK(AT7,$AT$2:$AT$17)))</f>
        <v>2090</v>
      </c>
      <c r="BF106" cm="1">
        <f t="array" aca="1" ref="BF106" ca="1">INDEX(BD90:BD105,(RANK(AT7,$AT$2:$AT$17)))</f>
        <v>2138</v>
      </c>
      <c r="BG106" cm="1">
        <f t="array" aca="1" ref="BG106" ca="1">INDEX(BD114:BD129,(RANK(AT7,$AT$2:$AT$9)))</f>
        <v>2067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VLOOKUP(B107,audio_list_stym!$A$3:$BP$18,41,FALSE)</f>
        <v>15</v>
      </c>
      <c r="F107" t="str">
        <f>VLOOKUP(E107,metki!$A$2:$B$9,2,FALSE)</f>
        <v>экспл_новые_с_названием</v>
      </c>
      <c r="G107" t="str">
        <f t="shared" si="27"/>
        <v>экспл</v>
      </c>
      <c r="H107" t="str">
        <f>VLOOKUP(B107,audio_list_stym!$A$3:$AJ$18,9,FALSE)</f>
        <v>ZF</v>
      </c>
      <c r="I107" t="s">
        <v>689</v>
      </c>
      <c r="J107" t="str">
        <f t="shared" si="28"/>
        <v>ZF_2</v>
      </c>
      <c r="L107">
        <f>VLOOKUP(J107,total_visual_stym!$A$2:$D$129,2,FALSE)</f>
        <v>2146</v>
      </c>
      <c r="M107" t="str">
        <f>VLOOKUP(J107,total_visual_stym!$A$2:$D$129,3,FALSE)</f>
        <v>pics\\ZF_2.jpg</v>
      </c>
      <c r="N107">
        <f>VLOOKUP(J107,total_visual_stym!$A$1:$D$129,4,FALSE)</f>
        <v>215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154</v>
      </c>
      <c r="Z107" t="str">
        <f>IF(G107="экспл",VLOOKUP(J107,quest_экспл!$A$1:$N$129,12,FALSE),IF(G107="импл_",0,0))</f>
        <v>sound\\On_rozoviy.wav</v>
      </c>
      <c r="AA107" t="str">
        <f>IF(G107="экспл",VLOOKUP(J107,quest_экспл!$A$1:$N$129,14,FALSE),IF(G107="импл_",0,0))</f>
        <v>нет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2199</v>
      </c>
      <c r="AD107" t="str">
        <f t="shared" ca="1" si="38"/>
        <v>pics\\dis56.jpg</v>
      </c>
      <c r="AE107" s="22" t="str">
        <f t="array" aca="1" ref="AE107" ca="1">IF(G107="экспл",INDEX(total_visual_stym!$C$146:$C$209,(RANK(total_visual_stym!E187,total_visual_stym!$E$146:$E$209))),0)</f>
        <v>pics\\dis56.jpg</v>
      </c>
      <c r="AF107" s="22" t="str">
        <f t="shared" si="39"/>
        <v/>
      </c>
      <c r="AI107" t="s">
        <v>117</v>
      </c>
      <c r="AO107">
        <f t="shared" ca="1" si="35"/>
        <v>9.3486156776162233E-2</v>
      </c>
      <c r="AP107" t="str">
        <f t="shared" ca="1" si="36"/>
        <v>pics\\Tomat_1.jpg</v>
      </c>
      <c r="AR107" t="str">
        <f t="shared" si="41"/>
        <v/>
      </c>
      <c r="AS107" t="str">
        <f t="shared" si="37"/>
        <v/>
      </c>
      <c r="AT107">
        <f t="shared" ca="1" si="31"/>
        <v>0.19196941781278953</v>
      </c>
      <c r="AU107" t="s">
        <v>697</v>
      </c>
      <c r="AV107" t="str">
        <f t="shared" ca="1" si="32"/>
        <v>sound\\Redkiy_plod.wav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_Он_розовый?</v>
      </c>
      <c r="BA107" t="e">
        <f>VLOOKUP(Q107,audio_list_stym!$B$2:$BQ$299,68,FALSE)</f>
        <v>#N/A</v>
      </c>
      <c r="BB107" t="str">
        <f t="shared" si="33"/>
        <v>Посмотрите,_вот_ГОНИК._Он_розовый?</v>
      </c>
      <c r="BD107" cm="1">
        <f t="array" aca="1" ref="BD107" ca="1">INDEX($L$106:$L$113,(RANK(AT3,$AT$2:$AT$9)))</f>
        <v>2148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VLOOKUP(B108,audio_list_stym!$A$3:$BP$18,41,FALSE)</f>
        <v>15</v>
      </c>
      <c r="F108" t="str">
        <f>VLOOKUP(E108,metki!$A$2:$B$9,2,FALSE)</f>
        <v>экспл_новые_с_названием</v>
      </c>
      <c r="G108" t="str">
        <f t="shared" si="27"/>
        <v>экспл</v>
      </c>
      <c r="H108" t="str">
        <f>VLOOKUP(B108,audio_list_stym!$A$3:$AJ$18,9,FALSE)</f>
        <v>ZF</v>
      </c>
      <c r="I108" t="s">
        <v>690</v>
      </c>
      <c r="J108" t="str">
        <f t="shared" si="28"/>
        <v>ZF_3</v>
      </c>
      <c r="L108">
        <f>VLOOKUP(J108,total_visual_stym!$A$2:$D$129,2,FALSE)</f>
        <v>2147</v>
      </c>
      <c r="M108" t="str">
        <f>VLOOKUP(J108,total_visual_stym!$A$2:$D$129,3,FALSE)</f>
        <v>pics\\ZF_3.jpg</v>
      </c>
      <c r="N108">
        <f>VLOOKUP(J108,total_visual_stym!$A$1:$D$129,4,FALSE)</f>
        <v>215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155</v>
      </c>
      <c r="Z108" t="str">
        <f>IF(G108="экспл",VLOOKUP(J108,quest_экспл!$A$1:$N$129,12,FALSE),IF(G108="импл_",0,0))</f>
        <v>sound\\Tonkiy_li_on.wav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2177</v>
      </c>
      <c r="AD108" t="str">
        <f t="shared" ca="1" si="38"/>
        <v>pics\\dis35.jpg</v>
      </c>
      <c r="AE108" s="22" t="str">
        <f t="array" aca="1" ref="AE108" ca="1">IF(G108="экспл",INDEX(total_visual_stym!$C$146:$C$209,(RANK(total_visual_stym!E188,total_visual_stym!$E$146:$E$209))),0)</f>
        <v>pics\\dis35.jpg</v>
      </c>
      <c r="AF108" s="22" t="str">
        <f t="shared" si="39"/>
        <v/>
      </c>
      <c r="AI108" t="s">
        <v>118</v>
      </c>
      <c r="AO108">
        <f t="shared" ca="1" si="35"/>
        <v>0.48888453404413779</v>
      </c>
      <c r="AP108" t="str">
        <f t="shared" ca="1" si="36"/>
        <v>pics\\Kokos_4.jpg</v>
      </c>
      <c r="AR108" t="str">
        <f t="shared" si="41"/>
        <v/>
      </c>
      <c r="AS108" t="str">
        <f t="shared" si="37"/>
        <v/>
      </c>
      <c r="AT108">
        <f t="shared" ca="1" si="31"/>
        <v>0.66092685294266784</v>
      </c>
      <c r="AU108" t="s">
        <v>697</v>
      </c>
      <c r="AV108" t="str">
        <f t="shared" ca="1" si="32"/>
        <v>sound\\Noviy_plod.wav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_Тонкий_ли_он?</v>
      </c>
      <c r="BA108" t="e">
        <f>VLOOKUP(Q108,audio_list_stym!$B$2:$BQ$299,68,FALSE)</f>
        <v>#N/A</v>
      </c>
      <c r="BB108" t="str">
        <f t="shared" si="33"/>
        <v>Вот_ГОНИК._Тонкий_ли_он?</v>
      </c>
      <c r="BD108" cm="1">
        <f t="array" aca="1" ref="BD108" ca="1">INDEX($L$106:$L$113,(RANK(AT4,$AT$2:$AT$9)))</f>
        <v>2150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VLOOKUP(B109,audio_list_stym!$A$3:$BP$18,41,FALSE)</f>
        <v>15</v>
      </c>
      <c r="F109" t="str">
        <f>VLOOKUP(E109,metki!$A$2:$B$9,2,FALSE)</f>
        <v>экспл_новые_с_названием</v>
      </c>
      <c r="G109" t="str">
        <f t="shared" si="27"/>
        <v>экспл</v>
      </c>
      <c r="H109" t="str">
        <f>VLOOKUP(B109,audio_list_stym!$A$3:$AJ$18,9,FALSE)</f>
        <v>ZF</v>
      </c>
      <c r="I109" t="s">
        <v>691</v>
      </c>
      <c r="J109" t="str">
        <f t="shared" si="28"/>
        <v>ZF_4</v>
      </c>
      <c r="L109">
        <f>VLOOKUP(J109,total_visual_stym!$A$2:$D$129,2,FALSE)</f>
        <v>2148</v>
      </c>
      <c r="M109" t="str">
        <f>VLOOKUP(J109,total_visual_stym!$A$2:$D$129,3,FALSE)</f>
        <v>pics\\ZF_4.jpg</v>
      </c>
      <c r="N109">
        <f>VLOOKUP(J109,total_visual_stym!$A$1:$D$129,4,FALSE)</f>
        <v>215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156</v>
      </c>
      <c r="Z109" t="str">
        <f>IF(G109="экспл",VLOOKUP(J109,quest_экспл!$A$1:$N$129,12,FALSE),IF(G109="импл_",0,0))</f>
        <v>sound\\Celniy_li_on.wav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2222</v>
      </c>
      <c r="AD109" t="str">
        <f t="shared" ca="1" si="38"/>
        <v>pics\\dis14.jpg</v>
      </c>
      <c r="AE109" s="22" t="str">
        <f t="array" aca="1" ref="AE109" ca="1">IF(G109="экспл",INDEX(total_visual_stym!$C$146:$C$209,(RANK(total_visual_stym!E189,total_visual_stym!$E$146:$E$209))),0)</f>
        <v>pics\\dis14.jpg</v>
      </c>
      <c r="AF109" s="22" t="str">
        <f t="shared" si="39"/>
        <v/>
      </c>
      <c r="AI109" t="s">
        <v>119</v>
      </c>
      <c r="AO109">
        <f t="shared" ca="1" si="35"/>
        <v>0.23427353591840105</v>
      </c>
      <c r="AP109" t="str">
        <f t="shared" ca="1" si="36"/>
        <v>pics\\Limon_8.jpg</v>
      </c>
      <c r="AR109" t="str">
        <f t="shared" si="41"/>
        <v/>
      </c>
      <c r="AS109" t="str">
        <f t="shared" si="37"/>
        <v/>
      </c>
      <c r="AT109">
        <f t="shared" ca="1" si="31"/>
        <v>0.68164705848408691</v>
      </c>
      <c r="AU109" t="s">
        <v>697</v>
      </c>
      <c r="AV109" t="str">
        <f t="shared" ca="1" si="32"/>
        <v>sound\\Noviy_plod.wav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_Цельный_ли_он?</v>
      </c>
      <c r="BA109" t="e">
        <f>VLOOKUP(Q109,audio_list_stym!$B$2:$BQ$299,68,FALSE)</f>
        <v>#N/A</v>
      </c>
      <c r="BB109" t="str">
        <f t="shared" si="33"/>
        <v>Это_ГОНИК._Цельный_ли_он?</v>
      </c>
      <c r="BD109" cm="1">
        <f t="array" aca="1" ref="BD109" ca="1">INDEX($L$106:$L$113,(RANK(AT5,$AT$2:$AT$9)))</f>
        <v>2145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VLOOKUP(B110,audio_list_stym!$A$3:$BP$18,41,FALSE)</f>
        <v>15</v>
      </c>
      <c r="F110" t="str">
        <f>VLOOKUP(E110,metki!$A$2:$B$9,2,FALSE)</f>
        <v>экспл_новые_с_названием</v>
      </c>
      <c r="G110" t="str">
        <f t="shared" si="27"/>
        <v>экспл</v>
      </c>
      <c r="H110" t="str">
        <f>VLOOKUP(B110,audio_list_stym!$A$3:$AJ$18,9,FALSE)</f>
        <v>ZF</v>
      </c>
      <c r="I110" t="s">
        <v>692</v>
      </c>
      <c r="J110" t="str">
        <f t="shared" si="28"/>
        <v>ZF_5</v>
      </c>
      <c r="L110">
        <f>VLOOKUP(J110,total_visual_stym!$A$2:$D$129,2,FALSE)</f>
        <v>2149</v>
      </c>
      <c r="M110" t="str">
        <f>VLOOKUP(J110,total_visual_stym!$A$2:$D$129,3,FALSE)</f>
        <v>pics\\ZF_5.jpg</v>
      </c>
      <c r="N110">
        <f>VLOOKUP(J110,total_visual_stym!$A$1:$D$129,4,FALSE)</f>
        <v>215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157</v>
      </c>
      <c r="Z110" t="str">
        <f>IF(G110="экспл",VLOOKUP(J110,quest_экспл!$A$1:$N$129,12,FALSE),IF(G110="импл_",0,0))</f>
        <v>sound\\On_shershaviy.wav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2180</v>
      </c>
      <c r="AD110" t="str">
        <f t="shared" ca="1" si="38"/>
        <v>pics\\dis4.jpg</v>
      </c>
      <c r="AE110" s="22" t="str">
        <f t="array" aca="1" ref="AE110" ca="1">IF(G110="экспл",INDEX(total_visual_stym!$C$146:$C$209,(RANK(total_visual_stym!E190,total_visual_stym!$E$146:$E$209))),0)</f>
        <v>pics\\dis4.jpg</v>
      </c>
      <c r="AF110" s="22" t="str">
        <f t="shared" si="39"/>
        <v/>
      </c>
      <c r="AI110" t="s">
        <v>120</v>
      </c>
      <c r="AO110">
        <f t="shared" ca="1" si="35"/>
        <v>0.52729504529967908</v>
      </c>
      <c r="AP110" t="str">
        <f t="shared" ca="1" si="36"/>
        <v>pics\\Goroh_8.jpg</v>
      </c>
      <c r="AR110" t="str">
        <f t="shared" si="41"/>
        <v/>
      </c>
      <c r="AS110" t="str">
        <f t="shared" si="37"/>
        <v/>
      </c>
      <c r="AT110">
        <f t="shared" ca="1" si="31"/>
        <v>0.14459729525340481</v>
      </c>
      <c r="AU110" t="s">
        <v>697</v>
      </c>
      <c r="AV110" t="str">
        <f t="shared" ca="1" si="32"/>
        <v>sound\\Redkiy_plod.wav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_Он_шершавый?</v>
      </c>
      <c r="BA110" t="e">
        <f>VLOOKUP(Q110,audio_list_stym!$B$2:$BQ$299,68,FALSE)</f>
        <v>#N/A</v>
      </c>
      <c r="BB110" t="str">
        <f t="shared" si="33"/>
        <v>На_картинке_ГОНИК._Он_шершавый?</v>
      </c>
      <c r="BD110" cm="1">
        <f t="array" aca="1" ref="BD110" ca="1">INDEX($L$106:$L$113,(RANK(AT6,$AT$2:$AT$9)))</f>
        <v>2147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VLOOKUP(B111,audio_list_stym!$A$3:$BP$18,41,FALSE)</f>
        <v>15</v>
      </c>
      <c r="F111" t="str">
        <f>VLOOKUP(E111,metki!$A$2:$B$9,2,FALSE)</f>
        <v>экспл_новые_с_названием</v>
      </c>
      <c r="G111" t="str">
        <f t="shared" si="27"/>
        <v>экспл</v>
      </c>
      <c r="H111" t="str">
        <f>VLOOKUP(B111,audio_list_stym!$A$3:$AJ$18,9,FALSE)</f>
        <v>ZF</v>
      </c>
      <c r="I111" t="s">
        <v>693</v>
      </c>
      <c r="J111" t="str">
        <f t="shared" si="28"/>
        <v>ZF_6</v>
      </c>
      <c r="L111">
        <f>VLOOKUP(J111,total_visual_stym!$A$2:$D$129,2,FALSE)</f>
        <v>2150</v>
      </c>
      <c r="M111" t="str">
        <f>VLOOKUP(J111,total_visual_stym!$A$2:$D$129,3,FALSE)</f>
        <v>pics\\ZF_6.jpg</v>
      </c>
      <c r="N111">
        <f>VLOOKUP(J111,total_visual_stym!$A$1:$D$129,4,FALSE)</f>
        <v>215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158</v>
      </c>
      <c r="Z111" t="str">
        <f>IF(G111="экспл",VLOOKUP(J111,quest_экспл!$A$1:$N$129,12,FALSE),IF(G111="импл_",0,0))</f>
        <v>sound\\Zaostrin_li_on.wav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2170</v>
      </c>
      <c r="AD111" t="str">
        <f t="shared" ca="1" si="38"/>
        <v>pics\\dis36.jpg</v>
      </c>
      <c r="AE111" s="22" t="str">
        <f t="array" aca="1" ref="AE111" ca="1">IF(G111="экспл",INDEX(total_visual_stym!$C$146:$C$209,(RANK(total_visual_stym!E191,total_visual_stym!$E$146:$E$209))),0)</f>
        <v>pics\\dis36.jpg</v>
      </c>
      <c r="AF111" s="22" t="str">
        <f t="shared" si="39"/>
        <v/>
      </c>
      <c r="AI111" t="s">
        <v>121</v>
      </c>
      <c r="AO111">
        <f t="shared" ca="1" si="35"/>
        <v>0.36339263714023362</v>
      </c>
      <c r="AP111" t="str">
        <f t="shared" ca="1" si="36"/>
        <v>pics\\Kokos_6.jpg</v>
      </c>
      <c r="AR111" t="str">
        <f t="shared" si="41"/>
        <v/>
      </c>
      <c r="AS111" t="str">
        <f t="shared" si="37"/>
        <v/>
      </c>
      <c r="AT111">
        <f t="shared" ca="1" si="31"/>
        <v>0.66229747784571813</v>
      </c>
      <c r="AU111" t="s">
        <v>697</v>
      </c>
      <c r="AV111" t="str">
        <f t="shared" ca="1" si="32"/>
        <v>sound\\Noviy_plod.wav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_Заострен_ли_он?</v>
      </c>
      <c r="BA111" t="e">
        <f>VLOOKUP(Q111,audio_list_stym!$B$2:$BQ$299,68,FALSE)</f>
        <v>#N/A</v>
      </c>
      <c r="BB111" t="str">
        <f t="shared" si="33"/>
        <v>На_мониторе_ГОНИК._Заострен_ли_он?</v>
      </c>
      <c r="BD111" cm="1">
        <f t="array" aca="1" ref="BD111" ca="1">INDEX($L$106:$L$113,(RANK(AT7,$AT$2:$AT$9)))</f>
        <v>2149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VLOOKUP(B112,audio_list_stym!$A$3:$BP$18,41,FALSE)</f>
        <v>15</v>
      </c>
      <c r="F112" t="str">
        <f>VLOOKUP(E112,metki!$A$2:$B$9,2,FALSE)</f>
        <v>экспл_новые_с_названием</v>
      </c>
      <c r="G112" t="str">
        <f t="shared" si="27"/>
        <v>экспл</v>
      </c>
      <c r="H112" t="str">
        <f>VLOOKUP(B112,audio_list_stym!$A$3:$AJ$18,9,FALSE)</f>
        <v>ZF</v>
      </c>
      <c r="I112" t="s">
        <v>694</v>
      </c>
      <c r="J112" t="str">
        <f t="shared" si="28"/>
        <v>ZF_7</v>
      </c>
      <c r="L112">
        <f>VLOOKUP(J112,total_visual_stym!$A$2:$D$129,2,FALSE)</f>
        <v>2151</v>
      </c>
      <c r="M112" t="str">
        <f>VLOOKUP(J112,total_visual_stym!$A$2:$D$129,3,FALSE)</f>
        <v>pics\\ZF_7.jpg</v>
      </c>
      <c r="N112">
        <f>VLOOKUP(J112,total_visual_stym!$A$1:$D$129,4,FALSE)</f>
        <v>215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159</v>
      </c>
      <c r="Z112" t="str">
        <f>IF(G112="экспл",VLOOKUP(J112,quest_экспл!$A$1:$N$129,12,FALSE),IF(G112="импл_",0,0))</f>
        <v>sound\\On_rassipchatiy.wav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2198</v>
      </c>
      <c r="AD112" t="str">
        <f t="shared" ca="1" si="38"/>
        <v>pics\\dis42.jpg</v>
      </c>
      <c r="AE112" s="22" t="str">
        <f t="array" aca="1" ref="AE112" ca="1">IF(G112="экспл",INDEX(total_visual_stym!$C$146:$C$209,(RANK(total_visual_stym!E192,total_visual_stym!$E$146:$E$209))),0)</f>
        <v>pics\\dis42.jpg</v>
      </c>
      <c r="AF112" s="22" t="str">
        <f t="shared" si="39"/>
        <v/>
      </c>
      <c r="AI112" t="s">
        <v>122</v>
      </c>
      <c r="AO112">
        <f t="shared" ca="1" si="35"/>
        <v>0.25494716320386424</v>
      </c>
      <c r="AP112" t="str">
        <f t="shared" ca="1" si="36"/>
        <v>pics\\Limon_5.jpg</v>
      </c>
      <c r="AR112" t="str">
        <f t="shared" si="41"/>
        <v/>
      </c>
      <c r="AS112" t="str">
        <f t="shared" si="37"/>
        <v/>
      </c>
      <c r="AT112">
        <f t="shared" ca="1" si="31"/>
        <v>8.5126816275869266E-2</v>
      </c>
      <c r="AU112" t="s">
        <v>697</v>
      </c>
      <c r="AV112" t="str">
        <f t="shared" ca="1" si="32"/>
        <v>sound\\Redkiy_plod.wav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_Он_рассыпчатый?</v>
      </c>
      <c r="BA112" t="e">
        <f>VLOOKUP(Q112,audio_list_stym!$B$2:$BQ$299,68,FALSE)</f>
        <v>#N/A</v>
      </c>
      <c r="BB112" t="str">
        <f t="shared" si="33"/>
        <v>Перед_Вами_ГОНИК._Он_рассыпчатый?</v>
      </c>
      <c r="BD112" cm="1">
        <f t="array" aca="1" ref="BD112" ca="1">INDEX($L$106:$L$113,(RANK(AT8,$AT$2:$AT$9)))</f>
        <v>2151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VLOOKUP(B113,audio_list_stym!$A$3:$BP$18,41,FALSE)</f>
        <v>15</v>
      </c>
      <c r="F113" t="str">
        <f>VLOOKUP(E113,metki!$A$2:$B$9,2,FALSE)</f>
        <v>экспл_новые_с_названием</v>
      </c>
      <c r="G113" t="str">
        <f t="shared" si="27"/>
        <v>экспл</v>
      </c>
      <c r="H113" t="str">
        <f>VLOOKUP(B113,audio_list_stym!$A$3:$AJ$18,9,FALSE)</f>
        <v>ZF</v>
      </c>
      <c r="I113" t="s">
        <v>695</v>
      </c>
      <c r="J113" t="str">
        <f t="shared" si="28"/>
        <v>ZF_8</v>
      </c>
      <c r="L113">
        <f>VLOOKUP(J113,total_visual_stym!$A$2:$D$129,2,FALSE)</f>
        <v>2152</v>
      </c>
      <c r="M113" t="str">
        <f>VLOOKUP(J113,total_visual_stym!$A$2:$D$129,3,FALSE)</f>
        <v>pics\\ZF_8.jpg</v>
      </c>
      <c r="N113">
        <f>VLOOKUP(J113,total_visual_stym!$A$1:$D$129,4,FALSE)</f>
        <v>215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160</v>
      </c>
      <c r="Z113" t="str">
        <f>IF(G113="экспл",VLOOKUP(J113,quest_экспл!$A$1:$N$129,12,FALSE),IF(G113="импл_",0,0))</f>
        <v>sound\\Ochishen_li_on.wav</v>
      </c>
      <c r="AA113" t="str">
        <f>IF(G113="экспл",VLOOKUP(J113,quest_экспл!$A$1:$N$129,14,FALSE),IF(G113="импл_",0,0))</f>
        <v>да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2213</v>
      </c>
      <c r="AD113" t="str">
        <f t="shared" ca="1" si="38"/>
        <v>pics\\dis49.jpg</v>
      </c>
      <c r="AE113" s="22" t="str">
        <f t="array" aca="1" ref="AE113" ca="1">IF(G113="экспл",INDEX(total_visual_stym!$C$146:$C$209,(RANK(total_visual_stym!E193,total_visual_stym!$E$146:$E$209))),0)</f>
        <v>pics\\dis49.jpg</v>
      </c>
      <c r="AF113" s="22" t="str">
        <f t="shared" si="39"/>
        <v/>
      </c>
      <c r="AI113" t="s">
        <v>123</v>
      </c>
      <c r="AO113">
        <f t="shared" ca="1" si="35"/>
        <v>0.22081058333525816</v>
      </c>
      <c r="AP113" t="str">
        <f t="shared" ca="1" si="36"/>
        <v>pics\\Peper_1.jpg</v>
      </c>
      <c r="AR113" t="str">
        <f t="shared" si="41"/>
        <v/>
      </c>
      <c r="AS113" t="str">
        <f t="shared" si="37"/>
        <v/>
      </c>
      <c r="AT113">
        <f t="shared" ca="1" si="31"/>
        <v>0.89163379265338438</v>
      </c>
      <c r="AU113" t="s">
        <v>697</v>
      </c>
      <c r="AV113" t="str">
        <f t="shared" ca="1" si="32"/>
        <v>sound\\Noviy_plod.wav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_Очищен_ли_он?</v>
      </c>
      <c r="BA113" t="e">
        <f>VLOOKUP(Q113,audio_list_stym!$B$2:$BQ$299,68,FALSE)</f>
        <v>#N/A</v>
      </c>
      <c r="BB113" t="str">
        <f t="shared" si="33"/>
        <v>Вы_видите_ГОНИК._Очищен_ли_он?</v>
      </c>
      <c r="BD113" cm="1">
        <f t="array" aca="1" ref="BD113" ca="1">INDEX($L$106:$L$113,(RANK(AT9,$AT$2:$AT$9)))</f>
        <v>2152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VLOOKUP(B114,audio_list_stym!$A$3:$BP$18,41,FALSE)</f>
        <v>16</v>
      </c>
      <c r="F114" t="str">
        <f>VLOOKUP(E114,metki!$A$2:$B$9,2,FALSE)</f>
        <v>импл_новые_без_названия</v>
      </c>
      <c r="G114" t="str">
        <f t="shared" si="27"/>
        <v>импл_</v>
      </c>
      <c r="H114" t="str">
        <f>VLOOKUP(B114,audio_list_stym!$A$3:$AJ$18,9,FALSE)</f>
        <v>Ackee</v>
      </c>
      <c r="I114" t="s">
        <v>688</v>
      </c>
      <c r="J114" t="str">
        <f t="shared" si="28"/>
        <v>Ackee_1</v>
      </c>
      <c r="L114">
        <f>VLOOKUP(J114,total_visual_stym!$A$2:$D$129,2,FALSE)</f>
        <v>2065</v>
      </c>
      <c r="M114" t="str">
        <f>VLOOKUP(J114,total_visual_stym!$A$2:$D$129,3,FALSE)</f>
        <v>pics\\Ackee_1.jpg</v>
      </c>
      <c r="N114">
        <f>VLOOKUP(J114,total_visual_stym!$A$1:$D$129,4,FALSE)</f>
        <v>208</v>
      </c>
      <c r="P114">
        <f>IF(G114="экспл",0,IF(G114="импл_",VLOOKUP(J114,quest_импл!$A$1:$J$129,7,FALSE),0))</f>
        <v>225</v>
      </c>
      <c r="Q114" t="str">
        <f>IF(G114="экспл",0,IF(G114="импл_",VLOOKUP(J114,quest_импл!$A$1:$J$129,8,FALSE),0))</f>
        <v>sound\\Sushenniy_li.wav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нет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2060</v>
      </c>
      <c r="AD114" t="str">
        <f t="shared" ca="1" si="38"/>
        <v>pics\\Tomat_4.jpg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9"/>
        <v>pics\\Tomat_4.jpg</v>
      </c>
      <c r="AI114" t="s">
        <v>86</v>
      </c>
      <c r="AO114">
        <f t="shared" ca="1" si="35"/>
        <v>7.4923210438308296E-2</v>
      </c>
      <c r="AP114" t="str">
        <f t="shared" ca="1" si="36"/>
        <v>pics\\Tomat_4.jpg</v>
      </c>
      <c r="AR114" t="str">
        <f t="shared" si="41"/>
        <v/>
      </c>
      <c r="AS114" t="str">
        <f t="shared" ca="1" si="37"/>
        <v>pics\\Tomat_4.jpg</v>
      </c>
      <c r="AT114">
        <f t="shared" ca="1" si="31"/>
        <v>0.76464873671158295</v>
      </c>
      <c r="AU114" t="s">
        <v>697</v>
      </c>
      <c r="AV114" t="str">
        <f t="shared" ca="1" si="32"/>
        <v>sound\\Noviy_plod.wav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_Сушеный_ли_</v>
      </c>
      <c r="BB114" t="str">
        <f t="shared" si="33"/>
        <v>_Сушеный_ли_XXXXX?</v>
      </c>
      <c r="BC114">
        <f>A114</f>
        <v>1215</v>
      </c>
      <c r="BD114" cm="1">
        <f t="array" aca="1" ref="BD114" ca="1">INDEX($L$114:$L$121,(RANK(AT2,$AT$2:$AT$9)))</f>
        <v>2066</v>
      </c>
      <c r="BE114" cm="1">
        <f t="array" aca="1" ref="BE114" ca="1">INDEX(BD66:BD81,(RANK(AT8,$AT$2:$AT$17)))</f>
        <v>2089</v>
      </c>
      <c r="BF114" cm="1">
        <f t="array" aca="1" ref="BF114" ca="1">INDEX(BD82:BD97,(RANK(AT8,$AT$2:$AT$9)))</f>
        <v>2119</v>
      </c>
      <c r="BG114" cm="1">
        <f t="array" aca="1" ref="BG114" ca="1">INDEX(BD98:BD113,(RANK(AT8,$AT$2:$AT$9)))</f>
        <v>2143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VLOOKUP(B115,audio_list_stym!$A$3:$BP$18,41,FALSE)</f>
        <v>16</v>
      </c>
      <c r="F115" t="str">
        <f>VLOOKUP(E115,metki!$A$2:$B$9,2,FALSE)</f>
        <v>импл_новые_без_названия</v>
      </c>
      <c r="G115" t="str">
        <f t="shared" si="27"/>
        <v>импл_</v>
      </c>
      <c r="H115" t="str">
        <f>VLOOKUP(B115,audio_list_stym!$A$3:$AJ$18,9,FALSE)</f>
        <v>Ackee</v>
      </c>
      <c r="I115" t="s">
        <v>689</v>
      </c>
      <c r="J115" t="str">
        <f t="shared" si="28"/>
        <v>Ackee_2</v>
      </c>
      <c r="L115">
        <f>VLOOKUP(J115,total_visual_stym!$A$2:$D$129,2,FALSE)</f>
        <v>2066</v>
      </c>
      <c r="M115" t="str">
        <f>VLOOKUP(J115,total_visual_stym!$A$2:$D$129,3,FALSE)</f>
        <v>pics\\Ackee_2.jpg</v>
      </c>
      <c r="N115">
        <f>VLOOKUP(J115,total_visual_stym!$A$1:$D$129,4,FALSE)</f>
        <v>208</v>
      </c>
      <c r="P115">
        <f>IF(G115="экспл",0,IF(G115="импл_",VLOOKUP(J115,quest_импл!$A$1:$J$129,7,FALSE),0))</f>
        <v>226</v>
      </c>
      <c r="Q115" t="str">
        <f>IF(G115="экспл",0,IF(G115="импл_",VLOOKUP(J115,quest_импл!$A$1:$J$129,8,FALSE),0))</f>
        <v>sound\\S_vetochkoy_li.wav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2002</v>
      </c>
      <c r="AD115" t="str">
        <f t="shared" ca="1" si="38"/>
        <v>pics\\Banan_2.jpg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9"/>
        <v>pics\\Banan_2.jpg</v>
      </c>
      <c r="AI115" t="s">
        <v>87</v>
      </c>
      <c r="AO115">
        <f t="shared" ca="1" si="35"/>
        <v>0.96444040105279349</v>
      </c>
      <c r="AP115" t="str">
        <f t="shared" ca="1" si="36"/>
        <v>pics\\Banan_2.jpg</v>
      </c>
      <c r="AR115" t="str">
        <f t="shared" si="41"/>
        <v/>
      </c>
      <c r="AS115" t="str">
        <f t="shared" ca="1" si="37"/>
        <v>pics\\Banan_2.jpg</v>
      </c>
      <c r="AT115">
        <f t="shared" ca="1" si="31"/>
        <v>0.22338189573691047</v>
      </c>
      <c r="AU115" t="s">
        <v>697</v>
      </c>
      <c r="AV115" t="str">
        <f t="shared" ca="1" si="32"/>
        <v>sound\\Redkiy_plod.wav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_С_веточкой_ли_</v>
      </c>
      <c r="BB115" t="str">
        <f t="shared" si="33"/>
        <v>_С_веточкой_ли_XXXXX?</v>
      </c>
      <c r="BD115" cm="1">
        <f t="array" aca="1" ref="BD115" ca="1">INDEX($L$114:$L$121,(RANK(AT3,$AT$2:$AT$9)))</f>
        <v>2068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VLOOKUP(B116,audio_list_stym!$A$3:$BP$18,41,FALSE)</f>
        <v>16</v>
      </c>
      <c r="F116" t="str">
        <f>VLOOKUP(E116,metki!$A$2:$B$9,2,FALSE)</f>
        <v>импл_новые_без_названия</v>
      </c>
      <c r="G116" t="str">
        <f t="shared" si="27"/>
        <v>импл_</v>
      </c>
      <c r="H116" t="str">
        <f>VLOOKUP(B116,audio_list_stym!$A$3:$AJ$18,9,FALSE)</f>
        <v>Ackee</v>
      </c>
      <c r="I116" t="s">
        <v>690</v>
      </c>
      <c r="J116" t="str">
        <f t="shared" si="28"/>
        <v>Ackee_3</v>
      </c>
      <c r="L116">
        <f>VLOOKUP(J116,total_visual_stym!$A$2:$D$129,2,FALSE)</f>
        <v>2067</v>
      </c>
      <c r="M116" t="str">
        <f>VLOOKUP(J116,total_visual_stym!$A$2:$D$129,3,FALSE)</f>
        <v>pics\\Ackee_3.jpg</v>
      </c>
      <c r="N116">
        <f>VLOOKUP(J116,total_visual_stym!$A$1:$D$129,4,FALSE)</f>
        <v>208</v>
      </c>
      <c r="P116">
        <f>IF(G116="экспл",0,IF(G116="импл_",VLOOKUP(J116,quest_импл!$A$1:$J$129,7,FALSE),0))</f>
        <v>227</v>
      </c>
      <c r="Q116" t="str">
        <f>IF(G116="экспл",0,IF(G116="импл_",VLOOKUP(J116,quest_импл!$A$1:$J$129,8,FALSE),0))</f>
        <v>sound\\Rasskrit_li.wav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да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2026</v>
      </c>
      <c r="AD116" t="str">
        <f t="shared" ca="1" si="38"/>
        <v>pics\\Kokos_2.jpg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9"/>
        <v>pics\\Kokos_2.jpg</v>
      </c>
      <c r="AI116" t="s">
        <v>88</v>
      </c>
      <c r="AO116">
        <f t="shared" ca="1" si="35"/>
        <v>0.49328857998410924</v>
      </c>
      <c r="AP116" t="str">
        <f t="shared" ca="1" si="36"/>
        <v>pics\\Kokos_2.jpg</v>
      </c>
      <c r="AR116" t="str">
        <f t="shared" si="41"/>
        <v/>
      </c>
      <c r="AS116" t="str">
        <f t="shared" ca="1" si="37"/>
        <v>pics\\Kokos_2.jpg</v>
      </c>
      <c r="AT116">
        <f t="shared" ca="1" si="31"/>
        <v>0.87221466817394377</v>
      </c>
      <c r="AU116" t="s">
        <v>697</v>
      </c>
      <c r="AV116" t="str">
        <f t="shared" ca="1" si="32"/>
        <v>sound\\Noviy_plod.wav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_Раскрыт_ли_</v>
      </c>
      <c r="BB116" t="str">
        <f t="shared" si="33"/>
        <v>_Раскрыт_ли_XXXXX?</v>
      </c>
      <c r="BD116" cm="1">
        <f t="array" aca="1" ref="BD116" ca="1">INDEX($L$114:$L$121,(RANK(AT4,$AT$2:$AT$9)))</f>
        <v>2070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VLOOKUP(B117,audio_list_stym!$A$3:$BP$18,41,FALSE)</f>
        <v>16</v>
      </c>
      <c r="F117" t="str">
        <f>VLOOKUP(E117,metki!$A$2:$B$9,2,FALSE)</f>
        <v>импл_новые_без_названия</v>
      </c>
      <c r="G117" t="str">
        <f t="shared" si="27"/>
        <v>импл_</v>
      </c>
      <c r="H117" t="str">
        <f>VLOOKUP(B117,audio_list_stym!$A$3:$AJ$18,9,FALSE)</f>
        <v>Ackee</v>
      </c>
      <c r="I117" t="s">
        <v>691</v>
      </c>
      <c r="J117" t="str">
        <f t="shared" si="28"/>
        <v>Ackee_4</v>
      </c>
      <c r="L117">
        <f>VLOOKUP(J117,total_visual_stym!$A$2:$D$129,2,FALSE)</f>
        <v>2068</v>
      </c>
      <c r="M117" t="str">
        <f>VLOOKUP(J117,total_visual_stym!$A$2:$D$129,3,FALSE)</f>
        <v>pics\\Ackee_4.jpg</v>
      </c>
      <c r="N117">
        <f>VLOOKUP(J117,total_visual_stym!$A$1:$D$129,4,FALSE)</f>
        <v>208</v>
      </c>
      <c r="P117">
        <f>IF(G117="экспл",0,IF(G117="импл_",VLOOKUP(J117,quest_импл!$A$1:$J$129,7,FALSE),0))</f>
        <v>228</v>
      </c>
      <c r="Q117" t="str">
        <f>IF(G117="экспл",0,IF(G117="импл_",VLOOKUP(J117,quest_импл!$A$1:$J$129,8,FALSE),0))</f>
        <v>sound\\Pushistiy_li.wav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2045</v>
      </c>
      <c r="AD117" t="str">
        <f t="shared" ca="1" si="38"/>
        <v>pics\\Peper_5.jpg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9"/>
        <v>pics\\Peper_5.jpg</v>
      </c>
      <c r="AI117" t="s">
        <v>89</v>
      </c>
      <c r="AO117">
        <f t="shared" ca="1" si="35"/>
        <v>0.18255008322974497</v>
      </c>
      <c r="AP117" t="str">
        <f t="shared" ca="1" si="36"/>
        <v>pics\\Peper_5.jpg</v>
      </c>
      <c r="AR117" t="str">
        <f t="shared" si="41"/>
        <v/>
      </c>
      <c r="AS117" t="str">
        <f t="shared" ca="1" si="37"/>
        <v>pics\\Peper_5.jpg</v>
      </c>
      <c r="AT117">
        <f t="shared" ca="1" si="31"/>
        <v>0.41050295989202135</v>
      </c>
      <c r="AU117" t="s">
        <v>697</v>
      </c>
      <c r="AV117" t="str">
        <f t="shared" ca="1" si="32"/>
        <v>sound\\Redkiy_plod.wav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_Пушистый_ли_</v>
      </c>
      <c r="BB117" t="str">
        <f t="shared" si="33"/>
        <v>_Пушистый_ли_XXXXX?</v>
      </c>
      <c r="BD117" cm="1">
        <f t="array" aca="1" ref="BD117" ca="1">INDEX($L$114:$L$121,(RANK(AT5,$AT$2:$AT$9)))</f>
        <v>2065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VLOOKUP(B118,audio_list_stym!$A$3:$BP$18,41,FALSE)</f>
        <v>16</v>
      </c>
      <c r="F118" t="str">
        <f>VLOOKUP(E118,metki!$A$2:$B$9,2,FALSE)</f>
        <v>импл_новые_без_названия</v>
      </c>
      <c r="G118" t="str">
        <f t="shared" si="27"/>
        <v>импл_</v>
      </c>
      <c r="H118" t="str">
        <f>VLOOKUP(B118,audio_list_stym!$A$3:$AJ$18,9,FALSE)</f>
        <v>Ackee</v>
      </c>
      <c r="I118" t="s">
        <v>692</v>
      </c>
      <c r="J118" t="str">
        <f t="shared" si="28"/>
        <v>Ackee_5</v>
      </c>
      <c r="L118">
        <f>VLOOKUP(J118,total_visual_stym!$A$2:$D$129,2,FALSE)</f>
        <v>2069</v>
      </c>
      <c r="M118" t="str">
        <f>VLOOKUP(J118,total_visual_stym!$A$2:$D$129,3,FALSE)</f>
        <v>pics\\Ackee_5.jpg</v>
      </c>
      <c r="N118">
        <f>VLOOKUP(J118,total_visual_stym!$A$1:$D$129,4,FALSE)</f>
        <v>208</v>
      </c>
      <c r="P118">
        <f>IF(G118="экспл",0,IF(G118="импл_",VLOOKUP(J118,quest_импл!$A$1:$J$129,7,FALSE),0))</f>
        <v>229</v>
      </c>
      <c r="Q118" t="str">
        <f>IF(G118="экспл",0,IF(G118="импл_",VLOOKUP(J118,quest_импл!$A$1:$J$129,8,FALSE),0))</f>
        <v>sound\\Kvadratniy_li.wav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2023</v>
      </c>
      <c r="AD118" t="str">
        <f t="shared" ca="1" si="38"/>
        <v>pics\\Goroh_7.jpg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9"/>
        <v>pics\\Goroh_7.jpg</v>
      </c>
      <c r="AI118" t="s">
        <v>90</v>
      </c>
      <c r="AO118">
        <f t="shared" ca="1" si="35"/>
        <v>0.57067338214056873</v>
      </c>
      <c r="AP118" t="str">
        <f t="shared" ca="1" si="36"/>
        <v>pics\\Goroh_7.jpg</v>
      </c>
      <c r="AR118" t="str">
        <f t="shared" si="41"/>
        <v/>
      </c>
      <c r="AS118" t="str">
        <f t="shared" ca="1" si="37"/>
        <v>pics\\Goroh_7.jpg</v>
      </c>
      <c r="AT118">
        <f t="shared" ca="1" si="31"/>
        <v>0.62454880022080006</v>
      </c>
      <c r="AU118" t="s">
        <v>697</v>
      </c>
      <c r="AV118" t="str">
        <f t="shared" ca="1" si="32"/>
        <v>sound\\Noviy_plod.wav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_Квадратный_ли_</v>
      </c>
      <c r="BB118" t="str">
        <f t="shared" si="33"/>
        <v>_Квадратный_ли_XXXXX?</v>
      </c>
      <c r="BD118" cm="1">
        <f t="array" aca="1" ref="BD118" ca="1">INDEX($L$114:$L$121,(RANK(AT6,$AT$2:$AT$9)))</f>
        <v>2067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VLOOKUP(B119,audio_list_stym!$A$3:$BP$18,41,FALSE)</f>
        <v>16</v>
      </c>
      <c r="F119" t="str">
        <f>VLOOKUP(E119,metki!$A$2:$B$9,2,FALSE)</f>
        <v>импл_новые_без_названия</v>
      </c>
      <c r="G119" t="str">
        <f t="shared" si="27"/>
        <v>импл_</v>
      </c>
      <c r="H119" t="str">
        <f>VLOOKUP(B119,audio_list_stym!$A$3:$AJ$18,9,FALSE)</f>
        <v>Ackee</v>
      </c>
      <c r="I119" t="s">
        <v>693</v>
      </c>
      <c r="J119" t="str">
        <f t="shared" si="28"/>
        <v>Ackee_6</v>
      </c>
      <c r="L119">
        <f>VLOOKUP(J119,total_visual_stym!$A$2:$D$129,2,FALSE)</f>
        <v>2070</v>
      </c>
      <c r="M119" t="str">
        <f>VLOOKUP(J119,total_visual_stym!$A$2:$D$129,3,FALSE)</f>
        <v>pics\\Ackee_6.jpg</v>
      </c>
      <c r="N119">
        <f>VLOOKUP(J119,total_visual_stym!$A$1:$D$129,4,FALSE)</f>
        <v>208</v>
      </c>
      <c r="P119">
        <f>IF(G119="экспл",0,IF(G119="импл_",VLOOKUP(J119,quest_импл!$A$1:$J$129,7,FALSE),0))</f>
        <v>230</v>
      </c>
      <c r="Q119" t="str">
        <f>IF(G119="экспл",0,IF(G119="импл_",VLOOKUP(J119,quest_импл!$A$1:$J$129,8,FALSE),0))</f>
        <v>sound\\Sklizskiy_li.wav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2035</v>
      </c>
      <c r="AD119" t="str">
        <f t="shared" ca="1" si="38"/>
        <v>pics\\Limon_3.jpg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9"/>
        <v>pics\\Limon_3.jpg</v>
      </c>
      <c r="AI119" t="s">
        <v>91</v>
      </c>
      <c r="AO119">
        <f t="shared" ca="1" si="35"/>
        <v>0.26976940242870362</v>
      </c>
      <c r="AP119" t="str">
        <f t="shared" ca="1" si="36"/>
        <v>pics\\Limon_3.jpg</v>
      </c>
      <c r="AR119" t="str">
        <f t="shared" si="41"/>
        <v/>
      </c>
      <c r="AS119" t="str">
        <f t="shared" ca="1" si="37"/>
        <v>pics\\Limon_3.jpg</v>
      </c>
      <c r="AT119">
        <f t="shared" ca="1" si="31"/>
        <v>0.74097132967799961</v>
      </c>
      <c r="AU119" t="s">
        <v>697</v>
      </c>
      <c r="AV119" t="str">
        <f t="shared" ca="1" si="32"/>
        <v>sound\\Noviy_plod.wav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_Склизкий_ли_</v>
      </c>
      <c r="BB119" t="str">
        <f t="shared" si="33"/>
        <v>_Склизкий_ли_XXXXX?</v>
      </c>
      <c r="BD119" cm="1">
        <f t="array" aca="1" ref="BD119" ca="1">INDEX($L$114:$L$121,(RANK(AT7,$AT$2:$AT$9)))</f>
        <v>2069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VLOOKUP(B120,audio_list_stym!$A$3:$BP$18,41,FALSE)</f>
        <v>16</v>
      </c>
      <c r="F120" t="str">
        <f>VLOOKUP(E120,metki!$A$2:$B$9,2,FALSE)</f>
        <v>импл_новые_без_названия</v>
      </c>
      <c r="G120" t="str">
        <f t="shared" si="27"/>
        <v>импл_</v>
      </c>
      <c r="H120" t="str">
        <f>VLOOKUP(B120,audio_list_stym!$A$3:$AJ$18,9,FALSE)</f>
        <v>Ackee</v>
      </c>
      <c r="I120" t="s">
        <v>694</v>
      </c>
      <c r="J120" t="str">
        <f t="shared" si="28"/>
        <v>Ackee_7</v>
      </c>
      <c r="L120">
        <f>VLOOKUP(J120,total_visual_stym!$A$2:$D$129,2,FALSE)</f>
        <v>2071</v>
      </c>
      <c r="M120" t="str">
        <f>VLOOKUP(J120,total_visual_stym!$A$2:$D$129,3,FALSE)</f>
        <v>pics\\Ackee_7.jpg</v>
      </c>
      <c r="N120">
        <f>VLOOKUP(J120,total_visual_stym!$A$1:$D$129,4,FALSE)</f>
        <v>208</v>
      </c>
      <c r="P120">
        <f>IF(G120="экспл",0,IF(G120="импл_",VLOOKUP(J120,quest_импл!$A$1:$J$129,7,FALSE),0))</f>
        <v>231</v>
      </c>
      <c r="Q120" t="str">
        <f>IF(G120="экспл",0,IF(G120="импл_",VLOOKUP(J120,quest_импл!$A$1:$J$129,8,FALSE),0))</f>
        <v>sound\\Uvyadshiy_li.wav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да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2027</v>
      </c>
      <c r="AD120" t="str">
        <f t="shared" ca="1" si="38"/>
        <v>pics\\Kokos_3.jpg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9"/>
        <v>pics\\Kokos_3.jpg</v>
      </c>
      <c r="AI120" t="s">
        <v>92</v>
      </c>
      <c r="AO120">
        <f t="shared" ca="1" si="35"/>
        <v>0.49291693444722662</v>
      </c>
      <c r="AP120" t="str">
        <f t="shared" ca="1" si="36"/>
        <v>pics\\Kokos_3.jpg</v>
      </c>
      <c r="AR120" t="str">
        <f t="shared" si="41"/>
        <v/>
      </c>
      <c r="AS120" t="str">
        <f t="shared" ca="1" si="37"/>
        <v>pics\\Kokos_3.jpg</v>
      </c>
      <c r="AT120">
        <f t="shared" ca="1" si="31"/>
        <v>0.43406084563919822</v>
      </c>
      <c r="AU120" t="s">
        <v>697</v>
      </c>
      <c r="AV120" t="str">
        <f t="shared" ca="1" si="32"/>
        <v>sound\\Noviy_plod.wav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_Увядший_ли_</v>
      </c>
      <c r="BB120" t="str">
        <f t="shared" si="33"/>
        <v>_Увядший_ли_XXXXX?</v>
      </c>
      <c r="BD120" cm="1">
        <f t="array" aca="1" ref="BD120" ca="1">INDEX($L$114:$L$121,(RANK(AT8,$AT$2:$AT$9)))</f>
        <v>2071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VLOOKUP(B121,audio_list_stym!$A$3:$BP$18,41,FALSE)</f>
        <v>16</v>
      </c>
      <c r="F121" t="str">
        <f>VLOOKUP(E121,metki!$A$2:$B$9,2,FALSE)</f>
        <v>импл_новые_без_названия</v>
      </c>
      <c r="G121" t="str">
        <f t="shared" si="27"/>
        <v>импл_</v>
      </c>
      <c r="H121" t="str">
        <f>VLOOKUP(B121,audio_list_stym!$A$3:$AJ$18,9,FALSE)</f>
        <v>Ackee</v>
      </c>
      <c r="I121" t="s">
        <v>695</v>
      </c>
      <c r="J121" t="str">
        <f t="shared" si="28"/>
        <v>Ackee_8</v>
      </c>
      <c r="L121">
        <f>VLOOKUP(J121,total_visual_stym!$A$2:$D$129,2,FALSE)</f>
        <v>2072</v>
      </c>
      <c r="M121" t="str">
        <f>VLOOKUP(J121,total_visual_stym!$A$2:$D$129,3,FALSE)</f>
        <v>pics\\Ackee_8.jpg</v>
      </c>
      <c r="N121">
        <f>VLOOKUP(J121,total_visual_stym!$A$1:$D$129,4,FALSE)</f>
        <v>208</v>
      </c>
      <c r="P121">
        <f>IF(G121="экспл",0,IF(G121="импл_",VLOOKUP(J121,quest_импл!$A$1:$J$129,7,FALSE),0))</f>
        <v>232</v>
      </c>
      <c r="Q121" t="str">
        <f>IF(G121="экспл",0,IF(G121="импл_",VLOOKUP(J121,quest_импл!$A$1:$J$129,8,FALSE),0))</f>
        <v>sound\\Raznocvetniy_li.wav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2010</v>
      </c>
      <c r="AD121" t="str">
        <f t="shared" ca="1" si="38"/>
        <v>pics\\Finik_2.jpg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9"/>
        <v>pics\\Finik_2.jpg</v>
      </c>
      <c r="AI121" t="s">
        <v>93</v>
      </c>
      <c r="AO121">
        <f t="shared" ca="1" si="35"/>
        <v>0.76263119452101302</v>
      </c>
      <c r="AP121" t="str">
        <f t="shared" ca="1" si="36"/>
        <v>pics\\Finik_2.jpg</v>
      </c>
      <c r="AR121" t="str">
        <f>IF(AH121="sound\\Ogorod",AP49,"")</f>
        <v/>
      </c>
      <c r="AS121" t="str">
        <f t="shared" ca="1" si="37"/>
        <v>pics\\Finik_2.jpg</v>
      </c>
      <c r="AT121">
        <f t="shared" ca="1" si="31"/>
        <v>0.17892067095904951</v>
      </c>
      <c r="AU121" t="s">
        <v>697</v>
      </c>
      <c r="AV121" t="str">
        <f t="shared" ca="1" si="32"/>
        <v>sound\\Redkiy_plod.wav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_Разноцветный_ли_</v>
      </c>
      <c r="BB121" t="str">
        <f t="shared" si="33"/>
        <v>_Разноцветный_ли_XXXXX?</v>
      </c>
      <c r="BD121" cm="1">
        <f t="array" aca="1" ref="BD121" ca="1">INDEX($L$114:$L$121,(RANK(AT9,$AT$2:$AT$9)))</f>
        <v>2072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VLOOKUP(B122,audio_list_stym!$A$3:$BP$18,41,FALSE)</f>
        <v>17</v>
      </c>
      <c r="F122" t="str">
        <f>VLOOKUP(E122,metki!$A$2:$B$9,2,FALSE)</f>
        <v>экспл_новые_без_названия</v>
      </c>
      <c r="G122" t="str">
        <f t="shared" si="27"/>
        <v>экспл</v>
      </c>
      <c r="H122" t="str">
        <f>VLOOKUP(B122,audio_list_stym!$A$3:$AJ$18,9,FALSE)</f>
        <v>Ake</v>
      </c>
      <c r="I122" t="s">
        <v>688</v>
      </c>
      <c r="J122" t="str">
        <f t="shared" si="28"/>
        <v>Ake_1</v>
      </c>
      <c r="L122">
        <f>VLOOKUP(J122,total_visual_stym!$A$2:$D$129,2,FALSE)</f>
        <v>2073</v>
      </c>
      <c r="M122" t="str">
        <f>VLOOKUP(J122,total_visual_stym!$A$2:$D$129,3,FALSE)</f>
        <v>pics\\Ake_1.jpg</v>
      </c>
      <c r="N122">
        <f>VLOOKUP(J122,total_visual_stym!$A$1:$D$129,4,FALSE)</f>
        <v>209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105</v>
      </c>
      <c r="Z122" t="str">
        <f>IF(G122="экспл",VLOOKUP(J122,quest_экспл!$A$1:$N$129,12,FALSE),IF(G122="импл_",0,0))</f>
        <v>sound\\On_imeet_myakot.wav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2185</v>
      </c>
      <c r="AD122" t="str">
        <f t="shared" ca="1" si="38"/>
        <v>pics\\dis31.jpg</v>
      </c>
      <c r="AE122" s="22" t="str">
        <f t="array" aca="1" ref="AE122" ca="1">IF(G122="экспл",INDEX(total_visual_stym!$C$146:$C$209,(RANK(total_visual_stym!E202,total_visual_stym!$E$146:$E$209))),0)</f>
        <v>pics\\dis31.jpg</v>
      </c>
      <c r="AF122" s="22" t="str">
        <f t="shared" si="39"/>
        <v/>
      </c>
      <c r="AI122" t="s">
        <v>124</v>
      </c>
      <c r="AO122">
        <f t="shared" ca="1" si="35"/>
        <v>8.2896611573738732E-2</v>
      </c>
      <c r="AP122" t="str">
        <f t="shared" ca="1" si="36"/>
        <v>pics\\Tomat_2.jpg</v>
      </c>
      <c r="AR122" t="str">
        <f t="shared" ref="AR122:AR129" si="42">IF(AH122="sound\\Ogorod",AP50,"")</f>
        <v/>
      </c>
      <c r="AS122" t="str">
        <f t="shared" si="37"/>
        <v/>
      </c>
      <c r="AT122">
        <f t="shared" ca="1" si="31"/>
        <v>0.70700214723034172</v>
      </c>
      <c r="AU122" t="s">
        <v>697</v>
      </c>
      <c r="AV122" t="str">
        <f t="shared" ca="1" si="32"/>
        <v>sound\\Noviy_plod.wav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_Он_имеет_мякоть?</v>
      </c>
      <c r="BA122" t="e">
        <f>VLOOKUP(Q122,audio_list_stym!$B$2:$BQ$299,68,FALSE)</f>
        <v>#N/A</v>
      </c>
      <c r="BB122" t="str">
        <f t="shared" si="33"/>
        <v>На_экране_XXXXX._Он_имеет_мякоть?</v>
      </c>
      <c r="BC122">
        <f>A122</f>
        <v>1216</v>
      </c>
      <c r="BD122" cm="1">
        <f t="array" aca="1" ref="BD122" ca="1">INDEX($L$122:$L$129,(RANK(AT2,$AT$2:$AT$9)))</f>
        <v>2074</v>
      </c>
      <c r="BE122" cm="1">
        <f t="array" aca="1" ref="BE122" ca="1">INDEX(BD66:BD81,(RANK(AT9,$AT$2:$AT$17)))</f>
        <v>2093</v>
      </c>
      <c r="BF122" cm="1">
        <f t="array" aca="1" ref="BF122" ca="1">INDEX(BD90:BD105,(RANK(AT9,$AT$2:$AT$17)))</f>
        <v>2141</v>
      </c>
      <c r="BG122" cm="1">
        <f t="array" aca="1" ref="BG122" ca="1">INDEX(BD106:BD121,(RANK(AT9,$AT$2:$AT$17)))</f>
        <v>2069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VLOOKUP(B123,audio_list_stym!$A$3:$BP$18,41,FALSE)</f>
        <v>17</v>
      </c>
      <c r="F123" t="str">
        <f>VLOOKUP(E123,metki!$A$2:$B$9,2,FALSE)</f>
        <v>экспл_новые_без_названия</v>
      </c>
      <c r="G123" t="str">
        <f t="shared" si="27"/>
        <v>экспл</v>
      </c>
      <c r="H123" t="str">
        <f>VLOOKUP(B123,audio_list_stym!$A$3:$AJ$18,9,FALSE)</f>
        <v>Ake</v>
      </c>
      <c r="I123" t="s">
        <v>689</v>
      </c>
      <c r="J123" t="str">
        <f t="shared" si="28"/>
        <v>Ake_2</v>
      </c>
      <c r="L123">
        <f>VLOOKUP(J123,total_visual_stym!$A$2:$D$129,2,FALSE)</f>
        <v>2074</v>
      </c>
      <c r="M123" t="str">
        <f>VLOOKUP(J123,total_visual_stym!$A$2:$D$129,3,FALSE)</f>
        <v>pics\\Ake_2.jpg</v>
      </c>
      <c r="N123">
        <f>VLOOKUP(J123,total_visual_stym!$A$1:$D$129,4,FALSE)</f>
        <v>209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106</v>
      </c>
      <c r="Z123" t="str">
        <f>IF(G123="экспл",VLOOKUP(J123,quest_экспл!$A$1:$N$129,12,FALSE),IF(G123="импл_",0,0))</f>
        <v>sound\\Prodolgovatiy_li_on.wav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2227</v>
      </c>
      <c r="AD123" t="str">
        <f t="shared" ca="1" si="38"/>
        <v>pics\\dis39.jpg</v>
      </c>
      <c r="AE123" s="22" t="str">
        <f t="array" aca="1" ref="AE123" ca="1">IF(G123="экспл",INDEX(total_visual_stym!$C$146:$C$209,(RANK(total_visual_stym!E203,total_visual_stym!$E$146:$E$209))),0)</f>
        <v>pics\\dis39.jpg</v>
      </c>
      <c r="AF123" s="22" t="str">
        <f t="shared" si="39"/>
        <v/>
      </c>
      <c r="AI123" t="s">
        <v>125</v>
      </c>
      <c r="AO123">
        <f t="shared" ca="1" si="35"/>
        <v>1.6184476941459858E-2</v>
      </c>
      <c r="AP123" t="str">
        <f t="shared" ca="1" si="36"/>
        <v>pics\\Tomat_8.jpg</v>
      </c>
      <c r="AR123" t="str">
        <f t="shared" si="42"/>
        <v/>
      </c>
      <c r="AS123" t="str">
        <f t="shared" si="37"/>
        <v/>
      </c>
      <c r="AT123">
        <f t="shared" ca="1" si="31"/>
        <v>0.91859455891907282</v>
      </c>
      <c r="AU123" t="s">
        <v>697</v>
      </c>
      <c r="AV123" t="str">
        <f t="shared" ca="1" si="32"/>
        <v>sound\\Noviy_plod.wav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_Продолговатый_ли_он?</v>
      </c>
      <c r="BA123" t="e">
        <f>VLOOKUP(Q123,audio_list_stym!$B$2:$BQ$299,68,FALSE)</f>
        <v>#N/A</v>
      </c>
      <c r="BB123" t="str">
        <f t="shared" si="33"/>
        <v>Посмотрите,_вот_XXXXX._Продолговатый_ли_он?</v>
      </c>
      <c r="BD123" cm="1">
        <f t="array" aca="1" ref="BD123" ca="1">INDEX($L$122:$L$129,(RANK(AT3,$AT$2:$AT$9)))</f>
        <v>2076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VLOOKUP(B124,audio_list_stym!$A$3:$BP$18,41,FALSE)</f>
        <v>17</v>
      </c>
      <c r="F124" t="str">
        <f>VLOOKUP(E124,metki!$A$2:$B$9,2,FALSE)</f>
        <v>экспл_новые_без_названия</v>
      </c>
      <c r="G124" t="str">
        <f t="shared" si="27"/>
        <v>экспл</v>
      </c>
      <c r="H124" t="str">
        <f>VLOOKUP(B124,audio_list_stym!$A$3:$AJ$18,9,FALSE)</f>
        <v>Ake</v>
      </c>
      <c r="I124" t="s">
        <v>690</v>
      </c>
      <c r="J124" t="str">
        <f t="shared" si="28"/>
        <v>Ake_3</v>
      </c>
      <c r="L124">
        <f>VLOOKUP(J124,total_visual_stym!$A$2:$D$129,2,FALSE)</f>
        <v>2075</v>
      </c>
      <c r="M124" t="str">
        <f>VLOOKUP(J124,total_visual_stym!$A$2:$D$129,3,FALSE)</f>
        <v>pics\\Ake_3.jpg</v>
      </c>
      <c r="N124">
        <f>VLOOKUP(J124,total_visual_stym!$A$1:$D$129,4,FALSE)</f>
        <v>209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107</v>
      </c>
      <c r="Z124" t="str">
        <f>IF(G124="экспл",VLOOKUP(J124,quest_экспл!$A$1:$N$129,12,FALSE),IF(G124="импл_",0,0))</f>
        <v>sound\\Pyatnistiy_li_on.wav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2172</v>
      </c>
      <c r="AD124" t="str">
        <f t="shared" ca="1" si="38"/>
        <v>pics\\dis23.jpg</v>
      </c>
      <c r="AE124" s="22" t="str">
        <f t="array" aca="1" ref="AE124" ca="1">IF(G124="экспл",INDEX(total_visual_stym!$C$146:$C$209,(RANK(total_visual_stym!E204,total_visual_stym!$E$146:$E$209))),0)</f>
        <v>pics\\dis23.jpg</v>
      </c>
      <c r="AF124" s="22" t="str">
        <f t="shared" si="39"/>
        <v/>
      </c>
      <c r="AI124" t="s">
        <v>126</v>
      </c>
      <c r="AO124">
        <f t="shared" ca="1" si="35"/>
        <v>0.269188161698104</v>
      </c>
      <c r="AP124" t="str">
        <f t="shared" ca="1" si="36"/>
        <v>pics\\Limon_4.jpg</v>
      </c>
      <c r="AR124" t="str">
        <f t="shared" si="42"/>
        <v/>
      </c>
      <c r="AS124" t="str">
        <f t="shared" si="37"/>
        <v/>
      </c>
      <c r="AT124">
        <f t="shared" ca="1" si="31"/>
        <v>0.27336863884170681</v>
      </c>
      <c r="AU124" t="s">
        <v>697</v>
      </c>
      <c r="AV124" t="str">
        <f t="shared" ca="1" si="32"/>
        <v>sound\\Redkiy_plod.wav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_Пятнистый_ли_он?</v>
      </c>
      <c r="BA124" t="e">
        <f>VLOOKUP(Q124,audio_list_stym!$B$2:$BQ$299,68,FALSE)</f>
        <v>#N/A</v>
      </c>
      <c r="BB124" t="str">
        <f t="shared" si="33"/>
        <v>Вот_XXXXX._Пятнистый_ли_он?</v>
      </c>
      <c r="BD124" cm="1">
        <f t="array" aca="1" ref="BD124" ca="1">INDEX($L$122:$L$129,(RANK(AT4,$AT$2:$AT$9)))</f>
        <v>2078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VLOOKUP(B125,audio_list_stym!$A$3:$BP$18,41,FALSE)</f>
        <v>17</v>
      </c>
      <c r="F125" t="str">
        <f>VLOOKUP(E125,metki!$A$2:$B$9,2,FALSE)</f>
        <v>экспл_новые_без_названия</v>
      </c>
      <c r="G125" t="str">
        <f t="shared" si="27"/>
        <v>экспл</v>
      </c>
      <c r="H125" t="str">
        <f>VLOOKUP(B125,audio_list_stym!$A$3:$AJ$18,9,FALSE)</f>
        <v>Ake</v>
      </c>
      <c r="I125" t="s">
        <v>691</v>
      </c>
      <c r="J125" t="str">
        <f t="shared" si="28"/>
        <v>Ake_4</v>
      </c>
      <c r="L125">
        <f>VLOOKUP(J125,total_visual_stym!$A$2:$D$129,2,FALSE)</f>
        <v>2076</v>
      </c>
      <c r="M125" t="str">
        <f>VLOOKUP(J125,total_visual_stym!$A$2:$D$129,3,FALSE)</f>
        <v>pics\\Ake_4.jpg</v>
      </c>
      <c r="N125">
        <f>VLOOKUP(J125,total_visual_stym!$A$1:$D$129,4,FALSE)</f>
        <v>209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108</v>
      </c>
      <c r="Z125" t="str">
        <f>IF(G125="экспл",VLOOKUP(J125,quest_экспл!$A$1:$N$129,12,FALSE),IF(G125="импл_",0,0))</f>
        <v>sound\\On_s_kozhuroy.wav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2224</v>
      </c>
      <c r="AD125" t="str">
        <f t="shared" ca="1" si="38"/>
        <v>pics\\dis29.jpg</v>
      </c>
      <c r="AE125" s="22" t="str">
        <f t="array" aca="1" ref="AE125" ca="1">IF(G125="экспл",INDEX(total_visual_stym!$C$146:$C$209,(RANK(total_visual_stym!E205,total_visual_stym!$E$146:$E$209))),0)</f>
        <v>pics\\dis29.jpg</v>
      </c>
      <c r="AF125" s="22" t="str">
        <f t="shared" si="39"/>
        <v/>
      </c>
      <c r="AI125" t="s">
        <v>127</v>
      </c>
      <c r="AO125">
        <f t="shared" ca="1" si="35"/>
        <v>0.7513992720726016</v>
      </c>
      <c r="AP125" t="str">
        <f t="shared" ca="1" si="36"/>
        <v>pics\\Finik_4.jpg</v>
      </c>
      <c r="AR125" t="str">
        <f t="shared" si="42"/>
        <v/>
      </c>
      <c r="AS125" t="str">
        <f t="shared" si="37"/>
        <v/>
      </c>
      <c r="AT125">
        <f t="shared" ca="1" si="31"/>
        <v>0.17408978250091567</v>
      </c>
      <c r="AU125" t="s">
        <v>697</v>
      </c>
      <c r="AV125" t="str">
        <f t="shared" ca="1" si="32"/>
        <v>sound\\Redkiy_plod.wav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_Он_с_кожурой?</v>
      </c>
      <c r="BA125" t="e">
        <f>VLOOKUP(Q125,audio_list_stym!$B$2:$BQ$299,68,FALSE)</f>
        <v>#N/A</v>
      </c>
      <c r="BB125" t="str">
        <f t="shared" si="33"/>
        <v>Это_XXXXX._Он_с_кожурой?</v>
      </c>
      <c r="BD125" cm="1">
        <f t="array" aca="1" ref="BD125" ca="1">INDEX($L$122:$L$129,(RANK(AT5,$AT$2:$AT$9)))</f>
        <v>2073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VLOOKUP(B126,audio_list_stym!$A$3:$BP$18,41,FALSE)</f>
        <v>17</v>
      </c>
      <c r="F126" t="str">
        <f>VLOOKUP(E126,metki!$A$2:$B$9,2,FALSE)</f>
        <v>экспл_новые_без_названия</v>
      </c>
      <c r="G126" t="str">
        <f t="shared" si="27"/>
        <v>экспл</v>
      </c>
      <c r="H126" t="str">
        <f>VLOOKUP(B126,audio_list_stym!$A$3:$AJ$18,9,FALSE)</f>
        <v>Ake</v>
      </c>
      <c r="I126" t="s">
        <v>692</v>
      </c>
      <c r="J126" t="str">
        <f t="shared" si="28"/>
        <v>Ake_5</v>
      </c>
      <c r="L126">
        <f>VLOOKUP(J126,total_visual_stym!$A$2:$D$129,2,FALSE)</f>
        <v>2077</v>
      </c>
      <c r="M126" t="str">
        <f>VLOOKUP(J126,total_visual_stym!$A$2:$D$129,3,FALSE)</f>
        <v>pics\\Ake_5.jpg</v>
      </c>
      <c r="N126">
        <f>VLOOKUP(J126,total_visual_stym!$A$1:$D$129,4,FALSE)</f>
        <v>209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109</v>
      </c>
      <c r="Z126" t="str">
        <f>IF(G126="экспл",VLOOKUP(J126,quest_экспл!$A$1:$N$129,12,FALSE),IF(G126="импл_",0,0))</f>
        <v>sound\\Fioletoviy_li_on.wav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2231</v>
      </c>
      <c r="AD126" t="str">
        <f t="shared" ca="1" si="38"/>
        <v>pics\\dis12.jpg</v>
      </c>
      <c r="AE126" s="22" t="str">
        <f t="array" aca="1" ref="AE126" ca="1">IF(G126="экспл",INDEX(total_visual_stym!$C$146:$C$209,(RANK(total_visual_stym!E206,total_visual_stym!$E$146:$E$209))),0)</f>
        <v>pics\\dis12.jpg</v>
      </c>
      <c r="AF126" s="22" t="str">
        <f t="shared" si="39"/>
        <v/>
      </c>
      <c r="AI126" t="s">
        <v>128</v>
      </c>
      <c r="AO126">
        <f t="shared" ca="1" si="35"/>
        <v>0.74827622444508268</v>
      </c>
      <c r="AP126" t="str">
        <f t="shared" ca="1" si="36"/>
        <v>pics\\Finik_5.jpg</v>
      </c>
      <c r="AR126" t="str">
        <f t="shared" si="42"/>
        <v/>
      </c>
      <c r="AS126" t="str">
        <f t="shared" si="37"/>
        <v/>
      </c>
      <c r="AT126">
        <f t="shared" ca="1" si="31"/>
        <v>0.34462449442458587</v>
      </c>
      <c r="AU126" t="s">
        <v>697</v>
      </c>
      <c r="AV126" t="str">
        <f t="shared" ca="1" si="32"/>
        <v>sound\\Redkiy_plod.wav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_Синий_ли_он?</v>
      </c>
      <c r="BA126" t="e">
        <f>VLOOKUP(Q126,audio_list_stym!$B$2:$BQ$299,68,FALSE)</f>
        <v>#N/A</v>
      </c>
      <c r="BB126" t="str">
        <f t="shared" si="33"/>
        <v>На_картинке_XXXXX._Синий_ли_он?</v>
      </c>
      <c r="BD126" cm="1">
        <f t="array" aca="1" ref="BD126" ca="1">INDEX($L$122:$L$129,(RANK(AT6,$AT$2:$AT$9)))</f>
        <v>2075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VLOOKUP(B127,audio_list_stym!$A$3:$BP$18,41,FALSE)</f>
        <v>17</v>
      </c>
      <c r="F127" t="str">
        <f>VLOOKUP(E127,metki!$A$2:$B$9,2,FALSE)</f>
        <v>экспл_новые_без_названия</v>
      </c>
      <c r="G127" t="str">
        <f t="shared" si="27"/>
        <v>экспл</v>
      </c>
      <c r="H127" t="str">
        <f>VLOOKUP(B127,audio_list_stym!$A$3:$AJ$18,9,FALSE)</f>
        <v>Ake</v>
      </c>
      <c r="I127" t="s">
        <v>693</v>
      </c>
      <c r="J127" t="str">
        <f t="shared" si="28"/>
        <v>Ake_6</v>
      </c>
      <c r="L127">
        <f>VLOOKUP(J127,total_visual_stym!$A$2:$D$129,2,FALSE)</f>
        <v>2078</v>
      </c>
      <c r="M127" t="str">
        <f>VLOOKUP(J127,total_visual_stym!$A$2:$D$129,3,FALSE)</f>
        <v>pics\\Ake_6.jpg</v>
      </c>
      <c r="N127">
        <f>VLOOKUP(J127,total_visual_stym!$A$1:$D$129,4,FALSE)</f>
        <v>209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110</v>
      </c>
      <c r="Z127" t="str">
        <f>IF(G127="экспл",VLOOKUP(J127,quest_экспл!$A$1:$N$129,12,FALSE),IF(G127="импл_",0,0))</f>
        <v>sound\\On_s_dolkami.wav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2169</v>
      </c>
      <c r="AD127" t="str">
        <f t="shared" ca="1" si="38"/>
        <v>pics\\dis6.jpg</v>
      </c>
      <c r="AE127" s="22" t="str">
        <f t="array" aca="1" ref="AE127" ca="1">IF(G127="экспл",INDEX(total_visual_stym!$C$146:$C$209,(RANK(total_visual_stym!E207,total_visual_stym!$E$146:$E$209))),0)</f>
        <v>pics\\dis6.jpg</v>
      </c>
      <c r="AF127" s="22" t="str">
        <f t="shared" si="39"/>
        <v/>
      </c>
      <c r="AI127" t="s">
        <v>129</v>
      </c>
      <c r="AO127">
        <f t="shared" ca="1" si="35"/>
        <v>0.41739542250049522</v>
      </c>
      <c r="AP127" t="str">
        <f t="shared" ca="1" si="36"/>
        <v>pics\\Kokos_5.jpg</v>
      </c>
      <c r="AR127" t="str">
        <f t="shared" si="42"/>
        <v/>
      </c>
      <c r="AS127" t="str">
        <f t="shared" si="37"/>
        <v/>
      </c>
      <c r="AT127">
        <f t="shared" ca="1" si="31"/>
        <v>0.61675104810656989</v>
      </c>
      <c r="AU127" t="s">
        <v>697</v>
      </c>
      <c r="AV127" t="str">
        <f t="shared" ca="1" si="32"/>
        <v>sound\\Noviy_plod.wav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_Он_с_дольками?</v>
      </c>
      <c r="BA127" t="e">
        <f>VLOOKUP(Q127,audio_list_stym!$B$2:$BQ$299,68,FALSE)</f>
        <v>#N/A</v>
      </c>
      <c r="BB127" t="str">
        <f t="shared" si="33"/>
        <v>На_мониторе_XXXXX._Он_с_дольками?</v>
      </c>
      <c r="BD127" cm="1">
        <f t="array" aca="1" ref="BD127" ca="1">INDEX($L$122:$L$129,(RANK(AT7,$AT$2:$AT$9)))</f>
        <v>2077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VLOOKUP(B128,audio_list_stym!$A$3:$BP$18,41,FALSE)</f>
        <v>17</v>
      </c>
      <c r="F128" t="str">
        <f>VLOOKUP(E128,metki!$A$2:$B$9,2,FALSE)</f>
        <v>экспл_новые_без_названия</v>
      </c>
      <c r="G128" t="str">
        <f t="shared" si="27"/>
        <v>экспл</v>
      </c>
      <c r="H128" t="str">
        <f>VLOOKUP(B128,audio_list_stym!$A$3:$AJ$18,9,FALSE)</f>
        <v>Ake</v>
      </c>
      <c r="I128" t="s">
        <v>694</v>
      </c>
      <c r="J128" t="str">
        <f t="shared" si="28"/>
        <v>Ake_7</v>
      </c>
      <c r="L128">
        <f>VLOOKUP(J128,total_visual_stym!$A$2:$D$129,2,FALSE)</f>
        <v>2079</v>
      </c>
      <c r="M128" t="str">
        <f>VLOOKUP(J128,total_visual_stym!$A$2:$D$129,3,FALSE)</f>
        <v>pics\\Ake_7.jpg</v>
      </c>
      <c r="N128">
        <f>VLOOKUP(J128,total_visual_stym!$A$1:$D$129,4,FALSE)</f>
        <v>209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111</v>
      </c>
      <c r="Z128" t="str">
        <f>IF(G128="экспл",VLOOKUP(J128,quest_экспл!$A$1:$N$129,12,FALSE),IF(G128="импл_",0,0))</f>
        <v>sound\\On_visushenniy.wav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2208</v>
      </c>
      <c r="AD128" t="str">
        <f t="shared" ca="1" si="38"/>
        <v>pics\\dis45.jpg</v>
      </c>
      <c r="AE128" s="22" t="str">
        <f t="array" aca="1" ref="AE128" ca="1">IF(G128="экспл",INDEX(total_visual_stym!$C$146:$C$209,(RANK(total_visual_stym!E208,total_visual_stym!$E$146:$E$209))),0)</f>
        <v>pics\\dis45.jpg</v>
      </c>
      <c r="AF128" s="22" t="str">
        <f t="shared" si="39"/>
        <v/>
      </c>
      <c r="AI128" t="s">
        <v>130</v>
      </c>
      <c r="AO128">
        <f t="shared" ca="1" si="35"/>
        <v>0.90173784816878122</v>
      </c>
      <c r="AP128" t="str">
        <f t="shared" ca="1" si="36"/>
        <v>pics\\Banan_5.jpg</v>
      </c>
      <c r="AR128" t="str">
        <f t="shared" si="42"/>
        <v/>
      </c>
      <c r="AS128" t="str">
        <f t="shared" si="37"/>
        <v/>
      </c>
      <c r="AT128">
        <f t="shared" ca="1" si="31"/>
        <v>0.77862265343587733</v>
      </c>
      <c r="AU128" t="s">
        <v>697</v>
      </c>
      <c r="AV128" t="str">
        <f t="shared" ca="1" si="32"/>
        <v>sound\\Noviy_plod.wav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_Он_высушенный?</v>
      </c>
      <c r="BA128" t="e">
        <f>VLOOKUP(Q128,audio_list_stym!$B$2:$BQ$299,68,FALSE)</f>
        <v>#N/A</v>
      </c>
      <c r="BB128" t="str">
        <f t="shared" si="33"/>
        <v>Перед_Вами_XXXXX._Он_высушенный?</v>
      </c>
      <c r="BD128" cm="1">
        <f t="array" aca="1" ref="BD128" ca="1">INDEX($L$122:$L$129,(RANK(AT8,$AT$2:$AT$9)))</f>
        <v>2079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VLOOKUP(B129,audio_list_stym!$A$3:$BP$18,41,FALSE)</f>
        <v>17</v>
      </c>
      <c r="F129" t="str">
        <f>VLOOKUP(E129,metki!$A$2:$B$9,2,FALSE)</f>
        <v>экспл_новые_без_названия</v>
      </c>
      <c r="G129" t="str">
        <f t="shared" si="27"/>
        <v>экспл</v>
      </c>
      <c r="H129" t="str">
        <f>VLOOKUP(B129,audio_list_stym!$A$3:$AJ$18,9,FALSE)</f>
        <v>Ake</v>
      </c>
      <c r="I129" t="s">
        <v>695</v>
      </c>
      <c r="J129" t="str">
        <f t="shared" si="28"/>
        <v>Ake_8</v>
      </c>
      <c r="L129">
        <f>VLOOKUP(J129,total_visual_stym!$A$2:$D$129,2,FALSE)</f>
        <v>2080</v>
      </c>
      <c r="M129" t="str">
        <f>VLOOKUP(J129,total_visual_stym!$A$2:$D$129,3,FALSE)</f>
        <v>pics\\Ake_8.jpg</v>
      </c>
      <c r="N129">
        <f>VLOOKUP(J129,total_visual_stym!$A$1:$D$129,4,FALSE)</f>
        <v>209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112</v>
      </c>
      <c r="Z129" t="str">
        <f>IF(G129="экспл",VLOOKUP(J129,quest_экспл!$A$1:$N$129,12,FALSE),IF(G129="импл_",0,0))</f>
        <v>sound\\Myatiy_li_on.wav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2223</v>
      </c>
      <c r="AD129" t="str">
        <f t="shared" ca="1" si="38"/>
        <v>pics\\dis15.jpg</v>
      </c>
      <c r="AE129" s="22" t="str">
        <f t="array" aca="1" ref="AE129" ca="1">IF(G129="экспл",INDEX(total_visual_stym!$C$146:$C$209,(RANK(total_visual_stym!E209,total_visual_stym!$E$146:$E$209))),0)</f>
        <v>pics\\dis15.jpg</v>
      </c>
      <c r="AF129" s="22" t="str">
        <f t="shared" si="39"/>
        <v/>
      </c>
      <c r="AI129" t="s">
        <v>131</v>
      </c>
      <c r="AO129">
        <f t="shared" ca="1" si="35"/>
        <v>0.57302780129531306</v>
      </c>
      <c r="AP129" t="str">
        <f t="shared" ca="1" si="36"/>
        <v>pics\\Goroh_6.jpg</v>
      </c>
      <c r="AR129" t="str">
        <f t="shared" si="42"/>
        <v/>
      </c>
      <c r="AS129" t="str">
        <f t="shared" si="37"/>
        <v/>
      </c>
      <c r="AT129">
        <f t="shared" ca="1" si="31"/>
        <v>0.26501745531665555</v>
      </c>
      <c r="AU129" t="s">
        <v>697</v>
      </c>
      <c r="AV129" t="str">
        <f t="shared" ca="1" si="32"/>
        <v>sound\\Redkiy_plod.wav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_Мятый_ли_он?</v>
      </c>
      <c r="BA129" t="e">
        <f>VLOOKUP(Q129,audio_list_stym!$B$2:$BQ$299,68,FALSE)</f>
        <v>#N/A</v>
      </c>
      <c r="BB129" t="str">
        <f t="shared" si="33"/>
        <v>Вы_видите_XXXXX._Мятый_ли_он?</v>
      </c>
      <c r="BD129" cm="1">
        <f t="array" aca="1" ref="BD129" ca="1">INDEX($L$122:$L$129,(RANK(AT9,$AT$2:$AT$9)))</f>
        <v>2080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500-000000000000}"/>
  <pageMargins left="0.7" right="0.7" top="0.75" bottom="0.75" header="0.3" footer="0.3"/>
  <pageSetup paperSize="9"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H161"/>
  <sheetViews>
    <sheetView topLeftCell="AT1" zoomScale="57" zoomScaleNormal="57" zoomScaleSheetLayoutView="40" workbookViewId="0">
      <selection activeCell="BC1" sqref="BC1:BH1048576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8" max="8" width="9" customWidth="1"/>
    <col min="13" max="13" width="18.6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1" customWidth="1"/>
    <col min="40" max="40" width="12.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VLOOKUP(B2,audio_list_stym!$A$3:$BP$18,42,FALSE)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VLOOKUP(B2,audio_list_stym!$A$3:$AJ$18,10,FALSE)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pics\\dis41.jpg</v>
      </c>
      <c r="AF2" s="22" t="str">
        <f t="shared" ref="AF2:AF1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0.95842213338860494</v>
      </c>
      <c r="AP2" t="str">
        <f t="shared" ref="AP2:AP25" ca="1" si="7">INDEX($AM$2:$AM$25,(RANK(AO2,$AO$2:$AO$25)))</f>
        <v>pics\\Kokos_1.jpg</v>
      </c>
      <c r="AQ2" t="str">
        <f ca="1">INDEX($AN$2:$AN$25,(RANK(AO2,$AO$2:$AO$25)))</f>
        <v>pics\\Tomat_1.jpg</v>
      </c>
      <c r="AT2">
        <f t="shared" ref="AT2:AT65" ca="1" si="8">RAND()</f>
        <v>0.29894797512336335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10">IF(G2="экспл",AY2&amp;AX2&amp;"."&amp;AZ2,IF(G2="импл_",BA2&amp;AX2&amp;"?"))</f>
        <v>На_экране_ТОМАТ._Целый_ли_он?</v>
      </c>
      <c r="BC2">
        <f>A2</f>
        <v>1201</v>
      </c>
      <c r="BD2" cm="1">
        <f t="array" aca="1" ref="BD2" ca="1">INDEX($L$2:$L$9,(RANK(AT2,$AT$2:$AT$9)))</f>
        <v>2063</v>
      </c>
      <c r="BE2" cm="1">
        <f t="array" aca="1" ref="BE2" ca="1">INDEX(BD10:BD25,(RANK(AT2,$AT$2:$AT$16)))</f>
        <v>2027</v>
      </c>
      <c r="BF2" cm="1">
        <f t="array" aca="1" ref="BF2" ca="1">INDEX(BD26:BD49,(RANK(AT2,$AT$2:$AT$16)))</f>
        <v>2043</v>
      </c>
      <c r="BG2" cm="1">
        <f t="array" aca="1" ref="BG2" ca="1">INDEX(BD50:BD65,(RANK(AT2,$AT$2:$AT$16)))</f>
        <v>2019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VLOOKUP(B3,audio_list_stym!$A$3:$BP$18,42,FALSE)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VLOOKUP(B3,audio_list_stym!$A$3:$AJ$18,10,FALSE)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2181</v>
      </c>
      <c r="AD3" t="str">
        <f t="shared" ref="AD3:AD66" ca="1" si="11">IF(ISTEXT(AE3),AE3,IF(ISTEXT(AF3),AF3,""))</f>
        <v>pics\\dis24.jpg</v>
      </c>
      <c r="AE3" s="22" t="str">
        <f t="array" aca="1" ref="AE3" ca="1">IF(G3="экспл",INDEX(total_visual_stym!$C$146:$C$209,(RANK(total_visual_stym!E147,total_visual_stym!$E$146:$E$209))),0)</f>
        <v>pics\\dis24.jpg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2">RAND()</f>
        <v>0.71537225630753054</v>
      </c>
      <c r="AP3" t="str">
        <f t="shared" ca="1" si="7"/>
        <v>pics\\Finik_1.jpg</v>
      </c>
      <c r="AQ3" t="str">
        <f t="shared" ref="AQ3:AQ25" ca="1" si="13">INDEX($AN$2:$AN$25,(RANK(AO3,$AO$2:$AO$25)))</f>
        <v>pics\\Peper_1.jpg</v>
      </c>
      <c r="AT3">
        <f t="shared" ca="1" si="8"/>
        <v>0.53331629125372126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10"/>
        <v>Посмотрите,_вот_ТОМАТ._Мясистый_ли_он?</v>
      </c>
      <c r="BD3" cm="1">
        <f t="array" aca="1" ref="BD3" ca="1">INDEX($L$2:$L$9,(RANK(AT3,$AT$2:$AT$9)))</f>
        <v>2058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VLOOKUP(B4,audio_list_stym!$A$3:$BP$18,42,FALSE)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VLOOKUP(B4,audio_list_stym!$A$3:$AJ$18,10,FALSE)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2171</v>
      </c>
      <c r="AD4" t="str">
        <f t="shared" ca="1" si="11"/>
        <v>pics\\dis22.jpg</v>
      </c>
      <c r="AE4" s="22" t="str">
        <f t="array" aca="1" ref="AE4" ca="1">IF(G4="экспл",INDEX(total_visual_stym!$C$146:$C$209,(RANK(total_visual_stym!E148,total_visual_stym!$E$146:$E$209))),0)</f>
        <v>pics\\dis22.jpg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2"/>
        <v>0.78857734309425531</v>
      </c>
      <c r="AP4" t="str">
        <f t="shared" ca="1" si="7"/>
        <v>pics\\Kokos_4.jpg</v>
      </c>
      <c r="AQ4" t="str">
        <f t="shared" ca="1" si="13"/>
        <v>pics\\Tomat_4.jpg</v>
      </c>
      <c r="AT4">
        <f t="shared" ca="1" si="8"/>
        <v>0.50986837285677833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10"/>
        <v>Вот_ТОМАТ._Горький_ли_он?</v>
      </c>
      <c r="BD4" cm="1">
        <f t="array" aca="1" ref="BD4" ca="1">INDEX($L$2:$L$9,(RANK(AT4,$AT$2:$AT$9)))</f>
        <v>2059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VLOOKUP(B5,audio_list_stym!$A$3:$BP$18,42,FALSE)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VLOOKUP(B5,audio_list_stym!$A$3:$AJ$18,10,FALSE)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2184</v>
      </c>
      <c r="AD5" t="str">
        <f t="shared" ca="1" si="11"/>
        <v>pics\\dis19.jpg</v>
      </c>
      <c r="AE5" s="22" t="str">
        <f t="array" aca="1" ref="AE5" ca="1">IF(G5="экспл",INDEX(total_visual_stym!$C$146:$C$209,(RANK(total_visual_stym!E149,total_visual_stym!$E$146:$E$209))),0)</f>
        <v>pics\\dis19.jpg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2"/>
        <v>0.32654783677675192</v>
      </c>
      <c r="AP5" t="str">
        <f t="shared" ca="1" si="7"/>
        <v>pics\\Injir_3.jpg</v>
      </c>
      <c r="AQ5" t="str">
        <f t="shared" ca="1" si="13"/>
        <v>pics\\Tikva_3.jpg</v>
      </c>
      <c r="AT5">
        <f t="shared" ca="1" si="8"/>
        <v>0.24229086602369809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10"/>
        <v>Это_ТОМАТ._Он_яркий?</v>
      </c>
      <c r="BD5" cm="1">
        <f t="array" aca="1" ref="BD5" ca="1">INDEX($L$2:$L$9,(RANK(AT5,$AT$2:$AT$9)))</f>
        <v>2064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VLOOKUP(B6,audio_list_stym!$A$3:$BP$18,42,FALSE)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VLOOKUP(B6,audio_list_stym!$A$3:$AJ$18,10,FALSE)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2183</v>
      </c>
      <c r="AD6" t="str">
        <f t="shared" ca="1" si="11"/>
        <v>pics\\dis18.jpg</v>
      </c>
      <c r="AE6" s="22" t="str">
        <f t="array" aca="1" ref="AE6" ca="1">IF(G6="экспл",INDEX(total_visual_stym!$C$146:$C$209,(RANK(total_visual_stym!E150,total_visual_stym!$E$146:$E$209))),0)</f>
        <v>pics\\dis18.jpg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2"/>
        <v>0.31048224210710196</v>
      </c>
      <c r="AP6" t="str">
        <f t="shared" ca="1" si="7"/>
        <v>pics\\Injir_4.jpg</v>
      </c>
      <c r="AQ6" t="str">
        <f t="shared" ca="1" si="13"/>
        <v>pics\\Tikva_4.jpg</v>
      </c>
      <c r="AT6">
        <f t="shared" ca="1" si="8"/>
        <v>0.79215723295759521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10"/>
        <v>На_картинке_ТОМАТ._Он_острый?</v>
      </c>
      <c r="BD6" cm="1">
        <f t="array" aca="1" ref="BD6" ca="1">INDEX($L$2:$L$9,(RANK(AT6,$AT$2:$AT$9)))</f>
        <v>2057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VLOOKUP(B7,audio_list_stym!$A$3:$BP$18,42,FALSE)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VLOOKUP(B7,audio_list_stym!$A$3:$AJ$18,10,FALSE)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2173</v>
      </c>
      <c r="AD7" t="str">
        <f t="shared" ca="1" si="11"/>
        <v>pics\\dis37.jpg</v>
      </c>
      <c r="AE7" s="22" t="str">
        <f t="array" aca="1" ref="AE7" ca="1">IF(G7="экспл",INDEX(total_visual_stym!$C$146:$C$209,(RANK(total_visual_stym!E151,total_visual_stym!$E$146:$E$209))),0)</f>
        <v>pics\\dis37.jpg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2"/>
        <v>0.73785830311396416</v>
      </c>
      <c r="AP7" t="str">
        <f t="shared" ca="1" si="7"/>
        <v>pics\\Kokos_8.jpg</v>
      </c>
      <c r="AQ7" t="str">
        <f t="shared" ca="1" si="13"/>
        <v>pics\\Tomat_8.jpg</v>
      </c>
      <c r="AT7">
        <f t="shared" ca="1" si="8"/>
        <v>0.4457542041764041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10"/>
        <v>На_мониторе_ТОМАТ._Он_спелый?</v>
      </c>
      <c r="BD7" cm="1">
        <f t="array" aca="1" ref="BD7" ca="1">INDEX($L$2:$L$9,(RANK(AT7,$AT$2:$AT$9)))</f>
        <v>2061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VLOOKUP(B8,audio_list_stym!$A$3:$BP$18,42,FALSE)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VLOOKUP(B8,audio_list_stym!$A$3:$AJ$18,10,FALSE)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2225</v>
      </c>
      <c r="AD8" t="str">
        <f t="shared" ca="1" si="11"/>
        <v>pics\\dis9.jpg</v>
      </c>
      <c r="AE8" s="22" t="str">
        <f t="array" aca="1" ref="AE8" ca="1">IF(G8="экспл",INDEX(total_visual_stym!$C$146:$C$209,(RANK(total_visual_stym!E152,total_visual_stym!$E$146:$E$209))),0)</f>
        <v>pics\\dis9.jpg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2"/>
        <v>0.76169403231900989</v>
      </c>
      <c r="AP8" t="str">
        <f t="shared" ca="1" si="7"/>
        <v>pics\\Kokos_6.jpg</v>
      </c>
      <c r="AQ8" t="str">
        <f t="shared" ca="1" si="13"/>
        <v>pics\\Tomat_6.jpg</v>
      </c>
      <c r="AT8">
        <f t="shared" ca="1" si="8"/>
        <v>0.50369052353784705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10"/>
        <v>Перед_Вами_ТОМАТ._Он_серый?</v>
      </c>
      <c r="BD8" cm="1">
        <f t="array" aca="1" ref="BD8" ca="1">INDEX($L$2:$L$9,(RANK(AT8,$AT$2:$AT$9)))</f>
        <v>2060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VLOOKUP(B9,audio_list_stym!$A$3:$BP$18,42,FALSE)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VLOOKUP(B9,audio_list_stym!$A$3:$AJ$18,10,FALSE)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2194</v>
      </c>
      <c r="AD9" t="str">
        <f t="shared" ca="1" si="11"/>
        <v>pics\\dis55.jpg</v>
      </c>
      <c r="AE9" s="22" t="str">
        <f t="array" aca="1" ref="AE9" ca="1">IF(G9="экспл",INDEX(total_visual_stym!$C$146:$C$209,(RANK(total_visual_stym!E153,total_visual_stym!$E$146:$E$209))),0)</f>
        <v>pics\\dis55.jpg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2"/>
        <v>0.53975452945510494</v>
      </c>
      <c r="AP9" t="str">
        <f t="shared" ca="1" si="7"/>
        <v>pics\\Finik_8.jpg</v>
      </c>
      <c r="AQ9" t="str">
        <f t="shared" ca="1" si="13"/>
        <v>pics\\Peper_8.jpg</v>
      </c>
      <c r="AT9">
        <f t="shared" ca="1" si="8"/>
        <v>0.41405102429816587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10"/>
        <v>Вы_видите_ТОМАТ._Вязкий_ли_он?</v>
      </c>
      <c r="BD9" cm="1">
        <f t="array" aca="1" ref="BD9" ca="1">INDEX($L$2:$L$9,(RANK(AT9,$AT$2:$AT$9)))</f>
        <v>2062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VLOOKUP(B10,audio_list_stym!$A$3:$BP$18,42,FALSE)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VLOOKUP(B10,audio_list_stym!$A$3:$AJ$18,10,FALSE)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2042</v>
      </c>
      <c r="AD10" t="str">
        <f t="shared" ca="1" si="11"/>
        <v>pics\\Peper_2.jpg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pics\\Peper_2.jpg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2"/>
        <v>0.70688503501059619</v>
      </c>
      <c r="AP10" t="str">
        <f t="shared" ca="1" si="7"/>
        <v>pics\\Finik_2.jpg</v>
      </c>
      <c r="AQ10" t="str">
        <f t="shared" ca="1" si="13"/>
        <v>pics\\Peper_2.jpg</v>
      </c>
      <c r="AS10" t="str">
        <f t="shared" ref="AS10:AS17" ca="1" si="15">IF(AH10="sound\\Tropic",AQ10,"")</f>
        <v>pics\\Peper_2.jpg</v>
      </c>
      <c r="AT10">
        <f t="shared" ca="1" si="8"/>
        <v>0.29563972706462271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10"/>
        <v>_Старый_ли_XXXXX?</v>
      </c>
      <c r="BC10">
        <f>A10</f>
        <v>1202</v>
      </c>
      <c r="BD10" cm="1">
        <f t="array" aca="1" ref="BD10" ca="1">INDEX($L$10:$L$17,(RANK(AT2,$AT$2:$AT$9)))</f>
        <v>2039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2029</v>
      </c>
      <c r="BG10" cm="1">
        <f t="array" aca="1" ref="BG10" ca="1">INDEX(BD34:BD65,(RANK(AT3,$AT$2:$AT$16)))</f>
        <v>2045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VLOOKUP(B11,audio_list_stym!$A$3:$BP$18,42,FALSE)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VLOOKUP(B11,audio_list_stym!$A$3:$AJ$18,10,FALSE)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2059</v>
      </c>
      <c r="AD11" t="str">
        <f t="shared" ca="1" si="11"/>
        <v>pics\\Tomat_3.jpg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pics\\Tomat_3.jpg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5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2"/>
        <v>0.88791470856293231</v>
      </c>
      <c r="AP11" t="str">
        <f t="shared" ca="1" si="7"/>
        <v>pics\\Kokos_3.jpg</v>
      </c>
      <c r="AQ11" t="str">
        <f t="shared" ca="1" si="13"/>
        <v>pics\\Tomat_3.jpg</v>
      </c>
      <c r="AS11" t="str">
        <f t="shared" ca="1" si="15"/>
        <v>pics\\Tomat_3.jpg</v>
      </c>
      <c r="AT11">
        <f t="shared" ca="1" si="8"/>
        <v>5.2461736298023642E-2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10"/>
        <v>_Фиолетовый_ли_XXXXX?</v>
      </c>
      <c r="BD11" cm="1">
        <f t="array" aca="1" ref="BD11" ca="1">INDEX($L$10:$L$17,(RANK(AT3,$AT$2:$AT$9)))</f>
        <v>2034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VLOOKUP(B12,audio_list_stym!$A$3:$BP$18,42,FALSE)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VLOOKUP(B12,audio_list_stym!$A$3:$AJ$18,10,FALSE)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2058</v>
      </c>
      <c r="AD12" t="str">
        <f t="shared" ca="1" si="11"/>
        <v>pics\\Tomat_2.jpg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pics\\Tomat_2.jpg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5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2"/>
        <v>0.90466300621887041</v>
      </c>
      <c r="AP12" t="str">
        <f t="shared" ca="1" si="7"/>
        <v>pics\\Kokos_2.jpg</v>
      </c>
      <c r="AQ12" t="str">
        <f t="shared" ca="1" si="13"/>
        <v>pics\\Tomat_2.jpg</v>
      </c>
      <c r="AS12" t="str">
        <f t="shared" ca="1" si="15"/>
        <v>pics\\Tomat_2.jpg</v>
      </c>
      <c r="AT12">
        <f t="shared" ca="1" si="8"/>
        <v>0.77436111226283688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10"/>
        <v>_С_цедрой_ли_XXXXX?</v>
      </c>
      <c r="BD12" cm="1">
        <f t="array" aca="1" ref="BD12" ca="1">INDEX($L$10:$L$17,(RANK(AT4,$AT$2:$AT$9)))</f>
        <v>2035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VLOOKUP(B13,audio_list_stym!$A$3:$BP$18,42,FALSE)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VLOOKUP(B13,audio_list_stym!$A$3:$AJ$18,10,FALSE)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2165</v>
      </c>
      <c r="AD13" t="str">
        <f t="shared" ca="1" si="11"/>
        <v>pics\\Tikva_5.jpg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pics\\Tikva_5.jpg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5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2"/>
        <v>0.27206885238464051</v>
      </c>
      <c r="AP13" t="str">
        <f t="shared" ca="1" si="7"/>
        <v>pics\\Injir_5.jpg</v>
      </c>
      <c r="AQ13" t="str">
        <f t="shared" ca="1" si="13"/>
        <v>pics\\Tikva_5.jpg</v>
      </c>
      <c r="AS13" t="str">
        <f t="shared" ca="1" si="15"/>
        <v>pics\\Tikva_5.jpg</v>
      </c>
      <c r="AT13">
        <f t="shared" ca="1" si="8"/>
        <v>5.2513263213454509E-2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10"/>
        <v>_Кислый_ли_XXXXX?</v>
      </c>
      <c r="BD13" cm="1">
        <f t="array" aca="1" ref="BD13" ca="1">INDEX($L$10:$L$17,(RANK(AT5,$AT$2:$AT$9)))</f>
        <v>2040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VLOOKUP(B14,audio_list_stym!$A$3:$BP$18,42,FALSE)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VLOOKUP(B14,audio_list_stym!$A$3:$AJ$18,10,FALSE)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2047</v>
      </c>
      <c r="AD14" t="str">
        <f t="shared" ca="1" si="11"/>
        <v>pics\\Peper_7.jpg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pics\\Peper_7.jpg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5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2"/>
        <v>0.54640920145875105</v>
      </c>
      <c r="AP14" t="str">
        <f t="shared" ca="1" si="7"/>
        <v>pics\\Finik_7.jpg</v>
      </c>
      <c r="AQ14" t="str">
        <f t="shared" ca="1" si="13"/>
        <v>pics\\Peper_7.jpg</v>
      </c>
      <c r="AS14" t="str">
        <f t="shared" ca="1" si="15"/>
        <v>pics\\Peper_7.jpg</v>
      </c>
      <c r="AT14">
        <f t="shared" ca="1" si="8"/>
        <v>0.68355515428550662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10"/>
        <v>_Сочный_ли_XXXXX?</v>
      </c>
      <c r="BD14" cm="1">
        <f t="array" aca="1" ref="BD14" ca="1">INDEX($L$10:$L$17,(RANK(AT6,$AT$2:$AT$9)))</f>
        <v>2033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VLOOKUP(B15,audio_list_stym!$A$3:$BP$18,42,FALSE)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VLOOKUP(B15,audio_list_stym!$A$3:$AJ$18,10,FALSE)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2161</v>
      </c>
      <c r="AD15" t="str">
        <f t="shared" ca="1" si="11"/>
        <v>pics\\Tikva_1.jpg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pics\\Tikva_1.jpg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5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2"/>
        <v>0.48741858408929495</v>
      </c>
      <c r="AP15" t="str">
        <f t="shared" ca="1" si="7"/>
        <v>pics\\Injir_1.jpg</v>
      </c>
      <c r="AQ15" t="str">
        <f t="shared" ca="1" si="13"/>
        <v>pics\\Tikva_1.jpg</v>
      </c>
      <c r="AS15" t="str">
        <f t="shared" ca="1" si="15"/>
        <v>pics\\Tikva_1.jpg</v>
      </c>
      <c r="AT15">
        <f t="shared" ca="1" si="8"/>
        <v>0.72718330808535714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10"/>
        <v>_Длинный_ли_XXXXX?</v>
      </c>
      <c r="BD15" cm="1">
        <f t="array" aca="1" ref="BD15" ca="1">INDEX($L$10:$L$17,(RANK(AT7,$AT$2:$AT$9)))</f>
        <v>2037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VLOOKUP(B16,audio_list_stym!$A$3:$BP$18,42,FALSE)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VLOOKUP(B16,audio_list_stym!$A$3:$AJ$18,10,FALSE)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2045</v>
      </c>
      <c r="AD16" t="str">
        <f t="shared" ca="1" si="11"/>
        <v>pics\\Peper_5.jpg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pics\\Peper_5.jpg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5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2"/>
        <v>0.60002549439592079</v>
      </c>
      <c r="AP16" t="str">
        <f t="shared" ca="1" si="7"/>
        <v>pics\\Finik_5.jpg</v>
      </c>
      <c r="AQ16" t="str">
        <f t="shared" ca="1" si="13"/>
        <v>pics\\Peper_5.jpg</v>
      </c>
      <c r="AS16" t="str">
        <f t="shared" ca="1" si="15"/>
        <v>pics\\Peper_5.jpg</v>
      </c>
      <c r="AT16">
        <f t="shared" ca="1" si="8"/>
        <v>0.91528183661294404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10"/>
        <v>_Упругий_ли_XXXXX?</v>
      </c>
      <c r="BD16" cm="1">
        <f t="array" aca="1" ref="BD16" ca="1">INDEX($L$10:$L$17,(RANK(AT8,$AT$2:$AT$9)))</f>
        <v>2036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VLOOKUP(B17,audio_list_stym!$A$3:$BP$18,42,FALSE)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VLOOKUP(B17,audio_list_stym!$A$3:$AJ$18,10,FALSE)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2162</v>
      </c>
      <c r="AD17" t="str">
        <f t="shared" ca="1" si="11"/>
        <v>pics\\Tikva_2.jpg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pics\\Tikva_2.jpg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5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2"/>
        <v>0.42139834169567314</v>
      </c>
      <c r="AP17" t="str">
        <f t="shared" ca="1" si="7"/>
        <v>pics\\Injir_2.jpg</v>
      </c>
      <c r="AQ17" t="str">
        <f t="shared" ca="1" si="13"/>
        <v>pics\\Tikva_2.jpg</v>
      </c>
      <c r="AS17" t="str">
        <f t="shared" ca="1" si="15"/>
        <v>pics\\Tikva_2.jpg</v>
      </c>
      <c r="AT17">
        <f t="shared" ca="1" si="8"/>
        <v>0.1035487125633614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10"/>
        <v>_Без_кожуры_ли_XXXXX?</v>
      </c>
      <c r="BD17" cm="1">
        <f t="array" aca="1" ref="BD17" ca="1">INDEX($L$10:$L$17,(RANK(AT9,$AT$2:$AT$9)))</f>
        <v>2038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VLOOKUP(B18,audio_list_stym!$A$3:$BP$18,42,FALSE)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VLOOKUP(B18,audio_list_stym!$A$3:$AJ$18,10,FALSE)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2232</v>
      </c>
      <c r="AD18" t="str">
        <f t="shared" ca="1" si="11"/>
        <v>pics\\dis13.jpg</v>
      </c>
      <c r="AE18" s="22" t="str">
        <f t="array" aca="1" ref="AE18" ca="1">IF(G18="экспл",INDEX(total_visual_stym!$C$146:$C$209,(RANK(total_visual_stym!E162,total_visual_stym!$E$146:$E$209))),0)</f>
        <v>pics\\dis13.jpg</v>
      </c>
      <c r="AF18" s="22" t="str">
        <f t="shared" si="2"/>
        <v/>
      </c>
      <c r="AG18" t="str">
        <f t="shared" ref="AG18:AG25" si="16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5"/>
        <v>pics\\Peper</v>
      </c>
      <c r="AL18" t="str">
        <f t="shared" ref="AL18:AL25" si="17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0.14054172495549966</v>
      </c>
      <c r="AP18" t="str">
        <f t="shared" ca="1" si="7"/>
        <v>pics\\Injir_7.jpg</v>
      </c>
      <c r="AQ18" t="str">
        <f t="shared" ca="1" si="13"/>
        <v>pics\\Tikva_7.jpg</v>
      </c>
      <c r="AT18">
        <f t="shared" ca="1" si="8"/>
        <v>9.223010181379554E-2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10"/>
        <v>На_экране_XXXXX._Он_с_молоком?</v>
      </c>
      <c r="BC18">
        <f>A18</f>
        <v>1203</v>
      </c>
      <c r="BD18" cm="1">
        <f t="array" aca="1" ref="BD18" ca="1">INDEX($L$18:$L$25,(RANK(AT2,$AT$2:$AT$9)))</f>
        <v>2031</v>
      </c>
      <c r="BE18" cm="1">
        <f t="array" aca="1" ref="BE18" ca="1">INDEX(BD2:BD17,(RANK(AT4,$AT$2:$AT$16)))</f>
        <v>2060</v>
      </c>
      <c r="BF18" cm="1">
        <f t="array" aca="1" ref="BF18" ca="1">INDEX(BD26:BD49,(RANK(AT4,$AT$2:$AT$16)))</f>
        <v>2052</v>
      </c>
      <c r="BG18" cm="1">
        <f t="array" aca="1" ref="BG18" ca="1">INDEX(BD50:BD65,(RANK(AT4,$AT$2:$AT$16)))</f>
        <v>2012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VLOOKUP(B19,audio_list_stym!$A$3:$BP$18,42,FALSE)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VLOOKUP(B19,audio_list_stym!$A$3:$AJ$18,10,FALSE)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2218</v>
      </c>
      <c r="AD19" t="str">
        <f t="shared" ca="1" si="11"/>
        <v>pics\\dis64.jpg</v>
      </c>
      <c r="AE19" s="22" t="str">
        <f t="array" aca="1" ref="AE19" ca="1">IF(G19="экспл",INDEX(total_visual_stym!$C$146:$C$209,(RANK(total_visual_stym!E163,total_visual_stym!$E$146:$E$209))),0)</f>
        <v>pics\\dis64.jpg</v>
      </c>
      <c r="AF19" s="22" t="str">
        <f t="shared" ref="AF19:AF38" si="18">IF(ISTEXT(AR19),AR19,IF(ISTEXT(AS19),AS19,""))</f>
        <v/>
      </c>
      <c r="AG19" t="str">
        <f t="shared" si="16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5"/>
        <v>pics\\Peper</v>
      </c>
      <c r="AL19" t="str">
        <f t="shared" si="17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0.66850531011380665</v>
      </c>
      <c r="AP19" t="str">
        <f t="shared" ca="1" si="7"/>
        <v>pics\\Finik_3.jpg</v>
      </c>
      <c r="AQ19" t="str">
        <f t="shared" ca="1" si="13"/>
        <v>pics\\Peper_3.jpg</v>
      </c>
      <c r="AT19">
        <f t="shared" ca="1" si="8"/>
        <v>0.11340857777205871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10"/>
        <v>Посмотрите,_вот_XXXXX._Полый_ли_он?</v>
      </c>
      <c r="BD19" cm="1">
        <f t="array" aca="1" ref="BD19" ca="1">INDEX($L$18:$L$25,(RANK(AT3,$AT$2:$AT$9)))</f>
        <v>2026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VLOOKUP(B20,audio_list_stym!$A$3:$BP$18,42,FALSE)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VLOOKUP(B20,audio_list_stym!$A$3:$AJ$18,10,FALSE)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2228</v>
      </c>
      <c r="AD20" t="str">
        <f t="shared" ca="1" si="11"/>
        <v>pics\\dis38.jpg</v>
      </c>
      <c r="AE20" s="22" t="str">
        <f t="array" aca="1" ref="AE20" ca="1">IF(G20="экспл",INDEX(total_visual_stym!$C$146:$C$209,(RANK(total_visual_stym!E164,total_visual_stym!$E$146:$E$209))),0)</f>
        <v>pics\\dis38.jpg</v>
      </c>
      <c r="AF20" s="22" t="str">
        <f t="shared" si="18"/>
        <v/>
      </c>
      <c r="AG20" t="str">
        <f t="shared" si="16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5"/>
        <v>pics\\Peper</v>
      </c>
      <c r="AL20" t="str">
        <f t="shared" si="17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0.7434449755723157</v>
      </c>
      <c r="AP20" t="str">
        <f t="shared" ca="1" si="7"/>
        <v>pics\\Kokos_7.jpg</v>
      </c>
      <c r="AQ20" t="str">
        <f t="shared" ca="1" si="13"/>
        <v>pics\\Tomat_7.jpg</v>
      </c>
      <c r="AT20">
        <f t="shared" ca="1" si="8"/>
        <v>0.43931185563094832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10"/>
        <v>Вот_XXXXX._Гладкий_ли_он?</v>
      </c>
      <c r="BD20" cm="1">
        <f t="array" aca="1" ref="BD20" ca="1">INDEX($L$18:$L$25,(RANK(AT4,$AT$2:$AT$9)))</f>
        <v>2027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VLOOKUP(B21,audio_list_stym!$A$3:$BP$18,42,FALSE)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VLOOKUP(B21,audio_list_stym!$A$3:$AJ$18,10,FALSE)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2197</v>
      </c>
      <c r="AD21" t="str">
        <f t="shared" ca="1" si="11"/>
        <v>pics\\dis54.jpg</v>
      </c>
      <c r="AE21" s="22" t="str">
        <f t="array" aca="1" ref="AE21" ca="1">IF(G21="экспл",INDEX(total_visual_stym!$C$146:$C$209,(RANK(total_visual_stym!E165,total_visual_stym!$E$146:$E$209))),0)</f>
        <v>pics\\dis54.jpg</v>
      </c>
      <c r="AF21" s="22" t="str">
        <f t="shared" si="18"/>
        <v/>
      </c>
      <c r="AG21" t="str">
        <f t="shared" si="16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5"/>
        <v>pics\\Peper</v>
      </c>
      <c r="AL21" t="str">
        <f t="shared" si="17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0.18866127687101875</v>
      </c>
      <c r="AP21" t="str">
        <f t="shared" ca="1" si="7"/>
        <v>pics\\Injir_6.jpg</v>
      </c>
      <c r="AQ21" t="str">
        <f t="shared" ca="1" si="13"/>
        <v>pics\\Tikva_6.jpg</v>
      </c>
      <c r="AT21">
        <f t="shared" ca="1" si="8"/>
        <v>0.44188393384508662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10"/>
        <v>Это_XXXXX._Пористый_ли_он?</v>
      </c>
      <c r="BD21" cm="1">
        <f t="array" aca="1" ref="BD21" ca="1">INDEX($L$18:$L$25,(RANK(AT5,$AT$2:$AT$9)))</f>
        <v>2032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VLOOKUP(B22,audio_list_stym!$A$3:$BP$18,42,FALSE)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VLOOKUP(B22,audio_list_stym!$A$3:$AJ$18,10,FALSE)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2220</v>
      </c>
      <c r="AD22" t="str">
        <f t="shared" ca="1" si="11"/>
        <v>pics\\dis16.jpg</v>
      </c>
      <c r="AE22" s="22" t="str">
        <f t="array" aca="1" ref="AE22" ca="1">IF(G22="экспл",INDEX(total_visual_stym!$C$146:$C$209,(RANK(total_visual_stym!E166,total_visual_stym!$E$146:$E$209))),0)</f>
        <v>pics\\dis16.jpg</v>
      </c>
      <c r="AF22" s="22" t="str">
        <f t="shared" si="18"/>
        <v/>
      </c>
      <c r="AG22" t="str">
        <f t="shared" si="16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5"/>
        <v>pics\\Peper</v>
      </c>
      <c r="AL22" t="str">
        <f t="shared" si="17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0.64589809099461892</v>
      </c>
      <c r="AP22" t="str">
        <f t="shared" ca="1" si="7"/>
        <v>pics\\Finik_4.jpg</v>
      </c>
      <c r="AQ22" t="str">
        <f t="shared" ca="1" si="13"/>
        <v>pics\\Peper_4.jpg</v>
      </c>
      <c r="AT22">
        <f t="shared" ca="1" si="8"/>
        <v>0.90622756133146132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10"/>
        <v>На_картинке_XXXXX._Он_вареный?</v>
      </c>
      <c r="BD22" cm="1">
        <f t="array" aca="1" ref="BD22" ca="1">INDEX($L$18:$L$25,(RANK(AT6,$AT$2:$AT$9)))</f>
        <v>2025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VLOOKUP(B23,audio_list_stym!$A$3:$BP$18,42,FALSE)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VLOOKUP(B23,audio_list_stym!$A$3:$AJ$18,10,FALSE)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2179</v>
      </c>
      <c r="AD23" t="str">
        <f t="shared" ca="1" si="11"/>
        <v>pics\\dis20.jpg</v>
      </c>
      <c r="AE23" s="22" t="str">
        <f t="array" aca="1" ref="AE23" ca="1">IF(G23="экспл",INDEX(total_visual_stym!$C$146:$C$209,(RANK(total_visual_stym!E167,total_visual_stym!$E$146:$E$209))),0)</f>
        <v>pics\\dis20.jpg</v>
      </c>
      <c r="AF23" s="22" t="str">
        <f t="shared" si="18"/>
        <v/>
      </c>
      <c r="AG23" t="str">
        <f t="shared" si="16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5"/>
        <v>pics\\Peper</v>
      </c>
      <c r="AL23" t="str">
        <f t="shared" si="17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0.59471830574374651</v>
      </c>
      <c r="AP23" t="str">
        <f t="shared" ca="1" si="7"/>
        <v>pics\\Finik_6.jpg</v>
      </c>
      <c r="AQ23" t="str">
        <f t="shared" ca="1" si="13"/>
        <v>pics\\Peper_6.jpg</v>
      </c>
      <c r="AT23">
        <f t="shared" ca="1" si="8"/>
        <v>0.70989472889354632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10"/>
        <v>На_мониторе_XXXXX._Плотный_ли_он?</v>
      </c>
      <c r="BD23" cm="1">
        <f t="array" aca="1" ref="BD23" ca="1">INDEX($L$18:$L$25,(RANK(AT7,$AT$2:$AT$9)))</f>
        <v>2029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VLOOKUP(B24,audio_list_stym!$A$3:$BP$18,42,FALSE)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VLOOKUP(B24,audio_list_stym!$A$3:$AJ$18,10,FALSE)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2203</v>
      </c>
      <c r="AD24" t="str">
        <f t="shared" ca="1" si="11"/>
        <v>pics\\dis53.jpg</v>
      </c>
      <c r="AE24" s="22" t="str">
        <f t="array" aca="1" ref="AE24" ca="1">IF(G24="экспл",INDEX(total_visual_stym!$C$146:$C$209,(RANK(total_visual_stym!E168,total_visual_stym!$E$146:$E$209))),0)</f>
        <v>pics\\dis53.jpg</v>
      </c>
      <c r="AF24" s="22" t="str">
        <f t="shared" si="18"/>
        <v/>
      </c>
      <c r="AG24" t="str">
        <f t="shared" si="16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5"/>
        <v>pics\\Peper</v>
      </c>
      <c r="AL24" t="str">
        <f t="shared" si="17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0.77262143281346674</v>
      </c>
      <c r="AP24" t="str">
        <f t="shared" ca="1" si="7"/>
        <v>pics\\Kokos_5.jpg</v>
      </c>
      <c r="AQ24" t="str">
        <f t="shared" ca="1" si="13"/>
        <v>pics\\Tomat_5.jpg</v>
      </c>
      <c r="AT24">
        <f t="shared" ca="1" si="8"/>
        <v>0.66768516014489876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10"/>
        <v>Перед_Вами_XXXXX._Он_ворсистый?</v>
      </c>
      <c r="BD24" cm="1">
        <f t="array" aca="1" ref="BD24" ca="1">INDEX($L$18:$L$25,(RANK(AT8,$AT$2:$AT$9)))</f>
        <v>2028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VLOOKUP(B25,audio_list_stym!$A$3:$BP$18,42,FALSE)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VLOOKUP(B25,audio_list_stym!$A$3:$AJ$18,10,FALSE)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2207</v>
      </c>
      <c r="AD25" t="str">
        <f t="shared" ca="1" si="11"/>
        <v>pics\\dis44.jpg</v>
      </c>
      <c r="AE25" s="22" t="str">
        <f t="array" aca="1" ref="AE25" ca="1">IF(G25="экспл",INDEX(total_visual_stym!$C$146:$C$209,(RANK(total_visual_stym!E169,total_visual_stym!$E$146:$E$209))),0)</f>
        <v>pics\\dis44.jpg</v>
      </c>
      <c r="AF25" s="22" t="str">
        <f t="shared" si="18"/>
        <v/>
      </c>
      <c r="AG25" t="str">
        <f t="shared" si="16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5"/>
        <v>pics\\Peper</v>
      </c>
      <c r="AL25" t="str">
        <f t="shared" si="17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8.7507379927507678E-2</v>
      </c>
      <c r="AP25" t="str">
        <f t="shared" ca="1" si="7"/>
        <v>pics\\Injir_8.jpg</v>
      </c>
      <c r="AQ25" t="str">
        <f t="shared" ca="1" si="13"/>
        <v>pics\\Tikva_8.jpg</v>
      </c>
      <c r="AT25">
        <f t="shared" ca="1" si="8"/>
        <v>0.17832793534644698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10"/>
        <v>Вы_видите_XXXXX._Он_мягкий?</v>
      </c>
      <c r="BD25" cm="1">
        <f t="array" aca="1" ref="BD25" ca="1">INDEX($L$18:$L$25,(RANK(AT9,$AT$2:$AT$9)))</f>
        <v>2030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VLOOKUP(B26,audio_list_stym!$A$3:$BP$18,42,FALSE)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VLOOKUP(B26,audio_list_stym!$A$3:$AJ$18,10,FALSE)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2025</v>
      </c>
      <c r="AD26" t="str">
        <f t="shared" ca="1" si="11"/>
        <v>pics\\Kokos_1.jpg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8"/>
        <v>pics\\Kokos_1.jpg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5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pics\\Kokos_1.jpg</v>
      </c>
      <c r="AT26">
        <f t="shared" ca="1" si="8"/>
        <v>0.47906605488437815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10"/>
        <v>_С_ботвой_ли_РЕДИС?</v>
      </c>
      <c r="BC26">
        <f>A26</f>
        <v>1204</v>
      </c>
      <c r="BD26" cm="1">
        <f t="array" aca="1" ref="BD26" ca="1">INDEX($L$26:$L$33,(RANK(AT2,$AT$2:$AT$9)))</f>
        <v>2055</v>
      </c>
      <c r="BE26" cm="1">
        <f t="array" aca="1" ref="BE26" ca="1">INDEX(BD2:BD25,(RANK(AT5,$AT$2:$AT$16)))</f>
        <v>2033</v>
      </c>
      <c r="BF26" cm="1">
        <f t="array" aca="1" ref="BF26" ca="1">INDEX(BD34:BD49,(RANK(AT5,$AT$2:$AT$16)))</f>
        <v>2001</v>
      </c>
      <c r="BG26" cm="1">
        <f t="array" aca="1" ref="BG26" ca="1">INDEX(BD50:BD65,(RANK(AT5,$AT$2:$AT$16)))</f>
        <v>2017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VLOOKUP(B27,audio_list_stym!$A$3:$BP$18,42,FALSE)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VLOOKUP(B27,audio_list_stym!$A$3:$AJ$18,10,FALSE)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2009</v>
      </c>
      <c r="AD27" t="str">
        <f t="shared" ca="1" si="11"/>
        <v>pics\\Finik_1.jpg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8"/>
        <v>pics\\Finik_1.jpg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5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pics\\Finik_1.jpg</v>
      </c>
      <c r="AT27">
        <f t="shared" ca="1" si="8"/>
        <v>0.2268003380284741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10"/>
        <v>_Алый_ли_РЕДИС?</v>
      </c>
      <c r="BD27" cm="1">
        <f t="array" aca="1" ref="BD27" ca="1">INDEX($L$26:$L$33,(RANK(AT3,$AT$2:$AT$9)))</f>
        <v>2050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VLOOKUP(B28,audio_list_stym!$A$3:$BP$18,42,FALSE)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VLOOKUP(B28,audio_list_stym!$A$3:$AJ$18,10,FALSE)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2028</v>
      </c>
      <c r="AD28" t="str">
        <f t="shared" ca="1" si="11"/>
        <v>pics\\Kokos_4.jpg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8"/>
        <v>pics\\Kokos_4.jpg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5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pics\\Kokos_4.jpg</v>
      </c>
      <c r="AT28">
        <f t="shared" ca="1" si="8"/>
        <v>0.38754364625960536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10"/>
        <v>_Пряный_ли_РЕДИС?</v>
      </c>
      <c r="BD28" cm="1">
        <f t="array" aca="1" ref="BD28" ca="1">INDEX($L$26:$L$33,(RANK(AT4,$AT$2:$AT$9)))</f>
        <v>2051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VLOOKUP(B29,audio_list_stym!$A$3:$BP$18,42,FALSE)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VLOOKUP(B29,audio_list_stym!$A$3:$AJ$18,10,FALSE)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2155</v>
      </c>
      <c r="AD29" t="str">
        <f t="shared" ca="1" si="11"/>
        <v>pics\\Injir_3.jpg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8"/>
        <v>pics\\Injir_3.jpg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5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pics\\Injir_3.jpg</v>
      </c>
      <c r="AT29">
        <f t="shared" ca="1" si="8"/>
        <v>0.49268146651159206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10"/>
        <v>_Жирный_ли_РЕДИС?</v>
      </c>
      <c r="BD29" cm="1">
        <f t="array" aca="1" ref="BD29" ca="1">INDEX($L$26:$L$33,(RANK(AT5,$AT$2:$AT$9)))</f>
        <v>2056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VLOOKUP(B30,audio_list_stym!$A$3:$BP$18,42,FALSE)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VLOOKUP(B30,audio_list_stym!$A$3:$AJ$18,10,FALSE)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2156</v>
      </c>
      <c r="AD30" t="str">
        <f t="shared" ca="1" si="11"/>
        <v>pics\\Injir_4.jpg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8"/>
        <v>pics\\Injir_4.jpg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5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pics\\Injir_4.jpg</v>
      </c>
      <c r="AT30">
        <f t="shared" ca="1" si="8"/>
        <v>0.23691155414750009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10"/>
        <v>_Соленый_ли_РЕДИС?</v>
      </c>
      <c r="BD30" cm="1">
        <f t="array" aca="1" ref="BD30" ca="1">INDEX($L$26:$L$33,(RANK(AT6,$AT$2:$AT$9)))</f>
        <v>2049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VLOOKUP(B31,audio_list_stym!$A$3:$BP$18,42,FALSE)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VLOOKUP(B31,audio_list_stym!$A$3:$AJ$18,10,FALSE)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2032</v>
      </c>
      <c r="AD31" t="str">
        <f t="shared" ca="1" si="11"/>
        <v>pics\\Kokos_8.jpg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8"/>
        <v>pics\\Kokos_8.jpg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5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pics\\Kokos_8.jpg</v>
      </c>
      <c r="AT31">
        <f t="shared" ca="1" si="8"/>
        <v>4.9271011981756985E-2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10"/>
        <v>_Пышный_ли_РЕДИС?</v>
      </c>
      <c r="BD31" cm="1">
        <f t="array" aca="1" ref="BD31" ca="1">INDEX($L$26:$L$33,(RANK(AT7,$AT$2:$AT$9)))</f>
        <v>2053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VLOOKUP(B32,audio_list_stym!$A$3:$BP$18,42,FALSE)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VLOOKUP(B32,audio_list_stym!$A$3:$AJ$18,10,FALSE)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2030</v>
      </c>
      <c r="AD32" t="str">
        <f t="shared" ca="1" si="11"/>
        <v>pics\\Kokos_6.jpg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8"/>
        <v>pics\\Kokos_6.jpg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5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pics\\Kokos_6.jpg</v>
      </c>
      <c r="AT32">
        <f t="shared" ca="1" si="8"/>
        <v>0.31073188430290066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10"/>
        <v>_Крепкий_ли_РЕДИС?</v>
      </c>
      <c r="BD32" cm="1">
        <f t="array" aca="1" ref="BD32" ca="1">INDEX($L$26:$L$33,(RANK(AT8,$AT$2:$AT$9)))</f>
        <v>2052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VLOOKUP(B33,audio_list_stym!$A$3:$BP$18,42,FALSE)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VLOOKUP(B33,audio_list_stym!$A$3:$AJ$18,10,FALSE)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2016</v>
      </c>
      <c r="AD33" t="str">
        <f t="shared" ca="1" si="11"/>
        <v>pics\\Finik_8.jpg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8"/>
        <v>pics\\Finik_8.jpg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5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pics\\Finik_8.jpg</v>
      </c>
      <c r="AT33">
        <f t="shared" ca="1" si="8"/>
        <v>0.69044761778035213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10"/>
        <v>_Круглый_ли_РЕДИС?</v>
      </c>
      <c r="BD33" cm="1">
        <f t="array" aca="1" ref="BD33" ca="1">INDEX($L$26:$L$33,(RANK(AT9,$AT$2:$AT$9)))</f>
        <v>2054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VLOOKUP(B34,audio_list_stym!$A$3:$BP$18,42,FALSE)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VLOOKUP(B34,audio_list_stym!$A$3:$AJ$18,10,FALSE)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2204</v>
      </c>
      <c r="AD34" t="str">
        <f t="shared" ca="1" si="11"/>
        <v>pics\\dis52.jpg</v>
      </c>
      <c r="AE34" s="22" t="str">
        <f t="array" aca="1" ref="AE34" ca="1">IF(G34="экспл",INDEX(total_visual_stym!$C$146:$C$209,(RANK(total_visual_stym!E178,total_visual_stym!$E$146:$E$209))),0)</f>
        <v>pics\\dis52.jpg</v>
      </c>
      <c r="AF34" s="22" t="str">
        <f t="shared" si="18"/>
        <v/>
      </c>
      <c r="AG34" t="str">
        <f t="shared" ref="AG34:AG41" si="20">IF(OR(E34=11,E34=13),M34,"")</f>
        <v>pics\\Peper_1.jpg</v>
      </c>
      <c r="AH34">
        <f t="shared" si="4"/>
        <v>0</v>
      </c>
      <c r="AI34" t="s">
        <v>720</v>
      </c>
      <c r="AJ34" t="str">
        <f t="shared" si="5"/>
        <v>pics\\Injir</v>
      </c>
      <c r="AK34" t="str">
        <f t="shared" ref="AK34:AK41" si="21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8"/>
        <v>0.92671937930702397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10"/>
        <v>На_экране_ПЕРЕЦ._Сырой_ли_он?</v>
      </c>
      <c r="BC34">
        <f>A34</f>
        <v>1205</v>
      </c>
      <c r="BD34" cm="1">
        <f t="array" aca="1" ref="BD34" ca="1">INDEX($L$34:$L$41,(RANK(AT2,$AT$2:$AT$9)))</f>
        <v>2047</v>
      </c>
      <c r="BE34" cm="1">
        <f t="array" aca="1" ref="BE34" ca="1">INDEX(BD2:BD17,(RANK(AT5,$AT$2:$AT$17)))</f>
        <v>2033</v>
      </c>
      <c r="BF34" cm="1">
        <f t="array" aca="1" ref="BF34" ca="1">INDEX(BD18:BD33,(RANK(AT5,$AT$2:$AT$7)))</f>
        <v>2029</v>
      </c>
      <c r="BG34" cm="1">
        <f t="array" aca="1" ref="BG34" ca="1">INDEX(BD42:BD65,(RANK(AT5,$AT$2:$AT$17)))</f>
        <v>2009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VLOOKUP(B35,audio_list_stym!$A$3:$BP$18,42,FALSE)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VLOOKUP(B35,audio_list_stym!$A$3:$AJ$18,10,FALSE)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2182</v>
      </c>
      <c r="AD35" t="str">
        <f t="shared" ca="1" si="11"/>
        <v>pics\\dis30.jpg</v>
      </c>
      <c r="AE35" s="22" t="str">
        <f t="array" aca="1" ref="AE35" ca="1">IF(G35="экспл",INDEX(total_visual_stym!$C$146:$C$209,(RANK(total_visual_stym!E179,total_visual_stym!$E$146:$E$209))),0)</f>
        <v>pics\\dis30.jpg</v>
      </c>
      <c r="AF35" s="22" t="str">
        <f t="shared" si="18"/>
        <v/>
      </c>
      <c r="AG35" t="str">
        <f t="shared" si="20"/>
        <v>pics\\Peper_2.jpg</v>
      </c>
      <c r="AH35">
        <f t="shared" si="4"/>
        <v>0</v>
      </c>
      <c r="AI35" t="s">
        <v>721</v>
      </c>
      <c r="AJ35" t="str">
        <f t="shared" si="5"/>
        <v>pics\\Injir</v>
      </c>
      <c r="AK35" t="str">
        <f t="shared" si="21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8"/>
        <v>0.47979467238927476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10"/>
        <v>Посмотрите,_вот_ПЕРЕЦ._Черный_ли_он?</v>
      </c>
      <c r="BD35" cm="1">
        <f t="array" aca="1" ref="BD35" ca="1">INDEX($L$34:$L$41,(RANK(AT3,$AT$2:$AT$9)))</f>
        <v>2042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VLOOKUP(B36,audio_list_stym!$A$3:$BP$18,42,FALSE)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VLOOKUP(B36,audio_list_stym!$A$3:$AJ$18,10,FALSE)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2174</v>
      </c>
      <c r="AD36" t="str">
        <f t="shared" ca="1" si="11"/>
        <v>pics\\dis7.jpg</v>
      </c>
      <c r="AE36" s="22" t="str">
        <f t="array" aca="1" ref="AE36" ca="1">IF(G36="экспл",INDEX(total_visual_stym!$C$146:$C$209,(RANK(total_visual_stym!E180,total_visual_stym!$E$146:$E$209))),0)</f>
        <v>pics\\dis7.jpg</v>
      </c>
      <c r="AF36" s="22" t="str">
        <f t="shared" si="18"/>
        <v/>
      </c>
      <c r="AG36" t="str">
        <f t="shared" si="20"/>
        <v>pics\\Peper_3.jpg</v>
      </c>
      <c r="AH36">
        <f t="shared" si="4"/>
        <v>0</v>
      </c>
      <c r="AI36" t="s">
        <v>722</v>
      </c>
      <c r="AJ36" t="str">
        <f t="shared" si="5"/>
        <v>pics\\Injir</v>
      </c>
      <c r="AK36" t="str">
        <f t="shared" si="21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8"/>
        <v>0.1370127532419535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10"/>
        <v>Вот_ПЕРЕЦ._Он_гнилой?</v>
      </c>
      <c r="BD36" cm="1">
        <f t="array" aca="1" ref="BD36" ca="1">INDEX($L$34:$L$41,(RANK(AT4,$AT$2:$AT$9)))</f>
        <v>2043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VLOOKUP(B37,audio_list_stym!$A$3:$BP$18,42,FALSE)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VLOOKUP(B37,audio_list_stym!$A$3:$AJ$18,10,FALSE)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2211</v>
      </c>
      <c r="AD37" t="str">
        <f t="shared" ca="1" si="11"/>
        <v>pics\\dis60.jpg</v>
      </c>
      <c r="AE37" s="22" t="str">
        <f t="array" aca="1" ref="AE37" ca="1">IF(G37="экспл",INDEX(total_visual_stym!$C$146:$C$209,(RANK(total_visual_stym!E181,total_visual_stym!$E$146:$E$209))),0)</f>
        <v>pics\\dis60.jpg</v>
      </c>
      <c r="AF37" s="22" t="str">
        <f t="shared" si="18"/>
        <v/>
      </c>
      <c r="AG37" t="str">
        <f t="shared" si="20"/>
        <v>pics\\Peper_4.jpg</v>
      </c>
      <c r="AH37">
        <f t="shared" si="4"/>
        <v>0</v>
      </c>
      <c r="AI37" t="s">
        <v>723</v>
      </c>
      <c r="AJ37" t="str">
        <f t="shared" si="5"/>
        <v>pics\\Injir</v>
      </c>
      <c r="AK37" t="str">
        <f t="shared" si="21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8"/>
        <v>0.63700732155213224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10"/>
        <v>Это_ПЕРЕЦ._Он_бугристый?</v>
      </c>
      <c r="BD37" cm="1">
        <f t="array" aca="1" ref="BD37" ca="1">INDEX($L$34:$L$41,(RANK(AT5,$AT$2:$AT$9)))</f>
        <v>2048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VLOOKUP(B38,audio_list_stym!$A$3:$BP$18,42,FALSE)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VLOOKUP(B38,audio_list_stym!$A$3:$AJ$18,10,FALSE)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2188</v>
      </c>
      <c r="AD38" t="str">
        <f t="shared" ca="1" si="11"/>
        <v>pics\\dis3.jpg</v>
      </c>
      <c r="AE38" s="22" t="str">
        <f t="array" aca="1" ref="AE38" ca="1">IF(G38="экспл",INDEX(total_visual_stym!$C$146:$C$209,(RANK(total_visual_stym!E182,total_visual_stym!$E$146:$E$209))),0)</f>
        <v>pics\\dis3.jpg</v>
      </c>
      <c r="AF38" s="22" t="str">
        <f t="shared" si="18"/>
        <v/>
      </c>
      <c r="AG38" t="str">
        <f t="shared" si="20"/>
        <v>pics\\Peper_5.jpg</v>
      </c>
      <c r="AH38">
        <f t="shared" si="4"/>
        <v>0</v>
      </c>
      <c r="AI38" t="s">
        <v>724</v>
      </c>
      <c r="AJ38" t="str">
        <f t="shared" si="5"/>
        <v>pics\\Injir</v>
      </c>
      <c r="AK38" t="str">
        <f t="shared" si="21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8"/>
        <v>0.3749497042915575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10"/>
        <v>На_картинке_ПЕРЕЦ._Он_слоеный?</v>
      </c>
      <c r="BD38" cm="1">
        <f t="array" aca="1" ref="BD38" ca="1">INDEX($L$34:$L$41,(RANK(AT6,$AT$2:$AT$9)))</f>
        <v>2041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VLOOKUP(B39,audio_list_stym!$A$3:$BP$18,42,FALSE)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VLOOKUP(B39,audio_list_stym!$A$3:$AJ$18,10,FALSE)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2202</v>
      </c>
      <c r="AD39" t="str">
        <f t="shared" ca="1" si="11"/>
        <v>pics\\dis47.jpg</v>
      </c>
      <c r="AE39" s="22" t="str">
        <f t="array" aca="1" ref="AE39" ca="1">IF(G39="экспл",INDEX(total_visual_stym!$C$146:$C$209,(RANK(total_visual_stym!E183,total_visual_stym!$E$146:$E$209))),0)</f>
        <v>pics\\dis47.jpg</v>
      </c>
      <c r="AF39" s="22" t="str">
        <f>IF(ISTEXT(AR39),AR39,IF(ISTEXT(AS39),AS39,""))</f>
        <v/>
      </c>
      <c r="AG39" t="str">
        <f t="shared" si="20"/>
        <v>pics\\Peper_6.jpg</v>
      </c>
      <c r="AH39">
        <f t="shared" si="4"/>
        <v>0</v>
      </c>
      <c r="AI39" t="s">
        <v>725</v>
      </c>
      <c r="AJ39" t="str">
        <f t="shared" si="5"/>
        <v>pics\\Injir</v>
      </c>
      <c r="AK39" t="str">
        <f t="shared" si="21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8"/>
        <v>0.72478429813569234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10"/>
        <v>На_мониторе_ПЕРЕЦ._Хрустящий_ли_он?</v>
      </c>
      <c r="BD39" cm="1">
        <f t="array" aca="1" ref="BD39" ca="1">INDEX($L$34:$L$41,(RANK(AT7,$AT$2:$AT$9)))</f>
        <v>2045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VLOOKUP(B40,audio_list_stym!$A$3:$BP$18,42,FALSE)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VLOOKUP(B40,audio_list_stym!$A$3:$AJ$18,10,FALSE)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2196</v>
      </c>
      <c r="AD40" t="str">
        <f t="shared" ca="1" si="11"/>
        <v>pics\\dis40.jpg</v>
      </c>
      <c r="AE40" s="22" t="str">
        <f t="array" aca="1" ref="AE40" ca="1">IF(G40="экспл",INDEX(total_visual_stym!$C$146:$C$209,(RANK(total_visual_stym!E184,total_visual_stym!$E$146:$E$209))),0)</f>
        <v>pics\\dis40.jpg</v>
      </c>
      <c r="AF40" s="22" t="str">
        <f>IF(ISTEXT(AR40),AR40,IF(ISTEXT(AS40),AS40,""))</f>
        <v/>
      </c>
      <c r="AG40" t="str">
        <f t="shared" si="20"/>
        <v>pics\\Peper_7.jpg</v>
      </c>
      <c r="AH40">
        <f t="shared" si="4"/>
        <v>0</v>
      </c>
      <c r="AI40" t="s">
        <v>726</v>
      </c>
      <c r="AJ40" t="str">
        <f t="shared" si="5"/>
        <v>pics\\Injir</v>
      </c>
      <c r="AK40" t="str">
        <f t="shared" si="21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8"/>
        <v>0.25553649015095103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10"/>
        <v>Перед_Вами_ПЕРЕЦ._Блестит_ли_он?</v>
      </c>
      <c r="BD40" cm="1">
        <f t="array" aca="1" ref="BD40" ca="1">INDEX($L$34:$L$41,(RANK(AT8,$AT$2:$AT$9)))</f>
        <v>2044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VLOOKUP(B41,audio_list_stym!$A$3:$BP$18,42,FALSE)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VLOOKUP(B41,audio_list_stym!$A$3:$AJ$18,10,FALSE)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2216</v>
      </c>
      <c r="AD41" t="str">
        <f t="shared" ca="1" si="11"/>
        <v>pics\\dis59.jpg</v>
      </c>
      <c r="AE41" s="22" t="str">
        <f t="array" aca="1" ref="AE41" ca="1">IF(G41="экспл",INDEX(total_visual_stym!$C$146:$C$209,(RANK(total_visual_stym!E185,total_visual_stym!$E$146:$E$209))),0)</f>
        <v>pics\\dis59.jpg</v>
      </c>
      <c r="AF41" s="22" t="str">
        <f t="shared" ref="AF41:AF55" si="22">IF(ISTEXT(AR41),AR41,IF(ISTEXT(AS41),AS41,""))</f>
        <v/>
      </c>
      <c r="AG41" t="str">
        <f t="shared" si="20"/>
        <v>pics\\Peper_8.jpg</v>
      </c>
      <c r="AH41">
        <f t="shared" si="4"/>
        <v>0</v>
      </c>
      <c r="AI41" t="s">
        <v>727</v>
      </c>
      <c r="AJ41" t="str">
        <f t="shared" si="5"/>
        <v>pics\\Injir</v>
      </c>
      <c r="AK41" t="str">
        <f t="shared" si="21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8"/>
        <v>0.46170394017636762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10"/>
        <v>Вы_видите_ПЕРЕЦ._Он_цитрусовый?</v>
      </c>
      <c r="BD41" cm="1">
        <f t="array" aca="1" ref="BD41" ca="1">INDEX($L$34:$L$41,(RANK(AT9,$AT$2:$AT$9)))</f>
        <v>2046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VLOOKUP(B42,audio_list_stym!$A$3:$BP$18,42,FALSE)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VLOOKUP(B42,audio_list_stym!$A$3:$AJ$18,10,FALSE)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2167</v>
      </c>
      <c r="AD42" t="str">
        <f t="shared" ca="1" si="11"/>
        <v>pics\\Tikva_7.jpg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2"/>
        <v>pics\\Tikva_7.jpg</v>
      </c>
      <c r="AH42" t="str">
        <f t="shared" si="4"/>
        <v>sound\\Tropic</v>
      </c>
      <c r="AI42" t="s">
        <v>728</v>
      </c>
      <c r="AJ42" t="str">
        <f t="shared" si="5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4">IF(AH42="sound\\Tropic",AQ18,"")</f>
        <v>pics\\Tikva_7.jpg</v>
      </c>
      <c r="AT42">
        <f t="shared" ca="1" si="8"/>
        <v>0.37478358458065086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10"/>
        <v>_Чистый_ли_XXXXX?</v>
      </c>
      <c r="BC42">
        <f>A42</f>
        <v>1206</v>
      </c>
      <c r="BD42" cm="1">
        <f t="array" aca="1" ref="BD42" ca="1">INDEX($L$42:$L$49,(RANK(AT2,$AT$2:$AT$9)))</f>
        <v>2007</v>
      </c>
      <c r="BE42" cm="1">
        <f t="array" aca="1" ref="BE42" ca="1">INDEX(BD2:BD17,(RANK(AT6,$AT$2:$AT17)))</f>
        <v>2058</v>
      </c>
      <c r="BF42" cm="1">
        <f t="array" aca="1" ref="BF42" ca="1">INDEX(BD26:BD41,(RANK(AT6,$AT$2:$AT$17)))</f>
        <v>2050</v>
      </c>
      <c r="BG42" cm="1">
        <f t="array" aca="1" ref="BG42" ca="1">INDEX(BD50:BD65,(RANK(AT6,$AT$2:$AT$17)))</f>
        <v>2010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VLOOKUP(B43,audio_list_stym!$A$3:$BP$18,42,FALSE)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VLOOKUP(B43,audio_list_stym!$A$3:$AJ$18,10,FALSE)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2043</v>
      </c>
      <c r="AD43" t="str">
        <f t="shared" ca="1" si="11"/>
        <v>pics\\Peper_3.jpg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2"/>
        <v>pics\\Peper_3.jpg</v>
      </c>
      <c r="AH43" t="str">
        <f t="shared" si="4"/>
        <v>sound\\Tropic</v>
      </c>
      <c r="AI43" t="s">
        <v>729</v>
      </c>
      <c r="AJ43" t="str">
        <f t="shared" si="5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4"/>
        <v>pics\\Peper_3.jpg</v>
      </c>
      <c r="AT43">
        <f t="shared" ca="1" si="8"/>
        <v>0.18053187713669372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10"/>
        <v>_Свежий_ли_XXXXX?</v>
      </c>
      <c r="BD43" cm="1">
        <f t="array" aca="1" ref="BD43" ca="1">INDEX($L$42:$L$49,(RANK(AT3,$AT$2:$AT$9)))</f>
        <v>2002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VLOOKUP(B44,audio_list_stym!$A$3:$BP$18,42,FALSE)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VLOOKUP(B44,audio_list_stym!$A$3:$AJ$18,10,FALSE)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2063</v>
      </c>
      <c r="AD44" t="str">
        <f t="shared" ca="1" si="11"/>
        <v>pics\\Tomat_7.jpg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2"/>
        <v>pics\\Tomat_7.jpg</v>
      </c>
      <c r="AH44" t="str">
        <f t="shared" si="4"/>
        <v>sound\\Tropic</v>
      </c>
      <c r="AI44" t="s">
        <v>730</v>
      </c>
      <c r="AJ44" t="str">
        <f t="shared" si="5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4"/>
        <v>pics\\Tomat_7.jpg</v>
      </c>
      <c r="AT44">
        <f t="shared" ca="1" si="8"/>
        <v>0.6960227197689941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10"/>
        <v>_Жаренный_ли_XXXXX?</v>
      </c>
      <c r="BD44" cm="1">
        <f t="array" aca="1" ref="BD44" ca="1">INDEX($L$42:$L$49,(RANK(AT4,$AT$2:$AT$9)))</f>
        <v>2003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VLOOKUP(B45,audio_list_stym!$A$3:$BP$18,42,FALSE)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VLOOKUP(B45,audio_list_stym!$A$3:$AJ$18,10,FALSE)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2166</v>
      </c>
      <c r="AD45" t="str">
        <f t="shared" ca="1" si="11"/>
        <v>pics\\Tikva_6.jpg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2"/>
        <v>pics\\Tikva_6.jpg</v>
      </c>
      <c r="AH45" t="str">
        <f t="shared" si="4"/>
        <v>sound\\Tropic</v>
      </c>
      <c r="AI45" t="s">
        <v>731</v>
      </c>
      <c r="AJ45" t="str">
        <f t="shared" si="5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4"/>
        <v>pics\\Tikva_6.jpg</v>
      </c>
      <c r="AT45">
        <f t="shared" ca="1" si="8"/>
        <v>0.61760905223866625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10"/>
        <v>_Сладкий_ли_XXXXX?</v>
      </c>
      <c r="BD45" cm="1">
        <f t="array" aca="1" ref="BD45" ca="1">INDEX($L$42:$L$49,(RANK(AT5,$AT$2:$AT$9)))</f>
        <v>2008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VLOOKUP(B46,audio_list_stym!$A$3:$BP$18,42,FALSE)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VLOOKUP(B46,audio_list_stym!$A$3:$AJ$18,10,FALSE)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2044</v>
      </c>
      <c r="AD46" t="str">
        <f t="shared" ca="1" si="11"/>
        <v>pics\\Peper_4.jpg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2"/>
        <v>pics\\Peper_4.jpg</v>
      </c>
      <c r="AH46" t="str">
        <f t="shared" si="4"/>
        <v>sound\\Tropic</v>
      </c>
      <c r="AI46" t="s">
        <v>732</v>
      </c>
      <c r="AJ46" t="str">
        <f t="shared" si="5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4"/>
        <v>pics\\Peper_4.jpg</v>
      </c>
      <c r="AT46">
        <f t="shared" ca="1" si="8"/>
        <v>0.91359870114143771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sound\\Noviy_plod.wav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10"/>
        <v>_Влажный_ли_XXXXX?</v>
      </c>
      <c r="BD46" cm="1">
        <f t="array" aca="1" ref="BD46" ca="1">INDEX($L$42:$L$49,(RANK(AT6,$AT$2:$AT$9)))</f>
        <v>2001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VLOOKUP(B47,audio_list_stym!$A$3:$BP$18,42,FALSE)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VLOOKUP(B47,audio_list_stym!$A$3:$AJ$18,10,FALSE)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2046</v>
      </c>
      <c r="AD47" t="str">
        <f t="shared" ca="1" si="11"/>
        <v>pics\\Peper_6.jpg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2"/>
        <v>pics\\Peper_6.jpg</v>
      </c>
      <c r="AH47" t="str">
        <f t="shared" si="4"/>
        <v>sound\\Tropic</v>
      </c>
      <c r="AI47" t="s">
        <v>733</v>
      </c>
      <c r="AJ47" t="str">
        <f t="shared" si="5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4"/>
        <v>pics\\Peper_6.jpg</v>
      </c>
      <c r="AT47">
        <f t="shared" ca="1" si="8"/>
        <v>0.57321141267564968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10"/>
        <v>_Съедобный_ли_XXXXX?</v>
      </c>
      <c r="BD47" cm="1">
        <f t="array" aca="1" ref="BD47" ca="1">INDEX($L$42:$L$49,(RANK(AT7,$AT$2:$AT$9)))</f>
        <v>2005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VLOOKUP(B48,audio_list_stym!$A$3:$BP$18,42,FALSE)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VLOOKUP(B48,audio_list_stym!$A$3:$AJ$18,10,FALSE)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2061</v>
      </c>
      <c r="AD48" t="str">
        <f t="shared" ca="1" si="11"/>
        <v>pics\\Tomat_5.jpg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2"/>
        <v>pics\\Tomat_5.jpg</v>
      </c>
      <c r="AH48" t="str">
        <f t="shared" si="4"/>
        <v>sound\\Tropic</v>
      </c>
      <c r="AI48" t="s">
        <v>734</v>
      </c>
      <c r="AJ48" t="str">
        <f t="shared" si="5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4"/>
        <v>pics\\Tomat_5.jpg</v>
      </c>
      <c r="AT48">
        <f t="shared" ca="1" si="8"/>
        <v>0.49254390581686869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10"/>
        <v>_Сиреневый_ли_XXXXX?</v>
      </c>
      <c r="BD48" cm="1">
        <f t="array" aca="1" ref="BD48" ca="1">INDEX($L$42:$L$49,(RANK(AT8,$AT$2:$AT$9)))</f>
        <v>2004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VLOOKUP(B49,audio_list_stym!$A$3:$BP$18,42,FALSE)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VLOOKUP(B49,audio_list_stym!$A$3:$AJ$18,10,FALSE)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2168</v>
      </c>
      <c r="AD49" t="str">
        <f t="shared" ca="1" si="11"/>
        <v>pics\\Tikva_8.jpg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2"/>
        <v>pics\\Tikva_8.jpg</v>
      </c>
      <c r="AH49" t="str">
        <f t="shared" si="4"/>
        <v>sound\\Tropic</v>
      </c>
      <c r="AI49" t="s">
        <v>735</v>
      </c>
      <c r="AJ49" t="str">
        <f t="shared" si="5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4"/>
        <v>pics\\Tikva_8.jpg</v>
      </c>
      <c r="AT49">
        <f t="shared" ca="1" si="8"/>
        <v>0.14572065734769701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10"/>
        <v>_Репчатый_ли_XXXXX?</v>
      </c>
      <c r="BD49" cm="1">
        <f t="array" aca="1" ref="BD49" ca="1">INDEX($L$42:$L$49,(RANK(AT9,$AT$2:$AT$9)))</f>
        <v>2006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VLOOKUP(B50,audio_list_stym!$A$3:$BP$18,42,FALSE)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VLOOKUP(B50,audio_list_stym!$A$3:$AJ$18,10,FALSE)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2229</v>
      </c>
      <c r="AD50" t="str">
        <f t="shared" ca="1" si="11"/>
        <v>pics\\dis10.jpg</v>
      </c>
      <c r="AE50" s="22" t="str">
        <f t="array" aca="1" ref="AE50" ca="1">IF(G50="экспл",INDEX(total_visual_stym!$C$146:$C$209,(RANK(total_visual_stym!E194,total_visual_stym!$E$146:$E$209))),0)</f>
        <v>pics\\dis10.jpg</v>
      </c>
      <c r="AF50" s="22" t="str">
        <f t="shared" si="22"/>
        <v/>
      </c>
      <c r="AG50" t="str">
        <f t="shared" ref="AG50:AG57" si="25">IF(OR(E50=11,E50=13),M50,"")</f>
        <v>pics\\Finik_1.jpg</v>
      </c>
      <c r="AH50">
        <f t="shared" si="4"/>
        <v>0</v>
      </c>
      <c r="AT50">
        <f t="shared" ca="1" si="8"/>
        <v>0.98777247576173499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10"/>
        <v>На_экране_XXXXX._Коричневый_ли_он?</v>
      </c>
      <c r="BC50">
        <f>A50</f>
        <v>1207</v>
      </c>
      <c r="BD50" cm="1">
        <f t="array" aca="1" ref="BD50" ca="1">INDEX($L$50:$L$57,(RANK(AT2,$AT$2:$AT$9)))</f>
        <v>2015</v>
      </c>
      <c r="BE50" cm="1">
        <f t="array" aca="1" ref="BE50" ca="1">INDEX(BD2:BD17,(RANK(AT7,$AT$2:$AT$17)))</f>
        <v>2039</v>
      </c>
      <c r="BF50" cm="1">
        <f t="array" aca="1" ref="BF50" ca="1">INDEX(BD18:BD49,(RANK(AT7,$AT$2:$AT$17)))</f>
        <v>2055</v>
      </c>
      <c r="BG50" cm="1">
        <f t="array" aca="1" ref="BG50" ca="1">INDEX(BD58:BD65,(RANK(AT7,$AT$2:$AT$9)))</f>
        <v>2017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VLOOKUP(B51,audio_list_stym!$A$3:$BP$18,42,FALSE)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VLOOKUP(B51,audio_list_stym!$A$3:$AJ$18,10,FALSE)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2191</v>
      </c>
      <c r="AD51" t="str">
        <f t="shared" ca="1" si="11"/>
        <v>pics\\dis26.jpg</v>
      </c>
      <c r="AE51" s="22" t="str">
        <f t="array" aca="1" ref="AE51" ca="1">IF(G51="экспл",INDEX(total_visual_stym!$C$146:$C$209,(RANK(total_visual_stym!E195,total_visual_stym!$E$146:$E$209))),0)</f>
        <v>pics\\dis26.jpg</v>
      </c>
      <c r="AF51" s="22" t="str">
        <f t="shared" si="22"/>
        <v/>
      </c>
      <c r="AG51" t="str">
        <f t="shared" si="25"/>
        <v>pics\\Finik_2.jpg</v>
      </c>
      <c r="AH51">
        <f t="shared" si="4"/>
        <v>0</v>
      </c>
      <c r="AT51">
        <f t="shared" ca="1" si="8"/>
        <v>0.57975360649207974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10"/>
        <v>Посмотрите,_вот_XXXXX._Сахаристый_ли_он?</v>
      </c>
      <c r="BD51" cm="1">
        <f t="array" aca="1" ref="BD51" ca="1">INDEX($L$50:$L$57,(RANK(AT3,$AT$2:$AT$9)))</f>
        <v>2010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VLOOKUP(B52,audio_list_stym!$A$3:$BP$18,42,FALSE)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VLOOKUP(B52,audio_list_stym!$A$3:$AJ$18,10,FALSE)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2192</v>
      </c>
      <c r="AD52" t="str">
        <f t="shared" ca="1" si="11"/>
        <v>pics\\dis32.jpg</v>
      </c>
      <c r="AE52" s="22" t="str">
        <f t="array" aca="1" ref="AE52" ca="1">IF(G52="экспл",INDEX(total_visual_stym!$C$146:$C$209,(RANK(total_visual_stym!E196,total_visual_stym!$E$146:$E$209))),0)</f>
        <v>pics\\dis32.jpg</v>
      </c>
      <c r="AF52" s="22" t="str">
        <f t="shared" si="22"/>
        <v/>
      </c>
      <c r="AG52" t="str">
        <f t="shared" si="25"/>
        <v>pics\\Finik_3.jpg</v>
      </c>
      <c r="AH52">
        <f t="shared" si="4"/>
        <v>0</v>
      </c>
      <c r="AT52">
        <f t="shared" ca="1" si="8"/>
        <v>0.23151533267377022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sound\\Redkiy_plod.wav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10"/>
        <v>Вот_XXXXX._Он_скользкий?</v>
      </c>
      <c r="BD52" cm="1">
        <f t="array" aca="1" ref="BD52" ca="1">INDEX($L$50:$L$57,(RANK(AT4,$AT$2:$AT$9)))</f>
        <v>2011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VLOOKUP(B53,audio_list_stym!$A$3:$BP$18,42,FALSE)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VLOOKUP(B53,audio_list_stym!$A$3:$AJ$18,10,FALSE)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2214</v>
      </c>
      <c r="AD53" t="str">
        <f t="shared" ca="1" si="11"/>
        <v>pics\\dis63.jpg</v>
      </c>
      <c r="AE53" s="22" t="str">
        <f t="array" aca="1" ref="AE53" ca="1">IF(G53="экспл",INDEX(total_visual_stym!$C$146:$C$209,(RANK(total_visual_stym!E197,total_visual_stym!$E$146:$E$209))),0)</f>
        <v>pics\\dis63.jpg</v>
      </c>
      <c r="AF53" s="22" t="str">
        <f t="shared" si="22"/>
        <v/>
      </c>
      <c r="AG53" t="str">
        <f t="shared" si="25"/>
        <v>pics\\Finik_4.jpg</v>
      </c>
      <c r="AH53">
        <f t="shared" si="4"/>
        <v>0</v>
      </c>
      <c r="AT53">
        <f t="shared" ca="1" si="8"/>
        <v>0.92846966626565341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10"/>
        <v>Это_XXXXX._Ломкий_ли_он?</v>
      </c>
      <c r="BD53" cm="1">
        <f t="array" aca="1" ref="BD53" ca="1">INDEX($L$50:$L$57,(RANK(AT5,$AT$2:$AT$9)))</f>
        <v>2016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VLOOKUP(B54,audio_list_stym!$A$3:$BP$18,42,FALSE)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VLOOKUP(B54,audio_list_stym!$A$3:$AJ$18,10,FALSE)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2206</v>
      </c>
      <c r="AD54" t="str">
        <f t="shared" ca="1" si="11"/>
        <v>pics\\dis50.jpg</v>
      </c>
      <c r="AE54" s="22" t="str">
        <f t="array" aca="1" ref="AE54" ca="1">IF(G54="экспл",INDEX(total_visual_stym!$C$146:$C$209,(RANK(total_visual_stym!E198,total_visual_stym!$E$146:$E$209))),0)</f>
        <v>pics\\dis50.jpg</v>
      </c>
      <c r="AF54" s="22" t="str">
        <f t="shared" si="22"/>
        <v/>
      </c>
      <c r="AG54" t="str">
        <f t="shared" si="25"/>
        <v>pics\\Finik_5.jpg</v>
      </c>
      <c r="AH54">
        <f t="shared" si="4"/>
        <v>0</v>
      </c>
      <c r="AI54" s="11"/>
      <c r="AT54">
        <f t="shared" ca="1" si="8"/>
        <v>0.67246898671193389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10"/>
        <v>На_картинке_XXXXX._Мохнатый_ли_он?</v>
      </c>
      <c r="BD54" cm="1">
        <f t="array" aca="1" ref="BD54" ca="1">INDEX($L$50:$L$57,(RANK(AT6,$AT$2:$AT$9)))</f>
        <v>2009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VLOOKUP(B55,audio_list_stym!$A$3:$BP$18,42,FALSE)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VLOOKUP(B55,audio_list_stym!$A$3:$AJ$18,10,FALSE)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2193</v>
      </c>
      <c r="AD55" t="str">
        <f t="shared" ca="1" si="11"/>
        <v>pics\\dis2.jpg</v>
      </c>
      <c r="AE55" s="22" t="str">
        <f t="array" aca="1" ref="AE55" ca="1">IF(G55="экспл",INDEX(total_visual_stym!$C$146:$C$209,(RANK(total_visual_stym!E199,total_visual_stym!$E$146:$E$209))),0)</f>
        <v>pics\\dis2.jpg</v>
      </c>
      <c r="AF55" s="22" t="str">
        <f t="shared" si="22"/>
        <v/>
      </c>
      <c r="AG55" t="str">
        <f t="shared" si="25"/>
        <v>pics\\Finik_6.jpg</v>
      </c>
      <c r="AH55">
        <f t="shared" si="4"/>
        <v>0</v>
      </c>
      <c r="AT55">
        <f t="shared" ca="1" si="8"/>
        <v>0.65506671003217376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10"/>
        <v>На_мониторе_XXXXX._Он_сморщенный?</v>
      </c>
      <c r="BD55" cm="1">
        <f t="array" aca="1" ref="BD55" ca="1">INDEX($L$50:$L$57,(RANK(AT7,$AT$2:$AT$9)))</f>
        <v>2013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VLOOKUP(B56,audio_list_stym!$A$3:$BP$18,42,FALSE)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VLOOKUP(B56,audio_list_stym!$A$3:$AJ$18,10,FALSE)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2200</v>
      </c>
      <c r="AD56" t="str">
        <f t="shared" ca="1" si="11"/>
        <v>pics\\dis57.jpg</v>
      </c>
      <c r="AE56" s="22" t="str">
        <f t="array" aca="1" ref="AE56" ca="1">IF(G56="экспл",INDEX(total_visual_stym!$C$146:$C$209,(RANK(total_visual_stym!E200,total_visual_stym!$E$146:$E$209))),0)</f>
        <v>pics\\dis57.jpg</v>
      </c>
      <c r="AF56" s="22" t="str">
        <f>IF(ISTEXT(AR56),AR56,IF(ISTEXT(AS56),AS56,""))</f>
        <v/>
      </c>
      <c r="AG56" t="str">
        <f t="shared" si="25"/>
        <v>pics\\Finik_7.jpg</v>
      </c>
      <c r="AH56">
        <f t="shared" si="4"/>
        <v>0</v>
      </c>
      <c r="AT56">
        <f t="shared" ca="1" si="8"/>
        <v>0.28343062320893964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10"/>
        <v>Перед_Вами_XXXXX._Он_с_косточкой?</v>
      </c>
      <c r="BD56" cm="1">
        <f t="array" aca="1" ref="BD56" ca="1">INDEX($L$50:$L$57,(RANK(AT8,$AT$2:$AT$9)))</f>
        <v>2012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VLOOKUP(B57,audio_list_stym!$A$3:$BP$18,42,FALSE)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VLOOKUP(B57,audio_list_stym!$A$3:$AJ$18,10,FALSE)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2212</v>
      </c>
      <c r="AD57" t="str">
        <f t="shared" ca="1" si="11"/>
        <v>pics\\dis61.jpg</v>
      </c>
      <c r="AE57" s="22" t="str">
        <f t="array" aca="1" ref="AE57" ca="1">IF(G57="экспл",INDEX(total_visual_stym!$C$146:$C$209,(RANK(total_visual_stym!E201,total_visual_stym!$E$146:$E$209))),0)</f>
        <v>pics\\dis61.jpg</v>
      </c>
      <c r="AF57" s="22" t="str">
        <f>IF(ISTEXT(AR57),AR57,IF(ISTEXT(AS57),AS57,""))</f>
        <v/>
      </c>
      <c r="AG57" t="str">
        <f t="shared" si="25"/>
        <v>pics\\Finik_8.jpg</v>
      </c>
      <c r="AH57">
        <f t="shared" si="4"/>
        <v>0</v>
      </c>
      <c r="AI57" s="11"/>
      <c r="AT57">
        <f t="shared" ca="1" si="8"/>
        <v>0.51251987473076488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10"/>
        <v>Вы_видите_XXXXX._Он_треугольный?</v>
      </c>
      <c r="BD57" cm="1">
        <f t="array" aca="1" ref="BD57" ca="1">INDEX($L$50:$L$57,(RANK(AT9,$AT$2:$AT$9)))</f>
        <v>2014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VLOOKUP(B58,audio_list_stym!$A$3:$BP$18,42,FALSE)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VLOOKUP(B58,audio_list_stym!$A$3:$AJ$18,10,FALSE)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2010</v>
      </c>
      <c r="AD58" t="str">
        <f t="shared" ca="1" si="11"/>
        <v>pics\\Finik_2.jpg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6">IF(ISTEXT(AR58),AR58,IF(ISTEXT(AS58),AS58,""))</f>
        <v>pics\\Finik_2.jpg</v>
      </c>
      <c r="AH58" t="str">
        <f t="shared" si="4"/>
        <v>sound\\Ogorod</v>
      </c>
      <c r="AI58" s="11"/>
      <c r="AR58" t="str">
        <f t="shared" ref="AR58:AR65" ca="1" si="27">IF(AH58="sound\\Ogorod",AP10,"")</f>
        <v>pics\\Finik_2.jpg</v>
      </c>
      <c r="AT58">
        <f t="shared" ca="1" si="8"/>
        <v>0.37251851288367144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10"/>
        <v>_Рыхлый_ли_ГОРОХ?</v>
      </c>
      <c r="BC58">
        <f>A58</f>
        <v>1208</v>
      </c>
      <c r="BD58" cm="1">
        <f t="array" aca="1" ref="BD58" ca="1">INDEX($L$58:$L$65,(RANK(AT2,$AT$2:$AT$9)))</f>
        <v>2023</v>
      </c>
      <c r="BE58" cm="1">
        <f t="array" aca="1" ref="BE58" ca="1">INDEX(BD2:BD17,(RANK(AT8,$AT$2:$AT$17)))</f>
        <v>2062</v>
      </c>
      <c r="BF58" cm="1">
        <f t="array" aca="1" ref="BF58" ca="1">INDEX(BD18:BD33,(RANK(AT8,$AT$2:$AT$17)))</f>
        <v>2030</v>
      </c>
      <c r="BG58" cm="1">
        <f t="array" aca="1" ref="BG58" ca="1">INDEX(BD42:BD57,(RANK(AT8,$AT$2:$AT$9)))</f>
        <v>2008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VLOOKUP(B59,audio_list_stym!$A$3:$BP$18,42,FALSE)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VLOOKUP(B59,audio_list_stym!$A$3:$AJ$18,10,FALSE)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2027</v>
      </c>
      <c r="AD59" t="str">
        <f t="shared" ca="1" si="11"/>
        <v>pics\\Kokos_3.jpg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6"/>
        <v>pics\\Kokos_3.jpg</v>
      </c>
      <c r="AH59" t="str">
        <f t="shared" si="4"/>
        <v>sound\\Ogorod</v>
      </c>
      <c r="AR59" t="str">
        <f t="shared" ca="1" si="27"/>
        <v>pics\\Kokos_3.jpg</v>
      </c>
      <c r="AT59">
        <f t="shared" ca="1" si="8"/>
        <v>0.414485821301248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10"/>
        <v>_В_стручке_ли_ГОРОХ?</v>
      </c>
      <c r="BD59" cm="1">
        <f t="array" aca="1" ref="BD59" ca="1">INDEX($L$58:$L$65,(RANK(AT3,$AT$2:$AT$9)))</f>
        <v>2018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VLOOKUP(B60,audio_list_stym!$A$3:$BP$18,42,FALSE)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VLOOKUP(B60,audio_list_stym!$A$3:$AJ$18,10,FALSE)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2026</v>
      </c>
      <c r="AD60" t="str">
        <f t="shared" ca="1" si="11"/>
        <v>pics\\Kokos_2.jpg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6"/>
        <v>pics\\Kokos_2.jpg</v>
      </c>
      <c r="AH60" t="str">
        <f t="shared" si="4"/>
        <v>sound\\Ogorod</v>
      </c>
      <c r="AR60" t="str">
        <f t="shared" ca="1" si="27"/>
        <v>pics\\Kokos_2.jpg</v>
      </c>
      <c r="AT60">
        <f t="shared" ca="1" si="8"/>
        <v>0.9836229598098627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10"/>
        <v>_Ядовитый_ли_ГОРОХ?</v>
      </c>
      <c r="BD60" cm="1">
        <f t="array" aca="1" ref="BD60" ca="1">INDEX($L$58:$L$65,(RANK(AT4,$AT$2:$AT$9)))</f>
        <v>2019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VLOOKUP(B61,audio_list_stym!$A$3:$BP$18,42,FALSE)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VLOOKUP(B61,audio_list_stym!$A$3:$AJ$18,10,FALSE)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2157</v>
      </c>
      <c r="AD61" t="str">
        <f t="shared" ca="1" si="11"/>
        <v>pics\\Injir_5.jpg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6"/>
        <v>pics\\Injir_5.jpg</v>
      </c>
      <c r="AH61" t="str">
        <f t="shared" si="4"/>
        <v>sound\\Ogorod</v>
      </c>
      <c r="AR61" t="str">
        <f t="shared" ca="1" si="27"/>
        <v>pics\\Injir_5.jpg</v>
      </c>
      <c r="AT61">
        <f t="shared" ca="1" si="8"/>
        <v>0.16518558908871517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10"/>
        <v>_Полосатый_ли_ГОРОХ?</v>
      </c>
      <c r="BD61" cm="1">
        <f t="array" aca="1" ref="BD61" ca="1">INDEX($L$58:$L$65,(RANK(AT5,$AT$2:$AT$9)))</f>
        <v>2024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VLOOKUP(B62,audio_list_stym!$A$3:$BP$18,42,FALSE)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VLOOKUP(B62,audio_list_stym!$A$3:$AJ$18,10,FALSE)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2015</v>
      </c>
      <c r="AD62" t="str">
        <f t="shared" ca="1" si="11"/>
        <v>pics\\Finik_7.jpg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6"/>
        <v>pics\\Finik_7.jpg</v>
      </c>
      <c r="AH62" t="str">
        <f t="shared" si="4"/>
        <v>sound\\Ogorod</v>
      </c>
      <c r="AR62" t="str">
        <f t="shared" ca="1" si="27"/>
        <v>pics\\Finik_7.jpg</v>
      </c>
      <c r="AT62">
        <f t="shared" ca="1" si="8"/>
        <v>0.10973557314705196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10"/>
        <v>_Плоский_ли_ГОРОХ?</v>
      </c>
      <c r="BD62" cm="1">
        <f t="array" aca="1" ref="BD62" ca="1">INDEX($L$58:$L$65,(RANK(AT6,$AT$2:$AT$9)))</f>
        <v>2017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VLOOKUP(B63,audio_list_stym!$A$3:$BP$18,42,FALSE)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VLOOKUP(B63,audio_list_stym!$A$3:$AJ$18,10,FALSE)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2153</v>
      </c>
      <c r="AD63" t="str">
        <f t="shared" ca="1" si="11"/>
        <v>pics\\Injir_1.jpg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6"/>
        <v>pics\\Injir_1.jpg</v>
      </c>
      <c r="AH63" t="str">
        <f t="shared" si="4"/>
        <v>sound\\Ogorod</v>
      </c>
      <c r="AR63" t="str">
        <f t="shared" ca="1" si="27"/>
        <v>pics\\Injir_1.jpg</v>
      </c>
      <c r="AT63">
        <f t="shared" ca="1" si="8"/>
        <v>0.38112597668103942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10"/>
        <v>_Толченый_ли_ГОРОХ?</v>
      </c>
      <c r="BD63" cm="1">
        <f t="array" aca="1" ref="BD63" ca="1">INDEX($L$58:$L$65,(RANK(AT7,$AT$2:$AT$9)))</f>
        <v>2021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VLOOKUP(B64,audio_list_stym!$A$3:$BP$18,42,FALSE)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VLOOKUP(B64,audio_list_stym!$A$3:$AJ$18,10,FALSE)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2013</v>
      </c>
      <c r="AD64" t="str">
        <f t="shared" ca="1" si="11"/>
        <v>pics\\Finik_5.jpg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6"/>
        <v>pics\\Finik_5.jpg</v>
      </c>
      <c r="AH64" t="str">
        <f t="shared" si="4"/>
        <v>sound\\Ogorod</v>
      </c>
      <c r="AI64" s="11"/>
      <c r="AR64" t="str">
        <f t="shared" ca="1" si="27"/>
        <v>pics\\Finik_5.jpg</v>
      </c>
      <c r="AT64">
        <f t="shared" ca="1" si="8"/>
        <v>0.34904912313718128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10"/>
        <v>_Зеленый_ли_ГОРОХ?</v>
      </c>
      <c r="BD64" cm="1">
        <f t="array" aca="1" ref="BD64" ca="1">INDEX($L$58:$L$65,(RANK(AT8,$AT$2:$AT$9)))</f>
        <v>2020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VLOOKUP(B65,audio_list_stym!$A$3:$BP$18,42,FALSE)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VLOOKUP(B65,audio_list_stym!$A$3:$AJ$18,10,FALSE)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2154</v>
      </c>
      <c r="AD65" t="str">
        <f t="shared" ca="1" si="11"/>
        <v>pics\\Injir_2.jpg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6"/>
        <v>pics\\Injir_2.jpg</v>
      </c>
      <c r="AH65" t="str">
        <f t="shared" si="4"/>
        <v>sound\\Ogorod</v>
      </c>
      <c r="AR65" t="str">
        <f t="shared" ca="1" si="27"/>
        <v>pics\\Injir_2.jpg</v>
      </c>
      <c r="AT65">
        <f t="shared" ca="1" si="8"/>
        <v>2.963135169574016E-2</v>
      </c>
      <c r="AU65" t="s">
        <v>697</v>
      </c>
      <c r="AV65" t="str">
        <f t="shared" ca="1" si="9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10"/>
        <v>_Легкий_ли_ГОРОХ?</v>
      </c>
      <c r="BD65" cm="1">
        <f t="array" aca="1" ref="BD65" ca="1">INDEX($L$58:$L$65,(RANK(AT9,$AT$2:$AT$9)))</f>
        <v>2022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VLOOKUP(B66,audio_list_stym!$A$3:$BP$18,42,FALSE)</f>
        <v>15</v>
      </c>
      <c r="F66" t="str">
        <f>VLOOKUP(E66,metki!$A$2:$B$9,2,FALSE)</f>
        <v>экспл_новые_с_названием</v>
      </c>
      <c r="G66" t="str">
        <f t="shared" ref="G66:G129" si="28">LEFT(F66,5)</f>
        <v>экспл</v>
      </c>
      <c r="H66" t="str">
        <f>VLOOKUP(B66,audio_list_stym!$A$3:$AJ$18,10,FALSE)</f>
        <v>Finger</v>
      </c>
      <c r="I66" t="s">
        <v>688</v>
      </c>
      <c r="J66" t="str">
        <f t="shared" ref="J66:J129" si="29">H66&amp;I66</f>
        <v>Finger_1</v>
      </c>
      <c r="L66">
        <f>VLOOKUP(J66,total_visual_stym!$A$2:$D$129,2,FALSE)</f>
        <v>2081</v>
      </c>
      <c r="M66" t="str">
        <f>VLOOKUP(J66,total_visual_stym!$A$2:$D$129,3,FALSE)</f>
        <v>pics\\Finger_1.jpg</v>
      </c>
      <c r="N66">
        <f>VLOOKUP(J66,total_visual_stym!$A$1:$D$129,4,FALSE)</f>
        <v>210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113</v>
      </c>
      <c r="Z66" t="str">
        <f>IF(G66="экспл",VLOOKUP(J66,quest_экспл!$A$1:$N$129,12,FALSE),IF(G66="импл_",0,0))</f>
        <v>sound\\On_vizhatiy.wav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2195</v>
      </c>
      <c r="AD66" t="str">
        <f t="shared" ca="1" si="11"/>
        <v>pics\\dis41.jpg</v>
      </c>
      <c r="AE66" s="22" t="str">
        <f t="array" aca="1" ref="AE66" ca="1">IF(G66="экспл",INDEX(total_visual_stym!$C$146:$C$209,(RANK(total_visual_stym!E146,total_visual_stym!$E$146:$E$209))),0)</f>
        <v>pics\\dis41.jpg</v>
      </c>
      <c r="AF66" s="22" t="str">
        <f t="shared" ref="AF66:AF74" si="30">AS66</f>
        <v/>
      </c>
      <c r="AI66" t="s">
        <v>67</v>
      </c>
      <c r="AO66">
        <f ca="1">RAND()</f>
        <v>0.12498158294771344</v>
      </c>
      <c r="AP66" t="str">
        <f ca="1">INDEX($AI$66:$AI$129,(RANK(AO66,$AO$66:$AO$129)))</f>
        <v>pics\\Tomat_3.jpg</v>
      </c>
      <c r="AR66" t="str">
        <f>IF(AH66="sound\\Ogorod",AP18,"")</f>
        <v/>
      </c>
      <c r="AS66" t="str">
        <f>IF(G66="импл_",AP66,"")</f>
        <v/>
      </c>
      <c r="AT66">
        <f t="shared" ref="AT66:AT129" ca="1" si="31">RAND()</f>
        <v>0.31391136848385937</v>
      </c>
      <c r="AU66" t="s">
        <v>697</v>
      </c>
      <c r="AV66" t="str">
        <f t="shared" ref="AV66:AV129" ca="1" si="32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_Он_выжатый?</v>
      </c>
      <c r="BA66" t="e">
        <f>VLOOKUP(Q66,audio_list_stym!$B$2:$BQ$299,68,FALSE)</f>
        <v>#N/A</v>
      </c>
      <c r="BB66" t="str">
        <f t="shared" ref="BB66:BB129" si="33">IF(G66="экспл",AY66&amp;AX66&amp;"."&amp;AZ66,IF(G66="импл_",BA66&amp;AX66&amp;"?"))</f>
        <v>На_экране_РЕНАН._Он_выжатый?</v>
      </c>
      <c r="BC66">
        <f>A66</f>
        <v>1209</v>
      </c>
      <c r="BD66" cm="1">
        <f t="array" aca="1" ref="BD66" ca="1">INDEX(L66:L73,(RANK(AT2,$AT$2:$AT$9)))</f>
        <v>2087</v>
      </c>
      <c r="BE66" cm="1">
        <f t="array" aca="1" ref="BE66" ca="1">INDEX(BD74:BD89,(RANK(AT2,$AT$2:$AT$7)))</f>
        <v>2089</v>
      </c>
      <c r="BF66" cm="1">
        <f t="array" aca="1" ref="BF66" ca="1">INDEX(BD90:BD113,(RANK(AT2,$AT$2:$AT$17)))</f>
        <v>2139</v>
      </c>
      <c r="BG66" cm="1">
        <f t="array" aca="1" ref="BG66" ca="1">INDEX(BD114:BD129,(RANK(AT2,$AT$2:$AT$17)))</f>
        <v>2075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VLOOKUP(B67,audio_list_stym!$A$3:$BP$18,42,FALSE)</f>
        <v>15</v>
      </c>
      <c r="F67" t="str">
        <f>VLOOKUP(E67,metki!$A$2:$B$9,2,FALSE)</f>
        <v>экспл_новые_с_названием</v>
      </c>
      <c r="G67" t="str">
        <f t="shared" si="28"/>
        <v>экспл</v>
      </c>
      <c r="H67" t="str">
        <f>VLOOKUP(B67,audio_list_stym!$A$3:$AJ$18,10,FALSE)</f>
        <v>Finger</v>
      </c>
      <c r="I67" t="s">
        <v>689</v>
      </c>
      <c r="J67" t="str">
        <f t="shared" si="29"/>
        <v>Finger_2</v>
      </c>
      <c r="L67">
        <f>VLOOKUP(J67,total_visual_stym!$A$2:$D$129,2,FALSE)</f>
        <v>2082</v>
      </c>
      <c r="M67" t="str">
        <f>VLOOKUP(J67,total_visual_stym!$A$2:$D$129,3,FALSE)</f>
        <v>pics\\Finger_2.jpg</v>
      </c>
      <c r="N67">
        <f>VLOOKUP(J67,total_visual_stym!$A$1:$D$129,4,FALSE)</f>
        <v>210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114</v>
      </c>
      <c r="Z67" t="str">
        <f>IF(G67="экспл",VLOOKUP(J67,quest_экспл!$A$1:$N$129,12,FALSE),IF(G67="импл_",0,0))</f>
        <v>sound\\On_nadloman.wav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2181</v>
      </c>
      <c r="AD67" t="str">
        <f t="shared" ref="AD67:AD74" ca="1" si="34">IF(ISTEXT(AE67),AE67,IF(ISTEXT(AF67),AF67,""))</f>
        <v>pics\\dis24.jpg</v>
      </c>
      <c r="AE67" s="22" t="str">
        <f t="array" aca="1" ref="AE67" ca="1">IF(G67="экспл",INDEX(total_visual_stym!$C$146:$C$209,(RANK(total_visual_stym!E147,total_visual_stym!$E$146:$E$209))),0)</f>
        <v>pics\\dis24.jpg</v>
      </c>
      <c r="AF67" s="22" t="str">
        <f t="shared" si="30"/>
        <v/>
      </c>
      <c r="AI67" t="s">
        <v>68</v>
      </c>
      <c r="AO67">
        <f t="shared" ref="AO67:AO129" ca="1" si="35">RAND()</f>
        <v>0.81079909560089369</v>
      </c>
      <c r="AP67" t="str">
        <f t="shared" ref="AP67:AP129" ca="1" si="36">INDEX($AI$66:$AI$129,(RANK(AO67,$AO$66:$AO$129)))</f>
        <v>pics\\Finik_5.jpg</v>
      </c>
      <c r="AR67" t="str">
        <f t="shared" ref="AR67:AR73" si="37">IF(AH67="sound\\Ogorod",AP19,"")</f>
        <v/>
      </c>
      <c r="AS67" t="str">
        <f t="shared" ref="AS67:AS129" si="38">IF(G67="импл_",AP67,"")</f>
        <v/>
      </c>
      <c r="AT67">
        <f t="shared" ca="1" si="31"/>
        <v>0.97731242616166913</v>
      </c>
      <c r="AU67" t="s">
        <v>697</v>
      </c>
      <c r="AV67" t="str">
        <f t="shared" ca="1" si="32"/>
        <v>sound\\Noviy_plod.wav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_Он_надломан?</v>
      </c>
      <c r="BA67" t="e">
        <f>VLOOKUP(Q67,audio_list_stym!$B$2:$BQ$299,68,FALSE)</f>
        <v>#N/A</v>
      </c>
      <c r="BB67" t="str">
        <f t="shared" si="33"/>
        <v>Посмотрите,_вот_РЕНАН._Он_надломан?</v>
      </c>
      <c r="BD67" cm="1">
        <f t="array" aca="1" ref="BD67" ca="1">INDEX(L67:L74,(RANK(AT3,$AT$2:$AT$9)))</f>
        <v>2083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VLOOKUP(B68,audio_list_stym!$A$3:$BP$18,42,FALSE)</f>
        <v>15</v>
      </c>
      <c r="F68" t="str">
        <f>VLOOKUP(E68,metki!$A$2:$B$9,2,FALSE)</f>
        <v>экспл_новые_с_названием</v>
      </c>
      <c r="G68" t="str">
        <f t="shared" si="28"/>
        <v>экспл</v>
      </c>
      <c r="H68" t="str">
        <f>VLOOKUP(B68,audio_list_stym!$A$3:$AJ$18,10,FALSE)</f>
        <v>Finger</v>
      </c>
      <c r="I68" t="s">
        <v>690</v>
      </c>
      <c r="J68" t="str">
        <f t="shared" si="29"/>
        <v>Finger_3</v>
      </c>
      <c r="L68">
        <f>VLOOKUP(J68,total_visual_stym!$A$2:$D$129,2,FALSE)</f>
        <v>2083</v>
      </c>
      <c r="M68" t="str">
        <f>VLOOKUP(J68,total_visual_stym!$A$2:$D$129,3,FALSE)</f>
        <v>pics\\Finger_3.jpg</v>
      </c>
      <c r="N68">
        <f>VLOOKUP(J68,total_visual_stym!$A$1:$D$129,4,FALSE)</f>
        <v>210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115</v>
      </c>
      <c r="Z68" t="str">
        <f>IF(G68="экспл",VLOOKUP(J68,quest_экспл!$A$1:$N$129,12,FALSE),IF(G68="импл_",0,0))</f>
        <v>sound\\On_volnistiy.wav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2171</v>
      </c>
      <c r="AD68" t="str">
        <f t="shared" ca="1" si="34"/>
        <v>pics\\dis22.jpg</v>
      </c>
      <c r="AE68" s="22" t="str">
        <f t="array" aca="1" ref="AE68" ca="1">IF(G68="экспл",INDEX(total_visual_stym!$C$146:$C$209,(RANK(total_visual_stym!E148,total_visual_stym!$E$146:$E$209))),0)</f>
        <v>pics\\dis22.jpg</v>
      </c>
      <c r="AF68" s="22" t="str">
        <f t="shared" si="30"/>
        <v/>
      </c>
      <c r="AI68" t="s">
        <v>69</v>
      </c>
      <c r="AO68">
        <f t="shared" ca="1" si="35"/>
        <v>0.68053391072295033</v>
      </c>
      <c r="AP68" t="str">
        <f t="shared" ca="1" si="36"/>
        <v>pics\\Goroh_7.jpg</v>
      </c>
      <c r="AR68" t="str">
        <f t="shared" si="37"/>
        <v/>
      </c>
      <c r="AS68" t="str">
        <f t="shared" si="38"/>
        <v/>
      </c>
      <c r="AT68">
        <f t="shared" ca="1" si="31"/>
        <v>4.5439416906264851E-2</v>
      </c>
      <c r="AU68" t="s">
        <v>697</v>
      </c>
      <c r="AV68" t="str">
        <f t="shared" ca="1" si="32"/>
        <v>sound\\Redkiy_plod.wav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_Он_волнистый?</v>
      </c>
      <c r="BA68" t="e">
        <f>VLOOKUP(Q68,audio_list_stym!$B$2:$BQ$299,68,FALSE)</f>
        <v>#N/A</v>
      </c>
      <c r="BB68" t="str">
        <f t="shared" si="33"/>
        <v>Вот_РЕНАН._Он_волнистый?</v>
      </c>
      <c r="BD68" cm="1">
        <f t="array" aca="1" ref="BD68" ca="1">INDEX(L68:L75,(RANK(AT4,$AT$2:$AT$9)))</f>
        <v>2085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VLOOKUP(B69,audio_list_stym!$A$3:$BP$18,42,FALSE)</f>
        <v>15</v>
      </c>
      <c r="F69" t="str">
        <f>VLOOKUP(E69,metki!$A$2:$B$9,2,FALSE)</f>
        <v>экспл_новые_с_названием</v>
      </c>
      <c r="G69" t="str">
        <f t="shared" si="28"/>
        <v>экспл</v>
      </c>
      <c r="H69" t="str">
        <f>VLOOKUP(B69,audio_list_stym!$A$3:$AJ$18,10,FALSE)</f>
        <v>Finger</v>
      </c>
      <c r="I69" t="s">
        <v>691</v>
      </c>
      <c r="J69" t="str">
        <f t="shared" si="29"/>
        <v>Finger_4</v>
      </c>
      <c r="L69">
        <f>VLOOKUP(J69,total_visual_stym!$A$2:$D$129,2,FALSE)</f>
        <v>2084</v>
      </c>
      <c r="M69" t="str">
        <f>VLOOKUP(J69,total_visual_stym!$A$2:$D$129,3,FALSE)</f>
        <v>pics\\Finger_4.jpg</v>
      </c>
      <c r="N69">
        <f>VLOOKUP(J69,total_visual_stym!$A$1:$D$129,4,FALSE)</f>
        <v>210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116</v>
      </c>
      <c r="Z69" t="str">
        <f>IF(G69="экспл",VLOOKUP(J69,quest_экспл!$A$1:$N$129,12,FALSE),IF(G69="импл_",0,0))</f>
        <v>sound\\On_buriy.wav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2184</v>
      </c>
      <c r="AD69" t="str">
        <f t="shared" ca="1" si="34"/>
        <v>pics\\dis19.jpg</v>
      </c>
      <c r="AE69" s="22" t="str">
        <f t="array" aca="1" ref="AE69" ca="1">IF(G69="экспл",INDEX(total_visual_stym!$C$146:$C$209,(RANK(total_visual_stym!E149,total_visual_stym!$E$146:$E$209))),0)</f>
        <v>pics\\dis19.jpg</v>
      </c>
      <c r="AF69" s="22" t="str">
        <f t="shared" si="30"/>
        <v/>
      </c>
      <c r="AI69" t="s">
        <v>70</v>
      </c>
      <c r="AO69">
        <f t="shared" ca="1" si="35"/>
        <v>1.1717120653410129E-2</v>
      </c>
      <c r="AP69" t="str">
        <f t="shared" ca="1" si="36"/>
        <v>pics\\Tomat_8.jpg</v>
      </c>
      <c r="AR69" t="str">
        <f t="shared" si="37"/>
        <v/>
      </c>
      <c r="AS69" t="str">
        <f t="shared" si="38"/>
        <v/>
      </c>
      <c r="AT69">
        <f t="shared" ca="1" si="31"/>
        <v>0.81163973395054267</v>
      </c>
      <c r="AU69" t="s">
        <v>697</v>
      </c>
      <c r="AV69" t="str">
        <f t="shared" ca="1" si="32"/>
        <v>sound\\Noviy_plod.wav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_Он_бурый?</v>
      </c>
      <c r="BA69" t="e">
        <f>VLOOKUP(Q69,audio_list_stym!$B$2:$BQ$299,68,FALSE)</f>
        <v>#N/A</v>
      </c>
      <c r="BB69" t="str">
        <f t="shared" si="33"/>
        <v>Это_РЕНАН._Он_бурый?</v>
      </c>
      <c r="BD69" cm="1">
        <f t="array" aca="1" ref="BD69" ca="1">INDEX(L69:L76,(RANK(AT5,$AT$2:$AT$9)))</f>
        <v>2091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VLOOKUP(B70,audio_list_stym!$A$3:$BP$18,42,FALSE)</f>
        <v>15</v>
      </c>
      <c r="F70" t="str">
        <f>VLOOKUP(E70,metki!$A$2:$B$9,2,FALSE)</f>
        <v>экспл_новые_с_названием</v>
      </c>
      <c r="G70" t="str">
        <f t="shared" si="28"/>
        <v>экспл</v>
      </c>
      <c r="H70" t="str">
        <f>VLOOKUP(B70,audio_list_stym!$A$3:$AJ$18,10,FALSE)</f>
        <v>Finger</v>
      </c>
      <c r="I70" t="s">
        <v>692</v>
      </c>
      <c r="J70" t="str">
        <f t="shared" si="29"/>
        <v>Finger_5</v>
      </c>
      <c r="L70">
        <f>VLOOKUP(J70,total_visual_stym!$A$2:$D$129,2,FALSE)</f>
        <v>2085</v>
      </c>
      <c r="M70" t="str">
        <f>VLOOKUP(J70,total_visual_stym!$A$2:$D$129,3,FALSE)</f>
        <v>pics\\Finger_5.jpg</v>
      </c>
      <c r="N70">
        <f>VLOOKUP(J70,total_visual_stym!$A$1:$D$129,4,FALSE)</f>
        <v>210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117</v>
      </c>
      <c r="Z70" t="str">
        <f>IF(G70="экспл",VLOOKUP(J70,quest_экспл!$A$1:$N$129,12,FALSE),IF(G70="импл_",0,0))</f>
        <v>sound\\Vityanut_li_on.wav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2183</v>
      </c>
      <c r="AD70" t="str">
        <f t="shared" ca="1" si="34"/>
        <v>pics\\dis18.jpg</v>
      </c>
      <c r="AE70" s="22" t="str">
        <f t="array" aca="1" ref="AE70" ca="1">IF(G70="экспл",INDEX(total_visual_stym!$C$146:$C$209,(RANK(total_visual_stym!E150,total_visual_stym!$E$146:$E$209))),0)</f>
        <v>pics\\dis18.jpg</v>
      </c>
      <c r="AF70" s="22" t="str">
        <f t="shared" si="30"/>
        <v/>
      </c>
      <c r="AI70" t="s">
        <v>71</v>
      </c>
      <c r="AO70">
        <f t="shared" ca="1" si="35"/>
        <v>0.23954682466002397</v>
      </c>
      <c r="AP70" t="str">
        <f t="shared" ca="1" si="36"/>
        <v>pics\\Redis_2.jpg</v>
      </c>
      <c r="AR70" t="str">
        <f t="shared" si="37"/>
        <v/>
      </c>
      <c r="AS70" t="str">
        <f t="shared" si="38"/>
        <v/>
      </c>
      <c r="AT70">
        <f t="shared" ca="1" si="31"/>
        <v>0.96720990023172704</v>
      </c>
      <c r="AU70" t="s">
        <v>697</v>
      </c>
      <c r="AV70" t="str">
        <f t="shared" ca="1" si="32"/>
        <v>sound\\Noviy_plod.wav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_Вытянут_ли_он?</v>
      </c>
      <c r="BA70" t="e">
        <f>VLOOKUP(Q70,audio_list_stym!$B$2:$BQ$299,68,FALSE)</f>
        <v>#N/A</v>
      </c>
      <c r="BB70" t="str">
        <f t="shared" si="33"/>
        <v>На_картинке_РЕНАН._Вытянут_ли_он?</v>
      </c>
      <c r="BD70" cm="1">
        <f t="array" aca="1" ref="BD70" ca="1">INDEX(L70:L77,(RANK(AT6,$AT$2:$AT$9)))</f>
        <v>2085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VLOOKUP(B71,audio_list_stym!$A$3:$BP$18,42,FALSE)</f>
        <v>15</v>
      </c>
      <c r="F71" t="str">
        <f>VLOOKUP(E71,metki!$A$2:$B$9,2,FALSE)</f>
        <v>экспл_новые_с_названием</v>
      </c>
      <c r="G71" t="str">
        <f t="shared" si="28"/>
        <v>экспл</v>
      </c>
      <c r="H71" t="str">
        <f>VLOOKUP(B71,audio_list_stym!$A$3:$AJ$18,10,FALSE)</f>
        <v>Finger</v>
      </c>
      <c r="I71" t="s">
        <v>693</v>
      </c>
      <c r="J71" t="str">
        <f t="shared" si="29"/>
        <v>Finger_6</v>
      </c>
      <c r="L71">
        <f>VLOOKUP(J71,total_visual_stym!$A$2:$D$129,2,FALSE)</f>
        <v>2086</v>
      </c>
      <c r="M71" t="str">
        <f>VLOOKUP(J71,total_visual_stym!$A$2:$D$129,3,FALSE)</f>
        <v>pics\\Finger_6.jpg</v>
      </c>
      <c r="N71">
        <f>VLOOKUP(J71,total_visual_stym!$A$1:$D$129,4,FALSE)</f>
        <v>210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118</v>
      </c>
      <c r="Z71" t="str">
        <f>IF(G71="экспл",VLOOKUP(J71,quest_экспл!$A$1:$N$129,12,FALSE),IF(G71="импл_",0,0))</f>
        <v>sound\\Obyemniy_li_on.wav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2173</v>
      </c>
      <c r="AD71" t="str">
        <f t="shared" ca="1" si="34"/>
        <v>pics\\dis37.jpg</v>
      </c>
      <c r="AE71" s="22" t="str">
        <f t="array" aca="1" ref="AE71" ca="1">IF(G71="экспл",INDEX(total_visual_stym!$C$146:$C$209,(RANK(total_visual_stym!E151,total_visual_stym!$E$146:$E$209))),0)</f>
        <v>pics\\dis37.jpg</v>
      </c>
      <c r="AF71" s="22" t="str">
        <f t="shared" si="30"/>
        <v/>
      </c>
      <c r="AI71" t="s">
        <v>72</v>
      </c>
      <c r="AO71">
        <f t="shared" ca="1" si="35"/>
        <v>0.64743782964713359</v>
      </c>
      <c r="AP71" t="str">
        <f t="shared" ca="1" si="36"/>
        <v>pics\\Kokos_3.jpg</v>
      </c>
      <c r="AR71" t="str">
        <f t="shared" si="37"/>
        <v/>
      </c>
      <c r="AS71" t="str">
        <f t="shared" si="38"/>
        <v/>
      </c>
      <c r="AT71">
        <f t="shared" ca="1" si="31"/>
        <v>8.9163730283378317E-2</v>
      </c>
      <c r="AU71" t="s">
        <v>697</v>
      </c>
      <c r="AV71" t="str">
        <f t="shared" ca="1" si="32"/>
        <v>sound\\Redkiy_plod.wav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_Объемный_ли_он?</v>
      </c>
      <c r="BA71" t="e">
        <f>VLOOKUP(Q71,audio_list_stym!$B$2:$BQ$299,68,FALSE)</f>
        <v>#N/A</v>
      </c>
      <c r="BB71" t="str">
        <f t="shared" si="33"/>
        <v>На_мониторе_РЕНАН._Объемный_ли_он?</v>
      </c>
      <c r="BD71" cm="1">
        <f t="array" aca="1" ref="BD71" ca="1">INDEX(L71:L78,(RANK(AT7,$AT$2:$AT$9)))</f>
        <v>2090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VLOOKUP(B72,audio_list_stym!$A$3:$BP$18,42,FALSE)</f>
        <v>15</v>
      </c>
      <c r="F72" t="str">
        <f>VLOOKUP(E72,metki!$A$2:$B$9,2,FALSE)</f>
        <v>экспл_новые_с_названием</v>
      </c>
      <c r="G72" t="str">
        <f t="shared" si="28"/>
        <v>экспл</v>
      </c>
      <c r="H72" t="str">
        <f>VLOOKUP(B72,audio_list_stym!$A$3:$AJ$18,10,FALSE)</f>
        <v>Finger</v>
      </c>
      <c r="I72" t="s">
        <v>694</v>
      </c>
      <c r="J72" t="str">
        <f t="shared" si="29"/>
        <v>Finger_7</v>
      </c>
      <c r="L72">
        <f>VLOOKUP(J72,total_visual_stym!$A$2:$D$129,2,FALSE)</f>
        <v>2087</v>
      </c>
      <c r="M72" t="str">
        <f>VLOOKUP(J72,total_visual_stym!$A$2:$D$129,3,FALSE)</f>
        <v>pics\\Finger_7.jpg</v>
      </c>
      <c r="N72">
        <f>VLOOKUP(J72,total_visual_stym!$A$1:$D$129,4,FALSE)</f>
        <v>210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119</v>
      </c>
      <c r="Z72" t="str">
        <f>IF(G72="экспл",VLOOKUP(J72,quest_экспл!$A$1:$N$129,12,FALSE),IF(G72="импл_",0,0))</f>
        <v>sound\\Pustoy_li_on.wav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2225</v>
      </c>
      <c r="AD72" t="str">
        <f t="shared" ca="1" si="34"/>
        <v>pics\\dis9.jpg</v>
      </c>
      <c r="AE72" s="22" t="str">
        <f t="array" aca="1" ref="AE72" ca="1">IF(G72="экспл",INDEX(total_visual_stym!$C$146:$C$209,(RANK(total_visual_stym!E152,total_visual_stym!$E$146:$E$209))),0)</f>
        <v>pics\\dis9.jpg</v>
      </c>
      <c r="AF72" s="22" t="str">
        <f t="shared" si="30"/>
        <v/>
      </c>
      <c r="AI72" t="s">
        <v>73</v>
      </c>
      <c r="AO72">
        <f t="shared" ca="1" si="35"/>
        <v>0.5280016002356932</v>
      </c>
      <c r="AP72" t="str">
        <f t="shared" ca="1" si="36"/>
        <v>pics\\Limon_3.jpg</v>
      </c>
      <c r="AR72" t="str">
        <f t="shared" si="37"/>
        <v/>
      </c>
      <c r="AS72" t="str">
        <f t="shared" si="38"/>
        <v/>
      </c>
      <c r="AT72">
        <f t="shared" ca="1" si="31"/>
        <v>0.96168929590815155</v>
      </c>
      <c r="AU72" t="s">
        <v>697</v>
      </c>
      <c r="AV72" t="str">
        <f t="shared" ca="1" si="32"/>
        <v>sound\\Noviy_plod.wav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_Пустой_ли_он?</v>
      </c>
      <c r="BA72" t="e">
        <f>VLOOKUP(Q72,audio_list_stym!$B$2:$BQ$299,68,FALSE)</f>
        <v>#N/A</v>
      </c>
      <c r="BB72" t="str">
        <f t="shared" si="33"/>
        <v>Перед_Вами_РЕНАН._Пустой_ли_он?</v>
      </c>
      <c r="BD72" cm="1">
        <f t="array" aca="1" ref="BD72" ca="1">INDEX(L72:L79,(RANK(AT8,$AT$2:$AT$9)))</f>
        <v>2090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VLOOKUP(B73,audio_list_stym!$A$3:$BP$18,42,FALSE)</f>
        <v>15</v>
      </c>
      <c r="F73" t="str">
        <f>VLOOKUP(E73,metki!$A$2:$B$9,2,FALSE)</f>
        <v>экспл_новые_с_названием</v>
      </c>
      <c r="G73" t="str">
        <f t="shared" si="28"/>
        <v>экспл</v>
      </c>
      <c r="H73" t="str">
        <f>VLOOKUP(B73,audio_list_stym!$A$3:$AJ$18,10,FALSE)</f>
        <v>Finger</v>
      </c>
      <c r="I73" t="s">
        <v>695</v>
      </c>
      <c r="J73" t="str">
        <f t="shared" si="29"/>
        <v>Finger_8</v>
      </c>
      <c r="L73">
        <f>VLOOKUP(J73,total_visual_stym!$A$2:$D$129,2,FALSE)</f>
        <v>2088</v>
      </c>
      <c r="M73" t="str">
        <f>VLOOKUP(J73,total_visual_stym!$A$2:$D$129,3,FALSE)</f>
        <v>pics\\Finger_8.jpg</v>
      </c>
      <c r="N73">
        <f>VLOOKUP(J73,total_visual_stym!$A$1:$D$129,4,FALSE)</f>
        <v>210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120</v>
      </c>
      <c r="Z73" t="str">
        <f>IF(G73="экспл",VLOOKUP(J73,quest_экспл!$A$1:$N$129,12,FALSE),IF(G73="импл_",0,0))</f>
        <v>sound\\Belyi_li_on.wav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2194</v>
      </c>
      <c r="AD73" t="str">
        <f t="shared" ca="1" si="34"/>
        <v>pics\\dis55.jpg</v>
      </c>
      <c r="AE73" s="22" t="str">
        <f t="array" aca="1" ref="AE73" ca="1">IF(G73="экспл",INDEX(total_visual_stym!$C$146:$C$209,(RANK(total_visual_stym!E153,total_visual_stym!$E$146:$E$209))),0)</f>
        <v>pics\\dis55.jpg</v>
      </c>
      <c r="AF73" s="22" t="str">
        <f t="shared" si="30"/>
        <v/>
      </c>
      <c r="AI73" t="s">
        <v>74</v>
      </c>
      <c r="AO73">
        <f t="shared" ca="1" si="35"/>
        <v>0.78145381785031465</v>
      </c>
      <c r="AP73" t="str">
        <f t="shared" ca="1" si="36"/>
        <v>pics\\Finik_8.jpg</v>
      </c>
      <c r="AR73" t="str">
        <f t="shared" si="37"/>
        <v/>
      </c>
      <c r="AS73" t="str">
        <f t="shared" si="38"/>
        <v/>
      </c>
      <c r="AT73">
        <f t="shared" ca="1" si="31"/>
        <v>0.83102801920751734</v>
      </c>
      <c r="AU73" t="s">
        <v>697</v>
      </c>
      <c r="AV73" t="str">
        <f t="shared" ca="1" si="32"/>
        <v>sound\\Noviy_plod.wav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_Белый_ли_он?</v>
      </c>
      <c r="BA73" t="e">
        <f>VLOOKUP(Q73,audio_list_stym!$B$2:$BQ$299,68,FALSE)</f>
        <v>#N/A</v>
      </c>
      <c r="BB73" t="str">
        <f t="shared" si="33"/>
        <v>Вы_видите_РЕНАН._Белый_ли_он?</v>
      </c>
      <c r="BD73" cm="1">
        <f t="array" aca="1" ref="BD73" ca="1">INDEX(L73:L80,(RANK(AT9,$AT$2:$AT$9)))</f>
        <v>2093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VLOOKUP(B74,audio_list_stym!$A$3:$BP$18,42,FALSE)</f>
        <v>16</v>
      </c>
      <c r="F74" t="str">
        <f>VLOOKUP(E74,metki!$A$2:$B$9,2,FALSE)</f>
        <v>импл_новые_без_названия</v>
      </c>
      <c r="G74" t="str">
        <f t="shared" si="28"/>
        <v>импл_</v>
      </c>
      <c r="H74" t="str">
        <f>VLOOKUP(B74,audio_list_stym!$A$3:$AJ$18,10,FALSE)</f>
        <v>Gac</v>
      </c>
      <c r="I74" t="s">
        <v>688</v>
      </c>
      <c r="J74" t="str">
        <f t="shared" si="29"/>
        <v>Gac_1</v>
      </c>
      <c r="L74">
        <f>VLOOKUP(J74,total_visual_stym!$A$2:$D$129,2,FALSE)</f>
        <v>2089</v>
      </c>
      <c r="M74" t="str">
        <f>VLOOKUP(J74,total_visual_stym!$A$2:$D$129,3,FALSE)</f>
        <v>pics\\Gac_1.jpg</v>
      </c>
      <c r="N74">
        <f>VLOOKUP(J74,total_visual_stym!$A$1:$D$129,4,FALSE)</f>
        <v>211</v>
      </c>
      <c r="P74">
        <f>IF(G74="экспл",0,IF(G74="импл_",VLOOKUP(J74,quest_импл!$A$1:$J$129,7,FALSE),0))</f>
        <v>249</v>
      </c>
      <c r="Q74" t="str">
        <f>IF(G74="экспл",0,IF(G74="импл_",VLOOKUP(J74,quest_импл!$A$1:$J$129,8,FALSE),0))</f>
        <v>sound\\Ispachkan_li.wav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нет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2004</v>
      </c>
      <c r="AD74" t="str">
        <f t="shared" ca="1" si="34"/>
        <v>pics\\Banan_4.jpg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30"/>
        <v>pics\\Banan_4.jpg</v>
      </c>
      <c r="AI74" t="s">
        <v>76</v>
      </c>
      <c r="AO74">
        <f t="shared" ca="1" si="35"/>
        <v>0.96793225816822737</v>
      </c>
      <c r="AP74" t="str">
        <f t="shared" ca="1" si="36"/>
        <v>pics\\Banan_4.jpg</v>
      </c>
      <c r="AR74" t="str">
        <f>IF(AH74="sound\\Ogorod",AP2,"")</f>
        <v/>
      </c>
      <c r="AS74" t="str">
        <f t="shared" ca="1" si="38"/>
        <v>pics\\Banan_4.jpg</v>
      </c>
      <c r="AT74">
        <f t="shared" ca="1" si="31"/>
        <v>1.3221435391578273E-2</v>
      </c>
      <c r="AU74" t="s">
        <v>697</v>
      </c>
      <c r="AV74" t="str">
        <f t="shared" ca="1" si="32"/>
        <v>sound\\Redkiy_plod.wav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_Испачкан_ли_</v>
      </c>
      <c r="BB74" t="str">
        <f t="shared" si="33"/>
        <v>_Испачкан_ли_XXXXX?</v>
      </c>
      <c r="BC74">
        <f>A74</f>
        <v>1210</v>
      </c>
      <c r="BD74" cm="1">
        <f t="array" aca="1" ref="BD74" ca="1">INDEX($L$74:$L$81,(RANK(AT2,$AT$2:$AT$9)))</f>
        <v>2095</v>
      </c>
      <c r="BE74" cm="1">
        <f t="array" aca="1" ref="BE74" ca="1">INDEX(BD66:BD73,(RANK(AT3,$AT$2:$AT$9)))</f>
        <v>2083</v>
      </c>
      <c r="BF74" cm="1">
        <f t="array" aca="1" ref="BF74" ca="1">INDEX(BD82:BD105,(RANK(AT3,$AT$2:$AT$17)))</f>
        <v>2117</v>
      </c>
      <c r="BG74" cm="1">
        <f t="array" aca="1" ref="BG74" ca="1">INDEX(BD106:BD129,(RANK(AT3,$AT$2:$AT$9)))</f>
        <v>2146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VLOOKUP(B75,audio_list_stym!$A$3:$BP$18,42,FALSE)</f>
        <v>16</v>
      </c>
      <c r="F75" t="str">
        <f>VLOOKUP(E75,metki!$A$2:$B$9,2,FALSE)</f>
        <v>импл_новые_без_названия</v>
      </c>
      <c r="G75" t="str">
        <f t="shared" si="28"/>
        <v>импл_</v>
      </c>
      <c r="H75" t="str">
        <f>VLOOKUP(B75,audio_list_stym!$A$3:$AJ$18,10,FALSE)</f>
        <v>Gac</v>
      </c>
      <c r="I75" t="s">
        <v>689</v>
      </c>
      <c r="J75" t="str">
        <f t="shared" si="29"/>
        <v>Gac_2</v>
      </c>
      <c r="L75">
        <f>VLOOKUP(J75,total_visual_stym!$A$2:$D$129,2,FALSE)</f>
        <v>2090</v>
      </c>
      <c r="M75" t="str">
        <f>VLOOKUP(J75,total_visual_stym!$A$2:$D$129,3,FALSE)</f>
        <v>pics\\Gac_2.jpg</v>
      </c>
      <c r="N75">
        <f>VLOOKUP(J75,total_visual_stym!$A$1:$D$129,4,FALSE)</f>
        <v>211</v>
      </c>
      <c r="P75">
        <f>IF(G75="экспл",0,IF(G75="импл_",VLOOKUP(J75,quest_импл!$A$1:$J$129,7,FALSE),0))</f>
        <v>250</v>
      </c>
      <c r="Q75" t="str">
        <f>IF(G75="экспл",0,IF(G75="импл_",VLOOKUP(J75,quest_импл!$A$1:$J$129,8,FALSE),0))</f>
        <v>sound\\Farshirovanniy_li.wav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нет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2048</v>
      </c>
      <c r="AD75" t="str">
        <f t="shared" ref="AD75:AD129" ca="1" si="39">IF(ISTEXT(AE75),AE75,IF(ISTEXT(AF75),AF75,""))</f>
        <v>pics\\Peper_8.jpg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ref="AF75:AF129" ca="1" si="40">AS75</f>
        <v>pics\\Peper_8.jpg</v>
      </c>
      <c r="AI75" t="s">
        <v>77</v>
      </c>
      <c r="AO75">
        <f t="shared" ca="1" si="35"/>
        <v>0.28418158258613102</v>
      </c>
      <c r="AP75" t="str">
        <f t="shared" ca="1" si="36"/>
        <v>pics\\Peper_8.jpg</v>
      </c>
      <c r="AR75" t="str">
        <f t="shared" ref="AR75:AR97" si="41">IF(AH75="sound\\Ogorod",AP3,"")</f>
        <v/>
      </c>
      <c r="AS75" t="str">
        <f t="shared" ca="1" si="38"/>
        <v>pics\\Peper_8.jpg</v>
      </c>
      <c r="AT75">
        <f t="shared" ca="1" si="31"/>
        <v>0.93226719644414835</v>
      </c>
      <c r="AU75" t="s">
        <v>697</v>
      </c>
      <c r="AV75" t="str">
        <f t="shared" ca="1" si="32"/>
        <v>sound\\Noviy_plod.wav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_Фаршированный_ли_</v>
      </c>
      <c r="BB75" t="str">
        <f t="shared" si="33"/>
        <v>_Фаршированный_ли_XXXXX?</v>
      </c>
      <c r="BD75" cm="1">
        <f t="array" aca="1" ref="BD75" ca="1">INDEX($L$74:$L$81,(RANK(AT3,$AT$2:$AT$9)))</f>
        <v>2090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VLOOKUP(B76,audio_list_stym!$A$3:$BP$18,42,FALSE)</f>
        <v>16</v>
      </c>
      <c r="F76" t="str">
        <f>VLOOKUP(E76,metki!$A$2:$B$9,2,FALSE)</f>
        <v>импл_новые_без_названия</v>
      </c>
      <c r="G76" t="str">
        <f t="shared" si="28"/>
        <v>импл_</v>
      </c>
      <c r="H76" t="str">
        <f>VLOOKUP(B76,audio_list_stym!$A$3:$AJ$18,10,FALSE)</f>
        <v>Gac</v>
      </c>
      <c r="I76" t="s">
        <v>690</v>
      </c>
      <c r="J76" t="str">
        <f t="shared" si="29"/>
        <v>Gac_3</v>
      </c>
      <c r="L76">
        <f>VLOOKUP(J76,total_visual_stym!$A$2:$D$129,2,FALSE)</f>
        <v>2091</v>
      </c>
      <c r="M76" t="str">
        <f>VLOOKUP(J76,total_visual_stym!$A$2:$D$129,3,FALSE)</f>
        <v>pics\\Gac_3.jpg</v>
      </c>
      <c r="N76">
        <f>VLOOKUP(J76,total_visual_stym!$A$1:$D$129,4,FALSE)</f>
        <v>211</v>
      </c>
      <c r="P76">
        <f>IF(G76="экспл",0,IF(G76="импл_",VLOOKUP(J76,quest_импл!$A$1:$J$129,7,FALSE),0))</f>
        <v>251</v>
      </c>
      <c r="Q76" t="str">
        <f>IF(G76="экспл",0,IF(G76="импл_",VLOOKUP(J76,quest_импл!$A$1:$J$129,8,FALSE),0))</f>
        <v>sound\\Razrezan_li.wav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да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2046</v>
      </c>
      <c r="AD76" t="str">
        <f t="shared" ca="1" si="39"/>
        <v>pics\\Peper_6.jpg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40"/>
        <v>pics\\Peper_6.jpg</v>
      </c>
      <c r="AI76" t="s">
        <v>78</v>
      </c>
      <c r="AO76">
        <f t="shared" ca="1" si="35"/>
        <v>0.29048326267106739</v>
      </c>
      <c r="AP76" t="str">
        <f t="shared" ca="1" si="36"/>
        <v>pics\\Peper_6.jpg</v>
      </c>
      <c r="AR76" t="str">
        <f t="shared" si="41"/>
        <v/>
      </c>
      <c r="AS76" t="str">
        <f t="shared" ca="1" si="38"/>
        <v>pics\\Peper_6.jpg</v>
      </c>
      <c r="AT76">
        <f t="shared" ca="1" si="31"/>
        <v>0.29430390762710312</v>
      </c>
      <c r="AU76" t="s">
        <v>697</v>
      </c>
      <c r="AV76" t="str">
        <f t="shared" ca="1" si="32"/>
        <v>sound\\Redkiy_plod.wav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_Разрезан_ли_</v>
      </c>
      <c r="BB76" t="str">
        <f t="shared" si="33"/>
        <v>_Разрезан_ли_XXXXX?</v>
      </c>
      <c r="BD76" cm="1">
        <f t="array" aca="1" ref="BD76" ca="1">INDEX($L$74:$L$81,(RANK(AT4,$AT$2:$AT$9)))</f>
        <v>2091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VLOOKUP(B77,audio_list_stym!$A$3:$BP$18,42,FALSE)</f>
        <v>16</v>
      </c>
      <c r="F77" t="str">
        <f>VLOOKUP(E77,metki!$A$2:$B$9,2,FALSE)</f>
        <v>импл_новые_без_названия</v>
      </c>
      <c r="G77" t="str">
        <f t="shared" si="28"/>
        <v>импл_</v>
      </c>
      <c r="H77" t="str">
        <f>VLOOKUP(B77,audio_list_stym!$A$3:$AJ$18,10,FALSE)</f>
        <v>Gac</v>
      </c>
      <c r="I77" t="s">
        <v>691</v>
      </c>
      <c r="J77" t="str">
        <f t="shared" si="29"/>
        <v>Gac_4</v>
      </c>
      <c r="L77">
        <f>VLOOKUP(J77,total_visual_stym!$A$2:$D$129,2,FALSE)</f>
        <v>2092</v>
      </c>
      <c r="M77" t="str">
        <f>VLOOKUP(J77,total_visual_stym!$A$2:$D$129,3,FALSE)</f>
        <v>pics\\Gac_4.jpg</v>
      </c>
      <c r="N77">
        <f>VLOOKUP(J77,total_visual_stym!$A$1:$D$129,4,FALSE)</f>
        <v>211</v>
      </c>
      <c r="P77">
        <f>IF(G77="экспл",0,IF(G77="импл_",VLOOKUP(J77,quest_импл!$A$1:$J$129,7,FALSE),0))</f>
        <v>252</v>
      </c>
      <c r="Q77" t="str">
        <f>IF(G77="экспл",0,IF(G77="импл_",VLOOKUP(J77,quest_импл!$A$1:$J$129,8,FALSE),0))</f>
        <v>sound\\S_lepestkami_li.wav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2017</v>
      </c>
      <c r="AD77" t="str">
        <f t="shared" ca="1" si="39"/>
        <v>pics\\Goroh_1.jpg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40"/>
        <v>pics\\Goroh_1.jpg</v>
      </c>
      <c r="AI77" t="s">
        <v>79</v>
      </c>
      <c r="AO77">
        <f t="shared" ca="1" si="35"/>
        <v>0.74084647996110553</v>
      </c>
      <c r="AP77" t="str">
        <f t="shared" ca="1" si="36"/>
        <v>pics\\Goroh_1.jpg</v>
      </c>
      <c r="AR77" t="str">
        <f t="shared" si="41"/>
        <v/>
      </c>
      <c r="AS77" t="str">
        <f t="shared" ca="1" si="38"/>
        <v>pics\\Goroh_1.jpg</v>
      </c>
      <c r="AT77">
        <f t="shared" ca="1" si="31"/>
        <v>0.18129961280213847</v>
      </c>
      <c r="AU77" t="s">
        <v>697</v>
      </c>
      <c r="AV77" t="str">
        <f t="shared" ca="1" si="32"/>
        <v>sound\\Redkiy_plod.wav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_С_лепестками_ли_</v>
      </c>
      <c r="BB77" t="str">
        <f t="shared" si="33"/>
        <v>_С_лепестками_ли_XXXXX?</v>
      </c>
      <c r="BD77" cm="1">
        <f t="array" aca="1" ref="BD77" ca="1">INDEX($L$74:$L$81,(RANK(AT5,$AT$2:$AT$9)))</f>
        <v>2096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VLOOKUP(B78,audio_list_stym!$A$3:$BP$18,42,FALSE)</f>
        <v>16</v>
      </c>
      <c r="F78" t="str">
        <f>VLOOKUP(E78,metki!$A$2:$B$9,2,FALSE)</f>
        <v>импл_новые_без_названия</v>
      </c>
      <c r="G78" t="str">
        <f t="shared" si="28"/>
        <v>импл_</v>
      </c>
      <c r="H78" t="str">
        <f>VLOOKUP(B78,audio_list_stym!$A$3:$AJ$18,10,FALSE)</f>
        <v>Gac</v>
      </c>
      <c r="I78" t="s">
        <v>692</v>
      </c>
      <c r="J78" t="str">
        <f t="shared" si="29"/>
        <v>Gac_5</v>
      </c>
      <c r="L78">
        <f>VLOOKUP(J78,total_visual_stym!$A$2:$D$129,2,FALSE)</f>
        <v>2093</v>
      </c>
      <c r="M78" t="str">
        <f>VLOOKUP(J78,total_visual_stym!$A$2:$D$129,3,FALSE)</f>
        <v>pics\\Gac_5.jpg</v>
      </c>
      <c r="N78">
        <f>VLOOKUP(J78,total_visual_stym!$A$1:$D$129,4,FALSE)</f>
        <v>211</v>
      </c>
      <c r="P78">
        <f>IF(G78="экспл",0,IF(G78="импл_",VLOOKUP(J78,quest_импл!$A$1:$J$129,7,FALSE),0))</f>
        <v>253</v>
      </c>
      <c r="Q78" t="str">
        <f>IF(G78="экспл",0,IF(G78="импл_",VLOOKUP(J78,quest_импл!$A$1:$J$129,8,FALSE),0))</f>
        <v>sound\\Kolyuchiy_li.wav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2005</v>
      </c>
      <c r="AD78" t="str">
        <f t="shared" ca="1" si="39"/>
        <v>pics\\Banan_5.jpg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40"/>
        <v>pics\\Banan_5.jpg</v>
      </c>
      <c r="AI78" t="s">
        <v>80</v>
      </c>
      <c r="AO78">
        <f t="shared" ca="1" si="35"/>
        <v>0.96585411811232269</v>
      </c>
      <c r="AP78" t="str">
        <f t="shared" ca="1" si="36"/>
        <v>pics\\Banan_5.jpg</v>
      </c>
      <c r="AR78" t="str">
        <f t="shared" si="41"/>
        <v/>
      </c>
      <c r="AS78" t="str">
        <f t="shared" ca="1" si="38"/>
        <v>pics\\Banan_5.jpg</v>
      </c>
      <c r="AT78">
        <f t="shared" ca="1" si="31"/>
        <v>0.63410106384223186</v>
      </c>
      <c r="AU78" t="s">
        <v>697</v>
      </c>
      <c r="AV78" t="str">
        <f t="shared" ca="1" si="32"/>
        <v>sound\\Noviy_plod.wav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_Колючий_ли_</v>
      </c>
      <c r="BB78" t="str">
        <f t="shared" si="33"/>
        <v>_Колючий_ли_XXXXX?</v>
      </c>
      <c r="BD78" cm="1">
        <f t="array" aca="1" ref="BD78" ca="1">INDEX($L$74:$L$81,(RANK(AT6,$AT$2:$AT$9)))</f>
        <v>2089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VLOOKUP(B79,audio_list_stym!$A$3:$BP$18,42,FALSE)</f>
        <v>16</v>
      </c>
      <c r="F79" t="str">
        <f>VLOOKUP(E79,metki!$A$2:$B$9,2,FALSE)</f>
        <v>импл_новые_без_названия</v>
      </c>
      <c r="G79" t="str">
        <f t="shared" si="28"/>
        <v>импл_</v>
      </c>
      <c r="H79" t="str">
        <f>VLOOKUP(B79,audio_list_stym!$A$3:$AJ$18,10,FALSE)</f>
        <v>Gac</v>
      </c>
      <c r="I79" t="s">
        <v>693</v>
      </c>
      <c r="J79" t="str">
        <f t="shared" si="29"/>
        <v>Gac_6</v>
      </c>
      <c r="L79">
        <f>VLOOKUP(J79,total_visual_stym!$A$2:$D$129,2,FALSE)</f>
        <v>2094</v>
      </c>
      <c r="M79" t="str">
        <f>VLOOKUP(J79,total_visual_stym!$A$2:$D$129,3,FALSE)</f>
        <v>pics\\Gac_6.jpg</v>
      </c>
      <c r="N79">
        <f>VLOOKUP(J79,total_visual_stym!$A$1:$D$129,4,FALSE)</f>
        <v>211</v>
      </c>
      <c r="P79">
        <f>IF(G79="экспл",0,IF(G79="импл_",VLOOKUP(J79,quest_импл!$A$1:$J$129,7,FALSE),0))</f>
        <v>254</v>
      </c>
      <c r="Q79" t="str">
        <f>IF(G79="экспл",0,IF(G79="импл_",VLOOKUP(J79,quest_импл!$A$1:$J$129,8,FALSE),0))</f>
        <v>sound\\Oranzhrviy_li.wav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да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2053</v>
      </c>
      <c r="AD79" t="str">
        <f t="shared" ca="1" si="39"/>
        <v>pics\\Redis_5.jpg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40"/>
        <v>pics\\Redis_5.jpg</v>
      </c>
      <c r="AI79" t="s">
        <v>81</v>
      </c>
      <c r="AO79">
        <f t="shared" ca="1" si="35"/>
        <v>0.19116925929915818</v>
      </c>
      <c r="AP79" t="str">
        <f t="shared" ca="1" si="36"/>
        <v>pics\\Redis_5.jpg</v>
      </c>
      <c r="AR79" t="str">
        <f t="shared" si="41"/>
        <v/>
      </c>
      <c r="AS79" t="str">
        <f t="shared" ca="1" si="38"/>
        <v>pics\\Redis_5.jpg</v>
      </c>
      <c r="AT79">
        <f t="shared" ca="1" si="31"/>
        <v>0.27942606574009943</v>
      </c>
      <c r="AU79" t="s">
        <v>697</v>
      </c>
      <c r="AV79" t="str">
        <f t="shared" ca="1" si="32"/>
        <v>sound\\Redkiy_plod.wav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_Оранжевый_ли_</v>
      </c>
      <c r="BB79" t="str">
        <f t="shared" si="33"/>
        <v>_Оранжевый_ли_XXXXX?</v>
      </c>
      <c r="BD79" cm="1">
        <f t="array" aca="1" ref="BD79" ca="1">INDEX($L$74:$L$81,(RANK(AT7,$AT$2:$AT$9)))</f>
        <v>2093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VLOOKUP(B80,audio_list_stym!$A$3:$BP$18,42,FALSE)</f>
        <v>16</v>
      </c>
      <c r="F80" t="str">
        <f>VLOOKUP(E80,metki!$A$2:$B$9,2,FALSE)</f>
        <v>импл_новые_без_названия</v>
      </c>
      <c r="G80" t="str">
        <f t="shared" si="28"/>
        <v>импл_</v>
      </c>
      <c r="H80" t="str">
        <f>VLOOKUP(B80,audio_list_stym!$A$3:$AJ$18,10,FALSE)</f>
        <v>Gac</v>
      </c>
      <c r="I80" t="s">
        <v>694</v>
      </c>
      <c r="J80" t="str">
        <f t="shared" si="29"/>
        <v>Gac_7</v>
      </c>
      <c r="L80">
        <f>VLOOKUP(J80,total_visual_stym!$A$2:$D$129,2,FALSE)</f>
        <v>2095</v>
      </c>
      <c r="M80" t="str">
        <f>VLOOKUP(J80,total_visual_stym!$A$2:$D$129,3,FALSE)</f>
        <v>pics\\Gac_7.jpg</v>
      </c>
      <c r="N80">
        <f>VLOOKUP(J80,total_visual_stym!$A$1:$D$129,4,FALSE)</f>
        <v>211</v>
      </c>
      <c r="P80">
        <f>IF(G80="экспл",0,IF(G80="импл_",VLOOKUP(J80,quest_импл!$A$1:$J$129,7,FALSE),0))</f>
        <v>255</v>
      </c>
      <c r="Q80" t="str">
        <f>IF(G80="экспл",0,IF(G80="импл_",VLOOKUP(J80,quest_импл!$A$1:$J$129,8,FALSE),0))</f>
        <v>sound\\Zernistiy_li.wav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2049</v>
      </c>
      <c r="AD80" t="str">
        <f t="shared" ca="1" si="39"/>
        <v>pics\\Redis_1.jpg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40"/>
        <v>pics\\Redis_1.jpg</v>
      </c>
      <c r="AI80" t="s">
        <v>82</v>
      </c>
      <c r="AO80">
        <f t="shared" ca="1" si="35"/>
        <v>0.27548762529072934</v>
      </c>
      <c r="AP80" t="str">
        <f t="shared" ca="1" si="36"/>
        <v>pics\\Redis_1.jpg</v>
      </c>
      <c r="AR80" t="str">
        <f t="shared" si="41"/>
        <v/>
      </c>
      <c r="AS80" t="str">
        <f t="shared" ca="1" si="38"/>
        <v>pics\\Redis_1.jpg</v>
      </c>
      <c r="AT80">
        <f t="shared" ca="1" si="31"/>
        <v>0.41568573768482109</v>
      </c>
      <c r="AU80" t="s">
        <v>697</v>
      </c>
      <c r="AV80" t="str">
        <f t="shared" ca="1" si="32"/>
        <v>sound\\Redkiy_plod.wav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_Зернистый_ли_</v>
      </c>
      <c r="BB80" t="str">
        <f t="shared" si="33"/>
        <v>_Зернистый_ли_XXXXX?</v>
      </c>
      <c r="BD80" cm="1">
        <f t="array" aca="1" ref="BD80" ca="1">INDEX($L$74:$L$81,(RANK(AT8,$AT$2:$AT$9)))</f>
        <v>2092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VLOOKUP(B81,audio_list_stym!$A$3:$BP$18,42,FALSE)</f>
        <v>16</v>
      </c>
      <c r="F81" t="str">
        <f>VLOOKUP(E81,metki!$A$2:$B$9,2,FALSE)</f>
        <v>импл_новые_без_названия</v>
      </c>
      <c r="G81" t="str">
        <f t="shared" si="28"/>
        <v>импл_</v>
      </c>
      <c r="H81" t="str">
        <f>VLOOKUP(B81,audio_list_stym!$A$3:$AJ$18,10,FALSE)</f>
        <v>Gac</v>
      </c>
      <c r="I81" t="s">
        <v>695</v>
      </c>
      <c r="J81" t="str">
        <f t="shared" si="29"/>
        <v>Gac_8</v>
      </c>
      <c r="L81">
        <f>VLOOKUP(J81,total_visual_stym!$A$2:$D$129,2,FALSE)</f>
        <v>2096</v>
      </c>
      <c r="M81" t="str">
        <f>VLOOKUP(J81,total_visual_stym!$A$2:$D$129,3,FALSE)</f>
        <v>pics\\Gac_8.jpg</v>
      </c>
      <c r="N81">
        <f>VLOOKUP(J81,total_visual_stym!$A$1:$D$129,4,FALSE)</f>
        <v>211</v>
      </c>
      <c r="P81">
        <f>IF(G81="экспл",0,IF(G81="импл_",VLOOKUP(J81,quest_импл!$A$1:$J$129,7,FALSE),0))</f>
        <v>256</v>
      </c>
      <c r="Q81" t="str">
        <f>IF(G81="экспл",0,IF(G81="импл_",VLOOKUP(J81,quest_импл!$A$1:$J$129,8,FALSE),0))</f>
        <v>sound\\Okrugliy_li.wav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2060</v>
      </c>
      <c r="AD81" t="str">
        <f t="shared" ca="1" si="39"/>
        <v>pics\\Tomat_4.jpg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40"/>
        <v>pics\\Tomat_4.jpg</v>
      </c>
      <c r="AI81" t="s">
        <v>83</v>
      </c>
      <c r="AO81">
        <f t="shared" ca="1" si="35"/>
        <v>0.10811894347291018</v>
      </c>
      <c r="AP81" t="str">
        <f t="shared" ca="1" si="36"/>
        <v>pics\\Tomat_4.jpg</v>
      </c>
      <c r="AR81" t="str">
        <f t="shared" si="41"/>
        <v/>
      </c>
      <c r="AS81" t="str">
        <f t="shared" ca="1" si="38"/>
        <v>pics\\Tomat_4.jpg</v>
      </c>
      <c r="AT81">
        <f t="shared" ca="1" si="31"/>
        <v>0.50557310347246331</v>
      </c>
      <c r="AU81" t="s">
        <v>697</v>
      </c>
      <c r="AV81" t="str">
        <f t="shared" ca="1" si="32"/>
        <v>sound\\Noviy_plod.wav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_Округлый_ли_</v>
      </c>
      <c r="BB81" t="str">
        <f t="shared" si="33"/>
        <v>_Округлый_ли_XXXXX?</v>
      </c>
      <c r="BD81" cm="1">
        <f t="array" aca="1" ref="BD81" ca="1">INDEX($L$74:$L$81,(RANK(AT9,$AT$2:$AT$9)))</f>
        <v>2094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VLOOKUP(B82,audio_list_stym!$A$3:$BP$18,42,FALSE)</f>
        <v>17</v>
      </c>
      <c r="F82" t="str">
        <f>VLOOKUP(E82,metki!$A$2:$B$9,2,FALSE)</f>
        <v>экспл_новые_без_названия</v>
      </c>
      <c r="G82" t="str">
        <f t="shared" si="28"/>
        <v>экспл</v>
      </c>
      <c r="H82" t="str">
        <f>VLOOKUP(B82,audio_list_stym!$A$3:$AJ$18,10,FALSE)</f>
        <v>Noni</v>
      </c>
      <c r="I82" t="s">
        <v>688</v>
      </c>
      <c r="J82" t="str">
        <f t="shared" si="29"/>
        <v>Noni_1</v>
      </c>
      <c r="L82">
        <f>VLOOKUP(J82,total_visual_stym!$A$2:$D$129,2,FALSE)</f>
        <v>2113</v>
      </c>
      <c r="M82" t="str">
        <f>VLOOKUP(J82,total_visual_stym!$A$2:$D$129,3,FALSE)</f>
        <v>pics\\Noni_1.jpg</v>
      </c>
      <c r="N82">
        <f>VLOOKUP(J82,total_visual_stym!$A$1:$D$129,4,FALSE)</f>
        <v>212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129</v>
      </c>
      <c r="Z82" t="str">
        <f>IF(G82="экспл",VLOOKUP(J82,quest_экспл!$A$1:$N$129,12,FALSE),IF(G82="импл_",0,0))</f>
        <v>sound\\On_beliy_vnutri.wav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2232</v>
      </c>
      <c r="AD82" t="str">
        <f t="shared" ca="1" si="39"/>
        <v>pics\\dis13.jpg</v>
      </c>
      <c r="AE82" s="22" t="str">
        <f t="array" aca="1" ref="AE82" ca="1">IF(G82="экспл",INDEX(total_visual_stym!$C$146:$C$209,(RANK(total_visual_stym!E162,total_visual_stym!$E$146:$E$209))),0)</f>
        <v>pics\\dis13.jpg</v>
      </c>
      <c r="AF82" s="22" t="str">
        <f t="shared" si="40"/>
        <v/>
      </c>
      <c r="AI82" t="s">
        <v>84</v>
      </c>
      <c r="AO82">
        <f t="shared" ca="1" si="35"/>
        <v>0.52539004313719184</v>
      </c>
      <c r="AP82" t="str">
        <f t="shared" ca="1" si="36"/>
        <v>pics\\Limon_5.jpg</v>
      </c>
      <c r="AR82" t="str">
        <f t="shared" si="41"/>
        <v/>
      </c>
      <c r="AS82" t="str">
        <f t="shared" si="38"/>
        <v/>
      </c>
      <c r="AT82">
        <f t="shared" ca="1" si="31"/>
        <v>0.70387343768723631</v>
      </c>
      <c r="AU82" t="s">
        <v>697</v>
      </c>
      <c r="AV82" t="str">
        <f t="shared" ca="1" si="32"/>
        <v>sound\\Noviy_plod.wav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_Он_белый_внутри?</v>
      </c>
      <c r="BA82" t="e">
        <f>VLOOKUP(Q82,audio_list_stym!$B$2:$BQ$299,68,FALSE)</f>
        <v>#N/A</v>
      </c>
      <c r="BB82" t="str">
        <f t="shared" si="33"/>
        <v>На_экране_XXXXX._Он_белый_внутри?</v>
      </c>
      <c r="BC82">
        <f>A82</f>
        <v>1211</v>
      </c>
      <c r="BD82" cm="1">
        <f t="array" aca="1" ref="BD82" ca="1">INDEX($L$82:$L$89,(RANK(AT2,$AT$2:$AT$9)))</f>
        <v>2119</v>
      </c>
      <c r="BE82" cm="1">
        <f t="array" aca="1" ref="BE82" ca="1">INDEX(BD66:BD81,(RANK(AT4,$AT$2:$AT$17)))</f>
        <v>2090</v>
      </c>
      <c r="BF82" cm="1">
        <f t="array" aca="1" ref="BF82" ca="1">INDEX(BD90:BD105,(RANK(AT4,$AT$2:$AT$17)))</f>
        <v>2132</v>
      </c>
      <c r="BG82" cm="1">
        <f t="array" aca="1" ref="BG82" ca="1">INDEX(BD106:BD129,(RANK(AT4,$AT$2:$AT$9)))</f>
        <v>2147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VLOOKUP(B83,audio_list_stym!$A$3:$BP$18,42,FALSE)</f>
        <v>17</v>
      </c>
      <c r="F83" t="str">
        <f>VLOOKUP(E83,metki!$A$2:$B$9,2,FALSE)</f>
        <v>экспл_новые_без_названия</v>
      </c>
      <c r="G83" t="str">
        <f t="shared" si="28"/>
        <v>экспл</v>
      </c>
      <c r="H83" t="str">
        <f>VLOOKUP(B83,audio_list_stym!$A$3:$AJ$18,10,FALSE)</f>
        <v>Noni</v>
      </c>
      <c r="I83" t="s">
        <v>689</v>
      </c>
      <c r="J83" t="str">
        <f t="shared" si="29"/>
        <v>Noni_2</v>
      </c>
      <c r="L83">
        <f>VLOOKUP(J83,total_visual_stym!$A$2:$D$129,2,FALSE)</f>
        <v>2114</v>
      </c>
      <c r="M83" t="str">
        <f>VLOOKUP(J83,total_visual_stym!$A$2:$D$129,3,FALSE)</f>
        <v>pics\\Noni_2.jpg</v>
      </c>
      <c r="N83">
        <f>VLOOKUP(J83,total_visual_stym!$A$1:$D$129,4,FALSE)</f>
        <v>212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130</v>
      </c>
      <c r="Z83" t="str">
        <f>IF(G83="экспл",VLOOKUP(J83,quest_экспл!$A$1:$N$129,12,FALSE),IF(G83="импл_",0,0))</f>
        <v>sound\\Rebristiy_li_on.wav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2218</v>
      </c>
      <c r="AD83" t="str">
        <f t="shared" ca="1" si="39"/>
        <v>pics\\dis64.jpg</v>
      </c>
      <c r="AE83" s="22" t="str">
        <f t="array" aca="1" ref="AE83" ca="1">IF(G83="экспл",INDEX(total_visual_stym!$C$146:$C$209,(RANK(total_visual_stym!E163,total_visual_stym!$E$146:$E$209))),0)</f>
        <v>pics\\dis64.jpg</v>
      </c>
      <c r="AF83" s="22" t="str">
        <f t="shared" si="40"/>
        <v/>
      </c>
      <c r="AI83" t="s">
        <v>85</v>
      </c>
      <c r="AO83">
        <f t="shared" ca="1" si="35"/>
        <v>0.69953467283654536</v>
      </c>
      <c r="AP83" t="str">
        <f t="shared" ca="1" si="36"/>
        <v>pics\\Goroh_5.jpg</v>
      </c>
      <c r="AR83" t="str">
        <f t="shared" si="41"/>
        <v/>
      </c>
      <c r="AS83" t="str">
        <f t="shared" si="38"/>
        <v/>
      </c>
      <c r="AT83">
        <f t="shared" ca="1" si="31"/>
        <v>0.90044487683411034</v>
      </c>
      <c r="AU83" t="s">
        <v>697</v>
      </c>
      <c r="AV83" t="str">
        <f t="shared" ca="1" si="32"/>
        <v>sound\\Noviy_plod.wav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_Ребристый_ли_он?</v>
      </c>
      <c r="BA83" t="e">
        <f>VLOOKUP(Q83,audio_list_stym!$B$2:$BQ$299,68,FALSE)</f>
        <v>#N/A</v>
      </c>
      <c r="BB83" t="str">
        <f t="shared" si="33"/>
        <v>Посмотрите,_вот_XXXXX._Ребристый_ли_он?</v>
      </c>
      <c r="BD83" cm="1">
        <f t="array" aca="1" ref="BD83" ca="1">INDEX($L$82:$L$89,(RANK(AT3,$AT$2:$AT$9)))</f>
        <v>2114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VLOOKUP(B84,audio_list_stym!$A$3:$BP$18,42,FALSE)</f>
        <v>17</v>
      </c>
      <c r="F84" t="str">
        <f>VLOOKUP(E84,metki!$A$2:$B$9,2,FALSE)</f>
        <v>экспл_новые_без_названия</v>
      </c>
      <c r="G84" t="str">
        <f t="shared" si="28"/>
        <v>экспл</v>
      </c>
      <c r="H84" t="str">
        <f>VLOOKUP(B84,audio_list_stym!$A$3:$AJ$18,10,FALSE)</f>
        <v>Noni</v>
      </c>
      <c r="I84" t="s">
        <v>690</v>
      </c>
      <c r="J84" t="str">
        <f t="shared" si="29"/>
        <v>Noni_3</v>
      </c>
      <c r="L84">
        <f>VLOOKUP(J84,total_visual_stym!$A$2:$D$129,2,FALSE)</f>
        <v>2115</v>
      </c>
      <c r="M84" t="str">
        <f>VLOOKUP(J84,total_visual_stym!$A$2:$D$129,3,FALSE)</f>
        <v>pics\\Noni_3.jpg</v>
      </c>
      <c r="N84">
        <f>VLOOKUP(J84,total_visual_stym!$A$1:$D$129,4,FALSE)</f>
        <v>212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131</v>
      </c>
      <c r="Z84" t="str">
        <f>IF(G84="экспл",VLOOKUP(J84,quest_экспл!$A$1:$N$129,12,FALSE),IF(G84="импл_",0,0))</f>
        <v>sound\\Goluboy_li_on.wav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2228</v>
      </c>
      <c r="AD84" t="str">
        <f t="shared" ca="1" si="39"/>
        <v>pics\\dis38.jpg</v>
      </c>
      <c r="AE84" s="22" t="str">
        <f t="array" aca="1" ref="AE84" ca="1">IF(G84="экспл",INDEX(total_visual_stym!$C$146:$C$209,(RANK(total_visual_stym!E164,total_visual_stym!$E$146:$E$209))),0)</f>
        <v>pics\\dis38.jpg</v>
      </c>
      <c r="AF84" s="22" t="str">
        <f t="shared" si="40"/>
        <v/>
      </c>
      <c r="AI84" t="s">
        <v>94</v>
      </c>
      <c r="AO84">
        <f t="shared" ca="1" si="35"/>
        <v>0.92698090984568637</v>
      </c>
      <c r="AP84" t="str">
        <f t="shared" ca="1" si="36"/>
        <v>pics\\Banan_6.jpg</v>
      </c>
      <c r="AR84" t="str">
        <f t="shared" si="41"/>
        <v/>
      </c>
      <c r="AS84" t="str">
        <f t="shared" si="38"/>
        <v/>
      </c>
      <c r="AT84">
        <f t="shared" ca="1" si="31"/>
        <v>0.83804524050768336</v>
      </c>
      <c r="AU84" t="s">
        <v>697</v>
      </c>
      <c r="AV84" t="str">
        <f t="shared" ca="1" si="32"/>
        <v>sound\\Noviy_plod.wav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_Голубой_ли_он?</v>
      </c>
      <c r="BA84" t="e">
        <f>VLOOKUP(Q84,audio_list_stym!$B$2:$BQ$299,68,FALSE)</f>
        <v>#N/A</v>
      </c>
      <c r="BB84" t="str">
        <f t="shared" si="33"/>
        <v>Вот_XXXXX._Голубой_ли_он?</v>
      </c>
      <c r="BD84" cm="1">
        <f t="array" aca="1" ref="BD84" ca="1">INDEX($L$82:$L$89,(RANK(AT4,$AT$2:$AT$9)))</f>
        <v>2115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VLOOKUP(B85,audio_list_stym!$A$3:$BP$18,42,FALSE)</f>
        <v>17</v>
      </c>
      <c r="F85" t="str">
        <f>VLOOKUP(E85,metki!$A$2:$B$9,2,FALSE)</f>
        <v>экспл_новые_без_названия</v>
      </c>
      <c r="G85" t="str">
        <f t="shared" si="28"/>
        <v>экспл</v>
      </c>
      <c r="H85" t="str">
        <f>VLOOKUP(B85,audio_list_stym!$A$3:$AJ$18,10,FALSE)</f>
        <v>Noni</v>
      </c>
      <c r="I85" t="s">
        <v>691</v>
      </c>
      <c r="J85" t="str">
        <f t="shared" si="29"/>
        <v>Noni_4</v>
      </c>
      <c r="L85">
        <f>VLOOKUP(J85,total_visual_stym!$A$2:$D$129,2,FALSE)</f>
        <v>2116</v>
      </c>
      <c r="M85" t="str">
        <f>VLOOKUP(J85,total_visual_stym!$A$2:$D$129,3,FALSE)</f>
        <v>pics\\Noni_4.jpg</v>
      </c>
      <c r="N85">
        <f>VLOOKUP(J85,total_visual_stym!$A$1:$D$129,4,FALSE)</f>
        <v>212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132</v>
      </c>
      <c r="Z85" t="str">
        <f>IF(G85="экспл",VLOOKUP(J85,quest_экспл!$A$1:$N$129,12,FALSE),IF(G85="импл_",0,0))</f>
        <v>sound\\On_s_bugorkami.wav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2197</v>
      </c>
      <c r="AD85" t="str">
        <f t="shared" ca="1" si="39"/>
        <v>pics\\dis54.jpg</v>
      </c>
      <c r="AE85" s="22" t="str">
        <f t="array" aca="1" ref="AE85" ca="1">IF(G85="экспл",INDEX(total_visual_stym!$C$146:$C$209,(RANK(total_visual_stym!E165,total_visual_stym!$E$146:$E$209))),0)</f>
        <v>pics\\dis54.jpg</v>
      </c>
      <c r="AF85" s="22" t="str">
        <f t="shared" si="40"/>
        <v/>
      </c>
      <c r="AI85" t="s">
        <v>95</v>
      </c>
      <c r="AO85">
        <f t="shared" ca="1" si="35"/>
        <v>0.16440476169786644</v>
      </c>
      <c r="AP85" t="str">
        <f t="shared" ca="1" si="36"/>
        <v>pics\\Tomat_2.jpg</v>
      </c>
      <c r="AR85" t="str">
        <f t="shared" si="41"/>
        <v/>
      </c>
      <c r="AS85" t="str">
        <f t="shared" si="38"/>
        <v/>
      </c>
      <c r="AT85">
        <f t="shared" ca="1" si="31"/>
        <v>0.78448447730767312</v>
      </c>
      <c r="AU85" t="s">
        <v>697</v>
      </c>
      <c r="AV85" t="str">
        <f t="shared" ca="1" si="32"/>
        <v>sound\\Noviy_plod.wav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_Он_с_бугорками?</v>
      </c>
      <c r="BA85" t="e">
        <f>VLOOKUP(Q85,audio_list_stym!$B$2:$BQ$299,68,FALSE)</f>
        <v>#N/A</v>
      </c>
      <c r="BB85" t="str">
        <f t="shared" si="33"/>
        <v>Это_XXXXX._Он_с_бугорками?</v>
      </c>
      <c r="BD85" cm="1">
        <f t="array" aca="1" ref="BD85" ca="1">INDEX($L$82:$L$89,(RANK(AT5,$AT$2:$AT$9)))</f>
        <v>2120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VLOOKUP(B86,audio_list_stym!$A$3:$BP$18,42,FALSE)</f>
        <v>17</v>
      </c>
      <c r="F86" t="str">
        <f>VLOOKUP(E86,metki!$A$2:$B$9,2,FALSE)</f>
        <v>экспл_новые_без_названия</v>
      </c>
      <c r="G86" t="str">
        <f t="shared" si="28"/>
        <v>экспл</v>
      </c>
      <c r="H86" t="str">
        <f>VLOOKUP(B86,audio_list_stym!$A$3:$AJ$18,10,FALSE)</f>
        <v>Noni</v>
      </c>
      <c r="I86" t="s">
        <v>692</v>
      </c>
      <c r="J86" t="str">
        <f t="shared" si="29"/>
        <v>Noni_5</v>
      </c>
      <c r="L86">
        <f>VLOOKUP(J86,total_visual_stym!$A$2:$D$129,2,FALSE)</f>
        <v>2117</v>
      </c>
      <c r="M86" t="str">
        <f>VLOOKUP(J86,total_visual_stym!$A$2:$D$129,3,FALSE)</f>
        <v>pics\\Noni_5.jpg</v>
      </c>
      <c r="N86">
        <f>VLOOKUP(J86,total_visual_stym!$A$1:$D$129,4,FALSE)</f>
        <v>212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133</v>
      </c>
      <c r="Z86" t="str">
        <f>IF(G86="экспл",VLOOKUP(J86,quest_экспл!$A$1:$N$129,12,FALSE),IF(G86="импл_",0,0))</f>
        <v>sound\\Ovalniy_li_on.wav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2220</v>
      </c>
      <c r="AD86" t="str">
        <f t="shared" ca="1" si="39"/>
        <v>pics\\dis16.jpg</v>
      </c>
      <c r="AE86" s="22" t="str">
        <f t="array" aca="1" ref="AE86" ca="1">IF(G86="экспл",INDEX(total_visual_stym!$C$146:$C$209,(RANK(total_visual_stym!E166,total_visual_stym!$E$146:$E$209))),0)</f>
        <v>pics\\dis16.jpg</v>
      </c>
      <c r="AF86" s="22" t="str">
        <f t="shared" si="40"/>
        <v/>
      </c>
      <c r="AI86" t="s">
        <v>96</v>
      </c>
      <c r="AO86">
        <f t="shared" ca="1" si="35"/>
        <v>0.67143556916047231</v>
      </c>
      <c r="AP86" t="str">
        <f t="shared" ca="1" si="36"/>
        <v>pics\\Goroh_8.jpg</v>
      </c>
      <c r="AR86" t="str">
        <f t="shared" si="41"/>
        <v/>
      </c>
      <c r="AS86" t="str">
        <f t="shared" si="38"/>
        <v/>
      </c>
      <c r="AT86">
        <f t="shared" ca="1" si="31"/>
        <v>0.2055987999863701</v>
      </c>
      <c r="AU86" t="s">
        <v>697</v>
      </c>
      <c r="AV86" t="str">
        <f t="shared" ca="1" si="32"/>
        <v>sound\\Redkiy_plod.wav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_Овальный_ли_он?</v>
      </c>
      <c r="BA86" t="e">
        <f>VLOOKUP(Q86,audio_list_stym!$B$2:$BQ$299,68,FALSE)</f>
        <v>#N/A</v>
      </c>
      <c r="BB86" t="str">
        <f t="shared" si="33"/>
        <v>На_картинке_XXXXX._Овальный_ли_он?</v>
      </c>
      <c r="BD86" cm="1">
        <f t="array" aca="1" ref="BD86" ca="1">INDEX($L$82:$L$89,(RANK(AT6,$AT$2:$AT$9)))</f>
        <v>2113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VLOOKUP(B87,audio_list_stym!$A$3:$BP$18,42,FALSE)</f>
        <v>17</v>
      </c>
      <c r="F87" t="str">
        <f>VLOOKUP(E87,metki!$A$2:$B$9,2,FALSE)</f>
        <v>экспл_новые_без_названия</v>
      </c>
      <c r="G87" t="str">
        <f t="shared" si="28"/>
        <v>экспл</v>
      </c>
      <c r="H87" t="str">
        <f>VLOOKUP(B87,audio_list_stym!$A$3:$AJ$18,10,FALSE)</f>
        <v>Noni</v>
      </c>
      <c r="I87" t="s">
        <v>693</v>
      </c>
      <c r="J87" t="str">
        <f t="shared" si="29"/>
        <v>Noni_6</v>
      </c>
      <c r="L87">
        <f>VLOOKUP(J87,total_visual_stym!$A$2:$D$129,2,FALSE)</f>
        <v>2118</v>
      </c>
      <c r="M87" t="str">
        <f>VLOOKUP(J87,total_visual_stym!$A$2:$D$129,3,FALSE)</f>
        <v>pics\\Noni_6.jpg</v>
      </c>
      <c r="N87">
        <f>VLOOKUP(J87,total_visual_stym!$A$1:$D$129,4,FALSE)</f>
        <v>212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134</v>
      </c>
      <c r="Z87" t="str">
        <f>IF(G87="экспл",VLOOKUP(J87,quest_экспл!$A$1:$N$129,12,FALSE),IF(G87="импл_",0,0))</f>
        <v>sound\\Zhidkiy_li_on.wav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2179</v>
      </c>
      <c r="AD87" t="str">
        <f t="shared" ca="1" si="39"/>
        <v>pics\\dis20.jpg</v>
      </c>
      <c r="AE87" s="22" t="str">
        <f t="array" aca="1" ref="AE87" ca="1">IF(G87="экспл",INDEX(total_visual_stym!$C$146:$C$209,(RANK(total_visual_stym!E167,total_visual_stym!$E$146:$E$209))),0)</f>
        <v>pics\\dis20.jpg</v>
      </c>
      <c r="AF87" s="22" t="str">
        <f t="shared" si="40"/>
        <v/>
      </c>
      <c r="AI87" t="s">
        <v>97</v>
      </c>
      <c r="AO87">
        <f t="shared" ca="1" si="35"/>
        <v>0.6848001363155356</v>
      </c>
      <c r="AP87" t="str">
        <f t="shared" ca="1" si="36"/>
        <v>pics\\Goroh_6.jpg</v>
      </c>
      <c r="AR87" t="str">
        <f t="shared" si="41"/>
        <v/>
      </c>
      <c r="AS87" t="str">
        <f t="shared" si="38"/>
        <v/>
      </c>
      <c r="AT87">
        <f t="shared" ca="1" si="31"/>
        <v>0.42041927191187145</v>
      </c>
      <c r="AU87" t="s">
        <v>697</v>
      </c>
      <c r="AV87" t="str">
        <f t="shared" ca="1" si="32"/>
        <v>sound\\Redkiy_plod.wav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_Жидкий_ли_он?</v>
      </c>
      <c r="BA87" t="e">
        <f>VLOOKUP(Q87,audio_list_stym!$B$2:$BQ$299,68,FALSE)</f>
        <v>#N/A</v>
      </c>
      <c r="BB87" t="str">
        <f t="shared" si="33"/>
        <v>На_мониторе_XXXXX._Жидкий_ли_он?</v>
      </c>
      <c r="BD87" cm="1">
        <f t="array" aca="1" ref="BD87" ca="1">INDEX($L$82:$L$89,(RANK(AT7,$AT$2:$AT$9)))</f>
        <v>2117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VLOOKUP(B88,audio_list_stym!$A$3:$BP$18,42,FALSE)</f>
        <v>17</v>
      </c>
      <c r="F88" t="str">
        <f>VLOOKUP(E88,metki!$A$2:$B$9,2,FALSE)</f>
        <v>экспл_новые_без_названия</v>
      </c>
      <c r="G88" t="str">
        <f t="shared" si="28"/>
        <v>экспл</v>
      </c>
      <c r="H88" t="str">
        <f>VLOOKUP(B88,audio_list_stym!$A$3:$AJ$18,10,FALSE)</f>
        <v>Noni</v>
      </c>
      <c r="I88" t="s">
        <v>694</v>
      </c>
      <c r="J88" t="str">
        <f t="shared" si="29"/>
        <v>Noni_7</v>
      </c>
      <c r="L88">
        <f>VLOOKUP(J88,total_visual_stym!$A$2:$D$129,2,FALSE)</f>
        <v>2119</v>
      </c>
      <c r="M88" t="str">
        <f>VLOOKUP(J88,total_visual_stym!$A$2:$D$129,3,FALSE)</f>
        <v>pics\\Noni_7.jpg</v>
      </c>
      <c r="N88">
        <f>VLOOKUP(J88,total_visual_stym!$A$1:$D$129,4,FALSE)</f>
        <v>212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135</v>
      </c>
      <c r="Z88" t="str">
        <f>IF(G88="экспл",VLOOKUP(J88,quest_экспл!$A$1:$N$129,12,FALSE),IF(G88="импл_",0,0))</f>
        <v>sound\\On_lohmatiy.wav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2203</v>
      </c>
      <c r="AD88" t="str">
        <f t="shared" ca="1" si="39"/>
        <v>pics\\dis53.jpg</v>
      </c>
      <c r="AE88" s="22" t="str">
        <f t="array" aca="1" ref="AE88" ca="1">IF(G88="экспл",INDEX(total_visual_stym!$C$146:$C$209,(RANK(total_visual_stym!E168,total_visual_stym!$E$146:$E$209))),0)</f>
        <v>pics\\dis53.jpg</v>
      </c>
      <c r="AF88" s="22" t="str">
        <f t="shared" si="40"/>
        <v/>
      </c>
      <c r="AI88" t="s">
        <v>98</v>
      </c>
      <c r="AO88">
        <f t="shared" ca="1" si="35"/>
        <v>0.18367935852668493</v>
      </c>
      <c r="AP88" t="str">
        <f t="shared" ca="1" si="36"/>
        <v>pics\\Redis_7.jpg</v>
      </c>
      <c r="AR88" t="str">
        <f t="shared" si="41"/>
        <v/>
      </c>
      <c r="AS88" t="str">
        <f t="shared" si="38"/>
        <v/>
      </c>
      <c r="AT88">
        <f t="shared" ca="1" si="31"/>
        <v>0.64095313267926224</v>
      </c>
      <c r="AU88" t="s">
        <v>697</v>
      </c>
      <c r="AV88" t="str">
        <f t="shared" ca="1" si="32"/>
        <v>sound\\Noviy_plod.wav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_Он_лохматый?</v>
      </c>
      <c r="BA88" t="e">
        <f>VLOOKUP(Q88,audio_list_stym!$B$2:$BQ$299,68,FALSE)</f>
        <v>#N/A</v>
      </c>
      <c r="BB88" t="str">
        <f t="shared" si="33"/>
        <v>Перед_Вами_XXXXX._Он_лохматый?</v>
      </c>
      <c r="BD88" cm="1">
        <f t="array" aca="1" ref="BD88" ca="1">INDEX($L$82:$L$89,(RANK(AT8,$AT$2:$AT$9)))</f>
        <v>2116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VLOOKUP(B89,audio_list_stym!$A$3:$BP$18,42,FALSE)</f>
        <v>17</v>
      </c>
      <c r="F89" t="str">
        <f>VLOOKUP(E89,metki!$A$2:$B$9,2,FALSE)</f>
        <v>экспл_новые_без_названия</v>
      </c>
      <c r="G89" t="str">
        <f t="shared" si="28"/>
        <v>экспл</v>
      </c>
      <c r="H89" t="str">
        <f>VLOOKUP(B89,audio_list_stym!$A$3:$AJ$18,10,FALSE)</f>
        <v>Noni</v>
      </c>
      <c r="I89" t="s">
        <v>695</v>
      </c>
      <c r="J89" t="str">
        <f t="shared" si="29"/>
        <v>Noni_8</v>
      </c>
      <c r="L89">
        <f>VLOOKUP(J89,total_visual_stym!$A$2:$D$129,2,FALSE)</f>
        <v>2120</v>
      </c>
      <c r="M89" t="str">
        <f>VLOOKUP(J89,total_visual_stym!$A$2:$D$129,3,FALSE)</f>
        <v>pics\\Noni_8.jpg</v>
      </c>
      <c r="N89">
        <f>VLOOKUP(J89,total_visual_stym!$A$1:$D$129,4,FALSE)</f>
        <v>212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136</v>
      </c>
      <c r="Z89" t="str">
        <f>IF(G89="экспл",VLOOKUP(J89,quest_экспл!$A$1:$N$129,12,FALSE),IF(G89="импл_",0,0))</f>
        <v>sound\\On_zolotistiy.wav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2207</v>
      </c>
      <c r="AD89" t="str">
        <f t="shared" ca="1" si="39"/>
        <v>pics\\dis44.jpg</v>
      </c>
      <c r="AE89" s="22" t="str">
        <f t="array" aca="1" ref="AE89" ca="1">IF(G89="экспл",INDEX(total_visual_stym!$C$146:$C$209,(RANK(total_visual_stym!E169,total_visual_stym!$E$146:$E$209))),0)</f>
        <v>pics\\dis44.jpg</v>
      </c>
      <c r="AF89" s="22" t="str">
        <f t="shared" si="40"/>
        <v/>
      </c>
      <c r="AI89" t="s">
        <v>99</v>
      </c>
      <c r="AO89">
        <f t="shared" ca="1" si="35"/>
        <v>0.30291819928924824</v>
      </c>
      <c r="AP89" t="str">
        <f t="shared" ca="1" si="36"/>
        <v>pics\\Peper_5.jpg</v>
      </c>
      <c r="AR89" t="str">
        <f t="shared" si="41"/>
        <v/>
      </c>
      <c r="AS89" t="str">
        <f t="shared" si="38"/>
        <v/>
      </c>
      <c r="AT89">
        <f t="shared" ca="1" si="31"/>
        <v>0.18872880339762577</v>
      </c>
      <c r="AU89" t="s">
        <v>697</v>
      </c>
      <c r="AV89" t="str">
        <f t="shared" ca="1" si="32"/>
        <v>sound\\Redkiy_plod.wav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_Он_золотистый?</v>
      </c>
      <c r="BA89" t="e">
        <f>VLOOKUP(Q89,audio_list_stym!$B$2:$BQ$299,68,FALSE)</f>
        <v>#N/A</v>
      </c>
      <c r="BB89" t="str">
        <f t="shared" si="33"/>
        <v>Вы_видите_XXXXX._Он_золотистый?</v>
      </c>
      <c r="BD89" cm="1">
        <f t="array" aca="1" ref="BD89" ca="1">INDEX($L$82:$L$89,(RANK(AT9,$AT$2:$AT$9)))</f>
        <v>2118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VLOOKUP(B90,audio_list_stym!$A$3:$BP$18,42,FALSE)</f>
        <v>14</v>
      </c>
      <c r="F90" t="str">
        <f>VLOOKUP(E90,metki!$A$2:$B$9,2,FALSE)</f>
        <v>импл_новые_с_названием</v>
      </c>
      <c r="G90" t="str">
        <f t="shared" si="28"/>
        <v>импл_</v>
      </c>
      <c r="H90" t="str">
        <f>VLOOKUP(B90,audio_list_stym!$A$3:$AJ$18,10,FALSE)</f>
        <v>Sapota</v>
      </c>
      <c r="I90" t="s">
        <v>688</v>
      </c>
      <c r="J90" t="str">
        <f t="shared" si="29"/>
        <v>Sapota_1</v>
      </c>
      <c r="L90">
        <f>VLOOKUP(J90,total_visual_stym!$A$2:$D$129,2,FALSE)</f>
        <v>2129</v>
      </c>
      <c r="M90" t="str">
        <f>VLOOKUP(J90,total_visual_stym!$A$2:$D$129,3,FALSE)</f>
        <v>pics\\Sapota_1.jpg</v>
      </c>
      <c r="N90">
        <f>VLOOKUP(J90,total_visual_stym!$A$1:$D$129,4,FALSE)</f>
        <v>213</v>
      </c>
      <c r="P90">
        <f>IF(G90="экспл",0,IF(G90="импл_",VLOOKUP(J90,quest_импл!$A$1:$J$129,7,FALSE),0))</f>
        <v>265</v>
      </c>
      <c r="Q90" t="str">
        <f>IF(G90="экспл",0,IF(G90="импл_",VLOOKUP(J90,quest_импл!$A$1:$J$129,8,FALSE),0))</f>
        <v>sound\\Sharoobrazniy_li.wav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2039</v>
      </c>
      <c r="AD90" t="str">
        <f t="shared" ca="1" si="39"/>
        <v>pics\\Limon_7.jpg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40"/>
        <v>pics\\Limon_7.jpg</v>
      </c>
      <c r="AI90" t="s">
        <v>100</v>
      </c>
      <c r="AO90">
        <f t="shared" ca="1" si="35"/>
        <v>0.43412770708493398</v>
      </c>
      <c r="AP90" t="str">
        <f t="shared" ca="1" si="36"/>
        <v>pics\\Limon_7.jpg</v>
      </c>
      <c r="AR90" t="str">
        <f t="shared" si="41"/>
        <v/>
      </c>
      <c r="AS90" t="str">
        <f t="shared" ca="1" si="38"/>
        <v>pics\\Limon_7.jpg</v>
      </c>
      <c r="AT90">
        <f t="shared" ca="1" si="31"/>
        <v>0.10658715767896776</v>
      </c>
      <c r="AU90" t="s">
        <v>697</v>
      </c>
      <c r="AV90" t="str">
        <f t="shared" ca="1" si="32"/>
        <v>sound\\Redkiy_plod.wav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_Шарообразный_ли_</v>
      </c>
      <c r="BB90" t="str">
        <f t="shared" si="33"/>
        <v>_Шарообразный_ли_ФИМОН?</v>
      </c>
      <c r="BC90">
        <f>A90</f>
        <v>1212</v>
      </c>
      <c r="BD90" cm="1">
        <f t="array" aca="1" ref="BD90" ca="1">INDEX($L$90:$L$97,(RANK(AT2,$AT$2:$AT$9)))</f>
        <v>2135</v>
      </c>
      <c r="BE90" cm="1">
        <f t="array" aca="1" ref="BE90" ca="1">INDEX(BD66:BD81,(RANK(AT5,$AT$2:$AT$17)))</f>
        <v>2089</v>
      </c>
      <c r="BF90" cm="1">
        <f t="array" aca="1" ref="BF90" ca="1">INDEX(BD98:BD113,(RANK(AT5,$AT$2:$AT$17)))</f>
        <v>2145</v>
      </c>
      <c r="BG90" cm="1">
        <f t="array" aca="1" ref="BG90" ca="1">INDEX(BD114:BD129,(RANK(AT5,$AT$2:$AT$9)))</f>
        <v>2070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VLOOKUP(B91,audio_list_stym!$A$3:$BP$18,42,FALSE)</f>
        <v>14</v>
      </c>
      <c r="F91" t="str">
        <f>VLOOKUP(E91,metki!$A$2:$B$9,2,FALSE)</f>
        <v>импл_новые_с_названием</v>
      </c>
      <c r="G91" t="str">
        <f t="shared" si="28"/>
        <v>импл_</v>
      </c>
      <c r="H91" t="str">
        <f>VLOOKUP(B91,audio_list_stym!$A$3:$AJ$18,10,FALSE)</f>
        <v>Sapota</v>
      </c>
      <c r="I91" t="s">
        <v>689</v>
      </c>
      <c r="J91" t="str">
        <f t="shared" si="29"/>
        <v>Sapota_2</v>
      </c>
      <c r="L91">
        <f>VLOOKUP(J91,total_visual_stym!$A$2:$D$129,2,FALSE)</f>
        <v>2130</v>
      </c>
      <c r="M91" t="str">
        <f>VLOOKUP(J91,total_visual_stym!$A$2:$D$129,3,FALSE)</f>
        <v>pics\\Sapota_2.jpg</v>
      </c>
      <c r="N91">
        <f>VLOOKUP(J91,total_visual_stym!$A$1:$D$129,4,FALSE)</f>
        <v>213</v>
      </c>
      <c r="P91">
        <f>IF(G91="экспл",0,IF(G91="импл_",VLOOKUP(J91,quest_импл!$A$1:$J$129,7,FALSE),0))</f>
        <v>266</v>
      </c>
      <c r="Q91" t="str">
        <f>IF(G91="экспл",0,IF(G91="импл_",VLOOKUP(J91,quest_импл!$A$1:$J$129,8,FALSE),0))</f>
        <v>sound\\Nadrezan_li.wav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2062</v>
      </c>
      <c r="AD91" t="str">
        <f t="shared" ca="1" si="39"/>
        <v>pics\\Tomat_6.jpg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40"/>
        <v>pics\\Tomat_6.jpg</v>
      </c>
      <c r="AI91" t="s">
        <v>101</v>
      </c>
      <c r="AO91">
        <f t="shared" ca="1" si="35"/>
        <v>7.9144687234859012E-2</v>
      </c>
      <c r="AP91" t="str">
        <f t="shared" ca="1" si="36"/>
        <v>pics\\Tomat_6.jpg</v>
      </c>
      <c r="AR91" t="str">
        <f t="shared" si="41"/>
        <v/>
      </c>
      <c r="AS91" t="str">
        <f t="shared" ca="1" si="38"/>
        <v>pics\\Tomat_6.jpg</v>
      </c>
      <c r="AT91">
        <f t="shared" ca="1" si="31"/>
        <v>0.71119939352637862</v>
      </c>
      <c r="AU91" t="s">
        <v>697</v>
      </c>
      <c r="AV91" t="str">
        <f t="shared" ca="1" si="32"/>
        <v>sound\\Noviy_plod.wav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_Надрезан_ли_</v>
      </c>
      <c r="BB91" t="str">
        <f t="shared" si="33"/>
        <v>_Надрезан_ли_ФИМОН?</v>
      </c>
      <c r="BD91" cm="1">
        <f t="array" aca="1" ref="BD91" ca="1">INDEX($L$90:$L$97,(RANK(AT3,$AT$2:$AT$9)))</f>
        <v>2130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VLOOKUP(B92,audio_list_stym!$A$3:$BP$18,42,FALSE)</f>
        <v>14</v>
      </c>
      <c r="F92" t="str">
        <f>VLOOKUP(E92,metki!$A$2:$B$9,2,FALSE)</f>
        <v>импл_новые_с_названием</v>
      </c>
      <c r="G92" t="str">
        <f t="shared" si="28"/>
        <v>импл_</v>
      </c>
      <c r="H92" t="str">
        <f>VLOOKUP(B92,audio_list_stym!$A$3:$AJ$18,10,FALSE)</f>
        <v>Sapota</v>
      </c>
      <c r="I92" t="s">
        <v>690</v>
      </c>
      <c r="J92" t="str">
        <f t="shared" si="29"/>
        <v>Sapota_3</v>
      </c>
      <c r="L92">
        <f>VLOOKUP(J92,total_visual_stym!$A$2:$D$129,2,FALSE)</f>
        <v>2131</v>
      </c>
      <c r="M92" t="str">
        <f>VLOOKUP(J92,total_visual_stym!$A$2:$D$129,3,FALSE)</f>
        <v>pics\\Sapota_3.jpg</v>
      </c>
      <c r="N92">
        <f>VLOOKUP(J92,total_visual_stym!$A$1:$D$129,4,FALSE)</f>
        <v>213</v>
      </c>
      <c r="P92">
        <f>IF(G92="экспл",0,IF(G92="импл_",VLOOKUP(J92,quest_импл!$A$1:$J$129,7,FALSE),0))</f>
        <v>267</v>
      </c>
      <c r="Q92" t="str">
        <f>IF(G92="экспл",0,IF(G92="импл_",VLOOKUP(J92,quest_импл!$A$1:$J$129,8,FALSE),0))</f>
        <v>sound\\Perekruchen_li.wav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2015</v>
      </c>
      <c r="AD92" t="str">
        <f t="shared" ca="1" si="39"/>
        <v>pics\\Finik_7.jpg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40"/>
        <v>pics\\Finik_7.jpg</v>
      </c>
      <c r="AI92" t="s">
        <v>102</v>
      </c>
      <c r="AO92">
        <f t="shared" ca="1" si="35"/>
        <v>0.78804461596131636</v>
      </c>
      <c r="AP92" t="str">
        <f t="shared" ca="1" si="36"/>
        <v>pics\\Finik_7.jpg</v>
      </c>
      <c r="AR92" t="str">
        <f t="shared" si="41"/>
        <v/>
      </c>
      <c r="AS92" t="str">
        <f t="shared" ca="1" si="38"/>
        <v>pics\\Finik_7.jpg</v>
      </c>
      <c r="AT92">
        <f t="shared" ca="1" si="31"/>
        <v>0.49473033836284708</v>
      </c>
      <c r="AU92" t="s">
        <v>697</v>
      </c>
      <c r="AV92" t="str">
        <f t="shared" ca="1" si="32"/>
        <v>sound\\Noviy_plod.wav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_Перекручен_ли_</v>
      </c>
      <c r="BB92" t="str">
        <f t="shared" si="33"/>
        <v>_Перекручен_ли_ФИМОН?</v>
      </c>
      <c r="BD92" cm="1">
        <f t="array" aca="1" ref="BD92" ca="1">INDEX($L$90:$L$97,(RANK(AT4,$AT$2:$AT$9)))</f>
        <v>2131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VLOOKUP(B93,audio_list_stym!$A$3:$BP$18,42,FALSE)</f>
        <v>14</v>
      </c>
      <c r="F93" t="str">
        <f>VLOOKUP(E93,metki!$A$2:$B$9,2,FALSE)</f>
        <v>импл_новые_с_названием</v>
      </c>
      <c r="G93" t="str">
        <f t="shared" si="28"/>
        <v>импл_</v>
      </c>
      <c r="H93" t="str">
        <f>VLOOKUP(B93,audio_list_stym!$A$3:$AJ$18,10,FALSE)</f>
        <v>Sapota</v>
      </c>
      <c r="I93" t="s">
        <v>691</v>
      </c>
      <c r="J93" t="str">
        <f t="shared" si="29"/>
        <v>Sapota_4</v>
      </c>
      <c r="L93">
        <f>VLOOKUP(J93,total_visual_stym!$A$2:$D$129,2,FALSE)</f>
        <v>2132</v>
      </c>
      <c r="M93" t="str">
        <f>VLOOKUP(J93,total_visual_stym!$A$2:$D$129,3,FALSE)</f>
        <v>pics\\Sapota_4.jpg</v>
      </c>
      <c r="N93">
        <f>VLOOKUP(J93,total_visual_stym!$A$1:$D$129,4,FALSE)</f>
        <v>213</v>
      </c>
      <c r="P93">
        <f>IF(G93="экспл",0,IF(G93="импл_",VLOOKUP(J93,quest_импл!$A$1:$J$129,7,FALSE),0))</f>
        <v>268</v>
      </c>
      <c r="Q93" t="str">
        <f>IF(G93="экспл",0,IF(G93="импл_",VLOOKUP(J93,quest_импл!$A$1:$J$129,8,FALSE),0))</f>
        <v>sound\\Sorvan_li.wav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2014</v>
      </c>
      <c r="AD93" t="str">
        <f t="shared" ca="1" si="39"/>
        <v>pics\\Finik_6.jpg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40"/>
        <v>pics\\Finik_6.jpg</v>
      </c>
      <c r="AI93" t="s">
        <v>103</v>
      </c>
      <c r="AO93">
        <f t="shared" ca="1" si="35"/>
        <v>0.803756454913645</v>
      </c>
      <c r="AP93" t="str">
        <f t="shared" ca="1" si="36"/>
        <v>pics\\Finik_6.jpg</v>
      </c>
      <c r="AR93" t="str">
        <f t="shared" si="41"/>
        <v/>
      </c>
      <c r="AS93" t="str">
        <f t="shared" ca="1" si="38"/>
        <v>pics\\Finik_6.jpg</v>
      </c>
      <c r="AT93">
        <f t="shared" ca="1" si="31"/>
        <v>0.4200023314542598</v>
      </c>
      <c r="AU93" t="s">
        <v>697</v>
      </c>
      <c r="AV93" t="str">
        <f t="shared" ca="1" si="32"/>
        <v>sound\\Redkiy_plod.wav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_Сорван_ли_</v>
      </c>
      <c r="BB93" t="str">
        <f t="shared" si="33"/>
        <v>_Сорван_ли_ФИМОН?</v>
      </c>
      <c r="BD93" cm="1">
        <f t="array" aca="1" ref="BD93" ca="1">INDEX($L$90:$L$97,(RANK(AT5,$AT$2:$AT$9)))</f>
        <v>2136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VLOOKUP(B94,audio_list_stym!$A$3:$BP$18,42,FALSE)</f>
        <v>14</v>
      </c>
      <c r="F94" t="str">
        <f>VLOOKUP(E94,metki!$A$2:$B$9,2,FALSE)</f>
        <v>импл_новые_с_названием</v>
      </c>
      <c r="G94" t="str">
        <f t="shared" si="28"/>
        <v>импл_</v>
      </c>
      <c r="H94" t="str">
        <f>VLOOKUP(B94,audio_list_stym!$A$3:$AJ$18,10,FALSE)</f>
        <v>Sapota</v>
      </c>
      <c r="I94" t="s">
        <v>692</v>
      </c>
      <c r="J94" t="str">
        <f t="shared" si="29"/>
        <v>Sapota_5</v>
      </c>
      <c r="L94">
        <f>VLOOKUP(J94,total_visual_stym!$A$2:$D$129,2,FALSE)</f>
        <v>2133</v>
      </c>
      <c r="M94" t="str">
        <f>VLOOKUP(J94,total_visual_stym!$A$2:$D$129,3,FALSE)</f>
        <v>pics\\Sapota_5.jpg</v>
      </c>
      <c r="N94">
        <f>VLOOKUP(J94,total_visual_stym!$A$1:$D$129,4,FALSE)</f>
        <v>213</v>
      </c>
      <c r="P94">
        <f>IF(G94="экспл",0,IF(G94="импл_",VLOOKUP(J94,quest_импл!$A$1:$J$129,7,FALSE),0))</f>
        <v>269</v>
      </c>
      <c r="Q94" t="str">
        <f>IF(G94="экспл",0,IF(G94="импл_",VLOOKUP(J94,quest_импл!$A$1:$J$129,8,FALSE),0))</f>
        <v>sound\\Spresovan_li.wav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2056</v>
      </c>
      <c r="AD94" t="str">
        <f t="shared" ca="1" si="39"/>
        <v>pics\\Redis_8.jpg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40"/>
        <v>pics\\Redis_8.jpg</v>
      </c>
      <c r="AI94" t="s">
        <v>104</v>
      </c>
      <c r="AO94">
        <f t="shared" ca="1" si="35"/>
        <v>0.18349288473626757</v>
      </c>
      <c r="AP94" t="str">
        <f t="shared" ca="1" si="36"/>
        <v>pics\\Redis_8.jpg</v>
      </c>
      <c r="AR94" t="str">
        <f t="shared" si="41"/>
        <v/>
      </c>
      <c r="AS94" t="str">
        <f t="shared" ca="1" si="38"/>
        <v>pics\\Redis_8.jpg</v>
      </c>
      <c r="AT94">
        <f t="shared" ca="1" si="31"/>
        <v>0.78362276311424872</v>
      </c>
      <c r="AU94" t="s">
        <v>697</v>
      </c>
      <c r="AV94" t="str">
        <f t="shared" ca="1" si="32"/>
        <v>sound\\Noviy_plod.wav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_Спрессован_ли_</v>
      </c>
      <c r="BB94" t="str">
        <f t="shared" si="33"/>
        <v>_Спрессован_ли_ФИМОН?</v>
      </c>
      <c r="BD94" cm="1">
        <f t="array" aca="1" ref="BD94" ca="1">INDEX($L$90:$L$97,(RANK(AT6,$AT$2:$AT$9)))</f>
        <v>2129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VLOOKUP(B95,audio_list_stym!$A$3:$BP$18,42,FALSE)</f>
        <v>14</v>
      </c>
      <c r="F95" t="str">
        <f>VLOOKUP(E95,metki!$A$2:$B$9,2,FALSE)</f>
        <v>импл_новые_с_названием</v>
      </c>
      <c r="G95" t="str">
        <f t="shared" si="28"/>
        <v>импл_</v>
      </c>
      <c r="H95" t="str">
        <f>VLOOKUP(B95,audio_list_stym!$A$3:$AJ$18,10,FALSE)</f>
        <v>Sapota</v>
      </c>
      <c r="I95" t="s">
        <v>693</v>
      </c>
      <c r="J95" t="str">
        <f t="shared" si="29"/>
        <v>Sapota_6</v>
      </c>
      <c r="L95">
        <f>VLOOKUP(J95,total_visual_stym!$A$2:$D$129,2,FALSE)</f>
        <v>2134</v>
      </c>
      <c r="M95" t="str">
        <f>VLOOKUP(J95,total_visual_stym!$A$2:$D$129,3,FALSE)</f>
        <v>pics\\Sapota_6.jpg</v>
      </c>
      <c r="N95">
        <f>VLOOKUP(J95,total_visual_stym!$A$1:$D$129,4,FALSE)</f>
        <v>213</v>
      </c>
      <c r="P95">
        <f>IF(G95="экспл",0,IF(G95="импл_",VLOOKUP(J95,quest_импл!$A$1:$J$129,7,FALSE),0))</f>
        <v>270</v>
      </c>
      <c r="Q95" t="str">
        <f>IF(G95="экспл",0,IF(G95="импл_",VLOOKUP(J95,quest_импл!$A$1:$J$129,8,FALSE),0))</f>
        <v>sound\\Zheltiy_li.wav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2044</v>
      </c>
      <c r="AD95" t="str">
        <f t="shared" ca="1" si="39"/>
        <v>pics\\Peper_4.jpg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40"/>
        <v>pics\\Peper_4.jpg</v>
      </c>
      <c r="AI95" t="s">
        <v>105</v>
      </c>
      <c r="AO95">
        <f t="shared" ca="1" si="35"/>
        <v>0.3410235424042799</v>
      </c>
      <c r="AP95" t="str">
        <f t="shared" ca="1" si="36"/>
        <v>pics\\Peper_4.jpg</v>
      </c>
      <c r="AR95" t="str">
        <f t="shared" si="41"/>
        <v/>
      </c>
      <c r="AS95" t="str">
        <f t="shared" ca="1" si="38"/>
        <v>pics\\Peper_4.jpg</v>
      </c>
      <c r="AT95">
        <f t="shared" ca="1" si="31"/>
        <v>0.78637693802757924</v>
      </c>
      <c r="AU95" t="s">
        <v>697</v>
      </c>
      <c r="AV95" t="str">
        <f t="shared" ca="1" si="32"/>
        <v>sound\\Noviy_plod.wav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_Желтый_ли_</v>
      </c>
      <c r="BB95" t="str">
        <f t="shared" si="33"/>
        <v>_Желтый_ли_ФИМОН?</v>
      </c>
      <c r="BD95" cm="1">
        <f t="array" aca="1" ref="BD95" ca="1">INDEX($L$90:$L$97,(RANK(AT7,$AT$2:$AT$9)))</f>
        <v>2133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VLOOKUP(B96,audio_list_stym!$A$3:$BP$18,42,FALSE)</f>
        <v>14</v>
      </c>
      <c r="F96" t="str">
        <f>VLOOKUP(E96,metki!$A$2:$B$9,2,FALSE)</f>
        <v>импл_новые_с_названием</v>
      </c>
      <c r="G96" t="str">
        <f t="shared" si="28"/>
        <v>импл_</v>
      </c>
      <c r="H96" t="str">
        <f>VLOOKUP(B96,audio_list_stym!$A$3:$AJ$18,10,FALSE)</f>
        <v>Sapota</v>
      </c>
      <c r="I96" t="s">
        <v>694</v>
      </c>
      <c r="J96" t="str">
        <f t="shared" si="29"/>
        <v>Sapota_7</v>
      </c>
      <c r="L96">
        <f>VLOOKUP(J96,total_visual_stym!$A$2:$D$129,2,FALSE)</f>
        <v>2135</v>
      </c>
      <c r="M96" t="str">
        <f>VLOOKUP(J96,total_visual_stym!$A$2:$D$129,3,FALSE)</f>
        <v>pics\\Sapota_7.jpg</v>
      </c>
      <c r="N96">
        <f>VLOOKUP(J96,total_visual_stym!$A$1:$D$129,4,FALSE)</f>
        <v>213</v>
      </c>
      <c r="P96">
        <f>IF(G96="экспл",0,IF(G96="импл_",VLOOKUP(J96,quest_импл!$A$1:$J$129,7,FALSE),0))</f>
        <v>271</v>
      </c>
      <c r="Q96" t="str">
        <f>IF(G96="экспл",0,IF(G96="импл_",VLOOKUP(J96,quest_импл!$A$1:$J$129,8,FALSE),0))</f>
        <v>sound\\Rovniy_li.wav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да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2038</v>
      </c>
      <c r="AD96" t="str">
        <f t="shared" ca="1" si="39"/>
        <v>pics\\Limon_6.jpg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40"/>
        <v>pics\\Limon_6.jpg</v>
      </c>
      <c r="AI96" t="s">
        <v>106</v>
      </c>
      <c r="AO96">
        <f t="shared" ca="1" si="35"/>
        <v>0.51184127965754855</v>
      </c>
      <c r="AP96" t="str">
        <f t="shared" ca="1" si="36"/>
        <v>pics\\Limon_6.jpg</v>
      </c>
      <c r="AR96" t="str">
        <f t="shared" si="41"/>
        <v/>
      </c>
      <c r="AS96" t="str">
        <f t="shared" ca="1" si="38"/>
        <v>pics\\Limon_6.jpg</v>
      </c>
      <c r="AT96">
        <f t="shared" ca="1" si="31"/>
        <v>0.35027861881146305</v>
      </c>
      <c r="AU96" t="s">
        <v>697</v>
      </c>
      <c r="AV96" t="str">
        <f t="shared" ca="1" si="32"/>
        <v>sound\\Redkiy_plod.wav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_Ровный_ли_</v>
      </c>
      <c r="BB96" t="str">
        <f t="shared" si="33"/>
        <v>_Ровный_ли_ФИМОН?</v>
      </c>
      <c r="BD96" cm="1">
        <f t="array" aca="1" ref="BD96" ca="1">INDEX($L$90:$L$97,(RANK(AT8,$AT$2:$AT$9)))</f>
        <v>2132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VLOOKUP(B97,audio_list_stym!$A$3:$BP$18,42,FALSE)</f>
        <v>14</v>
      </c>
      <c r="F97" t="str">
        <f>VLOOKUP(E97,metki!$A$2:$B$9,2,FALSE)</f>
        <v>импл_новые_с_названием</v>
      </c>
      <c r="G97" t="str">
        <f t="shared" si="28"/>
        <v>импл_</v>
      </c>
      <c r="H97" t="str">
        <f>VLOOKUP(B97,audio_list_stym!$A$3:$AJ$18,10,FALSE)</f>
        <v>Sapota</v>
      </c>
      <c r="I97" t="s">
        <v>695</v>
      </c>
      <c r="J97" t="str">
        <f t="shared" si="29"/>
        <v>Sapota_8</v>
      </c>
      <c r="L97">
        <f>VLOOKUP(J97,total_visual_stym!$A$2:$D$129,2,FALSE)</f>
        <v>2136</v>
      </c>
      <c r="M97" t="str">
        <f>VLOOKUP(J97,total_visual_stym!$A$2:$D$129,3,FALSE)</f>
        <v>pics\\Sapota_8.jpg</v>
      </c>
      <c r="N97">
        <f>VLOOKUP(J97,total_visual_stym!$A$1:$D$129,4,FALSE)</f>
        <v>213</v>
      </c>
      <c r="P97">
        <f>IF(G97="экспл",0,IF(G97="импл_",VLOOKUP(J97,quest_импл!$A$1:$J$129,7,FALSE),0))</f>
        <v>272</v>
      </c>
      <c r="Q97" t="str">
        <f>IF(G97="экспл",0,IF(G97="импл_",VLOOKUP(J97,quest_импл!$A$1:$J$129,8,FALSE),0))</f>
        <v>sound\\Imeet_li_shipi.wav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2001</v>
      </c>
      <c r="AD97" t="str">
        <f t="shared" ca="1" si="39"/>
        <v>pics\\Banan_1.jpg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40"/>
        <v>pics\\Banan_1.jpg</v>
      </c>
      <c r="AI97" t="s">
        <v>107</v>
      </c>
      <c r="AO97">
        <f t="shared" ca="1" si="35"/>
        <v>0.98795233833977103</v>
      </c>
      <c r="AP97" t="str">
        <f t="shared" ca="1" si="36"/>
        <v>pics\\Banan_1.jpg</v>
      </c>
      <c r="AR97" t="str">
        <f t="shared" si="41"/>
        <v/>
      </c>
      <c r="AS97" t="str">
        <f t="shared" ca="1" si="38"/>
        <v>pics\\Banan_1.jpg</v>
      </c>
      <c r="AT97">
        <f t="shared" ca="1" si="31"/>
        <v>0.83503347494956481</v>
      </c>
      <c r="AU97" t="s">
        <v>697</v>
      </c>
      <c r="AV97" t="str">
        <f t="shared" ca="1" si="32"/>
        <v>sound\\Noviy_plod.wav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_Имеет_ли_шипы_</v>
      </c>
      <c r="BB97" t="str">
        <f t="shared" si="33"/>
        <v>_Имеет_ли_шипы_ФИМОН?</v>
      </c>
      <c r="BD97" cm="1">
        <f t="array" aca="1" ref="BD97" ca="1">INDEX($L$90:$L$97,(RANK(AT9,$AT$2:$AT$9)))</f>
        <v>2134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VLOOKUP(B98,audio_list_stym!$A$3:$BP$18,42,FALSE)</f>
        <v>15</v>
      </c>
      <c r="F98" t="str">
        <f>VLOOKUP(E98,metki!$A$2:$B$9,2,FALSE)</f>
        <v>экспл_новые_с_названием</v>
      </c>
      <c r="G98" t="str">
        <f t="shared" si="28"/>
        <v>экспл</v>
      </c>
      <c r="H98" t="str">
        <f>VLOOKUP(B98,audio_list_stym!$A$3:$AJ$18,10,FALSE)</f>
        <v>Tamanid</v>
      </c>
      <c r="I98" t="s">
        <v>688</v>
      </c>
      <c r="J98" t="str">
        <f t="shared" si="29"/>
        <v>Tamanid_1</v>
      </c>
      <c r="L98">
        <f>VLOOKUP(J98,total_visual_stym!$A$2:$D$129,2,FALSE)</f>
        <v>2137</v>
      </c>
      <c r="M98" t="str">
        <f>VLOOKUP(J98,total_visual_stym!$A$2:$D$129,3,FALSE)</f>
        <v>pics\\Tamanid_1.jpg</v>
      </c>
      <c r="N98">
        <f>VLOOKUP(J98,total_visual_stym!$A$1:$D$129,4,FALSE)</f>
        <v>214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145</v>
      </c>
      <c r="Z98" t="str">
        <f>IF(G98="экспл",VLOOKUP(J98,quest_экспл!$A$1:$N$129,12,FALSE),IF(G98="импл_",0,0))</f>
        <v>sound\\On_krasnovatiy.wav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2204</v>
      </c>
      <c r="AD98" t="str">
        <f t="shared" ca="1" si="39"/>
        <v>pics\\dis52.jpg</v>
      </c>
      <c r="AE98" s="22" t="str">
        <f t="array" aca="1" ref="AE98" ca="1">IF(G98="экспл",INDEX(total_visual_stym!$C$146:$C$209,(RANK(total_visual_stym!E178,total_visual_stym!$E$146:$E$209))),0)</f>
        <v>pics\\dis52.jpg</v>
      </c>
      <c r="AF98" s="22" t="str">
        <f t="shared" si="40"/>
        <v/>
      </c>
      <c r="AI98" t="s">
        <v>108</v>
      </c>
      <c r="AO98">
        <f t="shared" ca="1" si="35"/>
        <v>0.10539505891597578</v>
      </c>
      <c r="AP98" t="str">
        <f t="shared" ca="1" si="36"/>
        <v>pics\\Tomat_5.jpg</v>
      </c>
      <c r="AR98" t="str">
        <f>IF(AH98="sound\\Ogorod",AP26,"")</f>
        <v/>
      </c>
      <c r="AS98" t="str">
        <f t="shared" si="38"/>
        <v/>
      </c>
      <c r="AT98">
        <f t="shared" ca="1" si="31"/>
        <v>0.48789827121605689</v>
      </c>
      <c r="AU98" t="s">
        <v>697</v>
      </c>
      <c r="AV98" t="str">
        <f t="shared" ca="1" si="32"/>
        <v>sound\\Redkiy_plod.wav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_Он_красноватый?</v>
      </c>
      <c r="BA98" t="e">
        <f>VLOOKUP(Q98,audio_list_stym!$B$2:$BQ$299,68,FALSE)</f>
        <v>#N/A</v>
      </c>
      <c r="BB98" t="str">
        <f t="shared" si="33"/>
        <v>На_экране_КОДИС._Он_красноватый?</v>
      </c>
      <c r="BC98">
        <f>A98</f>
        <v>1213</v>
      </c>
      <c r="BD98" cm="1">
        <f t="array" aca="1" ref="BD98" ca="1">INDEX($L$98:$L$105,(RANK(AT2,$AT$2:$AT$9)))</f>
        <v>2143</v>
      </c>
      <c r="BE98" cm="1">
        <f t="array" aca="1" ref="BE98" ca="1">INDEX(BD66:BD81,(RANK(AT6,$AT$2:$AT$9)))</f>
        <v>2087</v>
      </c>
      <c r="BF98" cm="1">
        <f t="array" aca="1" ref="BF98" ca="1">INDEX(BD82:BD97,(RANK(AT6,$AT$2:$AT$9)))</f>
        <v>2119</v>
      </c>
      <c r="BG98" cm="1">
        <f t="array" aca="1" ref="BG98" ca="1">INDEX(BD106:BD129,(RANK(AT6,$AT$2:$AT$17)))</f>
        <v>2146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VLOOKUP(B99,audio_list_stym!$A$3:$BP$18,42,FALSE)</f>
        <v>15</v>
      </c>
      <c r="F99" t="str">
        <f>VLOOKUP(E99,metki!$A$2:$B$9,2,FALSE)</f>
        <v>экспл_новые_с_названием</v>
      </c>
      <c r="G99" t="str">
        <f t="shared" si="28"/>
        <v>экспл</v>
      </c>
      <c r="H99" t="str">
        <f>VLOOKUP(B99,audio_list_stym!$A$3:$AJ$18,10,FALSE)</f>
        <v>Tamanid</v>
      </c>
      <c r="I99" t="s">
        <v>689</v>
      </c>
      <c r="J99" t="str">
        <f t="shared" si="29"/>
        <v>Tamanid_2</v>
      </c>
      <c r="L99">
        <f>VLOOKUP(J99,total_visual_stym!$A$2:$D$129,2,FALSE)</f>
        <v>2138</v>
      </c>
      <c r="M99" t="str">
        <f>VLOOKUP(J99,total_visual_stym!$A$2:$D$129,3,FALSE)</f>
        <v>pics\\Tamanid_2.jpg</v>
      </c>
      <c r="N99">
        <f>VLOOKUP(J99,total_visual_stym!$A$1:$D$129,4,FALSE)</f>
        <v>214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146</v>
      </c>
      <c r="Z99" t="str">
        <f>IF(G99="экспл",VLOOKUP(J99,quest_экспл!$A$1:$N$129,12,FALSE),IF(G99="импл_",0,0))</f>
        <v>sound\\Izognut_li_on.wav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2182</v>
      </c>
      <c r="AD99" t="str">
        <f t="shared" ca="1" si="39"/>
        <v>pics\\dis30.jpg</v>
      </c>
      <c r="AE99" s="22" t="str">
        <f t="array" aca="1" ref="AE99" ca="1">IF(G99="экспл",INDEX(total_visual_stym!$C$146:$C$209,(RANK(total_visual_stym!E179,total_visual_stym!$E$146:$E$209))),0)</f>
        <v>pics\\dis30.jpg</v>
      </c>
      <c r="AF99" s="22" t="str">
        <f t="shared" si="40"/>
        <v/>
      </c>
      <c r="AI99" t="s">
        <v>109</v>
      </c>
      <c r="AO99">
        <f t="shared" ca="1" si="35"/>
        <v>0.97777987004645062</v>
      </c>
      <c r="AP99" t="str">
        <f t="shared" ca="1" si="36"/>
        <v>pics\\Banan_2.jpg</v>
      </c>
      <c r="AR99" t="str">
        <f t="shared" ref="AR99:AR120" si="42">IF(AH99="sound\\Ogorod",AP27,"")</f>
        <v/>
      </c>
      <c r="AS99" t="str">
        <f t="shared" si="38"/>
        <v/>
      </c>
      <c r="AT99">
        <f t="shared" ca="1" si="31"/>
        <v>0.64145651989777841</v>
      </c>
      <c r="AU99" t="s">
        <v>697</v>
      </c>
      <c r="AV99" t="str">
        <f t="shared" ca="1" si="32"/>
        <v>sound\\Noviy_plod.wav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_Изогнут_ли_он?</v>
      </c>
      <c r="BA99" t="e">
        <f>VLOOKUP(Q99,audio_list_stym!$B$2:$BQ$299,68,FALSE)</f>
        <v>#N/A</v>
      </c>
      <c r="BB99" t="str">
        <f t="shared" si="33"/>
        <v>Посмотрите,_вот_КОДИС._Изогнут_ли_он?</v>
      </c>
      <c r="BD99" cm="1">
        <f t="array" aca="1" ref="BD99" ca="1">INDEX($L$98:$L$105,(RANK(AT3,$AT$2:$AT$9)))</f>
        <v>2138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VLOOKUP(B100,audio_list_stym!$A$3:$BP$18,42,FALSE)</f>
        <v>15</v>
      </c>
      <c r="F100" t="str">
        <f>VLOOKUP(E100,metki!$A$2:$B$9,2,FALSE)</f>
        <v>экспл_новые_с_названием</v>
      </c>
      <c r="G100" t="str">
        <f t="shared" si="28"/>
        <v>экспл</v>
      </c>
      <c r="H100" t="str">
        <f>VLOOKUP(B100,audio_list_stym!$A$3:$AJ$18,10,FALSE)</f>
        <v>Tamanid</v>
      </c>
      <c r="I100" t="s">
        <v>690</v>
      </c>
      <c r="J100" t="str">
        <f t="shared" si="29"/>
        <v>Tamanid_3</v>
      </c>
      <c r="L100">
        <f>VLOOKUP(J100,total_visual_stym!$A$2:$D$129,2,FALSE)</f>
        <v>2139</v>
      </c>
      <c r="M100" t="str">
        <f>VLOOKUP(J100,total_visual_stym!$A$2:$D$129,3,FALSE)</f>
        <v>pics\\Tamanid_3.jpg</v>
      </c>
      <c r="N100">
        <f>VLOOKUP(J100,total_visual_stym!$A$1:$D$129,4,FALSE)</f>
        <v>214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147</v>
      </c>
      <c r="Z100" t="str">
        <f>IF(G100="экспл",VLOOKUP(J100,quest_экспл!$A$1:$N$129,12,FALSE),IF(G100="импл_",0,0))</f>
        <v>sound\\On_barhatistiy.wav</v>
      </c>
      <c r="AA100" t="str">
        <f>IF(G100="экспл",VLOOKUP(J100,quest_экспл!$A$1:$N$129,14,FALSE),IF(G100="импл_",0,0))</f>
        <v>да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2174</v>
      </c>
      <c r="AD100" t="str">
        <f t="shared" ca="1" si="39"/>
        <v>pics\\dis7.jpg</v>
      </c>
      <c r="AE100" s="22" t="str">
        <f t="array" aca="1" ref="AE100" ca="1">IF(G100="экспл",INDEX(total_visual_stym!$C$146:$C$209,(RANK(total_visual_stym!E180,total_visual_stym!$E$146:$E$209))),0)</f>
        <v>pics\\dis7.jpg</v>
      </c>
      <c r="AF100" s="22" t="str">
        <f t="shared" si="40"/>
        <v/>
      </c>
      <c r="AI100" t="s">
        <v>110</v>
      </c>
      <c r="AO100">
        <f t="shared" ca="1" si="35"/>
        <v>0.62821484663890115</v>
      </c>
      <c r="AP100" t="str">
        <f t="shared" ca="1" si="36"/>
        <v>pics\\Kokos_4.jpg</v>
      </c>
      <c r="AR100" t="str">
        <f t="shared" si="42"/>
        <v/>
      </c>
      <c r="AS100" t="str">
        <f t="shared" si="38"/>
        <v/>
      </c>
      <c r="AT100">
        <f t="shared" ca="1" si="31"/>
        <v>0.75608618065858424</v>
      </c>
      <c r="AU100" t="s">
        <v>697</v>
      </c>
      <c r="AV100" t="str">
        <f t="shared" ca="1" si="32"/>
        <v>sound\\Noviy_plod.wav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_Он_бархатистый?</v>
      </c>
      <c r="BA100" t="e">
        <f>VLOOKUP(Q100,audio_list_stym!$B$2:$BQ$299,68,FALSE)</f>
        <v>#N/A</v>
      </c>
      <c r="BB100" t="str">
        <f t="shared" si="33"/>
        <v>Вот_КОДИС._Он_бархатистый?</v>
      </c>
      <c r="BD100" cm="1">
        <f t="array" aca="1" ref="BD100" ca="1">INDEX($L$98:$L$105,(RANK(AT4,$AT$2:$AT$9)))</f>
        <v>2139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VLOOKUP(B101,audio_list_stym!$A$3:$BP$18,42,FALSE)</f>
        <v>15</v>
      </c>
      <c r="F101" t="str">
        <f>VLOOKUP(E101,metki!$A$2:$B$9,2,FALSE)</f>
        <v>экспл_новые_с_названием</v>
      </c>
      <c r="G101" t="str">
        <f t="shared" si="28"/>
        <v>экспл</v>
      </c>
      <c r="H101" t="str">
        <f>VLOOKUP(B101,audio_list_stym!$A$3:$AJ$18,10,FALSE)</f>
        <v>Tamanid</v>
      </c>
      <c r="I101" t="s">
        <v>691</v>
      </c>
      <c r="J101" t="str">
        <f t="shared" si="29"/>
        <v>Tamanid_4</v>
      </c>
      <c r="L101">
        <f>VLOOKUP(J101,total_visual_stym!$A$2:$D$129,2,FALSE)</f>
        <v>2140</v>
      </c>
      <c r="M101" t="str">
        <f>VLOOKUP(J101,total_visual_stym!$A$2:$D$129,3,FALSE)</f>
        <v>pics\\Tamanid_4.jpg</v>
      </c>
      <c r="N101">
        <f>VLOOKUP(J101,total_visual_stym!$A$1:$D$129,4,FALSE)</f>
        <v>214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148</v>
      </c>
      <c r="Z101" t="str">
        <f>IF(G101="экспл",VLOOKUP(J101,quest_экспл!$A$1:$N$129,12,FALSE),IF(G101="импл_",0,0))</f>
        <v>sound\\Odnotonniy_li_on.wav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2211</v>
      </c>
      <c r="AD101" t="str">
        <f t="shared" ca="1" si="39"/>
        <v>pics\\dis60.jpg</v>
      </c>
      <c r="AE101" s="22" t="str">
        <f t="array" aca="1" ref="AE101" ca="1">IF(G101="экспл",INDEX(total_visual_stym!$C$146:$C$209,(RANK(total_visual_stym!E181,total_visual_stym!$E$146:$E$209))),0)</f>
        <v>pics\\dis60.jpg</v>
      </c>
      <c r="AF101" s="22" t="str">
        <f t="shared" si="40"/>
        <v/>
      </c>
      <c r="AI101" t="s">
        <v>111</v>
      </c>
      <c r="AO101">
        <f t="shared" ca="1" si="35"/>
        <v>0.54157052528938721</v>
      </c>
      <c r="AP101" t="str">
        <f t="shared" ca="1" si="36"/>
        <v>pics\\Kokos_8.jpg</v>
      </c>
      <c r="AR101" t="str">
        <f t="shared" si="42"/>
        <v/>
      </c>
      <c r="AS101" t="str">
        <f t="shared" si="38"/>
        <v/>
      </c>
      <c r="AT101">
        <f t="shared" ca="1" si="31"/>
        <v>0.9216307711143602</v>
      </c>
      <c r="AU101" t="s">
        <v>697</v>
      </c>
      <c r="AV101" t="str">
        <f t="shared" ca="1" si="32"/>
        <v>sound\\Noviy_plod.wav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_Однотонный_ли_он?</v>
      </c>
      <c r="BA101" t="e">
        <f>VLOOKUP(Q101,audio_list_stym!$B$2:$BQ$299,68,FALSE)</f>
        <v>#N/A</v>
      </c>
      <c r="BB101" t="str">
        <f t="shared" si="33"/>
        <v>Это_КОДИС._Однотонный_ли_он?</v>
      </c>
      <c r="BD101" cm="1">
        <f t="array" aca="1" ref="BD101" ca="1">INDEX($L$98:$L$105,(RANK(AT5,$AT$2:$AT$9)))</f>
        <v>2144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VLOOKUP(B102,audio_list_stym!$A$3:$BP$18,42,FALSE)</f>
        <v>15</v>
      </c>
      <c r="F102" t="str">
        <f>VLOOKUP(E102,metki!$A$2:$B$9,2,FALSE)</f>
        <v>экспл_новые_с_названием</v>
      </c>
      <c r="G102" t="str">
        <f t="shared" si="28"/>
        <v>экспл</v>
      </c>
      <c r="H102" t="str">
        <f>VLOOKUP(B102,audio_list_stym!$A$3:$AJ$18,10,FALSE)</f>
        <v>Tamanid</v>
      </c>
      <c r="I102" t="s">
        <v>692</v>
      </c>
      <c r="J102" t="str">
        <f t="shared" si="29"/>
        <v>Tamanid_5</v>
      </c>
      <c r="L102">
        <f>VLOOKUP(J102,total_visual_stym!$A$2:$D$129,2,FALSE)</f>
        <v>2141</v>
      </c>
      <c r="M102" t="str">
        <f>VLOOKUP(J102,total_visual_stym!$A$2:$D$129,3,FALSE)</f>
        <v>pics\\Tamanid_5.jpg</v>
      </c>
      <c r="N102">
        <f>VLOOKUP(J102,total_visual_stym!$A$1:$D$129,4,FALSE)</f>
        <v>214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149</v>
      </c>
      <c r="Z102" t="str">
        <f>IF(G102="экспл",VLOOKUP(J102,quest_экспл!$A$1:$N$129,12,FALSE),IF(G102="импл_",0,0))</f>
        <v>sound\\On_prozrachniy.wav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2188</v>
      </c>
      <c r="AD102" t="str">
        <f t="shared" ca="1" si="39"/>
        <v>pics\\dis3.jpg</v>
      </c>
      <c r="AE102" s="22" t="str">
        <f t="array" aca="1" ref="AE102" ca="1">IF(G102="экспл",INDEX(total_visual_stym!$C$146:$C$209,(RANK(total_visual_stym!E182,total_visual_stym!$E$146:$E$209))),0)</f>
        <v>pics\\dis3.jpg</v>
      </c>
      <c r="AF102" s="22" t="str">
        <f t="shared" si="40"/>
        <v/>
      </c>
      <c r="AI102" t="s">
        <v>112</v>
      </c>
      <c r="AO102">
        <f t="shared" ca="1" si="35"/>
        <v>0.22691521772059242</v>
      </c>
      <c r="AP102" t="str">
        <f t="shared" ca="1" si="36"/>
        <v>pics\\Redis_3.jpg</v>
      </c>
      <c r="AR102" t="str">
        <f t="shared" si="42"/>
        <v/>
      </c>
      <c r="AS102" t="str">
        <f t="shared" si="38"/>
        <v/>
      </c>
      <c r="AT102">
        <f t="shared" ca="1" si="31"/>
        <v>0.93606283920712319</v>
      </c>
      <c r="AU102" t="s">
        <v>697</v>
      </c>
      <c r="AV102" t="str">
        <f t="shared" ca="1" si="32"/>
        <v>sound\\Noviy_plod.wav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_Он_прозрачный?</v>
      </c>
      <c r="BA102" t="e">
        <f>VLOOKUP(Q102,audio_list_stym!$B$2:$BQ$299,68,FALSE)</f>
        <v>#N/A</v>
      </c>
      <c r="BB102" t="str">
        <f t="shared" si="33"/>
        <v>На_картинке_КОДИС._Он_прозрачный?</v>
      </c>
      <c r="BD102" cm="1">
        <f t="array" aca="1" ref="BD102" ca="1">INDEX($L$98:$L$105,(RANK(AT6,$AT$2:$AT$9)))</f>
        <v>2137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VLOOKUP(B103,audio_list_stym!$A$3:$BP$18,42,FALSE)</f>
        <v>15</v>
      </c>
      <c r="F103" t="str">
        <f>VLOOKUP(E103,metki!$A$2:$B$9,2,FALSE)</f>
        <v>экспл_новые_с_названием</v>
      </c>
      <c r="G103" t="str">
        <f t="shared" si="28"/>
        <v>экспл</v>
      </c>
      <c r="H103" t="str">
        <f>VLOOKUP(B103,audio_list_stym!$A$3:$AJ$18,10,FALSE)</f>
        <v>Tamanid</v>
      </c>
      <c r="I103" t="s">
        <v>693</v>
      </c>
      <c r="J103" t="str">
        <f t="shared" si="29"/>
        <v>Tamanid_6</v>
      </c>
      <c r="L103">
        <f>VLOOKUP(J103,total_visual_stym!$A$2:$D$129,2,FALSE)</f>
        <v>2142</v>
      </c>
      <c r="M103" t="str">
        <f>VLOOKUP(J103,total_visual_stym!$A$2:$D$129,3,FALSE)</f>
        <v>pics\\Tamanid_6.jpg</v>
      </c>
      <c r="N103">
        <f>VLOOKUP(J103,total_visual_stym!$A$1:$D$129,4,FALSE)</f>
        <v>214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150</v>
      </c>
      <c r="Z103" t="str">
        <f>IF(G103="экспл",VLOOKUP(J103,quest_экспл!$A$1:$N$129,12,FALSE),IF(G103="импл_",0,0))</f>
        <v>sound\\On_izmelchen.wav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2202</v>
      </c>
      <c r="AD103" t="str">
        <f t="shared" ca="1" si="39"/>
        <v>pics\\dis47.jpg</v>
      </c>
      <c r="AE103" s="22" t="str">
        <f t="array" aca="1" ref="AE103" ca="1">IF(G103="экспл",INDEX(total_visual_stym!$C$146:$C$209,(RANK(total_visual_stym!E183,total_visual_stym!$E$146:$E$209))),0)</f>
        <v>pics\\dis47.jpg</v>
      </c>
      <c r="AF103" s="22" t="str">
        <f t="shared" si="40"/>
        <v/>
      </c>
      <c r="AI103" t="s">
        <v>113</v>
      </c>
      <c r="AO103">
        <f t="shared" ca="1" si="35"/>
        <v>0.61114661065036935</v>
      </c>
      <c r="AP103" t="str">
        <f t="shared" ca="1" si="36"/>
        <v>pics\\Kokos_6.jpg</v>
      </c>
      <c r="AR103" t="str">
        <f t="shared" si="42"/>
        <v/>
      </c>
      <c r="AS103" t="str">
        <f t="shared" si="38"/>
        <v/>
      </c>
      <c r="AT103">
        <f t="shared" ca="1" si="31"/>
        <v>0.82724018263512356</v>
      </c>
      <c r="AU103" t="s">
        <v>697</v>
      </c>
      <c r="AV103" t="str">
        <f t="shared" ca="1" si="32"/>
        <v>sound\\Noviy_plod.wav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_Он_измельчен?</v>
      </c>
      <c r="BA103" t="e">
        <f>VLOOKUP(Q103,audio_list_stym!$B$2:$BQ$299,68,FALSE)</f>
        <v>#N/A</v>
      </c>
      <c r="BB103" t="str">
        <f t="shared" si="33"/>
        <v>На_мониторе_КОДИС._Он_измельчен?</v>
      </c>
      <c r="BD103" cm="1">
        <f t="array" aca="1" ref="BD103" ca="1">INDEX($L$98:$L$105,(RANK(AT7,$AT$2:$AT$9)))</f>
        <v>2141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VLOOKUP(B104,audio_list_stym!$A$3:$BP$18,42,FALSE)</f>
        <v>15</v>
      </c>
      <c r="F104" t="str">
        <f>VLOOKUP(E104,metki!$A$2:$B$9,2,FALSE)</f>
        <v>экспл_новые_с_названием</v>
      </c>
      <c r="G104" t="str">
        <f t="shared" si="28"/>
        <v>экспл</v>
      </c>
      <c r="H104" t="str">
        <f>VLOOKUP(B104,audio_list_stym!$A$3:$AJ$18,10,FALSE)</f>
        <v>Tamanid</v>
      </c>
      <c r="I104" t="s">
        <v>694</v>
      </c>
      <c r="J104" t="str">
        <f t="shared" si="29"/>
        <v>Tamanid_7</v>
      </c>
      <c r="L104">
        <f>VLOOKUP(J104,total_visual_stym!$A$2:$D$129,2,FALSE)</f>
        <v>2143</v>
      </c>
      <c r="M104" t="str">
        <f>VLOOKUP(J104,total_visual_stym!$A$2:$D$129,3,FALSE)</f>
        <v>pics\\Tamanid_7.jpg</v>
      </c>
      <c r="N104">
        <f>VLOOKUP(J104,total_visual_stym!$A$1:$D$129,4,FALSE)</f>
        <v>214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151</v>
      </c>
      <c r="Z104" t="str">
        <f>IF(G104="экспл",VLOOKUP(J104,quest_экспл!$A$1:$N$129,12,FALSE),IF(G104="импл_",0,0))</f>
        <v>sound\\Cvetushiy_li_on.wav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2196</v>
      </c>
      <c r="AD104" t="str">
        <f t="shared" ca="1" si="39"/>
        <v>pics\\dis40.jpg</v>
      </c>
      <c r="AE104" s="22" t="str">
        <f t="array" aca="1" ref="AE104" ca="1">IF(G104="экспл",INDEX(total_visual_stym!$C$146:$C$209,(RANK(total_visual_stym!E184,total_visual_stym!$E$146:$E$209))),0)</f>
        <v>pics\\dis40.jpg</v>
      </c>
      <c r="AF104" s="22" t="str">
        <f t="shared" si="40"/>
        <v/>
      </c>
      <c r="AI104" t="s">
        <v>114</v>
      </c>
      <c r="AO104">
        <f t="shared" ca="1" si="35"/>
        <v>0.39737237468195652</v>
      </c>
      <c r="AP104" t="str">
        <f t="shared" ca="1" si="36"/>
        <v>pics\\Peper_1.jpg</v>
      </c>
      <c r="AR104" t="str">
        <f t="shared" si="42"/>
        <v/>
      </c>
      <c r="AS104" t="str">
        <f t="shared" si="38"/>
        <v/>
      </c>
      <c r="AT104">
        <f t="shared" ca="1" si="31"/>
        <v>0.95962389183694807</v>
      </c>
      <c r="AU104" t="s">
        <v>697</v>
      </c>
      <c r="AV104" t="str">
        <f t="shared" ca="1" si="32"/>
        <v>sound\\Noviy_plod.wav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_Цветущий_ли_он?</v>
      </c>
      <c r="BA104" t="e">
        <f>VLOOKUP(Q104,audio_list_stym!$B$2:$BQ$299,68,FALSE)</f>
        <v>#N/A</v>
      </c>
      <c r="BB104" t="str">
        <f t="shared" si="33"/>
        <v>Перед_Вами_КОДИС._Цветущий_ли_он?</v>
      </c>
      <c r="BD104" cm="1">
        <f t="array" aca="1" ref="BD104" ca="1">INDEX($L$98:$L$105,(RANK(AT8,$AT$2:$AT$9)))</f>
        <v>2140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VLOOKUP(B105,audio_list_stym!$A$3:$BP$18,42,FALSE)</f>
        <v>15</v>
      </c>
      <c r="F105" t="str">
        <f>VLOOKUP(E105,metki!$A$2:$B$9,2,FALSE)</f>
        <v>экспл_новые_с_названием</v>
      </c>
      <c r="G105" t="str">
        <f t="shared" si="28"/>
        <v>экспл</v>
      </c>
      <c r="H105" t="str">
        <f>VLOOKUP(B105,audio_list_stym!$A$3:$AJ$18,10,FALSE)</f>
        <v>Tamanid</v>
      </c>
      <c r="I105" t="s">
        <v>695</v>
      </c>
      <c r="J105" t="str">
        <f t="shared" si="29"/>
        <v>Tamanid_8</v>
      </c>
      <c r="L105">
        <f>VLOOKUP(J105,total_visual_stym!$A$2:$D$129,2,FALSE)</f>
        <v>2144</v>
      </c>
      <c r="M105" t="str">
        <f>VLOOKUP(J105,total_visual_stym!$A$2:$D$129,3,FALSE)</f>
        <v>pics\\Tamanid_8.jpg</v>
      </c>
      <c r="N105">
        <f>VLOOKUP(J105,total_visual_stym!$A$1:$D$129,4,FALSE)</f>
        <v>214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152</v>
      </c>
      <c r="Z105" t="str">
        <f>IF(G105="экспл",VLOOKUP(J105,quest_экспл!$A$1:$N$129,12,FALSE),IF(G105="импл_",0,0))</f>
        <v>sound\\Skruchen_li_on.wav</v>
      </c>
      <c r="AA105" t="str">
        <f>IF(G105="экспл",VLOOKUP(J105,quest_экспл!$A$1:$N$129,14,FALSE),IF(G105="импл_",0,0))</f>
        <v>да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2216</v>
      </c>
      <c r="AD105" t="str">
        <f t="shared" ca="1" si="39"/>
        <v>pics\\dis59.jpg</v>
      </c>
      <c r="AE105" s="22" t="str">
        <f t="array" aca="1" ref="AE105" ca="1">IF(G105="экспл",INDEX(total_visual_stym!$C$146:$C$209,(RANK(total_visual_stym!E185,total_visual_stym!$E$146:$E$209))),0)</f>
        <v>pics\\dis59.jpg</v>
      </c>
      <c r="AF105" s="22" t="str">
        <f t="shared" si="40"/>
        <v/>
      </c>
      <c r="AI105" t="s">
        <v>115</v>
      </c>
      <c r="AO105">
        <f t="shared" ca="1" si="35"/>
        <v>0.97573236041716671</v>
      </c>
      <c r="AP105" t="str">
        <f t="shared" ca="1" si="36"/>
        <v>pics\\Banan_3.jpg</v>
      </c>
      <c r="AR105" t="str">
        <f t="shared" si="42"/>
        <v/>
      </c>
      <c r="AS105" t="str">
        <f t="shared" si="38"/>
        <v/>
      </c>
      <c r="AT105">
        <f t="shared" ca="1" si="31"/>
        <v>0.42572540191831532</v>
      </c>
      <c r="AU105" t="s">
        <v>697</v>
      </c>
      <c r="AV105" t="str">
        <f t="shared" ca="1" si="32"/>
        <v>sound\\Redkiy_plod.wav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_Скручен_ли_он?</v>
      </c>
      <c r="BA105" t="e">
        <f>VLOOKUP(Q105,audio_list_stym!$B$2:$BQ$299,68,FALSE)</f>
        <v>#N/A</v>
      </c>
      <c r="BB105" t="str">
        <f t="shared" si="33"/>
        <v>Вы_видите_КОДИС._Скручен_ли_он?</v>
      </c>
      <c r="BD105" cm="1">
        <f t="array" aca="1" ref="BD105" ca="1">INDEX($L$98:$L$105,(RANK(AT9,$AT$2:$AT$9)))</f>
        <v>2142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VLOOKUP(B106,audio_list_stym!$A$3:$BP$18,42,FALSE)</f>
        <v>16</v>
      </c>
      <c r="F106" t="str">
        <f>VLOOKUP(E106,metki!$A$2:$B$9,2,FALSE)</f>
        <v>импл_новые_без_названия</v>
      </c>
      <c r="G106" t="str">
        <f t="shared" si="28"/>
        <v>импл_</v>
      </c>
      <c r="H106" t="str">
        <f>VLOOKUP(B106,audio_list_stym!$A$3:$AJ$18,10,FALSE)</f>
        <v>ZF</v>
      </c>
      <c r="I106" t="s">
        <v>688</v>
      </c>
      <c r="J106" t="str">
        <f t="shared" si="29"/>
        <v>ZF_1</v>
      </c>
      <c r="L106">
        <f>VLOOKUP(J106,total_visual_stym!$A$2:$D$129,2,FALSE)</f>
        <v>2145</v>
      </c>
      <c r="M106" t="str">
        <f>VLOOKUP(J106,total_visual_stym!$A$2:$D$129,3,FALSE)</f>
        <v>pics\\ZF_1.jpg</v>
      </c>
      <c r="N106">
        <f>VLOOKUP(J106,total_visual_stym!$A$1:$D$129,4,FALSE)</f>
        <v>215</v>
      </c>
      <c r="P106">
        <f>IF(G106="экспл",0,IF(G106="импл_",VLOOKUP(J106,quest_импл!$A$1:$J$129,7,FALSE),0))</f>
        <v>281</v>
      </c>
      <c r="Q106" t="str">
        <f>IF(G106="экспл",0,IF(G106="импл_",VLOOKUP(J106,quest_импл!$A$1:$J$129,8,FALSE),0))</f>
        <v>sound\\S_chashuykami_li.wav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2007</v>
      </c>
      <c r="AD106" t="str">
        <f t="shared" ca="1" si="39"/>
        <v>pics\\Banan_7.jpg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40"/>
        <v>pics\\Banan_7.jpg</v>
      </c>
      <c r="AI106" t="s">
        <v>116</v>
      </c>
      <c r="AO106">
        <f t="shared" ca="1" si="35"/>
        <v>0.91873237752394898</v>
      </c>
      <c r="AP106" t="str">
        <f t="shared" ca="1" si="36"/>
        <v>pics\\Banan_7.jpg</v>
      </c>
      <c r="AR106" t="str">
        <f t="shared" si="42"/>
        <v/>
      </c>
      <c r="AS106" t="str">
        <f t="shared" ca="1" si="38"/>
        <v>pics\\Banan_7.jpg</v>
      </c>
      <c r="AT106">
        <f t="shared" ca="1" si="31"/>
        <v>0.15618527211075539</v>
      </c>
      <c r="AU106" t="s">
        <v>697</v>
      </c>
      <c r="AV106" t="str">
        <f t="shared" ca="1" si="32"/>
        <v>sound\\Redkiy_plod.wav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_С_чешуйками_ли_</v>
      </c>
      <c r="BB106" t="str">
        <f t="shared" si="33"/>
        <v>_С_чешуйками_ли_XXXXX?</v>
      </c>
      <c r="BC106">
        <f>A106</f>
        <v>1214</v>
      </c>
      <c r="BD106" cm="1">
        <f t="array" aca="1" ref="BD106" ca="1">INDEX($L$106:$L$113,(RANK(AT2,$AT$2:$AT$9)))</f>
        <v>2151</v>
      </c>
      <c r="BE106" cm="1">
        <f t="array" aca="1" ref="BE106" ca="1">INDEX(BD66:BD81,(RANK(AT7,$AT$2:$AT$17)))</f>
        <v>2095</v>
      </c>
      <c r="BF106" cm="1">
        <f t="array" aca="1" ref="BF106" ca="1">INDEX(BD90:BD105,(RANK(AT7,$AT$2:$AT$17)))</f>
        <v>2143</v>
      </c>
      <c r="BG106" cm="1">
        <f t="array" aca="1" ref="BG106" ca="1">INDEX(BD114:BD129,(RANK(AT7,$AT$2:$AT$9)))</f>
        <v>2065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VLOOKUP(B107,audio_list_stym!$A$3:$BP$18,42,FALSE)</f>
        <v>16</v>
      </c>
      <c r="F107" t="str">
        <f>VLOOKUP(E107,metki!$A$2:$B$9,2,FALSE)</f>
        <v>импл_новые_без_названия</v>
      </c>
      <c r="G107" t="str">
        <f t="shared" si="28"/>
        <v>импл_</v>
      </c>
      <c r="H107" t="str">
        <f>VLOOKUP(B107,audio_list_stym!$A$3:$AJ$18,10,FALSE)</f>
        <v>ZF</v>
      </c>
      <c r="I107" t="s">
        <v>689</v>
      </c>
      <c r="J107" t="str">
        <f t="shared" si="29"/>
        <v>ZF_2</v>
      </c>
      <c r="L107">
        <f>VLOOKUP(J107,total_visual_stym!$A$2:$D$129,2,FALSE)</f>
        <v>2146</v>
      </c>
      <c r="M107" t="str">
        <f>VLOOKUP(J107,total_visual_stym!$A$2:$D$129,3,FALSE)</f>
        <v>pics\\ZF_2.jpg</v>
      </c>
      <c r="N107">
        <f>VLOOKUP(J107,total_visual_stym!$A$1:$D$129,4,FALSE)</f>
        <v>215</v>
      </c>
      <c r="P107">
        <f>IF(G107="экспл",0,IF(G107="импл_",VLOOKUP(J107,quest_импл!$A$1:$J$129,7,FALSE),0))</f>
        <v>282</v>
      </c>
      <c r="Q107" t="str">
        <f>IF(G107="экспл",0,IF(G107="импл_",VLOOKUP(J107,quest_импл!$A$1:$J$129,8,FALSE),0))</f>
        <v>sound\\Rozoviy_li.wav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нет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2033</v>
      </c>
      <c r="AD107" t="str">
        <f t="shared" ca="1" si="39"/>
        <v>pics\\Limon_1.jpg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40"/>
        <v>pics\\Limon_1.jpg</v>
      </c>
      <c r="AI107" t="s">
        <v>117</v>
      </c>
      <c r="AO107">
        <f t="shared" ca="1" si="35"/>
        <v>0.53608262590625955</v>
      </c>
      <c r="AP107" t="str">
        <f t="shared" ca="1" si="36"/>
        <v>pics\\Limon_1.jpg</v>
      </c>
      <c r="AR107" t="str">
        <f t="shared" si="42"/>
        <v/>
      </c>
      <c r="AS107" t="str">
        <f t="shared" ca="1" si="38"/>
        <v>pics\\Limon_1.jpg</v>
      </c>
      <c r="AT107">
        <f t="shared" ca="1" si="31"/>
        <v>0.40525702350447546</v>
      </c>
      <c r="AU107" t="s">
        <v>697</v>
      </c>
      <c r="AV107" t="str">
        <f t="shared" ca="1" si="32"/>
        <v>sound\\Redkiy_plod.wav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_Розовый_ли_</v>
      </c>
      <c r="BB107" t="str">
        <f t="shared" si="33"/>
        <v>_Розовый_ли_XXXXX?</v>
      </c>
      <c r="BD107" cm="1">
        <f t="array" aca="1" ref="BD107" ca="1">INDEX($L$106:$L$113,(RANK(AT3,$AT$2:$AT$9)))</f>
        <v>2146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VLOOKUP(B108,audio_list_stym!$A$3:$BP$18,42,FALSE)</f>
        <v>16</v>
      </c>
      <c r="F108" t="str">
        <f>VLOOKUP(E108,metki!$A$2:$B$9,2,FALSE)</f>
        <v>импл_новые_без_названия</v>
      </c>
      <c r="G108" t="str">
        <f t="shared" si="28"/>
        <v>импл_</v>
      </c>
      <c r="H108" t="str">
        <f>VLOOKUP(B108,audio_list_stym!$A$3:$AJ$18,10,FALSE)</f>
        <v>ZF</v>
      </c>
      <c r="I108" t="s">
        <v>690</v>
      </c>
      <c r="J108" t="str">
        <f t="shared" si="29"/>
        <v>ZF_3</v>
      </c>
      <c r="L108">
        <f>VLOOKUP(J108,total_visual_stym!$A$2:$D$129,2,FALSE)</f>
        <v>2147</v>
      </c>
      <c r="M108" t="str">
        <f>VLOOKUP(J108,total_visual_stym!$A$2:$D$129,3,FALSE)</f>
        <v>pics\\ZF_3.jpg</v>
      </c>
      <c r="N108">
        <f>VLOOKUP(J108,total_visual_stym!$A$1:$D$129,4,FALSE)</f>
        <v>215</v>
      </c>
      <c r="P108">
        <f>IF(G108="экспл",0,IF(G108="импл_",VLOOKUP(J108,quest_импл!$A$1:$J$129,7,FALSE),0))</f>
        <v>283</v>
      </c>
      <c r="Q108" t="str">
        <f>IF(G108="экспл",0,IF(G108="импл_",VLOOKUP(J108,quest_импл!$A$1:$J$129,8,FALSE),0))</f>
        <v>sound\\Tonkiy_li.wav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2054</v>
      </c>
      <c r="AD108" t="str">
        <f t="shared" ca="1" si="39"/>
        <v>pics\\Redis_6.jpg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40"/>
        <v>pics\\Redis_6.jpg</v>
      </c>
      <c r="AI108" t="s">
        <v>118</v>
      </c>
      <c r="AO108">
        <f t="shared" ca="1" si="35"/>
        <v>0.1856808836804078</v>
      </c>
      <c r="AP108" t="str">
        <f t="shared" ca="1" si="36"/>
        <v>pics\\Redis_6.jpg</v>
      </c>
      <c r="AR108" t="str">
        <f t="shared" si="42"/>
        <v/>
      </c>
      <c r="AS108" t="str">
        <f t="shared" ca="1" si="38"/>
        <v>pics\\Redis_6.jpg</v>
      </c>
      <c r="AT108">
        <f t="shared" ca="1" si="31"/>
        <v>0.25394548870781042</v>
      </c>
      <c r="AU108" t="s">
        <v>697</v>
      </c>
      <c r="AV108" t="str">
        <f t="shared" ca="1" si="32"/>
        <v>sound\\Redkiy_plod.wav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_Тонкий_ли_</v>
      </c>
      <c r="BB108" t="str">
        <f t="shared" si="33"/>
        <v>_Тонкий_ли_XXXXX?</v>
      </c>
      <c r="BD108" cm="1">
        <f t="array" aca="1" ref="BD108" ca="1">INDEX($L$106:$L$113,(RANK(AT4,$AT$2:$AT$9)))</f>
        <v>2147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VLOOKUP(B109,audio_list_stym!$A$3:$BP$18,42,FALSE)</f>
        <v>16</v>
      </c>
      <c r="F109" t="str">
        <f>VLOOKUP(E109,metki!$A$2:$B$9,2,FALSE)</f>
        <v>импл_новые_без_названия</v>
      </c>
      <c r="G109" t="str">
        <f t="shared" si="28"/>
        <v>импл_</v>
      </c>
      <c r="H109" t="str">
        <f>VLOOKUP(B109,audio_list_stym!$A$3:$AJ$18,10,FALSE)</f>
        <v>ZF</v>
      </c>
      <c r="I109" t="s">
        <v>691</v>
      </c>
      <c r="J109" t="str">
        <f t="shared" si="29"/>
        <v>ZF_4</v>
      </c>
      <c r="L109">
        <f>VLOOKUP(J109,total_visual_stym!$A$2:$D$129,2,FALSE)</f>
        <v>2148</v>
      </c>
      <c r="M109" t="str">
        <f>VLOOKUP(J109,total_visual_stym!$A$2:$D$129,3,FALSE)</f>
        <v>pics\\ZF_4.jpg</v>
      </c>
      <c r="N109">
        <f>VLOOKUP(J109,total_visual_stym!$A$1:$D$129,4,FALSE)</f>
        <v>215</v>
      </c>
      <c r="P109">
        <f>IF(G109="экспл",0,IF(G109="импл_",VLOOKUP(J109,quest_импл!$A$1:$J$129,7,FALSE),0))</f>
        <v>284</v>
      </c>
      <c r="Q109" t="str">
        <f>IF(G109="экспл",0,IF(G109="импл_",VLOOKUP(J109,quest_импл!$A$1:$J$129,8,FALSE),0))</f>
        <v>sound\\Celniy_li.wav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2009</v>
      </c>
      <c r="AD109" t="str">
        <f t="shared" ca="1" si="39"/>
        <v>pics\\Finik_1.jpg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40"/>
        <v>pics\\Finik_1.jpg</v>
      </c>
      <c r="AI109" t="s">
        <v>119</v>
      </c>
      <c r="AO109">
        <f t="shared" ca="1" si="35"/>
        <v>0.86879464109304638</v>
      </c>
      <c r="AP109" t="str">
        <f t="shared" ca="1" si="36"/>
        <v>pics\\Finik_1.jpg</v>
      </c>
      <c r="AR109" t="str">
        <f t="shared" si="42"/>
        <v/>
      </c>
      <c r="AS109" t="str">
        <f t="shared" ca="1" si="38"/>
        <v>pics\\Finik_1.jpg</v>
      </c>
      <c r="AT109">
        <f t="shared" ca="1" si="31"/>
        <v>9.3700037152556148E-2</v>
      </c>
      <c r="AU109" t="s">
        <v>697</v>
      </c>
      <c r="AV109" t="str">
        <f t="shared" ca="1" si="32"/>
        <v>sound\\Redkiy_plod.wav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_Цельный_ли_</v>
      </c>
      <c r="BB109" t="str">
        <f t="shared" si="33"/>
        <v>_Цельный_ли_XXXXX?</v>
      </c>
      <c r="BD109" cm="1">
        <f t="array" aca="1" ref="BD109" ca="1">INDEX($L$106:$L$113,(RANK(AT5,$AT$2:$AT$9)))</f>
        <v>2152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VLOOKUP(B110,audio_list_stym!$A$3:$BP$18,42,FALSE)</f>
        <v>16</v>
      </c>
      <c r="F110" t="str">
        <f>VLOOKUP(E110,metki!$A$2:$B$9,2,FALSE)</f>
        <v>импл_новые_без_названия</v>
      </c>
      <c r="G110" t="str">
        <f t="shared" si="28"/>
        <v>импл_</v>
      </c>
      <c r="H110" t="str">
        <f>VLOOKUP(B110,audio_list_stym!$A$3:$AJ$18,10,FALSE)</f>
        <v>ZF</v>
      </c>
      <c r="I110" t="s">
        <v>692</v>
      </c>
      <c r="J110" t="str">
        <f t="shared" si="29"/>
        <v>ZF_5</v>
      </c>
      <c r="L110">
        <f>VLOOKUP(J110,total_visual_stym!$A$2:$D$129,2,FALSE)</f>
        <v>2149</v>
      </c>
      <c r="M110" t="str">
        <f>VLOOKUP(J110,total_visual_stym!$A$2:$D$129,3,FALSE)</f>
        <v>pics\\ZF_5.jpg</v>
      </c>
      <c r="N110">
        <f>VLOOKUP(J110,total_visual_stym!$A$1:$D$129,4,FALSE)</f>
        <v>215</v>
      </c>
      <c r="P110">
        <f>IF(G110="экспл",0,IF(G110="импл_",VLOOKUP(J110,quest_импл!$A$1:$J$129,7,FALSE),0))</f>
        <v>285</v>
      </c>
      <c r="Q110" t="str">
        <f>IF(G110="экспл",0,IF(G110="импл_",VLOOKUP(J110,quest_импл!$A$1:$J$129,8,FALSE),0))</f>
        <v>sound\\Shershaviy_li.wav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2052</v>
      </c>
      <c r="AD110" t="str">
        <f t="shared" ca="1" si="39"/>
        <v>pics\\Redis_4.jpg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40"/>
        <v>pics\\Redis_4.jpg</v>
      </c>
      <c r="AI110" t="s">
        <v>120</v>
      </c>
      <c r="AO110">
        <f t="shared" ca="1" si="35"/>
        <v>0.20878843637462996</v>
      </c>
      <c r="AP110" t="str">
        <f t="shared" ca="1" si="36"/>
        <v>pics\\Redis_4.jpg</v>
      </c>
      <c r="AR110" t="str">
        <f t="shared" si="42"/>
        <v/>
      </c>
      <c r="AS110" t="str">
        <f t="shared" ca="1" si="38"/>
        <v>pics\\Redis_4.jpg</v>
      </c>
      <c r="AT110">
        <f t="shared" ca="1" si="31"/>
        <v>0.43074689917526421</v>
      </c>
      <c r="AU110" t="s">
        <v>697</v>
      </c>
      <c r="AV110" t="str">
        <f t="shared" ca="1" si="32"/>
        <v>sound\\Redkiy_plod.wav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_Шершавый_ли_</v>
      </c>
      <c r="BB110" t="str">
        <f t="shared" si="33"/>
        <v>_Шершавый_ли_XXXXX?</v>
      </c>
      <c r="BD110" cm="1">
        <f t="array" aca="1" ref="BD110" ca="1">INDEX($L$106:$L$113,(RANK(AT6,$AT$2:$AT$9)))</f>
        <v>2145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VLOOKUP(B111,audio_list_stym!$A$3:$BP$18,42,FALSE)</f>
        <v>16</v>
      </c>
      <c r="F111" t="str">
        <f>VLOOKUP(E111,metki!$A$2:$B$9,2,FALSE)</f>
        <v>импл_новые_без_названия</v>
      </c>
      <c r="G111" t="str">
        <f t="shared" si="28"/>
        <v>импл_</v>
      </c>
      <c r="H111" t="str">
        <f>VLOOKUP(B111,audio_list_stym!$A$3:$AJ$18,10,FALSE)</f>
        <v>ZF</v>
      </c>
      <c r="I111" t="s">
        <v>693</v>
      </c>
      <c r="J111" t="str">
        <f t="shared" si="29"/>
        <v>ZF_6</v>
      </c>
      <c r="L111">
        <f>VLOOKUP(J111,total_visual_stym!$A$2:$D$129,2,FALSE)</f>
        <v>2150</v>
      </c>
      <c r="M111" t="str">
        <f>VLOOKUP(J111,total_visual_stym!$A$2:$D$129,3,FALSE)</f>
        <v>pics\\ZF_6.jpg</v>
      </c>
      <c r="N111">
        <f>VLOOKUP(J111,total_visual_stym!$A$1:$D$129,4,FALSE)</f>
        <v>215</v>
      </c>
      <c r="P111">
        <f>IF(G111="экспл",0,IF(G111="импл_",VLOOKUP(J111,quest_импл!$A$1:$J$129,7,FALSE),0))</f>
        <v>286</v>
      </c>
      <c r="Q111" t="str">
        <f>IF(G111="экспл",0,IF(G111="импл_",VLOOKUP(J111,quest_импл!$A$1:$J$129,8,FALSE),0))</f>
        <v>sound\\Zaostryen_li.wav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да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2018</v>
      </c>
      <c r="AD111" t="str">
        <f t="shared" ca="1" si="39"/>
        <v>pics\\Goroh_2.jpg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40"/>
        <v>pics\\Goroh_2.jpg</v>
      </c>
      <c r="AI111" t="s">
        <v>121</v>
      </c>
      <c r="AO111">
        <f t="shared" ca="1" si="35"/>
        <v>0.73934109009926996</v>
      </c>
      <c r="AP111" t="str">
        <f t="shared" ca="1" si="36"/>
        <v>pics\\Goroh_2.jpg</v>
      </c>
      <c r="AR111" t="str">
        <f t="shared" si="42"/>
        <v/>
      </c>
      <c r="AS111" t="str">
        <f t="shared" ca="1" si="38"/>
        <v>pics\\Goroh_2.jpg</v>
      </c>
      <c r="AT111">
        <f t="shared" ca="1" si="31"/>
        <v>0.27518878649826994</v>
      </c>
      <c r="AU111" t="s">
        <v>697</v>
      </c>
      <c r="AV111" t="str">
        <f t="shared" ca="1" si="32"/>
        <v>sound\\Redkiy_plod.wav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_Заострен_ли_</v>
      </c>
      <c r="BB111" t="str">
        <f t="shared" si="33"/>
        <v>_Заострен_ли_XXXXX?</v>
      </c>
      <c r="BD111" cm="1">
        <f t="array" aca="1" ref="BD111" ca="1">INDEX($L$106:$L$113,(RANK(AT7,$AT$2:$AT$9)))</f>
        <v>2149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VLOOKUP(B112,audio_list_stym!$A$3:$BP$18,42,FALSE)</f>
        <v>16</v>
      </c>
      <c r="F112" t="str">
        <f>VLOOKUP(E112,metki!$A$2:$B$9,2,FALSE)</f>
        <v>импл_новые_без_названия</v>
      </c>
      <c r="G112" t="str">
        <f t="shared" si="28"/>
        <v>импл_</v>
      </c>
      <c r="H112" t="str">
        <f>VLOOKUP(B112,audio_list_stym!$A$3:$AJ$18,10,FALSE)</f>
        <v>ZF</v>
      </c>
      <c r="I112" t="s">
        <v>694</v>
      </c>
      <c r="J112" t="str">
        <f t="shared" si="29"/>
        <v>ZF_7</v>
      </c>
      <c r="L112">
        <f>VLOOKUP(J112,total_visual_stym!$A$2:$D$129,2,FALSE)</f>
        <v>2151</v>
      </c>
      <c r="M112" t="str">
        <f>VLOOKUP(J112,total_visual_stym!$A$2:$D$129,3,FALSE)</f>
        <v>pics\\ZF_7.jpg</v>
      </c>
      <c r="N112">
        <f>VLOOKUP(J112,total_visual_stym!$A$1:$D$129,4,FALSE)</f>
        <v>215</v>
      </c>
      <c r="P112">
        <f>IF(G112="экспл",0,IF(G112="импл_",VLOOKUP(J112,quest_импл!$A$1:$J$129,7,FALSE),0))</f>
        <v>287</v>
      </c>
      <c r="Q112" t="str">
        <f>IF(G112="экспл",0,IF(G112="импл_",VLOOKUP(J112,quest_импл!$A$1:$J$129,8,FALSE),0))</f>
        <v>sound\\Rassipchatiy_li.wav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2034</v>
      </c>
      <c r="AD112" t="str">
        <f t="shared" ca="1" si="39"/>
        <v>pics\\Limon_2.jpg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40"/>
        <v>pics\\Limon_2.jpg</v>
      </c>
      <c r="AI112" t="s">
        <v>122</v>
      </c>
      <c r="AO112">
        <f t="shared" ca="1" si="35"/>
        <v>0.53334243670704129</v>
      </c>
      <c r="AP112" t="str">
        <f t="shared" ca="1" si="36"/>
        <v>pics\\Limon_2.jpg</v>
      </c>
      <c r="AR112" t="str">
        <f t="shared" si="42"/>
        <v/>
      </c>
      <c r="AS112" t="str">
        <f t="shared" ca="1" si="38"/>
        <v>pics\\Limon_2.jpg</v>
      </c>
      <c r="AT112">
        <f t="shared" ca="1" si="31"/>
        <v>0.73162012868340753</v>
      </c>
      <c r="AU112" t="s">
        <v>697</v>
      </c>
      <c r="AV112" t="str">
        <f t="shared" ca="1" si="32"/>
        <v>sound\\Noviy_plod.wav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_Рассыпчатый_ли_</v>
      </c>
      <c r="BB112" t="str">
        <f t="shared" si="33"/>
        <v>_Рассыпчатый_ли_XXXXX?</v>
      </c>
      <c r="BD112" cm="1">
        <f t="array" aca="1" ref="BD112" ca="1">INDEX($L$106:$L$113,(RANK(AT8,$AT$2:$AT$9)))</f>
        <v>2148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VLOOKUP(B113,audio_list_stym!$A$3:$BP$18,42,FALSE)</f>
        <v>16</v>
      </c>
      <c r="F113" t="str">
        <f>VLOOKUP(E113,metki!$A$2:$B$9,2,FALSE)</f>
        <v>импл_новые_без_названия</v>
      </c>
      <c r="G113" t="str">
        <f t="shared" si="28"/>
        <v>импл_</v>
      </c>
      <c r="H113" t="str">
        <f>VLOOKUP(B113,audio_list_stym!$A$3:$AJ$18,10,FALSE)</f>
        <v>ZF</v>
      </c>
      <c r="I113" t="s">
        <v>695</v>
      </c>
      <c r="J113" t="str">
        <f t="shared" si="29"/>
        <v>ZF_8</v>
      </c>
      <c r="L113">
        <f>VLOOKUP(J113,total_visual_stym!$A$2:$D$129,2,FALSE)</f>
        <v>2152</v>
      </c>
      <c r="M113" t="str">
        <f>VLOOKUP(J113,total_visual_stym!$A$2:$D$129,3,FALSE)</f>
        <v>pics\\ZF_8.jpg</v>
      </c>
      <c r="N113">
        <f>VLOOKUP(J113,total_visual_stym!$A$1:$D$129,4,FALSE)</f>
        <v>215</v>
      </c>
      <c r="P113">
        <f>IF(G113="экспл",0,IF(G113="импл_",VLOOKUP(J113,quest_импл!$A$1:$J$129,7,FALSE),0))</f>
        <v>288</v>
      </c>
      <c r="Q113" t="str">
        <f>IF(G113="экспл",0,IF(G113="импл_",VLOOKUP(J113,quest_импл!$A$1:$J$129,8,FALSE),0))</f>
        <v>sound\\Ochishen_li.wav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2019</v>
      </c>
      <c r="AD113" t="str">
        <f t="shared" ca="1" si="39"/>
        <v>pics\\Goroh_3.jpg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40"/>
        <v>pics\\Goroh_3.jpg</v>
      </c>
      <c r="AI113" t="s">
        <v>123</v>
      </c>
      <c r="AO113">
        <f t="shared" ca="1" si="35"/>
        <v>0.7332537974606268</v>
      </c>
      <c r="AP113" t="str">
        <f t="shared" ca="1" si="36"/>
        <v>pics\\Goroh_3.jpg</v>
      </c>
      <c r="AR113" t="str">
        <f t="shared" si="42"/>
        <v/>
      </c>
      <c r="AS113" t="str">
        <f t="shared" ca="1" si="38"/>
        <v>pics\\Goroh_3.jpg</v>
      </c>
      <c r="AT113">
        <f t="shared" ca="1" si="31"/>
        <v>0.31108826266928324</v>
      </c>
      <c r="AU113" t="s">
        <v>697</v>
      </c>
      <c r="AV113" t="str">
        <f t="shared" ca="1" si="32"/>
        <v>sound\\Redkiy_plod.wav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_Очищен_ли_</v>
      </c>
      <c r="BB113" t="str">
        <f t="shared" si="33"/>
        <v>_Очищен_ли_XXXXX?</v>
      </c>
      <c r="BD113" cm="1">
        <f t="array" aca="1" ref="BD113" ca="1">INDEX($L$106:$L$113,(RANK(AT9,$AT$2:$AT$9)))</f>
        <v>2150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VLOOKUP(B114,audio_list_stym!$A$3:$BP$18,42,FALSE)</f>
        <v>17</v>
      </c>
      <c r="F114" t="str">
        <f>VLOOKUP(E114,metki!$A$2:$B$9,2,FALSE)</f>
        <v>экспл_новые_без_названия</v>
      </c>
      <c r="G114" t="str">
        <f t="shared" si="28"/>
        <v>экспл</v>
      </c>
      <c r="H114" t="str">
        <f>VLOOKUP(B114,audio_list_stym!$A$3:$AJ$18,10,FALSE)</f>
        <v>Ackee</v>
      </c>
      <c r="I114" t="s">
        <v>688</v>
      </c>
      <c r="J114" t="str">
        <f t="shared" si="29"/>
        <v>Ackee_1</v>
      </c>
      <c r="L114">
        <f>VLOOKUP(J114,total_visual_stym!$A$2:$D$129,2,FALSE)</f>
        <v>2065</v>
      </c>
      <c r="M114" t="str">
        <f>VLOOKUP(J114,total_visual_stym!$A$2:$D$129,3,FALSE)</f>
        <v>pics\\Ackee_1.jpg</v>
      </c>
      <c r="N114">
        <f>VLOOKUP(J114,total_visual_stym!$A$1:$D$129,4,FALSE)</f>
        <v>208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97</v>
      </c>
      <c r="Z114" t="str">
        <f>IF(G114="экспл",VLOOKUP(J114,quest_экспл!$A$1:$N$129,12,FALSE),IF(G114="импл_",0,0))</f>
        <v>sound\\Sushenniy_li_on.wav</v>
      </c>
      <c r="AA114" t="str">
        <f>IF(G114="экспл",VLOOKUP(J114,quest_экспл!$A$1:$N$129,14,FALSE),IF(G114="импл_",0,0))</f>
        <v>нет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2229</v>
      </c>
      <c r="AD114" t="str">
        <f t="shared" ca="1" si="39"/>
        <v>pics\\dis10.jpg</v>
      </c>
      <c r="AE114" s="22" t="str">
        <f t="array" aca="1" ref="AE114" ca="1">IF(G114="экспл",INDEX(total_visual_stym!$C$146:$C$209,(RANK(total_visual_stym!E194,total_visual_stym!$E$146:$E$209))),0)</f>
        <v>pics\\dis10.jpg</v>
      </c>
      <c r="AF114" s="22" t="str">
        <f t="shared" si="40"/>
        <v/>
      </c>
      <c r="AI114" t="s">
        <v>86</v>
      </c>
      <c r="AO114">
        <f t="shared" ca="1" si="35"/>
        <v>0.89197794160184807</v>
      </c>
      <c r="AP114" t="str">
        <f t="shared" ca="1" si="36"/>
        <v>pics\\Banan_8.jpg</v>
      </c>
      <c r="AR114" t="str">
        <f t="shared" si="42"/>
        <v/>
      </c>
      <c r="AS114" t="str">
        <f t="shared" si="38"/>
        <v/>
      </c>
      <c r="AT114">
        <f t="shared" ca="1" si="31"/>
        <v>0.30330476411804019</v>
      </c>
      <c r="AU114" t="s">
        <v>697</v>
      </c>
      <c r="AV114" t="str">
        <f t="shared" ca="1" si="32"/>
        <v>sound\\Redkiy_plod.wav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_Сушеный_ли_он?</v>
      </c>
      <c r="BA114" t="e">
        <f>VLOOKUP(Q114,audio_list_stym!$B$2:$BQ$299,68,FALSE)</f>
        <v>#N/A</v>
      </c>
      <c r="BB114" t="str">
        <f t="shared" si="33"/>
        <v>На_экране_XXXXX._Сушеный_ли_он?</v>
      </c>
      <c r="BC114">
        <f>A114</f>
        <v>1215</v>
      </c>
      <c r="BD114" cm="1">
        <f t="array" aca="1" ref="BD114" ca="1">INDEX($L$114:$L$121,(RANK(AT2,$AT$2:$AT$9)))</f>
        <v>2071</v>
      </c>
      <c r="BE114" cm="1">
        <f t="array" aca="1" ref="BE114" ca="1">INDEX(BD66:BD81,(RANK(AT8,$AT$2:$AT$17)))</f>
        <v>2093</v>
      </c>
      <c r="BF114" cm="1">
        <f t="array" aca="1" ref="BF114" ca="1">INDEX(BD82:BD97,(RANK(AT8,$AT$2:$AT$9)))</f>
        <v>2120</v>
      </c>
      <c r="BG114" cm="1">
        <f t="array" aca="1" ref="BG114" ca="1">INDEX(BD98:BD113,(RANK(AT8,$AT$2:$AT$9)))</f>
        <v>2144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VLOOKUP(B115,audio_list_stym!$A$3:$BP$18,42,FALSE)</f>
        <v>17</v>
      </c>
      <c r="F115" t="str">
        <f>VLOOKUP(E115,metki!$A$2:$B$9,2,FALSE)</f>
        <v>экспл_новые_без_названия</v>
      </c>
      <c r="G115" t="str">
        <f t="shared" si="28"/>
        <v>экспл</v>
      </c>
      <c r="H115" t="str">
        <f>VLOOKUP(B115,audio_list_stym!$A$3:$AJ$18,10,FALSE)</f>
        <v>Ackee</v>
      </c>
      <c r="I115" t="s">
        <v>689</v>
      </c>
      <c r="J115" t="str">
        <f t="shared" si="29"/>
        <v>Ackee_2</v>
      </c>
      <c r="L115">
        <f>VLOOKUP(J115,total_visual_stym!$A$2:$D$129,2,FALSE)</f>
        <v>2066</v>
      </c>
      <c r="M115" t="str">
        <f>VLOOKUP(J115,total_visual_stym!$A$2:$D$129,3,FALSE)</f>
        <v>pics\\Ackee_2.jpg</v>
      </c>
      <c r="N115">
        <f>VLOOKUP(J115,total_visual_stym!$A$1:$D$129,4,FALSE)</f>
        <v>208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98</v>
      </c>
      <c r="Z115" t="str">
        <f>IF(G115="экспл",VLOOKUP(J115,quest_экспл!$A$1:$N$129,12,FALSE),IF(G115="импл_",0,0))</f>
        <v>sound\\On_s_vetochkoy.wav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2191</v>
      </c>
      <c r="AD115" t="str">
        <f t="shared" ca="1" si="39"/>
        <v>pics\\dis26.jpg</v>
      </c>
      <c r="AE115" s="22" t="str">
        <f t="array" aca="1" ref="AE115" ca="1">IF(G115="экспл",INDEX(total_visual_stym!$C$146:$C$209,(RANK(total_visual_stym!E195,total_visual_stym!$E$146:$E$209))),0)</f>
        <v>pics\\dis26.jpg</v>
      </c>
      <c r="AF115" s="22" t="str">
        <f t="shared" si="40"/>
        <v/>
      </c>
      <c r="AI115" t="s">
        <v>87</v>
      </c>
      <c r="AO115">
        <f t="shared" ca="1" si="35"/>
        <v>0.82623134266741971</v>
      </c>
      <c r="AP115" t="str">
        <f t="shared" ca="1" si="36"/>
        <v>pics\\Finik_4.jpg</v>
      </c>
      <c r="AR115" t="str">
        <f t="shared" si="42"/>
        <v/>
      </c>
      <c r="AS115" t="str">
        <f t="shared" si="38"/>
        <v/>
      </c>
      <c r="AT115">
        <f t="shared" ca="1" si="31"/>
        <v>0.83444852448002771</v>
      </c>
      <c r="AU115" t="s">
        <v>697</v>
      </c>
      <c r="AV115" t="str">
        <f t="shared" ca="1" si="32"/>
        <v>sound\\Noviy_plod.wav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_Он_с_веточкой?</v>
      </c>
      <c r="BA115" t="e">
        <f>VLOOKUP(Q115,audio_list_stym!$B$2:$BQ$299,68,FALSE)</f>
        <v>#N/A</v>
      </c>
      <c r="BB115" t="str">
        <f t="shared" si="33"/>
        <v>Посмотрите,_вот_XXXXX._Он_с_веточкой?</v>
      </c>
      <c r="BD115" cm="1">
        <f t="array" aca="1" ref="BD115" ca="1">INDEX($L$114:$L$121,(RANK(AT3,$AT$2:$AT$9)))</f>
        <v>2066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VLOOKUP(B116,audio_list_stym!$A$3:$BP$18,42,FALSE)</f>
        <v>17</v>
      </c>
      <c r="F116" t="str">
        <f>VLOOKUP(E116,metki!$A$2:$B$9,2,FALSE)</f>
        <v>экспл_новые_без_названия</v>
      </c>
      <c r="G116" t="str">
        <f t="shared" si="28"/>
        <v>экспл</v>
      </c>
      <c r="H116" t="str">
        <f>VLOOKUP(B116,audio_list_stym!$A$3:$AJ$18,10,FALSE)</f>
        <v>Ackee</v>
      </c>
      <c r="I116" t="s">
        <v>690</v>
      </c>
      <c r="J116" t="str">
        <f t="shared" si="29"/>
        <v>Ackee_3</v>
      </c>
      <c r="L116">
        <f>VLOOKUP(J116,total_visual_stym!$A$2:$D$129,2,FALSE)</f>
        <v>2067</v>
      </c>
      <c r="M116" t="str">
        <f>VLOOKUP(J116,total_visual_stym!$A$2:$D$129,3,FALSE)</f>
        <v>pics\\Ackee_3.jpg</v>
      </c>
      <c r="N116">
        <f>VLOOKUP(J116,total_visual_stym!$A$1:$D$129,4,FALSE)</f>
        <v>208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99</v>
      </c>
      <c r="Z116" t="str">
        <f>IF(G116="экспл",VLOOKUP(J116,quest_экспл!$A$1:$N$129,12,FALSE),IF(G116="импл_",0,0))</f>
        <v>sound\\On_rasskrit.wav</v>
      </c>
      <c r="AA116" t="str">
        <f>IF(G116="экспл",VLOOKUP(J116,quest_экспл!$A$1:$N$129,14,FALSE),IF(G116="импл_",0,0))</f>
        <v>да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2192</v>
      </c>
      <c r="AD116" t="str">
        <f t="shared" ca="1" si="39"/>
        <v>pics\\dis32.jpg</v>
      </c>
      <c r="AE116" s="22" t="str">
        <f t="array" aca="1" ref="AE116" ca="1">IF(G116="экспл",INDEX(total_visual_stym!$C$146:$C$209,(RANK(total_visual_stym!E196,total_visual_stym!$E$146:$E$209))),0)</f>
        <v>pics\\dis32.jpg</v>
      </c>
      <c r="AF116" s="22" t="str">
        <f t="shared" si="40"/>
        <v/>
      </c>
      <c r="AI116" t="s">
        <v>88</v>
      </c>
      <c r="AO116">
        <f t="shared" ca="1" si="35"/>
        <v>0.56795715899829358</v>
      </c>
      <c r="AP116" t="str">
        <f t="shared" ca="1" si="36"/>
        <v>pics\\Kokos_7.jpg</v>
      </c>
      <c r="AR116" t="str">
        <f t="shared" si="42"/>
        <v/>
      </c>
      <c r="AS116" t="str">
        <f t="shared" si="38"/>
        <v/>
      </c>
      <c r="AT116">
        <f t="shared" ca="1" si="31"/>
        <v>0.70254053426113761</v>
      </c>
      <c r="AU116" t="s">
        <v>697</v>
      </c>
      <c r="AV116" t="str">
        <f t="shared" ca="1" si="32"/>
        <v>sound\\Noviy_plod.wav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_Он_раскрыт?</v>
      </c>
      <c r="BA116" t="e">
        <f>VLOOKUP(Q116,audio_list_stym!$B$2:$BQ$299,68,FALSE)</f>
        <v>#N/A</v>
      </c>
      <c r="BB116" t="str">
        <f t="shared" si="33"/>
        <v>Вот_XXXXX._Он_раскрыт?</v>
      </c>
      <c r="BD116" cm="1">
        <f t="array" aca="1" ref="BD116" ca="1">INDEX($L$114:$L$121,(RANK(AT4,$AT$2:$AT$9)))</f>
        <v>2067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VLOOKUP(B117,audio_list_stym!$A$3:$BP$18,42,FALSE)</f>
        <v>17</v>
      </c>
      <c r="F117" t="str">
        <f>VLOOKUP(E117,metki!$A$2:$B$9,2,FALSE)</f>
        <v>экспл_новые_без_названия</v>
      </c>
      <c r="G117" t="str">
        <f t="shared" si="28"/>
        <v>экспл</v>
      </c>
      <c r="H117" t="str">
        <f>VLOOKUP(B117,audio_list_stym!$A$3:$AJ$18,10,FALSE)</f>
        <v>Ackee</v>
      </c>
      <c r="I117" t="s">
        <v>691</v>
      </c>
      <c r="J117" t="str">
        <f t="shared" si="29"/>
        <v>Ackee_4</v>
      </c>
      <c r="L117">
        <f>VLOOKUP(J117,total_visual_stym!$A$2:$D$129,2,FALSE)</f>
        <v>2068</v>
      </c>
      <c r="M117" t="str">
        <f>VLOOKUP(J117,total_visual_stym!$A$2:$D$129,3,FALSE)</f>
        <v>pics\\Ackee_4.jpg</v>
      </c>
      <c r="N117">
        <f>VLOOKUP(J117,total_visual_stym!$A$1:$D$129,4,FALSE)</f>
        <v>208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100</v>
      </c>
      <c r="Z117" t="str">
        <f>IF(G117="экспл",VLOOKUP(J117,quest_экспл!$A$1:$N$129,12,FALSE),IF(G117="импл_",0,0))</f>
        <v>sound\\Pushistiy_li_on.wav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2214</v>
      </c>
      <c r="AD117" t="str">
        <f t="shared" ca="1" si="39"/>
        <v>pics\\dis63.jpg</v>
      </c>
      <c r="AE117" s="22" t="str">
        <f t="array" aca="1" ref="AE117" ca="1">IF(G117="экспл",INDEX(total_visual_stym!$C$146:$C$209,(RANK(total_visual_stym!E197,total_visual_stym!$E$146:$E$209))),0)</f>
        <v>pics\\dis63.jpg</v>
      </c>
      <c r="AF117" s="22" t="str">
        <f t="shared" si="40"/>
        <v/>
      </c>
      <c r="AI117" t="s">
        <v>89</v>
      </c>
      <c r="AO117">
        <f t="shared" ca="1" si="35"/>
        <v>0.86086069553095634</v>
      </c>
      <c r="AP117" t="str">
        <f t="shared" ca="1" si="36"/>
        <v>pics\\Finik_2.jpg</v>
      </c>
      <c r="AR117" t="str">
        <f t="shared" si="42"/>
        <v/>
      </c>
      <c r="AS117" t="str">
        <f t="shared" si="38"/>
        <v/>
      </c>
      <c r="AT117">
        <f t="shared" ca="1" si="31"/>
        <v>0.84080919519288988</v>
      </c>
      <c r="AU117" t="s">
        <v>697</v>
      </c>
      <c r="AV117" t="str">
        <f t="shared" ca="1" si="32"/>
        <v>sound\\Noviy_plod.wav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_Пушистый_ли_он?</v>
      </c>
      <c r="BA117" t="e">
        <f>VLOOKUP(Q117,audio_list_stym!$B$2:$BQ$299,68,FALSE)</f>
        <v>#N/A</v>
      </c>
      <c r="BB117" t="str">
        <f t="shared" si="33"/>
        <v>Это_XXXXX._Пушистый_ли_он?</v>
      </c>
      <c r="BD117" cm="1">
        <f t="array" aca="1" ref="BD117" ca="1">INDEX($L$114:$L$121,(RANK(AT5,$AT$2:$AT$9)))</f>
        <v>2072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VLOOKUP(B118,audio_list_stym!$A$3:$BP$18,42,FALSE)</f>
        <v>17</v>
      </c>
      <c r="F118" t="str">
        <f>VLOOKUP(E118,metki!$A$2:$B$9,2,FALSE)</f>
        <v>экспл_новые_без_названия</v>
      </c>
      <c r="G118" t="str">
        <f t="shared" si="28"/>
        <v>экспл</v>
      </c>
      <c r="H118" t="str">
        <f>VLOOKUP(B118,audio_list_stym!$A$3:$AJ$18,10,FALSE)</f>
        <v>Ackee</v>
      </c>
      <c r="I118" t="s">
        <v>692</v>
      </c>
      <c r="J118" t="str">
        <f t="shared" si="29"/>
        <v>Ackee_5</v>
      </c>
      <c r="L118">
        <f>VLOOKUP(J118,total_visual_stym!$A$2:$D$129,2,FALSE)</f>
        <v>2069</v>
      </c>
      <c r="M118" t="str">
        <f>VLOOKUP(J118,total_visual_stym!$A$2:$D$129,3,FALSE)</f>
        <v>pics\\Ackee_5.jpg</v>
      </c>
      <c r="N118">
        <f>VLOOKUP(J118,total_visual_stym!$A$1:$D$129,4,FALSE)</f>
        <v>208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101</v>
      </c>
      <c r="Z118" t="str">
        <f>IF(G118="экспл",VLOOKUP(J118,quest_экспл!$A$1:$N$129,12,FALSE),IF(G118="импл_",0,0))</f>
        <v>sound\\On_kvadratniy.wav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2206</v>
      </c>
      <c r="AD118" t="str">
        <f t="shared" ca="1" si="39"/>
        <v>pics\\dis50.jpg</v>
      </c>
      <c r="AE118" s="22" t="str">
        <f t="array" aca="1" ref="AE118" ca="1">IF(G118="экспл",INDEX(total_visual_stym!$C$146:$C$209,(RANK(total_visual_stym!E198,total_visual_stym!$E$146:$E$209))),0)</f>
        <v>pics\\dis50.jpg</v>
      </c>
      <c r="AF118" s="22" t="str">
        <f t="shared" si="40"/>
        <v/>
      </c>
      <c r="AI118" t="s">
        <v>90</v>
      </c>
      <c r="AO118">
        <f t="shared" ca="1" si="35"/>
        <v>7.6208738358303996E-2</v>
      </c>
      <c r="AP118" t="str">
        <f t="shared" ca="1" si="36"/>
        <v>pics\\Tomat_7.jpg</v>
      </c>
      <c r="AR118" t="str">
        <f t="shared" si="42"/>
        <v/>
      </c>
      <c r="AS118" t="str">
        <f t="shared" si="38"/>
        <v/>
      </c>
      <c r="AT118">
        <f t="shared" ca="1" si="31"/>
        <v>0.29042887603598022</v>
      </c>
      <c r="AU118" t="s">
        <v>697</v>
      </c>
      <c r="AV118" t="str">
        <f t="shared" ca="1" si="32"/>
        <v>sound\\Redkiy_plod.wav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_Он_квадратный?</v>
      </c>
      <c r="BA118" t="e">
        <f>VLOOKUP(Q118,audio_list_stym!$B$2:$BQ$299,68,FALSE)</f>
        <v>#N/A</v>
      </c>
      <c r="BB118" t="str">
        <f t="shared" si="33"/>
        <v>На_картинке_XXXXX._Он_квадратный?</v>
      </c>
      <c r="BD118" cm="1">
        <f t="array" aca="1" ref="BD118" ca="1">INDEX($L$114:$L$121,(RANK(AT6,$AT$2:$AT$9)))</f>
        <v>2065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VLOOKUP(B119,audio_list_stym!$A$3:$BP$18,42,FALSE)</f>
        <v>17</v>
      </c>
      <c r="F119" t="str">
        <f>VLOOKUP(E119,metki!$A$2:$B$9,2,FALSE)</f>
        <v>экспл_новые_без_названия</v>
      </c>
      <c r="G119" t="str">
        <f t="shared" si="28"/>
        <v>экспл</v>
      </c>
      <c r="H119" t="str">
        <f>VLOOKUP(B119,audio_list_stym!$A$3:$AJ$18,10,FALSE)</f>
        <v>Ackee</v>
      </c>
      <c r="I119" t="s">
        <v>693</v>
      </c>
      <c r="J119" t="str">
        <f t="shared" si="29"/>
        <v>Ackee_6</v>
      </c>
      <c r="L119">
        <f>VLOOKUP(J119,total_visual_stym!$A$2:$D$129,2,FALSE)</f>
        <v>2070</v>
      </c>
      <c r="M119" t="str">
        <f>VLOOKUP(J119,total_visual_stym!$A$2:$D$129,3,FALSE)</f>
        <v>pics\\Ackee_6.jpg</v>
      </c>
      <c r="N119">
        <f>VLOOKUP(J119,total_visual_stym!$A$1:$D$129,4,FALSE)</f>
        <v>208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102</v>
      </c>
      <c r="Z119" t="str">
        <f>IF(G119="экспл",VLOOKUP(J119,quest_экспл!$A$1:$N$129,12,FALSE),IF(G119="импл_",0,0))</f>
        <v>sound\\Raznocvetniy_li_on.wav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2193</v>
      </c>
      <c r="AD119" t="str">
        <f t="shared" ca="1" si="39"/>
        <v>pics\\dis2.jpg</v>
      </c>
      <c r="AE119" s="22" t="str">
        <f t="array" aca="1" ref="AE119" ca="1">IF(G119="экспл",INDEX(total_visual_stym!$C$146:$C$209,(RANK(total_visual_stym!E199,total_visual_stym!$E$146:$E$209))),0)</f>
        <v>pics\\dis2.jpg</v>
      </c>
      <c r="AF119" s="22" t="str">
        <f t="shared" si="40"/>
        <v/>
      </c>
      <c r="AI119" t="s">
        <v>91</v>
      </c>
      <c r="AO119">
        <f t="shared" ca="1" si="35"/>
        <v>0.52749476103562876</v>
      </c>
      <c r="AP119" t="str">
        <f t="shared" ca="1" si="36"/>
        <v>pics\\Limon_4.jpg</v>
      </c>
      <c r="AR119" t="str">
        <f t="shared" si="42"/>
        <v/>
      </c>
      <c r="AS119" t="str">
        <f t="shared" si="38"/>
        <v/>
      </c>
      <c r="AT119">
        <f t="shared" ca="1" si="31"/>
        <v>0.67523531780128188</v>
      </c>
      <c r="AU119" t="s">
        <v>697</v>
      </c>
      <c r="AV119" t="str">
        <f t="shared" ca="1" si="32"/>
        <v>sound\\Noviy_plod.wav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_Разноцветный_ли_он?</v>
      </c>
      <c r="BA119" t="e">
        <f>VLOOKUP(Q119,audio_list_stym!$B$2:$BQ$299,68,FALSE)</f>
        <v>#N/A</v>
      </c>
      <c r="BB119" t="str">
        <f t="shared" si="33"/>
        <v>На_мониторе_XXXXX._Разноцветный_ли_он?</v>
      </c>
      <c r="BD119" cm="1">
        <f t="array" aca="1" ref="BD119" ca="1">INDEX($L$114:$L$121,(RANK(AT7,$AT$2:$AT$9)))</f>
        <v>2069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VLOOKUP(B120,audio_list_stym!$A$3:$BP$18,42,FALSE)</f>
        <v>17</v>
      </c>
      <c r="F120" t="str">
        <f>VLOOKUP(E120,metki!$A$2:$B$9,2,FALSE)</f>
        <v>экспл_новые_без_названия</v>
      </c>
      <c r="G120" t="str">
        <f t="shared" si="28"/>
        <v>экспл</v>
      </c>
      <c r="H120" t="str">
        <f>VLOOKUP(B120,audio_list_stym!$A$3:$AJ$18,10,FALSE)</f>
        <v>Ackee</v>
      </c>
      <c r="I120" t="s">
        <v>694</v>
      </c>
      <c r="J120" t="str">
        <f t="shared" si="29"/>
        <v>Ackee_7</v>
      </c>
      <c r="L120">
        <f>VLOOKUP(J120,total_visual_stym!$A$2:$D$129,2,FALSE)</f>
        <v>2071</v>
      </c>
      <c r="M120" t="str">
        <f>VLOOKUP(J120,total_visual_stym!$A$2:$D$129,3,FALSE)</f>
        <v>pics\\Ackee_7.jpg</v>
      </c>
      <c r="N120">
        <f>VLOOKUP(J120,total_visual_stym!$A$1:$D$129,4,FALSE)</f>
        <v>208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103</v>
      </c>
      <c r="Z120" t="str">
        <f>IF(G120="экспл",VLOOKUP(J120,quest_экспл!$A$1:$N$129,12,FALSE),IF(G120="импл_",0,0))</f>
        <v>sound\\Uvyadshiy_li_on.wav</v>
      </c>
      <c r="AA120" t="str">
        <f>IF(G120="экспл",VLOOKUP(J120,quest_экспл!$A$1:$N$129,14,FALSE),IF(G120="импл_",0,0))</f>
        <v>да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2200</v>
      </c>
      <c r="AD120" t="str">
        <f t="shared" ca="1" si="39"/>
        <v>pics\\dis57.jpg</v>
      </c>
      <c r="AE120" s="22" t="str">
        <f t="array" aca="1" ref="AE120" ca="1">IF(G120="экспл",INDEX(total_visual_stym!$C$146:$C$209,(RANK(total_visual_stym!E200,total_visual_stym!$E$146:$E$209))),0)</f>
        <v>pics\\dis57.jpg</v>
      </c>
      <c r="AF120" s="22" t="str">
        <f t="shared" si="40"/>
        <v/>
      </c>
      <c r="AI120" t="s">
        <v>92</v>
      </c>
      <c r="AO120">
        <f t="shared" ca="1" si="35"/>
        <v>0.42792814465031193</v>
      </c>
      <c r="AP120" t="str">
        <f t="shared" ca="1" si="36"/>
        <v>pics\\Limon_8.jpg</v>
      </c>
      <c r="AR120" t="str">
        <f t="shared" si="42"/>
        <v/>
      </c>
      <c r="AS120" t="str">
        <f t="shared" si="38"/>
        <v/>
      </c>
      <c r="AT120">
        <f t="shared" ca="1" si="31"/>
        <v>0.42590843712753124</v>
      </c>
      <c r="AU120" t="s">
        <v>697</v>
      </c>
      <c r="AV120" t="str">
        <f t="shared" ca="1" si="32"/>
        <v>sound\\Redkiy_plod.wav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_Увядший_ли_он?</v>
      </c>
      <c r="BA120" t="e">
        <f>VLOOKUP(Q120,audio_list_stym!$B$2:$BQ$299,68,FALSE)</f>
        <v>#N/A</v>
      </c>
      <c r="BB120" t="str">
        <f t="shared" si="33"/>
        <v>Перед_Вами_XXXXX._Увядший_ли_он?</v>
      </c>
      <c r="BD120" cm="1">
        <f t="array" aca="1" ref="BD120" ca="1">INDEX($L$114:$L$121,(RANK(AT8,$AT$2:$AT$9)))</f>
        <v>2068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VLOOKUP(B121,audio_list_stym!$A$3:$BP$18,42,FALSE)</f>
        <v>17</v>
      </c>
      <c r="F121" t="str">
        <f>VLOOKUP(E121,metki!$A$2:$B$9,2,FALSE)</f>
        <v>экспл_новые_без_названия</v>
      </c>
      <c r="G121" t="str">
        <f t="shared" si="28"/>
        <v>экспл</v>
      </c>
      <c r="H121" t="str">
        <f>VLOOKUP(B121,audio_list_stym!$A$3:$AJ$18,10,FALSE)</f>
        <v>Ackee</v>
      </c>
      <c r="I121" t="s">
        <v>695</v>
      </c>
      <c r="J121" t="str">
        <f t="shared" si="29"/>
        <v>Ackee_8</v>
      </c>
      <c r="L121">
        <f>VLOOKUP(J121,total_visual_stym!$A$2:$D$129,2,FALSE)</f>
        <v>2072</v>
      </c>
      <c r="M121" t="str">
        <f>VLOOKUP(J121,total_visual_stym!$A$2:$D$129,3,FALSE)</f>
        <v>pics\\Ackee_8.jpg</v>
      </c>
      <c r="N121">
        <f>VLOOKUP(J121,total_visual_stym!$A$1:$D$129,4,FALSE)</f>
        <v>208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104</v>
      </c>
      <c r="Z121" t="str">
        <f>IF(G121="экспл",VLOOKUP(J121,quest_экспл!$A$1:$N$129,12,FALSE),IF(G121="импл_",0,0))</f>
        <v>sound\\On_sklizskiy.wav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2212</v>
      </c>
      <c r="AD121" t="str">
        <f t="shared" ca="1" si="39"/>
        <v>pics\\dis61.jpg</v>
      </c>
      <c r="AE121" s="22" t="str">
        <f t="array" aca="1" ref="AE121" ca="1">IF(G121="экспл",INDEX(total_visual_stym!$C$146:$C$209,(RANK(total_visual_stym!E201,total_visual_stym!$E$146:$E$209))),0)</f>
        <v>pics\\dis61.jpg</v>
      </c>
      <c r="AF121" s="22" t="str">
        <f t="shared" si="40"/>
        <v/>
      </c>
      <c r="AI121" t="s">
        <v>93</v>
      </c>
      <c r="AO121">
        <f t="shared" ca="1" si="35"/>
        <v>0.28555894973748863</v>
      </c>
      <c r="AP121" t="str">
        <f t="shared" ca="1" si="36"/>
        <v>pics\\Peper_7.jpg</v>
      </c>
      <c r="AR121" t="str">
        <f>IF(AH121="sound\\Ogorod",AP49,"")</f>
        <v/>
      </c>
      <c r="AS121" t="str">
        <f t="shared" si="38"/>
        <v/>
      </c>
      <c r="AT121">
        <f t="shared" ca="1" si="31"/>
        <v>0.57971957989479006</v>
      </c>
      <c r="AU121" t="s">
        <v>697</v>
      </c>
      <c r="AV121" t="str">
        <f t="shared" ca="1" si="32"/>
        <v>sound\\Noviy_plod.wav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_Он_склизкий?</v>
      </c>
      <c r="BA121" t="e">
        <f>VLOOKUP(Q121,audio_list_stym!$B$2:$BQ$299,68,FALSE)</f>
        <v>#N/A</v>
      </c>
      <c r="BB121" t="str">
        <f t="shared" si="33"/>
        <v>Вы_видите_XXXXX._Он_склизкий?</v>
      </c>
      <c r="BD121" cm="1">
        <f t="array" aca="1" ref="BD121" ca="1">INDEX($L$114:$L$121,(RANK(AT9,$AT$2:$AT$9)))</f>
        <v>2070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VLOOKUP(B122,audio_list_stym!$A$3:$BP$18,42,FALSE)</f>
        <v>14</v>
      </c>
      <c r="F122" t="str">
        <f>VLOOKUP(E122,metki!$A$2:$B$9,2,FALSE)</f>
        <v>импл_новые_с_названием</v>
      </c>
      <c r="G122" t="str">
        <f t="shared" si="28"/>
        <v>импл_</v>
      </c>
      <c r="H122" t="str">
        <f>VLOOKUP(B122,audio_list_stym!$A$3:$AJ$18,10,FALSE)</f>
        <v>Ake</v>
      </c>
      <c r="I122" t="s">
        <v>688</v>
      </c>
      <c r="J122" t="str">
        <f t="shared" si="29"/>
        <v>Ake_1</v>
      </c>
      <c r="L122">
        <f>VLOOKUP(J122,total_visual_stym!$A$2:$D$129,2,FALSE)</f>
        <v>2073</v>
      </c>
      <c r="M122" t="str">
        <f>VLOOKUP(J122,total_visual_stym!$A$2:$D$129,3,FALSE)</f>
        <v>pics\\Ake_1.jpg</v>
      </c>
      <c r="N122">
        <f>VLOOKUP(J122,total_visual_stym!$A$1:$D$129,4,FALSE)</f>
        <v>209</v>
      </c>
      <c r="P122">
        <f>IF(G122="экспл",0,IF(G122="импл_",VLOOKUP(J122,quest_импл!$A$1:$J$129,7,FALSE),0))</f>
        <v>233</v>
      </c>
      <c r="Q122" t="str">
        <f>IF(G122="экспл",0,IF(G122="импл_",VLOOKUP(J122,quest_импл!$A$1:$J$129,8,FALSE),0))</f>
        <v>sound\\Imeet_li_myakot.wav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2026</v>
      </c>
      <c r="AD122" t="str">
        <f t="shared" ca="1" si="39"/>
        <v>pics\\Kokos_2.jpg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40"/>
        <v>pics\\Kokos_2.jpg</v>
      </c>
      <c r="AI122" t="s">
        <v>124</v>
      </c>
      <c r="AO122">
        <f t="shared" ca="1" si="35"/>
        <v>0.65422461045928837</v>
      </c>
      <c r="AP122" t="str">
        <f t="shared" ca="1" si="36"/>
        <v>pics\\Kokos_2.jpg</v>
      </c>
      <c r="AR122" t="str">
        <f t="shared" ref="AR122:AR129" si="43">IF(AH122="sound\\Ogorod",AP50,"")</f>
        <v/>
      </c>
      <c r="AS122" t="str">
        <f t="shared" ca="1" si="38"/>
        <v>pics\\Kokos_2.jpg</v>
      </c>
      <c r="AT122">
        <f t="shared" ca="1" si="31"/>
        <v>0.56463088526064997</v>
      </c>
      <c r="AU122" t="s">
        <v>697</v>
      </c>
      <c r="AV122" t="str">
        <f t="shared" ca="1" si="32"/>
        <v>sound\\Noviy_plod.wav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_Имеет_ли_мякоть_</v>
      </c>
      <c r="BB122" t="str">
        <f t="shared" si="33"/>
        <v>_Имеет_ли_мякоть_ПЕМАТ?</v>
      </c>
      <c r="BC122">
        <f>A122</f>
        <v>1216</v>
      </c>
      <c r="BD122" cm="1">
        <f t="array" aca="1" ref="BD122" ca="1">INDEX($L$122:$L$129,(RANK(AT2,$AT$2:$AT$9)))</f>
        <v>2079</v>
      </c>
      <c r="BE122" cm="1">
        <f t="array" aca="1" ref="BE122" ca="1">INDEX(BD66:BD81,(RANK(AT9,$AT$2:$AT$17)))</f>
        <v>2090</v>
      </c>
      <c r="BF122" cm="1">
        <f t="array" aca="1" ref="BF122" ca="1">INDEX(BD90:BD105,(RANK(AT9,$AT$2:$AT$17)))</f>
        <v>2138</v>
      </c>
      <c r="BG122" cm="1">
        <f t="array" aca="1" ref="BG122" ca="1">INDEX(BD106:BD121,(RANK(AT9,$AT$2:$AT$17)))</f>
        <v>2066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VLOOKUP(B123,audio_list_stym!$A$3:$BP$18,42,FALSE)</f>
        <v>14</v>
      </c>
      <c r="F123" t="str">
        <f>VLOOKUP(E123,metki!$A$2:$B$9,2,FALSE)</f>
        <v>импл_новые_с_названием</v>
      </c>
      <c r="G123" t="str">
        <f t="shared" si="28"/>
        <v>импл_</v>
      </c>
      <c r="H123" t="str">
        <f>VLOOKUP(B123,audio_list_stym!$A$3:$AJ$18,10,FALSE)</f>
        <v>Ake</v>
      </c>
      <c r="I123" t="s">
        <v>689</v>
      </c>
      <c r="J123" t="str">
        <f t="shared" si="29"/>
        <v>Ake_2</v>
      </c>
      <c r="L123">
        <f>VLOOKUP(J123,total_visual_stym!$A$2:$D$129,2,FALSE)</f>
        <v>2074</v>
      </c>
      <c r="M123" t="str">
        <f>VLOOKUP(J123,total_visual_stym!$A$2:$D$129,3,FALSE)</f>
        <v>pics\\Ake_2.jpg</v>
      </c>
      <c r="N123">
        <f>VLOOKUP(J123,total_visual_stym!$A$1:$D$129,4,FALSE)</f>
        <v>209</v>
      </c>
      <c r="P123">
        <f>IF(G123="экспл",0,IF(G123="импл_",VLOOKUP(J123,quest_импл!$A$1:$J$129,7,FALSE),0))</f>
        <v>234</v>
      </c>
      <c r="Q123" t="str">
        <f>IF(G123="экспл",0,IF(G123="импл_",VLOOKUP(J123,quest_импл!$A$1:$J$129,8,FALSE),0))</f>
        <v>sound\\Prodolgovatiy_li.wav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2025</v>
      </c>
      <c r="AD123" t="str">
        <f t="shared" ca="1" si="39"/>
        <v>pics\\Kokos_1.jpg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40"/>
        <v>pics\\Kokos_1.jpg</v>
      </c>
      <c r="AI123" t="s">
        <v>125</v>
      </c>
      <c r="AO123">
        <f t="shared" ca="1" si="35"/>
        <v>0.66132102756195466</v>
      </c>
      <c r="AP123" t="str">
        <f t="shared" ca="1" si="36"/>
        <v>pics\\Kokos_1.jpg</v>
      </c>
      <c r="AR123" t="str">
        <f t="shared" si="43"/>
        <v/>
      </c>
      <c r="AS123" t="str">
        <f t="shared" ca="1" si="38"/>
        <v>pics\\Kokos_1.jpg</v>
      </c>
      <c r="AT123">
        <f t="shared" ca="1" si="31"/>
        <v>0.53167014620249065</v>
      </c>
      <c r="AU123" t="s">
        <v>697</v>
      </c>
      <c r="AV123" t="str">
        <f t="shared" ca="1" si="32"/>
        <v>sound\\Noviy_plod.wav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_Продолговатый_ли_</v>
      </c>
      <c r="BB123" t="str">
        <f t="shared" si="33"/>
        <v>_Продолговатый_ли_ПЕМАТ?</v>
      </c>
      <c r="BD123" cm="1">
        <f t="array" aca="1" ref="BD123" ca="1">INDEX($L$122:$L$129,(RANK(AT3,$AT$2:$AT$9)))</f>
        <v>2074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VLOOKUP(B124,audio_list_stym!$A$3:$BP$18,42,FALSE)</f>
        <v>14</v>
      </c>
      <c r="F124" t="str">
        <f>VLOOKUP(E124,metki!$A$2:$B$9,2,FALSE)</f>
        <v>импл_новые_с_названием</v>
      </c>
      <c r="G124" t="str">
        <f t="shared" si="28"/>
        <v>импл_</v>
      </c>
      <c r="H124" t="str">
        <f>VLOOKUP(B124,audio_list_stym!$A$3:$AJ$18,10,FALSE)</f>
        <v>Ake</v>
      </c>
      <c r="I124" t="s">
        <v>690</v>
      </c>
      <c r="J124" t="str">
        <f t="shared" si="29"/>
        <v>Ake_3</v>
      </c>
      <c r="L124">
        <f>VLOOKUP(J124,total_visual_stym!$A$2:$D$129,2,FALSE)</f>
        <v>2075</v>
      </c>
      <c r="M124" t="str">
        <f>VLOOKUP(J124,total_visual_stym!$A$2:$D$129,3,FALSE)</f>
        <v>pics\\Ake_3.jpg</v>
      </c>
      <c r="N124">
        <f>VLOOKUP(J124,total_visual_stym!$A$1:$D$129,4,FALSE)</f>
        <v>209</v>
      </c>
      <c r="P124">
        <f>IF(G124="экспл",0,IF(G124="импл_",VLOOKUP(J124,quest_импл!$A$1:$J$129,7,FALSE),0))</f>
        <v>235</v>
      </c>
      <c r="Q124" t="str">
        <f>IF(G124="экспл",0,IF(G124="импл_",VLOOKUP(J124,quest_импл!$A$1:$J$129,8,FALSE),0))</f>
        <v>sound\\Pyatnistyi_li.wav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2043</v>
      </c>
      <c r="AD124" t="str">
        <f t="shared" ca="1" si="39"/>
        <v>pics\\Peper_3.jpg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40"/>
        <v>pics\\Peper_3.jpg</v>
      </c>
      <c r="AI124" t="s">
        <v>126</v>
      </c>
      <c r="AO124">
        <f t="shared" ca="1" si="35"/>
        <v>0.35332015266215322</v>
      </c>
      <c r="AP124" t="str">
        <f t="shared" ca="1" si="36"/>
        <v>pics\\Peper_3.jpg</v>
      </c>
      <c r="AR124" t="str">
        <f t="shared" si="43"/>
        <v/>
      </c>
      <c r="AS124" t="str">
        <f t="shared" ca="1" si="38"/>
        <v>pics\\Peper_3.jpg</v>
      </c>
      <c r="AT124">
        <f t="shared" ca="1" si="31"/>
        <v>0.5797253640903085</v>
      </c>
      <c r="AU124" t="s">
        <v>697</v>
      </c>
      <c r="AV124" t="str">
        <f t="shared" ca="1" si="32"/>
        <v>sound\\Noviy_plod.wav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_Пятнистый_ли_</v>
      </c>
      <c r="BB124" t="str">
        <f t="shared" si="33"/>
        <v>_Пятнистый_ли_ПЕМАТ?</v>
      </c>
      <c r="BD124" cm="1">
        <f t="array" aca="1" ref="BD124" ca="1">INDEX($L$122:$L$129,(RANK(AT4,$AT$2:$AT$9)))</f>
        <v>2075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VLOOKUP(B125,audio_list_stym!$A$3:$BP$18,42,FALSE)</f>
        <v>14</v>
      </c>
      <c r="F125" t="str">
        <f>VLOOKUP(E125,metki!$A$2:$B$9,2,FALSE)</f>
        <v>импл_новые_с_названием</v>
      </c>
      <c r="G125" t="str">
        <f t="shared" si="28"/>
        <v>импл_</v>
      </c>
      <c r="H125" t="str">
        <f>VLOOKUP(B125,audio_list_stym!$A$3:$AJ$18,10,FALSE)</f>
        <v>Ake</v>
      </c>
      <c r="I125" t="s">
        <v>691</v>
      </c>
      <c r="J125" t="str">
        <f t="shared" si="29"/>
        <v>Ake_4</v>
      </c>
      <c r="L125">
        <f>VLOOKUP(J125,total_visual_stym!$A$2:$D$129,2,FALSE)</f>
        <v>2076</v>
      </c>
      <c r="M125" t="str">
        <f>VLOOKUP(J125,total_visual_stym!$A$2:$D$129,3,FALSE)</f>
        <v>pics\\Ake_4.jpg</v>
      </c>
      <c r="N125">
        <f>VLOOKUP(J125,total_visual_stym!$A$1:$D$129,4,FALSE)</f>
        <v>209</v>
      </c>
      <c r="P125">
        <f>IF(G125="экспл",0,IF(G125="импл_",VLOOKUP(J125,quest_импл!$A$1:$J$129,7,FALSE),0))</f>
        <v>236</v>
      </c>
      <c r="Q125" t="str">
        <f>IF(G125="экспл",0,IF(G125="импл_",VLOOKUP(J125,quest_импл!$A$1:$J$129,8,FALSE),0))</f>
        <v>sound\\S_kochuroy_li.wav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2057</v>
      </c>
      <c r="AD125" t="str">
        <f t="shared" ca="1" si="39"/>
        <v>pics\\Tomat_1.jpg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40"/>
        <v>pics\\Tomat_1.jpg</v>
      </c>
      <c r="AI125" t="s">
        <v>127</v>
      </c>
      <c r="AO125">
        <f t="shared" ca="1" si="35"/>
        <v>0.17455324968846975</v>
      </c>
      <c r="AP125" t="str">
        <f t="shared" ca="1" si="36"/>
        <v>pics\\Tomat_1.jpg</v>
      </c>
      <c r="AR125" t="str">
        <f t="shared" si="43"/>
        <v/>
      </c>
      <c r="AS125" t="str">
        <f t="shared" ca="1" si="38"/>
        <v>pics\\Tomat_1.jpg</v>
      </c>
      <c r="AT125">
        <f t="shared" ca="1" si="31"/>
        <v>0.83137983437128304</v>
      </c>
      <c r="AU125" t="s">
        <v>697</v>
      </c>
      <c r="AV125" t="str">
        <f t="shared" ca="1" si="32"/>
        <v>sound\\Noviy_plod.wav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_С_косточкой_ли_</v>
      </c>
      <c r="BB125" t="str">
        <f t="shared" si="33"/>
        <v>_С_косточкой_ли_ПЕМАТ?</v>
      </c>
      <c r="BD125" cm="1">
        <f t="array" aca="1" ref="BD125" ca="1">INDEX($L$122:$L$129,(RANK(AT5,$AT$2:$AT$9)))</f>
        <v>2080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VLOOKUP(B126,audio_list_stym!$A$3:$BP$18,42,FALSE)</f>
        <v>14</v>
      </c>
      <c r="F126" t="str">
        <f>VLOOKUP(E126,metki!$A$2:$B$9,2,FALSE)</f>
        <v>импл_новые_с_названием</v>
      </c>
      <c r="G126" t="str">
        <f t="shared" si="28"/>
        <v>импл_</v>
      </c>
      <c r="H126" t="str">
        <f>VLOOKUP(B126,audio_list_stym!$A$3:$AJ$18,10,FALSE)</f>
        <v>Ake</v>
      </c>
      <c r="I126" t="s">
        <v>692</v>
      </c>
      <c r="J126" t="str">
        <f t="shared" si="29"/>
        <v>Ake_5</v>
      </c>
      <c r="L126">
        <f>VLOOKUP(J126,total_visual_stym!$A$2:$D$129,2,FALSE)</f>
        <v>2077</v>
      </c>
      <c r="M126" t="str">
        <f>VLOOKUP(J126,total_visual_stym!$A$2:$D$129,3,FALSE)</f>
        <v>pics\\Ake_5.jpg</v>
      </c>
      <c r="N126">
        <f>VLOOKUP(J126,total_visual_stym!$A$1:$D$129,4,FALSE)</f>
        <v>209</v>
      </c>
      <c r="P126">
        <f>IF(G126="экспл",0,IF(G126="импл_",VLOOKUP(J126,quest_импл!$A$1:$J$129,7,FALSE),0))</f>
        <v>237</v>
      </c>
      <c r="Q126" t="str">
        <f>IF(G126="экспл",0,IF(G126="импл_",VLOOKUP(J126,quest_импл!$A$1:$J$129,8,FALSE),0))</f>
        <v>sound\\Fioletoviy_li.wav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2011</v>
      </c>
      <c r="AD126" t="str">
        <f t="shared" ca="1" si="39"/>
        <v>pics\\Finik_3.jpg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40"/>
        <v>pics\\Finik_3.jpg</v>
      </c>
      <c r="AI126" t="s">
        <v>128</v>
      </c>
      <c r="AO126">
        <f t="shared" ca="1" si="35"/>
        <v>0.85677931155112741</v>
      </c>
      <c r="AP126" t="str">
        <f t="shared" ca="1" si="36"/>
        <v>pics\\Finik_3.jpg</v>
      </c>
      <c r="AR126" t="str">
        <f t="shared" si="43"/>
        <v/>
      </c>
      <c r="AS126" t="str">
        <f t="shared" ca="1" si="38"/>
        <v>pics\\Finik_3.jpg</v>
      </c>
      <c r="AT126">
        <f t="shared" ca="1" si="31"/>
        <v>0.69545817360804596</v>
      </c>
      <c r="AU126" t="s">
        <v>697</v>
      </c>
      <c r="AV126" t="str">
        <f t="shared" ca="1" si="32"/>
        <v>sound\\Noviy_plod.wav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_Синий_ли_</v>
      </c>
      <c r="BB126" t="str">
        <f t="shared" si="33"/>
        <v>_Синий_ли_ПЕМАТ?</v>
      </c>
      <c r="BD126" cm="1">
        <f t="array" aca="1" ref="BD126" ca="1">INDEX($L$122:$L$129,(RANK(AT6,$AT$2:$AT$9)))</f>
        <v>2073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VLOOKUP(B127,audio_list_stym!$A$3:$BP$18,42,FALSE)</f>
        <v>14</v>
      </c>
      <c r="F127" t="str">
        <f>VLOOKUP(E127,metki!$A$2:$B$9,2,FALSE)</f>
        <v>импл_новые_с_названием</v>
      </c>
      <c r="G127" t="str">
        <f t="shared" si="28"/>
        <v>импл_</v>
      </c>
      <c r="H127" t="str">
        <f>VLOOKUP(B127,audio_list_stym!$A$3:$AJ$18,10,FALSE)</f>
        <v>Ake</v>
      </c>
      <c r="I127" t="s">
        <v>693</v>
      </c>
      <c r="J127" t="str">
        <f t="shared" si="29"/>
        <v>Ake_6</v>
      </c>
      <c r="L127">
        <f>VLOOKUP(J127,total_visual_stym!$A$2:$D$129,2,FALSE)</f>
        <v>2078</v>
      </c>
      <c r="M127" t="str">
        <f>VLOOKUP(J127,total_visual_stym!$A$2:$D$129,3,FALSE)</f>
        <v>pics\\Ake_6.jpg</v>
      </c>
      <c r="N127">
        <f>VLOOKUP(J127,total_visual_stym!$A$1:$D$129,4,FALSE)</f>
        <v>209</v>
      </c>
      <c r="P127">
        <f>IF(G127="экспл",0,IF(G127="импл_",VLOOKUP(J127,quest_импл!$A$1:$J$129,7,FALSE),0))</f>
        <v>238</v>
      </c>
      <c r="Q127" t="str">
        <f>IF(G127="экспл",0,IF(G127="импл_",VLOOKUP(J127,quest_импл!$A$1:$J$129,8,FALSE),0))</f>
        <v>sound\\S_dolkami_li.wav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2020</v>
      </c>
      <c r="AD127" t="str">
        <f t="shared" ca="1" si="39"/>
        <v>pics\\Goroh_4.jpg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40"/>
        <v>pics\\Goroh_4.jpg</v>
      </c>
      <c r="AI127" t="s">
        <v>129</v>
      </c>
      <c r="AO127">
        <f t="shared" ca="1" si="35"/>
        <v>0.71065459416913124</v>
      </c>
      <c r="AP127" t="str">
        <f t="shared" ca="1" si="36"/>
        <v>pics\\Goroh_4.jpg</v>
      </c>
      <c r="AR127" t="str">
        <f t="shared" si="43"/>
        <v/>
      </c>
      <c r="AS127" t="str">
        <f t="shared" ca="1" si="38"/>
        <v>pics\\Goroh_4.jpg</v>
      </c>
      <c r="AT127">
        <f t="shared" ca="1" si="31"/>
        <v>0.93345485808801443</v>
      </c>
      <c r="AU127" t="s">
        <v>697</v>
      </c>
      <c r="AV127" t="str">
        <f t="shared" ca="1" si="32"/>
        <v>sound\\Noviy_plod.wav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_С_дольками_ли_</v>
      </c>
      <c r="BB127" t="str">
        <f t="shared" si="33"/>
        <v>_С_дольками_ли_ПЕМАТ?</v>
      </c>
      <c r="BD127" cm="1">
        <f t="array" aca="1" ref="BD127" ca="1">INDEX($L$122:$L$129,(RANK(AT7,$AT$2:$AT$9)))</f>
        <v>2077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VLOOKUP(B128,audio_list_stym!$A$3:$BP$18,42,FALSE)</f>
        <v>14</v>
      </c>
      <c r="F128" t="str">
        <f>VLOOKUP(E128,metki!$A$2:$B$9,2,FALSE)</f>
        <v>импл_новые_с_названием</v>
      </c>
      <c r="G128" t="str">
        <f t="shared" si="28"/>
        <v>импл_</v>
      </c>
      <c r="H128" t="str">
        <f>VLOOKUP(B128,audio_list_stym!$A$3:$AJ$18,10,FALSE)</f>
        <v>Ake</v>
      </c>
      <c r="I128" t="s">
        <v>694</v>
      </c>
      <c r="J128" t="str">
        <f t="shared" si="29"/>
        <v>Ake_7</v>
      </c>
      <c r="L128">
        <f>VLOOKUP(J128,total_visual_stym!$A$2:$D$129,2,FALSE)</f>
        <v>2079</v>
      </c>
      <c r="M128" t="str">
        <f>VLOOKUP(J128,total_visual_stym!$A$2:$D$129,3,FALSE)</f>
        <v>pics\\Ake_7.jpg</v>
      </c>
      <c r="N128">
        <f>VLOOKUP(J128,total_visual_stym!$A$1:$D$129,4,FALSE)</f>
        <v>209</v>
      </c>
      <c r="P128">
        <f>IF(G128="экспл",0,IF(G128="импл_",VLOOKUP(J128,quest_импл!$A$1:$J$129,7,FALSE),0))</f>
        <v>239</v>
      </c>
      <c r="Q128" t="str">
        <f>IF(G128="экспл",0,IF(G128="импл_",VLOOKUP(J128,quest_импл!$A$1:$J$129,8,FALSE),0))</f>
        <v>sound\\Visushenniy_li.wav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2029</v>
      </c>
      <c r="AD128" t="str">
        <f t="shared" ca="1" si="39"/>
        <v>pics\\Kokos_5.jpg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40"/>
        <v>pics\\Kokos_5.jpg</v>
      </c>
      <c r="AI128" t="s">
        <v>130</v>
      </c>
      <c r="AO128">
        <f t="shared" ca="1" si="35"/>
        <v>0.62501803226339558</v>
      </c>
      <c r="AP128" t="str">
        <f t="shared" ca="1" si="36"/>
        <v>pics\\Kokos_5.jpg</v>
      </c>
      <c r="AR128" t="str">
        <f t="shared" si="43"/>
        <v/>
      </c>
      <c r="AS128" t="str">
        <f t="shared" ca="1" si="38"/>
        <v>pics\\Kokos_5.jpg</v>
      </c>
      <c r="AT128">
        <f t="shared" ca="1" si="31"/>
        <v>0.7620707365935564</v>
      </c>
      <c r="AU128" t="s">
        <v>697</v>
      </c>
      <c r="AV128" t="str">
        <f t="shared" ca="1" si="32"/>
        <v>sound\\Noviy_plod.wav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_Высушенный_ли_</v>
      </c>
      <c r="BB128" t="str">
        <f t="shared" si="33"/>
        <v>_Высушенный_ли_ПЕМАТ?</v>
      </c>
      <c r="BD128" cm="1">
        <f t="array" aca="1" ref="BD128" ca="1">INDEX($L$122:$L$129,(RANK(AT8,$AT$2:$AT$9)))</f>
        <v>2076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VLOOKUP(B129,audio_list_stym!$A$3:$BP$18,42,FALSE)</f>
        <v>14</v>
      </c>
      <c r="F129" t="str">
        <f>VLOOKUP(E129,metki!$A$2:$B$9,2,FALSE)</f>
        <v>импл_новые_с_названием</v>
      </c>
      <c r="G129" t="str">
        <f t="shared" si="28"/>
        <v>импл_</v>
      </c>
      <c r="H129" t="str">
        <f>VLOOKUP(B129,audio_list_stym!$A$3:$AJ$18,10,FALSE)</f>
        <v>Ake</v>
      </c>
      <c r="I129" t="s">
        <v>695</v>
      </c>
      <c r="J129" t="str">
        <f t="shared" si="29"/>
        <v>Ake_8</v>
      </c>
      <c r="L129">
        <f>VLOOKUP(J129,total_visual_stym!$A$2:$D$129,2,FALSE)</f>
        <v>2080</v>
      </c>
      <c r="M129" t="str">
        <f>VLOOKUP(J129,total_visual_stym!$A$2:$D$129,3,FALSE)</f>
        <v>pics\\Ake_8.jpg</v>
      </c>
      <c r="N129">
        <f>VLOOKUP(J129,total_visual_stym!$A$1:$D$129,4,FALSE)</f>
        <v>209</v>
      </c>
      <c r="P129">
        <f>IF(G129="экспл",0,IF(G129="импл_",VLOOKUP(J129,quest_импл!$A$1:$J$129,7,FALSE),0))</f>
        <v>240</v>
      </c>
      <c r="Q129" t="str">
        <f>IF(G129="экспл",0,IF(G129="импл_",VLOOKUP(J129,quest_импл!$A$1:$J$129,8,FALSE),0))</f>
        <v>sound\\Myatiy_li.wav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2042</v>
      </c>
      <c r="AD129" t="str">
        <f t="shared" ca="1" si="39"/>
        <v>pics\\Peper_2.jpg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40"/>
        <v>pics\\Peper_2.jpg</v>
      </c>
      <c r="AI129" t="s">
        <v>131</v>
      </c>
      <c r="AO129">
        <f t="shared" ca="1" si="35"/>
        <v>0.37164829282561096</v>
      </c>
      <c r="AP129" t="str">
        <f t="shared" ca="1" si="36"/>
        <v>pics\\Peper_2.jpg</v>
      </c>
      <c r="AR129" t="str">
        <f t="shared" si="43"/>
        <v/>
      </c>
      <c r="AS129" t="str">
        <f t="shared" ca="1" si="38"/>
        <v>pics\\Peper_2.jpg</v>
      </c>
      <c r="AT129">
        <f t="shared" ca="1" si="31"/>
        <v>0.20229983596755596</v>
      </c>
      <c r="AU129" t="s">
        <v>697</v>
      </c>
      <c r="AV129" t="str">
        <f t="shared" ca="1" si="32"/>
        <v>sound\\Redkiy_plod.wav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_Мятый_ли_</v>
      </c>
      <c r="BB129" t="str">
        <f t="shared" si="33"/>
        <v>_Мятый_ли_ПЕМАТ?</v>
      </c>
      <c r="BD129" cm="1">
        <f t="array" aca="1" ref="BD129" ca="1">INDEX($L$122:$L$129,(RANK(AT9,$AT$2:$AT$9)))</f>
        <v>2078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600-000000000000}"/>
  <pageMargins left="0.7" right="0.7" top="0.75" bottom="0.75" header="0.3" footer="0.3"/>
  <pageSetup paperSize="9" orientation="portrait" horizontalDpi="4294967293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H161"/>
  <sheetViews>
    <sheetView topLeftCell="AT1" zoomScale="57" zoomScaleNormal="57" zoomScaleSheetLayoutView="40" workbookViewId="0">
      <selection activeCell="BC1" sqref="BC1:BH1048576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VLOOKUP(B2,audio_list_stym!$A$3:$BP$18,43,FALSE)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VLOOKUP(B2,audio_list_stym!$A$3:$AJ$18,11,FALSE)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pics\\Limon_1.jpg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0.90984439685040075</v>
      </c>
      <c r="AP2" t="str">
        <f t="shared" ref="AP2:AP25" ca="1" si="6">INDEX($AM$2:$AM$25,(RANK(AO2,$AO$2:$AO$25)))</f>
        <v>pics\\Limon_1.jpg</v>
      </c>
      <c r="AQ2" t="str">
        <f ca="1">INDEX($AN$2:$AN$25,(RANK(AO2,$AO$2:$AO$25)))</f>
        <v>pics\\Redis_1.jpg</v>
      </c>
      <c r="AR2" t="str">
        <f t="shared" ref="AR2:AR9" ca="1" si="7">IF(AH2="sound\\Ogorod",AP2,"")</f>
        <v>pics\\Limon_1.jpg</v>
      </c>
      <c r="AT2">
        <f t="shared" ref="AT2:AT65" ca="1" si="8">RAND()</f>
        <v>0.26725608653727884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10">IF(G2="экспл",AY2&amp;AX2&amp;"."&amp;AZ2,IF(G2="импл_",BA2&amp;AX2&amp;"?"))</f>
        <v>_Целый_ли_XXXXX?</v>
      </c>
      <c r="BC2">
        <f>A2</f>
        <v>1201</v>
      </c>
      <c r="BD2" cm="1">
        <f t="array" aca="1" ref="BD2" ca="1">INDEX($L$2:$L$9,(RANK(AT2,$AT$2:$AT$9)))</f>
        <v>2062</v>
      </c>
      <c r="BE2" cm="1">
        <f t="array" aca="1" ref="BE2" ca="1">INDEX(BD10:BD25,(RANK(AT2,$AT$2:$AT$16)))</f>
        <v>2027</v>
      </c>
      <c r="BF2" cm="1">
        <f t="array" aca="1" ref="BF2" ca="1">INDEX(BD26:BD49,(RANK(AT2,$AT$2:$AT$16)))</f>
        <v>2043</v>
      </c>
      <c r="BG2" cm="1">
        <f t="array" aca="1" ref="BG2" ca="1">INDEX(BD50:BD65,(RANK(AT2,$AT$2:$AT$16)))</f>
        <v>2019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VLOOKUP(B3,audio_list_stym!$A$3:$BP$18,43,FALSE)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VLOOKUP(B3,audio_list_stym!$A$3:$AJ$18,11,FALSE)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2159</v>
      </c>
      <c r="AD3" t="str">
        <f t="shared" ref="AD3:AD66" ca="1" si="11">IF(ISTEXT(AE3),AE3,IF(ISTEXT(AF3),AF3,""))</f>
        <v>pics\\Injir_7.jpg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pics\\Injir_7.jpg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2">RAND()</f>
        <v>0.11388156343319289</v>
      </c>
      <c r="AP3" t="str">
        <f t="shared" ca="1" si="6"/>
        <v>pics\\Injir_7.jpg</v>
      </c>
      <c r="AQ3" t="str">
        <f t="shared" ref="AQ3:AQ25" ca="1" si="13">INDEX($AN$2:$AN$25,(RANK(AO3,$AO$2:$AO$25)))</f>
        <v>pics\\Tikva_7.jpg</v>
      </c>
      <c r="AR3" t="str">
        <f t="shared" ca="1" si="7"/>
        <v>pics\\Injir_7.jpg</v>
      </c>
      <c r="AT3">
        <f t="shared" ca="1" si="8"/>
        <v>0.70782801491755765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sound\\Noviy_plod.wav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0"/>
        <v>_Мясистый_ли_XXXXX?</v>
      </c>
      <c r="BD3" cm="1">
        <f t="array" aca="1" ref="BD3" ca="1">INDEX($L$2:$L$9,(RANK(AT3,$AT$2:$AT$9)))</f>
        <v>2058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VLOOKUP(B4,audio_list_stym!$A$3:$BP$18,43,FALSE)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VLOOKUP(B4,audio_list_stym!$A$3:$AJ$18,11,FALSE)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2155</v>
      </c>
      <c r="AD4" t="str">
        <f t="shared" ca="1" si="11"/>
        <v>pics\\Injir_3.jpg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pics\\Injir_3.jpg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2"/>
        <v>0.31048469473474516</v>
      </c>
      <c r="AP4" t="str">
        <f t="shared" ca="1" si="6"/>
        <v>pics\\Injir_3.jpg</v>
      </c>
      <c r="AQ4" t="str">
        <f t="shared" ca="1" si="13"/>
        <v>pics\\Tikva_3.jpg</v>
      </c>
      <c r="AR4" t="str">
        <f t="shared" ca="1" si="7"/>
        <v>pics\\Injir_3.jpg</v>
      </c>
      <c r="AT4">
        <f t="shared" ca="1" si="8"/>
        <v>0.70416535418308013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0"/>
        <v>_Горький_ли_XXXXX?</v>
      </c>
      <c r="BD4" cm="1">
        <f t="array" aca="1" ref="BD4" ca="1">INDEX($L$2:$L$9,(RANK(AT4,$AT$2:$AT$9)))</f>
        <v>2059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VLOOKUP(B5,audio_list_stym!$A$3:$BP$18,43,FALSE)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VLOOKUP(B5,audio_list_stym!$A$3:$AJ$18,11,FALSE)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2160</v>
      </c>
      <c r="AD5" t="str">
        <f t="shared" ca="1" si="11"/>
        <v>pics\\Injir_8.jpg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pics\\Injir_8.jpg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2"/>
        <v>9.6530667310504081E-2</v>
      </c>
      <c r="AP5" t="str">
        <f t="shared" ca="1" si="6"/>
        <v>pics\\Injir_8.jpg</v>
      </c>
      <c r="AQ5" t="str">
        <f t="shared" ca="1" si="13"/>
        <v>pics\\Tikva_8.jpg</v>
      </c>
      <c r="AR5" t="str">
        <f t="shared" ca="1" si="7"/>
        <v>pics\\Injir_8.jpg</v>
      </c>
      <c r="AT5">
        <f t="shared" ca="1" si="8"/>
        <v>0.18795729622847934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0"/>
        <v>_Яркий_ли_XXXXX?</v>
      </c>
      <c r="BD5" cm="1">
        <f t="array" aca="1" ref="BD5" ca="1">INDEX($L$2:$L$9,(RANK(AT5,$AT$2:$AT$9)))</f>
        <v>2063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VLOOKUP(B6,audio_list_stym!$A$3:$BP$18,43,FALSE)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VLOOKUP(B6,audio_list_stym!$A$3:$AJ$18,11,FALSE)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2157</v>
      </c>
      <c r="AD6" t="str">
        <f t="shared" ca="1" si="11"/>
        <v>pics\\Injir_5.jpg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pics\\Injir_5.jpg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2"/>
        <v>0.2327093239728566</v>
      </c>
      <c r="AP6" t="str">
        <f t="shared" ca="1" si="6"/>
        <v>pics\\Injir_5.jpg</v>
      </c>
      <c r="AQ6" t="str">
        <f t="shared" ca="1" si="13"/>
        <v>pics\\Tikva_5.jpg</v>
      </c>
      <c r="AR6" t="str">
        <f t="shared" ca="1" si="7"/>
        <v>pics\\Injir_5.jpg</v>
      </c>
      <c r="AT6">
        <f t="shared" ca="1" si="8"/>
        <v>0.90841797457148521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0"/>
        <v>_Острый_ли_XXXXX?</v>
      </c>
      <c r="BD6" cm="1">
        <f t="array" aca="1" ref="BD6" ca="1">INDEX($L$2:$L$9,(RANK(AT6,$AT$2:$AT$9)))</f>
        <v>2057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VLOOKUP(B7,audio_list_stym!$A$3:$BP$18,43,FALSE)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VLOOKUP(B7,audio_list_stym!$A$3:$AJ$18,11,FALSE)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2004</v>
      </c>
      <c r="AD7" t="str">
        <f t="shared" ca="1" si="11"/>
        <v>pics\\Banan_4.jpg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pics\\Banan_4.jpg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2"/>
        <v>0.63758655698600375</v>
      </c>
      <c r="AP7" t="str">
        <f t="shared" ca="1" si="6"/>
        <v>pics\\Banan_4.jpg</v>
      </c>
      <c r="AQ7" t="str">
        <f t="shared" ca="1" si="13"/>
        <v>pics\\Goroh_4.jpg</v>
      </c>
      <c r="AR7" t="str">
        <f t="shared" ca="1" si="7"/>
        <v>pics\\Banan_4.jpg</v>
      </c>
      <c r="AT7">
        <f t="shared" ca="1" si="8"/>
        <v>9.8491900255815779E-2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0"/>
        <v>_Спелый_ли_XXXXX?</v>
      </c>
      <c r="BD7" cm="1">
        <f t="array" aca="1" ref="BD7" ca="1">INDEX($L$2:$L$9,(RANK(AT7,$AT$2:$AT$9)))</f>
        <v>2064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VLOOKUP(B8,audio_list_stym!$A$3:$BP$18,43,FALSE)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VLOOKUP(B8,audio_list_stym!$A$3:$AJ$18,11,FALSE)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2002</v>
      </c>
      <c r="AD8" t="str">
        <f t="shared" ca="1" si="11"/>
        <v>pics\\Banan_2.jpg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pics\\Banan_2.jpg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2"/>
        <v>0.6566346300740622</v>
      </c>
      <c r="AP8" t="str">
        <f t="shared" ca="1" si="6"/>
        <v>pics\\Banan_2.jpg</v>
      </c>
      <c r="AQ8" t="str">
        <f t="shared" ca="1" si="13"/>
        <v>pics\\Goroh_2.jpg</v>
      </c>
      <c r="AR8" t="str">
        <f t="shared" ca="1" si="7"/>
        <v>pics\\Banan_2.jpg</v>
      </c>
      <c r="AT8">
        <f t="shared" ca="1" si="8"/>
        <v>0.47395947332479604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0"/>
        <v>_Серый_ли_XXXXX?</v>
      </c>
      <c r="BD8" cm="1">
        <f t="array" aca="1" ref="BD8" ca="1">INDEX($L$2:$L$9,(RANK(AT8,$AT$2:$AT$9)))</f>
        <v>2060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VLOOKUP(B9,audio_list_stym!$A$3:$BP$18,43,FALSE)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VLOOKUP(B9,audio_list_stym!$A$3:$AJ$18,11,FALSE)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2035</v>
      </c>
      <c r="AD9" t="str">
        <f t="shared" ca="1" si="11"/>
        <v>pics\\Limon_3.jpg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pics\\Limon_3.jpg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2"/>
        <v>0.85920132182692388</v>
      </c>
      <c r="AP9" t="str">
        <f t="shared" ca="1" si="6"/>
        <v>pics\\Limon_3.jpg</v>
      </c>
      <c r="AQ9" t="str">
        <f t="shared" ca="1" si="13"/>
        <v>pics\\Redis_3.jpg</v>
      </c>
      <c r="AR9" t="str">
        <f t="shared" ca="1" si="7"/>
        <v>pics\\Limon_3.jpg</v>
      </c>
      <c r="AT9">
        <f t="shared" ca="1" si="8"/>
        <v>0.4713690388507733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0"/>
        <v>_Вязкий_ли_XXXXX?</v>
      </c>
      <c r="BD9" cm="1">
        <f t="array" aca="1" ref="BD9" ca="1">INDEX($L$2:$L$9,(RANK(AT9,$AT$2:$AT$9)))</f>
        <v>2061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VLOOKUP(B10,audio_list_stym!$A$3:$BP$18,43,FALSE)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VLOOKUP(B10,audio_list_stym!$A$3:$AJ$18,11,FALSE)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2178</v>
      </c>
      <c r="AD10" t="str">
        <f t="shared" ca="1" si="11"/>
        <v>pics\\dis34.jpg</v>
      </c>
      <c r="AE10" s="22" t="str">
        <f t="array" aca="1" ref="AE10" ca="1">IF(G10="экспл",INDEX(total_visual_stym!$C$146:$C$209,(RANK(total_visual_stym!E154,total_visual_stym!$E$146:$E$209))),0)</f>
        <v>pics\\dis34.jpg</v>
      </c>
      <c r="AF10" s="22" t="str">
        <f t="shared" si="2"/>
        <v/>
      </c>
      <c r="AG10" t="str">
        <f t="shared" ref="AG10:AG17" si="14">IF(OR(E10=11,E10=13),M10,"")</f>
        <v>pics\\Limon_1.jpg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2"/>
        <v>0.79895921046308727</v>
      </c>
      <c r="AP10" t="str">
        <f t="shared" ca="1" si="6"/>
        <v>pics\\Limon_8.jpg</v>
      </c>
      <c r="AQ10" t="str">
        <f t="shared" ca="1" si="13"/>
        <v>pics\\Redis_8.jpg</v>
      </c>
      <c r="AT10">
        <f t="shared" ca="1" si="8"/>
        <v>0.59694858415459251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0"/>
        <v>На_экране_XXXXX._Он_старый?</v>
      </c>
      <c r="BC10">
        <f>A10</f>
        <v>1202</v>
      </c>
      <c r="BD10" cm="1">
        <f t="array" aca="1" ref="BD10" ca="1">INDEX($L$10:$L$17,(RANK(AT2,$AT$2:$AT$9)))</f>
        <v>2038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2031</v>
      </c>
      <c r="BG10" cm="1">
        <f t="array" aca="1" ref="BG10" ca="1">INDEX(BD34:BD65,(RANK(AT3,$AT$2:$AT$16)))</f>
        <v>2047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VLOOKUP(B11,audio_list_stym!$A$3:$BP$18,43,FALSE)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VLOOKUP(B11,audio_list_stym!$A$3:$AJ$18,11,FALSE)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2175</v>
      </c>
      <c r="AD11" t="str">
        <f t="shared" ca="1" si="11"/>
        <v>pics\\dis5.jpg</v>
      </c>
      <c r="AE11" s="22" t="str">
        <f t="array" aca="1" ref="AE11" ca="1">IF(G11="экспл",INDEX(total_visual_stym!$C$146:$C$209,(RANK(total_visual_stym!E155,total_visual_stym!$E$146:$E$209))),0)</f>
        <v>pics\\dis5.jpg</v>
      </c>
      <c r="AF11" s="22" t="str">
        <f t="shared" si="2"/>
        <v/>
      </c>
      <c r="AG11" t="str">
        <f t="shared" si="14"/>
        <v>pics\\Limon_2.jpg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2"/>
        <v>0.29272052236808088</v>
      </c>
      <c r="AP11" t="str">
        <f t="shared" ca="1" si="6"/>
        <v>pics\\Injir_4.jpg</v>
      </c>
      <c r="AQ11" t="str">
        <f t="shared" ca="1" si="13"/>
        <v>pics\\Tikva_4.jpg</v>
      </c>
      <c r="AT11">
        <f t="shared" ca="1" si="8"/>
        <v>6.6585383170994494E-2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0"/>
        <v>Посмотрите,_вот_XXXXX._Фиолетовый_ли_он?</v>
      </c>
      <c r="BD11" cm="1">
        <f t="array" aca="1" ref="BD11" ca="1">INDEX($L$10:$L$17,(RANK(AT3,$AT$2:$AT$9)))</f>
        <v>2034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VLOOKUP(B12,audio_list_stym!$A$3:$BP$18,43,FALSE)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VLOOKUP(B12,audio_list_stym!$A$3:$AJ$18,11,FALSE)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2189</v>
      </c>
      <c r="AD12" t="str">
        <f t="shared" ca="1" si="11"/>
        <v>pics\\dis33.jpg</v>
      </c>
      <c r="AE12" s="22" t="str">
        <f t="array" aca="1" ref="AE12" ca="1">IF(G12="экспл",INDEX(total_visual_stym!$C$146:$C$209,(RANK(total_visual_stym!E156,total_visual_stym!$E$146:$E$209))),0)</f>
        <v>pics\\dis33.jpg</v>
      </c>
      <c r="AF12" s="22" t="str">
        <f t="shared" si="2"/>
        <v/>
      </c>
      <c r="AG12" t="str">
        <f t="shared" si="14"/>
        <v>pics\\Limon_3.jpg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2"/>
        <v>0.63896256099085291</v>
      </c>
      <c r="AP12" t="str">
        <f t="shared" ca="1" si="6"/>
        <v>pics\\Banan_3.jpg</v>
      </c>
      <c r="AQ12" t="str">
        <f t="shared" ca="1" si="13"/>
        <v>pics\\Goroh_3.jpg</v>
      </c>
      <c r="AT12">
        <f t="shared" ca="1" si="8"/>
        <v>0.18053983536850848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0"/>
        <v>Вот_XXXXX._Он_с_цедрой?</v>
      </c>
      <c r="BD12" cm="1">
        <f t="array" aca="1" ref="BD12" ca="1">INDEX($L$10:$L$17,(RANK(AT4,$AT$2:$AT$9)))</f>
        <v>2035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VLOOKUP(B13,audio_list_stym!$A$3:$BP$18,43,FALSE)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VLOOKUP(B13,audio_list_stym!$A$3:$AJ$18,11,FALSE)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2221</v>
      </c>
      <c r="AD13" t="str">
        <f t="shared" ca="1" si="11"/>
        <v>pics\\dis28.jpg</v>
      </c>
      <c r="AE13" s="22" t="str">
        <f t="array" aca="1" ref="AE13" ca="1">IF(G13="экспл",INDEX(total_visual_stym!$C$146:$C$209,(RANK(total_visual_stym!E157,total_visual_stym!$E$146:$E$209))),0)</f>
        <v>pics\\dis28.jpg</v>
      </c>
      <c r="AF13" s="22" t="str">
        <f t="shared" si="2"/>
        <v/>
      </c>
      <c r="AG13" t="str">
        <f t="shared" si="14"/>
        <v>pics\\Limon_4.jpg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2"/>
        <v>0.5082617993897296</v>
      </c>
      <c r="AP13" t="str">
        <f t="shared" ca="1" si="6"/>
        <v>pics\\Banan_6.jpg</v>
      </c>
      <c r="AQ13" t="str">
        <f t="shared" ca="1" si="13"/>
        <v>pics\\Goroh_6.jpg</v>
      </c>
      <c r="AT13">
        <f t="shared" ca="1" si="8"/>
        <v>0.96302467685301796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0"/>
        <v>Это_XXXXX._Кислый_ли_он?</v>
      </c>
      <c r="BD13" cm="1">
        <f t="array" aca="1" ref="BD13" ca="1">INDEX($L$10:$L$17,(RANK(AT5,$AT$2:$AT$9)))</f>
        <v>2039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VLOOKUP(B14,audio_list_stym!$A$3:$BP$18,43,FALSE)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VLOOKUP(B14,audio_list_stym!$A$3:$AJ$18,11,FALSE)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2176</v>
      </c>
      <c r="AD14" t="str">
        <f t="shared" ca="1" si="11"/>
        <v>pics\\dis21.jpg</v>
      </c>
      <c r="AE14" s="22" t="str">
        <f t="array" aca="1" ref="AE14" ca="1">IF(G14="экспл",INDEX(total_visual_stym!$C$146:$C$209,(RANK(total_visual_stym!E158,total_visual_stym!$E$146:$E$209))),0)</f>
        <v>pics\\dis21.jpg</v>
      </c>
      <c r="AF14" s="22" t="str">
        <f t="shared" si="2"/>
        <v/>
      </c>
      <c r="AG14" t="str">
        <f t="shared" si="14"/>
        <v>pics\\Limon_5.jpg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2"/>
        <v>0.86295154905840865</v>
      </c>
      <c r="AP14" t="str">
        <f t="shared" ca="1" si="6"/>
        <v>pics\\Limon_2.jpg</v>
      </c>
      <c r="AQ14" t="str">
        <f t="shared" ca="1" si="13"/>
        <v>pics\\Redis_2.jpg</v>
      </c>
      <c r="AT14">
        <f t="shared" ca="1" si="8"/>
        <v>0.88050743497687456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0"/>
        <v>На_картинке_XXXXX._Сочный_ли_он?</v>
      </c>
      <c r="BD14" cm="1">
        <f t="array" aca="1" ref="BD14" ca="1">INDEX($L$10:$L$17,(RANK(AT6,$AT$2:$AT$9)))</f>
        <v>2033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VLOOKUP(B15,audio_list_stym!$A$3:$BP$18,43,FALSE)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VLOOKUP(B15,audio_list_stym!$A$3:$AJ$18,11,FALSE)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2205</v>
      </c>
      <c r="AD15" t="str">
        <f t="shared" ca="1" si="11"/>
        <v>pics\\dis46.jpg</v>
      </c>
      <c r="AE15" s="22" t="str">
        <f t="array" aca="1" ref="AE15" ca="1">IF(G15="экспл",INDEX(total_visual_stym!$C$146:$C$209,(RANK(total_visual_stym!E159,total_visual_stym!$E$146:$E$209))),0)</f>
        <v>pics\\dis46.jpg</v>
      </c>
      <c r="AF15" s="22" t="str">
        <f t="shared" si="2"/>
        <v/>
      </c>
      <c r="AG15" t="str">
        <f t="shared" si="14"/>
        <v>pics\\Limon_6.jpg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2"/>
        <v>0.80049740076188558</v>
      </c>
      <c r="AP15" t="str">
        <f t="shared" ca="1" si="6"/>
        <v>pics\\Limon_7.jpg</v>
      </c>
      <c r="AQ15" t="str">
        <f t="shared" ca="1" si="13"/>
        <v>pics\\Redis_7.jpg</v>
      </c>
      <c r="AT15">
        <f t="shared" ca="1" si="8"/>
        <v>0.67582030259960857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0"/>
        <v>На_мониторе_XXXXX._Упругий_ли_он?</v>
      </c>
      <c r="BD15" cm="1">
        <f t="array" aca="1" ref="BD15" ca="1">INDEX($L$10:$L$17,(RANK(AT7,$AT$2:$AT$9)))</f>
        <v>2040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VLOOKUP(B16,audio_list_stym!$A$3:$BP$18,43,FALSE)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VLOOKUP(B16,audio_list_stym!$A$3:$AJ$18,11,FALSE)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2190</v>
      </c>
      <c r="AD16" t="str">
        <f t="shared" ca="1" si="11"/>
        <v>pics\\dis27.jpg</v>
      </c>
      <c r="AE16" s="22" t="str">
        <f t="array" aca="1" ref="AE16" ca="1">IF(G16="экспл",INDEX(total_visual_stym!$C$146:$C$209,(RANK(total_visual_stym!E160,total_visual_stym!$E$146:$E$209))),0)</f>
        <v>pics\\dis27.jpg</v>
      </c>
      <c r="AF16" s="22" t="str">
        <f t="shared" si="2"/>
        <v/>
      </c>
      <c r="AG16" t="str">
        <f t="shared" si="14"/>
        <v>pics\\Limon_7.jpg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2"/>
        <v>0.839499794464035</v>
      </c>
      <c r="AP16" t="str">
        <f t="shared" ca="1" si="6"/>
        <v>pics\\Limon_4.jpg</v>
      </c>
      <c r="AQ16" t="str">
        <f t="shared" ca="1" si="13"/>
        <v>pics\\Redis_4.jpg</v>
      </c>
      <c r="AT16">
        <f t="shared" ca="1" si="8"/>
        <v>0.42804220733784371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sound\\Redkiy_plod.wav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0"/>
        <v>Перед_Вами_XXXXX._Он_длинный?</v>
      </c>
      <c r="BD16" cm="1">
        <f t="array" aca="1" ref="BD16" ca="1">INDEX($L$10:$L$17,(RANK(AT8,$AT$2:$AT$9)))</f>
        <v>2036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VLOOKUP(B17,audio_list_stym!$A$3:$BP$18,43,FALSE)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VLOOKUP(B17,audio_list_stym!$A$3:$AJ$18,11,FALSE)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2230</v>
      </c>
      <c r="AD17" t="str">
        <f t="shared" ca="1" si="11"/>
        <v>pics\\dis8.jpg</v>
      </c>
      <c r="AE17" s="22" t="str">
        <f t="array" aca="1" ref="AE17" ca="1">IF(G17="экспл",INDEX(total_visual_stym!$C$146:$C$209,(RANK(total_visual_stym!E161,total_visual_stym!$E$146:$E$209))),0)</f>
        <v>pics\\dis8.jpg</v>
      </c>
      <c r="AF17" s="22" t="str">
        <f t="shared" si="2"/>
        <v/>
      </c>
      <c r="AG17" t="str">
        <f t="shared" si="14"/>
        <v>pics\\Limon_8.jpg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2"/>
        <v>0.44587286692004802</v>
      </c>
      <c r="AP17" t="str">
        <f t="shared" ca="1" si="6"/>
        <v>pics\\Banan_7.jpg</v>
      </c>
      <c r="AQ17" t="str">
        <f t="shared" ca="1" si="13"/>
        <v>pics\\Goroh_7.jpg</v>
      </c>
      <c r="AT17">
        <f t="shared" ca="1" si="8"/>
        <v>2.0416778645743205E-2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0"/>
        <v>Вы_видите_XXXXX._Он_без_кожуры?</v>
      </c>
      <c r="BD17" cm="1">
        <f t="array" aca="1" ref="BD17" ca="1">INDEX($L$10:$L$17,(RANK(AT9,$AT$2:$AT$9)))</f>
        <v>2037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VLOOKUP(B18,audio_list_stym!$A$3:$BP$18,43,FALSE)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VLOOKUP(B18,audio_list_stym!$A$3:$AJ$18,11,FALSE)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2161</v>
      </c>
      <c r="AD18" t="str">
        <f t="shared" ca="1" si="11"/>
        <v>pics\\Tikva_1.jpg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pics\\Tikva_1.jpg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0.39670035570092443</v>
      </c>
      <c r="AP18" t="str">
        <f t="shared" ca="1" si="6"/>
        <v>pics\\Injir_1.jpg</v>
      </c>
      <c r="AQ18" t="str">
        <f t="shared" ca="1" si="13"/>
        <v>pics\\Tikva_1.jpg</v>
      </c>
      <c r="AS18" t="str">
        <f t="shared" ref="AS18:AS25" ca="1" si="16">IF(AH18="sound\\Tropic",AQ18,"")</f>
        <v>pics\\Tikva_1.jpg</v>
      </c>
      <c r="AT18">
        <f t="shared" ca="1" si="8"/>
        <v>0.28114561401705551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0"/>
        <v>_С_молоком_ли_КОКОС?</v>
      </c>
      <c r="BC18">
        <f>A18</f>
        <v>1203</v>
      </c>
      <c r="BD18" cm="1">
        <f t="array" aca="1" ref="BD18" ca="1">INDEX($L$18:$L$25,(RANK(AT2,$AT$2:$AT$9)))</f>
        <v>2030</v>
      </c>
      <c r="BE18" cm="1">
        <f t="array" aca="1" ref="BE18" ca="1">INDEX(BD2:BD17,(RANK(AT4,$AT$2:$AT$16)))</f>
        <v>2057</v>
      </c>
      <c r="BF18" cm="1">
        <f t="array" aca="1" ref="BF18" ca="1">INDEX(BD26:BD49,(RANK(AT4,$AT$2:$AT$16)))</f>
        <v>2049</v>
      </c>
      <c r="BG18" cm="1">
        <f t="array" aca="1" ref="BG18" ca="1">INDEX(BD50:BD65,(RANK(AT4,$AT$2:$AT$16)))</f>
        <v>2009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VLOOKUP(B19,audio_list_stym!$A$3:$BP$18,43,FALSE)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VLOOKUP(B19,audio_list_stym!$A$3:$AJ$18,11,FALSE)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2017</v>
      </c>
      <c r="AD19" t="str">
        <f t="shared" ca="1" si="11"/>
        <v>pics\\Goroh_1.jpg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7">IF(ISTEXT(AR19),AR19,IF(ISTEXT(AS19),AS19,""))</f>
        <v>pics\\Goroh_1.jpg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0.71045913375965541</v>
      </c>
      <c r="AP19" t="str">
        <f t="shared" ca="1" si="6"/>
        <v>pics\\Banan_1.jpg</v>
      </c>
      <c r="AQ19" t="str">
        <f t="shared" ca="1" si="13"/>
        <v>pics\\Goroh_1.jpg</v>
      </c>
      <c r="AS19" t="str">
        <f t="shared" ca="1" si="16"/>
        <v>pics\\Goroh_1.jpg</v>
      </c>
      <c r="AT19">
        <f t="shared" ca="1" si="8"/>
        <v>6.9961419577031059E-2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0"/>
        <v>_Полый_ли_КОКОС?</v>
      </c>
      <c r="BD19" cm="1">
        <f t="array" aca="1" ref="BD19" ca="1">INDEX($L$18:$L$25,(RANK(AT3,$AT$2:$AT$9)))</f>
        <v>2026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VLOOKUP(B20,audio_list_stym!$A$3:$BP$18,43,FALSE)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VLOOKUP(B20,audio_list_stym!$A$3:$AJ$18,11,FALSE)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2053</v>
      </c>
      <c r="AD20" t="str">
        <f t="shared" ca="1" si="11"/>
        <v>pics\\Redis_5.jpg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7"/>
        <v>pics\\Redis_5.jpg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0.81777846573350654</v>
      </c>
      <c r="AP20" t="str">
        <f t="shared" ca="1" si="6"/>
        <v>pics\\Limon_5.jpg</v>
      </c>
      <c r="AQ20" t="str">
        <f t="shared" ca="1" si="13"/>
        <v>pics\\Redis_5.jpg</v>
      </c>
      <c r="AS20" t="str">
        <f t="shared" ca="1" si="16"/>
        <v>pics\\Redis_5.jpg</v>
      </c>
      <c r="AT20">
        <f t="shared" ca="1" si="8"/>
        <v>0.70455039173900369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0"/>
        <v>_Гладкий_ли_КОКОС?</v>
      </c>
      <c r="BD20" cm="1">
        <f t="array" aca="1" ref="BD20" ca="1">INDEX($L$18:$L$25,(RANK(AT4,$AT$2:$AT$9)))</f>
        <v>2027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VLOOKUP(B21,audio_list_stym!$A$3:$BP$18,43,FALSE)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VLOOKUP(B21,audio_list_stym!$A$3:$AJ$18,11,FALSE)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2162</v>
      </c>
      <c r="AD21" t="str">
        <f t="shared" ca="1" si="11"/>
        <v>pics\\Tikva_2.jpg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7"/>
        <v>pics\\Tikva_2.jpg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0.3882423702596528</v>
      </c>
      <c r="AP21" t="str">
        <f t="shared" ca="1" si="6"/>
        <v>pics\\Injir_2.jpg</v>
      </c>
      <c r="AQ21" t="str">
        <f t="shared" ca="1" si="13"/>
        <v>pics\\Tikva_2.jpg</v>
      </c>
      <c r="AS21" t="str">
        <f t="shared" ca="1" si="16"/>
        <v>pics\\Tikva_2.jpg</v>
      </c>
      <c r="AT21">
        <f t="shared" ca="1" si="8"/>
        <v>0.85439479057066781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0"/>
        <v>_Пористый_ли_КОКОС?</v>
      </c>
      <c r="BD21" cm="1">
        <f t="array" aca="1" ref="BD21" ca="1">INDEX($L$18:$L$25,(RANK(AT5,$AT$2:$AT$9)))</f>
        <v>2031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VLOOKUP(B22,audio_list_stym!$A$3:$BP$18,43,FALSE)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VLOOKUP(B22,audio_list_stym!$A$3:$AJ$18,11,FALSE)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2166</v>
      </c>
      <c r="AD22" t="str">
        <f t="shared" ca="1" si="11"/>
        <v>pics\\Tikva_6.jpg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7"/>
        <v>pics\\Tikva_6.jpg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0.22691299740982129</v>
      </c>
      <c r="AP22" t="str">
        <f t="shared" ca="1" si="6"/>
        <v>pics\\Injir_6.jpg</v>
      </c>
      <c r="AQ22" t="str">
        <f t="shared" ca="1" si="13"/>
        <v>pics\\Tikva_6.jpg</v>
      </c>
      <c r="AS22" t="str">
        <f t="shared" ca="1" si="16"/>
        <v>pics\\Tikva_6.jpg</v>
      </c>
      <c r="AT22">
        <f t="shared" ca="1" si="8"/>
        <v>0.13928667627602986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0"/>
        <v>_Вареный_ли_КОКОС?</v>
      </c>
      <c r="BD22" cm="1">
        <f t="array" aca="1" ref="BD22" ca="1">INDEX($L$18:$L$25,(RANK(AT6,$AT$2:$AT$9)))</f>
        <v>2025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VLOOKUP(B23,audio_list_stym!$A$3:$BP$18,43,FALSE)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VLOOKUP(B23,audio_list_stym!$A$3:$AJ$18,11,FALSE)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2024</v>
      </c>
      <c r="AD23" t="str">
        <f t="shared" ca="1" si="11"/>
        <v>pics\\Goroh_8.jpg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7"/>
        <v>pics\\Goroh_8.jpg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0.43738766345198377</v>
      </c>
      <c r="AP23" t="str">
        <f t="shared" ca="1" si="6"/>
        <v>pics\\Banan_8.jpg</v>
      </c>
      <c r="AQ23" t="str">
        <f t="shared" ca="1" si="13"/>
        <v>pics\\Goroh_8.jpg</v>
      </c>
      <c r="AS23" t="str">
        <f t="shared" ca="1" si="16"/>
        <v>pics\\Goroh_8.jpg</v>
      </c>
      <c r="AT23">
        <f t="shared" ca="1" si="8"/>
        <v>0.47858893430879479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0"/>
        <v>_Плотный_ли_КОКОС?</v>
      </c>
      <c r="BD23" cm="1">
        <f t="array" aca="1" ref="BD23" ca="1">INDEX($L$18:$L$25,(RANK(AT7,$AT$2:$AT$9)))</f>
        <v>2032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VLOOKUP(B24,audio_list_stym!$A$3:$BP$18,43,FALSE)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VLOOKUP(B24,audio_list_stym!$A$3:$AJ$18,11,FALSE)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2021</v>
      </c>
      <c r="AD24" t="str">
        <f t="shared" ca="1" si="11"/>
        <v>pics\\Goroh_5.jpg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7"/>
        <v>pics\\Goroh_5.jpg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0.59014001641316649</v>
      </c>
      <c r="AP24" t="str">
        <f t="shared" ca="1" si="6"/>
        <v>pics\\Banan_5.jpg</v>
      </c>
      <c r="AQ24" t="str">
        <f t="shared" ca="1" si="13"/>
        <v>pics\\Goroh_5.jpg</v>
      </c>
      <c r="AS24" t="str">
        <f t="shared" ca="1" si="16"/>
        <v>pics\\Goroh_5.jpg</v>
      </c>
      <c r="AT24">
        <f t="shared" ca="1" si="8"/>
        <v>0.81168033041514731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0"/>
        <v>_Ворсистый_ли_КОКОС?</v>
      </c>
      <c r="BD24" cm="1">
        <f t="array" aca="1" ref="BD24" ca="1">INDEX($L$18:$L$25,(RANK(AT8,$AT$2:$AT$9)))</f>
        <v>2028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VLOOKUP(B25,audio_list_stym!$A$3:$BP$18,43,FALSE)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VLOOKUP(B25,audio_list_stym!$A$3:$AJ$18,11,FALSE)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2054</v>
      </c>
      <c r="AD25" t="str">
        <f t="shared" ca="1" si="11"/>
        <v>pics\\Redis_6.jpg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7"/>
        <v>pics\\Redis_6.jpg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0.80845789677613233</v>
      </c>
      <c r="AP25" t="str">
        <f t="shared" ca="1" si="6"/>
        <v>pics\\Limon_6.jpg</v>
      </c>
      <c r="AQ25" t="str">
        <f t="shared" ca="1" si="13"/>
        <v>pics\\Redis_6.jpg</v>
      </c>
      <c r="AS25" t="str">
        <f t="shared" ca="1" si="16"/>
        <v>pics\\Redis_6.jpg</v>
      </c>
      <c r="AT25">
        <f t="shared" ca="1" si="8"/>
        <v>8.1638727510382703E-2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0"/>
        <v>_Мягкий_ли_КОКОС?</v>
      </c>
      <c r="BD25" cm="1">
        <f t="array" aca="1" ref="BD25" ca="1">INDEX($L$18:$L$25,(RANK(AT9,$AT$2:$AT$9)))</f>
        <v>2029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VLOOKUP(B26,audio_list_stym!$A$3:$BP$18,43,FALSE)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VLOOKUP(B26,audio_list_stym!$A$3:$AJ$18,11,FALSE)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2210</v>
      </c>
      <c r="AD26" t="str">
        <f t="shared" ca="1" si="11"/>
        <v>pics\\dis48.jpg</v>
      </c>
      <c r="AE26" s="22" t="str">
        <f t="array" aca="1" ref="AE26" ca="1">IF(G26="экспл",INDEX(total_visual_stym!$C$146:$C$209,(RANK(total_visual_stym!E170,total_visual_stym!$E$146:$E$209))),0)</f>
        <v>pics\\dis48.jpg</v>
      </c>
      <c r="AF26" s="22" t="str">
        <f t="shared" si="17"/>
        <v/>
      </c>
      <c r="AG26" t="str">
        <f t="shared" ref="AG26:AG33" si="18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8"/>
        <v>0.67768481614109077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0"/>
        <v>На_экране_РЕДИС._Он_с_ботвой?</v>
      </c>
      <c r="BC26">
        <f>A26</f>
        <v>1204</v>
      </c>
      <c r="BD26" cm="1">
        <f t="array" aca="1" ref="BD26" ca="1">INDEX($L$26:$L$33,(RANK(AT2,$AT$2:$AT$9)))</f>
        <v>2054</v>
      </c>
      <c r="BE26" cm="1">
        <f t="array" aca="1" ref="BE26" ca="1">INDEX(BD2:BD25,(RANK(AT5,$AT$2:$AT$16)))</f>
        <v>2039</v>
      </c>
      <c r="BF26" cm="1">
        <f t="array" aca="1" ref="BF26" ca="1">INDEX(BD34:BD49,(RANK(AT5,$AT$2:$AT$16)))</f>
        <v>2007</v>
      </c>
      <c r="BG26" cm="1">
        <f t="array" aca="1" ref="BG26" ca="1">INDEX(BD50:BD65,(RANK(AT5,$AT$2:$AT$16)))</f>
        <v>2023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VLOOKUP(B27,audio_list_stym!$A$3:$BP$18,43,FALSE)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VLOOKUP(B27,audio_list_stym!$A$3:$AJ$18,11,FALSE)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2215</v>
      </c>
      <c r="AD27" t="str">
        <f t="shared" ca="1" si="11"/>
        <v>pics\\dis62.jpg</v>
      </c>
      <c r="AE27" s="22" t="str">
        <f t="array" aca="1" ref="AE27" ca="1">IF(G27="экспл",INDEX(total_visual_stym!$C$146:$C$209,(RANK(total_visual_stym!E171,total_visual_stym!$E$146:$E$209))),0)</f>
        <v>pics\\dis62.jpg</v>
      </c>
      <c r="AF27" s="22" t="str">
        <f t="shared" si="17"/>
        <v/>
      </c>
      <c r="AG27" t="str">
        <f t="shared" si="18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8"/>
        <v>5.4276858860397459E-2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0"/>
        <v>Посмотрите,_вот_РЕДИС._Он_алый?</v>
      </c>
      <c r="BD27" cm="1">
        <f t="array" aca="1" ref="BD27" ca="1">INDEX($L$26:$L$33,(RANK(AT3,$AT$2:$AT$9)))</f>
        <v>2050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VLOOKUP(B28,audio_list_stym!$A$3:$BP$18,43,FALSE)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VLOOKUP(B28,audio_list_stym!$A$3:$AJ$18,11,FALSE)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2217</v>
      </c>
      <c r="AD28" t="str">
        <f t="shared" ca="1" si="11"/>
        <v>pics\\dis58.jpg</v>
      </c>
      <c r="AE28" s="22" t="str">
        <f t="array" aca="1" ref="AE28" ca="1">IF(G28="экспл",INDEX(total_visual_stym!$C$146:$C$209,(RANK(total_visual_stym!E172,total_visual_stym!$E$146:$E$209))),0)</f>
        <v>pics\\dis58.jpg</v>
      </c>
      <c r="AF28" s="22" t="str">
        <f t="shared" si="17"/>
        <v/>
      </c>
      <c r="AG28" t="str">
        <f t="shared" si="18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8"/>
        <v>0.76267440941212394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0"/>
        <v>Вот_РЕДИС._Пряный_ли_он?</v>
      </c>
      <c r="BD28" cm="1">
        <f t="array" aca="1" ref="BD28" ca="1">INDEX($L$26:$L$33,(RANK(AT4,$AT$2:$AT$9)))</f>
        <v>2051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VLOOKUP(B29,audio_list_stym!$A$3:$BP$18,43,FALSE)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VLOOKUP(B29,audio_list_stym!$A$3:$AJ$18,11,FALSE)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2219</v>
      </c>
      <c r="AD29" t="str">
        <f t="shared" ca="1" si="11"/>
        <v>pics\\dis17.jpg</v>
      </c>
      <c r="AE29" s="22" t="str">
        <f t="array" aca="1" ref="AE29" ca="1">IF(G29="экспл",INDEX(total_visual_stym!$C$146:$C$209,(RANK(total_visual_stym!E173,total_visual_stym!$E$146:$E$209))),0)</f>
        <v>pics\\dis17.jpg</v>
      </c>
      <c r="AF29" s="22" t="str">
        <f t="shared" si="17"/>
        <v/>
      </c>
      <c r="AG29" t="str">
        <f t="shared" si="18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8"/>
        <v>0.27651493774704272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0"/>
        <v>Это_РЕДИС._Жирный_ли_он?</v>
      </c>
      <c r="BD29" cm="1">
        <f t="array" aca="1" ref="BD29" ca="1">INDEX($L$26:$L$33,(RANK(AT5,$AT$2:$AT$9)))</f>
        <v>2055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VLOOKUP(B30,audio_list_stym!$A$3:$BP$18,43,FALSE)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VLOOKUP(B30,audio_list_stym!$A$3:$AJ$18,11,FALSE)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2226</v>
      </c>
      <c r="AD30" t="str">
        <f t="shared" ca="1" si="11"/>
        <v>pics\\dis11.jpg</v>
      </c>
      <c r="AE30" s="22" t="str">
        <f t="array" aca="1" ref="AE30" ca="1">IF(G30="экспл",INDEX(total_visual_stym!$C$146:$C$209,(RANK(total_visual_stym!E174,total_visual_stym!$E$146:$E$209))),0)</f>
        <v>pics\\dis11.jpg</v>
      </c>
      <c r="AF30" s="22" t="str">
        <f t="shared" si="17"/>
        <v/>
      </c>
      <c r="AG30" t="str">
        <f t="shared" si="18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8"/>
        <v>0.76606018634802786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0"/>
        <v>На_картинке_РЕДИС._Он_соленый?</v>
      </c>
      <c r="BD30" cm="1">
        <f t="array" aca="1" ref="BD30" ca="1">INDEX($L$26:$L$33,(RANK(AT6,$AT$2:$AT$9)))</f>
        <v>2049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VLOOKUP(B31,audio_list_stym!$A$3:$BP$18,43,FALSE)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VLOOKUP(B31,audio_list_stym!$A$3:$AJ$18,11,FALSE)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2201</v>
      </c>
      <c r="AD31" t="str">
        <f t="shared" ca="1" si="11"/>
        <v>pics\\dis43.jpg</v>
      </c>
      <c r="AE31" s="22" t="str">
        <f t="array" aca="1" ref="AE31" ca="1">IF(G31="экспл",INDEX(total_visual_stym!$C$146:$C$209,(RANK(total_visual_stym!E175,total_visual_stym!$E$146:$E$209))),0)</f>
        <v>pics\\dis43.jpg</v>
      </c>
      <c r="AF31" s="22" t="str">
        <f t="shared" si="17"/>
        <v/>
      </c>
      <c r="AG31" t="str">
        <f t="shared" si="18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8"/>
        <v>0.44822661549659026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0"/>
        <v>На_мониторе_РЕДИС._Пышный_ли_он?</v>
      </c>
      <c r="BD31" cm="1">
        <f t="array" aca="1" ref="BD31" ca="1">INDEX($L$26:$L$33,(RANK(AT7,$AT$2:$AT$9)))</f>
        <v>2056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VLOOKUP(B32,audio_list_stym!$A$3:$BP$18,43,FALSE)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VLOOKUP(B32,audio_list_stym!$A$3:$AJ$18,11,FALSE)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2186</v>
      </c>
      <c r="AD32" t="str">
        <f t="shared" ca="1" si="11"/>
        <v>pics\\dis25.jpg</v>
      </c>
      <c r="AE32" s="22" t="str">
        <f t="array" aca="1" ref="AE32" ca="1">IF(G32="экспл",INDEX(total_visual_stym!$C$146:$C$209,(RANK(total_visual_stym!E176,total_visual_stym!$E$146:$E$209))),0)</f>
        <v>pics\\dis25.jpg</v>
      </c>
      <c r="AF32" s="22" t="str">
        <f t="shared" si="17"/>
        <v/>
      </c>
      <c r="AG32" t="str">
        <f t="shared" si="18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8"/>
        <v>0.17253169233674337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0"/>
        <v>Перед_Вами_РЕДИС._Крепкий_ли_он?</v>
      </c>
      <c r="BD32" cm="1">
        <f t="array" aca="1" ref="BD32" ca="1">INDEX($L$26:$L$33,(RANK(AT8,$AT$2:$AT$9)))</f>
        <v>2052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VLOOKUP(B33,audio_list_stym!$A$3:$BP$18,43,FALSE)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VLOOKUP(B33,audio_list_stym!$A$3:$AJ$18,11,FALSE)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2209</v>
      </c>
      <c r="AD33" t="str">
        <f t="shared" ca="1" si="11"/>
        <v>pics\\dis51.jpg</v>
      </c>
      <c r="AE33" s="22" t="str">
        <f t="array" aca="1" ref="AE33" ca="1">IF(G33="экспл",INDEX(total_visual_stym!$C$146:$C$209,(RANK(total_visual_stym!E177,total_visual_stym!$E$146:$E$209))),0)</f>
        <v>pics\\dis51.jpg</v>
      </c>
      <c r="AF33" s="22" t="str">
        <f t="shared" si="17"/>
        <v/>
      </c>
      <c r="AG33" t="str">
        <f t="shared" si="18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8"/>
        <v>0.89415072733610157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0"/>
        <v>Вы_видите_РЕДИС._Он_круглый?</v>
      </c>
      <c r="BD33" cm="1">
        <f t="array" aca="1" ref="BD33" ca="1">INDEX($L$26:$L$33,(RANK(AT9,$AT$2:$AT$9)))</f>
        <v>2053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VLOOKUP(B34,audio_list_stym!$A$3:$BP$18,43,FALSE)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VLOOKUP(B34,audio_list_stym!$A$3:$AJ$18,11,FALSE)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2040</v>
      </c>
      <c r="AD34" t="str">
        <f t="shared" ca="1" si="11"/>
        <v>pics\\Limon_8.jpg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7"/>
        <v>pics\\Limon_8.jpg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1">IF(AH34="sound\\Ogorod",AP10,"")</f>
        <v>pics\\Limon_8.jpg</v>
      </c>
      <c r="AT34">
        <f t="shared" ca="1" si="8"/>
        <v>0.99509745612017353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10"/>
        <v>_Сырой_ли_XXXXX?</v>
      </c>
      <c r="BC34">
        <f>A34</f>
        <v>1205</v>
      </c>
      <c r="BD34" cm="1">
        <f t="array" aca="1" ref="BD34" ca="1">INDEX($L$34:$L$41,(RANK(AT2,$AT$2:$AT$9)))</f>
        <v>2046</v>
      </c>
      <c r="BE34" cm="1">
        <f t="array" aca="1" ref="BE34" ca="1">INDEX(BD2:BD17,(RANK(AT5,$AT$2:$AT$17)))</f>
        <v>2039</v>
      </c>
      <c r="BF34" cm="1">
        <f t="array" aca="1" ref="BF34" ca="1">INDEX(BD18:BD33,(RANK(AT5,$AT$2:$AT$7)))</f>
        <v>2025</v>
      </c>
      <c r="BG34" cm="1">
        <f t="array" aca="1" ref="BG34" ca="1">INDEX(BD42:BD65,(RANK(AT5,$AT$2:$AT$17)))</f>
        <v>2015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VLOOKUP(B35,audio_list_stym!$A$3:$BP$18,43,FALSE)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VLOOKUP(B35,audio_list_stym!$A$3:$AJ$18,11,FALSE)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2156</v>
      </c>
      <c r="AD35" t="str">
        <f t="shared" ca="1" si="11"/>
        <v>pics\\Injir_4.jpg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7"/>
        <v>pics\\Injir_4.jpg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pics\\Injir_4.jpg</v>
      </c>
      <c r="AT35">
        <f t="shared" ca="1" si="8"/>
        <v>0.3015391598752255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sound\\Redkiy_plod.wav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10"/>
        <v>_Слоеный_ли_XXXXX?</v>
      </c>
      <c r="BD35" cm="1">
        <f t="array" aca="1" ref="BD35" ca="1">INDEX($L$34:$L$41,(RANK(AT3,$AT$2:$AT$9)))</f>
        <v>2042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VLOOKUP(B36,audio_list_stym!$A$3:$BP$18,43,FALSE)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VLOOKUP(B36,audio_list_stym!$A$3:$AJ$18,11,FALSE)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2003</v>
      </c>
      <c r="AD36" t="str">
        <f t="shared" ca="1" si="11"/>
        <v>pics\\Banan_3.jpg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7"/>
        <v>pics\\Banan_3.jpg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pics\\Banan_3.jpg</v>
      </c>
      <c r="AT36">
        <f t="shared" ca="1" si="8"/>
        <v>0.27854336199682628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10"/>
        <v>_Гнилой_ли_XXXXX?</v>
      </c>
      <c r="BD36" cm="1">
        <f t="array" aca="1" ref="BD36" ca="1">INDEX($L$34:$L$41,(RANK(AT4,$AT$2:$AT$9)))</f>
        <v>2043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VLOOKUP(B37,audio_list_stym!$A$3:$BP$18,43,FALSE)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VLOOKUP(B37,audio_list_stym!$A$3:$AJ$18,11,FALSE)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2006</v>
      </c>
      <c r="AD37" t="str">
        <f t="shared" ca="1" si="11"/>
        <v>pics\\Banan_6.jpg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7"/>
        <v>pics\\Banan_6.jpg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pics\\Banan_6.jpg</v>
      </c>
      <c r="AT37">
        <f t="shared" ca="1" si="8"/>
        <v>3.9093805756662214E-2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10"/>
        <v>_Бугристый_ли_XXXXX?</v>
      </c>
      <c r="BD37" cm="1">
        <f t="array" aca="1" ref="BD37" ca="1">INDEX($L$34:$L$41,(RANK(AT5,$AT$2:$AT$9)))</f>
        <v>2047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VLOOKUP(B38,audio_list_stym!$A$3:$BP$18,43,FALSE)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VLOOKUP(B38,audio_list_stym!$A$3:$AJ$18,11,FALSE)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2034</v>
      </c>
      <c r="AD38" t="str">
        <f t="shared" ca="1" si="11"/>
        <v>pics\\Limon_2.jpg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7"/>
        <v>pics\\Limon_2.jpg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pics\\Limon_2.jpg</v>
      </c>
      <c r="AT38">
        <f t="shared" ca="1" si="8"/>
        <v>0.58402783851226525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10"/>
        <v>_Черный_ли_XXXXX?</v>
      </c>
      <c r="BD38" cm="1">
        <f t="array" aca="1" ref="BD38" ca="1">INDEX($L$34:$L$41,(RANK(AT6,$AT$2:$AT$9)))</f>
        <v>2041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VLOOKUP(B39,audio_list_stym!$A$3:$BP$18,43,FALSE)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VLOOKUP(B39,audio_list_stym!$A$3:$AJ$18,11,FALSE)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2039</v>
      </c>
      <c r="AD39" t="str">
        <f t="shared" ca="1" si="11"/>
        <v>pics\\Limon_7.jpg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pics\\Limon_7.jpg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pics\\Limon_7.jpg</v>
      </c>
      <c r="AT39">
        <f t="shared" ca="1" si="8"/>
        <v>0.66936024347838374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10"/>
        <v>_Хрустящий_ли_XXXXX?</v>
      </c>
      <c r="BD39" cm="1">
        <f t="array" aca="1" ref="BD39" ca="1">INDEX($L$34:$L$41,(RANK(AT7,$AT$2:$AT$9)))</f>
        <v>2048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VLOOKUP(B40,audio_list_stym!$A$3:$BP$18,43,FALSE)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VLOOKUP(B40,audio_list_stym!$A$3:$AJ$18,11,FALSE)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2036</v>
      </c>
      <c r="AD40" t="str">
        <f t="shared" ca="1" si="11"/>
        <v>pics\\Limon_4.jpg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pics\\Limon_4.jpg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pics\\Limon_4.jpg</v>
      </c>
      <c r="AT40">
        <f t="shared" ca="1" si="8"/>
        <v>0.25025258543469653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10"/>
        <v>_Блестит_ли_XXXXX?</v>
      </c>
      <c r="BD40" cm="1">
        <f t="array" aca="1" ref="BD40" ca="1">INDEX($L$34:$L$41,(RANK(AT8,$AT$2:$AT$9)))</f>
        <v>2044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VLOOKUP(B41,audio_list_stym!$A$3:$BP$18,43,FALSE)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VLOOKUP(B41,audio_list_stym!$A$3:$AJ$18,11,FALSE)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2007</v>
      </c>
      <c r="AD41" t="str">
        <f t="shared" ca="1" si="11"/>
        <v>pics\\Banan_7.jpg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pics\\Banan_7.jpg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1"/>
        <v>pics\\Banan_7.jpg</v>
      </c>
      <c r="AT41">
        <f t="shared" ca="1" si="8"/>
        <v>2.3237987665398752E-2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10"/>
        <v>_Цитрусовый_ли_XXXXX?</v>
      </c>
      <c r="BD41" cm="1">
        <f t="array" aca="1" ref="BD41" ca="1">INDEX($L$34:$L$41,(RANK(AT9,$AT$2:$AT$9)))</f>
        <v>2045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VLOOKUP(B42,audio_list_stym!$A$3:$BP$18,43,FALSE)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VLOOKUP(B42,audio_list_stym!$A$3:$AJ$18,11,FALSE)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2187</v>
      </c>
      <c r="AD42" t="str">
        <f t="shared" ca="1" si="11"/>
        <v>pics\\dis1.jpg</v>
      </c>
      <c r="AE42" s="22" t="str">
        <f t="array" aca="1" ref="AE42" ca="1">IF(G42="экспл",INDEX(total_visual_stym!$C$146:$C$209,(RANK(total_visual_stym!E186,total_visual_stym!$E$146:$E$209))),0)</f>
        <v>pics\\dis1.jpg</v>
      </c>
      <c r="AF42" s="22" t="str">
        <f t="shared" si="22"/>
        <v/>
      </c>
      <c r="AG42" t="str">
        <f t="shared" ref="AG42:AG49" si="23">IF(OR(E42=11,E42=13),M42,"")</f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4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8"/>
        <v>0.94775198165539953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10"/>
        <v>На_экране_XXXXX._Он_чистый?</v>
      </c>
      <c r="BC42">
        <f>A42</f>
        <v>1206</v>
      </c>
      <c r="BD42" cm="1">
        <f t="array" aca="1" ref="BD42" ca="1">INDEX($L$42:$L$49,(RANK(AT2,$AT$2:$AT$9)))</f>
        <v>2006</v>
      </c>
      <c r="BE42" cm="1">
        <f t="array" aca="1" ref="BE42" ca="1">INDEX(BD2:BD17,(RANK(AT6,$AT$2:$AT17)))</f>
        <v>2058</v>
      </c>
      <c r="BF42" cm="1">
        <f t="array" aca="1" ref="BF42" ca="1">INDEX(BD26:BD41,(RANK(AT6,$AT$2:$AT$17)))</f>
        <v>2050</v>
      </c>
      <c r="BG42" cm="1">
        <f t="array" aca="1" ref="BG42" ca="1">INDEX(BD50:BD65,(RANK(AT6,$AT$2:$AT$17)))</f>
        <v>2010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VLOOKUP(B43,audio_list_stym!$A$3:$BP$18,43,FALSE)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VLOOKUP(B43,audio_list_stym!$A$3:$AJ$18,11,FALSE)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2199</v>
      </c>
      <c r="AD43" t="str">
        <f t="shared" ca="1" si="11"/>
        <v>pics\\dis56.jpg</v>
      </c>
      <c r="AE43" s="22" t="str">
        <f t="array" aca="1" ref="AE43" ca="1">IF(G43="экспл",INDEX(total_visual_stym!$C$146:$C$209,(RANK(total_visual_stym!E187,total_visual_stym!$E$146:$E$209))),0)</f>
        <v>pics\\dis56.jpg</v>
      </c>
      <c r="AF43" s="22" t="str">
        <f t="shared" si="22"/>
        <v/>
      </c>
      <c r="AG43" t="str">
        <f t="shared" si="23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4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8"/>
        <v>0.50650175757149496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10"/>
        <v>Посмотрите,_вот_XXXXX._Свежий_ли_он?</v>
      </c>
      <c r="BD43" cm="1">
        <f t="array" aca="1" ref="BD43" ca="1">INDEX($L$42:$L$49,(RANK(AT3,$AT$2:$AT$9)))</f>
        <v>2002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VLOOKUP(B44,audio_list_stym!$A$3:$BP$18,43,FALSE)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VLOOKUP(B44,audio_list_stym!$A$3:$AJ$18,11,FALSE)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2177</v>
      </c>
      <c r="AD44" t="str">
        <f t="shared" ca="1" si="11"/>
        <v>pics\\dis35.jpg</v>
      </c>
      <c r="AE44" s="22" t="str">
        <f t="array" aca="1" ref="AE44" ca="1">IF(G44="экспл",INDEX(total_visual_stym!$C$146:$C$209,(RANK(total_visual_stym!E188,total_visual_stym!$E$146:$E$209))),0)</f>
        <v>pics\\dis35.jpg</v>
      </c>
      <c r="AF44" s="22" t="str">
        <f t="shared" si="22"/>
        <v/>
      </c>
      <c r="AG44" t="str">
        <f t="shared" si="23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4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8"/>
        <v>0.76345818413186795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10"/>
        <v>Вот_XXXXX._Он_жаренный?</v>
      </c>
      <c r="BD44" cm="1">
        <f t="array" aca="1" ref="BD44" ca="1">INDEX($L$42:$L$49,(RANK(AT4,$AT$2:$AT$9)))</f>
        <v>2003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VLOOKUP(B45,audio_list_stym!$A$3:$BP$18,43,FALSE)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VLOOKUP(B45,audio_list_stym!$A$3:$AJ$18,11,FALSE)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2222</v>
      </c>
      <c r="AD45" t="str">
        <f t="shared" ca="1" si="11"/>
        <v>pics\\dis14.jpg</v>
      </c>
      <c r="AE45" s="22" t="str">
        <f t="array" aca="1" ref="AE45" ca="1">IF(G45="экспл",INDEX(total_visual_stym!$C$146:$C$209,(RANK(total_visual_stym!E189,total_visual_stym!$E$146:$E$209))),0)</f>
        <v>pics\\dis14.jpg</v>
      </c>
      <c r="AF45" s="22" t="str">
        <f t="shared" si="22"/>
        <v/>
      </c>
      <c r="AG45" t="str">
        <f t="shared" si="23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4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8"/>
        <v>0.81072175706485239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10"/>
        <v>Это_XXXXX._Сладкий_ли_он?</v>
      </c>
      <c r="BD45" cm="1">
        <f t="array" aca="1" ref="BD45" ca="1">INDEX($L$42:$L$49,(RANK(AT5,$AT$2:$AT$9)))</f>
        <v>2007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VLOOKUP(B46,audio_list_stym!$A$3:$BP$18,43,FALSE)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VLOOKUP(B46,audio_list_stym!$A$3:$AJ$18,11,FALSE)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2180</v>
      </c>
      <c r="AD46" t="str">
        <f t="shared" ca="1" si="11"/>
        <v>pics\\dis4.jpg</v>
      </c>
      <c r="AE46" s="22" t="str">
        <f t="array" aca="1" ref="AE46" ca="1">IF(G46="экспл",INDEX(total_visual_stym!$C$146:$C$209,(RANK(total_visual_stym!E190,total_visual_stym!$E$146:$E$209))),0)</f>
        <v>pics\\dis4.jpg</v>
      </c>
      <c r="AF46" s="22" t="str">
        <f t="shared" si="22"/>
        <v/>
      </c>
      <c r="AG46" t="str">
        <f t="shared" si="23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4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8"/>
        <v>3.2603901948163649E-2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10"/>
        <v>На_картинке_XXXXX._Влажный_ли_он?</v>
      </c>
      <c r="BD46" cm="1">
        <f t="array" aca="1" ref="BD46" ca="1">INDEX($L$42:$L$49,(RANK(AT6,$AT$2:$AT$9)))</f>
        <v>2001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VLOOKUP(B47,audio_list_stym!$A$3:$BP$18,43,FALSE)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VLOOKUP(B47,audio_list_stym!$A$3:$AJ$18,11,FALSE)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2170</v>
      </c>
      <c r="AD47" t="str">
        <f t="shared" ca="1" si="11"/>
        <v>pics\\dis36.jpg</v>
      </c>
      <c r="AE47" s="22" t="str">
        <f t="array" aca="1" ref="AE47" ca="1">IF(G47="экспл",INDEX(total_visual_stym!$C$146:$C$209,(RANK(total_visual_stym!E191,total_visual_stym!$E$146:$E$209))),0)</f>
        <v>pics\\dis36.jpg</v>
      </c>
      <c r="AF47" s="22" t="str">
        <f t="shared" si="22"/>
        <v/>
      </c>
      <c r="AG47" t="str">
        <f t="shared" si="23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4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8"/>
        <v>6.8076843317101954E-2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sound\\Redkiy_plod.wav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10"/>
        <v>На_мониторе_XXXXX._Он_съедобный?</v>
      </c>
      <c r="BD47" cm="1">
        <f t="array" aca="1" ref="BD47" ca="1">INDEX($L$42:$L$49,(RANK(AT7,$AT$2:$AT$9)))</f>
        <v>2008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VLOOKUP(B48,audio_list_stym!$A$3:$BP$18,43,FALSE)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VLOOKUP(B48,audio_list_stym!$A$3:$AJ$18,11,FALSE)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2198</v>
      </c>
      <c r="AD48" t="str">
        <f t="shared" ca="1" si="11"/>
        <v>pics\\dis42.jpg</v>
      </c>
      <c r="AE48" s="22" t="str">
        <f t="array" aca="1" ref="AE48" ca="1">IF(G48="экспл",INDEX(total_visual_stym!$C$146:$C$209,(RANK(total_visual_stym!E192,total_visual_stym!$E$146:$E$209))),0)</f>
        <v>pics\\dis42.jpg</v>
      </c>
      <c r="AF48" s="22" t="str">
        <f t="shared" si="22"/>
        <v/>
      </c>
      <c r="AG48" t="str">
        <f t="shared" si="23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4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8"/>
        <v>0.7077417183815804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10"/>
        <v>Перед_Вами_XXXXX._Сиреневый_ли_он?</v>
      </c>
      <c r="BD48" cm="1">
        <f t="array" aca="1" ref="BD48" ca="1">INDEX($L$42:$L$49,(RANK(AT8,$AT$2:$AT$9)))</f>
        <v>2004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VLOOKUP(B49,audio_list_stym!$A$3:$BP$18,43,FALSE)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VLOOKUP(B49,audio_list_stym!$A$3:$AJ$18,11,FALSE)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2213</v>
      </c>
      <c r="AD49" t="str">
        <f t="shared" ca="1" si="11"/>
        <v>pics\\dis49.jpg</v>
      </c>
      <c r="AE49" s="22" t="str">
        <f t="array" aca="1" ref="AE49" ca="1">IF(G49="экспл",INDEX(total_visual_stym!$C$146:$C$209,(RANK(total_visual_stym!E193,total_visual_stym!$E$146:$E$209))),0)</f>
        <v>pics\\dis49.jpg</v>
      </c>
      <c r="AF49" s="22" t="str">
        <f t="shared" si="22"/>
        <v/>
      </c>
      <c r="AG49" t="str">
        <f t="shared" si="23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4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8"/>
        <v>0.58735145861532456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sound\\Noviy_plod.wav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10"/>
        <v>Вы_видите_XXXXX._Он_репчатый?</v>
      </c>
      <c r="BD49" cm="1">
        <f t="array" aca="1" ref="BD49" ca="1">INDEX($L$42:$L$49,(RANK(AT9,$AT$2:$AT$9)))</f>
        <v>2005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VLOOKUP(B50,audio_list_stym!$A$3:$BP$18,43,FALSE)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VLOOKUP(B50,audio_list_stym!$A$3:$AJ$18,11,FALSE)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2049</v>
      </c>
      <c r="AD50" t="str">
        <f t="shared" ca="1" si="11"/>
        <v>pics\\Redis_1.jpg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pics\\Redis_1.jpg</v>
      </c>
      <c r="AH50" t="str">
        <f t="shared" si="3"/>
        <v>sound\\Tropic</v>
      </c>
      <c r="AS50" t="str">
        <f ca="1">IF(AH50="sound\\Tropic",AQ2,"")</f>
        <v>pics\\Redis_1.jpg</v>
      </c>
      <c r="AT50">
        <f t="shared" ca="1" si="8"/>
        <v>0.79515297658790363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10"/>
        <v>_Коричневый_ли_ФИНИК?</v>
      </c>
      <c r="BC50">
        <f>A50</f>
        <v>1207</v>
      </c>
      <c r="BD50" cm="1">
        <f t="array" aca="1" ref="BD50" ca="1">INDEX($L$50:$L$57,(RANK(AT2,$AT$2:$AT$9)))</f>
        <v>2014</v>
      </c>
      <c r="BE50" cm="1">
        <f t="array" aca="1" ref="BE50" ca="1">INDEX(BD2:BD17,(RANK(AT7,$AT$2:$AT$17)))</f>
        <v>2040</v>
      </c>
      <c r="BF50" cm="1">
        <f t="array" aca="1" ref="BF50" ca="1">INDEX(BD18:BD49,(RANK(AT7,$AT$2:$AT$17)))</f>
        <v>2056</v>
      </c>
      <c r="BG50" cm="1">
        <f t="array" aca="1" ref="BG50" ca="1">INDEX(BD58:BD65,(RANK(AT7,$AT$2:$AT$9)))</f>
        <v>2021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VLOOKUP(B51,audio_list_stym!$A$3:$BP$18,43,FALSE)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VLOOKUP(B51,audio_list_stym!$A$3:$AJ$18,11,FALSE)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2167</v>
      </c>
      <c r="AD51" t="str">
        <f t="shared" ca="1" si="11"/>
        <v>pics\\Tikva_7.jpg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pics\\Tikva_7.jpg</v>
      </c>
      <c r="AH51" t="str">
        <f t="shared" si="3"/>
        <v>sound\\Tropic</v>
      </c>
      <c r="AS51" t="str">
        <f t="shared" ref="AS51:AS57" ca="1" si="25">IF(AH51="sound\\Tropic",AQ3,"")</f>
        <v>pics\\Tikva_7.jpg</v>
      </c>
      <c r="AT51">
        <f t="shared" ca="1" si="8"/>
        <v>0.7062625467670105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10"/>
        <v>_Сахаристый_ли_ФИНИК?</v>
      </c>
      <c r="BD51" cm="1">
        <f t="array" aca="1" ref="BD51" ca="1">INDEX($L$50:$L$57,(RANK(AT3,$AT$2:$AT$9)))</f>
        <v>2010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VLOOKUP(B52,audio_list_stym!$A$3:$BP$18,43,FALSE)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VLOOKUP(B52,audio_list_stym!$A$3:$AJ$18,11,FALSE)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2163</v>
      </c>
      <c r="AD52" t="str">
        <f t="shared" ca="1" si="11"/>
        <v>pics\\Tikva_3.jpg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pics\\Tikva_3.jpg</v>
      </c>
      <c r="AH52" t="str">
        <f t="shared" si="3"/>
        <v>sound\\Tropic</v>
      </c>
      <c r="AS52" t="str">
        <f t="shared" ca="1" si="25"/>
        <v>pics\\Tikva_3.jpg</v>
      </c>
      <c r="AT52">
        <f t="shared" ca="1" si="8"/>
        <v>0.74339130435951184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10"/>
        <v>_Скользкий_ли_ФИНИК?</v>
      </c>
      <c r="BD52" cm="1">
        <f t="array" aca="1" ref="BD52" ca="1">INDEX($L$50:$L$57,(RANK(AT4,$AT$2:$AT$9)))</f>
        <v>2011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VLOOKUP(B53,audio_list_stym!$A$3:$BP$18,43,FALSE)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VLOOKUP(B53,audio_list_stym!$A$3:$AJ$18,11,FALSE)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2168</v>
      </c>
      <c r="AD53" t="str">
        <f t="shared" ca="1" si="11"/>
        <v>pics\\Tikva_8.jpg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pics\\Tikva_8.jpg</v>
      </c>
      <c r="AH53" t="str">
        <f t="shared" si="3"/>
        <v>sound\\Tropic</v>
      </c>
      <c r="AS53" t="str">
        <f t="shared" ca="1" si="25"/>
        <v>pics\\Tikva_8.jpg</v>
      </c>
      <c r="AT53">
        <f t="shared" ca="1" si="8"/>
        <v>0.31113959816992209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10"/>
        <v>_Ломкий_ли_ФИНИК?</v>
      </c>
      <c r="BD53" cm="1">
        <f t="array" aca="1" ref="BD53" ca="1">INDEX($L$50:$L$57,(RANK(AT5,$AT$2:$AT$9)))</f>
        <v>2015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VLOOKUP(B54,audio_list_stym!$A$3:$BP$18,43,FALSE)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VLOOKUP(B54,audio_list_stym!$A$3:$AJ$18,11,FALSE)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2165</v>
      </c>
      <c r="AD54" t="str">
        <f t="shared" ca="1" si="11"/>
        <v>pics\\Tikva_5.jpg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pics\\Tikva_5.jpg</v>
      </c>
      <c r="AH54" t="str">
        <f t="shared" si="3"/>
        <v>sound\\Tropic</v>
      </c>
      <c r="AI54" s="11"/>
      <c r="AS54" t="str">
        <f t="shared" ca="1" si="25"/>
        <v>pics\\Tikva_5.jpg</v>
      </c>
      <c r="AT54">
        <f t="shared" ca="1" si="8"/>
        <v>0.87593341245331757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sound\\Noviy_plod.wav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10"/>
        <v>_Мохнатый_ли_ФИНИК?</v>
      </c>
      <c r="BD54" cm="1">
        <f t="array" aca="1" ref="BD54" ca="1">INDEX($L$50:$L$57,(RANK(AT6,$AT$2:$AT$9)))</f>
        <v>2009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VLOOKUP(B55,audio_list_stym!$A$3:$BP$18,43,FALSE)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VLOOKUP(B55,audio_list_stym!$A$3:$AJ$18,11,FALSE)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2020</v>
      </c>
      <c r="AD55" t="str">
        <f t="shared" ca="1" si="11"/>
        <v>pics\\Goroh_4.jpg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pics\\Goroh_4.jpg</v>
      </c>
      <c r="AH55" t="str">
        <f t="shared" si="3"/>
        <v>sound\\Tropic</v>
      </c>
      <c r="AS55" t="str">
        <f t="shared" ca="1" si="25"/>
        <v>pics\\Goroh_4.jpg</v>
      </c>
      <c r="AT55">
        <f t="shared" ca="1" si="8"/>
        <v>0.79163555367191174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10"/>
        <v>_Сморщенный_ли_ФИНИК?</v>
      </c>
      <c r="BD55" cm="1">
        <f t="array" aca="1" ref="BD55" ca="1">INDEX($L$50:$L$57,(RANK(AT7,$AT$2:$AT$9)))</f>
        <v>2016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VLOOKUP(B56,audio_list_stym!$A$3:$BP$18,43,FALSE)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VLOOKUP(B56,audio_list_stym!$A$3:$AJ$18,11,FALSE)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2018</v>
      </c>
      <c r="AD56" t="str">
        <f t="shared" ca="1" si="11"/>
        <v>pics\\Goroh_2.jpg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pics\\Goroh_2.jpg</v>
      </c>
      <c r="AH56" t="str">
        <f t="shared" si="3"/>
        <v>sound\\Tropic</v>
      </c>
      <c r="AS56" t="str">
        <f t="shared" ca="1" si="25"/>
        <v>pics\\Goroh_2.jpg</v>
      </c>
      <c r="AT56">
        <f t="shared" ca="1" si="8"/>
        <v>7.2348754083173872E-2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10"/>
        <v>_С_косточкой_ли_ФИНИК?</v>
      </c>
      <c r="BD56" cm="1">
        <f t="array" aca="1" ref="BD56" ca="1">INDEX($L$50:$L$57,(RANK(AT8,$AT$2:$AT$9)))</f>
        <v>2012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VLOOKUP(B57,audio_list_stym!$A$3:$BP$18,43,FALSE)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VLOOKUP(B57,audio_list_stym!$A$3:$AJ$18,11,FALSE)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2051</v>
      </c>
      <c r="AD57" t="str">
        <f t="shared" ca="1" si="11"/>
        <v>pics\\Redis_3.jpg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pics\\Redis_3.jpg</v>
      </c>
      <c r="AH57" t="str">
        <f t="shared" si="3"/>
        <v>sound\\Tropic</v>
      </c>
      <c r="AI57" s="11"/>
      <c r="AS57" t="str">
        <f t="shared" ca="1" si="25"/>
        <v>pics\\Redis_3.jpg</v>
      </c>
      <c r="AT57">
        <f t="shared" ca="1" si="8"/>
        <v>0.837356909833191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10"/>
        <v>_Треугольный_ли_ФИНИК?</v>
      </c>
      <c r="BD57" cm="1">
        <f t="array" aca="1" ref="BD57" ca="1">INDEX($L$50:$L$57,(RANK(AT9,$AT$2:$AT$9)))</f>
        <v>2013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VLOOKUP(B58,audio_list_stym!$A$3:$BP$18,43,FALSE)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VLOOKUP(B58,audio_list_stym!$A$3:$AJ$18,11,FALSE)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2185</v>
      </c>
      <c r="AD58" t="str">
        <f t="shared" ca="1" si="11"/>
        <v>pics\\dis31.jpg</v>
      </c>
      <c r="AE58" s="22" t="str">
        <f t="array" aca="1" ref="AE58" ca="1">IF(G58="экспл",INDEX(total_visual_stym!$C$146:$C$209,(RANK(total_visual_stym!E202,total_visual_stym!$E$146:$E$209))),0)</f>
        <v>pics\\dis31.jpg</v>
      </c>
      <c r="AF58" s="22" t="str">
        <f t="shared" ref="AF58:AF65" si="26">IF(ISTEXT(AR58),AR58,IF(ISTEXT(AS58),AS58,""))</f>
        <v/>
      </c>
      <c r="AG58" t="str">
        <f t="shared" ref="AG58:AG65" si="27">IF(OR(E58=11,E58=13),M58,"")</f>
        <v>pics\\Goroh_1.jpg</v>
      </c>
      <c r="AH58">
        <f t="shared" si="3"/>
        <v>0</v>
      </c>
      <c r="AI58" s="11"/>
      <c r="AT58">
        <f t="shared" ca="1" si="8"/>
        <v>0.53075909048019099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10"/>
        <v>На_экране_ГОРОХ._Рыхлый_ли_он?</v>
      </c>
      <c r="BC58">
        <f>A58</f>
        <v>1208</v>
      </c>
      <c r="BD58" cm="1">
        <f t="array" aca="1" ref="BD58" ca="1">INDEX($L$58:$L$65,(RANK(AT2,$AT$2:$AT$9)))</f>
        <v>2022</v>
      </c>
      <c r="BE58" cm="1">
        <f t="array" aca="1" ref="BE58" ca="1">INDEX(BD2:BD17,(RANK(AT8,$AT$2:$AT$17)))</f>
        <v>2061</v>
      </c>
      <c r="BF58" cm="1">
        <f t="array" aca="1" ref="BF58" ca="1">INDEX(BD18:BD33,(RANK(AT8,$AT$2:$AT$17)))</f>
        <v>2029</v>
      </c>
      <c r="BG58" cm="1">
        <f t="array" aca="1" ref="BG58" ca="1">INDEX(BD42:BD57,(RANK(AT8,$AT$2:$AT$9)))</f>
        <v>2007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VLOOKUP(B59,audio_list_stym!$A$3:$BP$18,43,FALSE)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VLOOKUP(B59,audio_list_stym!$A$3:$AJ$18,11,FALSE)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2227</v>
      </c>
      <c r="AD59" t="str">
        <f t="shared" ca="1" si="11"/>
        <v>pics\\dis39.jpg</v>
      </c>
      <c r="AE59" s="22" t="str">
        <f t="array" aca="1" ref="AE59" ca="1">IF(G59="экспл",INDEX(total_visual_stym!$C$146:$C$209,(RANK(total_visual_stym!E203,total_visual_stym!$E$146:$E$209))),0)</f>
        <v>pics\\dis39.jpg</v>
      </c>
      <c r="AF59" s="22" t="str">
        <f t="shared" si="26"/>
        <v/>
      </c>
      <c r="AG59" t="str">
        <f t="shared" si="27"/>
        <v>pics\\Goroh_2.jpg</v>
      </c>
      <c r="AH59">
        <f t="shared" si="3"/>
        <v>0</v>
      </c>
      <c r="AT59">
        <f t="shared" ca="1" si="8"/>
        <v>0.71051840025310875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10"/>
        <v>Посмотрите,_вот_ГОРОХ._Он_в_стручке?</v>
      </c>
      <c r="BD59" cm="1">
        <f t="array" aca="1" ref="BD59" ca="1">INDEX($L$58:$L$65,(RANK(AT3,$AT$2:$AT$9)))</f>
        <v>2018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VLOOKUP(B60,audio_list_stym!$A$3:$BP$18,43,FALSE)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VLOOKUP(B60,audio_list_stym!$A$3:$AJ$18,11,FALSE)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2172</v>
      </c>
      <c r="AD60" t="str">
        <f t="shared" ca="1" si="11"/>
        <v>pics\\dis23.jpg</v>
      </c>
      <c r="AE60" s="22" t="str">
        <f t="array" aca="1" ref="AE60" ca="1">IF(G60="экспл",INDEX(total_visual_stym!$C$146:$C$209,(RANK(total_visual_stym!E204,total_visual_stym!$E$146:$E$209))),0)</f>
        <v>pics\\dis23.jpg</v>
      </c>
      <c r="AF60" s="22" t="str">
        <f t="shared" si="26"/>
        <v/>
      </c>
      <c r="AG60" t="str">
        <f t="shared" si="27"/>
        <v>pics\\Goroh_3.jpg</v>
      </c>
      <c r="AH60">
        <f t="shared" si="3"/>
        <v>0</v>
      </c>
      <c r="AT60">
        <f t="shared" ca="1" si="8"/>
        <v>8.7389856989921633E-2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10"/>
        <v>Вот_ГОРОХ._Ядовитый_ли_он?</v>
      </c>
      <c r="BD60" cm="1">
        <f t="array" aca="1" ref="BD60" ca="1">INDEX($L$58:$L$65,(RANK(AT4,$AT$2:$AT$9)))</f>
        <v>2019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VLOOKUP(B61,audio_list_stym!$A$3:$BP$18,43,FALSE)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VLOOKUP(B61,audio_list_stym!$A$3:$AJ$18,11,FALSE)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2224</v>
      </c>
      <c r="AD61" t="str">
        <f t="shared" ca="1" si="11"/>
        <v>pics\\dis29.jpg</v>
      </c>
      <c r="AE61" s="22" t="str">
        <f t="array" aca="1" ref="AE61" ca="1">IF(G61="экспл",INDEX(total_visual_stym!$C$146:$C$209,(RANK(total_visual_stym!E205,total_visual_stym!$E$146:$E$209))),0)</f>
        <v>pics\\dis29.jpg</v>
      </c>
      <c r="AF61" s="22" t="str">
        <f t="shared" si="26"/>
        <v/>
      </c>
      <c r="AG61" t="str">
        <f t="shared" si="27"/>
        <v>pics\\Goroh_4.jpg</v>
      </c>
      <c r="AH61">
        <f t="shared" si="3"/>
        <v>0</v>
      </c>
      <c r="AT61">
        <f t="shared" ca="1" si="8"/>
        <v>0.11621295305585799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10"/>
        <v>Это_ГОРОХ._Он_полосатый?</v>
      </c>
      <c r="BD61" cm="1">
        <f t="array" aca="1" ref="BD61" ca="1">INDEX($L$58:$L$65,(RANK(AT5,$AT$2:$AT$9)))</f>
        <v>2023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VLOOKUP(B62,audio_list_stym!$A$3:$BP$18,43,FALSE)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VLOOKUP(B62,audio_list_stym!$A$3:$AJ$18,11,FALSE)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2231</v>
      </c>
      <c r="AD62" t="str">
        <f t="shared" ca="1" si="11"/>
        <v>pics\\dis12.jpg</v>
      </c>
      <c r="AE62" s="22" t="str">
        <f t="array" aca="1" ref="AE62" ca="1">IF(G62="экспл",INDEX(total_visual_stym!$C$146:$C$209,(RANK(total_visual_stym!E206,total_visual_stym!$E$146:$E$209))),0)</f>
        <v>pics\\dis12.jpg</v>
      </c>
      <c r="AF62" s="22" t="str">
        <f t="shared" si="26"/>
        <v/>
      </c>
      <c r="AG62" t="str">
        <f t="shared" si="27"/>
        <v>pics\\Goroh_5.jpg</v>
      </c>
      <c r="AH62">
        <f t="shared" si="3"/>
        <v>0</v>
      </c>
      <c r="AT62">
        <f t="shared" ca="1" si="8"/>
        <v>0.84700157105901985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sound\\Noviy_plod.wav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10"/>
        <v>На_картинке_ГОРОХ._Он_плоский?</v>
      </c>
      <c r="BD62" cm="1">
        <f t="array" aca="1" ref="BD62" ca="1">INDEX($L$58:$L$65,(RANK(AT6,$AT$2:$AT$9)))</f>
        <v>2017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VLOOKUP(B63,audio_list_stym!$A$3:$BP$18,43,FALSE)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VLOOKUP(B63,audio_list_stym!$A$3:$AJ$18,11,FALSE)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2169</v>
      </c>
      <c r="AD63" t="str">
        <f t="shared" ca="1" si="11"/>
        <v>pics\\dis6.jpg</v>
      </c>
      <c r="AE63" s="22" t="str">
        <f t="array" aca="1" ref="AE63" ca="1">IF(G63="экспл",INDEX(total_visual_stym!$C$146:$C$209,(RANK(total_visual_stym!E207,total_visual_stym!$E$146:$E$209))),0)</f>
        <v>pics\\dis6.jpg</v>
      </c>
      <c r="AF63" s="22" t="str">
        <f t="shared" si="26"/>
        <v/>
      </c>
      <c r="AG63" t="str">
        <f t="shared" si="27"/>
        <v>pics\\Goroh_6.jpg</v>
      </c>
      <c r="AH63">
        <f t="shared" si="3"/>
        <v>0</v>
      </c>
      <c r="AT63">
        <f t="shared" ca="1" si="8"/>
        <v>0.41180245892722334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10"/>
        <v>На_мониторе_ГОРОХ._Он_толченый?</v>
      </c>
      <c r="BD63" cm="1">
        <f t="array" aca="1" ref="BD63" ca="1">INDEX($L$58:$L$65,(RANK(AT7,$AT$2:$AT$9)))</f>
        <v>2024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VLOOKUP(B64,audio_list_stym!$A$3:$BP$18,43,FALSE)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VLOOKUP(B64,audio_list_stym!$A$3:$AJ$18,11,FALSE)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2208</v>
      </c>
      <c r="AD64" t="str">
        <f t="shared" ca="1" si="11"/>
        <v>pics\\dis45.jpg</v>
      </c>
      <c r="AE64" s="22" t="str">
        <f t="array" aca="1" ref="AE64" ca="1">IF(G64="экспл",INDEX(total_visual_stym!$C$146:$C$209,(RANK(total_visual_stym!E208,total_visual_stym!$E$146:$E$209))),0)</f>
        <v>pics\\dis45.jpg</v>
      </c>
      <c r="AF64" s="22" t="str">
        <f t="shared" si="26"/>
        <v/>
      </c>
      <c r="AG64" t="str">
        <f t="shared" si="27"/>
        <v>pics\\Goroh_7.jpg</v>
      </c>
      <c r="AH64">
        <f t="shared" si="3"/>
        <v>0</v>
      </c>
      <c r="AI64" s="11"/>
      <c r="AT64">
        <f t="shared" ca="1" si="8"/>
        <v>0.71654137025972897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10"/>
        <v>Перед_Вами_ГОРОХ._Зеленый_ли_он?</v>
      </c>
      <c r="BD64" cm="1">
        <f t="array" aca="1" ref="BD64" ca="1">INDEX($L$58:$L$65,(RANK(AT8,$AT$2:$AT$9)))</f>
        <v>2020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VLOOKUP(B65,audio_list_stym!$A$3:$BP$18,43,FALSE)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VLOOKUP(B65,audio_list_stym!$A$3:$AJ$18,11,FALSE)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2223</v>
      </c>
      <c r="AD65" t="str">
        <f t="shared" ca="1" si="11"/>
        <v>pics\\dis15.jpg</v>
      </c>
      <c r="AE65" s="22" t="str">
        <f t="array" aca="1" ref="AE65" ca="1">IF(G65="экспл",INDEX(total_visual_stym!$C$146:$C$209,(RANK(total_visual_stym!E209,total_visual_stym!$E$146:$E$209))),0)</f>
        <v>pics\\dis15.jpg</v>
      </c>
      <c r="AF65" s="22" t="str">
        <f t="shared" si="26"/>
        <v/>
      </c>
      <c r="AG65" t="str">
        <f t="shared" si="27"/>
        <v>pics\\Goroh_8.jpg</v>
      </c>
      <c r="AH65">
        <f t="shared" si="3"/>
        <v>0</v>
      </c>
      <c r="AT65">
        <f t="shared" ca="1" si="8"/>
        <v>0.63206833376082372</v>
      </c>
      <c r="AU65" t="s">
        <v>697</v>
      </c>
      <c r="AV65" t="str">
        <f t="shared" ca="1" si="9"/>
        <v>sound\\Noviy_plod.wav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10"/>
        <v>Вы_видите_ГОРОХ._Легкий_ли_он?</v>
      </c>
      <c r="BD65" cm="1">
        <f t="array" aca="1" ref="BD65" ca="1">INDEX($L$58:$L$65,(RANK(AT9,$AT$2:$AT$9)))</f>
        <v>2021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VLOOKUP(B66,audio_list_stym!$A$3:$BP$18,43,FALSE)</f>
        <v>16</v>
      </c>
      <c r="F66" t="str">
        <f>VLOOKUP(E66,metki!$A$2:$B$9,2,FALSE)</f>
        <v>импл_новые_без_названия</v>
      </c>
      <c r="G66" t="str">
        <f t="shared" ref="G66:G129" si="28">LEFT(F66,5)</f>
        <v>импл_</v>
      </c>
      <c r="H66" t="str">
        <f>VLOOKUP(B66,audio_list_stym!$A$3:$AJ$18,11,FALSE)</f>
        <v>Gac</v>
      </c>
      <c r="I66" t="s">
        <v>688</v>
      </c>
      <c r="J66" t="str">
        <f t="shared" ref="J66:J129" si="29">H66&amp;I66</f>
        <v>Gac_1</v>
      </c>
      <c r="L66">
        <f>VLOOKUP(J66,total_visual_stym!$A$2:$D$129,2,FALSE)</f>
        <v>2089</v>
      </c>
      <c r="M66" t="str">
        <f>VLOOKUP(J66,total_visual_stym!$A$2:$D$129,3,FALSE)</f>
        <v>pics\\Gac_1.jpg</v>
      </c>
      <c r="N66">
        <f>VLOOKUP(J66,total_visual_stym!$A$1:$D$129,4,FALSE)</f>
        <v>211</v>
      </c>
      <c r="P66">
        <f>IF(G66="экспл",0,IF(G66="импл_",VLOOKUP(J66,quest_импл!$A$1:$J$129,7,FALSE),0))</f>
        <v>249</v>
      </c>
      <c r="Q66" t="str">
        <f>IF(G66="экспл",0,IF(G66="импл_",VLOOKUP(J66,quest_импл!$A$1:$J$129,8,FALSE),0))</f>
        <v>sound\\Ispachkan_li.wav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нет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2015</v>
      </c>
      <c r="AD66" t="str">
        <f t="shared" ca="1" si="11"/>
        <v>pics\\Finik_7.jpg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74" ca="1" si="30">AS66</f>
        <v>pics\\Finik_7.jpg</v>
      </c>
      <c r="AI66" t="s">
        <v>67</v>
      </c>
      <c r="AO66">
        <f ca="1">RAND()</f>
        <v>0.74417416459672159</v>
      </c>
      <c r="AP66" t="str">
        <f ca="1">INDEX($AI$66:$AI$129,(RANK(AO66,$AO$66:$AO$129)))</f>
        <v>pics\\Finik_7.jpg</v>
      </c>
      <c r="AR66" t="str">
        <f>IF(AH66="sound\\Ogorod",AP18,"")</f>
        <v/>
      </c>
      <c r="AS66" t="str">
        <f ca="1">IF(G66="импл_",AP66,"")</f>
        <v>pics\\Finik_7.jpg</v>
      </c>
      <c r="AT66">
        <f t="shared" ref="AT66:AT129" ca="1" si="31">RAND()</f>
        <v>0.44158363993179783</v>
      </c>
      <c r="AU66" t="s">
        <v>697</v>
      </c>
      <c r="AV66" t="str">
        <f t="shared" ref="AV66:AV129" ca="1" si="32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_Испачкан_ли_</v>
      </c>
      <c r="BB66" t="str">
        <f t="shared" ref="BB66:BB129" si="33">IF(G66="экспл",AY66&amp;AX66&amp;"."&amp;AZ66,IF(G66="импл_",BA66&amp;AX66&amp;"?"))</f>
        <v>_Испачкан_ли_XXXXX?</v>
      </c>
      <c r="BC66">
        <f>A66</f>
        <v>1209</v>
      </c>
      <c r="BD66" cm="1">
        <f t="array" aca="1" ref="BD66" ca="1">INDEX(L66:L73,(RANK(AT2,$AT$2:$AT$9)))</f>
        <v>2094</v>
      </c>
      <c r="BE66" cm="1">
        <f t="array" aca="1" ref="BE66" ca="1">INDEX(BD74:BD89,(RANK(AT2,$AT$2:$AT$7)))</f>
        <v>2119</v>
      </c>
      <c r="BF66" cm="1">
        <f t="array" aca="1" ref="BF66" ca="1">INDEX(BD90:BD113,(RANK(AT2,$AT$2:$AT$17)))</f>
        <v>2147</v>
      </c>
      <c r="BG66" cm="1">
        <f t="array" aca="1" ref="BG66" ca="1">INDEX(BD114:BD129,(RANK(AT2,$AT$2:$AT$17)))</f>
        <v>2083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VLOOKUP(B67,audio_list_stym!$A$3:$BP$18,43,FALSE)</f>
        <v>16</v>
      </c>
      <c r="F67" t="str">
        <f>VLOOKUP(E67,metki!$A$2:$B$9,2,FALSE)</f>
        <v>импл_новые_без_названия</v>
      </c>
      <c r="G67" t="str">
        <f t="shared" si="28"/>
        <v>импл_</v>
      </c>
      <c r="H67" t="str">
        <f>VLOOKUP(B67,audio_list_stym!$A$3:$AJ$18,11,FALSE)</f>
        <v>Gac</v>
      </c>
      <c r="I67" t="s">
        <v>689</v>
      </c>
      <c r="J67" t="str">
        <f t="shared" si="29"/>
        <v>Gac_2</v>
      </c>
      <c r="L67">
        <f>VLOOKUP(J67,total_visual_stym!$A$2:$D$129,2,FALSE)</f>
        <v>2090</v>
      </c>
      <c r="M67" t="str">
        <f>VLOOKUP(J67,total_visual_stym!$A$2:$D$129,3,FALSE)</f>
        <v>pics\\Gac_2.jpg</v>
      </c>
      <c r="N67">
        <f>VLOOKUP(J67,total_visual_stym!$A$1:$D$129,4,FALSE)</f>
        <v>211</v>
      </c>
      <c r="P67">
        <f>IF(G67="экспл",0,IF(G67="импл_",VLOOKUP(J67,quest_импл!$A$1:$J$129,7,FALSE),0))</f>
        <v>250</v>
      </c>
      <c r="Q67" t="str">
        <f>IF(G67="экспл",0,IF(G67="импл_",VLOOKUP(J67,quest_импл!$A$1:$J$129,8,FALSE),0))</f>
        <v>sound\\Farshirovanniy_li.wav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нет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2039</v>
      </c>
      <c r="AD67" t="str">
        <f t="shared" ref="AD67:AD74" ca="1" si="34">IF(ISTEXT(AE67),AE67,IF(ISTEXT(AF67),AF67,""))</f>
        <v>pics\\Limon_7.jpg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30"/>
        <v>pics\\Limon_7.jpg</v>
      </c>
      <c r="AI67" t="s">
        <v>68</v>
      </c>
      <c r="AO67">
        <f t="shared" ref="AO67:AO129" ca="1" si="35">RAND()</f>
        <v>0.37193855185598879</v>
      </c>
      <c r="AP67" t="str">
        <f t="shared" ref="AP67:AP129" ca="1" si="36">INDEX($AI$66:$AI$129,(RANK(AO67,$AO$66:$AO$129)))</f>
        <v>pics\\Limon_7.jpg</v>
      </c>
      <c r="AR67" t="str">
        <f t="shared" ref="AR67:AR73" si="37">IF(AH67="sound\\Ogorod",AP19,"")</f>
        <v/>
      </c>
      <c r="AS67" t="str">
        <f t="shared" ref="AS67:AS129" ca="1" si="38">IF(G67="импл_",AP67,"")</f>
        <v>pics\\Limon_7.jpg</v>
      </c>
      <c r="AT67">
        <f t="shared" ca="1" si="31"/>
        <v>0.97340475912939273</v>
      </c>
      <c r="AU67" t="s">
        <v>697</v>
      </c>
      <c r="AV67" t="str">
        <f t="shared" ca="1" si="32"/>
        <v>sound\\Noviy_plod.wav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_Фаршированный_ли_</v>
      </c>
      <c r="BB67" t="str">
        <f t="shared" si="33"/>
        <v>_Фаршированный_ли_XXXXX?</v>
      </c>
      <c r="BD67" cm="1">
        <f t="array" aca="1" ref="BD67" ca="1">INDEX(L67:L74,(RANK(AT3,$AT$2:$AT$9)))</f>
        <v>2091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VLOOKUP(B68,audio_list_stym!$A$3:$BP$18,43,FALSE)</f>
        <v>16</v>
      </c>
      <c r="F68" t="str">
        <f>VLOOKUP(E68,metki!$A$2:$B$9,2,FALSE)</f>
        <v>импл_новые_без_названия</v>
      </c>
      <c r="G68" t="str">
        <f t="shared" si="28"/>
        <v>импл_</v>
      </c>
      <c r="H68" t="str">
        <f>VLOOKUP(B68,audio_list_stym!$A$3:$AJ$18,11,FALSE)</f>
        <v>Gac</v>
      </c>
      <c r="I68" t="s">
        <v>690</v>
      </c>
      <c r="J68" t="str">
        <f t="shared" si="29"/>
        <v>Gac_3</v>
      </c>
      <c r="L68">
        <f>VLOOKUP(J68,total_visual_stym!$A$2:$D$129,2,FALSE)</f>
        <v>2091</v>
      </c>
      <c r="M68" t="str">
        <f>VLOOKUP(J68,total_visual_stym!$A$2:$D$129,3,FALSE)</f>
        <v>pics\\Gac_3.jpg</v>
      </c>
      <c r="N68">
        <f>VLOOKUP(J68,total_visual_stym!$A$1:$D$129,4,FALSE)</f>
        <v>211</v>
      </c>
      <c r="P68">
        <f>IF(G68="экспл",0,IF(G68="импл_",VLOOKUP(J68,quest_импл!$A$1:$J$129,7,FALSE),0))</f>
        <v>251</v>
      </c>
      <c r="Q68" t="str">
        <f>IF(G68="экспл",0,IF(G68="импл_",VLOOKUP(J68,quest_импл!$A$1:$J$129,8,FALSE),0))</f>
        <v>sound\\Razrezan_li.wav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да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2042</v>
      </c>
      <c r="AD68" t="str">
        <f t="shared" ca="1" si="34"/>
        <v>pics\\Peper_2.jpg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0"/>
        <v>pics\\Peper_2.jpg</v>
      </c>
      <c r="AI68" t="s">
        <v>69</v>
      </c>
      <c r="AO68">
        <f t="shared" ca="1" si="35"/>
        <v>0.31568605765098401</v>
      </c>
      <c r="AP68" t="str">
        <f t="shared" ca="1" si="36"/>
        <v>pics\\Peper_2.jpg</v>
      </c>
      <c r="AR68" t="str">
        <f t="shared" si="37"/>
        <v/>
      </c>
      <c r="AS68" t="str">
        <f t="shared" ca="1" si="38"/>
        <v>pics\\Peper_2.jpg</v>
      </c>
      <c r="AT68">
        <f t="shared" ca="1" si="31"/>
        <v>0.15810103006157572</v>
      </c>
      <c r="AU68" t="s">
        <v>697</v>
      </c>
      <c r="AV68" t="str">
        <f t="shared" ca="1" si="32"/>
        <v>sound\\Redkiy_plod.wav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_Разрезан_ли_</v>
      </c>
      <c r="BB68" t="str">
        <f t="shared" si="33"/>
        <v>_Разрезан_ли_XXXXX?</v>
      </c>
      <c r="BD68" cm="1">
        <f t="array" aca="1" ref="BD68" ca="1">INDEX(L68:L75,(RANK(AT4,$AT$2:$AT$9)))</f>
        <v>2093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VLOOKUP(B69,audio_list_stym!$A$3:$BP$18,43,FALSE)</f>
        <v>16</v>
      </c>
      <c r="F69" t="str">
        <f>VLOOKUP(E69,metki!$A$2:$B$9,2,FALSE)</f>
        <v>импл_новые_без_названия</v>
      </c>
      <c r="G69" t="str">
        <f t="shared" si="28"/>
        <v>импл_</v>
      </c>
      <c r="H69" t="str">
        <f>VLOOKUP(B69,audio_list_stym!$A$3:$AJ$18,11,FALSE)</f>
        <v>Gac</v>
      </c>
      <c r="I69" t="s">
        <v>691</v>
      </c>
      <c r="J69" t="str">
        <f t="shared" si="29"/>
        <v>Gac_4</v>
      </c>
      <c r="L69">
        <f>VLOOKUP(J69,total_visual_stym!$A$2:$D$129,2,FALSE)</f>
        <v>2092</v>
      </c>
      <c r="M69" t="str">
        <f>VLOOKUP(J69,total_visual_stym!$A$2:$D$129,3,FALSE)</f>
        <v>pics\\Gac_4.jpg</v>
      </c>
      <c r="N69">
        <f>VLOOKUP(J69,total_visual_stym!$A$1:$D$129,4,FALSE)</f>
        <v>211</v>
      </c>
      <c r="P69">
        <f>IF(G69="экспл",0,IF(G69="импл_",VLOOKUP(J69,quest_импл!$A$1:$J$129,7,FALSE),0))</f>
        <v>252</v>
      </c>
      <c r="Q69" t="str">
        <f>IF(G69="экспл",0,IF(G69="импл_",VLOOKUP(J69,quest_импл!$A$1:$J$129,8,FALSE),0))</f>
        <v>sound\\S_lepestkami_li.wav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2032</v>
      </c>
      <c r="AD69" t="str">
        <f t="shared" ca="1" si="34"/>
        <v>pics\\Kokos_8.jpg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0"/>
        <v>pics\\Kokos_8.jpg</v>
      </c>
      <c r="AI69" t="s">
        <v>70</v>
      </c>
      <c r="AO69">
        <f t="shared" ca="1" si="35"/>
        <v>0.49826040803215488</v>
      </c>
      <c r="AP69" t="str">
        <f t="shared" ca="1" si="36"/>
        <v>pics\\Kokos_8.jpg</v>
      </c>
      <c r="AR69" t="str">
        <f t="shared" si="37"/>
        <v/>
      </c>
      <c r="AS69" t="str">
        <f t="shared" ca="1" si="38"/>
        <v>pics\\Kokos_8.jpg</v>
      </c>
      <c r="AT69">
        <f t="shared" ca="1" si="31"/>
        <v>0.62632403965149963</v>
      </c>
      <c r="AU69" t="s">
        <v>697</v>
      </c>
      <c r="AV69" t="str">
        <f t="shared" ca="1" si="32"/>
        <v>sound\\Noviy_plod.wav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_С_лепестками_ли_</v>
      </c>
      <c r="BB69" t="str">
        <f t="shared" si="33"/>
        <v>_С_лепестками_ли_XXXXX?</v>
      </c>
      <c r="BD69" cm="1">
        <f t="array" aca="1" ref="BD69" ca="1">INDEX(L69:L76,(RANK(AT5,$AT$2:$AT$9)))</f>
        <v>2114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VLOOKUP(B70,audio_list_stym!$A$3:$BP$18,43,FALSE)</f>
        <v>16</v>
      </c>
      <c r="F70" t="str">
        <f>VLOOKUP(E70,metki!$A$2:$B$9,2,FALSE)</f>
        <v>импл_новые_без_названия</v>
      </c>
      <c r="G70" t="str">
        <f t="shared" si="28"/>
        <v>импл_</v>
      </c>
      <c r="H70" t="str">
        <f>VLOOKUP(B70,audio_list_stym!$A$3:$AJ$18,11,FALSE)</f>
        <v>Gac</v>
      </c>
      <c r="I70" t="s">
        <v>692</v>
      </c>
      <c r="J70" t="str">
        <f t="shared" si="29"/>
        <v>Gac_5</v>
      </c>
      <c r="L70">
        <f>VLOOKUP(J70,total_visual_stym!$A$2:$D$129,2,FALSE)</f>
        <v>2093</v>
      </c>
      <c r="M70" t="str">
        <f>VLOOKUP(J70,total_visual_stym!$A$2:$D$129,3,FALSE)</f>
        <v>pics\\Gac_5.jpg</v>
      </c>
      <c r="N70">
        <f>VLOOKUP(J70,total_visual_stym!$A$1:$D$129,4,FALSE)</f>
        <v>211</v>
      </c>
      <c r="P70">
        <f>IF(G70="экспл",0,IF(G70="импл_",VLOOKUP(J70,quest_импл!$A$1:$J$129,7,FALSE),0))</f>
        <v>253</v>
      </c>
      <c r="Q70" t="str">
        <f>IF(G70="экспл",0,IF(G70="импл_",VLOOKUP(J70,quest_импл!$A$1:$J$129,8,FALSE),0))</f>
        <v>sound\\Kolyuchiy_li.wav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2058</v>
      </c>
      <c r="AD70" t="str">
        <f t="shared" ca="1" si="34"/>
        <v>pics\\Tomat_2.jpg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0"/>
        <v>pics\\Tomat_2.jpg</v>
      </c>
      <c r="AI70" t="s">
        <v>71</v>
      </c>
      <c r="AO70">
        <f t="shared" ca="1" si="35"/>
        <v>0.1375728379593637</v>
      </c>
      <c r="AP70" t="str">
        <f t="shared" ca="1" si="36"/>
        <v>pics\\Tomat_2.jpg</v>
      </c>
      <c r="AR70" t="str">
        <f t="shared" si="37"/>
        <v/>
      </c>
      <c r="AS70" t="str">
        <f t="shared" ca="1" si="38"/>
        <v>pics\\Tomat_2.jpg</v>
      </c>
      <c r="AT70">
        <f t="shared" ca="1" si="31"/>
        <v>0.43415898832328736</v>
      </c>
      <c r="AU70" t="s">
        <v>697</v>
      </c>
      <c r="AV70" t="str">
        <f t="shared" ca="1" si="32"/>
        <v>sound\\Redkiy_plod.wav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_Колючий_ли_</v>
      </c>
      <c r="BB70" t="str">
        <f t="shared" si="33"/>
        <v>_Колючий_ли_XXXXX?</v>
      </c>
      <c r="BD70" cm="1">
        <f t="array" aca="1" ref="BD70" ca="1">INDEX(L70:L77,(RANK(AT6,$AT$2:$AT$9)))</f>
        <v>2093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VLOOKUP(B71,audio_list_stym!$A$3:$BP$18,43,FALSE)</f>
        <v>16</v>
      </c>
      <c r="F71" t="str">
        <f>VLOOKUP(E71,metki!$A$2:$B$9,2,FALSE)</f>
        <v>импл_новые_без_названия</v>
      </c>
      <c r="G71" t="str">
        <f t="shared" si="28"/>
        <v>импл_</v>
      </c>
      <c r="H71" t="str">
        <f>VLOOKUP(B71,audio_list_stym!$A$3:$AJ$18,11,FALSE)</f>
        <v>Gac</v>
      </c>
      <c r="I71" t="s">
        <v>693</v>
      </c>
      <c r="J71" t="str">
        <f t="shared" si="29"/>
        <v>Gac_6</v>
      </c>
      <c r="L71">
        <f>VLOOKUP(J71,total_visual_stym!$A$2:$D$129,2,FALSE)</f>
        <v>2094</v>
      </c>
      <c r="M71" t="str">
        <f>VLOOKUP(J71,total_visual_stym!$A$2:$D$129,3,FALSE)</f>
        <v>pics\\Gac_6.jpg</v>
      </c>
      <c r="N71">
        <f>VLOOKUP(J71,total_visual_stym!$A$1:$D$129,4,FALSE)</f>
        <v>211</v>
      </c>
      <c r="P71">
        <f>IF(G71="экспл",0,IF(G71="импл_",VLOOKUP(J71,quest_импл!$A$1:$J$129,7,FALSE),0))</f>
        <v>254</v>
      </c>
      <c r="Q71" t="str">
        <f>IF(G71="экспл",0,IF(G71="импл_",VLOOKUP(J71,quest_импл!$A$1:$J$129,8,FALSE),0))</f>
        <v>sound\\Oranzhrviy_li.wav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да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2013</v>
      </c>
      <c r="AD71" t="str">
        <f t="shared" ca="1" si="34"/>
        <v>pics\\Finik_5.jpg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0"/>
        <v>pics\\Finik_5.jpg</v>
      </c>
      <c r="AI71" t="s">
        <v>72</v>
      </c>
      <c r="AO71">
        <f t="shared" ca="1" si="35"/>
        <v>0.82687322332033442</v>
      </c>
      <c r="AP71" t="str">
        <f t="shared" ca="1" si="36"/>
        <v>pics\\Finik_5.jpg</v>
      </c>
      <c r="AR71" t="str">
        <f t="shared" si="37"/>
        <v/>
      </c>
      <c r="AS71" t="str">
        <f t="shared" ca="1" si="38"/>
        <v>pics\\Finik_5.jpg</v>
      </c>
      <c r="AT71">
        <f t="shared" ca="1" si="31"/>
        <v>0.50408820381891239</v>
      </c>
      <c r="AU71" t="s">
        <v>697</v>
      </c>
      <c r="AV71" t="str">
        <f t="shared" ca="1" si="32"/>
        <v>sound\\Redkiy_plod.wav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_Оранжевый_ли_</v>
      </c>
      <c r="BB71" t="str">
        <f t="shared" si="33"/>
        <v>_Оранжевый_ли_XXXXX?</v>
      </c>
      <c r="BD71" cm="1">
        <f t="array" aca="1" ref="BD71" ca="1">INDEX(L71:L78,(RANK(AT7,$AT$2:$AT$9)))</f>
        <v>2117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VLOOKUP(B72,audio_list_stym!$A$3:$BP$18,43,FALSE)</f>
        <v>16</v>
      </c>
      <c r="F72" t="str">
        <f>VLOOKUP(E72,metki!$A$2:$B$9,2,FALSE)</f>
        <v>импл_новые_без_названия</v>
      </c>
      <c r="G72" t="str">
        <f t="shared" si="28"/>
        <v>импл_</v>
      </c>
      <c r="H72" t="str">
        <f>VLOOKUP(B72,audio_list_stym!$A$3:$AJ$18,11,FALSE)</f>
        <v>Gac</v>
      </c>
      <c r="I72" t="s">
        <v>694</v>
      </c>
      <c r="J72" t="str">
        <f t="shared" si="29"/>
        <v>Gac_7</v>
      </c>
      <c r="L72">
        <f>VLOOKUP(J72,total_visual_stym!$A$2:$D$129,2,FALSE)</f>
        <v>2095</v>
      </c>
      <c r="M72" t="str">
        <f>VLOOKUP(J72,total_visual_stym!$A$2:$D$129,3,FALSE)</f>
        <v>pics\\Gac_7.jpg</v>
      </c>
      <c r="N72">
        <f>VLOOKUP(J72,total_visual_stym!$A$1:$D$129,4,FALSE)</f>
        <v>211</v>
      </c>
      <c r="P72">
        <f>IF(G72="экспл",0,IF(G72="импл_",VLOOKUP(J72,quest_импл!$A$1:$J$129,7,FALSE),0))</f>
        <v>255</v>
      </c>
      <c r="Q72" t="str">
        <f>IF(G72="экспл",0,IF(G72="импл_",VLOOKUP(J72,quest_импл!$A$1:$J$129,8,FALSE),0))</f>
        <v>sound\\Zernistiy_li.wav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2011</v>
      </c>
      <c r="AD72" t="str">
        <f t="shared" ca="1" si="34"/>
        <v>pics\\Finik_3.jpg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0"/>
        <v>pics\\Finik_3.jpg</v>
      </c>
      <c r="AI72" t="s">
        <v>73</v>
      </c>
      <c r="AO72">
        <f t="shared" ca="1" si="35"/>
        <v>0.89740725819985068</v>
      </c>
      <c r="AP72" t="str">
        <f t="shared" ca="1" si="36"/>
        <v>pics\\Finik_3.jpg</v>
      </c>
      <c r="AR72" t="str">
        <f t="shared" si="37"/>
        <v/>
      </c>
      <c r="AS72" t="str">
        <f t="shared" ca="1" si="38"/>
        <v>pics\\Finik_3.jpg</v>
      </c>
      <c r="AT72">
        <f t="shared" ca="1" si="31"/>
        <v>0.86205185265585826</v>
      </c>
      <c r="AU72" t="s">
        <v>697</v>
      </c>
      <c r="AV72" t="str">
        <f t="shared" ca="1" si="32"/>
        <v>sound\\Noviy_plod.wav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_Зернистый_ли_</v>
      </c>
      <c r="BB72" t="str">
        <f t="shared" si="33"/>
        <v>_Зернистый_ли_XXXXX?</v>
      </c>
      <c r="BD72" cm="1">
        <f t="array" aca="1" ref="BD72" ca="1">INDEX(L72:L79,(RANK(AT8,$AT$2:$AT$9)))</f>
        <v>2114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VLOOKUP(B73,audio_list_stym!$A$3:$BP$18,43,FALSE)</f>
        <v>16</v>
      </c>
      <c r="F73" t="str">
        <f>VLOOKUP(E73,metki!$A$2:$B$9,2,FALSE)</f>
        <v>импл_новые_без_названия</v>
      </c>
      <c r="G73" t="str">
        <f t="shared" si="28"/>
        <v>импл_</v>
      </c>
      <c r="H73" t="str">
        <f>VLOOKUP(B73,audio_list_stym!$A$3:$AJ$18,11,FALSE)</f>
        <v>Gac</v>
      </c>
      <c r="I73" t="s">
        <v>695</v>
      </c>
      <c r="J73" t="str">
        <f t="shared" si="29"/>
        <v>Gac_8</v>
      </c>
      <c r="L73">
        <f>VLOOKUP(J73,total_visual_stym!$A$2:$D$129,2,FALSE)</f>
        <v>2096</v>
      </c>
      <c r="M73" t="str">
        <f>VLOOKUP(J73,total_visual_stym!$A$2:$D$129,3,FALSE)</f>
        <v>pics\\Gac_8.jpg</v>
      </c>
      <c r="N73">
        <f>VLOOKUP(J73,total_visual_stym!$A$1:$D$129,4,FALSE)</f>
        <v>211</v>
      </c>
      <c r="P73">
        <f>IF(G73="экспл",0,IF(G73="импл_",VLOOKUP(J73,quest_импл!$A$1:$J$129,7,FALSE),0))</f>
        <v>256</v>
      </c>
      <c r="Q73" t="str">
        <f>IF(G73="экспл",0,IF(G73="импл_",VLOOKUP(J73,quest_импл!$A$1:$J$129,8,FALSE),0))</f>
        <v>sound\\Okrugliy_li.wav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2035</v>
      </c>
      <c r="AD73" t="str">
        <f t="shared" ca="1" si="34"/>
        <v>pics\\Limon_3.jpg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0"/>
        <v>pics\\Limon_3.jpg</v>
      </c>
      <c r="AI73" t="s">
        <v>74</v>
      </c>
      <c r="AO73">
        <f t="shared" ca="1" si="35"/>
        <v>0.44003073945245619</v>
      </c>
      <c r="AP73" t="str">
        <f t="shared" ca="1" si="36"/>
        <v>pics\\Limon_3.jpg</v>
      </c>
      <c r="AR73" t="str">
        <f t="shared" si="37"/>
        <v/>
      </c>
      <c r="AS73" t="str">
        <f t="shared" ca="1" si="38"/>
        <v>pics\\Limon_3.jpg</v>
      </c>
      <c r="AT73">
        <f t="shared" ca="1" si="31"/>
        <v>0.94620420905350289</v>
      </c>
      <c r="AU73" t="s">
        <v>697</v>
      </c>
      <c r="AV73" t="str">
        <f t="shared" ca="1" si="32"/>
        <v>sound\\Noviy_plod.wav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_Округлый_ли_</v>
      </c>
      <c r="BB73" t="str">
        <f t="shared" si="33"/>
        <v>_Округлый_ли_XXXXX?</v>
      </c>
      <c r="BD73" cm="1">
        <f t="array" aca="1" ref="BD73" ca="1">INDEX(L73:L80,(RANK(AT9,$AT$2:$AT$9)))</f>
        <v>2116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VLOOKUP(B74,audio_list_stym!$A$3:$BP$18,43,FALSE)</f>
        <v>17</v>
      </c>
      <c r="F74" t="str">
        <f>VLOOKUP(E74,metki!$A$2:$B$9,2,FALSE)</f>
        <v>экспл_новые_без_названия</v>
      </c>
      <c r="G74" t="str">
        <f t="shared" si="28"/>
        <v>экспл</v>
      </c>
      <c r="H74" t="str">
        <f>VLOOKUP(B74,audio_list_stym!$A$3:$AJ$18,11,FALSE)</f>
        <v>Noni</v>
      </c>
      <c r="I74" t="s">
        <v>688</v>
      </c>
      <c r="J74" t="str">
        <f t="shared" si="29"/>
        <v>Noni_1</v>
      </c>
      <c r="L74">
        <f>VLOOKUP(J74,total_visual_stym!$A$2:$D$129,2,FALSE)</f>
        <v>2113</v>
      </c>
      <c r="M74" t="str">
        <f>VLOOKUP(J74,total_visual_stym!$A$2:$D$129,3,FALSE)</f>
        <v>pics\\Noni_1.jpg</v>
      </c>
      <c r="N74">
        <f>VLOOKUP(J74,total_visual_stym!$A$1:$D$129,4,FALSE)</f>
        <v>212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129</v>
      </c>
      <c r="Z74" t="str">
        <f>IF(G74="экспл",VLOOKUP(J74,quest_экспл!$A$1:$N$129,12,FALSE),IF(G74="импл_",0,0))</f>
        <v>sound\\On_beliy_vnutri.wav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2178</v>
      </c>
      <c r="AD74" t="str">
        <f t="shared" ca="1" si="34"/>
        <v>pics\\dis34.jpg</v>
      </c>
      <c r="AE74" s="22" t="str">
        <f t="array" aca="1" ref="AE74" ca="1">IF(G74="экспл",INDEX(total_visual_stym!$C$146:$C$209,(RANK(total_visual_stym!E154,total_visual_stym!$E$146:$E$209))),0)</f>
        <v>pics\\dis34.jpg</v>
      </c>
      <c r="AF74" s="22" t="str">
        <f t="shared" si="30"/>
        <v/>
      </c>
      <c r="AI74" t="s">
        <v>76</v>
      </c>
      <c r="AO74">
        <f t="shared" ca="1" si="35"/>
        <v>0.15534713105098552</v>
      </c>
      <c r="AP74" t="str">
        <f t="shared" ca="1" si="36"/>
        <v>pics\\Redis_7.jpg</v>
      </c>
      <c r="AR74" t="str">
        <f>IF(AH74="sound\\Ogorod",AP2,"")</f>
        <v/>
      </c>
      <c r="AS74" t="str">
        <f t="shared" si="38"/>
        <v/>
      </c>
      <c r="AT74">
        <f t="shared" ca="1" si="31"/>
        <v>0.74364837935138806</v>
      </c>
      <c r="AU74" t="s">
        <v>697</v>
      </c>
      <c r="AV74" t="str">
        <f t="shared" ca="1" si="32"/>
        <v>sound\\Noviy_plod.wav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_Он_белый_внутри?</v>
      </c>
      <c r="BA74" t="e">
        <f>VLOOKUP(Q74,audio_list_stym!$B$2:$BQ$299,68,FALSE)</f>
        <v>#N/A</v>
      </c>
      <c r="BB74" t="str">
        <f t="shared" si="33"/>
        <v>На_экране_XXXXX._Он_белый_внутри?</v>
      </c>
      <c r="BC74">
        <f>A74</f>
        <v>1210</v>
      </c>
      <c r="BD74" cm="1">
        <f t="array" aca="1" ref="BD74" ca="1">INDEX($L$74:$L$81,(RANK(AT2,$AT$2:$AT$9)))</f>
        <v>2118</v>
      </c>
      <c r="BE74" cm="1">
        <f t="array" aca="1" ref="BE74" ca="1">INDEX(BD66:BD73,(RANK(AT3,$AT$2:$AT$9)))</f>
        <v>2091</v>
      </c>
      <c r="BF74" cm="1">
        <f t="array" aca="1" ref="BF74" ca="1">INDEX(BD82:BD105,(RANK(AT3,$AT$2:$AT$17)))</f>
        <v>2135</v>
      </c>
      <c r="BG74" cm="1">
        <f t="array" aca="1" ref="BG74" ca="1">INDEX(BD106:BD129,(RANK(AT3,$AT$2:$AT$9)))</f>
        <v>2066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VLOOKUP(B75,audio_list_stym!$A$3:$BP$18,43,FALSE)</f>
        <v>17</v>
      </c>
      <c r="F75" t="str">
        <f>VLOOKUP(E75,metki!$A$2:$B$9,2,FALSE)</f>
        <v>экспл_новые_без_названия</v>
      </c>
      <c r="G75" t="str">
        <f t="shared" si="28"/>
        <v>экспл</v>
      </c>
      <c r="H75" t="str">
        <f>VLOOKUP(B75,audio_list_stym!$A$3:$AJ$18,11,FALSE)</f>
        <v>Noni</v>
      </c>
      <c r="I75" t="s">
        <v>689</v>
      </c>
      <c r="J75" t="str">
        <f t="shared" si="29"/>
        <v>Noni_2</v>
      </c>
      <c r="L75">
        <f>VLOOKUP(J75,total_visual_stym!$A$2:$D$129,2,FALSE)</f>
        <v>2114</v>
      </c>
      <c r="M75" t="str">
        <f>VLOOKUP(J75,total_visual_stym!$A$2:$D$129,3,FALSE)</f>
        <v>pics\\Noni_2.jpg</v>
      </c>
      <c r="N75">
        <f>VLOOKUP(J75,total_visual_stym!$A$1:$D$129,4,FALSE)</f>
        <v>212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130</v>
      </c>
      <c r="Z75" t="str">
        <f>IF(G75="экспл",VLOOKUP(J75,quest_экспл!$A$1:$N$129,12,FALSE),IF(G75="импл_",0,0))</f>
        <v>sound\\Rebristiy_li_on.wav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2175</v>
      </c>
      <c r="AD75" t="str">
        <f t="shared" ref="AD75:AD129" ca="1" si="39">IF(ISTEXT(AE75),AE75,IF(ISTEXT(AF75),AF75,""))</f>
        <v>pics\\dis5.jpg</v>
      </c>
      <c r="AE75" s="22" t="str">
        <f t="array" aca="1" ref="AE75" ca="1">IF(G75="экспл",INDEX(total_visual_stym!$C$146:$C$209,(RANK(total_visual_stym!E155,total_visual_stym!$E$146:$E$209))),0)</f>
        <v>pics\\dis5.jpg</v>
      </c>
      <c r="AF75" s="22" t="str">
        <f t="shared" ref="AF75:AF129" si="40">AS75</f>
        <v/>
      </c>
      <c r="AI75" t="s">
        <v>77</v>
      </c>
      <c r="AO75">
        <f t="shared" ca="1" si="35"/>
        <v>0.43671282135151024</v>
      </c>
      <c r="AP75" t="str">
        <f t="shared" ca="1" si="36"/>
        <v>pics\\Limon_4.jpg</v>
      </c>
      <c r="AR75" t="str">
        <f t="shared" ref="AR75:AR97" si="41">IF(AH75="sound\\Ogorod",AP3,"")</f>
        <v/>
      </c>
      <c r="AS75" t="str">
        <f t="shared" si="38"/>
        <v/>
      </c>
      <c r="AT75">
        <f t="shared" ca="1" si="31"/>
        <v>6.5497593363174955E-2</v>
      </c>
      <c r="AU75" t="s">
        <v>697</v>
      </c>
      <c r="AV75" t="str">
        <f t="shared" ca="1" si="32"/>
        <v>sound\\Redkiy_plod.wav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_Ребристый_ли_он?</v>
      </c>
      <c r="BA75" t="e">
        <f>VLOOKUP(Q75,audio_list_stym!$B$2:$BQ$299,68,FALSE)</f>
        <v>#N/A</v>
      </c>
      <c r="BB75" t="str">
        <f t="shared" si="33"/>
        <v>Посмотрите,_вот_XXXXX._Ребристый_ли_он?</v>
      </c>
      <c r="BD75" cm="1">
        <f t="array" aca="1" ref="BD75" ca="1">INDEX($L$74:$L$81,(RANK(AT3,$AT$2:$AT$9)))</f>
        <v>2114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VLOOKUP(B76,audio_list_stym!$A$3:$BP$18,43,FALSE)</f>
        <v>17</v>
      </c>
      <c r="F76" t="str">
        <f>VLOOKUP(E76,metki!$A$2:$B$9,2,FALSE)</f>
        <v>экспл_новые_без_названия</v>
      </c>
      <c r="G76" t="str">
        <f t="shared" si="28"/>
        <v>экспл</v>
      </c>
      <c r="H76" t="str">
        <f>VLOOKUP(B76,audio_list_stym!$A$3:$AJ$18,11,FALSE)</f>
        <v>Noni</v>
      </c>
      <c r="I76" t="s">
        <v>690</v>
      </c>
      <c r="J76" t="str">
        <f t="shared" si="29"/>
        <v>Noni_3</v>
      </c>
      <c r="L76">
        <f>VLOOKUP(J76,total_visual_stym!$A$2:$D$129,2,FALSE)</f>
        <v>2115</v>
      </c>
      <c r="M76" t="str">
        <f>VLOOKUP(J76,total_visual_stym!$A$2:$D$129,3,FALSE)</f>
        <v>pics\\Noni_3.jpg</v>
      </c>
      <c r="N76">
        <f>VLOOKUP(J76,total_visual_stym!$A$1:$D$129,4,FALSE)</f>
        <v>212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131</v>
      </c>
      <c r="Z76" t="str">
        <f>IF(G76="экспл",VLOOKUP(J76,quest_экспл!$A$1:$N$129,12,FALSE),IF(G76="импл_",0,0))</f>
        <v>sound\\Goluboy_li_on.wav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2189</v>
      </c>
      <c r="AD76" t="str">
        <f t="shared" ca="1" si="39"/>
        <v>pics\\dis33.jpg</v>
      </c>
      <c r="AE76" s="22" t="str">
        <f t="array" aca="1" ref="AE76" ca="1">IF(G76="экспл",INDEX(total_visual_stym!$C$146:$C$209,(RANK(total_visual_stym!E156,total_visual_stym!$E$146:$E$209))),0)</f>
        <v>pics\\dis33.jpg</v>
      </c>
      <c r="AF76" s="22" t="str">
        <f t="shared" si="40"/>
        <v/>
      </c>
      <c r="AI76" t="s">
        <v>78</v>
      </c>
      <c r="AO76">
        <f t="shared" ca="1" si="35"/>
        <v>0.90984848299570764</v>
      </c>
      <c r="AP76" t="str">
        <f t="shared" ca="1" si="36"/>
        <v>pics\\Finik_1.jpg</v>
      </c>
      <c r="AR76" t="str">
        <f t="shared" si="41"/>
        <v/>
      </c>
      <c r="AS76" t="str">
        <f t="shared" si="38"/>
        <v/>
      </c>
      <c r="AT76">
        <f t="shared" ca="1" si="31"/>
        <v>0.87950821128010259</v>
      </c>
      <c r="AU76" t="s">
        <v>697</v>
      </c>
      <c r="AV76" t="str">
        <f t="shared" ca="1" si="32"/>
        <v>sound\\Noviy_plod.wav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_Голубой_ли_он?</v>
      </c>
      <c r="BA76" t="e">
        <f>VLOOKUP(Q76,audio_list_stym!$B$2:$BQ$299,68,FALSE)</f>
        <v>#N/A</v>
      </c>
      <c r="BB76" t="str">
        <f t="shared" si="33"/>
        <v>Вот_XXXXX._Голубой_ли_он?</v>
      </c>
      <c r="BD76" cm="1">
        <f t="array" aca="1" ref="BD76" ca="1">INDEX($L$74:$L$81,(RANK(AT4,$AT$2:$AT$9)))</f>
        <v>2115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VLOOKUP(B77,audio_list_stym!$A$3:$BP$18,43,FALSE)</f>
        <v>17</v>
      </c>
      <c r="F77" t="str">
        <f>VLOOKUP(E77,metki!$A$2:$B$9,2,FALSE)</f>
        <v>экспл_новые_без_названия</v>
      </c>
      <c r="G77" t="str">
        <f t="shared" si="28"/>
        <v>экспл</v>
      </c>
      <c r="H77" t="str">
        <f>VLOOKUP(B77,audio_list_stym!$A$3:$AJ$18,11,FALSE)</f>
        <v>Noni</v>
      </c>
      <c r="I77" t="s">
        <v>691</v>
      </c>
      <c r="J77" t="str">
        <f t="shared" si="29"/>
        <v>Noni_4</v>
      </c>
      <c r="L77">
        <f>VLOOKUP(J77,total_visual_stym!$A$2:$D$129,2,FALSE)</f>
        <v>2116</v>
      </c>
      <c r="M77" t="str">
        <f>VLOOKUP(J77,total_visual_stym!$A$2:$D$129,3,FALSE)</f>
        <v>pics\\Noni_4.jpg</v>
      </c>
      <c r="N77">
        <f>VLOOKUP(J77,total_visual_stym!$A$1:$D$129,4,FALSE)</f>
        <v>212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132</v>
      </c>
      <c r="Z77" t="str">
        <f>IF(G77="экспл",VLOOKUP(J77,quest_экспл!$A$1:$N$129,12,FALSE),IF(G77="импл_",0,0))</f>
        <v>sound\\On_s_bugorkami.wav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2221</v>
      </c>
      <c r="AD77" t="str">
        <f t="shared" ca="1" si="39"/>
        <v>pics\\dis28.jpg</v>
      </c>
      <c r="AE77" s="22" t="str">
        <f t="array" aca="1" ref="AE77" ca="1">IF(G77="экспл",INDEX(total_visual_stym!$C$146:$C$209,(RANK(total_visual_stym!E157,total_visual_stym!$E$146:$E$209))),0)</f>
        <v>pics\\dis28.jpg</v>
      </c>
      <c r="AF77" s="22" t="str">
        <f t="shared" si="40"/>
        <v/>
      </c>
      <c r="AI77" t="s">
        <v>79</v>
      </c>
      <c r="AO77">
        <f t="shared" ca="1" si="35"/>
        <v>0.95941351506899186</v>
      </c>
      <c r="AP77" t="str">
        <f t="shared" ca="1" si="36"/>
        <v>pics\\Banan_4.jpg</v>
      </c>
      <c r="AR77" t="str">
        <f t="shared" si="41"/>
        <v/>
      </c>
      <c r="AS77" t="str">
        <f t="shared" si="38"/>
        <v/>
      </c>
      <c r="AT77">
        <f t="shared" ca="1" si="31"/>
        <v>0.59528813103186462</v>
      </c>
      <c r="AU77" t="s">
        <v>697</v>
      </c>
      <c r="AV77" t="str">
        <f t="shared" ca="1" si="32"/>
        <v>sound\\Noviy_plod.wav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_Он_с_бугорками?</v>
      </c>
      <c r="BA77" t="e">
        <f>VLOOKUP(Q77,audio_list_stym!$B$2:$BQ$299,68,FALSE)</f>
        <v>#N/A</v>
      </c>
      <c r="BB77" t="str">
        <f t="shared" si="33"/>
        <v>Это_XXXXX._Он_с_бугорками?</v>
      </c>
      <c r="BD77" cm="1">
        <f t="array" aca="1" ref="BD77" ca="1">INDEX($L$74:$L$81,(RANK(AT5,$AT$2:$AT$9)))</f>
        <v>2119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VLOOKUP(B78,audio_list_stym!$A$3:$BP$18,43,FALSE)</f>
        <v>17</v>
      </c>
      <c r="F78" t="str">
        <f>VLOOKUP(E78,metki!$A$2:$B$9,2,FALSE)</f>
        <v>экспл_новые_без_названия</v>
      </c>
      <c r="G78" t="str">
        <f t="shared" si="28"/>
        <v>экспл</v>
      </c>
      <c r="H78" t="str">
        <f>VLOOKUP(B78,audio_list_stym!$A$3:$AJ$18,11,FALSE)</f>
        <v>Noni</v>
      </c>
      <c r="I78" t="s">
        <v>692</v>
      </c>
      <c r="J78" t="str">
        <f t="shared" si="29"/>
        <v>Noni_5</v>
      </c>
      <c r="L78">
        <f>VLOOKUP(J78,total_visual_stym!$A$2:$D$129,2,FALSE)</f>
        <v>2117</v>
      </c>
      <c r="M78" t="str">
        <f>VLOOKUP(J78,total_visual_stym!$A$2:$D$129,3,FALSE)</f>
        <v>pics\\Noni_5.jpg</v>
      </c>
      <c r="N78">
        <f>VLOOKUP(J78,total_visual_stym!$A$1:$D$129,4,FALSE)</f>
        <v>212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133</v>
      </c>
      <c r="Z78" t="str">
        <f>IF(G78="экспл",VLOOKUP(J78,quest_экспл!$A$1:$N$129,12,FALSE),IF(G78="импл_",0,0))</f>
        <v>sound\\Ovalniy_li_on.wav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2176</v>
      </c>
      <c r="AD78" t="str">
        <f t="shared" ca="1" si="39"/>
        <v>pics\\dis21.jpg</v>
      </c>
      <c r="AE78" s="22" t="str">
        <f t="array" aca="1" ref="AE78" ca="1">IF(G78="экспл",INDEX(total_visual_stym!$C$146:$C$209,(RANK(total_visual_stym!E158,total_visual_stym!$E$146:$E$209))),0)</f>
        <v>pics\\dis21.jpg</v>
      </c>
      <c r="AF78" s="22" t="str">
        <f t="shared" si="40"/>
        <v/>
      </c>
      <c r="AI78" t="s">
        <v>80</v>
      </c>
      <c r="AO78">
        <f t="shared" ca="1" si="35"/>
        <v>1.8480654868354818E-2</v>
      </c>
      <c r="AP78" t="str">
        <f t="shared" ca="1" si="36"/>
        <v>pics\\Tomat_8.jpg</v>
      </c>
      <c r="AR78" t="str">
        <f t="shared" si="41"/>
        <v/>
      </c>
      <c r="AS78" t="str">
        <f t="shared" si="38"/>
        <v/>
      </c>
      <c r="AT78">
        <f t="shared" ca="1" si="31"/>
        <v>0.70736844882185224</v>
      </c>
      <c r="AU78" t="s">
        <v>697</v>
      </c>
      <c r="AV78" t="str">
        <f t="shared" ca="1" si="32"/>
        <v>sound\\Noviy_plod.wav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_Овальный_ли_он?</v>
      </c>
      <c r="BA78" t="e">
        <f>VLOOKUP(Q78,audio_list_stym!$B$2:$BQ$299,68,FALSE)</f>
        <v>#N/A</v>
      </c>
      <c r="BB78" t="str">
        <f t="shared" si="33"/>
        <v>На_картинке_XXXXX._Овальный_ли_он?</v>
      </c>
      <c r="BD78" cm="1">
        <f t="array" aca="1" ref="BD78" ca="1">INDEX($L$74:$L$81,(RANK(AT6,$AT$2:$AT$9)))</f>
        <v>2113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VLOOKUP(B79,audio_list_stym!$A$3:$BP$18,43,FALSE)</f>
        <v>17</v>
      </c>
      <c r="F79" t="str">
        <f>VLOOKUP(E79,metki!$A$2:$B$9,2,FALSE)</f>
        <v>экспл_новые_без_названия</v>
      </c>
      <c r="G79" t="str">
        <f t="shared" si="28"/>
        <v>экспл</v>
      </c>
      <c r="H79" t="str">
        <f>VLOOKUP(B79,audio_list_stym!$A$3:$AJ$18,11,FALSE)</f>
        <v>Noni</v>
      </c>
      <c r="I79" t="s">
        <v>693</v>
      </c>
      <c r="J79" t="str">
        <f t="shared" si="29"/>
        <v>Noni_6</v>
      </c>
      <c r="L79">
        <f>VLOOKUP(J79,total_visual_stym!$A$2:$D$129,2,FALSE)</f>
        <v>2118</v>
      </c>
      <c r="M79" t="str">
        <f>VLOOKUP(J79,total_visual_stym!$A$2:$D$129,3,FALSE)</f>
        <v>pics\\Noni_6.jpg</v>
      </c>
      <c r="N79">
        <f>VLOOKUP(J79,total_visual_stym!$A$1:$D$129,4,FALSE)</f>
        <v>212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134</v>
      </c>
      <c r="Z79" t="str">
        <f>IF(G79="экспл",VLOOKUP(J79,quest_экспл!$A$1:$N$129,12,FALSE),IF(G79="импл_",0,0))</f>
        <v>sound\\Zhidkiy_li_on.wav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2205</v>
      </c>
      <c r="AD79" t="str">
        <f t="shared" ca="1" si="39"/>
        <v>pics\\dis46.jpg</v>
      </c>
      <c r="AE79" s="22" t="str">
        <f t="array" aca="1" ref="AE79" ca="1">IF(G79="экспл",INDEX(total_visual_stym!$C$146:$C$209,(RANK(total_visual_stym!E159,total_visual_stym!$E$146:$E$209))),0)</f>
        <v>pics\\dis46.jpg</v>
      </c>
      <c r="AF79" s="22" t="str">
        <f t="shared" si="40"/>
        <v/>
      </c>
      <c r="AI79" t="s">
        <v>81</v>
      </c>
      <c r="AO79">
        <f t="shared" ca="1" si="35"/>
        <v>0.29340835130870058</v>
      </c>
      <c r="AP79" t="str">
        <f t="shared" ca="1" si="36"/>
        <v>pics\\Peper_6.jpg</v>
      </c>
      <c r="AR79" t="str">
        <f t="shared" si="41"/>
        <v/>
      </c>
      <c r="AS79" t="str">
        <f t="shared" si="38"/>
        <v/>
      </c>
      <c r="AT79">
        <f t="shared" ca="1" si="31"/>
        <v>0.76418105816743087</v>
      </c>
      <c r="AU79" t="s">
        <v>697</v>
      </c>
      <c r="AV79" t="str">
        <f t="shared" ca="1" si="32"/>
        <v>sound\\Noviy_plod.wav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_Жидкий_ли_он?</v>
      </c>
      <c r="BA79" t="e">
        <f>VLOOKUP(Q79,audio_list_stym!$B$2:$BQ$299,68,FALSE)</f>
        <v>#N/A</v>
      </c>
      <c r="BB79" t="str">
        <f t="shared" si="33"/>
        <v>На_мониторе_XXXXX._Жидкий_ли_он?</v>
      </c>
      <c r="BD79" cm="1">
        <f t="array" aca="1" ref="BD79" ca="1">INDEX($L$74:$L$81,(RANK(AT7,$AT$2:$AT$9)))</f>
        <v>2120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VLOOKUP(B80,audio_list_stym!$A$3:$BP$18,43,FALSE)</f>
        <v>17</v>
      </c>
      <c r="F80" t="str">
        <f>VLOOKUP(E80,metki!$A$2:$B$9,2,FALSE)</f>
        <v>экспл_новые_без_названия</v>
      </c>
      <c r="G80" t="str">
        <f t="shared" si="28"/>
        <v>экспл</v>
      </c>
      <c r="H80" t="str">
        <f>VLOOKUP(B80,audio_list_stym!$A$3:$AJ$18,11,FALSE)</f>
        <v>Noni</v>
      </c>
      <c r="I80" t="s">
        <v>694</v>
      </c>
      <c r="J80" t="str">
        <f t="shared" si="29"/>
        <v>Noni_7</v>
      </c>
      <c r="L80">
        <f>VLOOKUP(J80,total_visual_stym!$A$2:$D$129,2,FALSE)</f>
        <v>2119</v>
      </c>
      <c r="M80" t="str">
        <f>VLOOKUP(J80,total_visual_stym!$A$2:$D$129,3,FALSE)</f>
        <v>pics\\Noni_7.jpg</v>
      </c>
      <c r="N80">
        <f>VLOOKUP(J80,total_visual_stym!$A$1:$D$129,4,FALSE)</f>
        <v>212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135</v>
      </c>
      <c r="Z80" t="str">
        <f>IF(G80="экспл",VLOOKUP(J80,quest_экспл!$A$1:$N$129,12,FALSE),IF(G80="импл_",0,0))</f>
        <v>sound\\On_lohmatiy.wav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2190</v>
      </c>
      <c r="AD80" t="str">
        <f t="shared" ca="1" si="39"/>
        <v>pics\\dis27.jpg</v>
      </c>
      <c r="AE80" s="22" t="str">
        <f t="array" aca="1" ref="AE80" ca="1">IF(G80="экспл",INDEX(total_visual_stym!$C$146:$C$209,(RANK(total_visual_stym!E160,total_visual_stym!$E$146:$E$209))),0)</f>
        <v>pics\\dis27.jpg</v>
      </c>
      <c r="AF80" s="22" t="str">
        <f t="shared" si="40"/>
        <v/>
      </c>
      <c r="AI80" t="s">
        <v>82</v>
      </c>
      <c r="AO80">
        <f t="shared" ca="1" si="35"/>
        <v>0.5412711729018167</v>
      </c>
      <c r="AP80" t="str">
        <f t="shared" ca="1" si="36"/>
        <v>pics\\Kokos_5.jpg</v>
      </c>
      <c r="AR80" t="str">
        <f t="shared" si="41"/>
        <v/>
      </c>
      <c r="AS80" t="str">
        <f t="shared" si="38"/>
        <v/>
      </c>
      <c r="AT80">
        <f t="shared" ca="1" si="31"/>
        <v>0.77701133267917877</v>
      </c>
      <c r="AU80" t="s">
        <v>697</v>
      </c>
      <c r="AV80" t="str">
        <f t="shared" ca="1" si="32"/>
        <v>sound\\Noviy_plod.wav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_Он_лохматый?</v>
      </c>
      <c r="BA80" t="e">
        <f>VLOOKUP(Q80,audio_list_stym!$B$2:$BQ$299,68,FALSE)</f>
        <v>#N/A</v>
      </c>
      <c r="BB80" t="str">
        <f t="shared" si="33"/>
        <v>Перед_Вами_XXXXX._Он_лохматый?</v>
      </c>
      <c r="BD80" cm="1">
        <f t="array" aca="1" ref="BD80" ca="1">INDEX($L$74:$L$81,(RANK(AT8,$AT$2:$AT$9)))</f>
        <v>2116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VLOOKUP(B81,audio_list_stym!$A$3:$BP$18,43,FALSE)</f>
        <v>17</v>
      </c>
      <c r="F81" t="str">
        <f>VLOOKUP(E81,metki!$A$2:$B$9,2,FALSE)</f>
        <v>экспл_новые_без_названия</v>
      </c>
      <c r="G81" t="str">
        <f t="shared" si="28"/>
        <v>экспл</v>
      </c>
      <c r="H81" t="str">
        <f>VLOOKUP(B81,audio_list_stym!$A$3:$AJ$18,11,FALSE)</f>
        <v>Noni</v>
      </c>
      <c r="I81" t="s">
        <v>695</v>
      </c>
      <c r="J81" t="str">
        <f t="shared" si="29"/>
        <v>Noni_8</v>
      </c>
      <c r="L81">
        <f>VLOOKUP(J81,total_visual_stym!$A$2:$D$129,2,FALSE)</f>
        <v>2120</v>
      </c>
      <c r="M81" t="str">
        <f>VLOOKUP(J81,total_visual_stym!$A$2:$D$129,3,FALSE)</f>
        <v>pics\\Noni_8.jpg</v>
      </c>
      <c r="N81">
        <f>VLOOKUP(J81,total_visual_stym!$A$1:$D$129,4,FALSE)</f>
        <v>212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136</v>
      </c>
      <c r="Z81" t="str">
        <f>IF(G81="экспл",VLOOKUP(J81,quest_экспл!$A$1:$N$129,12,FALSE),IF(G81="импл_",0,0))</f>
        <v>sound\\On_zolotistiy.wav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2230</v>
      </c>
      <c r="AD81" t="str">
        <f t="shared" ca="1" si="39"/>
        <v>pics\\dis8.jpg</v>
      </c>
      <c r="AE81" s="22" t="str">
        <f t="array" aca="1" ref="AE81" ca="1">IF(G81="экспл",INDEX(total_visual_stym!$C$146:$C$209,(RANK(total_visual_stym!E161,total_visual_stym!$E$146:$E$209))),0)</f>
        <v>pics\\dis8.jpg</v>
      </c>
      <c r="AF81" s="22" t="str">
        <f t="shared" si="40"/>
        <v/>
      </c>
      <c r="AI81" t="s">
        <v>83</v>
      </c>
      <c r="AO81">
        <f t="shared" ca="1" si="35"/>
        <v>0.90482723194262038</v>
      </c>
      <c r="AP81" t="str">
        <f t="shared" ca="1" si="36"/>
        <v>pics\\Finik_2.jpg</v>
      </c>
      <c r="AR81" t="str">
        <f t="shared" si="41"/>
        <v/>
      </c>
      <c r="AS81" t="str">
        <f t="shared" si="38"/>
        <v/>
      </c>
      <c r="AT81">
        <f t="shared" ca="1" si="31"/>
        <v>0.93460430411105855</v>
      </c>
      <c r="AU81" t="s">
        <v>697</v>
      </c>
      <c r="AV81" t="str">
        <f t="shared" ca="1" si="32"/>
        <v>sound\\Noviy_plod.wav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_Он_золотистый?</v>
      </c>
      <c r="BA81" t="e">
        <f>VLOOKUP(Q81,audio_list_stym!$B$2:$BQ$299,68,FALSE)</f>
        <v>#N/A</v>
      </c>
      <c r="BB81" t="str">
        <f t="shared" si="33"/>
        <v>Вы_видите_XXXXX._Он_золотистый?</v>
      </c>
      <c r="BD81" cm="1">
        <f t="array" aca="1" ref="BD81" ca="1">INDEX($L$74:$L$81,(RANK(AT9,$AT$2:$AT$9)))</f>
        <v>2117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VLOOKUP(B82,audio_list_stym!$A$3:$BP$18,43,FALSE)</f>
        <v>14</v>
      </c>
      <c r="F82" t="str">
        <f>VLOOKUP(E82,metki!$A$2:$B$9,2,FALSE)</f>
        <v>импл_новые_с_названием</v>
      </c>
      <c r="G82" t="str">
        <f t="shared" si="28"/>
        <v>импл_</v>
      </c>
      <c r="H82" t="str">
        <f>VLOOKUP(B82,audio_list_stym!$A$3:$AJ$18,11,FALSE)</f>
        <v>Sapota</v>
      </c>
      <c r="I82" t="s">
        <v>688</v>
      </c>
      <c r="J82" t="str">
        <f t="shared" si="29"/>
        <v>Sapota_1</v>
      </c>
      <c r="L82">
        <f>VLOOKUP(J82,total_visual_stym!$A$2:$D$129,2,FALSE)</f>
        <v>2129</v>
      </c>
      <c r="M82" t="str">
        <f>VLOOKUP(J82,total_visual_stym!$A$2:$D$129,3,FALSE)</f>
        <v>pics\\Sapota_1.jpg</v>
      </c>
      <c r="N82">
        <f>VLOOKUP(J82,total_visual_stym!$A$1:$D$129,4,FALSE)</f>
        <v>213</v>
      </c>
      <c r="P82">
        <f>IF(G82="экспл",0,IF(G82="импл_",VLOOKUP(J82,quest_импл!$A$1:$J$129,7,FALSE),0))</f>
        <v>265</v>
      </c>
      <c r="Q82" t="str">
        <f>IF(G82="экспл",0,IF(G82="импл_",VLOOKUP(J82,quest_импл!$A$1:$J$129,8,FALSE),0))</f>
        <v>sound\\Sharoobrazniy_li.wav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2019</v>
      </c>
      <c r="AD82" t="str">
        <f t="shared" ca="1" si="39"/>
        <v>pics\\Goroh_3.jpg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40"/>
        <v>pics\\Goroh_3.jpg</v>
      </c>
      <c r="AI82" t="s">
        <v>84</v>
      </c>
      <c r="AO82">
        <f t="shared" ca="1" si="35"/>
        <v>0.67173665479507005</v>
      </c>
      <c r="AP82" t="str">
        <f t="shared" ca="1" si="36"/>
        <v>pics\\Goroh_3.jpg</v>
      </c>
      <c r="AR82" t="str">
        <f t="shared" si="41"/>
        <v/>
      </c>
      <c r="AS82" t="str">
        <f t="shared" ca="1" si="38"/>
        <v>pics\\Goroh_3.jpg</v>
      </c>
      <c r="AT82">
        <f t="shared" ca="1" si="31"/>
        <v>0.16522807392723471</v>
      </c>
      <c r="AU82" t="s">
        <v>697</v>
      </c>
      <c r="AV82" t="str">
        <f t="shared" ca="1" si="32"/>
        <v>sound\\Redkiy_plod.wav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_Шарообразный_ли_</v>
      </c>
      <c r="BB82" t="str">
        <f t="shared" si="33"/>
        <v>_Шарообразный_ли_ЛИРОХ?</v>
      </c>
      <c r="BC82">
        <f>A82</f>
        <v>1211</v>
      </c>
      <c r="BD82" cm="1">
        <f t="array" aca="1" ref="BD82" ca="1">INDEX($L$82:$L$89,(RANK(AT2,$AT$2:$AT$9)))</f>
        <v>2134</v>
      </c>
      <c r="BE82" cm="1">
        <f t="array" aca="1" ref="BE82" ca="1">INDEX(BD66:BD81,(RANK(AT4,$AT$2:$AT$17)))</f>
        <v>2093</v>
      </c>
      <c r="BF82" cm="1">
        <f t="array" aca="1" ref="BF82" ca="1">INDEX(BD90:BD105,(RANK(AT4,$AT$2:$AT$17)))</f>
        <v>2137</v>
      </c>
      <c r="BG82" cm="1">
        <f t="array" aca="1" ref="BG82" ca="1">INDEX(BD106:BD129,(RANK(AT4,$AT$2:$AT$9)))</f>
        <v>2067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VLOOKUP(B83,audio_list_stym!$A$3:$BP$18,43,FALSE)</f>
        <v>14</v>
      </c>
      <c r="F83" t="str">
        <f>VLOOKUP(E83,metki!$A$2:$B$9,2,FALSE)</f>
        <v>импл_новые_с_названием</v>
      </c>
      <c r="G83" t="str">
        <f t="shared" si="28"/>
        <v>импл_</v>
      </c>
      <c r="H83" t="str">
        <f>VLOOKUP(B83,audio_list_stym!$A$3:$AJ$18,11,FALSE)</f>
        <v>Sapota</v>
      </c>
      <c r="I83" t="s">
        <v>689</v>
      </c>
      <c r="J83" t="str">
        <f t="shared" si="29"/>
        <v>Sapota_2</v>
      </c>
      <c r="L83">
        <f>VLOOKUP(J83,total_visual_stym!$A$2:$D$129,2,FALSE)</f>
        <v>2130</v>
      </c>
      <c r="M83" t="str">
        <f>VLOOKUP(J83,total_visual_stym!$A$2:$D$129,3,FALSE)</f>
        <v>pics\\Sapota_2.jpg</v>
      </c>
      <c r="N83">
        <f>VLOOKUP(J83,total_visual_stym!$A$1:$D$129,4,FALSE)</f>
        <v>213</v>
      </c>
      <c r="P83">
        <f>IF(G83="экспл",0,IF(G83="импл_",VLOOKUP(J83,quest_импл!$A$1:$J$129,7,FALSE),0))</f>
        <v>266</v>
      </c>
      <c r="Q83" t="str">
        <f>IF(G83="экспл",0,IF(G83="импл_",VLOOKUP(J83,quest_импл!$A$1:$J$129,8,FALSE),0))</f>
        <v>sound\\Nadrezan_li.wav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2003</v>
      </c>
      <c r="AD83" t="str">
        <f t="shared" ca="1" si="39"/>
        <v>pics\\Banan_3.jpg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40"/>
        <v>pics\\Banan_3.jpg</v>
      </c>
      <c r="AI83" t="s">
        <v>85</v>
      </c>
      <c r="AO83">
        <f t="shared" ca="1" si="35"/>
        <v>0.98024350917262126</v>
      </c>
      <c r="AP83" t="str">
        <f t="shared" ca="1" si="36"/>
        <v>pics\\Banan_3.jpg</v>
      </c>
      <c r="AR83" t="str">
        <f t="shared" si="41"/>
        <v/>
      </c>
      <c r="AS83" t="str">
        <f t="shared" ca="1" si="38"/>
        <v>pics\\Banan_3.jpg</v>
      </c>
      <c r="AT83">
        <f t="shared" ca="1" si="31"/>
        <v>0.36343668120054162</v>
      </c>
      <c r="AU83" t="s">
        <v>697</v>
      </c>
      <c r="AV83" t="str">
        <f t="shared" ca="1" si="32"/>
        <v>sound\\Redkiy_plod.wav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_Надрезан_ли_</v>
      </c>
      <c r="BB83" t="str">
        <f t="shared" si="33"/>
        <v>_Надрезан_ли_ЛИРОХ?</v>
      </c>
      <c r="BD83" cm="1">
        <f t="array" aca="1" ref="BD83" ca="1">INDEX($L$82:$L$89,(RANK(AT3,$AT$2:$AT$9)))</f>
        <v>2130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VLOOKUP(B84,audio_list_stym!$A$3:$BP$18,43,FALSE)</f>
        <v>14</v>
      </c>
      <c r="F84" t="str">
        <f>VLOOKUP(E84,metki!$A$2:$B$9,2,FALSE)</f>
        <v>импл_новые_с_названием</v>
      </c>
      <c r="G84" t="str">
        <f t="shared" si="28"/>
        <v>импл_</v>
      </c>
      <c r="H84" t="str">
        <f>VLOOKUP(B84,audio_list_stym!$A$3:$AJ$18,11,FALSE)</f>
        <v>Sapota</v>
      </c>
      <c r="I84" t="s">
        <v>690</v>
      </c>
      <c r="J84" t="str">
        <f t="shared" si="29"/>
        <v>Sapota_3</v>
      </c>
      <c r="L84">
        <f>VLOOKUP(J84,total_visual_stym!$A$2:$D$129,2,FALSE)</f>
        <v>2131</v>
      </c>
      <c r="M84" t="str">
        <f>VLOOKUP(J84,total_visual_stym!$A$2:$D$129,3,FALSE)</f>
        <v>pics\\Sapota_3.jpg</v>
      </c>
      <c r="N84">
        <f>VLOOKUP(J84,total_visual_stym!$A$1:$D$129,4,FALSE)</f>
        <v>213</v>
      </c>
      <c r="P84">
        <f>IF(G84="экспл",0,IF(G84="импл_",VLOOKUP(J84,quest_импл!$A$1:$J$129,7,FALSE),0))</f>
        <v>267</v>
      </c>
      <c r="Q84" t="str">
        <f>IF(G84="экспл",0,IF(G84="импл_",VLOOKUP(J84,quest_импл!$A$1:$J$129,8,FALSE),0))</f>
        <v>sound\\Perekruchen_li.wav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2024</v>
      </c>
      <c r="AD84" t="str">
        <f t="shared" ca="1" si="39"/>
        <v>pics\\Goroh_8.jpg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40"/>
        <v>pics\\Goroh_8.jpg</v>
      </c>
      <c r="AI84" t="s">
        <v>94</v>
      </c>
      <c r="AO84">
        <f t="shared" ca="1" si="35"/>
        <v>0.62428949260387623</v>
      </c>
      <c r="AP84" t="str">
        <f t="shared" ca="1" si="36"/>
        <v>pics\\Goroh_8.jpg</v>
      </c>
      <c r="AR84" t="str">
        <f t="shared" si="41"/>
        <v/>
      </c>
      <c r="AS84" t="str">
        <f t="shared" ca="1" si="38"/>
        <v>pics\\Goroh_8.jpg</v>
      </c>
      <c r="AT84">
        <f t="shared" ca="1" si="31"/>
        <v>0.67300946554182328</v>
      </c>
      <c r="AU84" t="s">
        <v>697</v>
      </c>
      <c r="AV84" t="str">
        <f t="shared" ca="1" si="32"/>
        <v>sound\\Noviy_plod.wav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_Перекручен_ли_</v>
      </c>
      <c r="BB84" t="str">
        <f t="shared" si="33"/>
        <v>_Перекручен_ли_ЛИРОХ?</v>
      </c>
      <c r="BD84" cm="1">
        <f t="array" aca="1" ref="BD84" ca="1">INDEX($L$82:$L$89,(RANK(AT4,$AT$2:$AT$9)))</f>
        <v>2131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VLOOKUP(B85,audio_list_stym!$A$3:$BP$18,43,FALSE)</f>
        <v>14</v>
      </c>
      <c r="F85" t="str">
        <f>VLOOKUP(E85,metki!$A$2:$B$9,2,FALSE)</f>
        <v>импл_новые_с_названием</v>
      </c>
      <c r="G85" t="str">
        <f t="shared" si="28"/>
        <v>импл_</v>
      </c>
      <c r="H85" t="str">
        <f>VLOOKUP(B85,audio_list_stym!$A$3:$AJ$18,11,FALSE)</f>
        <v>Sapota</v>
      </c>
      <c r="I85" t="s">
        <v>691</v>
      </c>
      <c r="J85" t="str">
        <f t="shared" si="29"/>
        <v>Sapota_4</v>
      </c>
      <c r="L85">
        <f>VLOOKUP(J85,total_visual_stym!$A$2:$D$129,2,FALSE)</f>
        <v>2132</v>
      </c>
      <c r="M85" t="str">
        <f>VLOOKUP(J85,total_visual_stym!$A$2:$D$129,3,FALSE)</f>
        <v>pics\\Sapota_4.jpg</v>
      </c>
      <c r="N85">
        <f>VLOOKUP(J85,total_visual_stym!$A$1:$D$129,4,FALSE)</f>
        <v>213</v>
      </c>
      <c r="P85">
        <f>IF(G85="экспл",0,IF(G85="импл_",VLOOKUP(J85,quest_импл!$A$1:$J$129,7,FALSE),0))</f>
        <v>268</v>
      </c>
      <c r="Q85" t="str">
        <f>IF(G85="экспл",0,IF(G85="импл_",VLOOKUP(J85,quest_импл!$A$1:$J$129,8,FALSE),0))</f>
        <v>sound\\Sorvan_li.wav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2027</v>
      </c>
      <c r="AD85" t="str">
        <f t="shared" ca="1" si="39"/>
        <v>pics\\Kokos_3.jpg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40"/>
        <v>pics\\Kokos_3.jpg</v>
      </c>
      <c r="AI85" t="s">
        <v>95</v>
      </c>
      <c r="AO85">
        <f t="shared" ca="1" si="35"/>
        <v>0.57330989504491059</v>
      </c>
      <c r="AP85" t="str">
        <f t="shared" ca="1" si="36"/>
        <v>pics\\Kokos_3.jpg</v>
      </c>
      <c r="AR85" t="str">
        <f t="shared" si="41"/>
        <v/>
      </c>
      <c r="AS85" t="str">
        <f t="shared" ca="1" si="38"/>
        <v>pics\\Kokos_3.jpg</v>
      </c>
      <c r="AT85">
        <f t="shared" ca="1" si="31"/>
        <v>0.92234112432804893</v>
      </c>
      <c r="AU85" t="s">
        <v>697</v>
      </c>
      <c r="AV85" t="str">
        <f t="shared" ca="1" si="32"/>
        <v>sound\\Noviy_plod.wav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_Сорван_ли_</v>
      </c>
      <c r="BB85" t="str">
        <f t="shared" si="33"/>
        <v>_Сорван_ли_ЛИРОХ?</v>
      </c>
      <c r="BD85" cm="1">
        <f t="array" aca="1" ref="BD85" ca="1">INDEX($L$82:$L$89,(RANK(AT5,$AT$2:$AT$9)))</f>
        <v>2135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VLOOKUP(B86,audio_list_stym!$A$3:$BP$18,43,FALSE)</f>
        <v>14</v>
      </c>
      <c r="F86" t="str">
        <f>VLOOKUP(E86,metki!$A$2:$B$9,2,FALSE)</f>
        <v>импл_новые_с_названием</v>
      </c>
      <c r="G86" t="str">
        <f t="shared" si="28"/>
        <v>импл_</v>
      </c>
      <c r="H86" t="str">
        <f>VLOOKUP(B86,audio_list_stym!$A$3:$AJ$18,11,FALSE)</f>
        <v>Sapota</v>
      </c>
      <c r="I86" t="s">
        <v>692</v>
      </c>
      <c r="J86" t="str">
        <f t="shared" si="29"/>
        <v>Sapota_5</v>
      </c>
      <c r="L86">
        <f>VLOOKUP(J86,total_visual_stym!$A$2:$D$129,2,FALSE)</f>
        <v>2133</v>
      </c>
      <c r="M86" t="str">
        <f>VLOOKUP(J86,total_visual_stym!$A$2:$D$129,3,FALSE)</f>
        <v>pics\\Sapota_5.jpg</v>
      </c>
      <c r="N86">
        <f>VLOOKUP(J86,total_visual_stym!$A$1:$D$129,4,FALSE)</f>
        <v>213</v>
      </c>
      <c r="P86">
        <f>IF(G86="экспл",0,IF(G86="импл_",VLOOKUP(J86,quest_импл!$A$1:$J$129,7,FALSE),0))</f>
        <v>269</v>
      </c>
      <c r="Q86" t="str">
        <f>IF(G86="экспл",0,IF(G86="импл_",VLOOKUP(J86,quest_импл!$A$1:$J$129,8,FALSE),0))</f>
        <v>sound\\Spresovan_li.wav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2051</v>
      </c>
      <c r="AD86" t="str">
        <f t="shared" ca="1" si="39"/>
        <v>pics\\Redis_3.jpg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40"/>
        <v>pics\\Redis_3.jpg</v>
      </c>
      <c r="AI86" t="s">
        <v>96</v>
      </c>
      <c r="AO86">
        <f t="shared" ca="1" si="35"/>
        <v>0.22005531389746524</v>
      </c>
      <c r="AP86" t="str">
        <f t="shared" ca="1" si="36"/>
        <v>pics\\Redis_3.jpg</v>
      </c>
      <c r="AR86" t="str">
        <f t="shared" si="41"/>
        <v/>
      </c>
      <c r="AS86" t="str">
        <f t="shared" ca="1" si="38"/>
        <v>pics\\Redis_3.jpg</v>
      </c>
      <c r="AT86">
        <f t="shared" ca="1" si="31"/>
        <v>0.22797168476957819</v>
      </c>
      <c r="AU86" t="s">
        <v>697</v>
      </c>
      <c r="AV86" t="str">
        <f t="shared" ca="1" si="32"/>
        <v>sound\\Redkiy_plod.wav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_Спрессован_ли_</v>
      </c>
      <c r="BB86" t="str">
        <f t="shared" si="33"/>
        <v>_Спрессован_ли_ЛИРОХ?</v>
      </c>
      <c r="BD86" cm="1">
        <f t="array" aca="1" ref="BD86" ca="1">INDEX($L$82:$L$89,(RANK(AT6,$AT$2:$AT$9)))</f>
        <v>2129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VLOOKUP(B87,audio_list_stym!$A$3:$BP$18,43,FALSE)</f>
        <v>14</v>
      </c>
      <c r="F87" t="str">
        <f>VLOOKUP(E87,metki!$A$2:$B$9,2,FALSE)</f>
        <v>импл_новые_с_названием</v>
      </c>
      <c r="G87" t="str">
        <f t="shared" si="28"/>
        <v>импл_</v>
      </c>
      <c r="H87" t="str">
        <f>VLOOKUP(B87,audio_list_stym!$A$3:$AJ$18,11,FALSE)</f>
        <v>Sapota</v>
      </c>
      <c r="I87" t="s">
        <v>693</v>
      </c>
      <c r="J87" t="str">
        <f t="shared" si="29"/>
        <v>Sapota_6</v>
      </c>
      <c r="L87">
        <f>VLOOKUP(J87,total_visual_stym!$A$2:$D$129,2,FALSE)</f>
        <v>2134</v>
      </c>
      <c r="M87" t="str">
        <f>VLOOKUP(J87,total_visual_stym!$A$2:$D$129,3,FALSE)</f>
        <v>pics\\Sapota_6.jpg</v>
      </c>
      <c r="N87">
        <f>VLOOKUP(J87,total_visual_stym!$A$1:$D$129,4,FALSE)</f>
        <v>213</v>
      </c>
      <c r="P87">
        <f>IF(G87="экспл",0,IF(G87="импл_",VLOOKUP(J87,quest_импл!$A$1:$J$129,7,FALSE),0))</f>
        <v>270</v>
      </c>
      <c r="Q87" t="str">
        <f>IF(G87="экспл",0,IF(G87="импл_",VLOOKUP(J87,quest_импл!$A$1:$J$129,8,FALSE),0))</f>
        <v>sound\\Zheltiy_li.wav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2006</v>
      </c>
      <c r="AD87" t="str">
        <f t="shared" ca="1" si="39"/>
        <v>pics\\Banan_6.jpg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40"/>
        <v>pics\\Banan_6.jpg</v>
      </c>
      <c r="AI87" t="s">
        <v>97</v>
      </c>
      <c r="AO87">
        <f t="shared" ca="1" si="35"/>
        <v>0.94173157584444034</v>
      </c>
      <c r="AP87" t="str">
        <f t="shared" ca="1" si="36"/>
        <v>pics\\Banan_6.jpg</v>
      </c>
      <c r="AR87" t="str">
        <f t="shared" si="41"/>
        <v/>
      </c>
      <c r="AS87" t="str">
        <f t="shared" ca="1" si="38"/>
        <v>pics\\Banan_6.jpg</v>
      </c>
      <c r="AT87">
        <f t="shared" ca="1" si="31"/>
        <v>0.94011429760549869</v>
      </c>
      <c r="AU87" t="s">
        <v>697</v>
      </c>
      <c r="AV87" t="str">
        <f t="shared" ca="1" si="32"/>
        <v>sound\\Noviy_plod.wav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_Желтый_ли_</v>
      </c>
      <c r="BB87" t="str">
        <f t="shared" si="33"/>
        <v>_Желтый_ли_ЛИРОХ?</v>
      </c>
      <c r="BD87" cm="1">
        <f t="array" aca="1" ref="BD87" ca="1">INDEX($L$82:$L$89,(RANK(AT7,$AT$2:$AT$9)))</f>
        <v>2136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VLOOKUP(B88,audio_list_stym!$A$3:$BP$18,43,FALSE)</f>
        <v>14</v>
      </c>
      <c r="F88" t="str">
        <f>VLOOKUP(E88,metki!$A$2:$B$9,2,FALSE)</f>
        <v>импл_новые_с_названием</v>
      </c>
      <c r="G88" t="str">
        <f t="shared" si="28"/>
        <v>импл_</v>
      </c>
      <c r="H88" t="str">
        <f>VLOOKUP(B88,audio_list_stym!$A$3:$AJ$18,11,FALSE)</f>
        <v>Sapota</v>
      </c>
      <c r="I88" t="s">
        <v>694</v>
      </c>
      <c r="J88" t="str">
        <f t="shared" si="29"/>
        <v>Sapota_7</v>
      </c>
      <c r="L88">
        <f>VLOOKUP(J88,total_visual_stym!$A$2:$D$129,2,FALSE)</f>
        <v>2135</v>
      </c>
      <c r="M88" t="str">
        <f>VLOOKUP(J88,total_visual_stym!$A$2:$D$129,3,FALSE)</f>
        <v>pics\\Sapota_7.jpg</v>
      </c>
      <c r="N88">
        <f>VLOOKUP(J88,total_visual_stym!$A$1:$D$129,4,FALSE)</f>
        <v>213</v>
      </c>
      <c r="P88">
        <f>IF(G88="экспл",0,IF(G88="импл_",VLOOKUP(J88,quest_импл!$A$1:$J$129,7,FALSE),0))</f>
        <v>271</v>
      </c>
      <c r="Q88" t="str">
        <f>IF(G88="экспл",0,IF(G88="импл_",VLOOKUP(J88,quest_импл!$A$1:$J$129,8,FALSE),0))</f>
        <v>sound\\Rovniy_li.wav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да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2048</v>
      </c>
      <c r="AD88" t="str">
        <f t="shared" ca="1" si="39"/>
        <v>pics\\Peper_8.jpg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40"/>
        <v>pics\\Peper_8.jpg</v>
      </c>
      <c r="AI88" t="s">
        <v>98</v>
      </c>
      <c r="AO88">
        <f t="shared" ca="1" si="35"/>
        <v>0.27772478628317787</v>
      </c>
      <c r="AP88" t="str">
        <f t="shared" ca="1" si="36"/>
        <v>pics\\Peper_8.jpg</v>
      </c>
      <c r="AR88" t="str">
        <f t="shared" si="41"/>
        <v/>
      </c>
      <c r="AS88" t="str">
        <f t="shared" ca="1" si="38"/>
        <v>pics\\Peper_8.jpg</v>
      </c>
      <c r="AT88">
        <f t="shared" ca="1" si="31"/>
        <v>0.73120908359236103</v>
      </c>
      <c r="AU88" t="s">
        <v>697</v>
      </c>
      <c r="AV88" t="str">
        <f t="shared" ca="1" si="32"/>
        <v>sound\\Noviy_plod.wav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_Ровный_ли_</v>
      </c>
      <c r="BB88" t="str">
        <f t="shared" si="33"/>
        <v>_Ровный_ли_ЛИРОХ?</v>
      </c>
      <c r="BD88" cm="1">
        <f t="array" aca="1" ref="BD88" ca="1">INDEX($L$82:$L$89,(RANK(AT8,$AT$2:$AT$9)))</f>
        <v>2132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VLOOKUP(B89,audio_list_stym!$A$3:$BP$18,43,FALSE)</f>
        <v>14</v>
      </c>
      <c r="F89" t="str">
        <f>VLOOKUP(E89,metki!$A$2:$B$9,2,FALSE)</f>
        <v>импл_новые_с_названием</v>
      </c>
      <c r="G89" t="str">
        <f t="shared" si="28"/>
        <v>импл_</v>
      </c>
      <c r="H89" t="str">
        <f>VLOOKUP(B89,audio_list_stym!$A$3:$AJ$18,11,FALSE)</f>
        <v>Sapota</v>
      </c>
      <c r="I89" t="s">
        <v>695</v>
      </c>
      <c r="J89" t="str">
        <f t="shared" si="29"/>
        <v>Sapota_8</v>
      </c>
      <c r="L89">
        <f>VLOOKUP(J89,total_visual_stym!$A$2:$D$129,2,FALSE)</f>
        <v>2136</v>
      </c>
      <c r="M89" t="str">
        <f>VLOOKUP(J89,total_visual_stym!$A$2:$D$129,3,FALSE)</f>
        <v>pics\\Sapota_8.jpg</v>
      </c>
      <c r="N89">
        <f>VLOOKUP(J89,total_visual_stym!$A$1:$D$129,4,FALSE)</f>
        <v>213</v>
      </c>
      <c r="P89">
        <f>IF(G89="экспл",0,IF(G89="импл_",VLOOKUP(J89,quest_импл!$A$1:$J$129,7,FALSE),0))</f>
        <v>272</v>
      </c>
      <c r="Q89" t="str">
        <f>IF(G89="экспл",0,IF(G89="импл_",VLOOKUP(J89,quest_импл!$A$1:$J$129,8,FALSE),0))</f>
        <v>sound\\Imeet_li_shipi.wav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2021</v>
      </c>
      <c r="AD89" t="str">
        <f t="shared" ca="1" si="39"/>
        <v>pics\\Goroh_5.jpg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40"/>
        <v>pics\\Goroh_5.jpg</v>
      </c>
      <c r="AI89" t="s">
        <v>99</v>
      </c>
      <c r="AO89">
        <f t="shared" ca="1" si="35"/>
        <v>0.65664933511970647</v>
      </c>
      <c r="AP89" t="str">
        <f t="shared" ca="1" si="36"/>
        <v>pics\\Goroh_5.jpg</v>
      </c>
      <c r="AR89" t="str">
        <f t="shared" si="41"/>
        <v/>
      </c>
      <c r="AS89" t="str">
        <f t="shared" ca="1" si="38"/>
        <v>pics\\Goroh_5.jpg</v>
      </c>
      <c r="AT89">
        <f t="shared" ca="1" si="31"/>
        <v>0.84605484495818883</v>
      </c>
      <c r="AU89" t="s">
        <v>697</v>
      </c>
      <c r="AV89" t="str">
        <f t="shared" ca="1" si="32"/>
        <v>sound\\Noviy_plod.wav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_Имеет_ли_шипы_</v>
      </c>
      <c r="BB89" t="str">
        <f t="shared" si="33"/>
        <v>_Имеет_ли_шипы_ЛИРОХ?</v>
      </c>
      <c r="BD89" cm="1">
        <f t="array" aca="1" ref="BD89" ca="1">INDEX($L$82:$L$89,(RANK(AT9,$AT$2:$AT$9)))</f>
        <v>2133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VLOOKUP(B90,audio_list_stym!$A$3:$BP$18,43,FALSE)</f>
        <v>15</v>
      </c>
      <c r="F90" t="str">
        <f>VLOOKUP(E90,metki!$A$2:$B$9,2,FALSE)</f>
        <v>экспл_новые_с_названием</v>
      </c>
      <c r="G90" t="str">
        <f t="shared" si="28"/>
        <v>экспл</v>
      </c>
      <c r="H90" t="str">
        <f>VLOOKUP(B90,audio_list_stym!$A$3:$AJ$18,11,FALSE)</f>
        <v>Tamanid</v>
      </c>
      <c r="I90" t="s">
        <v>688</v>
      </c>
      <c r="J90" t="str">
        <f t="shared" si="29"/>
        <v>Tamanid_1</v>
      </c>
      <c r="L90">
        <f>VLOOKUP(J90,total_visual_stym!$A$2:$D$129,2,FALSE)</f>
        <v>2137</v>
      </c>
      <c r="M90" t="str">
        <f>VLOOKUP(J90,total_visual_stym!$A$2:$D$129,3,FALSE)</f>
        <v>pics\\Tamanid_1.jpg</v>
      </c>
      <c r="N90">
        <f>VLOOKUP(J90,total_visual_stym!$A$1:$D$129,4,FALSE)</f>
        <v>214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145</v>
      </c>
      <c r="Z90" t="str">
        <f>IF(G90="экспл",VLOOKUP(J90,quest_экспл!$A$1:$N$129,12,FALSE),IF(G90="импл_",0,0))</f>
        <v>sound\\On_krasnovatiy.wav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2210</v>
      </c>
      <c r="AD90" t="str">
        <f t="shared" ca="1" si="39"/>
        <v>pics\\dis48.jpg</v>
      </c>
      <c r="AE90" s="22" t="str">
        <f t="array" aca="1" ref="AE90" ca="1">IF(G90="экспл",INDEX(total_visual_stym!$C$146:$C$209,(RANK(total_visual_stym!E170,total_visual_stym!$E$146:$E$209))),0)</f>
        <v>pics\\dis48.jpg</v>
      </c>
      <c r="AF90" s="22" t="str">
        <f t="shared" si="40"/>
        <v/>
      </c>
      <c r="AI90" t="s">
        <v>100</v>
      </c>
      <c r="AO90">
        <f t="shared" ca="1" si="35"/>
        <v>0.23525214218439172</v>
      </c>
      <c r="AP90" t="str">
        <f t="shared" ca="1" si="36"/>
        <v>pics\\Redis_2.jpg</v>
      </c>
      <c r="AR90" t="str">
        <f t="shared" si="41"/>
        <v/>
      </c>
      <c r="AS90" t="str">
        <f t="shared" si="38"/>
        <v/>
      </c>
      <c r="AT90">
        <f t="shared" ca="1" si="31"/>
        <v>0.68993644064490545</v>
      </c>
      <c r="AU90" t="s">
        <v>697</v>
      </c>
      <c r="AV90" t="str">
        <f t="shared" ca="1" si="32"/>
        <v>sound\\Noviy_plod.wav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_Он_красноватый?</v>
      </c>
      <c r="BA90" t="e">
        <f>VLOOKUP(Q90,audio_list_stym!$B$2:$BQ$299,68,FALSE)</f>
        <v>#N/A</v>
      </c>
      <c r="BB90" t="str">
        <f t="shared" si="33"/>
        <v>На_экране_ФИМОН._Он_красноватый?</v>
      </c>
      <c r="BC90">
        <f>A90</f>
        <v>1212</v>
      </c>
      <c r="BD90" cm="1">
        <f t="array" aca="1" ref="BD90" ca="1">INDEX($L$90:$L$97,(RANK(AT2,$AT$2:$AT$9)))</f>
        <v>2142</v>
      </c>
      <c r="BE90" cm="1">
        <f t="array" aca="1" ref="BE90" ca="1">INDEX(BD66:BD81,(RANK(AT5,$AT$2:$AT$17)))</f>
        <v>2119</v>
      </c>
      <c r="BF90" cm="1">
        <f t="array" aca="1" ref="BF90" ca="1">INDEX(BD98:BD113,(RANK(AT5,$AT$2:$AT$17)))</f>
        <v>2071</v>
      </c>
      <c r="BG90" cm="1">
        <f t="array" aca="1" ref="BG90" ca="1">INDEX(BD114:BD129,(RANK(AT5,$AT$2:$AT$9)))</f>
        <v>2076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VLOOKUP(B91,audio_list_stym!$A$3:$BP$18,43,FALSE)</f>
        <v>15</v>
      </c>
      <c r="F91" t="str">
        <f>VLOOKUP(E91,metki!$A$2:$B$9,2,FALSE)</f>
        <v>экспл_новые_с_названием</v>
      </c>
      <c r="G91" t="str">
        <f t="shared" si="28"/>
        <v>экспл</v>
      </c>
      <c r="H91" t="str">
        <f>VLOOKUP(B91,audio_list_stym!$A$3:$AJ$18,11,FALSE)</f>
        <v>Tamanid</v>
      </c>
      <c r="I91" t="s">
        <v>689</v>
      </c>
      <c r="J91" t="str">
        <f t="shared" si="29"/>
        <v>Tamanid_2</v>
      </c>
      <c r="L91">
        <f>VLOOKUP(J91,total_visual_stym!$A$2:$D$129,2,FALSE)</f>
        <v>2138</v>
      </c>
      <c r="M91" t="str">
        <f>VLOOKUP(J91,total_visual_stym!$A$2:$D$129,3,FALSE)</f>
        <v>pics\\Tamanid_2.jpg</v>
      </c>
      <c r="N91">
        <f>VLOOKUP(J91,total_visual_stym!$A$1:$D$129,4,FALSE)</f>
        <v>214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146</v>
      </c>
      <c r="Z91" t="str">
        <f>IF(G91="экспл",VLOOKUP(J91,quest_экспл!$A$1:$N$129,12,FALSE),IF(G91="импл_",0,0))</f>
        <v>sound\\Izognut_li_on.wav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2215</v>
      </c>
      <c r="AD91" t="str">
        <f t="shared" ca="1" si="39"/>
        <v>pics\\dis62.jpg</v>
      </c>
      <c r="AE91" s="22" t="str">
        <f t="array" aca="1" ref="AE91" ca="1">IF(G91="экспл",INDEX(total_visual_stym!$C$146:$C$209,(RANK(total_visual_stym!E171,total_visual_stym!$E$146:$E$209))),0)</f>
        <v>pics\\dis62.jpg</v>
      </c>
      <c r="AF91" s="22" t="str">
        <f t="shared" si="40"/>
        <v/>
      </c>
      <c r="AI91" t="s">
        <v>101</v>
      </c>
      <c r="AO91">
        <f t="shared" ca="1" si="35"/>
        <v>0.83810078244431585</v>
      </c>
      <c r="AP91" t="str">
        <f t="shared" ca="1" si="36"/>
        <v>pics\\Finik_4.jpg</v>
      </c>
      <c r="AR91" t="str">
        <f t="shared" si="41"/>
        <v/>
      </c>
      <c r="AS91" t="str">
        <f t="shared" si="38"/>
        <v/>
      </c>
      <c r="AT91">
        <f t="shared" ca="1" si="31"/>
        <v>0.46337707400286698</v>
      </c>
      <c r="AU91" t="s">
        <v>697</v>
      </c>
      <c r="AV91" t="str">
        <f t="shared" ca="1" si="32"/>
        <v>sound\\Redkiy_plod.wav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_Изогнут_ли_он?</v>
      </c>
      <c r="BA91" t="e">
        <f>VLOOKUP(Q91,audio_list_stym!$B$2:$BQ$299,68,FALSE)</f>
        <v>#N/A</v>
      </c>
      <c r="BB91" t="str">
        <f t="shared" si="33"/>
        <v>Посмотрите,_вот_ФИМОН._Изогнут_ли_он?</v>
      </c>
      <c r="BD91" cm="1">
        <f t="array" aca="1" ref="BD91" ca="1">INDEX($L$90:$L$97,(RANK(AT3,$AT$2:$AT$9)))</f>
        <v>2138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VLOOKUP(B92,audio_list_stym!$A$3:$BP$18,43,FALSE)</f>
        <v>15</v>
      </c>
      <c r="F92" t="str">
        <f>VLOOKUP(E92,metki!$A$2:$B$9,2,FALSE)</f>
        <v>экспл_новые_с_названием</v>
      </c>
      <c r="G92" t="str">
        <f t="shared" si="28"/>
        <v>экспл</v>
      </c>
      <c r="H92" t="str">
        <f>VLOOKUP(B92,audio_list_stym!$A$3:$AJ$18,11,FALSE)</f>
        <v>Tamanid</v>
      </c>
      <c r="I92" t="s">
        <v>690</v>
      </c>
      <c r="J92" t="str">
        <f t="shared" si="29"/>
        <v>Tamanid_3</v>
      </c>
      <c r="L92">
        <f>VLOOKUP(J92,total_visual_stym!$A$2:$D$129,2,FALSE)</f>
        <v>2139</v>
      </c>
      <c r="M92" t="str">
        <f>VLOOKUP(J92,total_visual_stym!$A$2:$D$129,3,FALSE)</f>
        <v>pics\\Tamanid_3.jpg</v>
      </c>
      <c r="N92">
        <f>VLOOKUP(J92,total_visual_stym!$A$1:$D$129,4,FALSE)</f>
        <v>214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147</v>
      </c>
      <c r="Z92" t="str">
        <f>IF(G92="экспл",VLOOKUP(J92,quest_экспл!$A$1:$N$129,12,FALSE),IF(G92="импл_",0,0))</f>
        <v>sound\\On_barhatistiy.wav</v>
      </c>
      <c r="AA92" t="str">
        <f>IF(G92="экспл",VLOOKUP(J92,quest_экспл!$A$1:$N$129,14,FALSE),IF(G92="импл_",0,0))</f>
        <v>да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2217</v>
      </c>
      <c r="AD92" t="str">
        <f t="shared" ca="1" si="39"/>
        <v>pics\\dis58.jpg</v>
      </c>
      <c r="AE92" s="22" t="str">
        <f t="array" aca="1" ref="AE92" ca="1">IF(G92="экспл",INDEX(total_visual_stym!$C$146:$C$209,(RANK(total_visual_stym!E172,total_visual_stym!$E$146:$E$209))),0)</f>
        <v>pics\\dis58.jpg</v>
      </c>
      <c r="AF92" s="22" t="str">
        <f t="shared" si="40"/>
        <v/>
      </c>
      <c r="AI92" t="s">
        <v>102</v>
      </c>
      <c r="AO92">
        <f t="shared" ca="1" si="35"/>
        <v>0.98269046900570045</v>
      </c>
      <c r="AP92" t="str">
        <f t="shared" ca="1" si="36"/>
        <v>pics\\Banan_2.jpg</v>
      </c>
      <c r="AR92" t="str">
        <f t="shared" si="41"/>
        <v/>
      </c>
      <c r="AS92" t="str">
        <f t="shared" si="38"/>
        <v/>
      </c>
      <c r="AT92">
        <f t="shared" ca="1" si="31"/>
        <v>0.45121510138685084</v>
      </c>
      <c r="AU92" t="s">
        <v>697</v>
      </c>
      <c r="AV92" t="str">
        <f t="shared" ca="1" si="32"/>
        <v>sound\\Redkiy_plod.wav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_Он_бархатистый?</v>
      </c>
      <c r="BA92" t="e">
        <f>VLOOKUP(Q92,audio_list_stym!$B$2:$BQ$299,68,FALSE)</f>
        <v>#N/A</v>
      </c>
      <c r="BB92" t="str">
        <f t="shared" si="33"/>
        <v>Вот_ФИМОН._Он_бархатистый?</v>
      </c>
      <c r="BD92" cm="1">
        <f t="array" aca="1" ref="BD92" ca="1">INDEX($L$90:$L$97,(RANK(AT4,$AT$2:$AT$9)))</f>
        <v>2139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VLOOKUP(B93,audio_list_stym!$A$3:$BP$18,43,FALSE)</f>
        <v>15</v>
      </c>
      <c r="F93" t="str">
        <f>VLOOKUP(E93,metki!$A$2:$B$9,2,FALSE)</f>
        <v>экспл_новые_с_названием</v>
      </c>
      <c r="G93" t="str">
        <f t="shared" si="28"/>
        <v>экспл</v>
      </c>
      <c r="H93" t="str">
        <f>VLOOKUP(B93,audio_list_stym!$A$3:$AJ$18,11,FALSE)</f>
        <v>Tamanid</v>
      </c>
      <c r="I93" t="s">
        <v>691</v>
      </c>
      <c r="J93" t="str">
        <f t="shared" si="29"/>
        <v>Tamanid_4</v>
      </c>
      <c r="L93">
        <f>VLOOKUP(J93,total_visual_stym!$A$2:$D$129,2,FALSE)</f>
        <v>2140</v>
      </c>
      <c r="M93" t="str">
        <f>VLOOKUP(J93,total_visual_stym!$A$2:$D$129,3,FALSE)</f>
        <v>pics\\Tamanid_4.jpg</v>
      </c>
      <c r="N93">
        <f>VLOOKUP(J93,total_visual_stym!$A$1:$D$129,4,FALSE)</f>
        <v>214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148</v>
      </c>
      <c r="Z93" t="str">
        <f>IF(G93="экспл",VLOOKUP(J93,quest_экспл!$A$1:$N$129,12,FALSE),IF(G93="импл_",0,0))</f>
        <v>sound\\Odnotonniy_li_on.wav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2219</v>
      </c>
      <c r="AD93" t="str">
        <f t="shared" ca="1" si="39"/>
        <v>pics\\dis17.jpg</v>
      </c>
      <c r="AE93" s="22" t="str">
        <f t="array" aca="1" ref="AE93" ca="1">IF(G93="экспл",INDEX(total_visual_stym!$C$146:$C$209,(RANK(total_visual_stym!E173,total_visual_stym!$E$146:$E$209))),0)</f>
        <v>pics\\dis17.jpg</v>
      </c>
      <c r="AF93" s="22" t="str">
        <f t="shared" si="40"/>
        <v/>
      </c>
      <c r="AI93" t="s">
        <v>103</v>
      </c>
      <c r="AO93">
        <f t="shared" ca="1" si="35"/>
        <v>0.42904655289260951</v>
      </c>
      <c r="AP93" t="str">
        <f t="shared" ca="1" si="36"/>
        <v>pics\\Limon_6.jpg</v>
      </c>
      <c r="AR93" t="str">
        <f t="shared" si="41"/>
        <v/>
      </c>
      <c r="AS93" t="str">
        <f t="shared" si="38"/>
        <v/>
      </c>
      <c r="AT93">
        <f t="shared" ca="1" si="31"/>
        <v>0.66214902644077189</v>
      </c>
      <c r="AU93" t="s">
        <v>697</v>
      </c>
      <c r="AV93" t="str">
        <f t="shared" ca="1" si="32"/>
        <v>sound\\Noviy_plod.wav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_Однотонный_ли_он?</v>
      </c>
      <c r="BA93" t="e">
        <f>VLOOKUP(Q93,audio_list_stym!$B$2:$BQ$299,68,FALSE)</f>
        <v>#N/A</v>
      </c>
      <c r="BB93" t="str">
        <f t="shared" si="33"/>
        <v>Это_ФИМОН._Однотонный_ли_он?</v>
      </c>
      <c r="BD93" cm="1">
        <f t="array" aca="1" ref="BD93" ca="1">INDEX($L$90:$L$97,(RANK(AT5,$AT$2:$AT$9)))</f>
        <v>2143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VLOOKUP(B94,audio_list_stym!$A$3:$BP$18,43,FALSE)</f>
        <v>15</v>
      </c>
      <c r="F94" t="str">
        <f>VLOOKUP(E94,metki!$A$2:$B$9,2,FALSE)</f>
        <v>экспл_новые_с_названием</v>
      </c>
      <c r="G94" t="str">
        <f t="shared" si="28"/>
        <v>экспл</v>
      </c>
      <c r="H94" t="str">
        <f>VLOOKUP(B94,audio_list_stym!$A$3:$AJ$18,11,FALSE)</f>
        <v>Tamanid</v>
      </c>
      <c r="I94" t="s">
        <v>692</v>
      </c>
      <c r="J94" t="str">
        <f t="shared" si="29"/>
        <v>Tamanid_5</v>
      </c>
      <c r="L94">
        <f>VLOOKUP(J94,total_visual_stym!$A$2:$D$129,2,FALSE)</f>
        <v>2141</v>
      </c>
      <c r="M94" t="str">
        <f>VLOOKUP(J94,total_visual_stym!$A$2:$D$129,3,FALSE)</f>
        <v>pics\\Tamanid_5.jpg</v>
      </c>
      <c r="N94">
        <f>VLOOKUP(J94,total_visual_stym!$A$1:$D$129,4,FALSE)</f>
        <v>214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149</v>
      </c>
      <c r="Z94" t="str">
        <f>IF(G94="экспл",VLOOKUP(J94,quest_экспл!$A$1:$N$129,12,FALSE),IF(G94="импл_",0,0))</f>
        <v>sound\\On_prozrachniy.wav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2226</v>
      </c>
      <c r="AD94" t="str">
        <f t="shared" ca="1" si="39"/>
        <v>pics\\dis11.jpg</v>
      </c>
      <c r="AE94" s="22" t="str">
        <f t="array" aca="1" ref="AE94" ca="1">IF(G94="экспл",INDEX(total_visual_stym!$C$146:$C$209,(RANK(total_visual_stym!E174,total_visual_stym!$E$146:$E$209))),0)</f>
        <v>pics\\dis11.jpg</v>
      </c>
      <c r="AF94" s="22" t="str">
        <f t="shared" si="40"/>
        <v/>
      </c>
      <c r="AI94" t="s">
        <v>104</v>
      </c>
      <c r="AO94">
        <f t="shared" ca="1" si="35"/>
        <v>0.58320190462206134</v>
      </c>
      <c r="AP94" t="str">
        <f t="shared" ca="1" si="36"/>
        <v>pics\\Kokos_2.jpg</v>
      </c>
      <c r="AR94" t="str">
        <f t="shared" si="41"/>
        <v/>
      </c>
      <c r="AS94" t="str">
        <f t="shared" si="38"/>
        <v/>
      </c>
      <c r="AT94">
        <f t="shared" ca="1" si="31"/>
        <v>0.20812939333957825</v>
      </c>
      <c r="AU94" t="s">
        <v>697</v>
      </c>
      <c r="AV94" t="str">
        <f t="shared" ca="1" si="32"/>
        <v>sound\\Redkiy_plod.wav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_Он_прозрачный?</v>
      </c>
      <c r="BA94" t="e">
        <f>VLOOKUP(Q94,audio_list_stym!$B$2:$BQ$299,68,FALSE)</f>
        <v>#N/A</v>
      </c>
      <c r="BB94" t="str">
        <f t="shared" si="33"/>
        <v>На_картинке_ФИМОН._Он_прозрачный?</v>
      </c>
      <c r="BD94" cm="1">
        <f t="array" aca="1" ref="BD94" ca="1">INDEX($L$90:$L$97,(RANK(AT6,$AT$2:$AT$9)))</f>
        <v>2137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VLOOKUP(B95,audio_list_stym!$A$3:$BP$18,43,FALSE)</f>
        <v>15</v>
      </c>
      <c r="F95" t="str">
        <f>VLOOKUP(E95,metki!$A$2:$B$9,2,FALSE)</f>
        <v>экспл_новые_с_названием</v>
      </c>
      <c r="G95" t="str">
        <f t="shared" si="28"/>
        <v>экспл</v>
      </c>
      <c r="H95" t="str">
        <f>VLOOKUP(B95,audio_list_stym!$A$3:$AJ$18,11,FALSE)</f>
        <v>Tamanid</v>
      </c>
      <c r="I95" t="s">
        <v>693</v>
      </c>
      <c r="J95" t="str">
        <f t="shared" si="29"/>
        <v>Tamanid_6</v>
      </c>
      <c r="L95">
        <f>VLOOKUP(J95,total_visual_stym!$A$2:$D$129,2,FALSE)</f>
        <v>2142</v>
      </c>
      <c r="M95" t="str">
        <f>VLOOKUP(J95,total_visual_stym!$A$2:$D$129,3,FALSE)</f>
        <v>pics\\Tamanid_6.jpg</v>
      </c>
      <c r="N95">
        <f>VLOOKUP(J95,total_visual_stym!$A$1:$D$129,4,FALSE)</f>
        <v>214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150</v>
      </c>
      <c r="Z95" t="str">
        <f>IF(G95="экспл",VLOOKUP(J95,quest_экспл!$A$1:$N$129,12,FALSE),IF(G95="импл_",0,0))</f>
        <v>sound\\On_izmelchen.wav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2201</v>
      </c>
      <c r="AD95" t="str">
        <f t="shared" ca="1" si="39"/>
        <v>pics\\dis43.jpg</v>
      </c>
      <c r="AE95" s="22" t="str">
        <f t="array" aca="1" ref="AE95" ca="1">IF(G95="экспл",INDEX(total_visual_stym!$C$146:$C$209,(RANK(total_visual_stym!E175,total_visual_stym!$E$146:$E$209))),0)</f>
        <v>pics\\dis43.jpg</v>
      </c>
      <c r="AF95" s="22" t="str">
        <f t="shared" si="40"/>
        <v/>
      </c>
      <c r="AI95" t="s">
        <v>105</v>
      </c>
      <c r="AO95">
        <f t="shared" ca="1" si="35"/>
        <v>0.91470089731484638</v>
      </c>
      <c r="AP95" t="str">
        <f t="shared" ca="1" si="36"/>
        <v>pics\\Banan_8.jpg</v>
      </c>
      <c r="AR95" t="str">
        <f t="shared" si="41"/>
        <v/>
      </c>
      <c r="AS95" t="str">
        <f t="shared" si="38"/>
        <v/>
      </c>
      <c r="AT95">
        <f t="shared" ca="1" si="31"/>
        <v>0.87264929186552032</v>
      </c>
      <c r="AU95" t="s">
        <v>697</v>
      </c>
      <c r="AV95" t="str">
        <f t="shared" ca="1" si="32"/>
        <v>sound\\Noviy_plod.wav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_Он_измельчен?</v>
      </c>
      <c r="BA95" t="e">
        <f>VLOOKUP(Q95,audio_list_stym!$B$2:$BQ$299,68,FALSE)</f>
        <v>#N/A</v>
      </c>
      <c r="BB95" t="str">
        <f t="shared" si="33"/>
        <v>На_мониторе_ФИМОН._Он_измельчен?</v>
      </c>
      <c r="BD95" cm="1">
        <f t="array" aca="1" ref="BD95" ca="1">INDEX($L$90:$L$97,(RANK(AT7,$AT$2:$AT$9)))</f>
        <v>2144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VLOOKUP(B96,audio_list_stym!$A$3:$BP$18,43,FALSE)</f>
        <v>15</v>
      </c>
      <c r="F96" t="str">
        <f>VLOOKUP(E96,metki!$A$2:$B$9,2,FALSE)</f>
        <v>экспл_новые_с_названием</v>
      </c>
      <c r="G96" t="str">
        <f t="shared" si="28"/>
        <v>экспл</v>
      </c>
      <c r="H96" t="str">
        <f>VLOOKUP(B96,audio_list_stym!$A$3:$AJ$18,11,FALSE)</f>
        <v>Tamanid</v>
      </c>
      <c r="I96" t="s">
        <v>694</v>
      </c>
      <c r="J96" t="str">
        <f t="shared" si="29"/>
        <v>Tamanid_7</v>
      </c>
      <c r="L96">
        <f>VLOOKUP(J96,total_visual_stym!$A$2:$D$129,2,FALSE)</f>
        <v>2143</v>
      </c>
      <c r="M96" t="str">
        <f>VLOOKUP(J96,total_visual_stym!$A$2:$D$129,3,FALSE)</f>
        <v>pics\\Tamanid_7.jpg</v>
      </c>
      <c r="N96">
        <f>VLOOKUP(J96,total_visual_stym!$A$1:$D$129,4,FALSE)</f>
        <v>214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151</v>
      </c>
      <c r="Z96" t="str">
        <f>IF(G96="экспл",VLOOKUP(J96,quest_экспл!$A$1:$N$129,12,FALSE),IF(G96="импл_",0,0))</f>
        <v>sound\\Cvetushiy_li_on.wav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2186</v>
      </c>
      <c r="AD96" t="str">
        <f t="shared" ca="1" si="39"/>
        <v>pics\\dis25.jpg</v>
      </c>
      <c r="AE96" s="22" t="str">
        <f t="array" aca="1" ref="AE96" ca="1">IF(G96="экспл",INDEX(total_visual_stym!$C$146:$C$209,(RANK(total_visual_stym!E176,total_visual_stym!$E$146:$E$209))),0)</f>
        <v>pics\\dis25.jpg</v>
      </c>
      <c r="AF96" s="22" t="str">
        <f t="shared" si="40"/>
        <v/>
      </c>
      <c r="AI96" t="s">
        <v>106</v>
      </c>
      <c r="AO96">
        <f t="shared" ca="1" si="35"/>
        <v>0.14340079473131584</v>
      </c>
      <c r="AP96" t="str">
        <f t="shared" ca="1" si="36"/>
        <v>pics\\Redis_8.jpg</v>
      </c>
      <c r="AR96" t="str">
        <f t="shared" si="41"/>
        <v/>
      </c>
      <c r="AS96" t="str">
        <f t="shared" si="38"/>
        <v/>
      </c>
      <c r="AT96">
        <f t="shared" ca="1" si="31"/>
        <v>0.30660429220819296</v>
      </c>
      <c r="AU96" t="s">
        <v>697</v>
      </c>
      <c r="AV96" t="str">
        <f t="shared" ca="1" si="32"/>
        <v>sound\\Redkiy_plod.wav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_Цветущий_ли_он?</v>
      </c>
      <c r="BA96" t="e">
        <f>VLOOKUP(Q96,audio_list_stym!$B$2:$BQ$299,68,FALSE)</f>
        <v>#N/A</v>
      </c>
      <c r="BB96" t="str">
        <f t="shared" si="33"/>
        <v>Перед_Вами_ФИМОН._Цветущий_ли_он?</v>
      </c>
      <c r="BD96" cm="1">
        <f t="array" aca="1" ref="BD96" ca="1">INDEX($L$90:$L$97,(RANK(AT8,$AT$2:$AT$9)))</f>
        <v>2140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VLOOKUP(B97,audio_list_stym!$A$3:$BP$18,43,FALSE)</f>
        <v>15</v>
      </c>
      <c r="F97" t="str">
        <f>VLOOKUP(E97,metki!$A$2:$B$9,2,FALSE)</f>
        <v>экспл_новые_с_названием</v>
      </c>
      <c r="G97" t="str">
        <f t="shared" si="28"/>
        <v>экспл</v>
      </c>
      <c r="H97" t="str">
        <f>VLOOKUP(B97,audio_list_stym!$A$3:$AJ$18,11,FALSE)</f>
        <v>Tamanid</v>
      </c>
      <c r="I97" t="s">
        <v>695</v>
      </c>
      <c r="J97" t="str">
        <f t="shared" si="29"/>
        <v>Tamanid_8</v>
      </c>
      <c r="L97">
        <f>VLOOKUP(J97,total_visual_stym!$A$2:$D$129,2,FALSE)</f>
        <v>2144</v>
      </c>
      <c r="M97" t="str">
        <f>VLOOKUP(J97,total_visual_stym!$A$2:$D$129,3,FALSE)</f>
        <v>pics\\Tamanid_8.jpg</v>
      </c>
      <c r="N97">
        <f>VLOOKUP(J97,total_visual_stym!$A$1:$D$129,4,FALSE)</f>
        <v>214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152</v>
      </c>
      <c r="Z97" t="str">
        <f>IF(G97="экспл",VLOOKUP(J97,quest_экспл!$A$1:$N$129,12,FALSE),IF(G97="импл_",0,0))</f>
        <v>sound\\Skruchen_li_on.wav</v>
      </c>
      <c r="AA97" t="str">
        <f>IF(G97="экспл",VLOOKUP(J97,quest_экспл!$A$1:$N$129,14,FALSE),IF(G97="импл_",0,0))</f>
        <v>да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2209</v>
      </c>
      <c r="AD97" t="str">
        <f t="shared" ca="1" si="39"/>
        <v>pics\\dis51.jpg</v>
      </c>
      <c r="AE97" s="22" t="str">
        <f t="array" aca="1" ref="AE97" ca="1">IF(G97="экспл",INDEX(total_visual_stym!$C$146:$C$209,(RANK(total_visual_stym!E177,total_visual_stym!$E$146:$E$209))),0)</f>
        <v>pics\\dis51.jpg</v>
      </c>
      <c r="AF97" s="22" t="str">
        <f t="shared" si="40"/>
        <v/>
      </c>
      <c r="AI97" t="s">
        <v>107</v>
      </c>
      <c r="AO97">
        <f t="shared" ca="1" si="35"/>
        <v>0.33266257500898211</v>
      </c>
      <c r="AP97" t="str">
        <f t="shared" ca="1" si="36"/>
        <v>pics\\Limon_8.jpg</v>
      </c>
      <c r="AR97" t="str">
        <f t="shared" si="41"/>
        <v/>
      </c>
      <c r="AS97" t="str">
        <f t="shared" si="38"/>
        <v/>
      </c>
      <c r="AT97">
        <f t="shared" ca="1" si="31"/>
        <v>0.28798070231090001</v>
      </c>
      <c r="AU97" t="s">
        <v>697</v>
      </c>
      <c r="AV97" t="str">
        <f t="shared" ca="1" si="32"/>
        <v>sound\\Redkiy_plod.wav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_Скручен_ли_он?</v>
      </c>
      <c r="BA97" t="e">
        <f>VLOOKUP(Q97,audio_list_stym!$B$2:$BQ$299,68,FALSE)</f>
        <v>#N/A</v>
      </c>
      <c r="BB97" t="str">
        <f t="shared" si="33"/>
        <v>Вы_видите_ФИМОН._Скручен_ли_он?</v>
      </c>
      <c r="BD97" cm="1">
        <f t="array" aca="1" ref="BD97" ca="1">INDEX($L$90:$L$97,(RANK(AT9,$AT$2:$AT$9)))</f>
        <v>2141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VLOOKUP(B98,audio_list_stym!$A$3:$BP$18,43,FALSE)</f>
        <v>16</v>
      </c>
      <c r="F98" t="str">
        <f>VLOOKUP(E98,metki!$A$2:$B$9,2,FALSE)</f>
        <v>импл_новые_без_названия</v>
      </c>
      <c r="G98" t="str">
        <f t="shared" si="28"/>
        <v>импл_</v>
      </c>
      <c r="H98" t="str">
        <f>VLOOKUP(B98,audio_list_stym!$A$3:$AJ$18,11,FALSE)</f>
        <v>ZF</v>
      </c>
      <c r="I98" t="s">
        <v>688</v>
      </c>
      <c r="J98" t="str">
        <f t="shared" si="29"/>
        <v>ZF_1</v>
      </c>
      <c r="L98">
        <f>VLOOKUP(J98,total_visual_stym!$A$2:$D$129,2,FALSE)</f>
        <v>2145</v>
      </c>
      <c r="M98" t="str">
        <f>VLOOKUP(J98,total_visual_stym!$A$2:$D$129,3,FALSE)</f>
        <v>pics\\ZF_1.jpg</v>
      </c>
      <c r="N98">
        <f>VLOOKUP(J98,total_visual_stym!$A$1:$D$129,4,FALSE)</f>
        <v>215</v>
      </c>
      <c r="P98">
        <f>IF(G98="экспл",0,IF(G98="импл_",VLOOKUP(J98,quest_импл!$A$1:$J$129,7,FALSE),0))</f>
        <v>281</v>
      </c>
      <c r="Q98" t="str">
        <f>IF(G98="экспл",0,IF(G98="импл_",VLOOKUP(J98,quest_импл!$A$1:$J$129,8,FALSE),0))</f>
        <v>sound\\S_chashuykami_li.wav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2062</v>
      </c>
      <c r="AD98" t="str">
        <f t="shared" ca="1" si="39"/>
        <v>pics\\Tomat_6.jpg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40"/>
        <v>pics\\Tomat_6.jpg</v>
      </c>
      <c r="AI98" t="s">
        <v>108</v>
      </c>
      <c r="AO98">
        <f t="shared" ca="1" si="35"/>
        <v>4.111880815508695E-2</v>
      </c>
      <c r="AP98" t="str">
        <f t="shared" ca="1" si="36"/>
        <v>pics\\Tomat_6.jpg</v>
      </c>
      <c r="AR98" t="str">
        <f>IF(AH98="sound\\Ogorod",AP26,"")</f>
        <v/>
      </c>
      <c r="AS98" t="str">
        <f t="shared" ca="1" si="38"/>
        <v>pics\\Tomat_6.jpg</v>
      </c>
      <c r="AT98">
        <f t="shared" ca="1" si="31"/>
        <v>0.76562840371255048</v>
      </c>
      <c r="AU98" t="s">
        <v>697</v>
      </c>
      <c r="AV98" t="str">
        <f t="shared" ca="1" si="32"/>
        <v>sound\\Noviy_plod.wav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_С_чешуйками_ли_</v>
      </c>
      <c r="BB98" t="str">
        <f t="shared" si="33"/>
        <v>_С_чешуйками_ли_XXXXX?</v>
      </c>
      <c r="BC98">
        <f>A98</f>
        <v>1213</v>
      </c>
      <c r="BD98" cm="1">
        <f t="array" aca="1" ref="BD98" ca="1">INDEX($L$98:$L$105,(RANK(AT2,$AT$2:$AT$9)))</f>
        <v>2150</v>
      </c>
      <c r="BE98" cm="1">
        <f t="array" aca="1" ref="BE98" ca="1">INDEX(BD66:BD81,(RANK(AT6,$AT$2:$AT$9)))</f>
        <v>2094</v>
      </c>
      <c r="BF98" cm="1">
        <f t="array" aca="1" ref="BF98" ca="1">INDEX(BD82:BD97,(RANK(AT6,$AT$2:$AT$9)))</f>
        <v>2134</v>
      </c>
      <c r="BG98" cm="1">
        <f t="array" aca="1" ref="BG98" ca="1">INDEX(BD106:BD129,(RANK(AT6,$AT$2:$AT$17)))</f>
        <v>2066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VLOOKUP(B99,audio_list_stym!$A$3:$BP$18,43,FALSE)</f>
        <v>16</v>
      </c>
      <c r="F99" t="str">
        <f>VLOOKUP(E99,metki!$A$2:$B$9,2,FALSE)</f>
        <v>импл_новые_без_названия</v>
      </c>
      <c r="G99" t="str">
        <f t="shared" si="28"/>
        <v>импл_</v>
      </c>
      <c r="H99" t="str">
        <f>VLOOKUP(B99,audio_list_stym!$A$3:$AJ$18,11,FALSE)</f>
        <v>ZF</v>
      </c>
      <c r="I99" t="s">
        <v>689</v>
      </c>
      <c r="J99" t="str">
        <f t="shared" si="29"/>
        <v>ZF_2</v>
      </c>
      <c r="L99">
        <f>VLOOKUP(J99,total_visual_stym!$A$2:$D$129,2,FALSE)</f>
        <v>2146</v>
      </c>
      <c r="M99" t="str">
        <f>VLOOKUP(J99,total_visual_stym!$A$2:$D$129,3,FALSE)</f>
        <v>pics\\ZF_2.jpg</v>
      </c>
      <c r="N99">
        <f>VLOOKUP(J99,total_visual_stym!$A$1:$D$129,4,FALSE)</f>
        <v>215</v>
      </c>
      <c r="P99">
        <f>IF(G99="экспл",0,IF(G99="импл_",VLOOKUP(J99,quest_импл!$A$1:$J$129,7,FALSE),0))</f>
        <v>282</v>
      </c>
      <c r="Q99" t="str">
        <f>IF(G99="экспл",0,IF(G99="импл_",VLOOKUP(J99,quest_импл!$A$1:$J$129,8,FALSE),0))</f>
        <v>sound\\Rozoviy_li.wav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нет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2043</v>
      </c>
      <c r="AD99" t="str">
        <f t="shared" ca="1" si="39"/>
        <v>pics\\Peper_3.jpg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40"/>
        <v>pics\\Peper_3.jpg</v>
      </c>
      <c r="AI99" t="s">
        <v>109</v>
      </c>
      <c r="AO99">
        <f t="shared" ca="1" si="35"/>
        <v>0.31024543082957978</v>
      </c>
      <c r="AP99" t="str">
        <f t="shared" ca="1" si="36"/>
        <v>pics\\Peper_3.jpg</v>
      </c>
      <c r="AR99" t="str">
        <f t="shared" ref="AR99:AR120" si="42">IF(AH99="sound\\Ogorod",AP27,"")</f>
        <v/>
      </c>
      <c r="AS99" t="str">
        <f t="shared" ca="1" si="38"/>
        <v>pics\\Peper_3.jpg</v>
      </c>
      <c r="AT99">
        <f t="shared" ca="1" si="31"/>
        <v>0.62150962923619912</v>
      </c>
      <c r="AU99" t="s">
        <v>697</v>
      </c>
      <c r="AV99" t="str">
        <f t="shared" ca="1" si="32"/>
        <v>sound\\Noviy_plod.wav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_Розовый_ли_</v>
      </c>
      <c r="BB99" t="str">
        <f t="shared" si="33"/>
        <v>_Розовый_ли_XXXXX?</v>
      </c>
      <c r="BD99" cm="1">
        <f t="array" aca="1" ref="BD99" ca="1">INDEX($L$98:$L$105,(RANK(AT3,$AT$2:$AT$9)))</f>
        <v>2146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VLOOKUP(B100,audio_list_stym!$A$3:$BP$18,43,FALSE)</f>
        <v>16</v>
      </c>
      <c r="F100" t="str">
        <f>VLOOKUP(E100,metki!$A$2:$B$9,2,FALSE)</f>
        <v>импл_новые_без_названия</v>
      </c>
      <c r="G100" t="str">
        <f t="shared" si="28"/>
        <v>импл_</v>
      </c>
      <c r="H100" t="str">
        <f>VLOOKUP(B100,audio_list_stym!$A$3:$AJ$18,11,FALSE)</f>
        <v>ZF</v>
      </c>
      <c r="I100" t="s">
        <v>690</v>
      </c>
      <c r="J100" t="str">
        <f t="shared" si="29"/>
        <v>ZF_3</v>
      </c>
      <c r="L100">
        <f>VLOOKUP(J100,total_visual_stym!$A$2:$D$129,2,FALSE)</f>
        <v>2147</v>
      </c>
      <c r="M100" t="str">
        <f>VLOOKUP(J100,total_visual_stym!$A$2:$D$129,3,FALSE)</f>
        <v>pics\\ZF_3.jpg</v>
      </c>
      <c r="N100">
        <f>VLOOKUP(J100,total_visual_stym!$A$1:$D$129,4,FALSE)</f>
        <v>215</v>
      </c>
      <c r="P100">
        <f>IF(G100="экспл",0,IF(G100="импл_",VLOOKUP(J100,quest_импл!$A$1:$J$129,7,FALSE),0))</f>
        <v>283</v>
      </c>
      <c r="Q100" t="str">
        <f>IF(G100="экспл",0,IF(G100="импл_",VLOOKUP(J100,quest_импл!$A$1:$J$129,8,FALSE),0))</f>
        <v>sound\\Tonkiy_li.wav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2054</v>
      </c>
      <c r="AD100" t="str">
        <f t="shared" ca="1" si="39"/>
        <v>pics\\Redis_6.jpg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40"/>
        <v>pics\\Redis_6.jpg</v>
      </c>
      <c r="AI100" t="s">
        <v>110</v>
      </c>
      <c r="AO100">
        <f t="shared" ca="1" si="35"/>
        <v>0.16160450296530449</v>
      </c>
      <c r="AP100" t="str">
        <f t="shared" ca="1" si="36"/>
        <v>pics\\Redis_6.jpg</v>
      </c>
      <c r="AR100" t="str">
        <f t="shared" si="42"/>
        <v/>
      </c>
      <c r="AS100" t="str">
        <f t="shared" ca="1" si="38"/>
        <v>pics\\Redis_6.jpg</v>
      </c>
      <c r="AT100">
        <f t="shared" ca="1" si="31"/>
        <v>0.26208264364668443</v>
      </c>
      <c r="AU100" t="s">
        <v>697</v>
      </c>
      <c r="AV100" t="str">
        <f t="shared" ca="1" si="32"/>
        <v>sound\\Redkiy_plod.wav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_Тонкий_ли_</v>
      </c>
      <c r="BB100" t="str">
        <f t="shared" si="33"/>
        <v>_Тонкий_ли_XXXXX?</v>
      </c>
      <c r="BD100" cm="1">
        <f t="array" aca="1" ref="BD100" ca="1">INDEX($L$98:$L$105,(RANK(AT4,$AT$2:$AT$9)))</f>
        <v>2147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VLOOKUP(B101,audio_list_stym!$A$3:$BP$18,43,FALSE)</f>
        <v>16</v>
      </c>
      <c r="F101" t="str">
        <f>VLOOKUP(E101,metki!$A$2:$B$9,2,FALSE)</f>
        <v>импл_новые_без_названия</v>
      </c>
      <c r="G101" t="str">
        <f t="shared" si="28"/>
        <v>импл_</v>
      </c>
      <c r="H101" t="str">
        <f>VLOOKUP(B101,audio_list_stym!$A$3:$AJ$18,11,FALSE)</f>
        <v>ZF</v>
      </c>
      <c r="I101" t="s">
        <v>691</v>
      </c>
      <c r="J101" t="str">
        <f t="shared" si="29"/>
        <v>ZF_4</v>
      </c>
      <c r="L101">
        <f>VLOOKUP(J101,total_visual_stym!$A$2:$D$129,2,FALSE)</f>
        <v>2148</v>
      </c>
      <c r="M101" t="str">
        <f>VLOOKUP(J101,total_visual_stym!$A$2:$D$129,3,FALSE)</f>
        <v>pics\\ZF_4.jpg</v>
      </c>
      <c r="N101">
        <f>VLOOKUP(J101,total_visual_stym!$A$1:$D$129,4,FALSE)</f>
        <v>215</v>
      </c>
      <c r="P101">
        <f>IF(G101="экспл",0,IF(G101="импл_",VLOOKUP(J101,quest_импл!$A$1:$J$129,7,FALSE),0))</f>
        <v>284</v>
      </c>
      <c r="Q101" t="str">
        <f>IF(G101="экспл",0,IF(G101="импл_",VLOOKUP(J101,quest_импл!$A$1:$J$129,8,FALSE),0))</f>
        <v>sound\\Celniy_li.wav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2034</v>
      </c>
      <c r="AD101" t="str">
        <f t="shared" ca="1" si="39"/>
        <v>pics\\Limon_2.jpg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40"/>
        <v>pics\\Limon_2.jpg</v>
      </c>
      <c r="AI101" t="s">
        <v>111</v>
      </c>
      <c r="AO101">
        <f t="shared" ca="1" si="35"/>
        <v>0.46708539149430583</v>
      </c>
      <c r="AP101" t="str">
        <f t="shared" ca="1" si="36"/>
        <v>pics\\Limon_2.jpg</v>
      </c>
      <c r="AR101" t="str">
        <f t="shared" si="42"/>
        <v/>
      </c>
      <c r="AS101" t="str">
        <f t="shared" ca="1" si="38"/>
        <v>pics\\Limon_2.jpg</v>
      </c>
      <c r="AT101">
        <f t="shared" ca="1" si="31"/>
        <v>0.48484204161371414</v>
      </c>
      <c r="AU101" t="s">
        <v>697</v>
      </c>
      <c r="AV101" t="str">
        <f t="shared" ca="1" si="32"/>
        <v>sound\\Redkiy_plod.wav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_Цельный_ли_</v>
      </c>
      <c r="BB101" t="str">
        <f t="shared" si="33"/>
        <v>_Цельный_ли_XXXXX?</v>
      </c>
      <c r="BD101" cm="1">
        <f t="array" aca="1" ref="BD101" ca="1">INDEX($L$98:$L$105,(RANK(AT5,$AT$2:$AT$9)))</f>
        <v>2151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VLOOKUP(B102,audio_list_stym!$A$3:$BP$18,43,FALSE)</f>
        <v>16</v>
      </c>
      <c r="F102" t="str">
        <f>VLOOKUP(E102,metki!$A$2:$B$9,2,FALSE)</f>
        <v>импл_новые_без_названия</v>
      </c>
      <c r="G102" t="str">
        <f t="shared" si="28"/>
        <v>импл_</v>
      </c>
      <c r="H102" t="str">
        <f>VLOOKUP(B102,audio_list_stym!$A$3:$AJ$18,11,FALSE)</f>
        <v>ZF</v>
      </c>
      <c r="I102" t="s">
        <v>692</v>
      </c>
      <c r="J102" t="str">
        <f t="shared" si="29"/>
        <v>ZF_5</v>
      </c>
      <c r="L102">
        <f>VLOOKUP(J102,total_visual_stym!$A$2:$D$129,2,FALSE)</f>
        <v>2149</v>
      </c>
      <c r="M102" t="str">
        <f>VLOOKUP(J102,total_visual_stym!$A$2:$D$129,3,FALSE)</f>
        <v>pics\\ZF_5.jpg</v>
      </c>
      <c r="N102">
        <f>VLOOKUP(J102,total_visual_stym!$A$1:$D$129,4,FALSE)</f>
        <v>215</v>
      </c>
      <c r="P102">
        <f>IF(G102="экспл",0,IF(G102="импл_",VLOOKUP(J102,quest_импл!$A$1:$J$129,7,FALSE),0))</f>
        <v>285</v>
      </c>
      <c r="Q102" t="str">
        <f>IF(G102="экспл",0,IF(G102="импл_",VLOOKUP(J102,quest_импл!$A$1:$J$129,8,FALSE),0))</f>
        <v>sound\\Shershaviy_li.wav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2005</v>
      </c>
      <c r="AD102" t="str">
        <f t="shared" ca="1" si="39"/>
        <v>pics\\Banan_5.jpg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40"/>
        <v>pics\\Banan_5.jpg</v>
      </c>
      <c r="AI102" t="s">
        <v>112</v>
      </c>
      <c r="AO102">
        <f t="shared" ca="1" si="35"/>
        <v>0.94799255553637118</v>
      </c>
      <c r="AP102" t="str">
        <f t="shared" ca="1" si="36"/>
        <v>pics\\Banan_5.jpg</v>
      </c>
      <c r="AR102" t="str">
        <f t="shared" si="42"/>
        <v/>
      </c>
      <c r="AS102" t="str">
        <f t="shared" ca="1" si="38"/>
        <v>pics\\Banan_5.jpg</v>
      </c>
      <c r="AT102">
        <f t="shared" ca="1" si="31"/>
        <v>0.69709437611638425</v>
      </c>
      <c r="AU102" t="s">
        <v>697</v>
      </c>
      <c r="AV102" t="str">
        <f t="shared" ca="1" si="32"/>
        <v>sound\\Noviy_plod.wav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_Шершавый_ли_</v>
      </c>
      <c r="BB102" t="str">
        <f t="shared" si="33"/>
        <v>_Шершавый_ли_XXXXX?</v>
      </c>
      <c r="BD102" cm="1">
        <f t="array" aca="1" ref="BD102" ca="1">INDEX($L$98:$L$105,(RANK(AT6,$AT$2:$AT$9)))</f>
        <v>2145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VLOOKUP(B103,audio_list_stym!$A$3:$BP$18,43,FALSE)</f>
        <v>16</v>
      </c>
      <c r="F103" t="str">
        <f>VLOOKUP(E103,metki!$A$2:$B$9,2,FALSE)</f>
        <v>импл_новые_без_названия</v>
      </c>
      <c r="G103" t="str">
        <f t="shared" si="28"/>
        <v>импл_</v>
      </c>
      <c r="H103" t="str">
        <f>VLOOKUP(B103,audio_list_stym!$A$3:$AJ$18,11,FALSE)</f>
        <v>ZF</v>
      </c>
      <c r="I103" t="s">
        <v>693</v>
      </c>
      <c r="J103" t="str">
        <f t="shared" si="29"/>
        <v>ZF_6</v>
      </c>
      <c r="L103">
        <f>VLOOKUP(J103,total_visual_stym!$A$2:$D$129,2,FALSE)</f>
        <v>2150</v>
      </c>
      <c r="M103" t="str">
        <f>VLOOKUP(J103,total_visual_stym!$A$2:$D$129,3,FALSE)</f>
        <v>pics\\ZF_6.jpg</v>
      </c>
      <c r="N103">
        <f>VLOOKUP(J103,total_visual_stym!$A$1:$D$129,4,FALSE)</f>
        <v>215</v>
      </c>
      <c r="P103">
        <f>IF(G103="экспл",0,IF(G103="импл_",VLOOKUP(J103,quest_импл!$A$1:$J$129,7,FALSE),0))</f>
        <v>286</v>
      </c>
      <c r="Q103" t="str">
        <f>IF(G103="экспл",0,IF(G103="импл_",VLOOKUP(J103,quest_импл!$A$1:$J$129,8,FALSE),0))</f>
        <v>sound\\Zaostryen_li.wav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да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2053</v>
      </c>
      <c r="AD103" t="str">
        <f t="shared" ca="1" si="39"/>
        <v>pics\\Redis_5.jpg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40"/>
        <v>pics\\Redis_5.jpg</v>
      </c>
      <c r="AI103" t="s">
        <v>113</v>
      </c>
      <c r="AO103">
        <f t="shared" ca="1" si="35"/>
        <v>0.1978719473689472</v>
      </c>
      <c r="AP103" t="str">
        <f t="shared" ca="1" si="36"/>
        <v>pics\\Redis_5.jpg</v>
      </c>
      <c r="AR103" t="str">
        <f t="shared" si="42"/>
        <v/>
      </c>
      <c r="AS103" t="str">
        <f t="shared" ca="1" si="38"/>
        <v>pics\\Redis_5.jpg</v>
      </c>
      <c r="AT103">
        <f t="shared" ca="1" si="31"/>
        <v>0.49751359950882135</v>
      </c>
      <c r="AU103" t="s">
        <v>697</v>
      </c>
      <c r="AV103" t="str">
        <f t="shared" ca="1" si="32"/>
        <v>sound\\Redkiy_plod.wav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_Заострен_ли_</v>
      </c>
      <c r="BB103" t="str">
        <f t="shared" si="33"/>
        <v>_Заострен_ли_XXXXX?</v>
      </c>
      <c r="BD103" cm="1">
        <f t="array" aca="1" ref="BD103" ca="1">INDEX($L$98:$L$105,(RANK(AT7,$AT$2:$AT$9)))</f>
        <v>2152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VLOOKUP(B104,audio_list_stym!$A$3:$BP$18,43,FALSE)</f>
        <v>16</v>
      </c>
      <c r="F104" t="str">
        <f>VLOOKUP(E104,metki!$A$2:$B$9,2,FALSE)</f>
        <v>импл_новые_без_названия</v>
      </c>
      <c r="G104" t="str">
        <f t="shared" si="28"/>
        <v>импл_</v>
      </c>
      <c r="H104" t="str">
        <f>VLOOKUP(B104,audio_list_stym!$A$3:$AJ$18,11,FALSE)</f>
        <v>ZF</v>
      </c>
      <c r="I104" t="s">
        <v>694</v>
      </c>
      <c r="J104" t="str">
        <f t="shared" si="29"/>
        <v>ZF_7</v>
      </c>
      <c r="L104">
        <f>VLOOKUP(J104,total_visual_stym!$A$2:$D$129,2,FALSE)</f>
        <v>2151</v>
      </c>
      <c r="M104" t="str">
        <f>VLOOKUP(J104,total_visual_stym!$A$2:$D$129,3,FALSE)</f>
        <v>pics\\ZF_7.jpg</v>
      </c>
      <c r="N104">
        <f>VLOOKUP(J104,total_visual_stym!$A$1:$D$129,4,FALSE)</f>
        <v>215</v>
      </c>
      <c r="P104">
        <f>IF(G104="экспл",0,IF(G104="импл_",VLOOKUP(J104,quest_импл!$A$1:$J$129,7,FALSE),0))</f>
        <v>287</v>
      </c>
      <c r="Q104" t="str">
        <f>IF(G104="экспл",0,IF(G104="импл_",VLOOKUP(J104,quest_импл!$A$1:$J$129,8,FALSE),0))</f>
        <v>sound\\Rassipchatiy_li.wav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2020</v>
      </c>
      <c r="AD104" t="str">
        <f t="shared" ca="1" si="39"/>
        <v>pics\\Goroh_4.jpg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40"/>
        <v>pics\\Goroh_4.jpg</v>
      </c>
      <c r="AI104" t="s">
        <v>114</v>
      </c>
      <c r="AO104">
        <f t="shared" ca="1" si="35"/>
        <v>0.66690719646458441</v>
      </c>
      <c r="AP104" t="str">
        <f t="shared" ca="1" si="36"/>
        <v>pics\\Goroh_4.jpg</v>
      </c>
      <c r="AR104" t="str">
        <f t="shared" si="42"/>
        <v/>
      </c>
      <c r="AS104" t="str">
        <f t="shared" ca="1" si="38"/>
        <v>pics\\Goroh_4.jpg</v>
      </c>
      <c r="AT104">
        <f t="shared" ca="1" si="31"/>
        <v>0.15415497275432843</v>
      </c>
      <c r="AU104" t="s">
        <v>697</v>
      </c>
      <c r="AV104" t="str">
        <f t="shared" ca="1" si="32"/>
        <v>sound\\Redkiy_plod.wav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_Рассыпчатый_ли_</v>
      </c>
      <c r="BB104" t="str">
        <f t="shared" si="33"/>
        <v>_Рассыпчатый_ли_XXXXX?</v>
      </c>
      <c r="BD104" cm="1">
        <f t="array" aca="1" ref="BD104" ca="1">INDEX($L$98:$L$105,(RANK(AT8,$AT$2:$AT$9)))</f>
        <v>2148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VLOOKUP(B105,audio_list_stym!$A$3:$BP$18,43,FALSE)</f>
        <v>16</v>
      </c>
      <c r="F105" t="str">
        <f>VLOOKUP(E105,metki!$A$2:$B$9,2,FALSE)</f>
        <v>импл_новые_без_названия</v>
      </c>
      <c r="G105" t="str">
        <f t="shared" si="28"/>
        <v>импл_</v>
      </c>
      <c r="H105" t="str">
        <f>VLOOKUP(B105,audio_list_stym!$A$3:$AJ$18,11,FALSE)</f>
        <v>ZF</v>
      </c>
      <c r="I105" t="s">
        <v>695</v>
      </c>
      <c r="J105" t="str">
        <f t="shared" si="29"/>
        <v>ZF_8</v>
      </c>
      <c r="L105">
        <f>VLOOKUP(J105,total_visual_stym!$A$2:$D$129,2,FALSE)</f>
        <v>2152</v>
      </c>
      <c r="M105" t="str">
        <f>VLOOKUP(J105,total_visual_stym!$A$2:$D$129,3,FALSE)</f>
        <v>pics\\ZF_8.jpg</v>
      </c>
      <c r="N105">
        <f>VLOOKUP(J105,total_visual_stym!$A$1:$D$129,4,FALSE)</f>
        <v>215</v>
      </c>
      <c r="P105">
        <f>IF(G105="экспл",0,IF(G105="импл_",VLOOKUP(J105,quest_импл!$A$1:$J$129,7,FALSE),0))</f>
        <v>288</v>
      </c>
      <c r="Q105" t="str">
        <f>IF(G105="экспл",0,IF(G105="импл_",VLOOKUP(J105,quest_импл!$A$1:$J$129,8,FALSE),0))</f>
        <v>sound\\Ochishen_li.wav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2028</v>
      </c>
      <c r="AD105" t="str">
        <f t="shared" ca="1" si="39"/>
        <v>pics\\Kokos_4.jpg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40"/>
        <v>pics\\Kokos_4.jpg</v>
      </c>
      <c r="AI105" t="s">
        <v>115</v>
      </c>
      <c r="AO105">
        <f t="shared" ca="1" si="35"/>
        <v>0.55705442766191182</v>
      </c>
      <c r="AP105" t="str">
        <f t="shared" ca="1" si="36"/>
        <v>pics\\Kokos_4.jpg</v>
      </c>
      <c r="AR105" t="str">
        <f t="shared" si="42"/>
        <v/>
      </c>
      <c r="AS105" t="str">
        <f t="shared" ca="1" si="38"/>
        <v>pics\\Kokos_4.jpg</v>
      </c>
      <c r="AT105">
        <f t="shared" ca="1" si="31"/>
        <v>0.69693731265557124</v>
      </c>
      <c r="AU105" t="s">
        <v>697</v>
      </c>
      <c r="AV105" t="str">
        <f t="shared" ca="1" si="32"/>
        <v>sound\\Noviy_plod.wav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_Очищен_ли_</v>
      </c>
      <c r="BB105" t="str">
        <f t="shared" si="33"/>
        <v>_Очищен_ли_XXXXX?</v>
      </c>
      <c r="BD105" cm="1">
        <f t="array" aca="1" ref="BD105" ca="1">INDEX($L$98:$L$105,(RANK(AT9,$AT$2:$AT$9)))</f>
        <v>2149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VLOOKUP(B106,audio_list_stym!$A$3:$BP$18,43,FALSE)</f>
        <v>17</v>
      </c>
      <c r="F106" t="str">
        <f>VLOOKUP(E106,metki!$A$2:$B$9,2,FALSE)</f>
        <v>экспл_новые_без_названия</v>
      </c>
      <c r="G106" t="str">
        <f t="shared" si="28"/>
        <v>экспл</v>
      </c>
      <c r="H106" t="str">
        <f>VLOOKUP(B106,audio_list_stym!$A$3:$AJ$18,11,FALSE)</f>
        <v>Ackee</v>
      </c>
      <c r="I106" t="s">
        <v>688</v>
      </c>
      <c r="J106" t="str">
        <f t="shared" si="29"/>
        <v>Ackee_1</v>
      </c>
      <c r="L106">
        <f>VLOOKUP(J106,total_visual_stym!$A$2:$D$129,2,FALSE)</f>
        <v>2065</v>
      </c>
      <c r="M106" t="str">
        <f>VLOOKUP(J106,total_visual_stym!$A$2:$D$129,3,FALSE)</f>
        <v>pics\\Ackee_1.jpg</v>
      </c>
      <c r="N106">
        <f>VLOOKUP(J106,total_visual_stym!$A$1:$D$129,4,FALSE)</f>
        <v>208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97</v>
      </c>
      <c r="Z106" t="str">
        <f>IF(G106="экспл",VLOOKUP(J106,quest_экспл!$A$1:$N$129,12,FALSE),IF(G106="импл_",0,0))</f>
        <v>sound\\Sushenniy_li_on.wav</v>
      </c>
      <c r="AA106" t="str">
        <f>IF(G106="экспл",VLOOKUP(J106,quest_экспл!$A$1:$N$129,14,FALSE),IF(G106="импл_",0,0))</f>
        <v>нет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2187</v>
      </c>
      <c r="AD106" t="str">
        <f t="shared" ca="1" si="39"/>
        <v>pics\\dis1.jpg</v>
      </c>
      <c r="AE106" s="22" t="str">
        <f t="array" aca="1" ref="AE106" ca="1">IF(G106="экспл",INDEX(total_visual_stym!$C$146:$C$209,(RANK(total_visual_stym!E186,total_visual_stym!$E$146:$E$209))),0)</f>
        <v>pics\\dis1.jpg</v>
      </c>
      <c r="AF106" s="22" t="str">
        <f t="shared" si="40"/>
        <v/>
      </c>
      <c r="AI106" t="s">
        <v>116</v>
      </c>
      <c r="AO106">
        <f t="shared" ca="1" si="35"/>
        <v>0.4915262760076452</v>
      </c>
      <c r="AP106" t="str">
        <f t="shared" ca="1" si="36"/>
        <v>pics\\Limon_1.jpg</v>
      </c>
      <c r="AR106" t="str">
        <f t="shared" si="42"/>
        <v/>
      </c>
      <c r="AS106" t="str">
        <f t="shared" si="38"/>
        <v/>
      </c>
      <c r="AT106">
        <f t="shared" ca="1" si="31"/>
        <v>0.66198937760205367</v>
      </c>
      <c r="AU106" t="s">
        <v>697</v>
      </c>
      <c r="AV106" t="str">
        <f t="shared" ca="1" si="32"/>
        <v>sound\\Noviy_plod.wav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_Сушеный_ли_он?</v>
      </c>
      <c r="BA106" t="e">
        <f>VLOOKUP(Q106,audio_list_stym!$B$2:$BQ$299,68,FALSE)</f>
        <v>#N/A</v>
      </c>
      <c r="BB106" t="str">
        <f t="shared" si="33"/>
        <v>На_экране_XXXXX._Сушеный_ли_он?</v>
      </c>
      <c r="BC106">
        <f>A106</f>
        <v>1214</v>
      </c>
      <c r="BD106" cm="1">
        <f t="array" aca="1" ref="BD106" ca="1">INDEX($L$106:$L$113,(RANK(AT2,$AT$2:$AT$9)))</f>
        <v>2070</v>
      </c>
      <c r="BE106" cm="1">
        <f t="array" aca="1" ref="BE106" ca="1">INDEX(BD66:BD81,(RANK(AT7,$AT$2:$AT$17)))</f>
        <v>2120</v>
      </c>
      <c r="BF106" cm="1">
        <f t="array" aca="1" ref="BF106" ca="1">INDEX(BD90:BD105,(RANK(AT7,$AT$2:$AT$17)))</f>
        <v>2152</v>
      </c>
      <c r="BG106" cm="1">
        <f t="array" aca="1" ref="BG106" ca="1">INDEX(BD114:BD129,(RANK(AT7,$AT$2:$AT$9)))</f>
        <v>2077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VLOOKUP(B107,audio_list_stym!$A$3:$BP$18,43,FALSE)</f>
        <v>17</v>
      </c>
      <c r="F107" t="str">
        <f>VLOOKUP(E107,metki!$A$2:$B$9,2,FALSE)</f>
        <v>экспл_новые_без_названия</v>
      </c>
      <c r="G107" t="str">
        <f t="shared" si="28"/>
        <v>экспл</v>
      </c>
      <c r="H107" t="str">
        <f>VLOOKUP(B107,audio_list_stym!$A$3:$AJ$18,11,FALSE)</f>
        <v>Ackee</v>
      </c>
      <c r="I107" t="s">
        <v>689</v>
      </c>
      <c r="J107" t="str">
        <f t="shared" si="29"/>
        <v>Ackee_2</v>
      </c>
      <c r="L107">
        <f>VLOOKUP(J107,total_visual_stym!$A$2:$D$129,2,FALSE)</f>
        <v>2066</v>
      </c>
      <c r="M107" t="str">
        <f>VLOOKUP(J107,total_visual_stym!$A$2:$D$129,3,FALSE)</f>
        <v>pics\\Ackee_2.jpg</v>
      </c>
      <c r="N107">
        <f>VLOOKUP(J107,total_visual_stym!$A$1:$D$129,4,FALSE)</f>
        <v>208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98</v>
      </c>
      <c r="Z107" t="str">
        <f>IF(G107="экспл",VLOOKUP(J107,quest_экспл!$A$1:$N$129,12,FALSE),IF(G107="импл_",0,0))</f>
        <v>sound\\On_s_vetochkoy.wav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2199</v>
      </c>
      <c r="AD107" t="str">
        <f t="shared" ca="1" si="39"/>
        <v>pics\\dis56.jpg</v>
      </c>
      <c r="AE107" s="22" t="str">
        <f t="array" aca="1" ref="AE107" ca="1">IF(G107="экспл",INDEX(total_visual_stym!$C$146:$C$209,(RANK(total_visual_stym!E187,total_visual_stym!$E$146:$E$209))),0)</f>
        <v>pics\\dis56.jpg</v>
      </c>
      <c r="AF107" s="22" t="str">
        <f t="shared" si="40"/>
        <v/>
      </c>
      <c r="AI107" t="s">
        <v>117</v>
      </c>
      <c r="AO107">
        <f t="shared" ca="1" si="35"/>
        <v>0.32508181010611581</v>
      </c>
      <c r="AP107" t="str">
        <f t="shared" ca="1" si="36"/>
        <v>pics\\Peper_1.jpg</v>
      </c>
      <c r="AR107" t="str">
        <f t="shared" si="42"/>
        <v/>
      </c>
      <c r="AS107" t="str">
        <f t="shared" si="38"/>
        <v/>
      </c>
      <c r="AT107">
        <f t="shared" ca="1" si="31"/>
        <v>7.6796294917476859E-2</v>
      </c>
      <c r="AU107" t="s">
        <v>697</v>
      </c>
      <c r="AV107" t="str">
        <f t="shared" ca="1" si="32"/>
        <v>sound\\Redkiy_plod.wav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_Он_с_веточкой?</v>
      </c>
      <c r="BA107" t="e">
        <f>VLOOKUP(Q107,audio_list_stym!$B$2:$BQ$299,68,FALSE)</f>
        <v>#N/A</v>
      </c>
      <c r="BB107" t="str">
        <f t="shared" si="33"/>
        <v>Посмотрите,_вот_XXXXX._Он_с_веточкой?</v>
      </c>
      <c r="BD107" cm="1">
        <f t="array" aca="1" ref="BD107" ca="1">INDEX($L$106:$L$113,(RANK(AT3,$AT$2:$AT$9)))</f>
        <v>2066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VLOOKUP(B108,audio_list_stym!$A$3:$BP$18,43,FALSE)</f>
        <v>17</v>
      </c>
      <c r="F108" t="str">
        <f>VLOOKUP(E108,metki!$A$2:$B$9,2,FALSE)</f>
        <v>экспл_новые_без_названия</v>
      </c>
      <c r="G108" t="str">
        <f t="shared" si="28"/>
        <v>экспл</v>
      </c>
      <c r="H108" t="str">
        <f>VLOOKUP(B108,audio_list_stym!$A$3:$AJ$18,11,FALSE)</f>
        <v>Ackee</v>
      </c>
      <c r="I108" t="s">
        <v>690</v>
      </c>
      <c r="J108" t="str">
        <f t="shared" si="29"/>
        <v>Ackee_3</v>
      </c>
      <c r="L108">
        <f>VLOOKUP(J108,total_visual_stym!$A$2:$D$129,2,FALSE)</f>
        <v>2067</v>
      </c>
      <c r="M108" t="str">
        <f>VLOOKUP(J108,total_visual_stym!$A$2:$D$129,3,FALSE)</f>
        <v>pics\\Ackee_3.jpg</v>
      </c>
      <c r="N108">
        <f>VLOOKUP(J108,total_visual_stym!$A$1:$D$129,4,FALSE)</f>
        <v>208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99</v>
      </c>
      <c r="Z108" t="str">
        <f>IF(G108="экспл",VLOOKUP(J108,quest_экспл!$A$1:$N$129,12,FALSE),IF(G108="импл_",0,0))</f>
        <v>sound\\On_rasskrit.wav</v>
      </c>
      <c r="AA108" t="str">
        <f>IF(G108="экспл",VLOOKUP(J108,quest_экспл!$A$1:$N$129,14,FALSE),IF(G108="импл_",0,0))</f>
        <v>да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2177</v>
      </c>
      <c r="AD108" t="str">
        <f t="shared" ca="1" si="39"/>
        <v>pics\\dis35.jpg</v>
      </c>
      <c r="AE108" s="22" t="str">
        <f t="array" aca="1" ref="AE108" ca="1">IF(G108="экспл",INDEX(total_visual_stym!$C$146:$C$209,(RANK(total_visual_stym!E188,total_visual_stym!$E$146:$E$209))),0)</f>
        <v>pics\\dis35.jpg</v>
      </c>
      <c r="AF108" s="22" t="str">
        <f t="shared" si="40"/>
        <v/>
      </c>
      <c r="AI108" t="s">
        <v>118</v>
      </c>
      <c r="AO108">
        <f t="shared" ca="1" si="35"/>
        <v>4.9905942862897623E-2</v>
      </c>
      <c r="AP108" t="str">
        <f t="shared" ca="1" si="36"/>
        <v>pics\\Tomat_5.jpg</v>
      </c>
      <c r="AR108" t="str">
        <f t="shared" si="42"/>
        <v/>
      </c>
      <c r="AS108" t="str">
        <f t="shared" si="38"/>
        <v/>
      </c>
      <c r="AT108">
        <f t="shared" ca="1" si="31"/>
        <v>0.69525361201134861</v>
      </c>
      <c r="AU108" t="s">
        <v>697</v>
      </c>
      <c r="AV108" t="str">
        <f t="shared" ca="1" si="32"/>
        <v>sound\\Noviy_plod.wav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_Он_раскрыт?</v>
      </c>
      <c r="BA108" t="e">
        <f>VLOOKUP(Q108,audio_list_stym!$B$2:$BQ$299,68,FALSE)</f>
        <v>#N/A</v>
      </c>
      <c r="BB108" t="str">
        <f t="shared" si="33"/>
        <v>Вот_XXXXX._Он_раскрыт?</v>
      </c>
      <c r="BD108" cm="1">
        <f t="array" aca="1" ref="BD108" ca="1">INDEX($L$106:$L$113,(RANK(AT4,$AT$2:$AT$9)))</f>
        <v>2067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VLOOKUP(B109,audio_list_stym!$A$3:$BP$18,43,FALSE)</f>
        <v>17</v>
      </c>
      <c r="F109" t="str">
        <f>VLOOKUP(E109,metki!$A$2:$B$9,2,FALSE)</f>
        <v>экспл_новые_без_названия</v>
      </c>
      <c r="G109" t="str">
        <f t="shared" si="28"/>
        <v>экспл</v>
      </c>
      <c r="H109" t="str">
        <f>VLOOKUP(B109,audio_list_stym!$A$3:$AJ$18,11,FALSE)</f>
        <v>Ackee</v>
      </c>
      <c r="I109" t="s">
        <v>691</v>
      </c>
      <c r="J109" t="str">
        <f t="shared" si="29"/>
        <v>Ackee_4</v>
      </c>
      <c r="L109">
        <f>VLOOKUP(J109,total_visual_stym!$A$2:$D$129,2,FALSE)</f>
        <v>2068</v>
      </c>
      <c r="M109" t="str">
        <f>VLOOKUP(J109,total_visual_stym!$A$2:$D$129,3,FALSE)</f>
        <v>pics\\Ackee_4.jpg</v>
      </c>
      <c r="N109">
        <f>VLOOKUP(J109,total_visual_stym!$A$1:$D$129,4,FALSE)</f>
        <v>208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100</v>
      </c>
      <c r="Z109" t="str">
        <f>IF(G109="экспл",VLOOKUP(J109,quest_экспл!$A$1:$N$129,12,FALSE),IF(G109="импл_",0,0))</f>
        <v>sound\\Pushistiy_li_on.wav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2222</v>
      </c>
      <c r="AD109" t="str">
        <f t="shared" ca="1" si="39"/>
        <v>pics\\dis14.jpg</v>
      </c>
      <c r="AE109" s="22" t="str">
        <f t="array" aca="1" ref="AE109" ca="1">IF(G109="экспл",INDEX(total_visual_stym!$C$146:$C$209,(RANK(total_visual_stym!E189,total_visual_stym!$E$146:$E$209))),0)</f>
        <v>pics\\dis14.jpg</v>
      </c>
      <c r="AF109" s="22" t="str">
        <f t="shared" si="40"/>
        <v/>
      </c>
      <c r="AI109" t="s">
        <v>119</v>
      </c>
      <c r="AO109">
        <f t="shared" ca="1" si="35"/>
        <v>0.21038514254214147</v>
      </c>
      <c r="AP109" t="str">
        <f t="shared" ca="1" si="36"/>
        <v>pics\\Redis_4.jpg</v>
      </c>
      <c r="AR109" t="str">
        <f t="shared" si="42"/>
        <v/>
      </c>
      <c r="AS109" t="str">
        <f t="shared" si="38"/>
        <v/>
      </c>
      <c r="AT109">
        <f t="shared" ca="1" si="31"/>
        <v>0.87227227972702326</v>
      </c>
      <c r="AU109" t="s">
        <v>697</v>
      </c>
      <c r="AV109" t="str">
        <f t="shared" ca="1" si="32"/>
        <v>sound\\Noviy_plod.wav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_Пушистый_ли_он?</v>
      </c>
      <c r="BA109" t="e">
        <f>VLOOKUP(Q109,audio_list_stym!$B$2:$BQ$299,68,FALSE)</f>
        <v>#N/A</v>
      </c>
      <c r="BB109" t="str">
        <f t="shared" si="33"/>
        <v>Это_XXXXX._Пушистый_ли_он?</v>
      </c>
      <c r="BD109" cm="1">
        <f t="array" aca="1" ref="BD109" ca="1">INDEX($L$106:$L$113,(RANK(AT5,$AT$2:$AT$9)))</f>
        <v>2071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VLOOKUP(B110,audio_list_stym!$A$3:$BP$18,43,FALSE)</f>
        <v>17</v>
      </c>
      <c r="F110" t="str">
        <f>VLOOKUP(E110,metki!$A$2:$B$9,2,FALSE)</f>
        <v>экспл_новые_без_названия</v>
      </c>
      <c r="G110" t="str">
        <f t="shared" si="28"/>
        <v>экспл</v>
      </c>
      <c r="H110" t="str">
        <f>VLOOKUP(B110,audio_list_stym!$A$3:$AJ$18,11,FALSE)</f>
        <v>Ackee</v>
      </c>
      <c r="I110" t="s">
        <v>692</v>
      </c>
      <c r="J110" t="str">
        <f t="shared" si="29"/>
        <v>Ackee_5</v>
      </c>
      <c r="L110">
        <f>VLOOKUP(J110,total_visual_stym!$A$2:$D$129,2,FALSE)</f>
        <v>2069</v>
      </c>
      <c r="M110" t="str">
        <f>VLOOKUP(J110,total_visual_stym!$A$2:$D$129,3,FALSE)</f>
        <v>pics\\Ackee_5.jpg</v>
      </c>
      <c r="N110">
        <f>VLOOKUP(J110,total_visual_stym!$A$1:$D$129,4,FALSE)</f>
        <v>208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101</v>
      </c>
      <c r="Z110" t="str">
        <f>IF(G110="экспл",VLOOKUP(J110,quest_экспл!$A$1:$N$129,12,FALSE),IF(G110="импл_",0,0))</f>
        <v>sound\\On_kvadratniy.wav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2180</v>
      </c>
      <c r="AD110" t="str">
        <f t="shared" ca="1" si="39"/>
        <v>pics\\dis4.jpg</v>
      </c>
      <c r="AE110" s="22" t="str">
        <f t="array" aca="1" ref="AE110" ca="1">IF(G110="экспл",INDEX(total_visual_stym!$C$146:$C$209,(RANK(total_visual_stym!E190,total_visual_stym!$E$146:$E$209))),0)</f>
        <v>pics\\dis4.jpg</v>
      </c>
      <c r="AF110" s="22" t="str">
        <f t="shared" si="40"/>
        <v/>
      </c>
      <c r="AI110" t="s">
        <v>120</v>
      </c>
      <c r="AO110">
        <f t="shared" ca="1" si="35"/>
        <v>0.29729717370865649</v>
      </c>
      <c r="AP110" t="str">
        <f t="shared" ca="1" si="36"/>
        <v>pics\\Peper_4.jpg</v>
      </c>
      <c r="AR110" t="str">
        <f t="shared" si="42"/>
        <v/>
      </c>
      <c r="AS110" t="str">
        <f t="shared" si="38"/>
        <v/>
      </c>
      <c r="AT110">
        <f t="shared" ca="1" si="31"/>
        <v>0.26561594273877887</v>
      </c>
      <c r="AU110" t="s">
        <v>697</v>
      </c>
      <c r="AV110" t="str">
        <f t="shared" ca="1" si="32"/>
        <v>sound\\Redkiy_plod.wav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_Он_квадратный?</v>
      </c>
      <c r="BA110" t="e">
        <f>VLOOKUP(Q110,audio_list_stym!$B$2:$BQ$299,68,FALSE)</f>
        <v>#N/A</v>
      </c>
      <c r="BB110" t="str">
        <f t="shared" si="33"/>
        <v>На_картинке_XXXXX._Он_квадратный?</v>
      </c>
      <c r="BD110" cm="1">
        <f t="array" aca="1" ref="BD110" ca="1">INDEX($L$106:$L$113,(RANK(AT6,$AT$2:$AT$9)))</f>
        <v>2065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VLOOKUP(B111,audio_list_stym!$A$3:$BP$18,43,FALSE)</f>
        <v>17</v>
      </c>
      <c r="F111" t="str">
        <f>VLOOKUP(E111,metki!$A$2:$B$9,2,FALSE)</f>
        <v>экспл_новые_без_названия</v>
      </c>
      <c r="G111" t="str">
        <f t="shared" si="28"/>
        <v>экспл</v>
      </c>
      <c r="H111" t="str">
        <f>VLOOKUP(B111,audio_list_stym!$A$3:$AJ$18,11,FALSE)</f>
        <v>Ackee</v>
      </c>
      <c r="I111" t="s">
        <v>693</v>
      </c>
      <c r="J111" t="str">
        <f t="shared" si="29"/>
        <v>Ackee_6</v>
      </c>
      <c r="L111">
        <f>VLOOKUP(J111,total_visual_stym!$A$2:$D$129,2,FALSE)</f>
        <v>2070</v>
      </c>
      <c r="M111" t="str">
        <f>VLOOKUP(J111,total_visual_stym!$A$2:$D$129,3,FALSE)</f>
        <v>pics\\Ackee_6.jpg</v>
      </c>
      <c r="N111">
        <f>VLOOKUP(J111,total_visual_stym!$A$1:$D$129,4,FALSE)</f>
        <v>208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102</v>
      </c>
      <c r="Z111" t="str">
        <f>IF(G111="экспл",VLOOKUP(J111,quest_экспл!$A$1:$N$129,12,FALSE),IF(G111="импл_",0,0))</f>
        <v>sound\\Raznocvetniy_li_on.wav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2170</v>
      </c>
      <c r="AD111" t="str">
        <f t="shared" ca="1" si="39"/>
        <v>pics\\dis36.jpg</v>
      </c>
      <c r="AE111" s="22" t="str">
        <f t="array" aca="1" ref="AE111" ca="1">IF(G111="экспл",INDEX(total_visual_stym!$C$146:$C$209,(RANK(total_visual_stym!E191,total_visual_stym!$E$146:$E$209))),0)</f>
        <v>pics\\dis36.jpg</v>
      </c>
      <c r="AF111" s="22" t="str">
        <f t="shared" si="40"/>
        <v/>
      </c>
      <c r="AI111" t="s">
        <v>121</v>
      </c>
      <c r="AO111">
        <f t="shared" ca="1" si="35"/>
        <v>0.59609733280024435</v>
      </c>
      <c r="AP111" t="str">
        <f t="shared" ca="1" si="36"/>
        <v>pics\\Kokos_1.jpg</v>
      </c>
      <c r="AR111" t="str">
        <f t="shared" si="42"/>
        <v/>
      </c>
      <c r="AS111" t="str">
        <f t="shared" si="38"/>
        <v/>
      </c>
      <c r="AT111">
        <f t="shared" ca="1" si="31"/>
        <v>1.2314894176544411E-2</v>
      </c>
      <c r="AU111" t="s">
        <v>697</v>
      </c>
      <c r="AV111" t="str">
        <f t="shared" ca="1" si="32"/>
        <v>sound\\Redkiy_plod.wav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_Разноцветный_ли_он?</v>
      </c>
      <c r="BA111" t="e">
        <f>VLOOKUP(Q111,audio_list_stym!$B$2:$BQ$299,68,FALSE)</f>
        <v>#N/A</v>
      </c>
      <c r="BB111" t="str">
        <f t="shared" si="33"/>
        <v>На_мониторе_XXXXX._Разноцветный_ли_он?</v>
      </c>
      <c r="BD111" cm="1">
        <f t="array" aca="1" ref="BD111" ca="1">INDEX($L$106:$L$113,(RANK(AT7,$AT$2:$AT$9)))</f>
        <v>2072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VLOOKUP(B112,audio_list_stym!$A$3:$BP$18,43,FALSE)</f>
        <v>17</v>
      </c>
      <c r="F112" t="str">
        <f>VLOOKUP(E112,metki!$A$2:$B$9,2,FALSE)</f>
        <v>экспл_новые_без_названия</v>
      </c>
      <c r="G112" t="str">
        <f t="shared" si="28"/>
        <v>экспл</v>
      </c>
      <c r="H112" t="str">
        <f>VLOOKUP(B112,audio_list_stym!$A$3:$AJ$18,11,FALSE)</f>
        <v>Ackee</v>
      </c>
      <c r="I112" t="s">
        <v>694</v>
      </c>
      <c r="J112" t="str">
        <f t="shared" si="29"/>
        <v>Ackee_7</v>
      </c>
      <c r="L112">
        <f>VLOOKUP(J112,total_visual_stym!$A$2:$D$129,2,FALSE)</f>
        <v>2071</v>
      </c>
      <c r="M112" t="str">
        <f>VLOOKUP(J112,total_visual_stym!$A$2:$D$129,3,FALSE)</f>
        <v>pics\\Ackee_7.jpg</v>
      </c>
      <c r="N112">
        <f>VLOOKUP(J112,total_visual_stym!$A$1:$D$129,4,FALSE)</f>
        <v>208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103</v>
      </c>
      <c r="Z112" t="str">
        <f>IF(G112="экспл",VLOOKUP(J112,quest_экспл!$A$1:$N$129,12,FALSE),IF(G112="импл_",0,0))</f>
        <v>sound\\Uvyadshiy_li_on.wav</v>
      </c>
      <c r="AA112" t="str">
        <f>IF(G112="экспл",VLOOKUP(J112,quest_экспл!$A$1:$N$129,14,FALSE),IF(G112="импл_",0,0))</f>
        <v>да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2198</v>
      </c>
      <c r="AD112" t="str">
        <f t="shared" ca="1" si="39"/>
        <v>pics\\dis42.jpg</v>
      </c>
      <c r="AE112" s="22" t="str">
        <f t="array" aca="1" ref="AE112" ca="1">IF(G112="экспл",INDEX(total_visual_stym!$C$146:$C$209,(RANK(total_visual_stym!E192,total_visual_stym!$E$146:$E$209))),0)</f>
        <v>pics\\dis42.jpg</v>
      </c>
      <c r="AF112" s="22" t="str">
        <f t="shared" si="40"/>
        <v/>
      </c>
      <c r="AI112" t="s">
        <v>122</v>
      </c>
      <c r="AO112">
        <f t="shared" ca="1" si="35"/>
        <v>0.24378960987224974</v>
      </c>
      <c r="AP112" t="str">
        <f t="shared" ca="1" si="36"/>
        <v>pics\\Redis_1.jpg</v>
      </c>
      <c r="AR112" t="str">
        <f t="shared" si="42"/>
        <v/>
      </c>
      <c r="AS112" t="str">
        <f t="shared" si="38"/>
        <v/>
      </c>
      <c r="AT112">
        <f t="shared" ca="1" si="31"/>
        <v>0.78165448365735013</v>
      </c>
      <c r="AU112" t="s">
        <v>697</v>
      </c>
      <c r="AV112" t="str">
        <f t="shared" ca="1" si="32"/>
        <v>sound\\Noviy_plod.wav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_Увядший_ли_он?</v>
      </c>
      <c r="BA112" t="e">
        <f>VLOOKUP(Q112,audio_list_stym!$B$2:$BQ$299,68,FALSE)</f>
        <v>#N/A</v>
      </c>
      <c r="BB112" t="str">
        <f t="shared" si="33"/>
        <v>Перед_Вами_XXXXX._Увядший_ли_он?</v>
      </c>
      <c r="BD112" cm="1">
        <f t="array" aca="1" ref="BD112" ca="1">INDEX($L$106:$L$113,(RANK(AT8,$AT$2:$AT$9)))</f>
        <v>2068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VLOOKUP(B113,audio_list_stym!$A$3:$BP$18,43,FALSE)</f>
        <v>17</v>
      </c>
      <c r="F113" t="str">
        <f>VLOOKUP(E113,metki!$A$2:$B$9,2,FALSE)</f>
        <v>экспл_новые_без_названия</v>
      </c>
      <c r="G113" t="str">
        <f t="shared" si="28"/>
        <v>экспл</v>
      </c>
      <c r="H113" t="str">
        <f>VLOOKUP(B113,audio_list_stym!$A$3:$AJ$18,11,FALSE)</f>
        <v>Ackee</v>
      </c>
      <c r="I113" t="s">
        <v>695</v>
      </c>
      <c r="J113" t="str">
        <f t="shared" si="29"/>
        <v>Ackee_8</v>
      </c>
      <c r="L113">
        <f>VLOOKUP(J113,total_visual_stym!$A$2:$D$129,2,FALSE)</f>
        <v>2072</v>
      </c>
      <c r="M113" t="str">
        <f>VLOOKUP(J113,total_visual_stym!$A$2:$D$129,3,FALSE)</f>
        <v>pics\\Ackee_8.jpg</v>
      </c>
      <c r="N113">
        <f>VLOOKUP(J113,total_visual_stym!$A$1:$D$129,4,FALSE)</f>
        <v>208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104</v>
      </c>
      <c r="Z113" t="str">
        <f>IF(G113="экспл",VLOOKUP(J113,quest_экспл!$A$1:$N$129,12,FALSE),IF(G113="импл_",0,0))</f>
        <v>sound\\On_sklizskiy.wav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2213</v>
      </c>
      <c r="AD113" t="str">
        <f t="shared" ca="1" si="39"/>
        <v>pics\\dis49.jpg</v>
      </c>
      <c r="AE113" s="22" t="str">
        <f t="array" aca="1" ref="AE113" ca="1">IF(G113="экспл",INDEX(total_visual_stym!$C$146:$C$209,(RANK(total_visual_stym!E193,total_visual_stym!$E$146:$E$209))),0)</f>
        <v>pics\\dis49.jpg</v>
      </c>
      <c r="AF113" s="22" t="str">
        <f t="shared" si="40"/>
        <v/>
      </c>
      <c r="AI113" t="s">
        <v>123</v>
      </c>
      <c r="AO113">
        <f t="shared" ca="1" si="35"/>
        <v>0.73890307852380344</v>
      </c>
      <c r="AP113" t="str">
        <f t="shared" ca="1" si="36"/>
        <v>pics\\Finik_8.jpg</v>
      </c>
      <c r="AR113" t="str">
        <f t="shared" si="42"/>
        <v/>
      </c>
      <c r="AS113" t="str">
        <f t="shared" si="38"/>
        <v/>
      </c>
      <c r="AT113">
        <f t="shared" ca="1" si="31"/>
        <v>0.43931799372994595</v>
      </c>
      <c r="AU113" t="s">
        <v>697</v>
      </c>
      <c r="AV113" t="str">
        <f t="shared" ca="1" si="32"/>
        <v>sound\\Redkiy_plod.wav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_Он_склизкий?</v>
      </c>
      <c r="BA113" t="e">
        <f>VLOOKUP(Q113,audio_list_stym!$B$2:$BQ$299,68,FALSE)</f>
        <v>#N/A</v>
      </c>
      <c r="BB113" t="str">
        <f t="shared" si="33"/>
        <v>Вы_видите_XXXXX._Он_склизкий?</v>
      </c>
      <c r="BD113" cm="1">
        <f t="array" aca="1" ref="BD113" ca="1">INDEX($L$106:$L$113,(RANK(AT9,$AT$2:$AT$9)))</f>
        <v>2069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VLOOKUP(B114,audio_list_stym!$A$3:$BP$18,43,FALSE)</f>
        <v>14</v>
      </c>
      <c r="F114" t="str">
        <f>VLOOKUP(E114,metki!$A$2:$B$9,2,FALSE)</f>
        <v>импл_новые_с_названием</v>
      </c>
      <c r="G114" t="str">
        <f t="shared" si="28"/>
        <v>импл_</v>
      </c>
      <c r="H114" t="str">
        <f>VLOOKUP(B114,audio_list_stym!$A$3:$AJ$18,11,FALSE)</f>
        <v>Ake</v>
      </c>
      <c r="I114" t="s">
        <v>688</v>
      </c>
      <c r="J114" t="str">
        <f t="shared" si="29"/>
        <v>Ake_1</v>
      </c>
      <c r="L114">
        <f>VLOOKUP(J114,total_visual_stym!$A$2:$D$129,2,FALSE)</f>
        <v>2073</v>
      </c>
      <c r="M114" t="str">
        <f>VLOOKUP(J114,total_visual_stym!$A$2:$D$129,3,FALSE)</f>
        <v>pics\\Ake_1.jpg</v>
      </c>
      <c r="N114">
        <f>VLOOKUP(J114,total_visual_stym!$A$1:$D$129,4,FALSE)</f>
        <v>209</v>
      </c>
      <c r="P114">
        <f>IF(G114="экспл",0,IF(G114="импл_",VLOOKUP(J114,quest_импл!$A$1:$J$129,7,FALSE),0))</f>
        <v>233</v>
      </c>
      <c r="Q114" t="str">
        <f>IF(G114="экспл",0,IF(G114="импл_",VLOOKUP(J114,quest_импл!$A$1:$J$129,8,FALSE),0))</f>
        <v>sound\\Imeet_li_myakot.wav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2059</v>
      </c>
      <c r="AD114" t="str">
        <f t="shared" ca="1" si="39"/>
        <v>pics\\Tomat_3.jpg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40"/>
        <v>pics\\Tomat_3.jpg</v>
      </c>
      <c r="AI114" t="s">
        <v>86</v>
      </c>
      <c r="AO114">
        <f t="shared" ca="1" si="35"/>
        <v>9.6957828700067195E-2</v>
      </c>
      <c r="AP114" t="str">
        <f t="shared" ca="1" si="36"/>
        <v>pics\\Tomat_3.jpg</v>
      </c>
      <c r="AR114" t="str">
        <f t="shared" si="42"/>
        <v/>
      </c>
      <c r="AS114" t="str">
        <f t="shared" ca="1" si="38"/>
        <v>pics\\Tomat_3.jpg</v>
      </c>
      <c r="AT114">
        <f t="shared" ca="1" si="31"/>
        <v>0.96283663527313679</v>
      </c>
      <c r="AU114" t="s">
        <v>697</v>
      </c>
      <c r="AV114" t="str">
        <f t="shared" ca="1" si="32"/>
        <v>sound\\Noviy_plod.wav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_Имеет_ли_мякоть_</v>
      </c>
      <c r="BB114" t="str">
        <f t="shared" si="33"/>
        <v>_Имеет_ли_мякоть_ТОДИС?</v>
      </c>
      <c r="BC114">
        <f>A114</f>
        <v>1215</v>
      </c>
      <c r="BD114" cm="1">
        <f t="array" aca="1" ref="BD114" ca="1">INDEX($L$114:$L$121,(RANK(AT2,$AT$2:$AT$9)))</f>
        <v>2078</v>
      </c>
      <c r="BE114" cm="1">
        <f t="array" aca="1" ref="BE114" ca="1">INDEX(BD66:BD81,(RANK(AT8,$AT$2:$AT$17)))</f>
        <v>2116</v>
      </c>
      <c r="BF114" cm="1">
        <f t="array" aca="1" ref="BF114" ca="1">INDEX(BD82:BD97,(RANK(AT8,$AT$2:$AT$9)))</f>
        <v>2135</v>
      </c>
      <c r="BG114" cm="1">
        <f t="array" aca="1" ref="BG114" ca="1">INDEX(BD98:BD113,(RANK(AT8,$AT$2:$AT$9)))</f>
        <v>2151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VLOOKUP(B115,audio_list_stym!$A$3:$BP$18,43,FALSE)</f>
        <v>14</v>
      </c>
      <c r="F115" t="str">
        <f>VLOOKUP(E115,metki!$A$2:$B$9,2,FALSE)</f>
        <v>импл_новые_с_названием</v>
      </c>
      <c r="G115" t="str">
        <f t="shared" si="28"/>
        <v>импл_</v>
      </c>
      <c r="H115" t="str">
        <f>VLOOKUP(B115,audio_list_stym!$A$3:$AJ$18,11,FALSE)</f>
        <v>Ake</v>
      </c>
      <c r="I115" t="s">
        <v>689</v>
      </c>
      <c r="J115" t="str">
        <f t="shared" si="29"/>
        <v>Ake_2</v>
      </c>
      <c r="L115">
        <f>VLOOKUP(J115,total_visual_stym!$A$2:$D$129,2,FALSE)</f>
        <v>2074</v>
      </c>
      <c r="M115" t="str">
        <f>VLOOKUP(J115,total_visual_stym!$A$2:$D$129,3,FALSE)</f>
        <v>pics\\Ake_2.jpg</v>
      </c>
      <c r="N115">
        <f>VLOOKUP(J115,total_visual_stym!$A$1:$D$129,4,FALSE)</f>
        <v>209</v>
      </c>
      <c r="P115">
        <f>IF(G115="экспл",0,IF(G115="импл_",VLOOKUP(J115,quest_импл!$A$1:$J$129,7,FALSE),0))</f>
        <v>234</v>
      </c>
      <c r="Q115" t="str">
        <f>IF(G115="экспл",0,IF(G115="импл_",VLOOKUP(J115,quest_импл!$A$1:$J$129,8,FALSE),0))</f>
        <v>sound\\Prodolgovatiy_li.wav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2031</v>
      </c>
      <c r="AD115" t="str">
        <f t="shared" ca="1" si="39"/>
        <v>pics\\Kokos_7.jpg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40"/>
        <v>pics\\Kokos_7.jpg</v>
      </c>
      <c r="AI115" t="s">
        <v>87</v>
      </c>
      <c r="AO115">
        <f t="shared" ca="1" si="35"/>
        <v>0.49887066948769321</v>
      </c>
      <c r="AP115" t="str">
        <f t="shared" ca="1" si="36"/>
        <v>pics\\Kokos_7.jpg</v>
      </c>
      <c r="AR115" t="str">
        <f t="shared" si="42"/>
        <v/>
      </c>
      <c r="AS115" t="str">
        <f t="shared" ca="1" si="38"/>
        <v>pics\\Kokos_7.jpg</v>
      </c>
      <c r="AT115">
        <f t="shared" ca="1" si="31"/>
        <v>0.92337233450703438</v>
      </c>
      <c r="AU115" t="s">
        <v>697</v>
      </c>
      <c r="AV115" t="str">
        <f t="shared" ca="1" si="32"/>
        <v>sound\\Noviy_plod.wav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_Продолговатый_ли_</v>
      </c>
      <c r="BB115" t="str">
        <f t="shared" si="33"/>
        <v>_Продолговатый_ли_ТОДИС?</v>
      </c>
      <c r="BD115" cm="1">
        <f t="array" aca="1" ref="BD115" ca="1">INDEX($L$114:$L$121,(RANK(AT3,$AT$2:$AT$9)))</f>
        <v>2074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VLOOKUP(B116,audio_list_stym!$A$3:$BP$18,43,FALSE)</f>
        <v>14</v>
      </c>
      <c r="F116" t="str">
        <f>VLOOKUP(E116,metki!$A$2:$B$9,2,FALSE)</f>
        <v>импл_новые_с_названием</v>
      </c>
      <c r="G116" t="str">
        <f t="shared" si="28"/>
        <v>импл_</v>
      </c>
      <c r="H116" t="str">
        <f>VLOOKUP(B116,audio_list_stym!$A$3:$AJ$18,11,FALSE)</f>
        <v>Ake</v>
      </c>
      <c r="I116" t="s">
        <v>690</v>
      </c>
      <c r="J116" t="str">
        <f t="shared" si="29"/>
        <v>Ake_3</v>
      </c>
      <c r="L116">
        <f>VLOOKUP(J116,total_visual_stym!$A$2:$D$129,2,FALSE)</f>
        <v>2075</v>
      </c>
      <c r="M116" t="str">
        <f>VLOOKUP(J116,total_visual_stym!$A$2:$D$129,3,FALSE)</f>
        <v>pics\\Ake_3.jpg</v>
      </c>
      <c r="N116">
        <f>VLOOKUP(J116,total_visual_stym!$A$1:$D$129,4,FALSE)</f>
        <v>209</v>
      </c>
      <c r="P116">
        <f>IF(G116="экспл",0,IF(G116="импл_",VLOOKUP(J116,quest_импл!$A$1:$J$129,7,FALSE),0))</f>
        <v>235</v>
      </c>
      <c r="Q116" t="str">
        <f>IF(G116="экспл",0,IF(G116="импл_",VLOOKUP(J116,quest_импл!$A$1:$J$129,8,FALSE),0))</f>
        <v>sound\\Pyatnistyi_li.wav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2001</v>
      </c>
      <c r="AD116" t="str">
        <f t="shared" ca="1" si="39"/>
        <v>pics\\Banan_1.jpg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40"/>
        <v>pics\\Banan_1.jpg</v>
      </c>
      <c r="AI116" t="s">
        <v>88</v>
      </c>
      <c r="AO116">
        <f t="shared" ca="1" si="35"/>
        <v>0.98770466457748407</v>
      </c>
      <c r="AP116" t="str">
        <f t="shared" ca="1" si="36"/>
        <v>pics\\Banan_1.jpg</v>
      </c>
      <c r="AR116" t="str">
        <f t="shared" si="42"/>
        <v/>
      </c>
      <c r="AS116" t="str">
        <f t="shared" ca="1" si="38"/>
        <v>pics\\Banan_1.jpg</v>
      </c>
      <c r="AT116">
        <f t="shared" ca="1" si="31"/>
        <v>0.76479349890424309</v>
      </c>
      <c r="AU116" t="s">
        <v>697</v>
      </c>
      <c r="AV116" t="str">
        <f t="shared" ca="1" si="32"/>
        <v>sound\\Noviy_plod.wav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_Пятнистый_ли_</v>
      </c>
      <c r="BB116" t="str">
        <f t="shared" si="33"/>
        <v>_Пятнистый_ли_ТОДИС?</v>
      </c>
      <c r="BD116" cm="1">
        <f t="array" aca="1" ref="BD116" ca="1">INDEX($L$114:$L$121,(RANK(AT4,$AT$2:$AT$9)))</f>
        <v>2075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VLOOKUP(B117,audio_list_stym!$A$3:$BP$18,43,FALSE)</f>
        <v>14</v>
      </c>
      <c r="F117" t="str">
        <f>VLOOKUP(E117,metki!$A$2:$B$9,2,FALSE)</f>
        <v>импл_новые_с_названием</v>
      </c>
      <c r="G117" t="str">
        <f t="shared" si="28"/>
        <v>импл_</v>
      </c>
      <c r="H117" t="str">
        <f>VLOOKUP(B117,audio_list_stym!$A$3:$AJ$18,11,FALSE)</f>
        <v>Ake</v>
      </c>
      <c r="I117" t="s">
        <v>691</v>
      </c>
      <c r="J117" t="str">
        <f t="shared" si="29"/>
        <v>Ake_4</v>
      </c>
      <c r="L117">
        <f>VLOOKUP(J117,total_visual_stym!$A$2:$D$129,2,FALSE)</f>
        <v>2076</v>
      </c>
      <c r="M117" t="str">
        <f>VLOOKUP(J117,total_visual_stym!$A$2:$D$129,3,FALSE)</f>
        <v>pics\\Ake_4.jpg</v>
      </c>
      <c r="N117">
        <f>VLOOKUP(J117,total_visual_stym!$A$1:$D$129,4,FALSE)</f>
        <v>209</v>
      </c>
      <c r="P117">
        <f>IF(G117="экспл",0,IF(G117="импл_",VLOOKUP(J117,quest_импл!$A$1:$J$129,7,FALSE),0))</f>
        <v>236</v>
      </c>
      <c r="Q117" t="str">
        <f>IF(G117="экспл",0,IF(G117="импл_",VLOOKUP(J117,quest_импл!$A$1:$J$129,8,FALSE),0))</f>
        <v>sound\\S_kochuroy_li.wav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2045</v>
      </c>
      <c r="AD117" t="str">
        <f t="shared" ca="1" si="39"/>
        <v>pics\\Peper_5.jpg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40"/>
        <v>pics\\Peper_5.jpg</v>
      </c>
      <c r="AI117" t="s">
        <v>89</v>
      </c>
      <c r="AO117">
        <f t="shared" ca="1" si="35"/>
        <v>0.29348166274701459</v>
      </c>
      <c r="AP117" t="str">
        <f t="shared" ca="1" si="36"/>
        <v>pics\\Peper_5.jpg</v>
      </c>
      <c r="AR117" t="str">
        <f t="shared" si="42"/>
        <v/>
      </c>
      <c r="AS117" t="str">
        <f t="shared" ca="1" si="38"/>
        <v>pics\\Peper_5.jpg</v>
      </c>
      <c r="AT117">
        <f t="shared" ca="1" si="31"/>
        <v>0.14835463595430676</v>
      </c>
      <c r="AU117" t="s">
        <v>697</v>
      </c>
      <c r="AV117" t="str">
        <f t="shared" ca="1" si="32"/>
        <v>sound\\Redkiy_plod.wav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_С_косточкой_ли_</v>
      </c>
      <c r="BB117" t="str">
        <f t="shared" si="33"/>
        <v>_С_косточкой_ли_ТОДИС?</v>
      </c>
      <c r="BD117" cm="1">
        <f t="array" aca="1" ref="BD117" ca="1">INDEX($L$114:$L$121,(RANK(AT5,$AT$2:$AT$9)))</f>
        <v>2079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VLOOKUP(B118,audio_list_stym!$A$3:$BP$18,43,FALSE)</f>
        <v>14</v>
      </c>
      <c r="F118" t="str">
        <f>VLOOKUP(E118,metki!$A$2:$B$9,2,FALSE)</f>
        <v>импл_новые_с_названием</v>
      </c>
      <c r="G118" t="str">
        <f t="shared" si="28"/>
        <v>импл_</v>
      </c>
      <c r="H118" t="str">
        <f>VLOOKUP(B118,audio_list_stym!$A$3:$AJ$18,11,FALSE)</f>
        <v>Ake</v>
      </c>
      <c r="I118" t="s">
        <v>692</v>
      </c>
      <c r="J118" t="str">
        <f t="shared" si="29"/>
        <v>Ake_5</v>
      </c>
      <c r="L118">
        <f>VLOOKUP(J118,total_visual_stym!$A$2:$D$129,2,FALSE)</f>
        <v>2077</v>
      </c>
      <c r="M118" t="str">
        <f>VLOOKUP(J118,total_visual_stym!$A$2:$D$129,3,FALSE)</f>
        <v>pics\\Ake_5.jpg</v>
      </c>
      <c r="N118">
        <f>VLOOKUP(J118,total_visual_stym!$A$1:$D$129,4,FALSE)</f>
        <v>209</v>
      </c>
      <c r="P118">
        <f>IF(G118="экспл",0,IF(G118="импл_",VLOOKUP(J118,quest_импл!$A$1:$J$129,7,FALSE),0))</f>
        <v>237</v>
      </c>
      <c r="Q118" t="str">
        <f>IF(G118="экспл",0,IF(G118="импл_",VLOOKUP(J118,quest_импл!$A$1:$J$129,8,FALSE),0))</f>
        <v>sound\\Fioletoviy_li.wav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2023</v>
      </c>
      <c r="AD118" t="str">
        <f t="shared" ca="1" si="39"/>
        <v>pics\\Goroh_7.jpg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40"/>
        <v>pics\\Goroh_7.jpg</v>
      </c>
      <c r="AI118" t="s">
        <v>90</v>
      </c>
      <c r="AO118">
        <f t="shared" ca="1" si="35"/>
        <v>0.64412034276471941</v>
      </c>
      <c r="AP118" t="str">
        <f t="shared" ca="1" si="36"/>
        <v>pics\\Goroh_7.jpg</v>
      </c>
      <c r="AR118" t="str">
        <f t="shared" si="42"/>
        <v/>
      </c>
      <c r="AS118" t="str">
        <f t="shared" ca="1" si="38"/>
        <v>pics\\Goroh_7.jpg</v>
      </c>
      <c r="AT118">
        <f t="shared" ca="1" si="31"/>
        <v>0.68382508849409052</v>
      </c>
      <c r="AU118" t="s">
        <v>697</v>
      </c>
      <c r="AV118" t="str">
        <f t="shared" ca="1" si="32"/>
        <v>sound\\Noviy_plod.wav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_Синий_ли_</v>
      </c>
      <c r="BB118" t="str">
        <f t="shared" si="33"/>
        <v>_Синий_ли_ТОДИС?</v>
      </c>
      <c r="BD118" cm="1">
        <f t="array" aca="1" ref="BD118" ca="1">INDEX($L$114:$L$121,(RANK(AT6,$AT$2:$AT$9)))</f>
        <v>2073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VLOOKUP(B119,audio_list_stym!$A$3:$BP$18,43,FALSE)</f>
        <v>14</v>
      </c>
      <c r="F119" t="str">
        <f>VLOOKUP(E119,metki!$A$2:$B$9,2,FALSE)</f>
        <v>импл_новые_с_названием</v>
      </c>
      <c r="G119" t="str">
        <f t="shared" si="28"/>
        <v>импл_</v>
      </c>
      <c r="H119" t="str">
        <f>VLOOKUP(B119,audio_list_stym!$A$3:$AJ$18,11,FALSE)</f>
        <v>Ake</v>
      </c>
      <c r="I119" t="s">
        <v>693</v>
      </c>
      <c r="J119" t="str">
        <f t="shared" si="29"/>
        <v>Ake_6</v>
      </c>
      <c r="L119">
        <f>VLOOKUP(J119,total_visual_stym!$A$2:$D$129,2,FALSE)</f>
        <v>2078</v>
      </c>
      <c r="M119" t="str">
        <f>VLOOKUP(J119,total_visual_stym!$A$2:$D$129,3,FALSE)</f>
        <v>pics\\Ake_6.jpg</v>
      </c>
      <c r="N119">
        <f>VLOOKUP(J119,total_visual_stym!$A$1:$D$129,4,FALSE)</f>
        <v>209</v>
      </c>
      <c r="P119">
        <f>IF(G119="экспл",0,IF(G119="импл_",VLOOKUP(J119,quest_импл!$A$1:$J$129,7,FALSE),0))</f>
        <v>238</v>
      </c>
      <c r="Q119" t="str">
        <f>IF(G119="экспл",0,IF(G119="импл_",VLOOKUP(J119,quest_импл!$A$1:$J$129,8,FALSE),0))</f>
        <v>sound\\S_dolkami_li.wav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2057</v>
      </c>
      <c r="AD119" t="str">
        <f t="shared" ca="1" si="39"/>
        <v>pics\\Tomat_1.jpg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40"/>
        <v>pics\\Tomat_1.jpg</v>
      </c>
      <c r="AI119" t="s">
        <v>91</v>
      </c>
      <c r="AO119">
        <f t="shared" ca="1" si="35"/>
        <v>0.13975946438083875</v>
      </c>
      <c r="AP119" t="str">
        <f t="shared" ca="1" si="36"/>
        <v>pics\\Tomat_1.jpg</v>
      </c>
      <c r="AR119" t="str">
        <f t="shared" si="42"/>
        <v/>
      </c>
      <c r="AS119" t="str">
        <f t="shared" ca="1" si="38"/>
        <v>pics\\Tomat_1.jpg</v>
      </c>
      <c r="AT119">
        <f t="shared" ca="1" si="31"/>
        <v>0.10584304201490446</v>
      </c>
      <c r="AU119" t="s">
        <v>697</v>
      </c>
      <c r="AV119" t="str">
        <f t="shared" ca="1" si="32"/>
        <v>sound\\Redkiy_plod.wav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_С_дольками_ли_</v>
      </c>
      <c r="BB119" t="str">
        <f t="shared" si="33"/>
        <v>_С_дольками_ли_ТОДИС?</v>
      </c>
      <c r="BD119" cm="1">
        <f t="array" aca="1" ref="BD119" ca="1">INDEX($L$114:$L$121,(RANK(AT7,$AT$2:$AT$9)))</f>
        <v>2080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VLOOKUP(B120,audio_list_stym!$A$3:$BP$18,43,FALSE)</f>
        <v>14</v>
      </c>
      <c r="F120" t="str">
        <f>VLOOKUP(E120,metki!$A$2:$B$9,2,FALSE)</f>
        <v>импл_новые_с_названием</v>
      </c>
      <c r="G120" t="str">
        <f t="shared" si="28"/>
        <v>импл_</v>
      </c>
      <c r="H120" t="str">
        <f>VLOOKUP(B120,audio_list_stym!$A$3:$AJ$18,11,FALSE)</f>
        <v>Ake</v>
      </c>
      <c r="I120" t="s">
        <v>694</v>
      </c>
      <c r="J120" t="str">
        <f t="shared" si="29"/>
        <v>Ake_7</v>
      </c>
      <c r="L120">
        <f>VLOOKUP(J120,total_visual_stym!$A$2:$D$129,2,FALSE)</f>
        <v>2079</v>
      </c>
      <c r="M120" t="str">
        <f>VLOOKUP(J120,total_visual_stym!$A$2:$D$129,3,FALSE)</f>
        <v>pics\\Ake_7.jpg</v>
      </c>
      <c r="N120">
        <f>VLOOKUP(J120,total_visual_stym!$A$1:$D$129,4,FALSE)</f>
        <v>209</v>
      </c>
      <c r="P120">
        <f>IF(G120="экспл",0,IF(G120="импл_",VLOOKUP(J120,quest_импл!$A$1:$J$129,7,FALSE),0))</f>
        <v>239</v>
      </c>
      <c r="Q120" t="str">
        <f>IF(G120="экспл",0,IF(G120="импл_",VLOOKUP(J120,quest_импл!$A$1:$J$129,8,FALSE),0))</f>
        <v>sound\\Visushenniy_li.wav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2063</v>
      </c>
      <c r="AD120" t="str">
        <f t="shared" ca="1" si="39"/>
        <v>pics\\Tomat_7.jpg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40"/>
        <v>pics\\Tomat_7.jpg</v>
      </c>
      <c r="AI120" t="s">
        <v>92</v>
      </c>
      <c r="AO120">
        <f t="shared" ca="1" si="35"/>
        <v>3.709330114716447E-2</v>
      </c>
      <c r="AP120" t="str">
        <f t="shared" ca="1" si="36"/>
        <v>pics\\Tomat_7.jpg</v>
      </c>
      <c r="AR120" t="str">
        <f t="shared" si="42"/>
        <v/>
      </c>
      <c r="AS120" t="str">
        <f t="shared" ca="1" si="38"/>
        <v>pics\\Tomat_7.jpg</v>
      </c>
      <c r="AT120">
        <f t="shared" ca="1" si="31"/>
        <v>0.26311533472968951</v>
      </c>
      <c r="AU120" t="s">
        <v>697</v>
      </c>
      <c r="AV120" t="str">
        <f t="shared" ca="1" si="32"/>
        <v>sound\\Redkiy_plod.wav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_Высушенный_ли_</v>
      </c>
      <c r="BB120" t="str">
        <f t="shared" si="33"/>
        <v>_Высушенный_ли_ТОДИС?</v>
      </c>
      <c r="BD120" cm="1">
        <f t="array" aca="1" ref="BD120" ca="1">INDEX($L$114:$L$121,(RANK(AT8,$AT$2:$AT$9)))</f>
        <v>2076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VLOOKUP(B121,audio_list_stym!$A$3:$BP$18,43,FALSE)</f>
        <v>14</v>
      </c>
      <c r="F121" t="str">
        <f>VLOOKUP(E121,metki!$A$2:$B$9,2,FALSE)</f>
        <v>импл_новые_с_названием</v>
      </c>
      <c r="G121" t="str">
        <f t="shared" si="28"/>
        <v>импл_</v>
      </c>
      <c r="H121" t="str">
        <f>VLOOKUP(B121,audio_list_stym!$A$3:$AJ$18,11,FALSE)</f>
        <v>Ake</v>
      </c>
      <c r="I121" t="s">
        <v>695</v>
      </c>
      <c r="J121" t="str">
        <f t="shared" si="29"/>
        <v>Ake_8</v>
      </c>
      <c r="L121">
        <f>VLOOKUP(J121,total_visual_stym!$A$2:$D$129,2,FALSE)</f>
        <v>2080</v>
      </c>
      <c r="M121" t="str">
        <f>VLOOKUP(J121,total_visual_stym!$A$2:$D$129,3,FALSE)</f>
        <v>pics\\Ake_8.jpg</v>
      </c>
      <c r="N121">
        <f>VLOOKUP(J121,total_visual_stym!$A$1:$D$129,4,FALSE)</f>
        <v>209</v>
      </c>
      <c r="P121">
        <f>IF(G121="экспл",0,IF(G121="импл_",VLOOKUP(J121,quest_импл!$A$1:$J$129,7,FALSE),0))</f>
        <v>240</v>
      </c>
      <c r="Q121" t="str">
        <f>IF(G121="экспл",0,IF(G121="импл_",VLOOKUP(J121,quest_импл!$A$1:$J$129,8,FALSE),0))</f>
        <v>sound\\Myatiy_li.wav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2014</v>
      </c>
      <c r="AD121" t="str">
        <f t="shared" ca="1" si="39"/>
        <v>pics\\Finik_6.jpg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40"/>
        <v>pics\\Finik_6.jpg</v>
      </c>
      <c r="AI121" t="s">
        <v>93</v>
      </c>
      <c r="AO121">
        <f t="shared" ca="1" si="35"/>
        <v>0.77778235855098965</v>
      </c>
      <c r="AP121" t="str">
        <f t="shared" ca="1" si="36"/>
        <v>pics\\Finik_6.jpg</v>
      </c>
      <c r="AR121" t="str">
        <f>IF(AH121="sound\\Ogorod",AP49,"")</f>
        <v/>
      </c>
      <c r="AS121" t="str">
        <f t="shared" ca="1" si="38"/>
        <v>pics\\Finik_6.jpg</v>
      </c>
      <c r="AT121">
        <f t="shared" ca="1" si="31"/>
        <v>0.21033489370228275</v>
      </c>
      <c r="AU121" t="s">
        <v>697</v>
      </c>
      <c r="AV121" t="str">
        <f t="shared" ca="1" si="32"/>
        <v>sound\\Redkiy_plod.wav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_Мятый_ли_</v>
      </c>
      <c r="BB121" t="str">
        <f t="shared" si="33"/>
        <v>_Мятый_ли_ТОДИС?</v>
      </c>
      <c r="BD121" cm="1">
        <f t="array" aca="1" ref="BD121" ca="1">INDEX($L$114:$L$121,(RANK(AT9,$AT$2:$AT$9)))</f>
        <v>2077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VLOOKUP(B122,audio_list_stym!$A$3:$BP$18,43,FALSE)</f>
        <v>15</v>
      </c>
      <c r="F122" t="str">
        <f>VLOOKUP(E122,metki!$A$2:$B$9,2,FALSE)</f>
        <v>экспл_новые_с_названием</v>
      </c>
      <c r="G122" t="str">
        <f t="shared" si="28"/>
        <v>экспл</v>
      </c>
      <c r="H122" t="str">
        <f>VLOOKUP(B122,audio_list_stym!$A$3:$AJ$18,11,FALSE)</f>
        <v>Finger</v>
      </c>
      <c r="I122" t="s">
        <v>688</v>
      </c>
      <c r="J122" t="str">
        <f t="shared" si="29"/>
        <v>Finger_1</v>
      </c>
      <c r="L122">
        <f>VLOOKUP(J122,total_visual_stym!$A$2:$D$129,2,FALSE)</f>
        <v>2081</v>
      </c>
      <c r="M122" t="str">
        <f>VLOOKUP(J122,total_visual_stym!$A$2:$D$129,3,FALSE)</f>
        <v>pics\\Finger_1.jpg</v>
      </c>
      <c r="N122">
        <f>VLOOKUP(J122,total_visual_stym!$A$1:$D$129,4,FALSE)</f>
        <v>210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113</v>
      </c>
      <c r="Z122" t="str">
        <f>IF(G122="экспл",VLOOKUP(J122,quest_экспл!$A$1:$N$129,12,FALSE),IF(G122="импл_",0,0))</f>
        <v>sound\\On_vizhatiy.wav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2185</v>
      </c>
      <c r="AD122" t="str">
        <f t="shared" ca="1" si="39"/>
        <v>pics\\dis31.jpg</v>
      </c>
      <c r="AE122" s="22" t="str">
        <f t="array" aca="1" ref="AE122" ca="1">IF(G122="экспл",INDEX(total_visual_stym!$C$146:$C$209,(RANK(total_visual_stym!E202,total_visual_stym!$E$146:$E$209))),0)</f>
        <v>pics\\dis31.jpg</v>
      </c>
      <c r="AF122" s="22" t="str">
        <f t="shared" si="40"/>
        <v/>
      </c>
      <c r="AI122" t="s">
        <v>124</v>
      </c>
      <c r="AO122">
        <f t="shared" ca="1" si="35"/>
        <v>0.2859211928301626</v>
      </c>
      <c r="AP122" t="str">
        <f t="shared" ca="1" si="36"/>
        <v>pics\\Peper_7.jpg</v>
      </c>
      <c r="AR122" t="str">
        <f t="shared" ref="AR122:AR129" si="43">IF(AH122="sound\\Ogorod",AP50,"")</f>
        <v/>
      </c>
      <c r="AS122" t="str">
        <f t="shared" si="38"/>
        <v/>
      </c>
      <c r="AT122">
        <f t="shared" ca="1" si="31"/>
        <v>0.40022617633417223</v>
      </c>
      <c r="AU122" t="s">
        <v>697</v>
      </c>
      <c r="AV122" t="str">
        <f t="shared" ca="1" si="32"/>
        <v>sound\\Redkiy_plod.wav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_Он_выжатый?</v>
      </c>
      <c r="BA122" t="e">
        <f>VLOOKUP(Q122,audio_list_stym!$B$2:$BQ$299,68,FALSE)</f>
        <v>#N/A</v>
      </c>
      <c r="BB122" t="str">
        <f t="shared" si="33"/>
        <v>На_экране_ПЕМАТ._Он_выжатый?</v>
      </c>
      <c r="BC122">
        <f>A122</f>
        <v>1216</v>
      </c>
      <c r="BD122" cm="1">
        <f t="array" aca="1" ref="BD122" ca="1">INDEX($L$122:$L$129,(RANK(AT2,$AT$2:$AT$9)))</f>
        <v>2086</v>
      </c>
      <c r="BE122" cm="1">
        <f t="array" aca="1" ref="BE122" ca="1">INDEX(BD66:BD81,(RANK(AT9,$AT$2:$AT$17)))</f>
        <v>2118</v>
      </c>
      <c r="BF122" cm="1">
        <f t="array" aca="1" ref="BF122" ca="1">INDEX(BD90:BD105,(RANK(AT9,$AT$2:$AT$17)))</f>
        <v>2150</v>
      </c>
      <c r="BG122" cm="1">
        <f t="array" aca="1" ref="BG122" ca="1">INDEX(BD106:BD121,(RANK(AT9,$AT$2:$AT$17)))</f>
        <v>2078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VLOOKUP(B123,audio_list_stym!$A$3:$BP$18,43,FALSE)</f>
        <v>15</v>
      </c>
      <c r="F123" t="str">
        <f>VLOOKUP(E123,metki!$A$2:$B$9,2,FALSE)</f>
        <v>экспл_новые_с_названием</v>
      </c>
      <c r="G123" t="str">
        <f t="shared" si="28"/>
        <v>экспл</v>
      </c>
      <c r="H123" t="str">
        <f>VLOOKUP(B123,audio_list_stym!$A$3:$AJ$18,11,FALSE)</f>
        <v>Finger</v>
      </c>
      <c r="I123" t="s">
        <v>689</v>
      </c>
      <c r="J123" t="str">
        <f t="shared" si="29"/>
        <v>Finger_2</v>
      </c>
      <c r="L123">
        <f>VLOOKUP(J123,total_visual_stym!$A$2:$D$129,2,FALSE)</f>
        <v>2082</v>
      </c>
      <c r="M123" t="str">
        <f>VLOOKUP(J123,total_visual_stym!$A$2:$D$129,3,FALSE)</f>
        <v>pics\\Finger_2.jpg</v>
      </c>
      <c r="N123">
        <f>VLOOKUP(J123,total_visual_stym!$A$1:$D$129,4,FALSE)</f>
        <v>210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114</v>
      </c>
      <c r="Z123" t="str">
        <f>IF(G123="экспл",VLOOKUP(J123,quest_экспл!$A$1:$N$129,12,FALSE),IF(G123="импл_",0,0))</f>
        <v>sound\\On_nadloman.wav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2227</v>
      </c>
      <c r="AD123" t="str">
        <f t="shared" ca="1" si="39"/>
        <v>pics\\dis39.jpg</v>
      </c>
      <c r="AE123" s="22" t="str">
        <f t="array" aca="1" ref="AE123" ca="1">IF(G123="экспл",INDEX(total_visual_stym!$C$146:$C$209,(RANK(total_visual_stym!E203,total_visual_stym!$E$146:$E$209))),0)</f>
        <v>pics\\dis39.jpg</v>
      </c>
      <c r="AF123" s="22" t="str">
        <f t="shared" si="40"/>
        <v/>
      </c>
      <c r="AI123" t="s">
        <v>125</v>
      </c>
      <c r="AO123">
        <f t="shared" ca="1" si="35"/>
        <v>0.71681008290576487</v>
      </c>
      <c r="AP123" t="str">
        <f t="shared" ca="1" si="36"/>
        <v>pics\\Goroh_2.jpg</v>
      </c>
      <c r="AR123" t="str">
        <f t="shared" si="43"/>
        <v/>
      </c>
      <c r="AS123" t="str">
        <f t="shared" si="38"/>
        <v/>
      </c>
      <c r="AT123">
        <f t="shared" ca="1" si="31"/>
        <v>0.4237027931413847</v>
      </c>
      <c r="AU123" t="s">
        <v>697</v>
      </c>
      <c r="AV123" t="str">
        <f t="shared" ca="1" si="32"/>
        <v>sound\\Redkiy_plod.wav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_Он_надломан?</v>
      </c>
      <c r="BA123" t="e">
        <f>VLOOKUP(Q123,audio_list_stym!$B$2:$BQ$299,68,FALSE)</f>
        <v>#N/A</v>
      </c>
      <c r="BB123" t="str">
        <f t="shared" si="33"/>
        <v>Посмотрите,_вот_ПЕМАТ._Он_надломан?</v>
      </c>
      <c r="BD123" cm="1">
        <f t="array" aca="1" ref="BD123" ca="1">INDEX($L$122:$L$129,(RANK(AT3,$AT$2:$AT$9)))</f>
        <v>2082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VLOOKUP(B124,audio_list_stym!$A$3:$BP$18,43,FALSE)</f>
        <v>15</v>
      </c>
      <c r="F124" t="str">
        <f>VLOOKUP(E124,metki!$A$2:$B$9,2,FALSE)</f>
        <v>экспл_новые_с_названием</v>
      </c>
      <c r="G124" t="str">
        <f t="shared" si="28"/>
        <v>экспл</v>
      </c>
      <c r="H124" t="str">
        <f>VLOOKUP(B124,audio_list_stym!$A$3:$AJ$18,11,FALSE)</f>
        <v>Finger</v>
      </c>
      <c r="I124" t="s">
        <v>690</v>
      </c>
      <c r="J124" t="str">
        <f t="shared" si="29"/>
        <v>Finger_3</v>
      </c>
      <c r="L124">
        <f>VLOOKUP(J124,total_visual_stym!$A$2:$D$129,2,FALSE)</f>
        <v>2083</v>
      </c>
      <c r="M124" t="str">
        <f>VLOOKUP(J124,total_visual_stym!$A$2:$D$129,3,FALSE)</f>
        <v>pics\\Finger_3.jpg</v>
      </c>
      <c r="N124">
        <f>VLOOKUP(J124,total_visual_stym!$A$1:$D$129,4,FALSE)</f>
        <v>210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115</v>
      </c>
      <c r="Z124" t="str">
        <f>IF(G124="экспл",VLOOKUP(J124,quest_экспл!$A$1:$N$129,12,FALSE),IF(G124="импл_",0,0))</f>
        <v>sound\\On_volnistiy.wav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2172</v>
      </c>
      <c r="AD124" t="str">
        <f t="shared" ca="1" si="39"/>
        <v>pics\\dis23.jpg</v>
      </c>
      <c r="AE124" s="22" t="str">
        <f t="array" aca="1" ref="AE124" ca="1">IF(G124="экспл",INDEX(total_visual_stym!$C$146:$C$209,(RANK(total_visual_stym!E204,total_visual_stym!$E$146:$E$209))),0)</f>
        <v>pics\\dis23.jpg</v>
      </c>
      <c r="AF124" s="22" t="str">
        <f t="shared" si="40"/>
        <v/>
      </c>
      <c r="AI124" t="s">
        <v>126</v>
      </c>
      <c r="AO124">
        <f t="shared" ca="1" si="35"/>
        <v>0.49912068759660944</v>
      </c>
      <c r="AP124" t="str">
        <f t="shared" ca="1" si="36"/>
        <v>pics\\Kokos_6.jpg</v>
      </c>
      <c r="AR124" t="str">
        <f t="shared" si="43"/>
        <v/>
      </c>
      <c r="AS124" t="str">
        <f t="shared" si="38"/>
        <v/>
      </c>
      <c r="AT124">
        <f t="shared" ca="1" si="31"/>
        <v>0.29611468384626982</v>
      </c>
      <c r="AU124" t="s">
        <v>697</v>
      </c>
      <c r="AV124" t="str">
        <f t="shared" ca="1" si="32"/>
        <v>sound\\Redkiy_plod.wav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_Он_волнистый?</v>
      </c>
      <c r="BA124" t="e">
        <f>VLOOKUP(Q124,audio_list_stym!$B$2:$BQ$299,68,FALSE)</f>
        <v>#N/A</v>
      </c>
      <c r="BB124" t="str">
        <f t="shared" si="33"/>
        <v>Вот_ПЕМАТ._Он_волнистый?</v>
      </c>
      <c r="BD124" cm="1">
        <f t="array" aca="1" ref="BD124" ca="1">INDEX($L$122:$L$129,(RANK(AT4,$AT$2:$AT$9)))</f>
        <v>2083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VLOOKUP(B125,audio_list_stym!$A$3:$BP$18,43,FALSE)</f>
        <v>15</v>
      </c>
      <c r="F125" t="str">
        <f>VLOOKUP(E125,metki!$A$2:$B$9,2,FALSE)</f>
        <v>экспл_новые_с_названием</v>
      </c>
      <c r="G125" t="str">
        <f t="shared" si="28"/>
        <v>экспл</v>
      </c>
      <c r="H125" t="str">
        <f>VLOOKUP(B125,audio_list_stym!$A$3:$AJ$18,11,FALSE)</f>
        <v>Finger</v>
      </c>
      <c r="I125" t="s">
        <v>691</v>
      </c>
      <c r="J125" t="str">
        <f t="shared" si="29"/>
        <v>Finger_4</v>
      </c>
      <c r="L125">
        <f>VLOOKUP(J125,total_visual_stym!$A$2:$D$129,2,FALSE)</f>
        <v>2084</v>
      </c>
      <c r="M125" t="str">
        <f>VLOOKUP(J125,total_visual_stym!$A$2:$D$129,3,FALSE)</f>
        <v>pics\\Finger_4.jpg</v>
      </c>
      <c r="N125">
        <f>VLOOKUP(J125,total_visual_stym!$A$1:$D$129,4,FALSE)</f>
        <v>210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116</v>
      </c>
      <c r="Z125" t="str">
        <f>IF(G125="экспл",VLOOKUP(J125,quest_экспл!$A$1:$N$129,12,FALSE),IF(G125="импл_",0,0))</f>
        <v>sound\\On_buriy.wav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2224</v>
      </c>
      <c r="AD125" t="str">
        <f t="shared" ca="1" si="39"/>
        <v>pics\\dis29.jpg</v>
      </c>
      <c r="AE125" s="22" t="str">
        <f t="array" aca="1" ref="AE125" ca="1">IF(G125="экспл",INDEX(total_visual_stym!$C$146:$C$209,(RANK(total_visual_stym!E205,total_visual_stym!$E$146:$E$209))),0)</f>
        <v>pics\\dis29.jpg</v>
      </c>
      <c r="AF125" s="22" t="str">
        <f t="shared" si="40"/>
        <v/>
      </c>
      <c r="AI125" t="s">
        <v>127</v>
      </c>
      <c r="AO125">
        <f t="shared" ca="1" si="35"/>
        <v>0.72364528173534648</v>
      </c>
      <c r="AP125" t="str">
        <f t="shared" ca="1" si="36"/>
        <v>pics\\Goroh_1.jpg</v>
      </c>
      <c r="AR125" t="str">
        <f t="shared" si="43"/>
        <v/>
      </c>
      <c r="AS125" t="str">
        <f t="shared" si="38"/>
        <v/>
      </c>
      <c r="AT125">
        <f t="shared" ca="1" si="31"/>
        <v>0.21284025375624238</v>
      </c>
      <c r="AU125" t="s">
        <v>697</v>
      </c>
      <c r="AV125" t="str">
        <f t="shared" ca="1" si="32"/>
        <v>sound\\Redkiy_plod.wav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_Он_бурый?</v>
      </c>
      <c r="BA125" t="e">
        <f>VLOOKUP(Q125,audio_list_stym!$B$2:$BQ$299,68,FALSE)</f>
        <v>#N/A</v>
      </c>
      <c r="BB125" t="str">
        <f t="shared" si="33"/>
        <v>Это_ПЕМАТ._Он_бурый?</v>
      </c>
      <c r="BD125" cm="1">
        <f t="array" aca="1" ref="BD125" ca="1">INDEX($L$122:$L$129,(RANK(AT5,$AT$2:$AT$9)))</f>
        <v>2087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VLOOKUP(B126,audio_list_stym!$A$3:$BP$18,43,FALSE)</f>
        <v>15</v>
      </c>
      <c r="F126" t="str">
        <f>VLOOKUP(E126,metki!$A$2:$B$9,2,FALSE)</f>
        <v>экспл_новые_с_названием</v>
      </c>
      <c r="G126" t="str">
        <f t="shared" si="28"/>
        <v>экспл</v>
      </c>
      <c r="H126" t="str">
        <f>VLOOKUP(B126,audio_list_stym!$A$3:$AJ$18,11,FALSE)</f>
        <v>Finger</v>
      </c>
      <c r="I126" t="s">
        <v>692</v>
      </c>
      <c r="J126" t="str">
        <f t="shared" si="29"/>
        <v>Finger_5</v>
      </c>
      <c r="L126">
        <f>VLOOKUP(J126,total_visual_stym!$A$2:$D$129,2,FALSE)</f>
        <v>2085</v>
      </c>
      <c r="M126" t="str">
        <f>VLOOKUP(J126,total_visual_stym!$A$2:$D$129,3,FALSE)</f>
        <v>pics\\Finger_5.jpg</v>
      </c>
      <c r="N126">
        <f>VLOOKUP(J126,total_visual_stym!$A$1:$D$129,4,FALSE)</f>
        <v>210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117</v>
      </c>
      <c r="Z126" t="str">
        <f>IF(G126="экспл",VLOOKUP(J126,quest_экспл!$A$1:$N$129,12,FALSE),IF(G126="импл_",0,0))</f>
        <v>sound\\Vityanut_li_on.wav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2231</v>
      </c>
      <c r="AD126" t="str">
        <f t="shared" ca="1" si="39"/>
        <v>pics\\dis12.jpg</v>
      </c>
      <c r="AE126" s="22" t="str">
        <f t="array" aca="1" ref="AE126" ca="1">IF(G126="экспл",INDEX(total_visual_stym!$C$146:$C$209,(RANK(total_visual_stym!E206,total_visual_stym!$E$146:$E$209))),0)</f>
        <v>pics\\dis12.jpg</v>
      </c>
      <c r="AF126" s="22" t="str">
        <f t="shared" si="40"/>
        <v/>
      </c>
      <c r="AI126" t="s">
        <v>128</v>
      </c>
      <c r="AO126">
        <f t="shared" ca="1" si="35"/>
        <v>0.9416544486103029</v>
      </c>
      <c r="AP126" t="str">
        <f t="shared" ca="1" si="36"/>
        <v>pics\\Banan_7.jpg</v>
      </c>
      <c r="AR126" t="str">
        <f t="shared" si="43"/>
        <v/>
      </c>
      <c r="AS126" t="str">
        <f t="shared" si="38"/>
        <v/>
      </c>
      <c r="AT126">
        <f t="shared" ca="1" si="31"/>
        <v>0.55050697337856602</v>
      </c>
      <c r="AU126" t="s">
        <v>697</v>
      </c>
      <c r="AV126" t="str">
        <f t="shared" ca="1" si="32"/>
        <v>sound\\Redkiy_plod.wav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_Вытянут_ли_он?</v>
      </c>
      <c r="BA126" t="e">
        <f>VLOOKUP(Q126,audio_list_stym!$B$2:$BQ$299,68,FALSE)</f>
        <v>#N/A</v>
      </c>
      <c r="BB126" t="str">
        <f t="shared" si="33"/>
        <v>На_картинке_ПЕМАТ._Вытянут_ли_он?</v>
      </c>
      <c r="BD126" cm="1">
        <f t="array" aca="1" ref="BD126" ca="1">INDEX($L$122:$L$129,(RANK(AT6,$AT$2:$AT$9)))</f>
        <v>2081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VLOOKUP(B127,audio_list_stym!$A$3:$BP$18,43,FALSE)</f>
        <v>15</v>
      </c>
      <c r="F127" t="str">
        <f>VLOOKUP(E127,metki!$A$2:$B$9,2,FALSE)</f>
        <v>экспл_новые_с_названием</v>
      </c>
      <c r="G127" t="str">
        <f t="shared" si="28"/>
        <v>экспл</v>
      </c>
      <c r="H127" t="str">
        <f>VLOOKUP(B127,audio_list_stym!$A$3:$AJ$18,11,FALSE)</f>
        <v>Finger</v>
      </c>
      <c r="I127" t="s">
        <v>693</v>
      </c>
      <c r="J127" t="str">
        <f t="shared" si="29"/>
        <v>Finger_6</v>
      </c>
      <c r="L127">
        <f>VLOOKUP(J127,total_visual_stym!$A$2:$D$129,2,FALSE)</f>
        <v>2086</v>
      </c>
      <c r="M127" t="str">
        <f>VLOOKUP(J127,total_visual_stym!$A$2:$D$129,3,FALSE)</f>
        <v>pics\\Finger_6.jpg</v>
      </c>
      <c r="N127">
        <f>VLOOKUP(J127,total_visual_stym!$A$1:$D$129,4,FALSE)</f>
        <v>210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118</v>
      </c>
      <c r="Z127" t="str">
        <f>IF(G127="экспл",VLOOKUP(J127,quest_экспл!$A$1:$N$129,12,FALSE),IF(G127="импл_",0,0))</f>
        <v>sound\\Obyemniy_li_on.wav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2169</v>
      </c>
      <c r="AD127" t="str">
        <f t="shared" ca="1" si="39"/>
        <v>pics\\dis6.jpg</v>
      </c>
      <c r="AE127" s="22" t="str">
        <f t="array" aca="1" ref="AE127" ca="1">IF(G127="экспл",INDEX(total_visual_stym!$C$146:$C$209,(RANK(total_visual_stym!E207,total_visual_stym!$E$146:$E$209))),0)</f>
        <v>pics\\dis6.jpg</v>
      </c>
      <c r="AF127" s="22" t="str">
        <f t="shared" si="40"/>
        <v/>
      </c>
      <c r="AI127" t="s">
        <v>129</v>
      </c>
      <c r="AO127">
        <f t="shared" ca="1" si="35"/>
        <v>0.64793451187034112</v>
      </c>
      <c r="AP127" t="str">
        <f t="shared" ca="1" si="36"/>
        <v>pics\\Goroh_6.jpg</v>
      </c>
      <c r="AR127" t="str">
        <f t="shared" si="43"/>
        <v/>
      </c>
      <c r="AS127" t="str">
        <f t="shared" si="38"/>
        <v/>
      </c>
      <c r="AT127">
        <f t="shared" ca="1" si="31"/>
        <v>0.58423083119007191</v>
      </c>
      <c r="AU127" t="s">
        <v>697</v>
      </c>
      <c r="AV127" t="str">
        <f t="shared" ca="1" si="32"/>
        <v>sound\\Redkiy_plod.wav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_Объемный_ли_он?</v>
      </c>
      <c r="BA127" t="e">
        <f>VLOOKUP(Q127,audio_list_stym!$B$2:$BQ$299,68,FALSE)</f>
        <v>#N/A</v>
      </c>
      <c r="BB127" t="str">
        <f t="shared" si="33"/>
        <v>На_мониторе_ПЕМАТ._Объемный_ли_он?</v>
      </c>
      <c r="BD127" cm="1">
        <f t="array" aca="1" ref="BD127" ca="1">INDEX($L$122:$L$129,(RANK(AT7,$AT$2:$AT$9)))</f>
        <v>2088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VLOOKUP(B128,audio_list_stym!$A$3:$BP$18,43,FALSE)</f>
        <v>15</v>
      </c>
      <c r="F128" t="str">
        <f>VLOOKUP(E128,metki!$A$2:$B$9,2,FALSE)</f>
        <v>экспл_новые_с_названием</v>
      </c>
      <c r="G128" t="str">
        <f t="shared" si="28"/>
        <v>экспл</v>
      </c>
      <c r="H128" t="str">
        <f>VLOOKUP(B128,audio_list_stym!$A$3:$AJ$18,11,FALSE)</f>
        <v>Finger</v>
      </c>
      <c r="I128" t="s">
        <v>694</v>
      </c>
      <c r="J128" t="str">
        <f t="shared" si="29"/>
        <v>Finger_7</v>
      </c>
      <c r="L128">
        <f>VLOOKUP(J128,total_visual_stym!$A$2:$D$129,2,FALSE)</f>
        <v>2087</v>
      </c>
      <c r="M128" t="str">
        <f>VLOOKUP(J128,total_visual_stym!$A$2:$D$129,3,FALSE)</f>
        <v>pics\\Finger_7.jpg</v>
      </c>
      <c r="N128">
        <f>VLOOKUP(J128,total_visual_stym!$A$1:$D$129,4,FALSE)</f>
        <v>210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119</v>
      </c>
      <c r="Z128" t="str">
        <f>IF(G128="экспл",VLOOKUP(J128,quest_экспл!$A$1:$N$129,12,FALSE),IF(G128="импл_",0,0))</f>
        <v>sound\\Pustoy_li_on.wav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2208</v>
      </c>
      <c r="AD128" t="str">
        <f t="shared" ca="1" si="39"/>
        <v>pics\\dis45.jpg</v>
      </c>
      <c r="AE128" s="22" t="str">
        <f t="array" aca="1" ref="AE128" ca="1">IF(G128="экспл",INDEX(total_visual_stym!$C$146:$C$209,(RANK(total_visual_stym!E208,total_visual_stym!$E$146:$E$209))),0)</f>
        <v>pics\\dis45.jpg</v>
      </c>
      <c r="AF128" s="22" t="str">
        <f t="shared" si="40"/>
        <v/>
      </c>
      <c r="AI128" t="s">
        <v>130</v>
      </c>
      <c r="AO128">
        <f t="shared" ca="1" si="35"/>
        <v>8.9112272854389829E-2</v>
      </c>
      <c r="AP128" t="str">
        <f t="shared" ca="1" si="36"/>
        <v>pics\\Tomat_4.jpg</v>
      </c>
      <c r="AR128" t="str">
        <f t="shared" si="43"/>
        <v/>
      </c>
      <c r="AS128" t="str">
        <f t="shared" si="38"/>
        <v/>
      </c>
      <c r="AT128">
        <f t="shared" ca="1" si="31"/>
        <v>0.71344946763513095</v>
      </c>
      <c r="AU128" t="s">
        <v>697</v>
      </c>
      <c r="AV128" t="str">
        <f t="shared" ca="1" si="32"/>
        <v>sound\\Noviy_plod.wav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_Пустой_ли_он?</v>
      </c>
      <c r="BA128" t="e">
        <f>VLOOKUP(Q128,audio_list_stym!$B$2:$BQ$299,68,FALSE)</f>
        <v>#N/A</v>
      </c>
      <c r="BB128" t="str">
        <f t="shared" si="33"/>
        <v>Перед_Вами_ПЕМАТ._Пустой_ли_он?</v>
      </c>
      <c r="BD128" cm="1">
        <f t="array" aca="1" ref="BD128" ca="1">INDEX($L$122:$L$129,(RANK(AT8,$AT$2:$AT$9)))</f>
        <v>2084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VLOOKUP(B129,audio_list_stym!$A$3:$BP$18,43,FALSE)</f>
        <v>15</v>
      </c>
      <c r="F129" t="str">
        <f>VLOOKUP(E129,metki!$A$2:$B$9,2,FALSE)</f>
        <v>экспл_новые_с_названием</v>
      </c>
      <c r="G129" t="str">
        <f t="shared" si="28"/>
        <v>экспл</v>
      </c>
      <c r="H129" t="str">
        <f>VLOOKUP(B129,audio_list_stym!$A$3:$AJ$18,11,FALSE)</f>
        <v>Finger</v>
      </c>
      <c r="I129" t="s">
        <v>695</v>
      </c>
      <c r="J129" t="str">
        <f t="shared" si="29"/>
        <v>Finger_8</v>
      </c>
      <c r="L129">
        <f>VLOOKUP(J129,total_visual_stym!$A$2:$D$129,2,FALSE)</f>
        <v>2088</v>
      </c>
      <c r="M129" t="str">
        <f>VLOOKUP(J129,total_visual_stym!$A$2:$D$129,3,FALSE)</f>
        <v>pics\\Finger_8.jpg</v>
      </c>
      <c r="N129">
        <f>VLOOKUP(J129,total_visual_stym!$A$1:$D$129,4,FALSE)</f>
        <v>210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120</v>
      </c>
      <c r="Z129" t="str">
        <f>IF(G129="экспл",VLOOKUP(J129,quest_экспл!$A$1:$N$129,12,FALSE),IF(G129="импл_",0,0))</f>
        <v>sound\\Belyi_li_on.wav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2223</v>
      </c>
      <c r="AD129" t="str">
        <f t="shared" ca="1" si="39"/>
        <v>pics\\dis15.jpg</v>
      </c>
      <c r="AE129" s="22" t="str">
        <f t="array" aca="1" ref="AE129" ca="1">IF(G129="экспл",INDEX(total_visual_stym!$C$146:$C$209,(RANK(total_visual_stym!E209,total_visual_stym!$E$146:$E$209))),0)</f>
        <v>pics\\dis15.jpg</v>
      </c>
      <c r="AF129" s="22" t="str">
        <f t="shared" si="40"/>
        <v/>
      </c>
      <c r="AI129" t="s">
        <v>131</v>
      </c>
      <c r="AO129">
        <f t="shared" ca="1" si="35"/>
        <v>0.43212831069001023</v>
      </c>
      <c r="AP129" t="str">
        <f t="shared" ca="1" si="36"/>
        <v>pics\\Limon_5.jpg</v>
      </c>
      <c r="AR129" t="str">
        <f t="shared" si="43"/>
        <v/>
      </c>
      <c r="AS129" t="str">
        <f t="shared" si="38"/>
        <v/>
      </c>
      <c r="AT129">
        <f t="shared" ca="1" si="31"/>
        <v>0.18256916984962446</v>
      </c>
      <c r="AU129" t="s">
        <v>697</v>
      </c>
      <c r="AV129" t="str">
        <f t="shared" ca="1" si="32"/>
        <v>sound\\Redkiy_plod.wav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_Белый_ли_он?</v>
      </c>
      <c r="BA129" t="e">
        <f>VLOOKUP(Q129,audio_list_stym!$B$2:$BQ$299,68,FALSE)</f>
        <v>#N/A</v>
      </c>
      <c r="BB129" t="str">
        <f t="shared" si="33"/>
        <v>Вы_видите_ПЕМАТ._Белый_ли_он?</v>
      </c>
      <c r="BD129" cm="1">
        <f t="array" aca="1" ref="BD129" ca="1">INDEX($L$122:$L$129,(RANK(AT9,$AT$2:$AT$9)))</f>
        <v>2085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700-000000000000}"/>
  <pageMargins left="0.7" right="0.7" top="0.75" bottom="0.75" header="0.3" footer="0.3"/>
  <pageSetup paperSize="9" orientation="portrait" horizontalDpi="4294967293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H161"/>
  <sheetViews>
    <sheetView topLeftCell="AT1" zoomScale="57" zoomScaleNormal="57" zoomScaleSheetLayoutView="40" workbookViewId="0">
      <selection activeCell="BC1" sqref="BC1:BH1048576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VLOOKUP(B2,audio_list_stym!$A$3:$BP$18,44,FALSE)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VLOOKUP(B2,audio_list_stym!$A$3:$AJ$18,12,FALSE)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pics\\dis41.jpg</v>
      </c>
      <c r="AF2" s="22" t="str">
        <f t="shared" ref="AF2:AF18" si="2">IF(ISTEXT(AR2),AR2,IF(ISTEXT(AS2),AS2,""))</f>
        <v/>
      </c>
      <c r="AG2" t="str">
        <f t="shared" ref="AG2:AG9" si="3">IF(OR(E2=11,E2=13),M2,"")</f>
        <v>pics\\Tomat_1.jpg</v>
      </c>
      <c r="AH2">
        <f t="shared" ref="AH2:AH2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0.34619719454164843</v>
      </c>
      <c r="AP2" t="str">
        <f t="shared" ref="AP2:AP25" ca="1" si="7">INDEX($AM$2:$AM$25,(RANK(AO2,$AO$2:$AO$25)))</f>
        <v>pics\\Finik_5.jpg</v>
      </c>
      <c r="AQ2" t="str">
        <f ca="1">INDEX($AN$2:$AN$25,(RANK(AO2,$AO$2:$AO$25)))</f>
        <v>pics\\Peper_5.jpg</v>
      </c>
      <c r="AT2">
        <f t="shared" ref="AT2:AT65" ca="1" si="8">RAND()</f>
        <v>0.74063018072104148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10">IF(G2="экспл",AY2&amp;AX2&amp;"."&amp;AZ2,IF(G2="импл_",BA2&amp;AX2&amp;"?"))</f>
        <v>На_экране_XXXXX._Целый_ли_он?</v>
      </c>
      <c r="BC2">
        <f>A2</f>
        <v>1201</v>
      </c>
      <c r="BD2" cm="1">
        <f t="array" aca="1" ref="BD2" ca="1">INDEX($L$2:$L$9,(RANK(AT2,$AT$2:$AT$9)))</f>
        <v>2059</v>
      </c>
      <c r="BE2" cm="1">
        <f t="array" aca="1" ref="BE2" ca="1">INDEX(BD10:BD25,(RANK(AT2,$AT$2:$AT$16)))</f>
        <v>2037</v>
      </c>
      <c r="BF2" cm="1">
        <f t="array" aca="1" ref="BF2" ca="1">INDEX(BD26:BD49,(RANK(AT2,$AT$2:$AT$16)))</f>
        <v>2053</v>
      </c>
      <c r="BG2" cm="1">
        <f t="array" aca="1" ref="BG2" ca="1">INDEX(BD50:BD65,(RANK(AT2,$AT$2:$AT$16)))</f>
        <v>2013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VLOOKUP(B3,audio_list_stym!$A$3:$BP$18,44,FALSE)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VLOOKUP(B3,audio_list_stym!$A$3:$AJ$18,12,FALSE)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2181</v>
      </c>
      <c r="AD3" t="str">
        <f t="shared" ref="AD3:AD66" ca="1" si="11">IF(ISTEXT(AE3),AE3,IF(ISTEXT(AF3),AF3,""))</f>
        <v>pics\\dis24.jpg</v>
      </c>
      <c r="AE3" s="22" t="str">
        <f t="array" aca="1" ref="AE3" ca="1">IF(G3="экспл",INDEX(total_visual_stym!$C$146:$C$209,(RANK(total_visual_stym!E147,total_visual_stym!$E$146:$E$209))),0)</f>
        <v>pics\\dis24.jpg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2">RAND()</f>
        <v>0.23601895513486149</v>
      </c>
      <c r="AP3" t="str">
        <f t="shared" ca="1" si="7"/>
        <v>pics\\Finik_8.jpg</v>
      </c>
      <c r="AQ3" t="str">
        <f t="shared" ref="AQ3:AQ25" ca="1" si="13">INDEX($AN$2:$AN$25,(RANK(AO3,$AO$2:$AO$25)))</f>
        <v>pics\\Peper_8.jpg</v>
      </c>
      <c r="AT3">
        <f t="shared" ca="1" si="8"/>
        <v>0.52663408238762122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sound\\Noviy_plod.wav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10"/>
        <v>Посмотрите,_вот_XXXXX._Мясистый_ли_он?</v>
      </c>
      <c r="BD3" cm="1">
        <f t="array" aca="1" ref="BD3" ca="1">INDEX($L$2:$L$9,(RANK(AT3,$AT$2:$AT$9)))</f>
        <v>2060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VLOOKUP(B4,audio_list_stym!$A$3:$BP$18,44,FALSE)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VLOOKUP(B4,audio_list_stym!$A$3:$AJ$18,12,FALSE)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2171</v>
      </c>
      <c r="AD4" t="str">
        <f t="shared" ca="1" si="11"/>
        <v>pics\\dis22.jpg</v>
      </c>
      <c r="AE4" s="22" t="str">
        <f t="array" aca="1" ref="AE4" ca="1">IF(G4="экспл",INDEX(total_visual_stym!$C$146:$C$209,(RANK(total_visual_stym!E148,total_visual_stym!$E$146:$E$209))),0)</f>
        <v>pics\\dis22.jpg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2"/>
        <v>0.3919278641904036</v>
      </c>
      <c r="AP4" t="str">
        <f t="shared" ca="1" si="7"/>
        <v>pics\\Finik_3.jpg</v>
      </c>
      <c r="AQ4" t="str">
        <f t="shared" ca="1" si="13"/>
        <v>pics\\Peper_3.jpg</v>
      </c>
      <c r="AT4">
        <f t="shared" ca="1" si="8"/>
        <v>0.90950449544702983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10"/>
        <v>Вот_XXXXX._Горький_ли_он?</v>
      </c>
      <c r="BD4" cm="1">
        <f t="array" aca="1" ref="BD4" ca="1">INDEX($L$2:$L$9,(RANK(AT4,$AT$2:$AT$9)))</f>
        <v>2058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VLOOKUP(B5,audio_list_stym!$A$3:$BP$18,44,FALSE)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VLOOKUP(B5,audio_list_stym!$A$3:$AJ$18,12,FALSE)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2184</v>
      </c>
      <c r="AD5" t="str">
        <f t="shared" ca="1" si="11"/>
        <v>pics\\dis19.jpg</v>
      </c>
      <c r="AE5" s="22" t="str">
        <f t="array" aca="1" ref="AE5" ca="1">IF(G5="экспл",INDEX(total_visual_stym!$C$146:$C$209,(RANK(total_visual_stym!E149,total_visual_stym!$E$146:$E$209))),0)</f>
        <v>pics\\dis19.jpg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2"/>
        <v>3.4261397367552515E-2</v>
      </c>
      <c r="AP5" t="str">
        <f t="shared" ca="1" si="7"/>
        <v>pics\\Injir_8.jpg</v>
      </c>
      <c r="AQ5" t="str">
        <f t="shared" ca="1" si="13"/>
        <v>pics\\Tikva_8.jpg</v>
      </c>
      <c r="AT5">
        <f t="shared" ca="1" si="8"/>
        <v>0.29387776843483693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10"/>
        <v>Это_XXXXX._Он_яркий?</v>
      </c>
      <c r="BD5" cm="1">
        <f t="array" aca="1" ref="BD5" ca="1">INDEX($L$2:$L$9,(RANK(AT5,$AT$2:$AT$9)))</f>
        <v>2063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VLOOKUP(B6,audio_list_stym!$A$3:$BP$18,44,FALSE)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VLOOKUP(B6,audio_list_stym!$A$3:$AJ$18,12,FALSE)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2183</v>
      </c>
      <c r="AD6" t="str">
        <f t="shared" ca="1" si="11"/>
        <v>pics\\dis18.jpg</v>
      </c>
      <c r="AE6" s="22" t="str">
        <f t="array" aca="1" ref="AE6" ca="1">IF(G6="экспл",INDEX(total_visual_stym!$C$146:$C$209,(RANK(total_visual_stym!E150,total_visual_stym!$E$146:$E$209))),0)</f>
        <v>pics\\dis18.jpg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2"/>
        <v>0.24457941383083648</v>
      </c>
      <c r="AP6" t="str">
        <f t="shared" ca="1" si="7"/>
        <v>pics\\Finik_7.jpg</v>
      </c>
      <c r="AQ6" t="str">
        <f t="shared" ca="1" si="13"/>
        <v>pics\\Peper_7.jpg</v>
      </c>
      <c r="AT6">
        <f t="shared" ca="1" si="8"/>
        <v>0.51043459089642673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10"/>
        <v>На_картинке_XXXXX._Он_острый?</v>
      </c>
      <c r="BD6" cm="1">
        <f t="array" aca="1" ref="BD6" ca="1">INDEX($L$2:$L$9,(RANK(AT6,$AT$2:$AT$9)))</f>
        <v>2061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VLOOKUP(B7,audio_list_stym!$A$3:$BP$18,44,FALSE)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VLOOKUP(B7,audio_list_stym!$A$3:$AJ$18,12,FALSE)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2173</v>
      </c>
      <c r="AD7" t="str">
        <f t="shared" ca="1" si="11"/>
        <v>pics\\dis37.jpg</v>
      </c>
      <c r="AE7" s="22" t="str">
        <f t="array" aca="1" ref="AE7" ca="1">IF(G7="экспл",INDEX(total_visual_stym!$C$146:$C$209,(RANK(total_visual_stym!E151,total_visual_stym!$E$146:$E$209))),0)</f>
        <v>pics\\dis37.jpg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2"/>
        <v>0.77074360451814639</v>
      </c>
      <c r="AP7" t="str">
        <f t="shared" ca="1" si="7"/>
        <v>pics\\Kokos_4.jpg</v>
      </c>
      <c r="AQ7" t="str">
        <f t="shared" ca="1" si="13"/>
        <v>pics\\Tomat_4.jpg</v>
      </c>
      <c r="AT7">
        <f t="shared" ca="1" si="8"/>
        <v>0.98220905114709756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sound\\Noviy_plod.wav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10"/>
        <v>На_мониторе_XXXXX._Он_спелый?</v>
      </c>
      <c r="BD7" cm="1">
        <f t="array" aca="1" ref="BD7" ca="1">INDEX($L$2:$L$9,(RANK(AT7,$AT$2:$AT$9)))</f>
        <v>2057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VLOOKUP(B8,audio_list_stym!$A$3:$BP$18,44,FALSE)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VLOOKUP(B8,audio_list_stym!$A$3:$AJ$18,12,FALSE)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2225</v>
      </c>
      <c r="AD8" t="str">
        <f t="shared" ca="1" si="11"/>
        <v>pics\\dis9.jpg</v>
      </c>
      <c r="AE8" s="22" t="str">
        <f t="array" aca="1" ref="AE8" ca="1">IF(G8="экспл",INDEX(total_visual_stym!$C$146:$C$209,(RANK(total_visual_stym!E152,total_visual_stym!$E$146:$E$209))),0)</f>
        <v>pics\\dis9.jpg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2"/>
        <v>0.28793501698864254</v>
      </c>
      <c r="AP8" t="str">
        <f t="shared" ca="1" si="7"/>
        <v>pics\\Finik_6.jpg</v>
      </c>
      <c r="AQ8" t="str">
        <f t="shared" ca="1" si="13"/>
        <v>pics\\Peper_6.jpg</v>
      </c>
      <c r="AT8">
        <f t="shared" ca="1" si="8"/>
        <v>0.10738138043260459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10"/>
        <v>Перед_Вами_XXXXX._Он_серый?</v>
      </c>
      <c r="BD8" cm="1">
        <f t="array" aca="1" ref="BD8" ca="1">INDEX($L$2:$L$9,(RANK(AT8,$AT$2:$AT$9)))</f>
        <v>2064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VLOOKUP(B9,audio_list_stym!$A$3:$BP$18,44,FALSE)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VLOOKUP(B9,audio_list_stym!$A$3:$AJ$18,12,FALSE)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2194</v>
      </c>
      <c r="AD9" t="str">
        <f t="shared" ca="1" si="11"/>
        <v>pics\\dis55.jpg</v>
      </c>
      <c r="AE9" s="22" t="str">
        <f t="array" aca="1" ref="AE9" ca="1">IF(G9="экспл",INDEX(total_visual_stym!$C$146:$C$209,(RANK(total_visual_stym!E153,total_visual_stym!$E$146:$E$209))),0)</f>
        <v>pics\\dis55.jpg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2"/>
        <v>0.69520679736622715</v>
      </c>
      <c r="AP9" t="str">
        <f t="shared" ca="1" si="7"/>
        <v>pics\\Kokos_7.jpg</v>
      </c>
      <c r="AQ9" t="str">
        <f t="shared" ca="1" si="13"/>
        <v>pics\\Tomat_7.jpg</v>
      </c>
      <c r="AT9">
        <f t="shared" ca="1" si="8"/>
        <v>0.3871342862241598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10"/>
        <v>Вы_видите_XXXXX._Вязкий_ли_он?</v>
      </c>
      <c r="BD9" cm="1">
        <f t="array" aca="1" ref="BD9" ca="1">INDEX($L$2:$L$9,(RANK(AT9,$AT$2:$AT$9)))</f>
        <v>2062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VLOOKUP(B10,audio_list_stym!$A$3:$BP$18,44,FALSE)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VLOOKUP(B10,audio_list_stym!$A$3:$AJ$18,12,FALSE)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2064</v>
      </c>
      <c r="AD10" t="str">
        <f t="shared" ca="1" si="11"/>
        <v>pics\\Tomat_8.jpg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pics\\Tomat_8.jpg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40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2"/>
        <v>0.57072843792427064</v>
      </c>
      <c r="AP10" t="str">
        <f t="shared" ca="1" si="7"/>
        <v>pics\\Kokos_8.jpg</v>
      </c>
      <c r="AQ10" t="str">
        <f t="shared" ca="1" si="13"/>
        <v>pics\\Tomat_8.jpg</v>
      </c>
      <c r="AS10" t="str">
        <f t="shared" ref="AS10:AS17" ca="1" si="15">IF(AH10="sound\\Tropic",AQ10,"")</f>
        <v>pics\\Tomat_8.jpg</v>
      </c>
      <c r="AT10">
        <f t="shared" ca="1" si="8"/>
        <v>0.89886650808316804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10"/>
        <v>_Старый_ли_ЛИМОН?</v>
      </c>
      <c r="BC10">
        <f>A10</f>
        <v>1202</v>
      </c>
      <c r="BD10" cm="1">
        <f t="array" aca="1" ref="BD10" ca="1">INDEX($L$10:$L$17,(RANK(AT2,$AT$2:$AT$9)))</f>
        <v>2035</v>
      </c>
      <c r="BE10" cm="1">
        <f t="array" aca="1" ref="BE10" ca="1">INDEX(BD2:BD9,(RANK(AT3,$AT$2:$AT$9)))</f>
        <v>2063</v>
      </c>
      <c r="BF10" cm="1">
        <f t="array" aca="1" ref="BF10" ca="1">INDEX(BD18:BD33,(RANK(AT3,$AT$2:$AT$16)))</f>
        <v>2030</v>
      </c>
      <c r="BG10" cm="1">
        <f t="array" aca="1" ref="BG10" ca="1">INDEX(BD34:BD65,(RANK(AT3,$AT$2:$AT$16)))</f>
        <v>2046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VLOOKUP(B11,audio_list_stym!$A$3:$BP$18,44,FALSE)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VLOOKUP(B11,audio_list_stym!$A$3:$AJ$18,12,FALSE)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2057</v>
      </c>
      <c r="AD11" t="str">
        <f t="shared" ca="1" si="11"/>
        <v>pics\\Tomat_1.jpg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pics\\Tomat_1.jpg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5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2"/>
        <v>0.98429255862176379</v>
      </c>
      <c r="AP11" t="str">
        <f t="shared" ca="1" si="7"/>
        <v>pics\\Kokos_1.jpg</v>
      </c>
      <c r="AQ11" t="str">
        <f t="shared" ca="1" si="13"/>
        <v>pics\\Tomat_1.jpg</v>
      </c>
      <c r="AS11" t="str">
        <f t="shared" ca="1" si="15"/>
        <v>pics\\Tomat_1.jpg</v>
      </c>
      <c r="AT11">
        <f t="shared" ca="1" si="8"/>
        <v>0.22606812289077249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10"/>
        <v>_Фиолетовый_ли_ЛИМОН?</v>
      </c>
      <c r="BD11" cm="1">
        <f t="array" aca="1" ref="BD11" ca="1">INDEX($L$10:$L$17,(RANK(AT3,$AT$2:$AT$9)))</f>
        <v>2036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VLOOKUP(B12,audio_list_stym!$A$3:$BP$18,44,FALSE)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VLOOKUP(B12,audio_list_stym!$A$3:$AJ$18,12,FALSE)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2062</v>
      </c>
      <c r="AD12" t="str">
        <f t="shared" ca="1" si="11"/>
        <v>pics\\Tomat_6.jpg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pics\\Tomat_6.jpg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5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2"/>
        <v>0.70286109115590079</v>
      </c>
      <c r="AP12" t="str">
        <f t="shared" ca="1" si="7"/>
        <v>pics\\Kokos_6.jpg</v>
      </c>
      <c r="AQ12" t="str">
        <f t="shared" ca="1" si="13"/>
        <v>pics\\Tomat_6.jpg</v>
      </c>
      <c r="AS12" t="str">
        <f t="shared" ca="1" si="15"/>
        <v>pics\\Tomat_6.jpg</v>
      </c>
      <c r="AT12">
        <f t="shared" ca="1" si="8"/>
        <v>0.68354576494238162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10"/>
        <v>_С_цедрой_ли_ЛИМОН?</v>
      </c>
      <c r="BD12" cm="1">
        <f t="array" aca="1" ref="BD12" ca="1">INDEX($L$10:$L$17,(RANK(AT4,$AT$2:$AT$9)))</f>
        <v>2034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VLOOKUP(B13,audio_list_stym!$A$3:$BP$18,44,FALSE)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VLOOKUP(B13,audio_list_stym!$A$3:$AJ$18,12,FALSE)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2164</v>
      </c>
      <c r="AD13" t="str">
        <f t="shared" ca="1" si="11"/>
        <v>pics\\Tikva_4.jpg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pics\\Tikva_4.jpg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5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2"/>
        <v>0.1512807876763701</v>
      </c>
      <c r="AP13" t="str">
        <f t="shared" ca="1" si="7"/>
        <v>pics\\Injir_4.jpg</v>
      </c>
      <c r="AQ13" t="str">
        <f t="shared" ca="1" si="13"/>
        <v>pics\\Tikva_4.jpg</v>
      </c>
      <c r="AS13" t="str">
        <f t="shared" ca="1" si="15"/>
        <v>pics\\Tikva_4.jpg</v>
      </c>
      <c r="AT13">
        <f t="shared" ca="1" si="8"/>
        <v>0.11297789185348295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10"/>
        <v>_Кислый_ли_ЛИМОН?</v>
      </c>
      <c r="BD13" cm="1">
        <f t="array" aca="1" ref="BD13" ca="1">INDEX($L$10:$L$17,(RANK(AT5,$AT$2:$AT$9)))</f>
        <v>2039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VLOOKUP(B14,audio_list_stym!$A$3:$BP$18,44,FALSE)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VLOOKUP(B14,audio_list_stym!$A$3:$AJ$18,12,FALSE)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2163</v>
      </c>
      <c r="AD14" t="str">
        <f t="shared" ca="1" si="11"/>
        <v>pics\\Tikva_3.jpg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pics\\Tikva_3.jpg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5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2"/>
        <v>0.15666403624638692</v>
      </c>
      <c r="AP14" t="str">
        <f t="shared" ca="1" si="7"/>
        <v>pics\\Injir_3.jpg</v>
      </c>
      <c r="AQ14" t="str">
        <f t="shared" ca="1" si="13"/>
        <v>pics\\Tikva_3.jpg</v>
      </c>
      <c r="AS14" t="str">
        <f t="shared" ca="1" si="15"/>
        <v>pics\\Tikva_3.jpg</v>
      </c>
      <c r="AT14">
        <f t="shared" ca="1" si="8"/>
        <v>0.57440795015428736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10"/>
        <v>_Сочный_ли_ЛИМОН?</v>
      </c>
      <c r="BD14" cm="1">
        <f t="array" aca="1" ref="BD14" ca="1">INDEX($L$10:$L$17,(RANK(AT6,$AT$2:$AT$9)))</f>
        <v>2037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VLOOKUP(B15,audio_list_stym!$A$3:$BP$18,44,FALSE)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VLOOKUP(B15,audio_list_stym!$A$3:$AJ$18,12,FALSE)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2166</v>
      </c>
      <c r="AD15" t="str">
        <f t="shared" ca="1" si="11"/>
        <v>pics\\Tikva_6.jpg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pics\\Tikva_6.jpg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5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2"/>
        <v>7.7338442048483613E-2</v>
      </c>
      <c r="AP15" t="str">
        <f t="shared" ca="1" si="7"/>
        <v>pics\\Injir_6.jpg</v>
      </c>
      <c r="AQ15" t="str">
        <f t="shared" ca="1" si="13"/>
        <v>pics\\Tikva_6.jpg</v>
      </c>
      <c r="AS15" t="str">
        <f t="shared" ca="1" si="15"/>
        <v>pics\\Tikva_6.jpg</v>
      </c>
      <c r="AT15">
        <f t="shared" ca="1" si="8"/>
        <v>0.93945606689309169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10"/>
        <v>_Длинный_ли_ЛИМОН?</v>
      </c>
      <c r="BD15" cm="1">
        <f t="array" aca="1" ref="BD15" ca="1">INDEX($L$10:$L$17,(RANK(AT7,$AT$2:$AT$9)))</f>
        <v>2033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VLOOKUP(B16,audio_list_stym!$A$3:$BP$18,44,FALSE)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VLOOKUP(B16,audio_list_stym!$A$3:$AJ$18,12,FALSE)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2161</v>
      </c>
      <c r="AD16" t="str">
        <f t="shared" ca="1" si="11"/>
        <v>pics\\Tikva_1.jpg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pics\\Tikva_1.jpg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5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2"/>
        <v>0.19008679884753055</v>
      </c>
      <c r="AP16" t="str">
        <f t="shared" ca="1" si="7"/>
        <v>pics\\Injir_1.jpg</v>
      </c>
      <c r="AQ16" t="str">
        <f t="shared" ca="1" si="13"/>
        <v>pics\\Tikva_1.jpg</v>
      </c>
      <c r="AS16" t="str">
        <f t="shared" ca="1" si="15"/>
        <v>pics\\Tikva_1.jpg</v>
      </c>
      <c r="AT16">
        <f t="shared" ca="1" si="8"/>
        <v>0.49662823682808599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10"/>
        <v>_Упругий_ли_ЛИМОН?</v>
      </c>
      <c r="BD16" cm="1">
        <f t="array" aca="1" ref="BD16" ca="1">INDEX($L$10:$L$17,(RANK(AT8,$AT$2:$AT$9)))</f>
        <v>2040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VLOOKUP(B17,audio_list_stym!$A$3:$BP$18,44,FALSE)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VLOOKUP(B17,audio_list_stym!$A$3:$AJ$18,12,FALSE)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2165</v>
      </c>
      <c r="AD17" t="str">
        <f t="shared" ca="1" si="11"/>
        <v>pics\\Tikva_5.jpg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pics\\Tikva_5.jpg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5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2"/>
        <v>9.1606699828508331E-2</v>
      </c>
      <c r="AP17" t="str">
        <f t="shared" ca="1" si="7"/>
        <v>pics\\Injir_5.jpg</v>
      </c>
      <c r="AQ17" t="str">
        <f t="shared" ca="1" si="13"/>
        <v>pics\\Tikva_5.jpg</v>
      </c>
      <c r="AS17" t="str">
        <f t="shared" ca="1" si="15"/>
        <v>pics\\Tikva_5.jpg</v>
      </c>
      <c r="AT17">
        <f t="shared" ca="1" si="8"/>
        <v>0.44135339917833782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10"/>
        <v>_Без_кожуры_ли_ЛИМОН?</v>
      </c>
      <c r="BD17" cm="1">
        <f t="array" aca="1" ref="BD17" ca="1">INDEX($L$10:$L$17,(RANK(AT9,$AT$2:$AT$9)))</f>
        <v>2038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VLOOKUP(B18,audio_list_stym!$A$3:$BP$18,44,FALSE)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VLOOKUP(B18,audio_list_stym!$A$3:$AJ$18,12,FALSE)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2232</v>
      </c>
      <c r="AD18" t="str">
        <f t="shared" ca="1" si="11"/>
        <v>pics\\dis13.jpg</v>
      </c>
      <c r="AE18" s="22" t="str">
        <f t="array" aca="1" ref="AE18" ca="1">IF(G18="экспл",INDEX(total_visual_stym!$C$146:$C$209,(RANK(total_visual_stym!E162,total_visual_stym!$E$146:$E$209))),0)</f>
        <v>pics\\dis13.jpg</v>
      </c>
      <c r="AF18" s="22" t="str">
        <f t="shared" si="2"/>
        <v/>
      </c>
      <c r="AG18" t="str">
        <f t="shared" ref="AG18:AG25" si="16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5"/>
        <v>pics\\Peper</v>
      </c>
      <c r="AL18" t="str">
        <f t="shared" ref="AL18:AL25" si="17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0.54462994140501197</v>
      </c>
      <c r="AP18" t="str">
        <f t="shared" ca="1" si="7"/>
        <v>pics\\Finik_2.jpg</v>
      </c>
      <c r="AQ18" t="str">
        <f t="shared" ca="1" si="13"/>
        <v>pics\\Peper_2.jpg</v>
      </c>
      <c r="AT18">
        <f t="shared" ca="1" si="8"/>
        <v>9.7537395872813959E-2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10"/>
        <v>На_экране_КОКОС._Он_с_молоком?</v>
      </c>
      <c r="BC18">
        <f>A18</f>
        <v>1203</v>
      </c>
      <c r="BD18" cm="1">
        <f t="array" aca="1" ref="BD18" ca="1">INDEX($L$18:$L$25,(RANK(AT2,$AT$2:$AT$9)))</f>
        <v>2027</v>
      </c>
      <c r="BE18" cm="1">
        <f t="array" aca="1" ref="BE18" ca="1">INDEX(BD2:BD17,(RANK(AT4,$AT$2:$AT$16)))</f>
        <v>2058</v>
      </c>
      <c r="BF18" cm="1">
        <f t="array" aca="1" ref="BF18" ca="1">INDEX(BD26:BD49,(RANK(AT4,$AT$2:$AT$16)))</f>
        <v>2050</v>
      </c>
      <c r="BG18" cm="1">
        <f t="array" aca="1" ref="BG18" ca="1">INDEX(BD50:BD65,(RANK(AT4,$AT$2:$AT$16)))</f>
        <v>2010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VLOOKUP(B19,audio_list_stym!$A$3:$BP$18,44,FALSE)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VLOOKUP(B19,audio_list_stym!$A$3:$AJ$18,12,FALSE)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2218</v>
      </c>
      <c r="AD19" t="str">
        <f t="shared" ca="1" si="11"/>
        <v>pics\\dis64.jpg</v>
      </c>
      <c r="AE19" s="22" t="str">
        <f t="array" aca="1" ref="AE19" ca="1">IF(G19="экспл",INDEX(total_visual_stym!$C$146:$C$209,(RANK(total_visual_stym!E163,total_visual_stym!$E$146:$E$209))),0)</f>
        <v>pics\\dis64.jpg</v>
      </c>
      <c r="AF19" s="22" t="str">
        <f t="shared" ref="AF19:AF38" si="18">IF(ISTEXT(AR19),AR19,IF(ISTEXT(AS19),AS19,""))</f>
        <v/>
      </c>
      <c r="AG19" t="str">
        <f t="shared" si="16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5"/>
        <v>pics\\Peper</v>
      </c>
      <c r="AL19" t="str">
        <f t="shared" si="17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0.17652262131995911</v>
      </c>
      <c r="AP19" t="str">
        <f t="shared" ca="1" si="7"/>
        <v>pics\\Injir_2.jpg</v>
      </c>
      <c r="AQ19" t="str">
        <f t="shared" ca="1" si="13"/>
        <v>pics\\Tikva_2.jpg</v>
      </c>
      <c r="AT19">
        <f t="shared" ca="1" si="8"/>
        <v>0.52932623831258829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10"/>
        <v>Посмотрите,_вот_КОКОС._Полый_ли_он?</v>
      </c>
      <c r="BD19" cm="1">
        <f t="array" aca="1" ref="BD19" ca="1">INDEX($L$18:$L$25,(RANK(AT3,$AT$2:$AT$9)))</f>
        <v>2028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VLOOKUP(B20,audio_list_stym!$A$3:$BP$18,44,FALSE)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VLOOKUP(B20,audio_list_stym!$A$3:$AJ$18,12,FALSE)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2228</v>
      </c>
      <c r="AD20" t="str">
        <f t="shared" ca="1" si="11"/>
        <v>pics\\dis38.jpg</v>
      </c>
      <c r="AE20" s="22" t="str">
        <f t="array" aca="1" ref="AE20" ca="1">IF(G20="экспл",INDEX(total_visual_stym!$C$146:$C$209,(RANK(total_visual_stym!E164,total_visual_stym!$E$146:$E$209))),0)</f>
        <v>pics\\dis38.jpg</v>
      </c>
      <c r="AF20" s="22" t="str">
        <f t="shared" si="18"/>
        <v/>
      </c>
      <c r="AG20" t="str">
        <f t="shared" si="16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5"/>
        <v>pics\\Peper</v>
      </c>
      <c r="AL20" t="str">
        <f t="shared" si="17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0.83752047668348606</v>
      </c>
      <c r="AP20" t="str">
        <f t="shared" ca="1" si="7"/>
        <v>pics\\Kokos_3.jpg</v>
      </c>
      <c r="AQ20" t="str">
        <f t="shared" ca="1" si="13"/>
        <v>pics\\Tomat_3.jpg</v>
      </c>
      <c r="AT20">
        <f t="shared" ca="1" si="8"/>
        <v>0.17757286005968753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sound\\Redkiy_plod.wav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10"/>
        <v>Вот_КОКОС._Гладкий_ли_он?</v>
      </c>
      <c r="BD20" cm="1">
        <f t="array" aca="1" ref="BD20" ca="1">INDEX($L$18:$L$25,(RANK(AT4,$AT$2:$AT$9)))</f>
        <v>2026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VLOOKUP(B21,audio_list_stym!$A$3:$BP$18,44,FALSE)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VLOOKUP(B21,audio_list_stym!$A$3:$AJ$18,12,FALSE)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2197</v>
      </c>
      <c r="AD21" t="str">
        <f t="shared" ca="1" si="11"/>
        <v>pics\\dis54.jpg</v>
      </c>
      <c r="AE21" s="22" t="str">
        <f t="array" aca="1" ref="AE21" ca="1">IF(G21="экспл",INDEX(total_visual_stym!$C$146:$C$209,(RANK(total_visual_stym!E165,total_visual_stym!$E$146:$E$209))),0)</f>
        <v>pics\\dis54.jpg</v>
      </c>
      <c r="AF21" s="22" t="str">
        <f t="shared" si="18"/>
        <v/>
      </c>
      <c r="AG21" t="str">
        <f t="shared" si="16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5"/>
        <v>pics\\Peper</v>
      </c>
      <c r="AL21" t="str">
        <f t="shared" si="17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0.7575479767528841</v>
      </c>
      <c r="AP21" t="str">
        <f t="shared" ca="1" si="7"/>
        <v>pics\\Kokos_5.jpg</v>
      </c>
      <c r="AQ21" t="str">
        <f t="shared" ca="1" si="13"/>
        <v>pics\\Tomat_5.jpg</v>
      </c>
      <c r="AT21">
        <f t="shared" ca="1" si="8"/>
        <v>3.490572603553177E-2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10"/>
        <v>Это_КОКОС._Пористый_ли_он?</v>
      </c>
      <c r="BD21" cm="1">
        <f t="array" aca="1" ref="BD21" ca="1">INDEX($L$18:$L$25,(RANK(AT5,$AT$2:$AT$9)))</f>
        <v>2031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VLOOKUP(B22,audio_list_stym!$A$3:$BP$18,44,FALSE)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VLOOKUP(B22,audio_list_stym!$A$3:$AJ$18,12,FALSE)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2220</v>
      </c>
      <c r="AD22" t="str">
        <f t="shared" ca="1" si="11"/>
        <v>pics\\dis16.jpg</v>
      </c>
      <c r="AE22" s="22" t="str">
        <f t="array" aca="1" ref="AE22" ca="1">IF(G22="экспл",INDEX(total_visual_stym!$C$146:$C$209,(RANK(total_visual_stym!E166,total_visual_stym!$E$146:$E$209))),0)</f>
        <v>pics\\dis16.jpg</v>
      </c>
      <c r="AF22" s="22" t="str">
        <f t="shared" si="18"/>
        <v/>
      </c>
      <c r="AG22" t="str">
        <f t="shared" si="16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5"/>
        <v>pics\\Peper</v>
      </c>
      <c r="AL22" t="str">
        <f t="shared" si="17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4.3128880407047765E-2</v>
      </c>
      <c r="AP22" t="str">
        <f t="shared" ca="1" si="7"/>
        <v>pics\\Injir_7.jpg</v>
      </c>
      <c r="AQ22" t="str">
        <f t="shared" ca="1" si="13"/>
        <v>pics\\Tikva_7.jpg</v>
      </c>
      <c r="AT22">
        <f t="shared" ca="1" si="8"/>
        <v>0.24240484134139217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10"/>
        <v>На_картинке_КОКОС._Он_вареный?</v>
      </c>
      <c r="BD22" cm="1">
        <f t="array" aca="1" ref="BD22" ca="1">INDEX($L$18:$L$25,(RANK(AT6,$AT$2:$AT$9)))</f>
        <v>2029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VLOOKUP(B23,audio_list_stym!$A$3:$BP$18,44,FALSE)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VLOOKUP(B23,audio_list_stym!$A$3:$AJ$18,12,FALSE)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2179</v>
      </c>
      <c r="AD23" t="str">
        <f t="shared" ca="1" si="11"/>
        <v>pics\\dis20.jpg</v>
      </c>
      <c r="AE23" s="22" t="str">
        <f t="array" aca="1" ref="AE23" ca="1">IF(G23="экспл",INDEX(total_visual_stym!$C$146:$C$209,(RANK(total_visual_stym!E167,total_visual_stym!$E$146:$E$209))),0)</f>
        <v>pics\\dis20.jpg</v>
      </c>
      <c r="AF23" s="22" t="str">
        <f t="shared" si="18"/>
        <v/>
      </c>
      <c r="AG23" t="str">
        <f t="shared" si="16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5"/>
        <v>pics\\Peper</v>
      </c>
      <c r="AL23" t="str">
        <f t="shared" si="17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0.37405572913154672</v>
      </c>
      <c r="AP23" t="str">
        <f t="shared" ca="1" si="7"/>
        <v>pics\\Finik_4.jpg</v>
      </c>
      <c r="AQ23" t="str">
        <f t="shared" ca="1" si="13"/>
        <v>pics\\Peper_4.jpg</v>
      </c>
      <c r="AT23">
        <f t="shared" ca="1" si="8"/>
        <v>0.3651614455082991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10"/>
        <v>На_мониторе_КОКОС._Плотный_ли_он?</v>
      </c>
      <c r="BD23" cm="1">
        <f t="array" aca="1" ref="BD23" ca="1">INDEX($L$18:$L$25,(RANK(AT7,$AT$2:$AT$9)))</f>
        <v>2025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VLOOKUP(B24,audio_list_stym!$A$3:$BP$18,44,FALSE)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VLOOKUP(B24,audio_list_stym!$A$3:$AJ$18,12,FALSE)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2203</v>
      </c>
      <c r="AD24" t="str">
        <f t="shared" ca="1" si="11"/>
        <v>pics\\dis53.jpg</v>
      </c>
      <c r="AE24" s="22" t="str">
        <f t="array" aca="1" ref="AE24" ca="1">IF(G24="экспл",INDEX(total_visual_stym!$C$146:$C$209,(RANK(total_visual_stym!E168,total_visual_stym!$E$146:$E$209))),0)</f>
        <v>pics\\dis53.jpg</v>
      </c>
      <c r="AF24" s="22" t="str">
        <f t="shared" si="18"/>
        <v/>
      </c>
      <c r="AG24" t="str">
        <f t="shared" si="16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5"/>
        <v>pics\\Peper</v>
      </c>
      <c r="AL24" t="str">
        <f t="shared" si="17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0.9366162402804733</v>
      </c>
      <c r="AP24" t="str">
        <f t="shared" ca="1" si="7"/>
        <v>pics\\Kokos_2.jpg</v>
      </c>
      <c r="AQ24" t="str">
        <f t="shared" ca="1" si="13"/>
        <v>pics\\Tomat_2.jpg</v>
      </c>
      <c r="AT24">
        <f t="shared" ca="1" si="8"/>
        <v>0.62260839648508581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10"/>
        <v>Перед_Вами_КОКОС._Он_ворсистый?</v>
      </c>
      <c r="BD24" cm="1">
        <f t="array" aca="1" ref="BD24" ca="1">INDEX($L$18:$L$25,(RANK(AT8,$AT$2:$AT$9)))</f>
        <v>2032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VLOOKUP(B25,audio_list_stym!$A$3:$BP$18,44,FALSE)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VLOOKUP(B25,audio_list_stym!$A$3:$AJ$18,12,FALSE)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2207</v>
      </c>
      <c r="AD25" t="str">
        <f t="shared" ca="1" si="11"/>
        <v>pics\\dis44.jpg</v>
      </c>
      <c r="AE25" s="22" t="str">
        <f t="array" aca="1" ref="AE25" ca="1">IF(G25="экспл",INDEX(total_visual_stym!$C$146:$C$209,(RANK(total_visual_stym!E169,total_visual_stym!$E$146:$E$209))),0)</f>
        <v>pics\\dis44.jpg</v>
      </c>
      <c r="AF25" s="22" t="str">
        <f t="shared" si="18"/>
        <v/>
      </c>
      <c r="AG25" t="str">
        <f t="shared" si="16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5"/>
        <v>pics\\Peper</v>
      </c>
      <c r="AL25" t="str">
        <f t="shared" si="17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0.56440261452077611</v>
      </c>
      <c r="AP25" t="str">
        <f t="shared" ca="1" si="7"/>
        <v>pics\\Finik_1.jpg</v>
      </c>
      <c r="AQ25" t="str">
        <f t="shared" ca="1" si="13"/>
        <v>pics\\Peper_1.jpg</v>
      </c>
      <c r="AT25">
        <f t="shared" ca="1" si="8"/>
        <v>0.90595264910436313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10"/>
        <v>Вы_видите_КОКОС._Он_мягкий?</v>
      </c>
      <c r="BD25" cm="1">
        <f t="array" aca="1" ref="BD25" ca="1">INDEX($L$18:$L$25,(RANK(AT9,$AT$2:$AT$9)))</f>
        <v>2030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VLOOKUP(B26,audio_list_stym!$A$3:$BP$18,44,FALSE)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VLOOKUP(B26,audio_list_stym!$A$3:$AJ$18,12,FALSE)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2013</v>
      </c>
      <c r="AD26" t="str">
        <f t="shared" ca="1" si="11"/>
        <v>pics\\Finik_5.jpg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8"/>
        <v>pics\\Finik_5.jpg</v>
      </c>
      <c r="AH26" t="str">
        <f t="shared" ref="AH26:AH65" si="19">IF(OR(E26=10,E26=12),LEFT(AW26,13),0)</f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5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20">IF(AH26="sound\\Ogorod",AP2,"")</f>
        <v>pics\\Finik_5.jpg</v>
      </c>
      <c r="AT26">
        <f t="shared" ca="1" si="8"/>
        <v>0.55420025262497397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10"/>
        <v>_С_ботвой_ли_XXXXX?</v>
      </c>
      <c r="BC26">
        <f>A26</f>
        <v>1204</v>
      </c>
      <c r="BD26" cm="1">
        <f t="array" aca="1" ref="BD26" ca="1">INDEX($L$26:$L$33,(RANK(AT2,$AT$2:$AT$9)))</f>
        <v>2051</v>
      </c>
      <c r="BE26" cm="1">
        <f t="array" aca="1" ref="BE26" ca="1">INDEX(BD2:BD25,(RANK(AT5,$AT$2:$AT$16)))</f>
        <v>2039</v>
      </c>
      <c r="BF26" cm="1">
        <f t="array" aca="1" ref="BF26" ca="1">INDEX(BD34:BD49,(RANK(AT5,$AT$2:$AT$16)))</f>
        <v>2007</v>
      </c>
      <c r="BG26" cm="1">
        <f t="array" aca="1" ref="BG26" ca="1">INDEX(BD50:BD65,(RANK(AT5,$AT$2:$AT$16)))</f>
        <v>2023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VLOOKUP(B27,audio_list_stym!$A$3:$BP$18,44,FALSE)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VLOOKUP(B27,audio_list_stym!$A$3:$AJ$18,12,FALSE)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2016</v>
      </c>
      <c r="AD27" t="str">
        <f t="shared" ca="1" si="11"/>
        <v>pics\\Finik_8.jpg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8"/>
        <v>pics\\Finik_8.jpg</v>
      </c>
      <c r="AH27" t="str">
        <f t="shared" si="19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5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20"/>
        <v>pics\\Finik_8.jpg</v>
      </c>
      <c r="AT27">
        <f t="shared" ca="1" si="8"/>
        <v>5.2797027505738447E-2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10"/>
        <v>_Алый_ли_XXXXX?</v>
      </c>
      <c r="BD27" cm="1">
        <f t="array" aca="1" ref="BD27" ca="1">INDEX($L$26:$L$33,(RANK(AT3,$AT$2:$AT$9)))</f>
        <v>2052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VLOOKUP(B28,audio_list_stym!$A$3:$BP$18,44,FALSE)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VLOOKUP(B28,audio_list_stym!$A$3:$AJ$18,12,FALSE)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2011</v>
      </c>
      <c r="AD28" t="str">
        <f t="shared" ca="1" si="11"/>
        <v>pics\\Finik_3.jpg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8"/>
        <v>pics\\Finik_3.jpg</v>
      </c>
      <c r="AH28" t="str">
        <f t="shared" si="19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5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20"/>
        <v>pics\\Finik_3.jpg</v>
      </c>
      <c r="AT28">
        <f t="shared" ca="1" si="8"/>
        <v>0.91711548739243609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10"/>
        <v>_Пряный_ли_XXXXX?</v>
      </c>
      <c r="BD28" cm="1">
        <f t="array" aca="1" ref="BD28" ca="1">INDEX($L$26:$L$33,(RANK(AT4,$AT$2:$AT$9)))</f>
        <v>2050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VLOOKUP(B29,audio_list_stym!$A$3:$BP$18,44,FALSE)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VLOOKUP(B29,audio_list_stym!$A$3:$AJ$18,12,FALSE)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2160</v>
      </c>
      <c r="AD29" t="str">
        <f t="shared" ca="1" si="11"/>
        <v>pics\\Injir_8.jpg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8"/>
        <v>pics\\Injir_8.jpg</v>
      </c>
      <c r="AH29" t="str">
        <f t="shared" si="19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5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20"/>
        <v>pics\\Injir_8.jpg</v>
      </c>
      <c r="AT29">
        <f t="shared" ca="1" si="8"/>
        <v>0.37136135194452291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10"/>
        <v>_Жирный_ли_XXXXX?</v>
      </c>
      <c r="BD29" cm="1">
        <f t="array" aca="1" ref="BD29" ca="1">INDEX($L$26:$L$33,(RANK(AT5,$AT$2:$AT$9)))</f>
        <v>2055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VLOOKUP(B30,audio_list_stym!$A$3:$BP$18,44,FALSE)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VLOOKUP(B30,audio_list_stym!$A$3:$AJ$18,12,FALSE)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2015</v>
      </c>
      <c r="AD30" t="str">
        <f t="shared" ca="1" si="11"/>
        <v>pics\\Finik_7.jpg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8"/>
        <v>pics\\Finik_7.jpg</v>
      </c>
      <c r="AH30" t="str">
        <f t="shared" si="19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5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20"/>
        <v>pics\\Finik_7.jpg</v>
      </c>
      <c r="AT30">
        <f t="shared" ca="1" si="8"/>
        <v>0.78968287390460434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10"/>
        <v>_Соленый_ли_XXXXX?</v>
      </c>
      <c r="BD30" cm="1">
        <f t="array" aca="1" ref="BD30" ca="1">INDEX($L$26:$L$33,(RANK(AT6,$AT$2:$AT$9)))</f>
        <v>2053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VLOOKUP(B31,audio_list_stym!$A$3:$BP$18,44,FALSE)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VLOOKUP(B31,audio_list_stym!$A$3:$AJ$18,12,FALSE)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2028</v>
      </c>
      <c r="AD31" t="str">
        <f t="shared" ca="1" si="11"/>
        <v>pics\\Kokos_4.jpg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8"/>
        <v>pics\\Kokos_4.jpg</v>
      </c>
      <c r="AH31" t="str">
        <f t="shared" si="19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5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20"/>
        <v>pics\\Kokos_4.jpg</v>
      </c>
      <c r="AT31">
        <f t="shared" ca="1" si="8"/>
        <v>0.48094110383516897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10"/>
        <v>_Пышный_ли_XXXXX?</v>
      </c>
      <c r="BD31" cm="1">
        <f t="array" aca="1" ref="BD31" ca="1">INDEX($L$26:$L$33,(RANK(AT7,$AT$2:$AT$9)))</f>
        <v>2049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VLOOKUP(B32,audio_list_stym!$A$3:$BP$18,44,FALSE)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VLOOKUP(B32,audio_list_stym!$A$3:$AJ$18,12,FALSE)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2014</v>
      </c>
      <c r="AD32" t="str">
        <f t="shared" ca="1" si="11"/>
        <v>pics\\Finik_6.jpg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8"/>
        <v>pics\\Finik_6.jpg</v>
      </c>
      <c r="AH32" t="str">
        <f t="shared" si="19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5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20"/>
        <v>pics\\Finik_6.jpg</v>
      </c>
      <c r="AT32">
        <f t="shared" ca="1" si="8"/>
        <v>0.97115866154836572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10"/>
        <v>_Крепкий_ли_XXXXX?</v>
      </c>
      <c r="BD32" cm="1">
        <f t="array" aca="1" ref="BD32" ca="1">INDEX($L$26:$L$33,(RANK(AT8,$AT$2:$AT$9)))</f>
        <v>2056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VLOOKUP(B33,audio_list_stym!$A$3:$BP$18,44,FALSE)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VLOOKUP(B33,audio_list_stym!$A$3:$AJ$18,12,FALSE)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2031</v>
      </c>
      <c r="AD33" t="str">
        <f t="shared" ca="1" si="11"/>
        <v>pics\\Kokos_7.jpg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8"/>
        <v>pics\\Kokos_7.jpg</v>
      </c>
      <c r="AH33" t="str">
        <f t="shared" si="19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5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20"/>
        <v>pics\\Kokos_7.jpg</v>
      </c>
      <c r="AT33">
        <f t="shared" ca="1" si="8"/>
        <v>0.37243125075632366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10"/>
        <v>_Круглый_ли_XXXXX?</v>
      </c>
      <c r="BD33" cm="1">
        <f t="array" aca="1" ref="BD33" ca="1">INDEX($L$26:$L$33,(RANK(AT9,$AT$2:$AT$9)))</f>
        <v>2054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VLOOKUP(B34,audio_list_stym!$A$3:$BP$18,44,FALSE)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VLOOKUP(B34,audio_list_stym!$A$3:$AJ$18,12,FALSE)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2204</v>
      </c>
      <c r="AD34" t="str">
        <f t="shared" ca="1" si="11"/>
        <v>pics\\dis52.jpg</v>
      </c>
      <c r="AE34" s="22" t="str">
        <f t="array" aca="1" ref="AE34" ca="1">IF(G34="экспл",INDEX(total_visual_stym!$C$146:$C$209,(RANK(total_visual_stym!E178,total_visual_stym!$E$146:$E$209))),0)</f>
        <v>pics\\dis52.jpg</v>
      </c>
      <c r="AF34" s="22" t="str">
        <f t="shared" si="18"/>
        <v/>
      </c>
      <c r="AG34" t="str">
        <f t="shared" ref="AG34:AG41" si="21">IF(OR(E34=11,E34=13),M34,"")</f>
        <v>pics\\Peper_1.jpg</v>
      </c>
      <c r="AH34">
        <f t="shared" si="19"/>
        <v>0</v>
      </c>
      <c r="AI34" t="s">
        <v>720</v>
      </c>
      <c r="AJ34" t="str">
        <f t="shared" si="5"/>
        <v>pics\\Injir</v>
      </c>
      <c r="AK34" t="str">
        <f t="shared" si="14"/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8"/>
        <v>0.60505482099236962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10"/>
        <v>На_экране_XXXXX._Сырой_ли_он?</v>
      </c>
      <c r="BC34">
        <f>A34</f>
        <v>1205</v>
      </c>
      <c r="BD34" cm="1">
        <f t="array" aca="1" ref="BD34" ca="1">INDEX($L$34:$L$41,(RANK(AT2,$AT$2:$AT$9)))</f>
        <v>2043</v>
      </c>
      <c r="BE34" cm="1">
        <f t="array" aca="1" ref="BE34" ca="1">INDEX(BD2:BD17,(RANK(AT5,$AT$2:$AT$17)))</f>
        <v>2037</v>
      </c>
      <c r="BF34" cm="1">
        <f t="array" aca="1" ref="BF34" ca="1">INDEX(BD18:BD33,(RANK(AT5,$AT$2:$AT$7)))</f>
        <v>2025</v>
      </c>
      <c r="BG34" cm="1">
        <f t="array" aca="1" ref="BG34" ca="1">INDEX(BD42:BD65,(RANK(AT5,$AT$2:$AT$17)))</f>
        <v>2013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VLOOKUP(B35,audio_list_stym!$A$3:$BP$18,44,FALSE)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VLOOKUP(B35,audio_list_stym!$A$3:$AJ$18,12,FALSE)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2182</v>
      </c>
      <c r="AD35" t="str">
        <f t="shared" ca="1" si="11"/>
        <v>pics\\dis30.jpg</v>
      </c>
      <c r="AE35" s="22" t="str">
        <f t="array" aca="1" ref="AE35" ca="1">IF(G35="экспл",INDEX(total_visual_stym!$C$146:$C$209,(RANK(total_visual_stym!E179,total_visual_stym!$E$146:$E$209))),0)</f>
        <v>pics\\dis30.jpg</v>
      </c>
      <c r="AF35" s="22" t="str">
        <f t="shared" si="18"/>
        <v/>
      </c>
      <c r="AG35" t="str">
        <f t="shared" si="21"/>
        <v>pics\\Peper_2.jpg</v>
      </c>
      <c r="AH35">
        <f t="shared" si="19"/>
        <v>0</v>
      </c>
      <c r="AI35" t="s">
        <v>721</v>
      </c>
      <c r="AJ35" t="str">
        <f t="shared" si="5"/>
        <v>pics\\Injir</v>
      </c>
      <c r="AK35" t="str">
        <f t="shared" si="14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8"/>
        <v>0.13434900605421363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sound\\Redkiy_plod.wav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10"/>
        <v>Посмотрите,_вот_XXXXX._Черный_ли_он?</v>
      </c>
      <c r="BD35" cm="1">
        <f t="array" aca="1" ref="BD35" ca="1">INDEX($L$34:$L$41,(RANK(AT3,$AT$2:$AT$9)))</f>
        <v>2044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VLOOKUP(B36,audio_list_stym!$A$3:$BP$18,44,FALSE)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VLOOKUP(B36,audio_list_stym!$A$3:$AJ$18,12,FALSE)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2174</v>
      </c>
      <c r="AD36" t="str">
        <f t="shared" ca="1" si="11"/>
        <v>pics\\dis7.jpg</v>
      </c>
      <c r="AE36" s="22" t="str">
        <f t="array" aca="1" ref="AE36" ca="1">IF(G36="экспл",INDEX(total_visual_stym!$C$146:$C$209,(RANK(total_visual_stym!E180,total_visual_stym!$E$146:$E$209))),0)</f>
        <v>pics\\dis7.jpg</v>
      </c>
      <c r="AF36" s="22" t="str">
        <f t="shared" si="18"/>
        <v/>
      </c>
      <c r="AG36" t="str">
        <f t="shared" si="21"/>
        <v>pics\\Peper_3.jpg</v>
      </c>
      <c r="AH36">
        <f t="shared" si="19"/>
        <v>0</v>
      </c>
      <c r="AI36" t="s">
        <v>722</v>
      </c>
      <c r="AJ36" t="str">
        <f t="shared" si="5"/>
        <v>pics\\Injir</v>
      </c>
      <c r="AK36" t="str">
        <f t="shared" si="14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8"/>
        <v>0.37954274088334838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10"/>
        <v>Вот_XXXXX._Он_гнилой?</v>
      </c>
      <c r="BD36" cm="1">
        <f t="array" aca="1" ref="BD36" ca="1">INDEX($L$34:$L$41,(RANK(AT4,$AT$2:$AT$9)))</f>
        <v>2042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VLOOKUP(B37,audio_list_stym!$A$3:$BP$18,44,FALSE)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VLOOKUP(B37,audio_list_stym!$A$3:$AJ$18,12,FALSE)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2211</v>
      </c>
      <c r="AD37" t="str">
        <f t="shared" ca="1" si="11"/>
        <v>pics\\dis60.jpg</v>
      </c>
      <c r="AE37" s="22" t="str">
        <f t="array" aca="1" ref="AE37" ca="1">IF(G37="экспл",INDEX(total_visual_stym!$C$146:$C$209,(RANK(total_visual_stym!E181,total_visual_stym!$E$146:$E$209))),0)</f>
        <v>pics\\dis60.jpg</v>
      </c>
      <c r="AF37" s="22" t="str">
        <f t="shared" si="18"/>
        <v/>
      </c>
      <c r="AG37" t="str">
        <f t="shared" si="21"/>
        <v>pics\\Peper_4.jpg</v>
      </c>
      <c r="AH37">
        <f t="shared" si="19"/>
        <v>0</v>
      </c>
      <c r="AI37" t="s">
        <v>723</v>
      </c>
      <c r="AJ37" t="str">
        <f t="shared" si="5"/>
        <v>pics\\Injir</v>
      </c>
      <c r="AK37" t="str">
        <f t="shared" si="14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8"/>
        <v>0.11709386007277223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10"/>
        <v>Это_XXXXX._Он_бугристый?</v>
      </c>
      <c r="BD37" cm="1">
        <f t="array" aca="1" ref="BD37" ca="1">INDEX($L$34:$L$41,(RANK(AT5,$AT$2:$AT$9)))</f>
        <v>2047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VLOOKUP(B38,audio_list_stym!$A$3:$BP$18,44,FALSE)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VLOOKUP(B38,audio_list_stym!$A$3:$AJ$18,12,FALSE)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2188</v>
      </c>
      <c r="AD38" t="str">
        <f t="shared" ca="1" si="11"/>
        <v>pics\\dis3.jpg</v>
      </c>
      <c r="AE38" s="22" t="str">
        <f t="array" aca="1" ref="AE38" ca="1">IF(G38="экспл",INDEX(total_visual_stym!$C$146:$C$209,(RANK(total_visual_stym!E182,total_visual_stym!$E$146:$E$209))),0)</f>
        <v>pics\\dis3.jpg</v>
      </c>
      <c r="AF38" s="22" t="str">
        <f t="shared" si="18"/>
        <v/>
      </c>
      <c r="AG38" t="str">
        <f t="shared" si="21"/>
        <v>pics\\Peper_5.jpg</v>
      </c>
      <c r="AH38">
        <f t="shared" si="19"/>
        <v>0</v>
      </c>
      <c r="AI38" t="s">
        <v>724</v>
      </c>
      <c r="AJ38" t="str">
        <f t="shared" si="5"/>
        <v>pics\\Injir</v>
      </c>
      <c r="AK38" t="str">
        <f t="shared" si="14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8"/>
        <v>0.80079425626255263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sound\\Noviy_plod.wav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10"/>
        <v>На_картинке_XXXXX._Он_слоеный?</v>
      </c>
      <c r="BD38" cm="1">
        <f t="array" aca="1" ref="BD38" ca="1">INDEX($L$34:$L$41,(RANK(AT6,$AT$2:$AT$9)))</f>
        <v>2045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VLOOKUP(B39,audio_list_stym!$A$3:$BP$18,44,FALSE)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VLOOKUP(B39,audio_list_stym!$A$3:$AJ$18,12,FALSE)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2202</v>
      </c>
      <c r="AD39" t="str">
        <f t="shared" ca="1" si="11"/>
        <v>pics\\dis47.jpg</v>
      </c>
      <c r="AE39" s="22" t="str">
        <f t="array" aca="1" ref="AE39" ca="1">IF(G39="экспл",INDEX(total_visual_stym!$C$146:$C$209,(RANK(total_visual_stym!E183,total_visual_stym!$E$146:$E$209))),0)</f>
        <v>pics\\dis47.jpg</v>
      </c>
      <c r="AF39" s="22" t="str">
        <f>IF(ISTEXT(AR39),AR39,IF(ISTEXT(AS39),AS39,""))</f>
        <v/>
      </c>
      <c r="AG39" t="str">
        <f t="shared" si="21"/>
        <v>pics\\Peper_6.jpg</v>
      </c>
      <c r="AH39">
        <f t="shared" si="19"/>
        <v>0</v>
      </c>
      <c r="AI39" t="s">
        <v>725</v>
      </c>
      <c r="AJ39" t="str">
        <f t="shared" si="5"/>
        <v>pics\\Injir</v>
      </c>
      <c r="AK39" t="str">
        <f t="shared" si="14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8"/>
        <v>0.90766466377402844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10"/>
        <v>На_мониторе_XXXXX._Хрустящий_ли_он?</v>
      </c>
      <c r="BD39" cm="1">
        <f t="array" aca="1" ref="BD39" ca="1">INDEX($L$34:$L$41,(RANK(AT7,$AT$2:$AT$9)))</f>
        <v>2041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VLOOKUP(B40,audio_list_stym!$A$3:$BP$18,44,FALSE)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VLOOKUP(B40,audio_list_stym!$A$3:$AJ$18,12,FALSE)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2196</v>
      </c>
      <c r="AD40" t="str">
        <f t="shared" ca="1" si="11"/>
        <v>pics\\dis40.jpg</v>
      </c>
      <c r="AE40" s="22" t="str">
        <f t="array" aca="1" ref="AE40" ca="1">IF(G40="экспл",INDEX(total_visual_stym!$C$146:$C$209,(RANK(total_visual_stym!E184,total_visual_stym!$E$146:$E$209))),0)</f>
        <v>pics\\dis40.jpg</v>
      </c>
      <c r="AF40" s="22" t="str">
        <f>IF(ISTEXT(AR40),AR40,IF(ISTEXT(AS40),AS40,""))</f>
        <v/>
      </c>
      <c r="AG40" t="str">
        <f t="shared" si="21"/>
        <v>pics\\Peper_7.jpg</v>
      </c>
      <c r="AH40">
        <f t="shared" si="19"/>
        <v>0</v>
      </c>
      <c r="AI40" t="s">
        <v>726</v>
      </c>
      <c r="AJ40" t="str">
        <f t="shared" si="5"/>
        <v>pics\\Injir</v>
      </c>
      <c r="AK40" t="str">
        <f t="shared" si="14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8"/>
        <v>0.66676486906179178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10"/>
        <v>Перед_Вами_XXXXX._Блестит_ли_он?</v>
      </c>
      <c r="BD40" cm="1">
        <f t="array" aca="1" ref="BD40" ca="1">INDEX($L$34:$L$41,(RANK(AT8,$AT$2:$AT$9)))</f>
        <v>2048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VLOOKUP(B41,audio_list_stym!$A$3:$BP$18,44,FALSE)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VLOOKUP(B41,audio_list_stym!$A$3:$AJ$18,12,FALSE)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2216</v>
      </c>
      <c r="AD41" t="str">
        <f t="shared" ca="1" si="11"/>
        <v>pics\\dis59.jpg</v>
      </c>
      <c r="AE41" s="22" t="str">
        <f t="array" aca="1" ref="AE41" ca="1">IF(G41="экспл",INDEX(total_visual_stym!$C$146:$C$209,(RANK(total_visual_stym!E185,total_visual_stym!$E$146:$E$209))),0)</f>
        <v>pics\\dis59.jpg</v>
      </c>
      <c r="AF41" s="22" t="str">
        <f t="shared" ref="AF41:AF55" si="22">IF(ISTEXT(AR41),AR41,IF(ISTEXT(AS41),AS41,""))</f>
        <v/>
      </c>
      <c r="AG41" t="str">
        <f t="shared" si="21"/>
        <v>pics\\Peper_8.jpg</v>
      </c>
      <c r="AH41">
        <f t="shared" si="19"/>
        <v>0</v>
      </c>
      <c r="AI41" t="s">
        <v>727</v>
      </c>
      <c r="AJ41" t="str">
        <f t="shared" si="5"/>
        <v>pics\\Injir</v>
      </c>
      <c r="AK41" t="str">
        <f>IF(OR(AJ41="pics\\Limon",AJ41="pics\\Banan",AJ41="pics\\Kokos",AJ41="pics\\Finik",AJ41="pics\\Injir"),AI41, )</f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8"/>
        <v>0.28714708309729686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10"/>
        <v>Вы_видите_XXXXX._Он_цитрусовый?</v>
      </c>
      <c r="BD41" cm="1">
        <f t="array" aca="1" ref="BD41" ca="1">INDEX($L$34:$L$41,(RANK(AT9,$AT$2:$AT$9)))</f>
        <v>2046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VLOOKUP(B42,audio_list_stym!$A$3:$BP$18,44,FALSE)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VLOOKUP(B42,audio_list_stym!$A$3:$AJ$18,12,FALSE)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2042</v>
      </c>
      <c r="AD42" t="str">
        <f t="shared" ca="1" si="11"/>
        <v>pics\\Peper_2.jpg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2"/>
        <v>pics\\Peper_2.jpg</v>
      </c>
      <c r="AH42" t="str">
        <f t="shared" si="19"/>
        <v>sound\\Tropic</v>
      </c>
      <c r="AI42" t="s">
        <v>728</v>
      </c>
      <c r="AJ42" t="str">
        <f t="shared" si="5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4">IF(AH42="sound\\Tropic",AQ18,"")</f>
        <v>pics\\Peper_2.jpg</v>
      </c>
      <c r="AT42">
        <f t="shared" ca="1" si="8"/>
        <v>0.50967618532047843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10"/>
        <v>_Чистый_ли_БАНАН?</v>
      </c>
      <c r="BC42">
        <f>A42</f>
        <v>1206</v>
      </c>
      <c r="BD42" cm="1">
        <f t="array" aca="1" ref="BD42" ca="1">INDEX($L$42:$L$49,(RANK(AT2,$AT$2:$AT$9)))</f>
        <v>2003</v>
      </c>
      <c r="BE42" cm="1">
        <f t="array" aca="1" ref="BE42" ca="1">INDEX(BD2:BD17,(RANK(AT6,$AT$2:$AT17)))</f>
        <v>2035</v>
      </c>
      <c r="BF42" cm="1">
        <f t="array" aca="1" ref="BF42" ca="1">INDEX(BD26:BD41,(RANK(AT6,$AT$2:$AT$17)))</f>
        <v>2043</v>
      </c>
      <c r="BG42" cm="1">
        <f t="array" aca="1" ref="BG42" ca="1">INDEX(BD50:BD65,(RANK(AT6,$AT$2:$AT$17)))</f>
        <v>2019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VLOOKUP(B43,audio_list_stym!$A$3:$BP$18,44,FALSE)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VLOOKUP(B43,audio_list_stym!$A$3:$AJ$18,12,FALSE)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2162</v>
      </c>
      <c r="AD43" t="str">
        <f t="shared" ca="1" si="11"/>
        <v>pics\\Tikva_2.jpg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2"/>
        <v>pics\\Tikva_2.jpg</v>
      </c>
      <c r="AH43" t="str">
        <f t="shared" si="19"/>
        <v>sound\\Tropic</v>
      </c>
      <c r="AI43" t="s">
        <v>729</v>
      </c>
      <c r="AJ43" t="str">
        <f t="shared" si="5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4"/>
        <v>pics\\Tikva_2.jpg</v>
      </c>
      <c r="AT43">
        <f t="shared" ca="1" si="8"/>
        <v>0.44339679305097346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10"/>
        <v>_Свежий_ли_БАНАН?</v>
      </c>
      <c r="BD43" cm="1">
        <f t="array" aca="1" ref="BD43" ca="1">INDEX($L$42:$L$49,(RANK(AT3,$AT$2:$AT$9)))</f>
        <v>2004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VLOOKUP(B44,audio_list_stym!$A$3:$BP$18,44,FALSE)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VLOOKUP(B44,audio_list_stym!$A$3:$AJ$18,12,FALSE)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2059</v>
      </c>
      <c r="AD44" t="str">
        <f t="shared" ca="1" si="11"/>
        <v>pics\\Tomat_3.jpg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2"/>
        <v>pics\\Tomat_3.jpg</v>
      </c>
      <c r="AH44" t="str">
        <f t="shared" si="19"/>
        <v>sound\\Tropic</v>
      </c>
      <c r="AI44" t="s">
        <v>730</v>
      </c>
      <c r="AJ44" t="str">
        <f t="shared" si="5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4"/>
        <v>pics\\Tomat_3.jpg</v>
      </c>
      <c r="AT44">
        <f t="shared" ca="1" si="8"/>
        <v>0.62803054078795251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10"/>
        <v>_Жаренный_ли_БАНАН?</v>
      </c>
      <c r="BD44" cm="1">
        <f t="array" aca="1" ref="BD44" ca="1">INDEX($L$42:$L$49,(RANK(AT4,$AT$2:$AT$9)))</f>
        <v>2002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VLOOKUP(B45,audio_list_stym!$A$3:$BP$18,44,FALSE)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VLOOKUP(B45,audio_list_stym!$A$3:$AJ$18,12,FALSE)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2061</v>
      </c>
      <c r="AD45" t="str">
        <f t="shared" ca="1" si="11"/>
        <v>pics\\Tomat_5.jpg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2"/>
        <v>pics\\Tomat_5.jpg</v>
      </c>
      <c r="AH45" t="str">
        <f t="shared" si="19"/>
        <v>sound\\Tropic</v>
      </c>
      <c r="AI45" t="s">
        <v>731</v>
      </c>
      <c r="AJ45" t="str">
        <f t="shared" si="5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4"/>
        <v>pics\\Tomat_5.jpg</v>
      </c>
      <c r="AT45">
        <f t="shared" ca="1" si="8"/>
        <v>0.18585735764585265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10"/>
        <v>_Сладкий_ли_БАНАН?</v>
      </c>
      <c r="BD45" cm="1">
        <f t="array" aca="1" ref="BD45" ca="1">INDEX($L$42:$L$49,(RANK(AT5,$AT$2:$AT$9)))</f>
        <v>2007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VLOOKUP(B46,audio_list_stym!$A$3:$BP$18,44,FALSE)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VLOOKUP(B46,audio_list_stym!$A$3:$AJ$18,12,FALSE)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2167</v>
      </c>
      <c r="AD46" t="str">
        <f t="shared" ca="1" si="11"/>
        <v>pics\\Tikva_7.jpg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2"/>
        <v>pics\\Tikva_7.jpg</v>
      </c>
      <c r="AH46" t="str">
        <f t="shared" si="19"/>
        <v>sound\\Tropic</v>
      </c>
      <c r="AI46" t="s">
        <v>732</v>
      </c>
      <c r="AJ46" t="str">
        <f t="shared" si="5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4"/>
        <v>pics\\Tikva_7.jpg</v>
      </c>
      <c r="AT46">
        <f t="shared" ca="1" si="8"/>
        <v>0.66016021302340711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10"/>
        <v>_Влажный_ли_БАНАН?</v>
      </c>
      <c r="BD46" cm="1">
        <f t="array" aca="1" ref="BD46" ca="1">INDEX($L$42:$L$49,(RANK(AT6,$AT$2:$AT$9)))</f>
        <v>2005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VLOOKUP(B47,audio_list_stym!$A$3:$BP$18,44,FALSE)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VLOOKUP(B47,audio_list_stym!$A$3:$AJ$18,12,FALSE)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2044</v>
      </c>
      <c r="AD47" t="str">
        <f t="shared" ca="1" si="11"/>
        <v>pics\\Peper_4.jpg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2"/>
        <v>pics\\Peper_4.jpg</v>
      </c>
      <c r="AH47" t="str">
        <f t="shared" si="19"/>
        <v>sound\\Tropic</v>
      </c>
      <c r="AI47" t="s">
        <v>733</v>
      </c>
      <c r="AJ47" t="str">
        <f t="shared" si="5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4"/>
        <v>pics\\Peper_4.jpg</v>
      </c>
      <c r="AT47">
        <f t="shared" ca="1" si="8"/>
        <v>0.24548505238818286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10"/>
        <v>_Съедобный_ли_БАНАН?</v>
      </c>
      <c r="BD47" cm="1">
        <f t="array" aca="1" ref="BD47" ca="1">INDEX($L$42:$L$49,(RANK(AT7,$AT$2:$AT$9)))</f>
        <v>2001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VLOOKUP(B48,audio_list_stym!$A$3:$BP$18,44,FALSE)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VLOOKUP(B48,audio_list_stym!$A$3:$AJ$18,12,FALSE)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2058</v>
      </c>
      <c r="AD48" t="str">
        <f t="shared" ca="1" si="11"/>
        <v>pics\\Tomat_2.jpg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2"/>
        <v>pics\\Tomat_2.jpg</v>
      </c>
      <c r="AH48" t="str">
        <f t="shared" si="19"/>
        <v>sound\\Tropic</v>
      </c>
      <c r="AI48" t="s">
        <v>734</v>
      </c>
      <c r="AJ48" t="str">
        <f t="shared" si="5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4"/>
        <v>pics\\Tomat_2.jpg</v>
      </c>
      <c r="AT48">
        <f t="shared" ca="1" si="8"/>
        <v>0.85514556350152882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10"/>
        <v>_Сиреневый_ли_БАНАН?</v>
      </c>
      <c r="BD48" cm="1">
        <f t="array" aca="1" ref="BD48" ca="1">INDEX($L$42:$L$49,(RANK(AT8,$AT$2:$AT$9)))</f>
        <v>2008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VLOOKUP(B49,audio_list_stym!$A$3:$BP$18,44,FALSE)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VLOOKUP(B49,audio_list_stym!$A$3:$AJ$18,12,FALSE)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2041</v>
      </c>
      <c r="AD49" t="str">
        <f t="shared" ca="1" si="11"/>
        <v>pics\\Peper_1.jpg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2"/>
        <v>pics\\Peper_1.jpg</v>
      </c>
      <c r="AH49" t="str">
        <f t="shared" si="19"/>
        <v>sound\\Tropic</v>
      </c>
      <c r="AI49" t="s">
        <v>735</v>
      </c>
      <c r="AJ49" t="str">
        <f t="shared" si="5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4"/>
        <v>pics\\Peper_1.jpg</v>
      </c>
      <c r="AT49">
        <f t="shared" ca="1" si="8"/>
        <v>0.48271231911602919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10"/>
        <v>_Репчатый_ли_БАНАН?</v>
      </c>
      <c r="BD49" cm="1">
        <f t="array" aca="1" ref="BD49" ca="1">INDEX($L$42:$L$49,(RANK(AT9,$AT$2:$AT$9)))</f>
        <v>2006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VLOOKUP(B50,audio_list_stym!$A$3:$BP$18,44,FALSE)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VLOOKUP(B50,audio_list_stym!$A$3:$AJ$18,12,FALSE)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2229</v>
      </c>
      <c r="AD50" t="str">
        <f t="shared" ca="1" si="11"/>
        <v>pics\\dis10.jpg</v>
      </c>
      <c r="AE50" s="22" t="str">
        <f t="array" aca="1" ref="AE50" ca="1">IF(G50="экспл",INDEX(total_visual_stym!$C$146:$C$209,(RANK(total_visual_stym!E194,total_visual_stym!$E$146:$E$209))),0)</f>
        <v>pics\\dis10.jpg</v>
      </c>
      <c r="AF50" s="22" t="str">
        <f t="shared" si="22"/>
        <v/>
      </c>
      <c r="AG50" t="str">
        <f t="shared" ref="AG50:AG57" si="25">IF(OR(E50=11,E50=13),M50,"")</f>
        <v>pics\\Finik_1.jpg</v>
      </c>
      <c r="AH50">
        <f t="shared" si="19"/>
        <v>0</v>
      </c>
      <c r="AT50">
        <f t="shared" ca="1" si="8"/>
        <v>0.68858928669017083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10"/>
        <v>На_экране_ФИНИК._Коричневый_ли_он?</v>
      </c>
      <c r="BC50">
        <f>A50</f>
        <v>1207</v>
      </c>
      <c r="BD50" cm="1">
        <f t="array" aca="1" ref="BD50" ca="1">INDEX($L$50:$L$57,(RANK(AT2,$AT$2:$AT$9)))</f>
        <v>2011</v>
      </c>
      <c r="BE50" cm="1">
        <f t="array" aca="1" ref="BE50" ca="1">INDEX(BD2:BD17,(RANK(AT7,$AT$2:$AT$17)))</f>
        <v>2059</v>
      </c>
      <c r="BF50" cm="1">
        <f t="array" aca="1" ref="BF50" ca="1">INDEX(BD18:BD49,(RANK(AT7,$AT$2:$AT$17)))</f>
        <v>2027</v>
      </c>
      <c r="BG50" cm="1">
        <f t="array" aca="1" ref="BG50" ca="1">INDEX(BD58:BD65,(RANK(AT7,$AT$2:$AT$9)))</f>
        <v>2019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VLOOKUP(B51,audio_list_stym!$A$3:$BP$18,44,FALSE)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VLOOKUP(B51,audio_list_stym!$A$3:$AJ$18,12,FALSE)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2191</v>
      </c>
      <c r="AD51" t="str">
        <f t="shared" ca="1" si="11"/>
        <v>pics\\dis26.jpg</v>
      </c>
      <c r="AE51" s="22" t="str">
        <f t="array" aca="1" ref="AE51" ca="1">IF(G51="экспл",INDEX(total_visual_stym!$C$146:$C$209,(RANK(total_visual_stym!E195,total_visual_stym!$E$146:$E$209))),0)</f>
        <v>pics\\dis26.jpg</v>
      </c>
      <c r="AF51" s="22" t="str">
        <f t="shared" si="22"/>
        <v/>
      </c>
      <c r="AG51" t="str">
        <f t="shared" si="25"/>
        <v>pics\\Finik_2.jpg</v>
      </c>
      <c r="AH51">
        <f t="shared" si="19"/>
        <v>0</v>
      </c>
      <c r="AT51">
        <f t="shared" ca="1" si="8"/>
        <v>0.3448730825248032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10"/>
        <v>Посмотрите,_вот_ФИНИК._Сахаристый_ли_он?</v>
      </c>
      <c r="BD51" cm="1">
        <f t="array" aca="1" ref="BD51" ca="1">INDEX($L$50:$L$57,(RANK(AT3,$AT$2:$AT$9)))</f>
        <v>2012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VLOOKUP(B52,audio_list_stym!$A$3:$BP$18,44,FALSE)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VLOOKUP(B52,audio_list_stym!$A$3:$AJ$18,12,FALSE)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2192</v>
      </c>
      <c r="AD52" t="str">
        <f t="shared" ca="1" si="11"/>
        <v>pics\\dis32.jpg</v>
      </c>
      <c r="AE52" s="22" t="str">
        <f t="array" aca="1" ref="AE52" ca="1">IF(G52="экспл",INDEX(total_visual_stym!$C$146:$C$209,(RANK(total_visual_stym!E196,total_visual_stym!$E$146:$E$209))),0)</f>
        <v>pics\\dis32.jpg</v>
      </c>
      <c r="AF52" s="22" t="str">
        <f t="shared" si="22"/>
        <v/>
      </c>
      <c r="AG52" t="str">
        <f t="shared" si="25"/>
        <v>pics\\Finik_3.jpg</v>
      </c>
      <c r="AH52">
        <f t="shared" si="19"/>
        <v>0</v>
      </c>
      <c r="AT52">
        <f t="shared" ca="1" si="8"/>
        <v>0.77883969288220833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10"/>
        <v>Вот_ФИНИК._Он_скользкий?</v>
      </c>
      <c r="BD52" cm="1">
        <f t="array" aca="1" ref="BD52" ca="1">INDEX($L$50:$L$57,(RANK(AT4,$AT$2:$AT$9)))</f>
        <v>2010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VLOOKUP(B53,audio_list_stym!$A$3:$BP$18,44,FALSE)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VLOOKUP(B53,audio_list_stym!$A$3:$AJ$18,12,FALSE)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2214</v>
      </c>
      <c r="AD53" t="str">
        <f t="shared" ca="1" si="11"/>
        <v>pics\\dis63.jpg</v>
      </c>
      <c r="AE53" s="22" t="str">
        <f t="array" aca="1" ref="AE53" ca="1">IF(G53="экспл",INDEX(total_visual_stym!$C$146:$C$209,(RANK(total_visual_stym!E197,total_visual_stym!$E$146:$E$209))),0)</f>
        <v>pics\\dis63.jpg</v>
      </c>
      <c r="AF53" s="22" t="str">
        <f t="shared" si="22"/>
        <v/>
      </c>
      <c r="AG53" t="str">
        <f t="shared" si="25"/>
        <v>pics\\Finik_4.jpg</v>
      </c>
      <c r="AH53">
        <f t="shared" si="19"/>
        <v>0</v>
      </c>
      <c r="AT53">
        <f t="shared" ca="1" si="8"/>
        <v>0.25480298584185657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10"/>
        <v>Это_ФИНИК._Ломкий_ли_он?</v>
      </c>
      <c r="BD53" cm="1">
        <f t="array" aca="1" ref="BD53" ca="1">INDEX($L$50:$L$57,(RANK(AT5,$AT$2:$AT$9)))</f>
        <v>2015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VLOOKUP(B54,audio_list_stym!$A$3:$BP$18,44,FALSE)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VLOOKUP(B54,audio_list_stym!$A$3:$AJ$18,12,FALSE)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2206</v>
      </c>
      <c r="AD54" t="str">
        <f t="shared" ca="1" si="11"/>
        <v>pics\\dis50.jpg</v>
      </c>
      <c r="AE54" s="22" t="str">
        <f t="array" aca="1" ref="AE54" ca="1">IF(G54="экспл",INDEX(total_visual_stym!$C$146:$C$209,(RANK(total_visual_stym!E198,total_visual_stym!$E$146:$E$209))),0)</f>
        <v>pics\\dis50.jpg</v>
      </c>
      <c r="AF54" s="22" t="str">
        <f t="shared" si="22"/>
        <v/>
      </c>
      <c r="AG54" t="str">
        <f t="shared" si="25"/>
        <v>pics\\Finik_5.jpg</v>
      </c>
      <c r="AH54">
        <f t="shared" si="19"/>
        <v>0</v>
      </c>
      <c r="AI54" s="11"/>
      <c r="AT54">
        <f t="shared" ca="1" si="8"/>
        <v>0.93497995529968658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sound\\Noviy_plod.wav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10"/>
        <v>На_картинке_ФИНИК._Мохнатый_ли_он?</v>
      </c>
      <c r="BD54" cm="1">
        <f t="array" aca="1" ref="BD54" ca="1">INDEX($L$50:$L$57,(RANK(AT6,$AT$2:$AT$9)))</f>
        <v>2013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VLOOKUP(B55,audio_list_stym!$A$3:$BP$18,44,FALSE)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VLOOKUP(B55,audio_list_stym!$A$3:$AJ$18,12,FALSE)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2193</v>
      </c>
      <c r="AD55" t="str">
        <f t="shared" ca="1" si="11"/>
        <v>pics\\dis2.jpg</v>
      </c>
      <c r="AE55" s="22" t="str">
        <f t="array" aca="1" ref="AE55" ca="1">IF(G55="экспл",INDEX(total_visual_stym!$C$146:$C$209,(RANK(total_visual_stym!E199,total_visual_stym!$E$146:$E$209))),0)</f>
        <v>pics\\dis2.jpg</v>
      </c>
      <c r="AF55" s="22" t="str">
        <f t="shared" si="22"/>
        <v/>
      </c>
      <c r="AG55" t="str">
        <f t="shared" si="25"/>
        <v>pics\\Finik_6.jpg</v>
      </c>
      <c r="AH55">
        <f t="shared" si="19"/>
        <v>0</v>
      </c>
      <c r="AT55">
        <f t="shared" ca="1" si="8"/>
        <v>0.42376230409680415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10"/>
        <v>На_мониторе_ФИНИК._Он_сморщенный?</v>
      </c>
      <c r="BD55" cm="1">
        <f t="array" aca="1" ref="BD55" ca="1">INDEX($L$50:$L$57,(RANK(AT7,$AT$2:$AT$9)))</f>
        <v>2009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VLOOKUP(B56,audio_list_stym!$A$3:$BP$18,44,FALSE)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VLOOKUP(B56,audio_list_stym!$A$3:$AJ$18,12,FALSE)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2200</v>
      </c>
      <c r="AD56" t="str">
        <f t="shared" ca="1" si="11"/>
        <v>pics\\dis57.jpg</v>
      </c>
      <c r="AE56" s="22" t="str">
        <f t="array" aca="1" ref="AE56" ca="1">IF(G56="экспл",INDEX(total_visual_stym!$C$146:$C$209,(RANK(total_visual_stym!E200,total_visual_stym!$E$146:$E$209))),0)</f>
        <v>pics\\dis57.jpg</v>
      </c>
      <c r="AF56" s="22" t="str">
        <f>IF(ISTEXT(AR56),AR56,IF(ISTEXT(AS56),AS56,""))</f>
        <v/>
      </c>
      <c r="AG56" t="str">
        <f t="shared" si="25"/>
        <v>pics\\Finik_7.jpg</v>
      </c>
      <c r="AH56">
        <f t="shared" si="19"/>
        <v>0</v>
      </c>
      <c r="AT56">
        <f t="shared" ca="1" si="8"/>
        <v>0.60190272482485674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10"/>
        <v>Перед_Вами_ФИНИК._Он_с_косточкой?</v>
      </c>
      <c r="BD56" cm="1">
        <f t="array" aca="1" ref="BD56" ca="1">INDEX($L$50:$L$57,(RANK(AT8,$AT$2:$AT$9)))</f>
        <v>2016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VLOOKUP(B57,audio_list_stym!$A$3:$BP$18,44,FALSE)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VLOOKUP(B57,audio_list_stym!$A$3:$AJ$18,12,FALSE)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2212</v>
      </c>
      <c r="AD57" t="str">
        <f t="shared" ca="1" si="11"/>
        <v>pics\\dis61.jpg</v>
      </c>
      <c r="AE57" s="22" t="str">
        <f t="array" aca="1" ref="AE57" ca="1">IF(G57="экспл",INDEX(total_visual_stym!$C$146:$C$209,(RANK(total_visual_stym!E201,total_visual_stym!$E$146:$E$209))),0)</f>
        <v>pics\\dis61.jpg</v>
      </c>
      <c r="AF57" s="22" t="str">
        <f>IF(ISTEXT(AR57),AR57,IF(ISTEXT(AS57),AS57,""))</f>
        <v/>
      </c>
      <c r="AG57" t="str">
        <f t="shared" si="25"/>
        <v>pics\\Finik_8.jpg</v>
      </c>
      <c r="AH57">
        <f t="shared" si="19"/>
        <v>0</v>
      </c>
      <c r="AI57" s="11"/>
      <c r="AT57">
        <f t="shared" ca="1" si="8"/>
        <v>0.99484635307776026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10"/>
        <v>Вы_видите_ФИНИК._Он_треугольный?</v>
      </c>
      <c r="BD57" cm="1">
        <f t="array" aca="1" ref="BD57" ca="1">INDEX($L$50:$L$57,(RANK(AT9,$AT$2:$AT$9)))</f>
        <v>2014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VLOOKUP(B58,audio_list_stym!$A$3:$BP$18,44,FALSE)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VLOOKUP(B58,audio_list_stym!$A$3:$AJ$18,12,FALSE)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2032</v>
      </c>
      <c r="AD58" t="str">
        <f t="shared" ca="1" si="11"/>
        <v>pics\\Kokos_8.jpg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6">IF(ISTEXT(AR58),AR58,IF(ISTEXT(AS58),AS58,""))</f>
        <v>pics\\Kokos_8.jpg</v>
      </c>
      <c r="AH58" t="str">
        <f t="shared" si="19"/>
        <v>sound\\Ogorod</v>
      </c>
      <c r="AI58" s="11"/>
      <c r="AR58" t="str">
        <f t="shared" ref="AR58:AR65" ca="1" si="27">IF(AH58="sound\\Ogorod",AP10,"")</f>
        <v>pics\\Kokos_8.jpg</v>
      </c>
      <c r="AT58">
        <f t="shared" ca="1" si="8"/>
        <v>0.74835215582208958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10"/>
        <v>_Рыхлый_ли_XXXXX?</v>
      </c>
      <c r="BC58">
        <f>A58</f>
        <v>1208</v>
      </c>
      <c r="BD58" cm="1">
        <f t="array" aca="1" ref="BD58" ca="1">INDEX($L$58:$L$65,(RANK(AT2,$AT$2:$AT$9)))</f>
        <v>2019</v>
      </c>
      <c r="BE58" cm="1">
        <f t="array" aca="1" ref="BE58" ca="1">INDEX(BD2:BD17,(RANK(AT8,$AT$2:$AT$17)))</f>
        <v>2038</v>
      </c>
      <c r="BF58" cm="1">
        <f t="array" aca="1" ref="BF58" ca="1">INDEX(BD18:BD33,(RANK(AT8,$AT$2:$AT$17)))</f>
        <v>2054</v>
      </c>
      <c r="BG58" cm="1">
        <f t="array" aca="1" ref="BG58" ca="1">INDEX(BD42:BD57,(RANK(AT8,$AT$2:$AT$9)))</f>
        <v>2006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VLOOKUP(B59,audio_list_stym!$A$3:$BP$18,44,FALSE)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VLOOKUP(B59,audio_list_stym!$A$3:$AJ$18,12,FALSE)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2025</v>
      </c>
      <c r="AD59" t="str">
        <f t="shared" ca="1" si="11"/>
        <v>pics\\Kokos_1.jpg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6"/>
        <v>pics\\Kokos_1.jpg</v>
      </c>
      <c r="AH59" t="str">
        <f t="shared" si="19"/>
        <v>sound\\Ogorod</v>
      </c>
      <c r="AR59" t="str">
        <f t="shared" ca="1" si="27"/>
        <v>pics\\Kokos_1.jpg</v>
      </c>
      <c r="AT59">
        <f t="shared" ca="1" si="8"/>
        <v>0.71616836220185454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10"/>
        <v>_В_стручке_ли_XXXXX?</v>
      </c>
      <c r="BD59" cm="1">
        <f t="array" aca="1" ref="BD59" ca="1">INDEX($L$58:$L$65,(RANK(AT3,$AT$2:$AT$9)))</f>
        <v>2020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VLOOKUP(B60,audio_list_stym!$A$3:$BP$18,44,FALSE)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VLOOKUP(B60,audio_list_stym!$A$3:$AJ$18,12,FALSE)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2030</v>
      </c>
      <c r="AD60" t="str">
        <f t="shared" ca="1" si="11"/>
        <v>pics\\Kokos_6.jpg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6"/>
        <v>pics\\Kokos_6.jpg</v>
      </c>
      <c r="AH60" t="str">
        <f t="shared" si="19"/>
        <v>sound\\Ogorod</v>
      </c>
      <c r="AR60" t="str">
        <f t="shared" ca="1" si="27"/>
        <v>pics\\Kokos_6.jpg</v>
      </c>
      <c r="AT60">
        <f t="shared" ca="1" si="8"/>
        <v>4.5193705425834119E-2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10"/>
        <v>_Ядовитый_ли_XXXXX?</v>
      </c>
      <c r="BD60" cm="1">
        <f t="array" aca="1" ref="BD60" ca="1">INDEX($L$58:$L$65,(RANK(AT4,$AT$2:$AT$9)))</f>
        <v>2018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VLOOKUP(B61,audio_list_stym!$A$3:$BP$18,44,FALSE)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VLOOKUP(B61,audio_list_stym!$A$3:$AJ$18,12,FALSE)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2156</v>
      </c>
      <c r="AD61" t="str">
        <f t="shared" ca="1" si="11"/>
        <v>pics\\Injir_4.jpg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6"/>
        <v>pics\\Injir_4.jpg</v>
      </c>
      <c r="AH61" t="str">
        <f t="shared" si="19"/>
        <v>sound\\Ogorod</v>
      </c>
      <c r="AR61" t="str">
        <f t="shared" ca="1" si="27"/>
        <v>pics\\Injir_4.jpg</v>
      </c>
      <c r="AT61">
        <f t="shared" ca="1" si="8"/>
        <v>0.14867363607373218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10"/>
        <v>_Полосатый_ли_XXXXX?</v>
      </c>
      <c r="BD61" cm="1">
        <f t="array" aca="1" ref="BD61" ca="1">INDEX($L$58:$L$65,(RANK(AT5,$AT$2:$AT$9)))</f>
        <v>2023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VLOOKUP(B62,audio_list_stym!$A$3:$BP$18,44,FALSE)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VLOOKUP(B62,audio_list_stym!$A$3:$AJ$18,12,FALSE)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2155</v>
      </c>
      <c r="AD62" t="str">
        <f t="shared" ca="1" si="11"/>
        <v>pics\\Injir_3.jpg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6"/>
        <v>pics\\Injir_3.jpg</v>
      </c>
      <c r="AH62" t="str">
        <f t="shared" si="19"/>
        <v>sound\\Ogorod</v>
      </c>
      <c r="AR62" t="str">
        <f t="shared" ca="1" si="27"/>
        <v>pics\\Injir_3.jpg</v>
      </c>
      <c r="AT62">
        <f t="shared" ca="1" si="8"/>
        <v>0.21673147902946333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10"/>
        <v>_Плоский_ли_XXXXX?</v>
      </c>
      <c r="BD62" cm="1">
        <f t="array" aca="1" ref="BD62" ca="1">INDEX($L$58:$L$65,(RANK(AT6,$AT$2:$AT$9)))</f>
        <v>2021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VLOOKUP(B63,audio_list_stym!$A$3:$BP$18,44,FALSE)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VLOOKUP(B63,audio_list_stym!$A$3:$AJ$18,12,FALSE)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2158</v>
      </c>
      <c r="AD63" t="str">
        <f t="shared" ca="1" si="11"/>
        <v>pics\\Injir_6.jpg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6"/>
        <v>pics\\Injir_6.jpg</v>
      </c>
      <c r="AH63" t="str">
        <f t="shared" si="19"/>
        <v>sound\\Ogorod</v>
      </c>
      <c r="AR63" t="str">
        <f t="shared" ca="1" si="27"/>
        <v>pics\\Injir_6.jpg</v>
      </c>
      <c r="AT63">
        <f t="shared" ca="1" si="8"/>
        <v>2.2230151198701864E-2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10"/>
        <v>_Толченый_ли_XXXXX?</v>
      </c>
      <c r="BD63" cm="1">
        <f t="array" aca="1" ref="BD63" ca="1">INDEX($L$58:$L$65,(RANK(AT7,$AT$2:$AT$9)))</f>
        <v>2017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VLOOKUP(B64,audio_list_stym!$A$3:$BP$18,44,FALSE)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VLOOKUP(B64,audio_list_stym!$A$3:$AJ$18,12,FALSE)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2153</v>
      </c>
      <c r="AD64" t="str">
        <f t="shared" ca="1" si="11"/>
        <v>pics\\Injir_1.jpg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6"/>
        <v>pics\\Injir_1.jpg</v>
      </c>
      <c r="AH64" t="str">
        <f t="shared" si="19"/>
        <v>sound\\Ogorod</v>
      </c>
      <c r="AI64" s="11"/>
      <c r="AR64" t="str">
        <f t="shared" ca="1" si="27"/>
        <v>pics\\Injir_1.jpg</v>
      </c>
      <c r="AT64">
        <f t="shared" ca="1" si="8"/>
        <v>9.9042571377253363E-2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10"/>
        <v>_Зеленый_ли_XXXXX?</v>
      </c>
      <c r="BD64" cm="1">
        <f t="array" aca="1" ref="BD64" ca="1">INDEX($L$58:$L$65,(RANK(AT8,$AT$2:$AT$9)))</f>
        <v>2024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VLOOKUP(B65,audio_list_stym!$A$3:$BP$18,44,FALSE)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VLOOKUP(B65,audio_list_stym!$A$3:$AJ$18,12,FALSE)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2157</v>
      </c>
      <c r="AD65" t="str">
        <f t="shared" ca="1" si="11"/>
        <v>pics\\Injir_5.jpg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6"/>
        <v>pics\\Injir_5.jpg</v>
      </c>
      <c r="AH65" t="str">
        <f t="shared" si="19"/>
        <v>sound\\Ogorod</v>
      </c>
      <c r="AR65" t="str">
        <f t="shared" ca="1" si="27"/>
        <v>pics\\Injir_5.jpg</v>
      </c>
      <c r="AT65">
        <f t="shared" ca="1" si="8"/>
        <v>0.53520143073163373</v>
      </c>
      <c r="AU65" t="s">
        <v>697</v>
      </c>
      <c r="AV65" t="str">
        <f t="shared" ca="1" si="9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10"/>
        <v>_Легкий_ли_XXXXX?</v>
      </c>
      <c r="BD65" cm="1">
        <f t="array" aca="1" ref="BD65" ca="1">INDEX($L$58:$L$65,(RANK(AT9,$AT$2:$AT$9)))</f>
        <v>2022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VLOOKUP(B66,audio_list_stym!$A$3:$BP$18,44,FALSE)</f>
        <v>17</v>
      </c>
      <c r="F66" t="str">
        <f>VLOOKUP(E66,metki!$A$2:$B$9,2,FALSE)</f>
        <v>экспл_новые_без_названия</v>
      </c>
      <c r="G66" t="str">
        <f t="shared" ref="G66:G129" si="28">LEFT(F66,5)</f>
        <v>экспл</v>
      </c>
      <c r="H66" t="str">
        <f>VLOOKUP(B66,audio_list_stym!$A$3:$AJ$18,12,FALSE)</f>
        <v>Gac</v>
      </c>
      <c r="I66" t="s">
        <v>688</v>
      </c>
      <c r="J66" t="str">
        <f t="shared" ref="J66:J129" si="29">H66&amp;I66</f>
        <v>Gac_1</v>
      </c>
      <c r="L66">
        <f>VLOOKUP(J66,total_visual_stym!$A$2:$D$129,2,FALSE)</f>
        <v>2089</v>
      </c>
      <c r="M66" t="str">
        <f>VLOOKUP(J66,total_visual_stym!$A$2:$D$129,3,FALSE)</f>
        <v>pics\\Gac_1.jpg</v>
      </c>
      <c r="N66">
        <f>VLOOKUP(J66,total_visual_stym!$A$1:$D$129,4,FALSE)</f>
        <v>211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121</v>
      </c>
      <c r="Z66" t="str">
        <f>IF(G66="экспл",VLOOKUP(J66,quest_экспл!$A$1:$N$129,12,FALSE),IF(G66="импл_",0,0))</f>
        <v>sound\\Ispachkan_li_on.wav</v>
      </c>
      <c r="AA66" t="str">
        <f>IF(G66="экспл",VLOOKUP(J66,quest_экспл!$A$1:$N$129,14,FALSE),IF(G66="импл_",0,0))</f>
        <v>нет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2195</v>
      </c>
      <c r="AD66" t="str">
        <f t="shared" ca="1" si="11"/>
        <v>pics\\dis41.jpg</v>
      </c>
      <c r="AE66" s="22" t="str">
        <f t="array" aca="1" ref="AE66" ca="1">IF(G66="экспл",INDEX(total_visual_stym!$C$146:$C$209,(RANK(total_visual_stym!E146,total_visual_stym!$E$146:$E$209))),0)</f>
        <v>pics\\dis41.jpg</v>
      </c>
      <c r="AF66" s="22" t="str">
        <f t="shared" ref="AF66:AF74" si="30">AS66</f>
        <v/>
      </c>
      <c r="AI66" t="s">
        <v>67</v>
      </c>
      <c r="AO66">
        <f ca="1">RAND()</f>
        <v>0.55473896698787184</v>
      </c>
      <c r="AP66" t="str">
        <f ca="1">INDEX($AI$66:$AI$129,(RANK(AO66,$AO$66:$AO$129)))</f>
        <v>pics\\Kokos_8.jpg</v>
      </c>
      <c r="AR66" t="str">
        <f>IF(AH66="sound\\Ogorod",AP18,"")</f>
        <v/>
      </c>
      <c r="AS66" t="str">
        <f>IF(G66="импл_",AP66,"")</f>
        <v/>
      </c>
      <c r="AT66">
        <f t="shared" ref="AT66:AT129" ca="1" si="31">RAND()</f>
        <v>0.51924128229709232</v>
      </c>
      <c r="AU66" t="s">
        <v>697</v>
      </c>
      <c r="AV66" t="str">
        <f t="shared" ref="AV66:AV129" ca="1" si="32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_Испачкан_ли_он?</v>
      </c>
      <c r="BA66" t="e">
        <f>VLOOKUP(Q66,audio_list_stym!$B$2:$BQ$299,68,FALSE)</f>
        <v>#N/A</v>
      </c>
      <c r="BB66" t="str">
        <f t="shared" ref="BB66:BB129" si="33">IF(G66="экспл",AY66&amp;AX66&amp;"."&amp;AZ66,IF(G66="импл_",BA66&amp;AX66&amp;"?"))</f>
        <v>На_экране_XXXXX._Испачкан_ли_он?</v>
      </c>
      <c r="BC66">
        <f>A66</f>
        <v>1209</v>
      </c>
      <c r="BD66" cm="1">
        <f t="array" aca="1" ref="BD66" ca="1">INDEX(L66:L73,(RANK(AT2,$AT$2:$AT$9)))</f>
        <v>2091</v>
      </c>
      <c r="BE66" cm="1">
        <f t="array" aca="1" ref="BE66" ca="1">INDEX(BD74:BD89,(RANK(AT2,$AT$2:$AT$7)))</f>
        <v>2114</v>
      </c>
      <c r="BF66" cm="1">
        <f t="array" aca="1" ref="BF66" ca="1">INDEX(BD90:BD113,(RANK(AT2,$AT$2:$AT$17)))</f>
        <v>2141</v>
      </c>
      <c r="BG66" cm="1">
        <f t="array" aca="1" ref="BG66" ca="1">INDEX(BD114:BD129,(RANK(AT2,$AT$2:$AT$17)))</f>
        <v>2077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VLOOKUP(B67,audio_list_stym!$A$3:$BP$18,44,FALSE)</f>
        <v>17</v>
      </c>
      <c r="F67" t="str">
        <f>VLOOKUP(E67,metki!$A$2:$B$9,2,FALSE)</f>
        <v>экспл_новые_без_названия</v>
      </c>
      <c r="G67" t="str">
        <f t="shared" si="28"/>
        <v>экспл</v>
      </c>
      <c r="H67" t="str">
        <f>VLOOKUP(B67,audio_list_stym!$A$3:$AJ$18,12,FALSE)</f>
        <v>Gac</v>
      </c>
      <c r="I67" t="s">
        <v>689</v>
      </c>
      <c r="J67" t="str">
        <f t="shared" si="29"/>
        <v>Gac_2</v>
      </c>
      <c r="L67">
        <f>VLOOKUP(J67,total_visual_stym!$A$2:$D$129,2,FALSE)</f>
        <v>2090</v>
      </c>
      <c r="M67" t="str">
        <f>VLOOKUP(J67,total_visual_stym!$A$2:$D$129,3,FALSE)</f>
        <v>pics\\Gac_2.jpg</v>
      </c>
      <c r="N67">
        <f>VLOOKUP(J67,total_visual_stym!$A$1:$D$129,4,FALSE)</f>
        <v>211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122</v>
      </c>
      <c r="Z67" t="str">
        <f>IF(G67="экспл",VLOOKUP(J67,quest_экспл!$A$1:$N$129,12,FALSE),IF(G67="импл_",0,0))</f>
        <v>sound\\On_farshirovanniy.wav</v>
      </c>
      <c r="AA67" t="str">
        <f>IF(G67="экспл",VLOOKUP(J67,quest_экспл!$A$1:$N$129,14,FALSE),IF(G67="импл_",0,0))</f>
        <v>нет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2181</v>
      </c>
      <c r="AD67" t="str">
        <f t="shared" ref="AD67:AD74" ca="1" si="34">IF(ISTEXT(AE67),AE67,IF(ISTEXT(AF67),AF67,""))</f>
        <v>pics\\dis24.jpg</v>
      </c>
      <c r="AE67" s="22" t="str">
        <f t="array" aca="1" ref="AE67" ca="1">IF(G67="экспл",INDEX(total_visual_stym!$C$146:$C$209,(RANK(total_visual_stym!E147,total_visual_stym!$E$146:$E$209))),0)</f>
        <v>pics\\dis24.jpg</v>
      </c>
      <c r="AF67" s="22" t="str">
        <f t="shared" si="30"/>
        <v/>
      </c>
      <c r="AI67" t="s">
        <v>68</v>
      </c>
      <c r="AO67">
        <f t="shared" ref="AO67:AO129" ca="1" si="35">RAND()</f>
        <v>0.19655210942554913</v>
      </c>
      <c r="AP67" t="str">
        <f t="shared" ref="AP67:AP129" ca="1" si="36">INDEX($AI$66:$AI$129,(RANK(AO67,$AO$66:$AO$129)))</f>
        <v>pics\\Redis_4.jpg</v>
      </c>
      <c r="AR67" t="str">
        <f t="shared" ref="AR67:AR73" si="37">IF(AH67="sound\\Ogorod",AP19,"")</f>
        <v/>
      </c>
      <c r="AS67" t="str">
        <f t="shared" ref="AS67:AS73" si="38">IF(G67="импл_",AP67,"")</f>
        <v/>
      </c>
      <c r="AT67">
        <f t="shared" ca="1" si="31"/>
        <v>0.81487181353672156</v>
      </c>
      <c r="AU67" t="s">
        <v>697</v>
      </c>
      <c r="AV67" t="str">
        <f t="shared" ca="1" si="32"/>
        <v>sound\\Noviy_plod.wav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_Он_фаршированный?</v>
      </c>
      <c r="BA67" t="e">
        <f>VLOOKUP(Q67,audio_list_stym!$B$2:$BQ$299,68,FALSE)</f>
        <v>#N/A</v>
      </c>
      <c r="BB67" t="str">
        <f t="shared" si="33"/>
        <v>Посмотрите,_вот_XXXXX._Он_фаршированный?</v>
      </c>
      <c r="BD67" cm="1">
        <f t="array" aca="1" ref="BD67" ca="1">INDEX(L67:L74,(RANK(AT3,$AT$2:$AT$9)))</f>
        <v>2093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VLOOKUP(B68,audio_list_stym!$A$3:$BP$18,44,FALSE)</f>
        <v>17</v>
      </c>
      <c r="F68" t="str">
        <f>VLOOKUP(E68,metki!$A$2:$B$9,2,FALSE)</f>
        <v>экспл_новые_без_названия</v>
      </c>
      <c r="G68" t="str">
        <f t="shared" si="28"/>
        <v>экспл</v>
      </c>
      <c r="H68" t="str">
        <f>VLOOKUP(B68,audio_list_stym!$A$3:$AJ$18,12,FALSE)</f>
        <v>Gac</v>
      </c>
      <c r="I68" t="s">
        <v>690</v>
      </c>
      <c r="J68" t="str">
        <f t="shared" si="29"/>
        <v>Gac_3</v>
      </c>
      <c r="L68">
        <f>VLOOKUP(J68,total_visual_stym!$A$2:$D$129,2,FALSE)</f>
        <v>2091</v>
      </c>
      <c r="M68" t="str">
        <f>VLOOKUP(J68,total_visual_stym!$A$2:$D$129,3,FALSE)</f>
        <v>pics\\Gac_3.jpg</v>
      </c>
      <c r="N68">
        <f>VLOOKUP(J68,total_visual_stym!$A$1:$D$129,4,FALSE)</f>
        <v>211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123</v>
      </c>
      <c r="Z68" t="str">
        <f>IF(G68="экспл",VLOOKUP(J68,quest_экспл!$A$1:$N$129,12,FALSE),IF(G68="импл_",0,0))</f>
        <v>sound\\On_razrezanniy.wav</v>
      </c>
      <c r="AA68" t="str">
        <f>IF(G68="экспл",VLOOKUP(J68,quest_экспл!$A$1:$N$129,14,FALSE),IF(G68="импл_",0,0))</f>
        <v>да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2171</v>
      </c>
      <c r="AD68" t="str">
        <f t="shared" ca="1" si="34"/>
        <v>pics\\dis22.jpg</v>
      </c>
      <c r="AE68" s="22" t="str">
        <f t="array" aca="1" ref="AE68" ca="1">IF(G68="экспл",INDEX(total_visual_stym!$C$146:$C$209,(RANK(total_visual_stym!E148,total_visual_stym!$E$146:$E$209))),0)</f>
        <v>pics\\dis22.jpg</v>
      </c>
      <c r="AF68" s="22" t="str">
        <f t="shared" si="30"/>
        <v/>
      </c>
      <c r="AI68" t="s">
        <v>69</v>
      </c>
      <c r="AO68">
        <f t="shared" ca="1" si="35"/>
        <v>0.57091455535143476</v>
      </c>
      <c r="AP68" t="str">
        <f t="shared" ca="1" si="36"/>
        <v>pics\\Kokos_7.jpg</v>
      </c>
      <c r="AR68" t="str">
        <f t="shared" si="37"/>
        <v/>
      </c>
      <c r="AS68" t="str">
        <f t="shared" si="38"/>
        <v/>
      </c>
      <c r="AT68">
        <f t="shared" ca="1" si="31"/>
        <v>0.27693148758365327</v>
      </c>
      <c r="AU68" t="s">
        <v>697</v>
      </c>
      <c r="AV68" t="str">
        <f t="shared" ca="1" si="32"/>
        <v>sound\\Redkiy_plod.wav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_Он_разрезанный?</v>
      </c>
      <c r="BA68" t="e">
        <f>VLOOKUP(Q68,audio_list_stym!$B$2:$BQ$299,68,FALSE)</f>
        <v>#N/A</v>
      </c>
      <c r="BB68" t="str">
        <f t="shared" si="33"/>
        <v>Вот_XXXXX._Он_разрезанный?</v>
      </c>
      <c r="BD68" cm="1">
        <f t="array" aca="1" ref="BD68" ca="1">INDEX(L68:L75,(RANK(AT4,$AT$2:$AT$9)))</f>
        <v>2092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VLOOKUP(B69,audio_list_stym!$A$3:$BP$18,44,FALSE)</f>
        <v>17</v>
      </c>
      <c r="F69" t="str">
        <f>VLOOKUP(E69,metki!$A$2:$B$9,2,FALSE)</f>
        <v>экспл_новые_без_названия</v>
      </c>
      <c r="G69" t="str">
        <f t="shared" si="28"/>
        <v>экспл</v>
      </c>
      <c r="H69" t="str">
        <f>VLOOKUP(B69,audio_list_stym!$A$3:$AJ$18,12,FALSE)</f>
        <v>Gac</v>
      </c>
      <c r="I69" t="s">
        <v>691</v>
      </c>
      <c r="J69" t="str">
        <f t="shared" si="29"/>
        <v>Gac_4</v>
      </c>
      <c r="L69">
        <f>VLOOKUP(J69,total_visual_stym!$A$2:$D$129,2,FALSE)</f>
        <v>2092</v>
      </c>
      <c r="M69" t="str">
        <f>VLOOKUP(J69,total_visual_stym!$A$2:$D$129,3,FALSE)</f>
        <v>pics\\Gac_4.jpg</v>
      </c>
      <c r="N69">
        <f>VLOOKUP(J69,total_visual_stym!$A$1:$D$129,4,FALSE)</f>
        <v>211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124</v>
      </c>
      <c r="Z69" t="str">
        <f>IF(G69="экспл",VLOOKUP(J69,quest_экспл!$A$1:$N$129,12,FALSE),IF(G69="импл_",0,0))</f>
        <v>sound\\On_s_lepestkami.wav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2184</v>
      </c>
      <c r="AD69" t="str">
        <f t="shared" ca="1" si="34"/>
        <v>pics\\dis19.jpg</v>
      </c>
      <c r="AE69" s="22" t="str">
        <f t="array" aca="1" ref="AE69" ca="1">IF(G69="экспл",INDEX(total_visual_stym!$C$146:$C$209,(RANK(total_visual_stym!E149,total_visual_stym!$E$146:$E$209))),0)</f>
        <v>pics\\dis19.jpg</v>
      </c>
      <c r="AF69" s="22" t="str">
        <f t="shared" si="30"/>
        <v/>
      </c>
      <c r="AI69" t="s">
        <v>70</v>
      </c>
      <c r="AO69">
        <f t="shared" ca="1" si="35"/>
        <v>0.51990548450776763</v>
      </c>
      <c r="AP69" t="str">
        <f t="shared" ca="1" si="36"/>
        <v>pics\\Limon_4.jpg</v>
      </c>
      <c r="AR69" t="str">
        <f t="shared" si="37"/>
        <v/>
      </c>
      <c r="AS69" t="str">
        <f t="shared" si="38"/>
        <v/>
      </c>
      <c r="AT69">
        <f t="shared" ca="1" si="31"/>
        <v>1.172846173997677E-2</v>
      </c>
      <c r="AU69" t="s">
        <v>697</v>
      </c>
      <c r="AV69" t="str">
        <f t="shared" ca="1" si="32"/>
        <v>sound\\Redkiy_plod.wav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_Он_с_лепестками?</v>
      </c>
      <c r="BA69" t="e">
        <f>VLOOKUP(Q69,audio_list_stym!$B$2:$BQ$299,68,FALSE)</f>
        <v>#N/A</v>
      </c>
      <c r="BB69" t="str">
        <f t="shared" si="33"/>
        <v>Это_XXXXX._Он_с_лепестками?</v>
      </c>
      <c r="BD69" cm="1">
        <f t="array" aca="1" ref="BD69" ca="1">INDEX(L69:L76,(RANK(AT5,$AT$2:$AT$9)))</f>
        <v>2114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VLOOKUP(B70,audio_list_stym!$A$3:$BP$18,44,FALSE)</f>
        <v>17</v>
      </c>
      <c r="F70" t="str">
        <f>VLOOKUP(E70,metki!$A$2:$B$9,2,FALSE)</f>
        <v>экспл_новые_без_названия</v>
      </c>
      <c r="G70" t="str">
        <f t="shared" si="28"/>
        <v>экспл</v>
      </c>
      <c r="H70" t="str">
        <f>VLOOKUP(B70,audio_list_stym!$A$3:$AJ$18,12,FALSE)</f>
        <v>Gac</v>
      </c>
      <c r="I70" t="s">
        <v>692</v>
      </c>
      <c r="J70" t="str">
        <f t="shared" si="29"/>
        <v>Gac_5</v>
      </c>
      <c r="L70">
        <f>VLOOKUP(J70,total_visual_stym!$A$2:$D$129,2,FALSE)</f>
        <v>2093</v>
      </c>
      <c r="M70" t="str">
        <f>VLOOKUP(J70,total_visual_stym!$A$2:$D$129,3,FALSE)</f>
        <v>pics\\Gac_5.jpg</v>
      </c>
      <c r="N70">
        <f>VLOOKUP(J70,total_visual_stym!$A$1:$D$129,4,FALSE)</f>
        <v>211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125</v>
      </c>
      <c r="Z70" t="str">
        <f>IF(G70="экспл",VLOOKUP(J70,quest_экспл!$A$1:$N$129,12,FALSE),IF(G70="импл_",0,0))</f>
        <v>sound\\Kolyuchiy_li_on.wav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2183</v>
      </c>
      <c r="AD70" t="str">
        <f t="shared" ca="1" si="34"/>
        <v>pics\\dis18.jpg</v>
      </c>
      <c r="AE70" s="22" t="str">
        <f t="array" aca="1" ref="AE70" ca="1">IF(G70="экспл",INDEX(total_visual_stym!$C$146:$C$209,(RANK(total_visual_stym!E150,total_visual_stym!$E$146:$E$209))),0)</f>
        <v>pics\\dis18.jpg</v>
      </c>
      <c r="AF70" s="22" t="str">
        <f t="shared" si="30"/>
        <v/>
      </c>
      <c r="AI70" t="s">
        <v>71</v>
      </c>
      <c r="AO70">
        <f t="shared" ca="1" si="35"/>
        <v>0.72616340932185686</v>
      </c>
      <c r="AP70" t="str">
        <f t="shared" ca="1" si="36"/>
        <v>pics\\Goroh_5.jpg</v>
      </c>
      <c r="AR70" t="str">
        <f t="shared" si="37"/>
        <v/>
      </c>
      <c r="AS70" t="str">
        <f t="shared" si="38"/>
        <v/>
      </c>
      <c r="AT70">
        <f t="shared" ca="1" si="31"/>
        <v>0.4968404153133088</v>
      </c>
      <c r="AU70" t="s">
        <v>697</v>
      </c>
      <c r="AV70" t="str">
        <f t="shared" ca="1" si="32"/>
        <v>sound\\Noviy_plod.wav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_Колючий_ли_он?</v>
      </c>
      <c r="BA70" t="e">
        <f>VLOOKUP(Q70,audio_list_stym!$B$2:$BQ$299,68,FALSE)</f>
        <v>#N/A</v>
      </c>
      <c r="BB70" t="str">
        <f t="shared" si="33"/>
        <v>На_картинке_XXXXX._Колючий_ли_он?</v>
      </c>
      <c r="BD70" cm="1">
        <f t="array" aca="1" ref="BD70" ca="1">INDEX(L70:L77,(RANK(AT6,$AT$2:$AT$9)))</f>
        <v>2113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VLOOKUP(B71,audio_list_stym!$A$3:$BP$18,44,FALSE)</f>
        <v>17</v>
      </c>
      <c r="F71" t="str">
        <f>VLOOKUP(E71,metki!$A$2:$B$9,2,FALSE)</f>
        <v>экспл_новые_без_названия</v>
      </c>
      <c r="G71" t="str">
        <f t="shared" si="28"/>
        <v>экспл</v>
      </c>
      <c r="H71" t="str">
        <f>VLOOKUP(B71,audio_list_stym!$A$3:$AJ$18,12,FALSE)</f>
        <v>Gac</v>
      </c>
      <c r="I71" t="s">
        <v>693</v>
      </c>
      <c r="J71" t="str">
        <f t="shared" si="29"/>
        <v>Gac_6</v>
      </c>
      <c r="L71">
        <f>VLOOKUP(J71,total_visual_stym!$A$2:$D$129,2,FALSE)</f>
        <v>2094</v>
      </c>
      <c r="M71" t="str">
        <f>VLOOKUP(J71,total_visual_stym!$A$2:$D$129,3,FALSE)</f>
        <v>pics\\Gac_6.jpg</v>
      </c>
      <c r="N71">
        <f>VLOOKUP(J71,total_visual_stym!$A$1:$D$129,4,FALSE)</f>
        <v>211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126</v>
      </c>
      <c r="Z71" t="str">
        <f>IF(G71="экспл",VLOOKUP(J71,quest_экспл!$A$1:$N$129,12,FALSE),IF(G71="импл_",0,0))</f>
        <v>sound\\Oranzheviy_li_on.wav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2173</v>
      </c>
      <c r="AD71" t="str">
        <f t="shared" ca="1" si="34"/>
        <v>pics\\dis37.jpg</v>
      </c>
      <c r="AE71" s="22" t="str">
        <f t="array" aca="1" ref="AE71" ca="1">IF(G71="экспл",INDEX(total_visual_stym!$C$146:$C$209,(RANK(total_visual_stym!E151,total_visual_stym!$E$146:$E$209))),0)</f>
        <v>pics\\dis37.jpg</v>
      </c>
      <c r="AF71" s="22" t="str">
        <f t="shared" si="30"/>
        <v/>
      </c>
      <c r="AI71" t="s">
        <v>72</v>
      </c>
      <c r="AO71">
        <f t="shared" ca="1" si="35"/>
        <v>0.22593223922503336</v>
      </c>
      <c r="AP71" t="str">
        <f t="shared" ca="1" si="36"/>
        <v>pics\\Redis_3.jpg</v>
      </c>
      <c r="AR71" t="str">
        <f t="shared" si="37"/>
        <v/>
      </c>
      <c r="AS71" t="str">
        <f t="shared" si="38"/>
        <v/>
      </c>
      <c r="AT71">
        <f t="shared" ca="1" si="31"/>
        <v>0.60744993997175023</v>
      </c>
      <c r="AU71" t="s">
        <v>697</v>
      </c>
      <c r="AV71" t="str">
        <f t="shared" ca="1" si="32"/>
        <v>sound\\Noviy_plod.wav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_Оранжевый_ли_он?</v>
      </c>
      <c r="BA71" t="e">
        <f>VLOOKUP(Q71,audio_list_stym!$B$2:$BQ$299,68,FALSE)</f>
        <v>#N/A</v>
      </c>
      <c r="BB71" t="str">
        <f t="shared" si="33"/>
        <v>На_мониторе_XXXXX._Оранжевый_ли_он?</v>
      </c>
      <c r="BD71" cm="1">
        <f t="array" aca="1" ref="BD71" ca="1">INDEX(L71:L78,(RANK(AT7,$AT$2:$AT$9)))</f>
        <v>2094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VLOOKUP(B72,audio_list_stym!$A$3:$BP$18,44,FALSE)</f>
        <v>17</v>
      </c>
      <c r="F72" t="str">
        <f>VLOOKUP(E72,metki!$A$2:$B$9,2,FALSE)</f>
        <v>экспл_новые_без_названия</v>
      </c>
      <c r="G72" t="str">
        <f t="shared" si="28"/>
        <v>экспл</v>
      </c>
      <c r="H72" t="str">
        <f>VLOOKUP(B72,audio_list_stym!$A$3:$AJ$18,12,FALSE)</f>
        <v>Gac</v>
      </c>
      <c r="I72" t="s">
        <v>694</v>
      </c>
      <c r="J72" t="str">
        <f t="shared" si="29"/>
        <v>Gac_7</v>
      </c>
      <c r="L72">
        <f>VLOOKUP(J72,total_visual_stym!$A$2:$D$129,2,FALSE)</f>
        <v>2095</v>
      </c>
      <c r="M72" t="str">
        <f>VLOOKUP(J72,total_visual_stym!$A$2:$D$129,3,FALSE)</f>
        <v>pics\\Gac_7.jpg</v>
      </c>
      <c r="N72">
        <f>VLOOKUP(J72,total_visual_stym!$A$1:$D$129,4,FALSE)</f>
        <v>211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127</v>
      </c>
      <c r="Z72" t="str">
        <f>IF(G72="экспл",VLOOKUP(J72,quest_экспл!$A$1:$N$129,12,FALSE),IF(G72="импл_",0,0))</f>
        <v>sound\\On_zernistiy.wav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2225</v>
      </c>
      <c r="AD72" t="str">
        <f t="shared" ca="1" si="34"/>
        <v>pics\\dis9.jpg</v>
      </c>
      <c r="AE72" s="22" t="str">
        <f t="array" aca="1" ref="AE72" ca="1">IF(G72="экспл",INDEX(total_visual_stym!$C$146:$C$209,(RANK(total_visual_stym!E152,total_visual_stym!$E$146:$E$209))),0)</f>
        <v>pics\\dis9.jpg</v>
      </c>
      <c r="AF72" s="22" t="str">
        <f t="shared" si="30"/>
        <v/>
      </c>
      <c r="AI72" t="s">
        <v>73</v>
      </c>
      <c r="AO72">
        <f t="shared" ca="1" si="35"/>
        <v>0.88335036359678487</v>
      </c>
      <c r="AP72" t="str">
        <f t="shared" ca="1" si="36"/>
        <v>pics\\Finik_2.jpg</v>
      </c>
      <c r="AR72" t="str">
        <f t="shared" si="37"/>
        <v/>
      </c>
      <c r="AS72" t="str">
        <f t="shared" si="38"/>
        <v/>
      </c>
      <c r="AT72">
        <f t="shared" ca="1" si="31"/>
        <v>0.64301571497372911</v>
      </c>
      <c r="AU72" t="s">
        <v>697</v>
      </c>
      <c r="AV72" t="str">
        <f t="shared" ca="1" si="32"/>
        <v>sound\\Noviy_plod.wav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_Он_зернистый?</v>
      </c>
      <c r="BA72" t="e">
        <f>VLOOKUP(Q72,audio_list_stym!$B$2:$BQ$299,68,FALSE)</f>
        <v>#N/A</v>
      </c>
      <c r="BB72" t="str">
        <f t="shared" si="33"/>
        <v>Перед_Вами_XXXXX._Он_зернистый?</v>
      </c>
      <c r="BD72" cm="1">
        <f t="array" aca="1" ref="BD72" ca="1">INDEX(L72:L79,(RANK(AT8,$AT$2:$AT$9)))</f>
        <v>2118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VLOOKUP(B73,audio_list_stym!$A$3:$BP$18,44,FALSE)</f>
        <v>17</v>
      </c>
      <c r="F73" t="str">
        <f>VLOOKUP(E73,metki!$A$2:$B$9,2,FALSE)</f>
        <v>экспл_новые_без_названия</v>
      </c>
      <c r="G73" t="str">
        <f t="shared" si="28"/>
        <v>экспл</v>
      </c>
      <c r="H73" t="str">
        <f>VLOOKUP(B73,audio_list_stym!$A$3:$AJ$18,12,FALSE)</f>
        <v>Gac</v>
      </c>
      <c r="I73" t="s">
        <v>695</v>
      </c>
      <c r="J73" t="str">
        <f t="shared" si="29"/>
        <v>Gac_8</v>
      </c>
      <c r="L73">
        <f>VLOOKUP(J73,total_visual_stym!$A$2:$D$129,2,FALSE)</f>
        <v>2096</v>
      </c>
      <c r="M73" t="str">
        <f>VLOOKUP(J73,total_visual_stym!$A$2:$D$129,3,FALSE)</f>
        <v>pics\\Gac_8.jpg</v>
      </c>
      <c r="N73">
        <f>VLOOKUP(J73,total_visual_stym!$A$1:$D$129,4,FALSE)</f>
        <v>211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128</v>
      </c>
      <c r="Z73" t="str">
        <f>IF(G73="экспл",VLOOKUP(J73,quest_экспл!$A$1:$N$129,12,FALSE),IF(G73="импл_",0,0))</f>
        <v>sound\\Okruglya_li_on.wav</v>
      </c>
      <c r="AA73" t="str">
        <f>IF(G73="экспл",VLOOKUP(J73,quest_экспл!$A$1:$N$129,14,FALSE),IF(G73="импл_",0,0))</f>
        <v>да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2194</v>
      </c>
      <c r="AD73" t="str">
        <f t="shared" ca="1" si="34"/>
        <v>pics\\dis55.jpg</v>
      </c>
      <c r="AE73" s="22" t="str">
        <f t="array" aca="1" ref="AE73" ca="1">IF(G73="экспл",INDEX(total_visual_stym!$C$146:$C$209,(RANK(total_visual_stym!E153,total_visual_stym!$E$146:$E$209))),0)</f>
        <v>pics\\dis55.jpg</v>
      </c>
      <c r="AF73" s="22" t="str">
        <f t="shared" si="30"/>
        <v/>
      </c>
      <c r="AI73" t="s">
        <v>74</v>
      </c>
      <c r="AO73">
        <f t="shared" ca="1" si="35"/>
        <v>0.77287951189512916</v>
      </c>
      <c r="AP73" t="str">
        <f t="shared" ca="1" si="36"/>
        <v>pics\\Finik_7.jpg</v>
      </c>
      <c r="AR73" t="str">
        <f t="shared" si="37"/>
        <v/>
      </c>
      <c r="AS73" t="str">
        <f t="shared" si="38"/>
        <v/>
      </c>
      <c r="AT73">
        <f t="shared" ca="1" si="31"/>
        <v>0.49144931513104229</v>
      </c>
      <c r="AU73" t="s">
        <v>697</v>
      </c>
      <c r="AV73" t="str">
        <f t="shared" ca="1" si="32"/>
        <v>sound\\Noviy_plod.wav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_Округлый_ли_он?</v>
      </c>
      <c r="BA73" t="e">
        <f>VLOOKUP(Q73,audio_list_stym!$B$2:$BQ$299,68,FALSE)</f>
        <v>#N/A</v>
      </c>
      <c r="BB73" t="str">
        <f t="shared" si="33"/>
        <v>Вы_видите_XXXXX._Округлый_ли_он?</v>
      </c>
      <c r="BD73" cm="1">
        <f t="array" aca="1" ref="BD73" ca="1">INDEX(L73:L80,(RANK(AT9,$AT$2:$AT$9)))</f>
        <v>2117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VLOOKUP(B74,audio_list_stym!$A$3:$BP$18,44,FALSE)</f>
        <v>14</v>
      </c>
      <c r="F74" t="str">
        <f>VLOOKUP(E74,metki!$A$2:$B$9,2,FALSE)</f>
        <v>импл_новые_с_названием</v>
      </c>
      <c r="G74" t="str">
        <f t="shared" si="28"/>
        <v>импл_</v>
      </c>
      <c r="H74" t="str">
        <f>VLOOKUP(B74,audio_list_stym!$A$3:$AJ$18,12,FALSE)</f>
        <v>Noni</v>
      </c>
      <c r="I74" t="s">
        <v>688</v>
      </c>
      <c r="J74" t="str">
        <f t="shared" si="29"/>
        <v>Noni_1</v>
      </c>
      <c r="L74">
        <f>VLOOKUP(J74,total_visual_stym!$A$2:$D$129,2,FALSE)</f>
        <v>2113</v>
      </c>
      <c r="M74" t="str">
        <f>VLOOKUP(J74,total_visual_stym!$A$2:$D$129,3,FALSE)</f>
        <v>pics\\Noni_1.jpg</v>
      </c>
      <c r="N74">
        <f>VLOOKUP(J74,total_visual_stym!$A$1:$D$129,4,FALSE)</f>
        <v>212</v>
      </c>
      <c r="P74">
        <f>IF(G74="экспл",0,IF(G74="импл_",VLOOKUP(J74,quest_импл!$A$1:$J$129,7,FALSE),0))</f>
        <v>257</v>
      </c>
      <c r="Q74" t="str">
        <f>IF(G74="экспл",0,IF(G74="импл_",VLOOKUP(J74,quest_импл!$A$1:$J$129,8,FALSE),0))</f>
        <v>sound\\Beliy_li_vnutri.wav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2014</v>
      </c>
      <c r="AD74" t="str">
        <f t="shared" ca="1" si="34"/>
        <v>pics\\Finik_6.jpg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30"/>
        <v>pics\\Finik_6.jpg</v>
      </c>
      <c r="AI74" t="s">
        <v>76</v>
      </c>
      <c r="AO74">
        <f t="shared" ca="1" si="35"/>
        <v>0.78099339598087048</v>
      </c>
      <c r="AP74" t="str">
        <f t="shared" ca="1" si="36"/>
        <v>pics\\Finik_6.jpg</v>
      </c>
      <c r="AR74" t="str">
        <f>IF(AH74="sound\\Ogorod",AP2,"")</f>
        <v/>
      </c>
      <c r="AS74" t="str">
        <f ca="1">IF(G74="импл_",AP74,"")</f>
        <v>pics\\Finik_6.jpg</v>
      </c>
      <c r="AT74">
        <f t="shared" ca="1" si="31"/>
        <v>0.38241600575966528</v>
      </c>
      <c r="AU74" t="s">
        <v>697</v>
      </c>
      <c r="AV74" t="str">
        <f t="shared" ca="1" si="32"/>
        <v>sound\\Redkiy_plod.wav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_Белый_ли_внутри_</v>
      </c>
      <c r="BB74" t="str">
        <f t="shared" si="33"/>
        <v>_Белый_ли_внутри_БАРОХ?</v>
      </c>
      <c r="BC74">
        <f>A74</f>
        <v>1210</v>
      </c>
      <c r="BD74" cm="1">
        <f t="array" aca="1" ref="BD74" ca="1">INDEX($L$74:$L$81,(RANK(AT2,$AT$2:$AT$9)))</f>
        <v>2115</v>
      </c>
      <c r="BE74" cm="1">
        <f t="array" aca="1" ref="BE74" ca="1">INDEX(BD66:BD73,(RANK(AT3,$AT$2:$AT$9)))</f>
        <v>2114</v>
      </c>
      <c r="BF74" cm="1">
        <f t="array" aca="1" ref="BF74" ca="1">INDEX(BD82:BD105,(RANK(AT3,$AT$2:$AT$17)))</f>
        <v>2134</v>
      </c>
      <c r="BG74" cm="1">
        <f t="array" aca="1" ref="BG74" ca="1">INDEX(BD106:BD129,(RANK(AT3,$AT$2:$AT$9)))</f>
        <v>2071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VLOOKUP(B75,audio_list_stym!$A$3:$BP$18,44,FALSE)</f>
        <v>14</v>
      </c>
      <c r="F75" t="str">
        <f>VLOOKUP(E75,metki!$A$2:$B$9,2,FALSE)</f>
        <v>импл_новые_с_названием</v>
      </c>
      <c r="G75" t="str">
        <f t="shared" si="28"/>
        <v>импл_</v>
      </c>
      <c r="H75" t="str">
        <f>VLOOKUP(B75,audio_list_stym!$A$3:$AJ$18,12,FALSE)</f>
        <v>Noni</v>
      </c>
      <c r="I75" t="s">
        <v>689</v>
      </c>
      <c r="J75" t="str">
        <f t="shared" si="29"/>
        <v>Noni_2</v>
      </c>
      <c r="L75">
        <f>VLOOKUP(J75,total_visual_stym!$A$2:$D$129,2,FALSE)</f>
        <v>2114</v>
      </c>
      <c r="M75" t="str">
        <f>VLOOKUP(J75,total_visual_stym!$A$2:$D$129,3,FALSE)</f>
        <v>pics\\Noni_2.jpg</v>
      </c>
      <c r="N75">
        <f>VLOOKUP(J75,total_visual_stym!$A$1:$D$129,4,FALSE)</f>
        <v>212</v>
      </c>
      <c r="P75">
        <f>IF(G75="экспл",0,IF(G75="импл_",VLOOKUP(J75,quest_импл!$A$1:$J$129,7,FALSE),0))</f>
        <v>258</v>
      </c>
      <c r="Q75" t="str">
        <f>IF(G75="экспл",0,IF(G75="импл_",VLOOKUP(J75,quest_импл!$A$1:$J$129,8,FALSE),0))</f>
        <v>sound\\Rebristiy_li.wav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2018</v>
      </c>
      <c r="AD75" t="str">
        <f t="shared" ref="AD75:AD129" ca="1" si="39">IF(ISTEXT(AE75),AE75,IF(ISTEXT(AF75),AF75,""))</f>
        <v>pics\\Goroh_2.jpg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ref="AF75:AF129" ca="1" si="40">AS75</f>
        <v>pics\\Goroh_2.jpg</v>
      </c>
      <c r="AI75" t="s">
        <v>77</v>
      </c>
      <c r="AO75">
        <f t="shared" ca="1" si="35"/>
        <v>0.75797347696664852</v>
      </c>
      <c r="AP75" t="str">
        <f t="shared" ca="1" si="36"/>
        <v>pics\\Goroh_2.jpg</v>
      </c>
      <c r="AR75" t="str">
        <f t="shared" ref="AR75:AR97" si="41">IF(AH75="sound\\Ogorod",AP3,"")</f>
        <v/>
      </c>
      <c r="AS75" t="str">
        <f t="shared" ref="AS75:AS129" ca="1" si="42">IF(G75="импл_",AP75,"")</f>
        <v>pics\\Goroh_2.jpg</v>
      </c>
      <c r="AT75">
        <f t="shared" ca="1" si="31"/>
        <v>0.68646204021318213</v>
      </c>
      <c r="AU75" t="s">
        <v>697</v>
      </c>
      <c r="AV75" t="str">
        <f t="shared" ca="1" si="32"/>
        <v>sound\\Noviy_plod.wav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_Ребристый_ли_</v>
      </c>
      <c r="BB75" t="str">
        <f t="shared" si="33"/>
        <v>_Ребристый_ли_БАРОХ?</v>
      </c>
      <c r="BD75" cm="1">
        <f t="array" aca="1" ref="BD75" ca="1">INDEX($L$74:$L$81,(RANK(AT3,$AT$2:$AT$9)))</f>
        <v>2116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VLOOKUP(B76,audio_list_stym!$A$3:$BP$18,44,FALSE)</f>
        <v>14</v>
      </c>
      <c r="F76" t="str">
        <f>VLOOKUP(E76,metki!$A$2:$B$9,2,FALSE)</f>
        <v>импл_новые_с_названием</v>
      </c>
      <c r="G76" t="str">
        <f t="shared" si="28"/>
        <v>импл_</v>
      </c>
      <c r="H76" t="str">
        <f>VLOOKUP(B76,audio_list_stym!$A$3:$AJ$18,12,FALSE)</f>
        <v>Noni</v>
      </c>
      <c r="I76" t="s">
        <v>690</v>
      </c>
      <c r="J76" t="str">
        <f t="shared" si="29"/>
        <v>Noni_3</v>
      </c>
      <c r="L76">
        <f>VLOOKUP(J76,total_visual_stym!$A$2:$D$129,2,FALSE)</f>
        <v>2115</v>
      </c>
      <c r="M76" t="str">
        <f>VLOOKUP(J76,total_visual_stym!$A$2:$D$129,3,FALSE)</f>
        <v>pics\\Noni_3.jpg</v>
      </c>
      <c r="N76">
        <f>VLOOKUP(J76,total_visual_stym!$A$1:$D$129,4,FALSE)</f>
        <v>212</v>
      </c>
      <c r="P76">
        <f>IF(G76="экспл",0,IF(G76="импл_",VLOOKUP(J76,quest_импл!$A$1:$J$129,7,FALSE),0))</f>
        <v>259</v>
      </c>
      <c r="Q76" t="str">
        <f>IF(G76="экспл",0,IF(G76="импл_",VLOOKUP(J76,quest_импл!$A$1:$J$129,8,FALSE),0))</f>
        <v>sound\\Goluboy_li.wav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2030</v>
      </c>
      <c r="AD76" t="str">
        <f t="shared" ca="1" si="39"/>
        <v>pics\\Kokos_6.jpg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40"/>
        <v>pics\\Kokos_6.jpg</v>
      </c>
      <c r="AI76" t="s">
        <v>78</v>
      </c>
      <c r="AO76">
        <f t="shared" ca="1" si="35"/>
        <v>0.59282825468494849</v>
      </c>
      <c r="AP76" t="str">
        <f t="shared" ca="1" si="36"/>
        <v>pics\\Kokos_6.jpg</v>
      </c>
      <c r="AR76" t="str">
        <f t="shared" si="41"/>
        <v/>
      </c>
      <c r="AS76" t="str">
        <f t="shared" ca="1" si="42"/>
        <v>pics\\Kokos_6.jpg</v>
      </c>
      <c r="AT76">
        <f t="shared" ca="1" si="31"/>
        <v>0.35894597371668679</v>
      </c>
      <c r="AU76" t="s">
        <v>697</v>
      </c>
      <c r="AV76" t="str">
        <f t="shared" ca="1" si="32"/>
        <v>sound\\Redkiy_plod.wav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_Голубой_ли_</v>
      </c>
      <c r="BB76" t="str">
        <f t="shared" si="33"/>
        <v>_Голубой_ли_БАРОХ?</v>
      </c>
      <c r="BD76" cm="1">
        <f t="array" aca="1" ref="BD76" ca="1">INDEX($L$74:$L$81,(RANK(AT4,$AT$2:$AT$9)))</f>
        <v>2114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VLOOKUP(B77,audio_list_stym!$A$3:$BP$18,44,FALSE)</f>
        <v>14</v>
      </c>
      <c r="F77" t="str">
        <f>VLOOKUP(E77,metki!$A$2:$B$9,2,FALSE)</f>
        <v>импл_новые_с_названием</v>
      </c>
      <c r="G77" t="str">
        <f t="shared" si="28"/>
        <v>импл_</v>
      </c>
      <c r="H77" t="str">
        <f>VLOOKUP(B77,audio_list_stym!$A$3:$AJ$18,12,FALSE)</f>
        <v>Noni</v>
      </c>
      <c r="I77" t="s">
        <v>691</v>
      </c>
      <c r="J77" t="str">
        <f t="shared" si="29"/>
        <v>Noni_4</v>
      </c>
      <c r="L77">
        <f>VLOOKUP(J77,total_visual_stym!$A$2:$D$129,2,FALSE)</f>
        <v>2116</v>
      </c>
      <c r="M77" t="str">
        <f>VLOOKUP(J77,total_visual_stym!$A$2:$D$129,3,FALSE)</f>
        <v>pics\\Noni_4.jpg</v>
      </c>
      <c r="N77">
        <f>VLOOKUP(J77,total_visual_stym!$A$1:$D$129,4,FALSE)</f>
        <v>212</v>
      </c>
      <c r="P77">
        <f>IF(G77="экспл",0,IF(G77="импл_",VLOOKUP(J77,quest_импл!$A$1:$J$129,7,FALSE),0))</f>
        <v>260</v>
      </c>
      <c r="Q77" t="str">
        <f>IF(G77="экспл",0,IF(G77="импл_",VLOOKUP(J77,quest_импл!$A$1:$J$129,8,FALSE),0))</f>
        <v>sound\\S_bugorkami_li.wav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2027</v>
      </c>
      <c r="AD77" t="str">
        <f t="shared" ca="1" si="39"/>
        <v>pics\\Kokos_3.jpg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40"/>
        <v>pics\\Kokos_3.jpg</v>
      </c>
      <c r="AI77" t="s">
        <v>79</v>
      </c>
      <c r="AO77">
        <f t="shared" ca="1" si="35"/>
        <v>0.63440057862884613</v>
      </c>
      <c r="AP77" t="str">
        <f t="shared" ca="1" si="36"/>
        <v>pics\\Kokos_3.jpg</v>
      </c>
      <c r="AR77" t="str">
        <f t="shared" si="41"/>
        <v/>
      </c>
      <c r="AS77" t="str">
        <f t="shared" ca="1" si="42"/>
        <v>pics\\Kokos_3.jpg</v>
      </c>
      <c r="AT77">
        <f t="shared" ca="1" si="31"/>
        <v>0.4533692234899559</v>
      </c>
      <c r="AU77" t="s">
        <v>697</v>
      </c>
      <c r="AV77" t="str">
        <f t="shared" ca="1" si="32"/>
        <v>sound\\Noviy_plod.wav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_С_бугорками_ли_</v>
      </c>
      <c r="BB77" t="str">
        <f t="shared" si="33"/>
        <v>_С_бугорками_ли_БАРОХ?</v>
      </c>
      <c r="BD77" cm="1">
        <f t="array" aca="1" ref="BD77" ca="1">INDEX($L$74:$L$81,(RANK(AT5,$AT$2:$AT$9)))</f>
        <v>2119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VLOOKUP(B78,audio_list_stym!$A$3:$BP$18,44,FALSE)</f>
        <v>14</v>
      </c>
      <c r="F78" t="str">
        <f>VLOOKUP(E78,metki!$A$2:$B$9,2,FALSE)</f>
        <v>импл_новые_с_названием</v>
      </c>
      <c r="G78" t="str">
        <f t="shared" si="28"/>
        <v>импл_</v>
      </c>
      <c r="H78" t="str">
        <f>VLOOKUP(B78,audio_list_stym!$A$3:$AJ$18,12,FALSE)</f>
        <v>Noni</v>
      </c>
      <c r="I78" t="s">
        <v>692</v>
      </c>
      <c r="J78" t="str">
        <f t="shared" si="29"/>
        <v>Noni_5</v>
      </c>
      <c r="L78">
        <f>VLOOKUP(J78,total_visual_stym!$A$2:$D$129,2,FALSE)</f>
        <v>2117</v>
      </c>
      <c r="M78" t="str">
        <f>VLOOKUP(J78,total_visual_stym!$A$2:$D$129,3,FALSE)</f>
        <v>pics\\Noni_5.jpg</v>
      </c>
      <c r="N78">
        <f>VLOOKUP(J78,total_visual_stym!$A$1:$D$129,4,FALSE)</f>
        <v>212</v>
      </c>
      <c r="P78">
        <f>IF(G78="экспл",0,IF(G78="импл_",VLOOKUP(J78,quest_импл!$A$1:$J$129,7,FALSE),0))</f>
        <v>261</v>
      </c>
      <c r="Q78" t="str">
        <f>IF(G78="экспл",0,IF(G78="импл_",VLOOKUP(J78,quest_импл!$A$1:$J$129,8,FALSE),0))</f>
        <v>sound\\Ovalniy_li.wav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2005</v>
      </c>
      <c r="AD78" t="str">
        <f t="shared" ca="1" si="39"/>
        <v>pics\\Banan_5.jpg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40"/>
        <v>pics\\Banan_5.jpg</v>
      </c>
      <c r="AI78" t="s">
        <v>80</v>
      </c>
      <c r="AO78">
        <f t="shared" ca="1" si="35"/>
        <v>0.94529464750746584</v>
      </c>
      <c r="AP78" t="str">
        <f t="shared" ca="1" si="36"/>
        <v>pics\\Banan_5.jpg</v>
      </c>
      <c r="AR78" t="str">
        <f t="shared" si="41"/>
        <v/>
      </c>
      <c r="AS78" t="str">
        <f t="shared" ca="1" si="42"/>
        <v>pics\\Banan_5.jpg</v>
      </c>
      <c r="AT78">
        <f t="shared" ca="1" si="31"/>
        <v>0.92802539642405801</v>
      </c>
      <c r="AU78" t="s">
        <v>697</v>
      </c>
      <c r="AV78" t="str">
        <f t="shared" ca="1" si="32"/>
        <v>sound\\Noviy_plod.wav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_Овальный_ли_</v>
      </c>
      <c r="BB78" t="str">
        <f t="shared" si="33"/>
        <v>_Овальный_ли_БАРОХ?</v>
      </c>
      <c r="BD78" cm="1">
        <f t="array" aca="1" ref="BD78" ca="1">INDEX($L$74:$L$81,(RANK(AT6,$AT$2:$AT$9)))</f>
        <v>2117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VLOOKUP(B79,audio_list_stym!$A$3:$BP$18,44,FALSE)</f>
        <v>14</v>
      </c>
      <c r="F79" t="str">
        <f>VLOOKUP(E79,metki!$A$2:$B$9,2,FALSE)</f>
        <v>импл_новые_с_названием</v>
      </c>
      <c r="G79" t="str">
        <f t="shared" si="28"/>
        <v>импл_</v>
      </c>
      <c r="H79" t="str">
        <f>VLOOKUP(B79,audio_list_stym!$A$3:$AJ$18,12,FALSE)</f>
        <v>Noni</v>
      </c>
      <c r="I79" t="s">
        <v>693</v>
      </c>
      <c r="J79" t="str">
        <f t="shared" si="29"/>
        <v>Noni_6</v>
      </c>
      <c r="L79">
        <f>VLOOKUP(J79,total_visual_stym!$A$2:$D$129,2,FALSE)</f>
        <v>2118</v>
      </c>
      <c r="M79" t="str">
        <f>VLOOKUP(J79,total_visual_stym!$A$2:$D$129,3,FALSE)</f>
        <v>pics\\Noni_6.jpg</v>
      </c>
      <c r="N79">
        <f>VLOOKUP(J79,total_visual_stym!$A$1:$D$129,4,FALSE)</f>
        <v>212</v>
      </c>
      <c r="P79">
        <f>IF(G79="экспл",0,IF(G79="импл_",VLOOKUP(J79,quest_импл!$A$1:$J$129,7,FALSE),0))</f>
        <v>262</v>
      </c>
      <c r="Q79" t="str">
        <f>IF(G79="экспл",0,IF(G79="импл_",VLOOKUP(J79,quest_импл!$A$1:$J$129,8,FALSE),0))</f>
        <v>sound\\Zhidkiy_li.wav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2057</v>
      </c>
      <c r="AD79" t="str">
        <f t="shared" ca="1" si="39"/>
        <v>pics\\Tomat_1.jpg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40"/>
        <v>pics\\Tomat_1.jpg</v>
      </c>
      <c r="AI79" t="s">
        <v>81</v>
      </c>
      <c r="AO79">
        <f t="shared" ca="1" si="35"/>
        <v>0.12342385789036858</v>
      </c>
      <c r="AP79" t="str">
        <f t="shared" ca="1" si="36"/>
        <v>pics\\Tomat_1.jpg</v>
      </c>
      <c r="AR79" t="str">
        <f t="shared" si="41"/>
        <v/>
      </c>
      <c r="AS79" t="str">
        <f t="shared" ca="1" si="42"/>
        <v>pics\\Tomat_1.jpg</v>
      </c>
      <c r="AT79">
        <f t="shared" ca="1" si="31"/>
        <v>0.2550417250996716</v>
      </c>
      <c r="AU79" t="s">
        <v>697</v>
      </c>
      <c r="AV79" t="str">
        <f t="shared" ca="1" si="32"/>
        <v>sound\\Redkiy_plod.wav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_Жидкий_ли_</v>
      </c>
      <c r="BB79" t="str">
        <f t="shared" si="33"/>
        <v>_Жидкий_ли_БАРОХ?</v>
      </c>
      <c r="BD79" cm="1">
        <f t="array" aca="1" ref="BD79" ca="1">INDEX($L$74:$L$81,(RANK(AT7,$AT$2:$AT$9)))</f>
        <v>2113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VLOOKUP(B80,audio_list_stym!$A$3:$BP$18,44,FALSE)</f>
        <v>14</v>
      </c>
      <c r="F80" t="str">
        <f>VLOOKUP(E80,metki!$A$2:$B$9,2,FALSE)</f>
        <v>импл_новые_с_названием</v>
      </c>
      <c r="G80" t="str">
        <f t="shared" si="28"/>
        <v>импл_</v>
      </c>
      <c r="H80" t="str">
        <f>VLOOKUP(B80,audio_list_stym!$A$3:$AJ$18,12,FALSE)</f>
        <v>Noni</v>
      </c>
      <c r="I80" t="s">
        <v>694</v>
      </c>
      <c r="J80" t="str">
        <f t="shared" si="29"/>
        <v>Noni_7</v>
      </c>
      <c r="L80">
        <f>VLOOKUP(J80,total_visual_stym!$A$2:$D$129,2,FALSE)</f>
        <v>2119</v>
      </c>
      <c r="M80" t="str">
        <f>VLOOKUP(J80,total_visual_stym!$A$2:$D$129,3,FALSE)</f>
        <v>pics\\Noni_7.jpg</v>
      </c>
      <c r="N80">
        <f>VLOOKUP(J80,total_visual_stym!$A$1:$D$129,4,FALSE)</f>
        <v>212</v>
      </c>
      <c r="P80">
        <f>IF(G80="экспл",0,IF(G80="импл_",VLOOKUP(J80,quest_импл!$A$1:$J$129,7,FALSE),0))</f>
        <v>263</v>
      </c>
      <c r="Q80" t="str">
        <f>IF(G80="экспл",0,IF(G80="импл_",VLOOKUP(J80,quest_импл!$A$1:$J$129,8,FALSE),0))</f>
        <v>sound\\Lohmatiy_li.wav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2004</v>
      </c>
      <c r="AD80" t="str">
        <f t="shared" ca="1" si="39"/>
        <v>pics\\Banan_4.jpg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40"/>
        <v>pics\\Banan_4.jpg</v>
      </c>
      <c r="AI80" t="s">
        <v>82</v>
      </c>
      <c r="AO80">
        <f t="shared" ca="1" si="35"/>
        <v>0.97087171683045914</v>
      </c>
      <c r="AP80" t="str">
        <f t="shared" ca="1" si="36"/>
        <v>pics\\Banan_4.jpg</v>
      </c>
      <c r="AR80" t="str">
        <f t="shared" si="41"/>
        <v/>
      </c>
      <c r="AS80" t="str">
        <f t="shared" ca="1" si="42"/>
        <v>pics\\Banan_4.jpg</v>
      </c>
      <c r="AT80">
        <f t="shared" ca="1" si="31"/>
        <v>0.10369006362409494</v>
      </c>
      <c r="AU80" t="s">
        <v>697</v>
      </c>
      <c r="AV80" t="str">
        <f t="shared" ca="1" si="32"/>
        <v>sound\\Redkiy_plod.wav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_Лохматый_ли_</v>
      </c>
      <c r="BB80" t="str">
        <f t="shared" si="33"/>
        <v>_Лохматый_ли_БАРОХ?</v>
      </c>
      <c r="BD80" cm="1">
        <f t="array" aca="1" ref="BD80" ca="1">INDEX($L$74:$L$81,(RANK(AT8,$AT$2:$AT$9)))</f>
        <v>2120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VLOOKUP(B81,audio_list_stym!$A$3:$BP$18,44,FALSE)</f>
        <v>14</v>
      </c>
      <c r="F81" t="str">
        <f>VLOOKUP(E81,metki!$A$2:$B$9,2,FALSE)</f>
        <v>импл_новые_с_названием</v>
      </c>
      <c r="G81" t="str">
        <f t="shared" si="28"/>
        <v>импл_</v>
      </c>
      <c r="H81" t="str">
        <f>VLOOKUP(B81,audio_list_stym!$A$3:$AJ$18,12,FALSE)</f>
        <v>Noni</v>
      </c>
      <c r="I81" t="s">
        <v>695</v>
      </c>
      <c r="J81" t="str">
        <f t="shared" si="29"/>
        <v>Noni_8</v>
      </c>
      <c r="L81">
        <f>VLOOKUP(J81,total_visual_stym!$A$2:$D$129,2,FALSE)</f>
        <v>2120</v>
      </c>
      <c r="M81" t="str">
        <f>VLOOKUP(J81,total_visual_stym!$A$2:$D$129,3,FALSE)</f>
        <v>pics\\Noni_8.jpg</v>
      </c>
      <c r="N81">
        <f>VLOOKUP(J81,total_visual_stym!$A$1:$D$129,4,FALSE)</f>
        <v>212</v>
      </c>
      <c r="P81">
        <f>IF(G81="экспл",0,IF(G81="импл_",VLOOKUP(J81,quest_импл!$A$1:$J$129,7,FALSE),0))</f>
        <v>264</v>
      </c>
      <c r="Q81" t="str">
        <f>IF(G81="экспл",0,IF(G81="импл_",VLOOKUP(J81,quest_импл!$A$1:$J$129,8,FALSE),0))</f>
        <v>sound\\Zolotistiy_li.wav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2042</v>
      </c>
      <c r="AD81" t="str">
        <f t="shared" ca="1" si="39"/>
        <v>pics\\Peper_2.jpg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40"/>
        <v>pics\\Peper_2.jpg</v>
      </c>
      <c r="AI81" t="s">
        <v>83</v>
      </c>
      <c r="AO81">
        <f t="shared" ca="1" si="35"/>
        <v>0.35119239880450892</v>
      </c>
      <c r="AP81" t="str">
        <f t="shared" ca="1" si="36"/>
        <v>pics\\Peper_2.jpg</v>
      </c>
      <c r="AR81" t="str">
        <f t="shared" si="41"/>
        <v/>
      </c>
      <c r="AS81" t="str">
        <f t="shared" ca="1" si="42"/>
        <v>pics\\Peper_2.jpg</v>
      </c>
      <c r="AT81">
        <f t="shared" ca="1" si="31"/>
        <v>0.24283800914121079</v>
      </c>
      <c r="AU81" t="s">
        <v>697</v>
      </c>
      <c r="AV81" t="str">
        <f t="shared" ca="1" si="32"/>
        <v>sound\\Redkiy_plod.wav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_Золотистый_ли_</v>
      </c>
      <c r="BB81" t="str">
        <f t="shared" si="33"/>
        <v>_Золотистый_ли_БАРОХ?</v>
      </c>
      <c r="BD81" cm="1">
        <f t="array" aca="1" ref="BD81" ca="1">INDEX($L$74:$L$81,(RANK(AT9,$AT$2:$AT$9)))</f>
        <v>2118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VLOOKUP(B82,audio_list_stym!$A$3:$BP$18,44,FALSE)</f>
        <v>15</v>
      </c>
      <c r="F82" t="str">
        <f>VLOOKUP(E82,metki!$A$2:$B$9,2,FALSE)</f>
        <v>экспл_новые_с_названием</v>
      </c>
      <c r="G82" t="str">
        <f t="shared" si="28"/>
        <v>экспл</v>
      </c>
      <c r="H82" t="str">
        <f>VLOOKUP(B82,audio_list_stym!$A$3:$AJ$18,12,FALSE)</f>
        <v>Sapota</v>
      </c>
      <c r="I82" t="s">
        <v>688</v>
      </c>
      <c r="J82" t="str">
        <f t="shared" si="29"/>
        <v>Sapota_1</v>
      </c>
      <c r="L82">
        <f>VLOOKUP(J82,total_visual_stym!$A$2:$D$129,2,FALSE)</f>
        <v>2129</v>
      </c>
      <c r="M82" t="str">
        <f>VLOOKUP(J82,total_visual_stym!$A$2:$D$129,3,FALSE)</f>
        <v>pics\\Sapota_1.jpg</v>
      </c>
      <c r="N82">
        <f>VLOOKUP(J82,total_visual_stym!$A$1:$D$129,4,FALSE)</f>
        <v>213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137</v>
      </c>
      <c r="Z82" t="str">
        <f>IF(G82="экспл",VLOOKUP(J82,quest_экспл!$A$1:$N$129,12,FALSE),IF(G82="импл_",0,0))</f>
        <v>sound\\On_sharoobraxniy.wav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2232</v>
      </c>
      <c r="AD82" t="str">
        <f t="shared" ca="1" si="39"/>
        <v>pics\\dis13.jpg</v>
      </c>
      <c r="AE82" s="22" t="str">
        <f t="array" aca="1" ref="AE82" ca="1">IF(G82="экспл",INDEX(total_visual_stym!$C$146:$C$209,(RANK(total_visual_stym!E162,total_visual_stym!$E$146:$E$209))),0)</f>
        <v>pics\\dis13.jpg</v>
      </c>
      <c r="AF82" s="22" t="str">
        <f t="shared" si="40"/>
        <v/>
      </c>
      <c r="AI82" t="s">
        <v>84</v>
      </c>
      <c r="AO82">
        <f t="shared" ca="1" si="35"/>
        <v>0.34050418918894465</v>
      </c>
      <c r="AP82" t="str">
        <f t="shared" ca="1" si="36"/>
        <v>pics\\Peper_3.jpg</v>
      </c>
      <c r="AR82" t="str">
        <f t="shared" si="41"/>
        <v/>
      </c>
      <c r="AS82" t="str">
        <f t="shared" si="42"/>
        <v/>
      </c>
      <c r="AT82">
        <f t="shared" ca="1" si="31"/>
        <v>0.18239443862948446</v>
      </c>
      <c r="AU82" t="s">
        <v>697</v>
      </c>
      <c r="AV82" t="str">
        <f t="shared" ca="1" si="32"/>
        <v>sound\\Redkiy_plod.wav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_Он_шарообразный?</v>
      </c>
      <c r="BA82" t="e">
        <f>VLOOKUP(Q82,audio_list_stym!$B$2:$BQ$299,68,FALSE)</f>
        <v>#N/A</v>
      </c>
      <c r="BB82" t="str">
        <f t="shared" si="33"/>
        <v>На_экране_ЛИРОХ._Он_шарообразный?</v>
      </c>
      <c r="BC82">
        <f>A82</f>
        <v>1211</v>
      </c>
      <c r="BD82" cm="1">
        <f t="array" aca="1" ref="BD82" ca="1">INDEX($L$82:$L$89,(RANK(AT2,$AT$2:$AT$9)))</f>
        <v>2131</v>
      </c>
      <c r="BE82" cm="1">
        <f t="array" aca="1" ref="BE82" ca="1">INDEX(BD66:BD81,(RANK(AT4,$AT$2:$AT$17)))</f>
        <v>2092</v>
      </c>
      <c r="BF82" cm="1">
        <f t="array" aca="1" ref="BF82" ca="1">INDEX(BD90:BD105,(RANK(AT4,$AT$2:$AT$17)))</f>
        <v>2138</v>
      </c>
      <c r="BG82" cm="1">
        <f t="array" aca="1" ref="BG82" ca="1">INDEX(BD106:BD129,(RANK(AT4,$AT$2:$AT$9)))</f>
        <v>2068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VLOOKUP(B83,audio_list_stym!$A$3:$BP$18,44,FALSE)</f>
        <v>15</v>
      </c>
      <c r="F83" t="str">
        <f>VLOOKUP(E83,metki!$A$2:$B$9,2,FALSE)</f>
        <v>экспл_новые_с_названием</v>
      </c>
      <c r="G83" t="str">
        <f t="shared" si="28"/>
        <v>экспл</v>
      </c>
      <c r="H83" t="str">
        <f>VLOOKUP(B83,audio_list_stym!$A$3:$AJ$18,12,FALSE)</f>
        <v>Sapota</v>
      </c>
      <c r="I83" t="s">
        <v>689</v>
      </c>
      <c r="J83" t="str">
        <f t="shared" si="29"/>
        <v>Sapota_2</v>
      </c>
      <c r="L83">
        <f>VLOOKUP(J83,total_visual_stym!$A$2:$D$129,2,FALSE)</f>
        <v>2130</v>
      </c>
      <c r="M83" t="str">
        <f>VLOOKUP(J83,total_visual_stym!$A$2:$D$129,3,FALSE)</f>
        <v>pics\\Sapota_2.jpg</v>
      </c>
      <c r="N83">
        <f>VLOOKUP(J83,total_visual_stym!$A$1:$D$129,4,FALSE)</f>
        <v>213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138</v>
      </c>
      <c r="Z83" t="str">
        <f>IF(G83="экспл",VLOOKUP(J83,quest_экспл!$A$1:$N$129,12,FALSE),IF(G83="импл_",0,0))</f>
        <v>sound\\On_nadrezan.wav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2218</v>
      </c>
      <c r="AD83" t="str">
        <f t="shared" ca="1" si="39"/>
        <v>pics\\dis64.jpg</v>
      </c>
      <c r="AE83" s="22" t="str">
        <f t="array" aca="1" ref="AE83" ca="1">IF(G83="экспл",INDEX(total_visual_stym!$C$146:$C$209,(RANK(total_visual_stym!E163,total_visual_stym!$E$146:$E$209))),0)</f>
        <v>pics\\dis64.jpg</v>
      </c>
      <c r="AF83" s="22" t="str">
        <f t="shared" si="40"/>
        <v/>
      </c>
      <c r="AI83" t="s">
        <v>85</v>
      </c>
      <c r="AO83">
        <f t="shared" ca="1" si="35"/>
        <v>0.33550428178061131</v>
      </c>
      <c r="AP83" t="str">
        <f t="shared" ca="1" si="36"/>
        <v>pics\\Peper_4.jpg</v>
      </c>
      <c r="AR83" t="str">
        <f t="shared" si="41"/>
        <v/>
      </c>
      <c r="AS83" t="str">
        <f t="shared" si="42"/>
        <v/>
      </c>
      <c r="AT83">
        <f t="shared" ca="1" si="31"/>
        <v>0.51235508323614143</v>
      </c>
      <c r="AU83" t="s">
        <v>697</v>
      </c>
      <c r="AV83" t="str">
        <f t="shared" ca="1" si="32"/>
        <v>sound\\Noviy_plod.wav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_Он_надрезан?</v>
      </c>
      <c r="BA83" t="e">
        <f>VLOOKUP(Q83,audio_list_stym!$B$2:$BQ$299,68,FALSE)</f>
        <v>#N/A</v>
      </c>
      <c r="BB83" t="str">
        <f t="shared" si="33"/>
        <v>Посмотрите,_вот_ЛИРОХ._Он_надрезан?</v>
      </c>
      <c r="BD83" cm="1">
        <f t="array" aca="1" ref="BD83" ca="1">INDEX($L$82:$L$89,(RANK(AT3,$AT$2:$AT$9)))</f>
        <v>2132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VLOOKUP(B84,audio_list_stym!$A$3:$BP$18,44,FALSE)</f>
        <v>15</v>
      </c>
      <c r="F84" t="str">
        <f>VLOOKUP(E84,metki!$A$2:$B$9,2,FALSE)</f>
        <v>экспл_новые_с_названием</v>
      </c>
      <c r="G84" t="str">
        <f t="shared" si="28"/>
        <v>экспл</v>
      </c>
      <c r="H84" t="str">
        <f>VLOOKUP(B84,audio_list_stym!$A$3:$AJ$18,12,FALSE)</f>
        <v>Sapota</v>
      </c>
      <c r="I84" t="s">
        <v>690</v>
      </c>
      <c r="J84" t="str">
        <f t="shared" si="29"/>
        <v>Sapota_3</v>
      </c>
      <c r="L84">
        <f>VLOOKUP(J84,total_visual_stym!$A$2:$D$129,2,FALSE)</f>
        <v>2131</v>
      </c>
      <c r="M84" t="str">
        <f>VLOOKUP(J84,total_visual_stym!$A$2:$D$129,3,FALSE)</f>
        <v>pics\\Sapota_3.jpg</v>
      </c>
      <c r="N84">
        <f>VLOOKUP(J84,total_visual_stym!$A$1:$D$129,4,FALSE)</f>
        <v>213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139</v>
      </c>
      <c r="Z84" t="str">
        <f>IF(G84="экспл",VLOOKUP(J84,quest_экспл!$A$1:$N$129,12,FALSE),IF(G84="импл_",0,0))</f>
        <v>sound\\On_perekruchen.wav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2228</v>
      </c>
      <c r="AD84" t="str">
        <f t="shared" ca="1" si="39"/>
        <v>pics\\dis38.jpg</v>
      </c>
      <c r="AE84" s="22" t="str">
        <f t="array" aca="1" ref="AE84" ca="1">IF(G84="экспл",INDEX(total_visual_stym!$C$146:$C$209,(RANK(total_visual_stym!E164,total_visual_stym!$E$146:$E$209))),0)</f>
        <v>pics\\dis38.jpg</v>
      </c>
      <c r="AF84" s="22" t="str">
        <f t="shared" si="40"/>
        <v/>
      </c>
      <c r="AI84" t="s">
        <v>94</v>
      </c>
      <c r="AO84">
        <f t="shared" ca="1" si="35"/>
        <v>0.99150353928683355</v>
      </c>
      <c r="AP84" t="str">
        <f t="shared" ca="1" si="36"/>
        <v>pics\\Banan_2.jpg</v>
      </c>
      <c r="AR84" t="str">
        <f t="shared" si="41"/>
        <v/>
      </c>
      <c r="AS84" t="str">
        <f t="shared" si="42"/>
        <v/>
      </c>
      <c r="AT84">
        <f t="shared" ca="1" si="31"/>
        <v>0.2118405234768368</v>
      </c>
      <c r="AU84" t="s">
        <v>697</v>
      </c>
      <c r="AV84" t="str">
        <f t="shared" ca="1" si="32"/>
        <v>sound\\Redkiy_plod.wav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_Он_перекручен?</v>
      </c>
      <c r="BA84" t="e">
        <f>VLOOKUP(Q84,audio_list_stym!$B$2:$BQ$299,68,FALSE)</f>
        <v>#N/A</v>
      </c>
      <c r="BB84" t="str">
        <f t="shared" si="33"/>
        <v>Вот_ЛИРОХ._Он_перекручен?</v>
      </c>
      <c r="BD84" cm="1">
        <f t="array" aca="1" ref="BD84" ca="1">INDEX($L$82:$L$89,(RANK(AT4,$AT$2:$AT$9)))</f>
        <v>2130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VLOOKUP(B85,audio_list_stym!$A$3:$BP$18,44,FALSE)</f>
        <v>15</v>
      </c>
      <c r="F85" t="str">
        <f>VLOOKUP(E85,metki!$A$2:$B$9,2,FALSE)</f>
        <v>экспл_новые_с_названием</v>
      </c>
      <c r="G85" t="str">
        <f t="shared" si="28"/>
        <v>экспл</v>
      </c>
      <c r="H85" t="str">
        <f>VLOOKUP(B85,audio_list_stym!$A$3:$AJ$18,12,FALSE)</f>
        <v>Sapota</v>
      </c>
      <c r="I85" t="s">
        <v>691</v>
      </c>
      <c r="J85" t="str">
        <f t="shared" si="29"/>
        <v>Sapota_4</v>
      </c>
      <c r="L85">
        <f>VLOOKUP(J85,total_visual_stym!$A$2:$D$129,2,FALSE)</f>
        <v>2132</v>
      </c>
      <c r="M85" t="str">
        <f>VLOOKUP(J85,total_visual_stym!$A$2:$D$129,3,FALSE)</f>
        <v>pics\\Sapota_4.jpg</v>
      </c>
      <c r="N85">
        <f>VLOOKUP(J85,total_visual_stym!$A$1:$D$129,4,FALSE)</f>
        <v>213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140</v>
      </c>
      <c r="Z85" t="str">
        <f>IF(G85="экспл",VLOOKUP(J85,quest_экспл!$A$1:$N$129,12,FALSE),IF(G85="импл_",0,0))</f>
        <v>sound\\Sorvan_li_on.wav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2197</v>
      </c>
      <c r="AD85" t="str">
        <f t="shared" ca="1" si="39"/>
        <v>pics\\dis54.jpg</v>
      </c>
      <c r="AE85" s="22" t="str">
        <f t="array" aca="1" ref="AE85" ca="1">IF(G85="экспл",INDEX(total_visual_stym!$C$146:$C$209,(RANK(total_visual_stym!E165,total_visual_stym!$E$146:$E$209))),0)</f>
        <v>pics\\dis54.jpg</v>
      </c>
      <c r="AF85" s="22" t="str">
        <f t="shared" si="40"/>
        <v/>
      </c>
      <c r="AI85" t="s">
        <v>95</v>
      </c>
      <c r="AO85">
        <f t="shared" ca="1" si="35"/>
        <v>0.69803156266306277</v>
      </c>
      <c r="AP85" t="str">
        <f t="shared" ca="1" si="36"/>
        <v>pics\\Goroh_7.jpg</v>
      </c>
      <c r="AR85" t="str">
        <f t="shared" si="41"/>
        <v/>
      </c>
      <c r="AS85" t="str">
        <f t="shared" si="42"/>
        <v/>
      </c>
      <c r="AT85">
        <f t="shared" ca="1" si="31"/>
        <v>0.19370633355951361</v>
      </c>
      <c r="AU85" t="s">
        <v>697</v>
      </c>
      <c r="AV85" t="str">
        <f t="shared" ca="1" si="32"/>
        <v>sound\\Redkiy_plod.wav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_Сорван_ли_он?</v>
      </c>
      <c r="BA85" t="e">
        <f>VLOOKUP(Q85,audio_list_stym!$B$2:$BQ$299,68,FALSE)</f>
        <v>#N/A</v>
      </c>
      <c r="BB85" t="str">
        <f t="shared" si="33"/>
        <v>Это_ЛИРОХ._Сорван_ли_он?</v>
      </c>
      <c r="BD85" cm="1">
        <f t="array" aca="1" ref="BD85" ca="1">INDEX($L$82:$L$89,(RANK(AT5,$AT$2:$AT$9)))</f>
        <v>2135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VLOOKUP(B86,audio_list_stym!$A$3:$BP$18,44,FALSE)</f>
        <v>15</v>
      </c>
      <c r="F86" t="str">
        <f>VLOOKUP(E86,metki!$A$2:$B$9,2,FALSE)</f>
        <v>экспл_новые_с_названием</v>
      </c>
      <c r="G86" t="str">
        <f t="shared" si="28"/>
        <v>экспл</v>
      </c>
      <c r="H86" t="str">
        <f>VLOOKUP(B86,audio_list_stym!$A$3:$AJ$18,12,FALSE)</f>
        <v>Sapota</v>
      </c>
      <c r="I86" t="s">
        <v>692</v>
      </c>
      <c r="J86" t="str">
        <f t="shared" si="29"/>
        <v>Sapota_5</v>
      </c>
      <c r="L86">
        <f>VLOOKUP(J86,total_visual_stym!$A$2:$D$129,2,FALSE)</f>
        <v>2133</v>
      </c>
      <c r="M86" t="str">
        <f>VLOOKUP(J86,total_visual_stym!$A$2:$D$129,3,FALSE)</f>
        <v>pics\\Sapota_5.jpg</v>
      </c>
      <c r="N86">
        <f>VLOOKUP(J86,total_visual_stym!$A$1:$D$129,4,FALSE)</f>
        <v>213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141</v>
      </c>
      <c r="Z86" t="str">
        <f>IF(G86="экспл",VLOOKUP(J86,quest_экспл!$A$1:$N$129,12,FALSE),IF(G86="импл_",0,0))</f>
        <v>sound\\Spressovan_li_on.wav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2220</v>
      </c>
      <c r="AD86" t="str">
        <f t="shared" ca="1" si="39"/>
        <v>pics\\dis16.jpg</v>
      </c>
      <c r="AE86" s="22" t="str">
        <f t="array" aca="1" ref="AE86" ca="1">IF(G86="экспл",INDEX(total_visual_stym!$C$146:$C$209,(RANK(total_visual_stym!E166,total_visual_stym!$E$146:$E$209))),0)</f>
        <v>pics\\dis16.jpg</v>
      </c>
      <c r="AF86" s="22" t="str">
        <f t="shared" si="40"/>
        <v/>
      </c>
      <c r="AI86" t="s">
        <v>96</v>
      </c>
      <c r="AO86">
        <f t="shared" ca="1" si="35"/>
        <v>0.7532771865428326</v>
      </c>
      <c r="AP86" t="str">
        <f t="shared" ca="1" si="36"/>
        <v>pics\\Goroh_3.jpg</v>
      </c>
      <c r="AR86" t="str">
        <f t="shared" si="41"/>
        <v/>
      </c>
      <c r="AS86" t="str">
        <f t="shared" si="42"/>
        <v/>
      </c>
      <c r="AT86">
        <f t="shared" ca="1" si="31"/>
        <v>0.48278258420913311</v>
      </c>
      <c r="AU86" t="s">
        <v>697</v>
      </c>
      <c r="AV86" t="str">
        <f t="shared" ca="1" si="32"/>
        <v>sound\\Noviy_plod.wav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_Спрессован_ли_он?</v>
      </c>
      <c r="BA86" t="e">
        <f>VLOOKUP(Q86,audio_list_stym!$B$2:$BQ$299,68,FALSE)</f>
        <v>#N/A</v>
      </c>
      <c r="BB86" t="str">
        <f t="shared" si="33"/>
        <v>На_картинке_ЛИРОХ._Спрессован_ли_он?</v>
      </c>
      <c r="BD86" cm="1">
        <f t="array" aca="1" ref="BD86" ca="1">INDEX($L$82:$L$89,(RANK(AT6,$AT$2:$AT$9)))</f>
        <v>2133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VLOOKUP(B87,audio_list_stym!$A$3:$BP$18,44,FALSE)</f>
        <v>15</v>
      </c>
      <c r="F87" t="str">
        <f>VLOOKUP(E87,metki!$A$2:$B$9,2,FALSE)</f>
        <v>экспл_новые_с_названием</v>
      </c>
      <c r="G87" t="str">
        <f t="shared" si="28"/>
        <v>экспл</v>
      </c>
      <c r="H87" t="str">
        <f>VLOOKUP(B87,audio_list_stym!$A$3:$AJ$18,12,FALSE)</f>
        <v>Sapota</v>
      </c>
      <c r="I87" t="s">
        <v>693</v>
      </c>
      <c r="J87" t="str">
        <f t="shared" si="29"/>
        <v>Sapota_6</v>
      </c>
      <c r="L87">
        <f>VLOOKUP(J87,total_visual_stym!$A$2:$D$129,2,FALSE)</f>
        <v>2134</v>
      </c>
      <c r="M87" t="str">
        <f>VLOOKUP(J87,total_visual_stym!$A$2:$D$129,3,FALSE)</f>
        <v>pics\\Sapota_6.jpg</v>
      </c>
      <c r="N87">
        <f>VLOOKUP(J87,total_visual_stym!$A$1:$D$129,4,FALSE)</f>
        <v>213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142</v>
      </c>
      <c r="Z87" t="str">
        <f>IF(G87="экспл",VLOOKUP(J87,quest_экспл!$A$1:$N$129,12,FALSE),IF(G87="импл_",0,0))</f>
        <v>sound\\Zheltiy_li_on.wav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2179</v>
      </c>
      <c r="AD87" t="str">
        <f t="shared" ca="1" si="39"/>
        <v>pics\\dis20.jpg</v>
      </c>
      <c r="AE87" s="22" t="str">
        <f t="array" aca="1" ref="AE87" ca="1">IF(G87="экспл",INDEX(total_visual_stym!$C$146:$C$209,(RANK(total_visual_stym!E167,total_visual_stym!$E$146:$E$209))),0)</f>
        <v>pics\\dis20.jpg</v>
      </c>
      <c r="AF87" s="22" t="str">
        <f t="shared" si="40"/>
        <v/>
      </c>
      <c r="AI87" t="s">
        <v>97</v>
      </c>
      <c r="AO87">
        <f t="shared" ca="1" si="35"/>
        <v>0.59981001741563511</v>
      </c>
      <c r="AP87" t="str">
        <f t="shared" ca="1" si="36"/>
        <v>pics\\Kokos_5.jpg</v>
      </c>
      <c r="AR87" t="str">
        <f t="shared" si="41"/>
        <v/>
      </c>
      <c r="AS87" t="str">
        <f t="shared" si="42"/>
        <v/>
      </c>
      <c r="AT87">
        <f t="shared" ca="1" si="31"/>
        <v>0.37684946224583793</v>
      </c>
      <c r="AU87" t="s">
        <v>697</v>
      </c>
      <c r="AV87" t="str">
        <f t="shared" ca="1" si="32"/>
        <v>sound\\Redkiy_plod.wav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_Желтый_ли_он?</v>
      </c>
      <c r="BA87" t="e">
        <f>VLOOKUP(Q87,audio_list_stym!$B$2:$BQ$299,68,FALSE)</f>
        <v>#N/A</v>
      </c>
      <c r="BB87" t="str">
        <f t="shared" si="33"/>
        <v>На_мониторе_ЛИРОХ._Желтый_ли_он?</v>
      </c>
      <c r="BD87" cm="1">
        <f t="array" aca="1" ref="BD87" ca="1">INDEX($L$82:$L$89,(RANK(AT7,$AT$2:$AT$9)))</f>
        <v>2129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VLOOKUP(B88,audio_list_stym!$A$3:$BP$18,44,FALSE)</f>
        <v>15</v>
      </c>
      <c r="F88" t="str">
        <f>VLOOKUP(E88,metki!$A$2:$B$9,2,FALSE)</f>
        <v>экспл_новые_с_названием</v>
      </c>
      <c r="G88" t="str">
        <f t="shared" si="28"/>
        <v>экспл</v>
      </c>
      <c r="H88" t="str">
        <f>VLOOKUP(B88,audio_list_stym!$A$3:$AJ$18,12,FALSE)</f>
        <v>Sapota</v>
      </c>
      <c r="I88" t="s">
        <v>694</v>
      </c>
      <c r="J88" t="str">
        <f t="shared" si="29"/>
        <v>Sapota_7</v>
      </c>
      <c r="L88">
        <f>VLOOKUP(J88,total_visual_stym!$A$2:$D$129,2,FALSE)</f>
        <v>2135</v>
      </c>
      <c r="M88" t="str">
        <f>VLOOKUP(J88,total_visual_stym!$A$2:$D$129,3,FALSE)</f>
        <v>pics\\Sapota_7.jpg</v>
      </c>
      <c r="N88">
        <f>VLOOKUP(J88,total_visual_stym!$A$1:$D$129,4,FALSE)</f>
        <v>213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143</v>
      </c>
      <c r="Z88" t="str">
        <f>IF(G88="экспл",VLOOKUP(J88,quest_экспл!$A$1:$N$129,12,FALSE),IF(G88="импл_",0,0))</f>
        <v>sound\\Rovniy_li_on.wav</v>
      </c>
      <c r="AA88" t="str">
        <f>IF(G88="экспл",VLOOKUP(J88,quest_экспл!$A$1:$N$129,14,FALSE),IF(G88="импл_",0,0))</f>
        <v>да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2203</v>
      </c>
      <c r="AD88" t="str">
        <f t="shared" ca="1" si="39"/>
        <v>pics\\dis53.jpg</v>
      </c>
      <c r="AE88" s="22" t="str">
        <f t="array" aca="1" ref="AE88" ca="1">IF(G88="экспл",INDEX(total_visual_stym!$C$146:$C$209,(RANK(total_visual_stym!E168,total_visual_stym!$E$146:$E$209))),0)</f>
        <v>pics\\dis53.jpg</v>
      </c>
      <c r="AF88" s="22" t="str">
        <f t="shared" si="40"/>
        <v/>
      </c>
      <c r="AI88" t="s">
        <v>98</v>
      </c>
      <c r="AO88">
        <f t="shared" ca="1" si="35"/>
        <v>0.67508413668320655</v>
      </c>
      <c r="AP88" t="str">
        <f t="shared" ca="1" si="36"/>
        <v>pics\\Goroh_8.jpg</v>
      </c>
      <c r="AR88" t="str">
        <f t="shared" si="41"/>
        <v/>
      </c>
      <c r="AS88" t="str">
        <f t="shared" si="42"/>
        <v/>
      </c>
      <c r="AT88">
        <f t="shared" ca="1" si="31"/>
        <v>0.66551037050739814</v>
      </c>
      <c r="AU88" t="s">
        <v>697</v>
      </c>
      <c r="AV88" t="str">
        <f t="shared" ca="1" si="32"/>
        <v>sound\\Noviy_plod.wav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_Ровный_ли_он?</v>
      </c>
      <c r="BA88" t="e">
        <f>VLOOKUP(Q88,audio_list_stym!$B$2:$BQ$299,68,FALSE)</f>
        <v>#N/A</v>
      </c>
      <c r="BB88" t="str">
        <f t="shared" si="33"/>
        <v>Перед_Вами_ЛИРОХ._Ровный_ли_он?</v>
      </c>
      <c r="BD88" cm="1">
        <f t="array" aca="1" ref="BD88" ca="1">INDEX($L$82:$L$89,(RANK(AT8,$AT$2:$AT$9)))</f>
        <v>2136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VLOOKUP(B89,audio_list_stym!$A$3:$BP$18,44,FALSE)</f>
        <v>15</v>
      </c>
      <c r="F89" t="str">
        <f>VLOOKUP(E89,metki!$A$2:$B$9,2,FALSE)</f>
        <v>экспл_новые_с_названием</v>
      </c>
      <c r="G89" t="str">
        <f t="shared" si="28"/>
        <v>экспл</v>
      </c>
      <c r="H89" t="str">
        <f>VLOOKUP(B89,audio_list_stym!$A$3:$AJ$18,12,FALSE)</f>
        <v>Sapota</v>
      </c>
      <c r="I89" t="s">
        <v>695</v>
      </c>
      <c r="J89" t="str">
        <f t="shared" si="29"/>
        <v>Sapota_8</v>
      </c>
      <c r="L89">
        <f>VLOOKUP(J89,total_visual_stym!$A$2:$D$129,2,FALSE)</f>
        <v>2136</v>
      </c>
      <c r="M89" t="str">
        <f>VLOOKUP(J89,total_visual_stym!$A$2:$D$129,3,FALSE)</f>
        <v>pics\\Sapota_8.jpg</v>
      </c>
      <c r="N89">
        <f>VLOOKUP(J89,total_visual_stym!$A$1:$D$129,4,FALSE)</f>
        <v>213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144</v>
      </c>
      <c r="Z89" t="str">
        <f>IF(G89="экспл",VLOOKUP(J89,quest_экспл!$A$1:$N$129,12,FALSE),IF(G89="импл_",0,0))</f>
        <v>sound\\On_imeet_shipi.wav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2207</v>
      </c>
      <c r="AD89" t="str">
        <f t="shared" ca="1" si="39"/>
        <v>pics\\dis44.jpg</v>
      </c>
      <c r="AE89" s="22" t="str">
        <f t="array" aca="1" ref="AE89" ca="1">IF(G89="экспл",INDEX(total_visual_stym!$C$146:$C$209,(RANK(total_visual_stym!E169,total_visual_stym!$E$146:$E$209))),0)</f>
        <v>pics\\dis44.jpg</v>
      </c>
      <c r="AF89" s="22" t="str">
        <f t="shared" si="40"/>
        <v/>
      </c>
      <c r="AI89" t="s">
        <v>99</v>
      </c>
      <c r="AO89">
        <f t="shared" ca="1" si="35"/>
        <v>0.54520196038921898</v>
      </c>
      <c r="AP89" t="str">
        <f t="shared" ca="1" si="36"/>
        <v>pics\\Limon_2.jpg</v>
      </c>
      <c r="AR89" t="str">
        <f t="shared" si="41"/>
        <v/>
      </c>
      <c r="AS89" t="str">
        <f t="shared" si="42"/>
        <v/>
      </c>
      <c r="AT89">
        <f t="shared" ca="1" si="31"/>
        <v>0.22826588765406741</v>
      </c>
      <c r="AU89" t="s">
        <v>697</v>
      </c>
      <c r="AV89" t="str">
        <f t="shared" ca="1" si="32"/>
        <v>sound\\Redkiy_plod.wav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_Он_имеет_шипы?</v>
      </c>
      <c r="BA89" t="e">
        <f>VLOOKUP(Q89,audio_list_stym!$B$2:$BQ$299,68,FALSE)</f>
        <v>#N/A</v>
      </c>
      <c r="BB89" t="str">
        <f t="shared" si="33"/>
        <v>Вы_видите_ЛИРОХ._Он_имеет_шипы?</v>
      </c>
      <c r="BD89" cm="1">
        <f t="array" aca="1" ref="BD89" ca="1">INDEX($L$82:$L$89,(RANK(AT9,$AT$2:$AT$9)))</f>
        <v>2134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VLOOKUP(B90,audio_list_stym!$A$3:$BP$18,44,FALSE)</f>
        <v>16</v>
      </c>
      <c r="F90" t="str">
        <f>VLOOKUP(E90,metki!$A$2:$B$9,2,FALSE)</f>
        <v>импл_новые_без_названия</v>
      </c>
      <c r="G90" t="str">
        <f t="shared" si="28"/>
        <v>импл_</v>
      </c>
      <c r="H90" t="str">
        <f>VLOOKUP(B90,audio_list_stym!$A$3:$AJ$18,12,FALSE)</f>
        <v>Tamanid</v>
      </c>
      <c r="I90" t="s">
        <v>688</v>
      </c>
      <c r="J90" t="str">
        <f t="shared" si="29"/>
        <v>Tamanid_1</v>
      </c>
      <c r="L90">
        <f>VLOOKUP(J90,total_visual_stym!$A$2:$D$129,2,FALSE)</f>
        <v>2137</v>
      </c>
      <c r="M90" t="str">
        <f>VLOOKUP(J90,total_visual_stym!$A$2:$D$129,3,FALSE)</f>
        <v>pics\\Tamanid_1.jpg</v>
      </c>
      <c r="N90">
        <f>VLOOKUP(J90,total_visual_stym!$A$1:$D$129,4,FALSE)</f>
        <v>214</v>
      </c>
      <c r="P90">
        <f>IF(G90="экспл",0,IF(G90="импл_",VLOOKUP(J90,quest_импл!$A$1:$J$129,7,FALSE),0))</f>
        <v>273</v>
      </c>
      <c r="Q90" t="str">
        <f>IF(G90="экспл",0,IF(G90="импл_",VLOOKUP(J90,quest_импл!$A$1:$J$129,8,FALSE),0))</f>
        <v>sound\\Krasnovatiy_li.wav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2006</v>
      </c>
      <c r="AD90" t="str">
        <f t="shared" ca="1" si="39"/>
        <v>pics\\Banan_6.jpg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40"/>
        <v>pics\\Banan_6.jpg</v>
      </c>
      <c r="AI90" t="s">
        <v>100</v>
      </c>
      <c r="AO90">
        <f t="shared" ca="1" si="35"/>
        <v>0.93574846180404381</v>
      </c>
      <c r="AP90" t="str">
        <f t="shared" ca="1" si="36"/>
        <v>pics\\Banan_6.jpg</v>
      </c>
      <c r="AR90" t="str">
        <f t="shared" si="41"/>
        <v/>
      </c>
      <c r="AS90" t="str">
        <f t="shared" ca="1" si="42"/>
        <v>pics\\Banan_6.jpg</v>
      </c>
      <c r="AT90">
        <f t="shared" ca="1" si="31"/>
        <v>0.48487227933817934</v>
      </c>
      <c r="AU90" t="s">
        <v>697</v>
      </c>
      <c r="AV90" t="str">
        <f t="shared" ca="1" si="32"/>
        <v>sound\\Noviy_plod.wav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_Красноватый_ли_</v>
      </c>
      <c r="BB90" t="str">
        <f t="shared" si="33"/>
        <v>_Красноватый_ли_XXXXX?</v>
      </c>
      <c r="BC90">
        <f>A90</f>
        <v>1212</v>
      </c>
      <c r="BD90" cm="1">
        <f t="array" aca="1" ref="BD90" ca="1">INDEX($L$90:$L$97,(RANK(AT2,$AT$2:$AT$9)))</f>
        <v>2139</v>
      </c>
      <c r="BE90" cm="1">
        <f t="array" aca="1" ref="BE90" ca="1">INDEX(BD66:BD81,(RANK(AT5,$AT$2:$AT$17)))</f>
        <v>2117</v>
      </c>
      <c r="BF90" cm="1">
        <f t="array" aca="1" ref="BF90" ca="1">INDEX(BD98:BD113,(RANK(AT5,$AT$2:$AT$17)))</f>
        <v>2069</v>
      </c>
      <c r="BG90" cm="1">
        <f t="array" aca="1" ref="BG90" ca="1">INDEX(BD114:BD129,(RANK(AT5,$AT$2:$AT$9)))</f>
        <v>2080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VLOOKUP(B91,audio_list_stym!$A$3:$BP$18,44,FALSE)</f>
        <v>16</v>
      </c>
      <c r="F91" t="str">
        <f>VLOOKUP(E91,metki!$A$2:$B$9,2,FALSE)</f>
        <v>импл_новые_без_названия</v>
      </c>
      <c r="G91" t="str">
        <f t="shared" si="28"/>
        <v>импл_</v>
      </c>
      <c r="H91" t="str">
        <f>VLOOKUP(B91,audio_list_stym!$A$3:$AJ$18,12,FALSE)</f>
        <v>Tamanid</v>
      </c>
      <c r="I91" t="s">
        <v>689</v>
      </c>
      <c r="J91" t="str">
        <f t="shared" si="29"/>
        <v>Tamanid_2</v>
      </c>
      <c r="L91">
        <f>VLOOKUP(J91,total_visual_stym!$A$2:$D$129,2,FALSE)</f>
        <v>2138</v>
      </c>
      <c r="M91" t="str">
        <f>VLOOKUP(J91,total_visual_stym!$A$2:$D$129,3,FALSE)</f>
        <v>pics\\Tamanid_2.jpg</v>
      </c>
      <c r="N91">
        <f>VLOOKUP(J91,total_visual_stym!$A$1:$D$129,4,FALSE)</f>
        <v>214</v>
      </c>
      <c r="P91">
        <f>IF(G91="экспл",0,IF(G91="импл_",VLOOKUP(J91,quest_импл!$A$1:$J$129,7,FALSE),0))</f>
        <v>274</v>
      </c>
      <c r="Q91" t="str">
        <f>IF(G91="экспл",0,IF(G91="импл_",VLOOKUP(J91,quest_импл!$A$1:$J$129,8,FALSE),0))</f>
        <v>sound\\Izognut_li.wav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2056</v>
      </c>
      <c r="AD91" t="str">
        <f t="shared" ca="1" si="39"/>
        <v>pics\\Redis_8.jpg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40"/>
        <v>pics\\Redis_8.jpg</v>
      </c>
      <c r="AI91" t="s">
        <v>101</v>
      </c>
      <c r="AO91">
        <f t="shared" ca="1" si="35"/>
        <v>0.12600961485363438</v>
      </c>
      <c r="AP91" t="str">
        <f t="shared" ca="1" si="36"/>
        <v>pics\\Redis_8.jpg</v>
      </c>
      <c r="AR91" t="str">
        <f t="shared" si="41"/>
        <v/>
      </c>
      <c r="AS91" t="str">
        <f t="shared" ca="1" si="42"/>
        <v>pics\\Redis_8.jpg</v>
      </c>
      <c r="AT91">
        <f t="shared" ca="1" si="31"/>
        <v>0.67238443854804386</v>
      </c>
      <c r="AU91" t="s">
        <v>697</v>
      </c>
      <c r="AV91" t="str">
        <f t="shared" ca="1" si="32"/>
        <v>sound\\Noviy_plod.wav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_Изогнут_ли_</v>
      </c>
      <c r="BB91" t="str">
        <f t="shared" si="33"/>
        <v>_Изогнут_ли_XXXXX?</v>
      </c>
      <c r="BD91" cm="1">
        <f t="array" aca="1" ref="BD91" ca="1">INDEX($L$90:$L$97,(RANK(AT3,$AT$2:$AT$9)))</f>
        <v>2140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VLOOKUP(B92,audio_list_stym!$A$3:$BP$18,44,FALSE)</f>
        <v>16</v>
      </c>
      <c r="F92" t="str">
        <f>VLOOKUP(E92,metki!$A$2:$B$9,2,FALSE)</f>
        <v>импл_новые_без_названия</v>
      </c>
      <c r="G92" t="str">
        <f t="shared" si="28"/>
        <v>импл_</v>
      </c>
      <c r="H92" t="str">
        <f>VLOOKUP(B92,audio_list_stym!$A$3:$AJ$18,12,FALSE)</f>
        <v>Tamanid</v>
      </c>
      <c r="I92" t="s">
        <v>690</v>
      </c>
      <c r="J92" t="str">
        <f t="shared" si="29"/>
        <v>Tamanid_3</v>
      </c>
      <c r="L92">
        <f>VLOOKUP(J92,total_visual_stym!$A$2:$D$129,2,FALSE)</f>
        <v>2139</v>
      </c>
      <c r="M92" t="str">
        <f>VLOOKUP(J92,total_visual_stym!$A$2:$D$129,3,FALSE)</f>
        <v>pics\\Tamanid_3.jpg</v>
      </c>
      <c r="N92">
        <f>VLOOKUP(J92,total_visual_stym!$A$1:$D$129,4,FALSE)</f>
        <v>214</v>
      </c>
      <c r="P92">
        <f>IF(G92="экспл",0,IF(G92="импл_",VLOOKUP(J92,quest_импл!$A$1:$J$129,7,FALSE),0))</f>
        <v>275</v>
      </c>
      <c r="Q92" t="str">
        <f>IF(G92="экспл",0,IF(G92="импл_",VLOOKUP(J92,quest_импл!$A$1:$J$129,8,FALSE),0))</f>
        <v>sound\\Barhatistiy_li.wav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да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2022</v>
      </c>
      <c r="AD92" t="str">
        <f t="shared" ca="1" si="39"/>
        <v>pics\\Goroh_6.jpg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40"/>
        <v>pics\\Goroh_6.jpg</v>
      </c>
      <c r="AI92" t="s">
        <v>102</v>
      </c>
      <c r="AO92">
        <f t="shared" ca="1" si="35"/>
        <v>0.7101339743467211</v>
      </c>
      <c r="AP92" t="str">
        <f t="shared" ca="1" si="36"/>
        <v>pics\\Goroh_6.jpg</v>
      </c>
      <c r="AR92" t="str">
        <f t="shared" si="41"/>
        <v/>
      </c>
      <c r="AS92" t="str">
        <f t="shared" ca="1" si="42"/>
        <v>pics\\Goroh_6.jpg</v>
      </c>
      <c r="AT92">
        <f t="shared" ca="1" si="31"/>
        <v>0.18307499813171479</v>
      </c>
      <c r="AU92" t="s">
        <v>697</v>
      </c>
      <c r="AV92" t="str">
        <f t="shared" ca="1" si="32"/>
        <v>sound\\Redkiy_plod.wav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_Бархатистый_ли_</v>
      </c>
      <c r="BB92" t="str">
        <f t="shared" si="33"/>
        <v>_Бархатистый_ли_XXXXX?</v>
      </c>
      <c r="BD92" cm="1">
        <f t="array" aca="1" ref="BD92" ca="1">INDEX($L$90:$L$97,(RANK(AT4,$AT$2:$AT$9)))</f>
        <v>2138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VLOOKUP(B93,audio_list_stym!$A$3:$BP$18,44,FALSE)</f>
        <v>16</v>
      </c>
      <c r="F93" t="str">
        <f>VLOOKUP(E93,metki!$A$2:$B$9,2,FALSE)</f>
        <v>импл_новые_без_названия</v>
      </c>
      <c r="G93" t="str">
        <f t="shared" si="28"/>
        <v>импл_</v>
      </c>
      <c r="H93" t="str">
        <f>VLOOKUP(B93,audio_list_stym!$A$3:$AJ$18,12,FALSE)</f>
        <v>Tamanid</v>
      </c>
      <c r="I93" t="s">
        <v>691</v>
      </c>
      <c r="J93" t="str">
        <f t="shared" si="29"/>
        <v>Tamanid_4</v>
      </c>
      <c r="L93">
        <f>VLOOKUP(J93,total_visual_stym!$A$2:$D$129,2,FALSE)</f>
        <v>2140</v>
      </c>
      <c r="M93" t="str">
        <f>VLOOKUP(J93,total_visual_stym!$A$2:$D$129,3,FALSE)</f>
        <v>pics\\Tamanid_4.jpg</v>
      </c>
      <c r="N93">
        <f>VLOOKUP(J93,total_visual_stym!$A$1:$D$129,4,FALSE)</f>
        <v>214</v>
      </c>
      <c r="P93">
        <f>IF(G93="экспл",0,IF(G93="импл_",VLOOKUP(J93,quest_импл!$A$1:$J$129,7,FALSE),0))</f>
        <v>276</v>
      </c>
      <c r="Q93" t="str">
        <f>IF(G93="экспл",0,IF(G93="импл_",VLOOKUP(J93,quest_импл!$A$1:$J$129,8,FALSE),0))</f>
        <v>sound\\Odnotonniy_li.wav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2058</v>
      </c>
      <c r="AD93" t="str">
        <f t="shared" ca="1" si="39"/>
        <v>pics\\Tomat_2.jpg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40"/>
        <v>pics\\Tomat_2.jpg</v>
      </c>
      <c r="AI93" t="s">
        <v>103</v>
      </c>
      <c r="AO93">
        <f t="shared" ca="1" si="35"/>
        <v>0.10477407040964426</v>
      </c>
      <c r="AP93" t="str">
        <f t="shared" ca="1" si="36"/>
        <v>pics\\Tomat_2.jpg</v>
      </c>
      <c r="AR93" t="str">
        <f t="shared" si="41"/>
        <v/>
      </c>
      <c r="AS93" t="str">
        <f t="shared" ca="1" si="42"/>
        <v>pics\\Tomat_2.jpg</v>
      </c>
      <c r="AT93">
        <f t="shared" ca="1" si="31"/>
        <v>0.60854197105487007</v>
      </c>
      <c r="AU93" t="s">
        <v>697</v>
      </c>
      <c r="AV93" t="str">
        <f t="shared" ca="1" si="32"/>
        <v>sound\\Noviy_plod.wav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_Однотонный_ли_</v>
      </c>
      <c r="BB93" t="str">
        <f t="shared" si="33"/>
        <v>_Однотонный_ли_XXXXX?</v>
      </c>
      <c r="BD93" cm="1">
        <f t="array" aca="1" ref="BD93" ca="1">INDEX($L$90:$L$97,(RANK(AT5,$AT$2:$AT$9)))</f>
        <v>2143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VLOOKUP(B94,audio_list_stym!$A$3:$BP$18,44,FALSE)</f>
        <v>16</v>
      </c>
      <c r="F94" t="str">
        <f>VLOOKUP(E94,metki!$A$2:$B$9,2,FALSE)</f>
        <v>импл_новые_без_названия</v>
      </c>
      <c r="G94" t="str">
        <f t="shared" si="28"/>
        <v>импл_</v>
      </c>
      <c r="H94" t="str">
        <f>VLOOKUP(B94,audio_list_stym!$A$3:$AJ$18,12,FALSE)</f>
        <v>Tamanid</v>
      </c>
      <c r="I94" t="s">
        <v>692</v>
      </c>
      <c r="J94" t="str">
        <f t="shared" si="29"/>
        <v>Tamanid_5</v>
      </c>
      <c r="L94">
        <f>VLOOKUP(J94,total_visual_stym!$A$2:$D$129,2,FALSE)</f>
        <v>2141</v>
      </c>
      <c r="M94" t="str">
        <f>VLOOKUP(J94,total_visual_stym!$A$2:$D$129,3,FALSE)</f>
        <v>pics\\Tamanid_5.jpg</v>
      </c>
      <c r="N94">
        <f>VLOOKUP(J94,total_visual_stym!$A$1:$D$129,4,FALSE)</f>
        <v>214</v>
      </c>
      <c r="P94">
        <f>IF(G94="экспл",0,IF(G94="импл_",VLOOKUP(J94,quest_импл!$A$1:$J$129,7,FALSE),0))</f>
        <v>277</v>
      </c>
      <c r="Q94" t="str">
        <f>IF(G94="экспл",0,IF(G94="импл_",VLOOKUP(J94,quest_импл!$A$1:$J$129,8,FALSE),0))</f>
        <v>sound\\Prozrachniy_li.wav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2049</v>
      </c>
      <c r="AD94" t="str">
        <f t="shared" ca="1" si="39"/>
        <v>pics\\Redis_1.jpg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40"/>
        <v>pics\\Redis_1.jpg</v>
      </c>
      <c r="AI94" t="s">
        <v>104</v>
      </c>
      <c r="AO94">
        <f t="shared" ca="1" si="35"/>
        <v>0.2789148575810102</v>
      </c>
      <c r="AP94" t="str">
        <f t="shared" ca="1" si="36"/>
        <v>pics\\Redis_1.jpg</v>
      </c>
      <c r="AR94" t="str">
        <f t="shared" si="41"/>
        <v/>
      </c>
      <c r="AS94" t="str">
        <f t="shared" ca="1" si="42"/>
        <v>pics\\Redis_1.jpg</v>
      </c>
      <c r="AT94">
        <f t="shared" ca="1" si="31"/>
        <v>0.95702912453810352</v>
      </c>
      <c r="AU94" t="s">
        <v>697</v>
      </c>
      <c r="AV94" t="str">
        <f t="shared" ca="1" si="32"/>
        <v>sound\\Noviy_plod.wav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_Прозрачный_ли_</v>
      </c>
      <c r="BB94" t="str">
        <f t="shared" si="33"/>
        <v>_Прозрачный_ли_XXXXX?</v>
      </c>
      <c r="BD94" cm="1">
        <f t="array" aca="1" ref="BD94" ca="1">INDEX($L$90:$L$97,(RANK(AT6,$AT$2:$AT$9)))</f>
        <v>2141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VLOOKUP(B95,audio_list_stym!$A$3:$BP$18,44,FALSE)</f>
        <v>16</v>
      </c>
      <c r="F95" t="str">
        <f>VLOOKUP(E95,metki!$A$2:$B$9,2,FALSE)</f>
        <v>импл_новые_без_названия</v>
      </c>
      <c r="G95" t="str">
        <f t="shared" si="28"/>
        <v>импл_</v>
      </c>
      <c r="H95" t="str">
        <f>VLOOKUP(B95,audio_list_stym!$A$3:$AJ$18,12,FALSE)</f>
        <v>Tamanid</v>
      </c>
      <c r="I95" t="s">
        <v>693</v>
      </c>
      <c r="J95" t="str">
        <f t="shared" si="29"/>
        <v>Tamanid_6</v>
      </c>
      <c r="L95">
        <f>VLOOKUP(J95,total_visual_stym!$A$2:$D$129,2,FALSE)</f>
        <v>2142</v>
      </c>
      <c r="M95" t="str">
        <f>VLOOKUP(J95,total_visual_stym!$A$2:$D$129,3,FALSE)</f>
        <v>pics\\Tamanid_6.jpg</v>
      </c>
      <c r="N95">
        <f>VLOOKUP(J95,total_visual_stym!$A$1:$D$129,4,FALSE)</f>
        <v>214</v>
      </c>
      <c r="P95">
        <f>IF(G95="экспл",0,IF(G95="импл_",VLOOKUP(J95,quest_импл!$A$1:$J$129,7,FALSE),0))</f>
        <v>278</v>
      </c>
      <c r="Q95" t="str">
        <f>IF(G95="экспл",0,IF(G95="импл_",VLOOKUP(J95,quest_импл!$A$1:$J$129,8,FALSE),0))</f>
        <v>sound\\Izmelchen_li.wav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2045</v>
      </c>
      <c r="AD95" t="str">
        <f t="shared" ca="1" si="39"/>
        <v>pics\\Peper_5.jpg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40"/>
        <v>pics\\Peper_5.jpg</v>
      </c>
      <c r="AI95" t="s">
        <v>105</v>
      </c>
      <c r="AO95">
        <f t="shared" ca="1" si="35"/>
        <v>0.33217549526277224</v>
      </c>
      <c r="AP95" t="str">
        <f t="shared" ca="1" si="36"/>
        <v>pics\\Peper_5.jpg</v>
      </c>
      <c r="AR95" t="str">
        <f t="shared" si="41"/>
        <v/>
      </c>
      <c r="AS95" t="str">
        <f t="shared" ca="1" si="42"/>
        <v>pics\\Peper_5.jpg</v>
      </c>
      <c r="AT95">
        <f t="shared" ca="1" si="31"/>
        <v>0.98700158339091471</v>
      </c>
      <c r="AU95" t="s">
        <v>697</v>
      </c>
      <c r="AV95" t="str">
        <f t="shared" ca="1" si="32"/>
        <v>sound\\Noviy_plod.wav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_Измельчен_ли_</v>
      </c>
      <c r="BB95" t="str">
        <f t="shared" si="33"/>
        <v>_Измельчен_ли_XXXXX?</v>
      </c>
      <c r="BD95" cm="1">
        <f t="array" aca="1" ref="BD95" ca="1">INDEX($L$90:$L$97,(RANK(AT7,$AT$2:$AT$9)))</f>
        <v>2137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VLOOKUP(B96,audio_list_stym!$A$3:$BP$18,44,FALSE)</f>
        <v>16</v>
      </c>
      <c r="F96" t="str">
        <f>VLOOKUP(E96,metki!$A$2:$B$9,2,FALSE)</f>
        <v>импл_новые_без_названия</v>
      </c>
      <c r="G96" t="str">
        <f t="shared" si="28"/>
        <v>импл_</v>
      </c>
      <c r="H96" t="str">
        <f>VLOOKUP(B96,audio_list_stym!$A$3:$AJ$18,12,FALSE)</f>
        <v>Tamanid</v>
      </c>
      <c r="I96" t="s">
        <v>694</v>
      </c>
      <c r="J96" t="str">
        <f t="shared" si="29"/>
        <v>Tamanid_7</v>
      </c>
      <c r="L96">
        <f>VLOOKUP(J96,total_visual_stym!$A$2:$D$129,2,FALSE)</f>
        <v>2143</v>
      </c>
      <c r="M96" t="str">
        <f>VLOOKUP(J96,total_visual_stym!$A$2:$D$129,3,FALSE)</f>
        <v>pics\\Tamanid_7.jpg</v>
      </c>
      <c r="N96">
        <f>VLOOKUP(J96,total_visual_stym!$A$1:$D$129,4,FALSE)</f>
        <v>214</v>
      </c>
      <c r="P96">
        <f>IF(G96="экспл",0,IF(G96="импл_",VLOOKUP(J96,quest_импл!$A$1:$J$129,7,FALSE),0))</f>
        <v>279</v>
      </c>
      <c r="Q96" t="str">
        <f>IF(G96="экспл",0,IF(G96="импл_",VLOOKUP(J96,quest_импл!$A$1:$J$129,8,FALSE),0))</f>
        <v>sound\\Cvetushiy_li.wav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2013</v>
      </c>
      <c r="AD96" t="str">
        <f t="shared" ca="1" si="39"/>
        <v>pics\\Finik_5.jpg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40"/>
        <v>pics\\Finik_5.jpg</v>
      </c>
      <c r="AI96" t="s">
        <v>106</v>
      </c>
      <c r="AO96">
        <f t="shared" ca="1" si="35"/>
        <v>0.86298913757735496</v>
      </c>
      <c r="AP96" t="str">
        <f t="shared" ca="1" si="36"/>
        <v>pics\\Finik_5.jpg</v>
      </c>
      <c r="AR96" t="str">
        <f t="shared" si="41"/>
        <v/>
      </c>
      <c r="AS96" t="str">
        <f t="shared" ca="1" si="42"/>
        <v>pics\\Finik_5.jpg</v>
      </c>
      <c r="AT96">
        <f t="shared" ca="1" si="31"/>
        <v>0.16878367542581107</v>
      </c>
      <c r="AU96" t="s">
        <v>697</v>
      </c>
      <c r="AV96" t="str">
        <f t="shared" ca="1" si="32"/>
        <v>sound\\Redkiy_plod.wav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_Цветущий_ли_</v>
      </c>
      <c r="BB96" t="str">
        <f t="shared" si="33"/>
        <v>_Цветущий_ли_XXXXX?</v>
      </c>
      <c r="BD96" cm="1">
        <f t="array" aca="1" ref="BD96" ca="1">INDEX($L$90:$L$97,(RANK(AT8,$AT$2:$AT$9)))</f>
        <v>2144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VLOOKUP(B97,audio_list_stym!$A$3:$BP$18,44,FALSE)</f>
        <v>16</v>
      </c>
      <c r="F97" t="str">
        <f>VLOOKUP(E97,metki!$A$2:$B$9,2,FALSE)</f>
        <v>импл_новые_без_названия</v>
      </c>
      <c r="G97" t="str">
        <f t="shared" si="28"/>
        <v>импл_</v>
      </c>
      <c r="H97" t="str">
        <f>VLOOKUP(B97,audio_list_stym!$A$3:$AJ$18,12,FALSE)</f>
        <v>Tamanid</v>
      </c>
      <c r="I97" t="s">
        <v>695</v>
      </c>
      <c r="J97" t="str">
        <f t="shared" si="29"/>
        <v>Tamanid_8</v>
      </c>
      <c r="L97">
        <f>VLOOKUP(J97,total_visual_stym!$A$2:$D$129,2,FALSE)</f>
        <v>2144</v>
      </c>
      <c r="M97" t="str">
        <f>VLOOKUP(J97,total_visual_stym!$A$2:$D$129,3,FALSE)</f>
        <v>pics\\Tamanid_8.jpg</v>
      </c>
      <c r="N97">
        <f>VLOOKUP(J97,total_visual_stym!$A$1:$D$129,4,FALSE)</f>
        <v>214</v>
      </c>
      <c r="P97">
        <f>IF(G97="экспл",0,IF(G97="импл_",VLOOKUP(J97,quest_импл!$A$1:$J$129,7,FALSE),0))</f>
        <v>280</v>
      </c>
      <c r="Q97" t="str">
        <f>IF(G97="экспл",0,IF(G97="импл_",VLOOKUP(J97,quest_импл!$A$1:$J$129,8,FALSE),0))</f>
        <v>sound\\Skruchen_li.wav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2025</v>
      </c>
      <c r="AD97" t="str">
        <f t="shared" ca="1" si="39"/>
        <v>pics\\Kokos_1.jpg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40"/>
        <v>pics\\Kokos_1.jpg</v>
      </c>
      <c r="AI97" t="s">
        <v>107</v>
      </c>
      <c r="AO97">
        <f t="shared" ca="1" si="35"/>
        <v>0.66799947349099531</v>
      </c>
      <c r="AP97" t="str">
        <f t="shared" ca="1" si="36"/>
        <v>pics\\Kokos_1.jpg</v>
      </c>
      <c r="AR97" t="str">
        <f t="shared" si="41"/>
        <v/>
      </c>
      <c r="AS97" t="str">
        <f t="shared" ca="1" si="42"/>
        <v>pics\\Kokos_1.jpg</v>
      </c>
      <c r="AT97">
        <f t="shared" ca="1" si="31"/>
        <v>0.13850711022849616</v>
      </c>
      <c r="AU97" t="s">
        <v>697</v>
      </c>
      <c r="AV97" t="str">
        <f t="shared" ca="1" si="32"/>
        <v>sound\\Redkiy_plod.wav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_Скручен_ли_</v>
      </c>
      <c r="BB97" t="str">
        <f t="shared" si="33"/>
        <v>_Скручен_ли_XXXXX?</v>
      </c>
      <c r="BD97" cm="1">
        <f t="array" aca="1" ref="BD97" ca="1">INDEX($L$90:$L$97,(RANK(AT9,$AT$2:$AT$9)))</f>
        <v>2142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VLOOKUP(B98,audio_list_stym!$A$3:$BP$18,44,FALSE)</f>
        <v>17</v>
      </c>
      <c r="F98" t="str">
        <f>VLOOKUP(E98,metki!$A$2:$B$9,2,FALSE)</f>
        <v>экспл_новые_без_названия</v>
      </c>
      <c r="G98" t="str">
        <f t="shared" si="28"/>
        <v>экспл</v>
      </c>
      <c r="H98" t="str">
        <f>VLOOKUP(B98,audio_list_stym!$A$3:$AJ$18,12,FALSE)</f>
        <v>ZF</v>
      </c>
      <c r="I98" t="s">
        <v>688</v>
      </c>
      <c r="J98" t="str">
        <f t="shared" si="29"/>
        <v>ZF_1</v>
      </c>
      <c r="L98">
        <f>VLOOKUP(J98,total_visual_stym!$A$2:$D$129,2,FALSE)</f>
        <v>2145</v>
      </c>
      <c r="M98" t="str">
        <f>VLOOKUP(J98,total_visual_stym!$A$2:$D$129,3,FALSE)</f>
        <v>pics\\ZF_1.jpg</v>
      </c>
      <c r="N98">
        <f>VLOOKUP(J98,total_visual_stym!$A$1:$D$129,4,FALSE)</f>
        <v>215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153</v>
      </c>
      <c r="Z98" t="str">
        <f>IF(G98="экспл",VLOOKUP(J98,quest_экспл!$A$1:$N$129,12,FALSE),IF(G98="импл_",0,0))</f>
        <v>sound\\On_s_chashuykami.wav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2204</v>
      </c>
      <c r="AD98" t="str">
        <f t="shared" ca="1" si="39"/>
        <v>pics\\dis52.jpg</v>
      </c>
      <c r="AE98" s="22" t="str">
        <f t="array" aca="1" ref="AE98" ca="1">IF(G98="экспл",INDEX(total_visual_stym!$C$146:$C$209,(RANK(total_visual_stym!E178,total_visual_stym!$E$146:$E$209))),0)</f>
        <v>pics\\dis52.jpg</v>
      </c>
      <c r="AF98" s="22" t="str">
        <f t="shared" si="40"/>
        <v/>
      </c>
      <c r="AI98" t="s">
        <v>108</v>
      </c>
      <c r="AO98">
        <f t="shared" ca="1" si="35"/>
        <v>0.73758780048356631</v>
      </c>
      <c r="AP98" t="str">
        <f t="shared" ca="1" si="36"/>
        <v>pics\\Goroh_4.jpg</v>
      </c>
      <c r="AR98" t="str">
        <f>IF(AH98="sound\\Ogorod",AP26,"")</f>
        <v/>
      </c>
      <c r="AS98" t="str">
        <f t="shared" si="42"/>
        <v/>
      </c>
      <c r="AT98">
        <f t="shared" ca="1" si="31"/>
        <v>0.54399495427987443</v>
      </c>
      <c r="AU98" t="s">
        <v>697</v>
      </c>
      <c r="AV98" t="str">
        <f t="shared" ca="1" si="32"/>
        <v>sound\\Noviy_plod.wav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_Он_с_чешуйками?</v>
      </c>
      <c r="BA98" t="e">
        <f>VLOOKUP(Q98,audio_list_stym!$B$2:$BQ$299,68,FALSE)</f>
        <v>#N/A</v>
      </c>
      <c r="BB98" t="str">
        <f t="shared" si="33"/>
        <v>На_экране_XXXXX._Он_с_чешуйками?</v>
      </c>
      <c r="BC98">
        <f>A98</f>
        <v>1213</v>
      </c>
      <c r="BD98" cm="1">
        <f t="array" aca="1" ref="BD98" ca="1">INDEX($L$98:$L$105,(RANK(AT2,$AT$2:$AT$9)))</f>
        <v>2147</v>
      </c>
      <c r="BE98" cm="1">
        <f t="array" aca="1" ref="BE98" ca="1">INDEX(BD66:BD81,(RANK(AT6,$AT$2:$AT$9)))</f>
        <v>2113</v>
      </c>
      <c r="BF98" cm="1">
        <f t="array" aca="1" ref="BF98" ca="1">INDEX(BD82:BD97,(RANK(AT6,$AT$2:$AT$9)))</f>
        <v>2133</v>
      </c>
      <c r="BG98" cm="1">
        <f t="array" aca="1" ref="BG98" ca="1">INDEX(BD106:BD129,(RANK(AT6,$AT$2:$AT$17)))</f>
        <v>2075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VLOOKUP(B99,audio_list_stym!$A$3:$BP$18,44,FALSE)</f>
        <v>17</v>
      </c>
      <c r="F99" t="str">
        <f>VLOOKUP(E99,metki!$A$2:$B$9,2,FALSE)</f>
        <v>экспл_новые_без_названия</v>
      </c>
      <c r="G99" t="str">
        <f t="shared" si="28"/>
        <v>экспл</v>
      </c>
      <c r="H99" t="str">
        <f>VLOOKUP(B99,audio_list_stym!$A$3:$AJ$18,12,FALSE)</f>
        <v>ZF</v>
      </c>
      <c r="I99" t="s">
        <v>689</v>
      </c>
      <c r="J99" t="str">
        <f t="shared" si="29"/>
        <v>ZF_2</v>
      </c>
      <c r="L99">
        <f>VLOOKUP(J99,total_visual_stym!$A$2:$D$129,2,FALSE)</f>
        <v>2146</v>
      </c>
      <c r="M99" t="str">
        <f>VLOOKUP(J99,total_visual_stym!$A$2:$D$129,3,FALSE)</f>
        <v>pics\\ZF_2.jpg</v>
      </c>
      <c r="N99">
        <f>VLOOKUP(J99,total_visual_stym!$A$1:$D$129,4,FALSE)</f>
        <v>215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154</v>
      </c>
      <c r="Z99" t="str">
        <f>IF(G99="экспл",VLOOKUP(J99,quest_экспл!$A$1:$N$129,12,FALSE),IF(G99="импл_",0,0))</f>
        <v>sound\\On_rozoviy.wav</v>
      </c>
      <c r="AA99" t="str">
        <f>IF(G99="экспл",VLOOKUP(J99,quest_экспл!$A$1:$N$129,14,FALSE),IF(G99="импл_",0,0))</f>
        <v>нет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2182</v>
      </c>
      <c r="AD99" t="str">
        <f t="shared" ca="1" si="39"/>
        <v>pics\\dis30.jpg</v>
      </c>
      <c r="AE99" s="22" t="str">
        <f t="array" aca="1" ref="AE99" ca="1">IF(G99="экспл",INDEX(total_visual_stym!$C$146:$C$209,(RANK(total_visual_stym!E179,total_visual_stym!$E$146:$E$209))),0)</f>
        <v>pics\\dis30.jpg</v>
      </c>
      <c r="AF99" s="22" t="str">
        <f t="shared" si="40"/>
        <v/>
      </c>
      <c r="AI99" t="s">
        <v>109</v>
      </c>
      <c r="AO99">
        <f t="shared" ca="1" si="35"/>
        <v>5.0493766315299338E-3</v>
      </c>
      <c r="AP99" t="str">
        <f t="shared" ca="1" si="36"/>
        <v>pics\\Tomat_8.jpg</v>
      </c>
      <c r="AR99" t="str">
        <f t="shared" ref="AR99:AR120" si="43">IF(AH99="sound\\Ogorod",AP27,"")</f>
        <v/>
      </c>
      <c r="AS99" t="str">
        <f t="shared" si="42"/>
        <v/>
      </c>
      <c r="AT99">
        <f t="shared" ca="1" si="31"/>
        <v>0.62657747891784488</v>
      </c>
      <c r="AU99" t="s">
        <v>697</v>
      </c>
      <c r="AV99" t="str">
        <f t="shared" ca="1" si="32"/>
        <v>sound\\Noviy_plod.wav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_Он_розовый?</v>
      </c>
      <c r="BA99" t="e">
        <f>VLOOKUP(Q99,audio_list_stym!$B$2:$BQ$299,68,FALSE)</f>
        <v>#N/A</v>
      </c>
      <c r="BB99" t="str">
        <f t="shared" si="33"/>
        <v>Посмотрите,_вот_XXXXX._Он_розовый?</v>
      </c>
      <c r="BD99" cm="1">
        <f t="array" aca="1" ref="BD99" ca="1">INDEX($L$98:$L$105,(RANK(AT3,$AT$2:$AT$9)))</f>
        <v>2148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VLOOKUP(B100,audio_list_stym!$A$3:$BP$18,44,FALSE)</f>
        <v>17</v>
      </c>
      <c r="F100" t="str">
        <f>VLOOKUP(E100,metki!$A$2:$B$9,2,FALSE)</f>
        <v>экспл_новые_без_названия</v>
      </c>
      <c r="G100" t="str">
        <f t="shared" si="28"/>
        <v>экспл</v>
      </c>
      <c r="H100" t="str">
        <f>VLOOKUP(B100,audio_list_stym!$A$3:$AJ$18,12,FALSE)</f>
        <v>ZF</v>
      </c>
      <c r="I100" t="s">
        <v>690</v>
      </c>
      <c r="J100" t="str">
        <f t="shared" si="29"/>
        <v>ZF_3</v>
      </c>
      <c r="L100">
        <f>VLOOKUP(J100,total_visual_stym!$A$2:$D$129,2,FALSE)</f>
        <v>2147</v>
      </c>
      <c r="M100" t="str">
        <f>VLOOKUP(J100,total_visual_stym!$A$2:$D$129,3,FALSE)</f>
        <v>pics\\ZF_3.jpg</v>
      </c>
      <c r="N100">
        <f>VLOOKUP(J100,total_visual_stym!$A$1:$D$129,4,FALSE)</f>
        <v>215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155</v>
      </c>
      <c r="Z100" t="str">
        <f>IF(G100="экспл",VLOOKUP(J100,quest_экспл!$A$1:$N$129,12,FALSE),IF(G100="импл_",0,0))</f>
        <v>sound\\Tonkiy_li_on.wav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2174</v>
      </c>
      <c r="AD100" t="str">
        <f t="shared" ca="1" si="39"/>
        <v>pics\\dis7.jpg</v>
      </c>
      <c r="AE100" s="22" t="str">
        <f t="array" aca="1" ref="AE100" ca="1">IF(G100="экспл",INDEX(total_visual_stym!$C$146:$C$209,(RANK(total_visual_stym!E180,total_visual_stym!$E$146:$E$209))),0)</f>
        <v>pics\\dis7.jpg</v>
      </c>
      <c r="AF100" s="22" t="str">
        <f t="shared" si="40"/>
        <v/>
      </c>
      <c r="AI100" t="s">
        <v>110</v>
      </c>
      <c r="AO100">
        <f t="shared" ca="1" si="35"/>
        <v>0.2991807587807922</v>
      </c>
      <c r="AP100" t="str">
        <f t="shared" ca="1" si="36"/>
        <v>pics\\Peper_8.jpg</v>
      </c>
      <c r="AR100" t="str">
        <f t="shared" si="43"/>
        <v/>
      </c>
      <c r="AS100" t="str">
        <f t="shared" si="42"/>
        <v/>
      </c>
      <c r="AT100">
        <f t="shared" ca="1" si="31"/>
        <v>1.5424832289126389E-2</v>
      </c>
      <c r="AU100" t="s">
        <v>697</v>
      </c>
      <c r="AV100" t="str">
        <f t="shared" ca="1" si="32"/>
        <v>sound\\Redkiy_plod.wav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_Тонкий_ли_он?</v>
      </c>
      <c r="BA100" t="e">
        <f>VLOOKUP(Q100,audio_list_stym!$B$2:$BQ$299,68,FALSE)</f>
        <v>#N/A</v>
      </c>
      <c r="BB100" t="str">
        <f t="shared" si="33"/>
        <v>Вот_XXXXX._Тонкий_ли_он?</v>
      </c>
      <c r="BD100" cm="1">
        <f t="array" aca="1" ref="BD100" ca="1">INDEX($L$98:$L$105,(RANK(AT4,$AT$2:$AT$9)))</f>
        <v>2146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VLOOKUP(B101,audio_list_stym!$A$3:$BP$18,44,FALSE)</f>
        <v>17</v>
      </c>
      <c r="F101" t="str">
        <f>VLOOKUP(E101,metki!$A$2:$B$9,2,FALSE)</f>
        <v>экспл_новые_без_названия</v>
      </c>
      <c r="G101" t="str">
        <f t="shared" si="28"/>
        <v>экспл</v>
      </c>
      <c r="H101" t="str">
        <f>VLOOKUP(B101,audio_list_stym!$A$3:$AJ$18,12,FALSE)</f>
        <v>ZF</v>
      </c>
      <c r="I101" t="s">
        <v>691</v>
      </c>
      <c r="J101" t="str">
        <f t="shared" si="29"/>
        <v>ZF_4</v>
      </c>
      <c r="L101">
        <f>VLOOKUP(J101,total_visual_stym!$A$2:$D$129,2,FALSE)</f>
        <v>2148</v>
      </c>
      <c r="M101" t="str">
        <f>VLOOKUP(J101,total_visual_stym!$A$2:$D$129,3,FALSE)</f>
        <v>pics\\ZF_4.jpg</v>
      </c>
      <c r="N101">
        <f>VLOOKUP(J101,total_visual_stym!$A$1:$D$129,4,FALSE)</f>
        <v>215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156</v>
      </c>
      <c r="Z101" t="str">
        <f>IF(G101="экспл",VLOOKUP(J101,quest_экспл!$A$1:$N$129,12,FALSE),IF(G101="импл_",0,0))</f>
        <v>sound\\Celniy_li_on.wav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2211</v>
      </c>
      <c r="AD101" t="str">
        <f t="shared" ca="1" si="39"/>
        <v>pics\\dis60.jpg</v>
      </c>
      <c r="AE101" s="22" t="str">
        <f t="array" aca="1" ref="AE101" ca="1">IF(G101="экспл",INDEX(total_visual_stym!$C$146:$C$209,(RANK(total_visual_stym!E181,total_visual_stym!$E$146:$E$209))),0)</f>
        <v>pics\\dis60.jpg</v>
      </c>
      <c r="AF101" s="22" t="str">
        <f t="shared" si="40"/>
        <v/>
      </c>
      <c r="AI101" t="s">
        <v>111</v>
      </c>
      <c r="AO101">
        <f t="shared" ca="1" si="35"/>
        <v>0.61147839328888665</v>
      </c>
      <c r="AP101" t="str">
        <f t="shared" ca="1" si="36"/>
        <v>pics\\Kokos_4.jpg</v>
      </c>
      <c r="AR101" t="str">
        <f t="shared" si="43"/>
        <v/>
      </c>
      <c r="AS101" t="str">
        <f t="shared" si="42"/>
        <v/>
      </c>
      <c r="AT101">
        <f t="shared" ca="1" si="31"/>
        <v>0.15517517910640655</v>
      </c>
      <c r="AU101" t="s">
        <v>697</v>
      </c>
      <c r="AV101" t="str">
        <f t="shared" ca="1" si="32"/>
        <v>sound\\Redkiy_plod.wav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_Цельный_ли_он?</v>
      </c>
      <c r="BA101" t="e">
        <f>VLOOKUP(Q101,audio_list_stym!$B$2:$BQ$299,68,FALSE)</f>
        <v>#N/A</v>
      </c>
      <c r="BB101" t="str">
        <f t="shared" si="33"/>
        <v>Это_XXXXX._Цельный_ли_он?</v>
      </c>
      <c r="BD101" cm="1">
        <f t="array" aca="1" ref="BD101" ca="1">INDEX($L$98:$L$105,(RANK(AT5,$AT$2:$AT$9)))</f>
        <v>2151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VLOOKUP(B102,audio_list_stym!$A$3:$BP$18,44,FALSE)</f>
        <v>17</v>
      </c>
      <c r="F102" t="str">
        <f>VLOOKUP(E102,metki!$A$2:$B$9,2,FALSE)</f>
        <v>экспл_новые_без_названия</v>
      </c>
      <c r="G102" t="str">
        <f t="shared" si="28"/>
        <v>экспл</v>
      </c>
      <c r="H102" t="str">
        <f>VLOOKUP(B102,audio_list_stym!$A$3:$AJ$18,12,FALSE)</f>
        <v>ZF</v>
      </c>
      <c r="I102" t="s">
        <v>692</v>
      </c>
      <c r="J102" t="str">
        <f t="shared" si="29"/>
        <v>ZF_5</v>
      </c>
      <c r="L102">
        <f>VLOOKUP(J102,total_visual_stym!$A$2:$D$129,2,FALSE)</f>
        <v>2149</v>
      </c>
      <c r="M102" t="str">
        <f>VLOOKUP(J102,total_visual_stym!$A$2:$D$129,3,FALSE)</f>
        <v>pics\\ZF_5.jpg</v>
      </c>
      <c r="N102">
        <f>VLOOKUP(J102,total_visual_stym!$A$1:$D$129,4,FALSE)</f>
        <v>215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157</v>
      </c>
      <c r="Z102" t="str">
        <f>IF(G102="экспл",VLOOKUP(J102,quest_экспл!$A$1:$N$129,12,FALSE),IF(G102="импл_",0,0))</f>
        <v>sound\\On_shershaviy.wav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2188</v>
      </c>
      <c r="AD102" t="str">
        <f t="shared" ca="1" si="39"/>
        <v>pics\\dis3.jpg</v>
      </c>
      <c r="AE102" s="22" t="str">
        <f t="array" aca="1" ref="AE102" ca="1">IF(G102="экспл",INDEX(total_visual_stym!$C$146:$C$209,(RANK(total_visual_stym!E182,total_visual_stym!$E$146:$E$209))),0)</f>
        <v>pics\\dis3.jpg</v>
      </c>
      <c r="AF102" s="22" t="str">
        <f t="shared" si="40"/>
        <v/>
      </c>
      <c r="AI102" t="s">
        <v>112</v>
      </c>
      <c r="AO102">
        <f t="shared" ca="1" si="35"/>
        <v>8.308054202706161E-2</v>
      </c>
      <c r="AP102" t="str">
        <f t="shared" ca="1" si="36"/>
        <v>pics\\Tomat_4.jpg</v>
      </c>
      <c r="AR102" t="str">
        <f t="shared" si="43"/>
        <v/>
      </c>
      <c r="AS102" t="str">
        <f t="shared" si="42"/>
        <v/>
      </c>
      <c r="AT102">
        <f t="shared" ca="1" si="31"/>
        <v>0.89849230260874968</v>
      </c>
      <c r="AU102" t="s">
        <v>697</v>
      </c>
      <c r="AV102" t="str">
        <f t="shared" ca="1" si="32"/>
        <v>sound\\Noviy_plod.wav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_Он_шершавый?</v>
      </c>
      <c r="BA102" t="e">
        <f>VLOOKUP(Q102,audio_list_stym!$B$2:$BQ$299,68,FALSE)</f>
        <v>#N/A</v>
      </c>
      <c r="BB102" t="str">
        <f t="shared" si="33"/>
        <v>На_картинке_XXXXX._Он_шершавый?</v>
      </c>
      <c r="BD102" cm="1">
        <f t="array" aca="1" ref="BD102" ca="1">INDEX($L$98:$L$105,(RANK(AT6,$AT$2:$AT$9)))</f>
        <v>2149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VLOOKUP(B103,audio_list_stym!$A$3:$BP$18,44,FALSE)</f>
        <v>17</v>
      </c>
      <c r="F103" t="str">
        <f>VLOOKUP(E103,metki!$A$2:$B$9,2,FALSE)</f>
        <v>экспл_новые_без_названия</v>
      </c>
      <c r="G103" t="str">
        <f t="shared" si="28"/>
        <v>экспл</v>
      </c>
      <c r="H103" t="str">
        <f>VLOOKUP(B103,audio_list_stym!$A$3:$AJ$18,12,FALSE)</f>
        <v>ZF</v>
      </c>
      <c r="I103" t="s">
        <v>693</v>
      </c>
      <c r="J103" t="str">
        <f t="shared" si="29"/>
        <v>ZF_6</v>
      </c>
      <c r="L103">
        <f>VLOOKUP(J103,total_visual_stym!$A$2:$D$129,2,FALSE)</f>
        <v>2150</v>
      </c>
      <c r="M103" t="str">
        <f>VLOOKUP(J103,total_visual_stym!$A$2:$D$129,3,FALSE)</f>
        <v>pics\\ZF_6.jpg</v>
      </c>
      <c r="N103">
        <f>VLOOKUP(J103,total_visual_stym!$A$1:$D$129,4,FALSE)</f>
        <v>215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158</v>
      </c>
      <c r="Z103" t="str">
        <f>IF(G103="экспл",VLOOKUP(J103,quest_экспл!$A$1:$N$129,12,FALSE),IF(G103="импл_",0,0))</f>
        <v>sound\\Zaostrin_li_on.wav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2202</v>
      </c>
      <c r="AD103" t="str">
        <f t="shared" ca="1" si="39"/>
        <v>pics\\dis47.jpg</v>
      </c>
      <c r="AE103" s="22" t="str">
        <f t="array" aca="1" ref="AE103" ca="1">IF(G103="экспл",INDEX(total_visual_stym!$C$146:$C$209,(RANK(total_visual_stym!E183,total_visual_stym!$E$146:$E$209))),0)</f>
        <v>pics\\dis47.jpg</v>
      </c>
      <c r="AF103" s="22" t="str">
        <f t="shared" si="40"/>
        <v/>
      </c>
      <c r="AI103" t="s">
        <v>113</v>
      </c>
      <c r="AO103">
        <f t="shared" ca="1" si="35"/>
        <v>0.77124946918548853</v>
      </c>
      <c r="AP103" t="str">
        <f t="shared" ca="1" si="36"/>
        <v>pics\\Finik_8.jpg</v>
      </c>
      <c r="AR103" t="str">
        <f t="shared" si="43"/>
        <v/>
      </c>
      <c r="AS103" t="str">
        <f t="shared" si="42"/>
        <v/>
      </c>
      <c r="AT103">
        <f t="shared" ca="1" si="31"/>
        <v>0.2098064086696978</v>
      </c>
      <c r="AU103" t="s">
        <v>697</v>
      </c>
      <c r="AV103" t="str">
        <f t="shared" ca="1" si="32"/>
        <v>sound\\Redkiy_plod.wav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_Заострен_ли_он?</v>
      </c>
      <c r="BA103" t="e">
        <f>VLOOKUP(Q103,audio_list_stym!$B$2:$BQ$299,68,FALSE)</f>
        <v>#N/A</v>
      </c>
      <c r="BB103" t="str">
        <f t="shared" si="33"/>
        <v>На_мониторе_XXXXX._Заострен_ли_он?</v>
      </c>
      <c r="BD103" cm="1">
        <f t="array" aca="1" ref="BD103" ca="1">INDEX($L$98:$L$105,(RANK(AT7,$AT$2:$AT$9)))</f>
        <v>2145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VLOOKUP(B104,audio_list_stym!$A$3:$BP$18,44,FALSE)</f>
        <v>17</v>
      </c>
      <c r="F104" t="str">
        <f>VLOOKUP(E104,metki!$A$2:$B$9,2,FALSE)</f>
        <v>экспл_новые_без_названия</v>
      </c>
      <c r="G104" t="str">
        <f t="shared" si="28"/>
        <v>экспл</v>
      </c>
      <c r="H104" t="str">
        <f>VLOOKUP(B104,audio_list_stym!$A$3:$AJ$18,12,FALSE)</f>
        <v>ZF</v>
      </c>
      <c r="I104" t="s">
        <v>694</v>
      </c>
      <c r="J104" t="str">
        <f t="shared" si="29"/>
        <v>ZF_7</v>
      </c>
      <c r="L104">
        <f>VLOOKUP(J104,total_visual_stym!$A$2:$D$129,2,FALSE)</f>
        <v>2151</v>
      </c>
      <c r="M104" t="str">
        <f>VLOOKUP(J104,total_visual_stym!$A$2:$D$129,3,FALSE)</f>
        <v>pics\\ZF_7.jpg</v>
      </c>
      <c r="N104">
        <f>VLOOKUP(J104,total_visual_stym!$A$1:$D$129,4,FALSE)</f>
        <v>215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159</v>
      </c>
      <c r="Z104" t="str">
        <f>IF(G104="экспл",VLOOKUP(J104,quest_экспл!$A$1:$N$129,12,FALSE),IF(G104="импл_",0,0))</f>
        <v>sound\\On_rassipchatiy.wav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2196</v>
      </c>
      <c r="AD104" t="str">
        <f t="shared" ca="1" si="39"/>
        <v>pics\\dis40.jpg</v>
      </c>
      <c r="AE104" s="22" t="str">
        <f t="array" aca="1" ref="AE104" ca="1">IF(G104="экспл",INDEX(total_visual_stym!$C$146:$C$209,(RANK(total_visual_stym!E184,total_visual_stym!$E$146:$E$209))),0)</f>
        <v>pics\\dis40.jpg</v>
      </c>
      <c r="AF104" s="22" t="str">
        <f t="shared" si="40"/>
        <v/>
      </c>
      <c r="AI104" t="s">
        <v>114</v>
      </c>
      <c r="AO104">
        <f t="shared" ca="1" si="35"/>
        <v>0.10146528939129074</v>
      </c>
      <c r="AP104" t="str">
        <f t="shared" ca="1" si="36"/>
        <v>pics\\Tomat_3.jpg</v>
      </c>
      <c r="AR104" t="str">
        <f t="shared" si="43"/>
        <v/>
      </c>
      <c r="AS104" t="str">
        <f t="shared" si="42"/>
        <v/>
      </c>
      <c r="AT104">
        <f t="shared" ca="1" si="31"/>
        <v>4.2181072275323972E-2</v>
      </c>
      <c r="AU104" t="s">
        <v>697</v>
      </c>
      <c r="AV104" t="str">
        <f t="shared" ca="1" si="32"/>
        <v>sound\\Redkiy_plod.wav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_Он_рассыпчатый?</v>
      </c>
      <c r="BA104" t="e">
        <f>VLOOKUP(Q104,audio_list_stym!$B$2:$BQ$299,68,FALSE)</f>
        <v>#N/A</v>
      </c>
      <c r="BB104" t="str">
        <f t="shared" si="33"/>
        <v>Перед_Вами_XXXXX._Он_рассыпчатый?</v>
      </c>
      <c r="BD104" cm="1">
        <f t="array" aca="1" ref="BD104" ca="1">INDEX($L$98:$L$105,(RANK(AT8,$AT$2:$AT$9)))</f>
        <v>2152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VLOOKUP(B105,audio_list_stym!$A$3:$BP$18,44,FALSE)</f>
        <v>17</v>
      </c>
      <c r="F105" t="str">
        <f>VLOOKUP(E105,metki!$A$2:$B$9,2,FALSE)</f>
        <v>экспл_новые_без_названия</v>
      </c>
      <c r="G105" t="str">
        <f t="shared" si="28"/>
        <v>экспл</v>
      </c>
      <c r="H105" t="str">
        <f>VLOOKUP(B105,audio_list_stym!$A$3:$AJ$18,12,FALSE)</f>
        <v>ZF</v>
      </c>
      <c r="I105" t="s">
        <v>695</v>
      </c>
      <c r="J105" t="str">
        <f t="shared" si="29"/>
        <v>ZF_8</v>
      </c>
      <c r="L105">
        <f>VLOOKUP(J105,total_visual_stym!$A$2:$D$129,2,FALSE)</f>
        <v>2152</v>
      </c>
      <c r="M105" t="str">
        <f>VLOOKUP(J105,total_visual_stym!$A$2:$D$129,3,FALSE)</f>
        <v>pics\\ZF_8.jpg</v>
      </c>
      <c r="N105">
        <f>VLOOKUP(J105,total_visual_stym!$A$1:$D$129,4,FALSE)</f>
        <v>215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160</v>
      </c>
      <c r="Z105" t="str">
        <f>IF(G105="экспл",VLOOKUP(J105,quest_экспл!$A$1:$N$129,12,FALSE),IF(G105="импл_",0,0))</f>
        <v>sound\\Ochishen_li_on.wav</v>
      </c>
      <c r="AA105" t="str">
        <f>IF(G105="экспл",VLOOKUP(J105,quest_экспл!$A$1:$N$129,14,FALSE),IF(G105="импл_",0,0))</f>
        <v>да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2216</v>
      </c>
      <c r="AD105" t="str">
        <f t="shared" ca="1" si="39"/>
        <v>pics\\dis59.jpg</v>
      </c>
      <c r="AE105" s="22" t="str">
        <f t="array" aca="1" ref="AE105" ca="1">IF(G105="экспл",INDEX(total_visual_stym!$C$146:$C$209,(RANK(total_visual_stym!E185,total_visual_stym!$E$146:$E$209))),0)</f>
        <v>pics\\dis59.jpg</v>
      </c>
      <c r="AF105" s="22" t="str">
        <f t="shared" si="40"/>
        <v/>
      </c>
      <c r="AI105" t="s">
        <v>115</v>
      </c>
      <c r="AO105">
        <f t="shared" ca="1" si="35"/>
        <v>3.7406892192197172E-2</v>
      </c>
      <c r="AP105" t="str">
        <f t="shared" ca="1" si="36"/>
        <v>pics\\Tomat_7.jpg</v>
      </c>
      <c r="AR105" t="str">
        <f t="shared" si="43"/>
        <v/>
      </c>
      <c r="AS105" t="str">
        <f t="shared" si="42"/>
        <v/>
      </c>
      <c r="AT105">
        <f t="shared" ca="1" si="31"/>
        <v>0.40144795910968634</v>
      </c>
      <c r="AU105" t="s">
        <v>697</v>
      </c>
      <c r="AV105" t="str">
        <f t="shared" ca="1" si="32"/>
        <v>sound\\Redkiy_plod.wav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_Очищен_ли_он?</v>
      </c>
      <c r="BA105" t="e">
        <f>VLOOKUP(Q105,audio_list_stym!$B$2:$BQ$299,68,FALSE)</f>
        <v>#N/A</v>
      </c>
      <c r="BB105" t="str">
        <f t="shared" si="33"/>
        <v>Вы_видите_XXXXX._Очищен_ли_он?</v>
      </c>
      <c r="BD105" cm="1">
        <f t="array" aca="1" ref="BD105" ca="1">INDEX($L$98:$L$105,(RANK(AT9,$AT$2:$AT$9)))</f>
        <v>2150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VLOOKUP(B106,audio_list_stym!$A$3:$BP$18,44,FALSE)</f>
        <v>14</v>
      </c>
      <c r="F106" t="str">
        <f>VLOOKUP(E106,metki!$A$2:$B$9,2,FALSE)</f>
        <v>импл_новые_с_названием</v>
      </c>
      <c r="G106" t="str">
        <f t="shared" si="28"/>
        <v>импл_</v>
      </c>
      <c r="H106" t="str">
        <f>VLOOKUP(B106,audio_list_stym!$A$3:$AJ$18,12,FALSE)</f>
        <v>Ackee</v>
      </c>
      <c r="I106" t="s">
        <v>688</v>
      </c>
      <c r="J106" t="str">
        <f t="shared" si="29"/>
        <v>Ackee_1</v>
      </c>
      <c r="L106">
        <f>VLOOKUP(J106,total_visual_stym!$A$2:$D$129,2,FALSE)</f>
        <v>2065</v>
      </c>
      <c r="M106" t="str">
        <f>VLOOKUP(J106,total_visual_stym!$A$2:$D$129,3,FALSE)</f>
        <v>pics\\Ackee_1.jpg</v>
      </c>
      <c r="N106">
        <f>VLOOKUP(J106,total_visual_stym!$A$1:$D$129,4,FALSE)</f>
        <v>208</v>
      </c>
      <c r="P106">
        <f>IF(G106="экспл",0,IF(G106="импл_",VLOOKUP(J106,quest_импл!$A$1:$J$129,7,FALSE),0))</f>
        <v>225</v>
      </c>
      <c r="Q106" t="str">
        <f>IF(G106="экспл",0,IF(G106="импл_",VLOOKUP(J106,quest_импл!$A$1:$J$129,8,FALSE),0))</f>
        <v>sound\\Sushenniy_li.wav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нет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2011</v>
      </c>
      <c r="AD106" t="str">
        <f t="shared" ca="1" si="39"/>
        <v>pics\\Finik_3.jpg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40"/>
        <v>pics\\Finik_3.jpg</v>
      </c>
      <c r="AI106" t="s">
        <v>116</v>
      </c>
      <c r="AO106">
        <f t="shared" ca="1" si="35"/>
        <v>0.88270949512165675</v>
      </c>
      <c r="AP106" t="str">
        <f t="shared" ca="1" si="36"/>
        <v>pics\\Finik_3.jpg</v>
      </c>
      <c r="AR106" t="str">
        <f t="shared" si="43"/>
        <v/>
      </c>
      <c r="AS106" t="str">
        <f t="shared" ca="1" si="42"/>
        <v>pics\\Finik_3.jpg</v>
      </c>
      <c r="AT106">
        <f t="shared" ca="1" si="31"/>
        <v>0.6444290222640231</v>
      </c>
      <c r="AU106" t="s">
        <v>697</v>
      </c>
      <c r="AV106" t="str">
        <f t="shared" ca="1" si="32"/>
        <v>sound\\Noviy_plod.wav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_Сушеный_ли_</v>
      </c>
      <c r="BB106" t="str">
        <f t="shared" si="33"/>
        <v>_Сушеный_ли_ГОНИК?</v>
      </c>
      <c r="BC106">
        <f>A106</f>
        <v>1214</v>
      </c>
      <c r="BD106" cm="1">
        <f t="array" aca="1" ref="BD106" ca="1">INDEX($L$106:$L$113,(RANK(AT2,$AT$2:$AT$9)))</f>
        <v>2067</v>
      </c>
      <c r="BE106" cm="1">
        <f t="array" aca="1" ref="BE106" ca="1">INDEX(BD66:BD81,(RANK(AT7,$AT$2:$AT$17)))</f>
        <v>2091</v>
      </c>
      <c r="BF106" cm="1">
        <f t="array" aca="1" ref="BF106" ca="1">INDEX(BD90:BD105,(RANK(AT7,$AT$2:$AT$17)))</f>
        <v>2139</v>
      </c>
      <c r="BG106" cm="1">
        <f t="array" aca="1" ref="BG106" ca="1">INDEX(BD114:BD129,(RANK(AT7,$AT$2:$AT$9)))</f>
        <v>2075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VLOOKUP(B107,audio_list_stym!$A$3:$BP$18,44,FALSE)</f>
        <v>14</v>
      </c>
      <c r="F107" t="str">
        <f>VLOOKUP(E107,metki!$A$2:$B$9,2,FALSE)</f>
        <v>импл_новые_с_названием</v>
      </c>
      <c r="G107" t="str">
        <f t="shared" si="28"/>
        <v>импл_</v>
      </c>
      <c r="H107" t="str">
        <f>VLOOKUP(B107,audio_list_stym!$A$3:$AJ$18,12,FALSE)</f>
        <v>Ackee</v>
      </c>
      <c r="I107" t="s">
        <v>689</v>
      </c>
      <c r="J107" t="str">
        <f t="shared" si="29"/>
        <v>Ackee_2</v>
      </c>
      <c r="L107">
        <f>VLOOKUP(J107,total_visual_stym!$A$2:$D$129,2,FALSE)</f>
        <v>2066</v>
      </c>
      <c r="M107" t="str">
        <f>VLOOKUP(J107,total_visual_stym!$A$2:$D$129,3,FALSE)</f>
        <v>pics\\Ackee_2.jpg</v>
      </c>
      <c r="N107">
        <f>VLOOKUP(J107,total_visual_stym!$A$1:$D$129,4,FALSE)</f>
        <v>208</v>
      </c>
      <c r="P107">
        <f>IF(G107="экспл",0,IF(G107="импл_",VLOOKUP(J107,quest_импл!$A$1:$J$129,7,FALSE),0))</f>
        <v>226</v>
      </c>
      <c r="Q107" t="str">
        <f>IF(G107="экспл",0,IF(G107="импл_",VLOOKUP(J107,quest_импл!$A$1:$J$129,8,FALSE),0))</f>
        <v>sound\\S_vetochkoy_li.wav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2003</v>
      </c>
      <c r="AD107" t="str">
        <f t="shared" ca="1" si="39"/>
        <v>pics\\Banan_3.jpg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40"/>
        <v>pics\\Banan_3.jpg</v>
      </c>
      <c r="AI107" t="s">
        <v>117</v>
      </c>
      <c r="AO107">
        <f t="shared" ca="1" si="35"/>
        <v>0.97443777845247603</v>
      </c>
      <c r="AP107" t="str">
        <f t="shared" ca="1" si="36"/>
        <v>pics\\Banan_3.jpg</v>
      </c>
      <c r="AR107" t="str">
        <f t="shared" si="43"/>
        <v/>
      </c>
      <c r="AS107" t="str">
        <f t="shared" ca="1" si="42"/>
        <v>pics\\Banan_3.jpg</v>
      </c>
      <c r="AT107">
        <f t="shared" ca="1" si="31"/>
        <v>0.17443438732135907</v>
      </c>
      <c r="AU107" t="s">
        <v>697</v>
      </c>
      <c r="AV107" t="str">
        <f t="shared" ca="1" si="32"/>
        <v>sound\\Redkiy_plod.wav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_С_веточкой_ли_</v>
      </c>
      <c r="BB107" t="str">
        <f t="shared" si="33"/>
        <v>_С_веточкой_ли_ГОНИК?</v>
      </c>
      <c r="BD107" cm="1">
        <f t="array" aca="1" ref="BD107" ca="1">INDEX($L$106:$L$113,(RANK(AT3,$AT$2:$AT$9)))</f>
        <v>2068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VLOOKUP(B108,audio_list_stym!$A$3:$BP$18,44,FALSE)</f>
        <v>14</v>
      </c>
      <c r="F108" t="str">
        <f>VLOOKUP(E108,metki!$A$2:$B$9,2,FALSE)</f>
        <v>импл_новые_с_названием</v>
      </c>
      <c r="G108" t="str">
        <f t="shared" si="28"/>
        <v>импл_</v>
      </c>
      <c r="H108" t="str">
        <f>VLOOKUP(B108,audio_list_stym!$A$3:$AJ$18,12,FALSE)</f>
        <v>Ackee</v>
      </c>
      <c r="I108" t="s">
        <v>690</v>
      </c>
      <c r="J108" t="str">
        <f t="shared" si="29"/>
        <v>Ackee_3</v>
      </c>
      <c r="L108">
        <f>VLOOKUP(J108,total_visual_stym!$A$2:$D$129,2,FALSE)</f>
        <v>2067</v>
      </c>
      <c r="M108" t="str">
        <f>VLOOKUP(J108,total_visual_stym!$A$2:$D$129,3,FALSE)</f>
        <v>pics\\Ackee_3.jpg</v>
      </c>
      <c r="N108">
        <f>VLOOKUP(J108,total_visual_stym!$A$1:$D$129,4,FALSE)</f>
        <v>208</v>
      </c>
      <c r="P108">
        <f>IF(G108="экспл",0,IF(G108="импл_",VLOOKUP(J108,quest_импл!$A$1:$J$129,7,FALSE),0))</f>
        <v>227</v>
      </c>
      <c r="Q108" t="str">
        <f>IF(G108="экспл",0,IF(G108="импл_",VLOOKUP(J108,quest_импл!$A$1:$J$129,8,FALSE),0))</f>
        <v>sound\\Rasskrit_li.wav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да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2053</v>
      </c>
      <c r="AD108" t="str">
        <f t="shared" ca="1" si="39"/>
        <v>pics\\Redis_5.jpg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40"/>
        <v>pics\\Redis_5.jpg</v>
      </c>
      <c r="AI108" t="s">
        <v>118</v>
      </c>
      <c r="AO108">
        <f t="shared" ca="1" si="35"/>
        <v>0.19501217520244352</v>
      </c>
      <c r="AP108" t="str">
        <f t="shared" ca="1" si="36"/>
        <v>pics\\Redis_5.jpg</v>
      </c>
      <c r="AR108" t="str">
        <f t="shared" si="43"/>
        <v/>
      </c>
      <c r="AS108" t="str">
        <f t="shared" ca="1" si="42"/>
        <v>pics\\Redis_5.jpg</v>
      </c>
      <c r="AT108">
        <f t="shared" ca="1" si="31"/>
        <v>0.39762903623538859</v>
      </c>
      <c r="AU108" t="s">
        <v>697</v>
      </c>
      <c r="AV108" t="str">
        <f t="shared" ca="1" si="32"/>
        <v>sound\\Redkiy_plod.wav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_Раскрыт_ли_</v>
      </c>
      <c r="BB108" t="str">
        <f t="shared" si="33"/>
        <v>_Раскрыт_ли_ГОНИК?</v>
      </c>
      <c r="BD108" cm="1">
        <f t="array" aca="1" ref="BD108" ca="1">INDEX($L$106:$L$113,(RANK(AT4,$AT$2:$AT$9)))</f>
        <v>2066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VLOOKUP(B109,audio_list_stym!$A$3:$BP$18,44,FALSE)</f>
        <v>14</v>
      </c>
      <c r="F109" t="str">
        <f>VLOOKUP(E109,metki!$A$2:$B$9,2,FALSE)</f>
        <v>импл_новые_с_названием</v>
      </c>
      <c r="G109" t="str">
        <f t="shared" si="28"/>
        <v>импл_</v>
      </c>
      <c r="H109" t="str">
        <f>VLOOKUP(B109,audio_list_stym!$A$3:$AJ$18,12,FALSE)</f>
        <v>Ackee</v>
      </c>
      <c r="I109" t="s">
        <v>691</v>
      </c>
      <c r="J109" t="str">
        <f t="shared" si="29"/>
        <v>Ackee_4</v>
      </c>
      <c r="L109">
        <f>VLOOKUP(J109,total_visual_stym!$A$2:$D$129,2,FALSE)</f>
        <v>2068</v>
      </c>
      <c r="M109" t="str">
        <f>VLOOKUP(J109,total_visual_stym!$A$2:$D$129,3,FALSE)</f>
        <v>pics\\Ackee_4.jpg</v>
      </c>
      <c r="N109">
        <f>VLOOKUP(J109,total_visual_stym!$A$1:$D$129,4,FALSE)</f>
        <v>208</v>
      </c>
      <c r="P109">
        <f>IF(G109="экспл",0,IF(G109="импл_",VLOOKUP(J109,quest_импл!$A$1:$J$129,7,FALSE),0))</f>
        <v>228</v>
      </c>
      <c r="Q109" t="str">
        <f>IF(G109="экспл",0,IF(G109="импл_",VLOOKUP(J109,quest_импл!$A$1:$J$129,8,FALSE),0))</f>
        <v>sound\\Pushistiy_li.wav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2033</v>
      </c>
      <c r="AD109" t="str">
        <f t="shared" ca="1" si="39"/>
        <v>pics\\Limon_1.jpg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40"/>
        <v>pics\\Limon_1.jpg</v>
      </c>
      <c r="AI109" t="s">
        <v>119</v>
      </c>
      <c r="AO109">
        <f t="shared" ca="1" si="35"/>
        <v>0.55121169749885401</v>
      </c>
      <c r="AP109" t="str">
        <f t="shared" ca="1" si="36"/>
        <v>pics\\Limon_1.jpg</v>
      </c>
      <c r="AR109" t="str">
        <f t="shared" si="43"/>
        <v/>
      </c>
      <c r="AS109" t="str">
        <f t="shared" ca="1" si="42"/>
        <v>pics\\Limon_1.jpg</v>
      </c>
      <c r="AT109">
        <f t="shared" ca="1" si="31"/>
        <v>0.44952582966824484</v>
      </c>
      <c r="AU109" t="s">
        <v>697</v>
      </c>
      <c r="AV109" t="str">
        <f t="shared" ca="1" si="32"/>
        <v>sound\\Redkiy_plod.wav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_Пушистый_ли_</v>
      </c>
      <c r="BB109" t="str">
        <f t="shared" si="33"/>
        <v>_Пушистый_ли_ГОНИК?</v>
      </c>
      <c r="BD109" cm="1">
        <f t="array" aca="1" ref="BD109" ca="1">INDEX($L$106:$L$113,(RANK(AT5,$AT$2:$AT$9)))</f>
        <v>2071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VLOOKUP(B110,audio_list_stym!$A$3:$BP$18,44,FALSE)</f>
        <v>14</v>
      </c>
      <c r="F110" t="str">
        <f>VLOOKUP(E110,metki!$A$2:$B$9,2,FALSE)</f>
        <v>импл_новые_с_названием</v>
      </c>
      <c r="G110" t="str">
        <f t="shared" si="28"/>
        <v>импл_</v>
      </c>
      <c r="H110" t="str">
        <f>VLOOKUP(B110,audio_list_stym!$A$3:$AJ$18,12,FALSE)</f>
        <v>Ackee</v>
      </c>
      <c r="I110" t="s">
        <v>692</v>
      </c>
      <c r="J110" t="str">
        <f t="shared" si="29"/>
        <v>Ackee_5</v>
      </c>
      <c r="L110">
        <f>VLOOKUP(J110,total_visual_stym!$A$2:$D$129,2,FALSE)</f>
        <v>2069</v>
      </c>
      <c r="M110" t="str">
        <f>VLOOKUP(J110,total_visual_stym!$A$2:$D$129,3,FALSE)</f>
        <v>pics\\Ackee_5.jpg</v>
      </c>
      <c r="N110">
        <f>VLOOKUP(J110,total_visual_stym!$A$1:$D$129,4,FALSE)</f>
        <v>208</v>
      </c>
      <c r="P110">
        <f>IF(G110="экспл",0,IF(G110="импл_",VLOOKUP(J110,quest_импл!$A$1:$J$129,7,FALSE),0))</f>
        <v>229</v>
      </c>
      <c r="Q110" t="str">
        <f>IF(G110="экспл",0,IF(G110="импл_",VLOOKUP(J110,quest_импл!$A$1:$J$129,8,FALSE),0))</f>
        <v>sound\\Kvadratniy_li.wav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2047</v>
      </c>
      <c r="AD110" t="str">
        <f t="shared" ca="1" si="39"/>
        <v>pics\\Peper_7.jpg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40"/>
        <v>pics\\Peper_7.jpg</v>
      </c>
      <c r="AI110" t="s">
        <v>120</v>
      </c>
      <c r="AO110">
        <f t="shared" ca="1" si="35"/>
        <v>0.32280483069995847</v>
      </c>
      <c r="AP110" t="str">
        <f t="shared" ca="1" si="36"/>
        <v>pics\\Peper_7.jpg</v>
      </c>
      <c r="AR110" t="str">
        <f t="shared" si="43"/>
        <v/>
      </c>
      <c r="AS110" t="str">
        <f t="shared" ca="1" si="42"/>
        <v>pics\\Peper_7.jpg</v>
      </c>
      <c r="AT110">
        <f t="shared" ca="1" si="31"/>
        <v>0.4917379998638034</v>
      </c>
      <c r="AU110" t="s">
        <v>697</v>
      </c>
      <c r="AV110" t="str">
        <f t="shared" ca="1" si="32"/>
        <v>sound\\Noviy_plod.wav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_Квадратный_ли_</v>
      </c>
      <c r="BB110" t="str">
        <f t="shared" si="33"/>
        <v>_Квадратный_ли_ГОНИК?</v>
      </c>
      <c r="BD110" cm="1">
        <f t="array" aca="1" ref="BD110" ca="1">INDEX($L$106:$L$113,(RANK(AT6,$AT$2:$AT$9)))</f>
        <v>2069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VLOOKUP(B111,audio_list_stym!$A$3:$BP$18,44,FALSE)</f>
        <v>14</v>
      </c>
      <c r="F111" t="str">
        <f>VLOOKUP(E111,metki!$A$2:$B$9,2,FALSE)</f>
        <v>импл_новые_с_названием</v>
      </c>
      <c r="G111" t="str">
        <f t="shared" si="28"/>
        <v>импл_</v>
      </c>
      <c r="H111" t="str">
        <f>VLOOKUP(B111,audio_list_stym!$A$3:$AJ$18,12,FALSE)</f>
        <v>Ackee</v>
      </c>
      <c r="I111" t="s">
        <v>693</v>
      </c>
      <c r="J111" t="str">
        <f t="shared" si="29"/>
        <v>Ackee_6</v>
      </c>
      <c r="L111">
        <f>VLOOKUP(J111,total_visual_stym!$A$2:$D$129,2,FALSE)</f>
        <v>2070</v>
      </c>
      <c r="M111" t="str">
        <f>VLOOKUP(J111,total_visual_stym!$A$2:$D$129,3,FALSE)</f>
        <v>pics\\Ackee_6.jpg</v>
      </c>
      <c r="N111">
        <f>VLOOKUP(J111,total_visual_stym!$A$1:$D$129,4,FALSE)</f>
        <v>208</v>
      </c>
      <c r="P111">
        <f>IF(G111="экспл",0,IF(G111="импл_",VLOOKUP(J111,quest_импл!$A$1:$J$129,7,FALSE),0))</f>
        <v>230</v>
      </c>
      <c r="Q111" t="str">
        <f>IF(G111="экспл",0,IF(G111="импл_",VLOOKUP(J111,quest_импл!$A$1:$J$129,8,FALSE),0))</f>
        <v>sound\\Sklizskiy_li.wav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2009</v>
      </c>
      <c r="AD111" t="str">
        <f t="shared" ca="1" si="39"/>
        <v>pics\\Finik_1.jpg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40"/>
        <v>pics\\Finik_1.jpg</v>
      </c>
      <c r="AI111" t="s">
        <v>121</v>
      </c>
      <c r="AO111">
        <f t="shared" ca="1" si="35"/>
        <v>0.90200097608449215</v>
      </c>
      <c r="AP111" t="str">
        <f t="shared" ca="1" si="36"/>
        <v>pics\\Finik_1.jpg</v>
      </c>
      <c r="AR111" t="str">
        <f t="shared" si="43"/>
        <v/>
      </c>
      <c r="AS111" t="str">
        <f t="shared" ca="1" si="42"/>
        <v>pics\\Finik_1.jpg</v>
      </c>
      <c r="AT111">
        <f t="shared" ca="1" si="31"/>
        <v>0.29696764836882006</v>
      </c>
      <c r="AU111" t="s">
        <v>697</v>
      </c>
      <c r="AV111" t="str">
        <f t="shared" ca="1" si="32"/>
        <v>sound\\Redkiy_plod.wav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_Склизкий_ли_</v>
      </c>
      <c r="BB111" t="str">
        <f t="shared" si="33"/>
        <v>_Склизкий_ли_ГОНИК?</v>
      </c>
      <c r="BD111" cm="1">
        <f t="array" aca="1" ref="BD111" ca="1">INDEX($L$106:$L$113,(RANK(AT7,$AT$2:$AT$9)))</f>
        <v>2065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VLOOKUP(B112,audio_list_stym!$A$3:$BP$18,44,FALSE)</f>
        <v>14</v>
      </c>
      <c r="F112" t="str">
        <f>VLOOKUP(E112,metki!$A$2:$B$9,2,FALSE)</f>
        <v>импл_новые_с_названием</v>
      </c>
      <c r="G112" t="str">
        <f t="shared" si="28"/>
        <v>импл_</v>
      </c>
      <c r="H112" t="str">
        <f>VLOOKUP(B112,audio_list_stym!$A$3:$AJ$18,12,FALSE)</f>
        <v>Ackee</v>
      </c>
      <c r="I112" t="s">
        <v>694</v>
      </c>
      <c r="J112" t="str">
        <f t="shared" si="29"/>
        <v>Ackee_7</v>
      </c>
      <c r="L112">
        <f>VLOOKUP(J112,total_visual_stym!$A$2:$D$129,2,FALSE)</f>
        <v>2071</v>
      </c>
      <c r="M112" t="str">
        <f>VLOOKUP(J112,total_visual_stym!$A$2:$D$129,3,FALSE)</f>
        <v>pics\\Ackee_7.jpg</v>
      </c>
      <c r="N112">
        <f>VLOOKUP(J112,total_visual_stym!$A$1:$D$129,4,FALSE)</f>
        <v>208</v>
      </c>
      <c r="P112">
        <f>IF(G112="экспл",0,IF(G112="импл_",VLOOKUP(J112,quest_импл!$A$1:$J$129,7,FALSE),0))</f>
        <v>231</v>
      </c>
      <c r="Q112" t="str">
        <f>IF(G112="экспл",0,IF(G112="импл_",VLOOKUP(J112,quest_импл!$A$1:$J$129,8,FALSE),0))</f>
        <v>sound\\Uvyadshiy_li.wav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да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2035</v>
      </c>
      <c r="AD112" t="str">
        <f t="shared" ca="1" si="39"/>
        <v>pics\\Limon_3.jpg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40"/>
        <v>pics\\Limon_3.jpg</v>
      </c>
      <c r="AI112" t="s">
        <v>122</v>
      </c>
      <c r="AO112">
        <f t="shared" ca="1" si="35"/>
        <v>0.52428157633387018</v>
      </c>
      <c r="AP112" t="str">
        <f t="shared" ca="1" si="36"/>
        <v>pics\\Limon_3.jpg</v>
      </c>
      <c r="AR112" t="str">
        <f t="shared" si="43"/>
        <v/>
      </c>
      <c r="AS112" t="str">
        <f t="shared" ca="1" si="42"/>
        <v>pics\\Limon_3.jpg</v>
      </c>
      <c r="AT112">
        <f t="shared" ca="1" si="31"/>
        <v>0.80802475613101155</v>
      </c>
      <c r="AU112" t="s">
        <v>697</v>
      </c>
      <c r="AV112" t="str">
        <f t="shared" ca="1" si="32"/>
        <v>sound\\Noviy_plod.wav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_Увядший_ли_</v>
      </c>
      <c r="BB112" t="str">
        <f t="shared" si="33"/>
        <v>_Увядший_ли_ГОНИК?</v>
      </c>
      <c r="BD112" cm="1">
        <f t="array" aca="1" ref="BD112" ca="1">INDEX($L$106:$L$113,(RANK(AT8,$AT$2:$AT$9)))</f>
        <v>2072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VLOOKUP(B113,audio_list_stym!$A$3:$BP$18,44,FALSE)</f>
        <v>14</v>
      </c>
      <c r="F113" t="str">
        <f>VLOOKUP(E113,metki!$A$2:$B$9,2,FALSE)</f>
        <v>импл_новые_с_названием</v>
      </c>
      <c r="G113" t="str">
        <f t="shared" si="28"/>
        <v>импл_</v>
      </c>
      <c r="H113" t="str">
        <f>VLOOKUP(B113,audio_list_stym!$A$3:$AJ$18,12,FALSE)</f>
        <v>Ackee</v>
      </c>
      <c r="I113" t="s">
        <v>695</v>
      </c>
      <c r="J113" t="str">
        <f t="shared" si="29"/>
        <v>Ackee_8</v>
      </c>
      <c r="L113">
        <f>VLOOKUP(J113,total_visual_stym!$A$2:$D$129,2,FALSE)</f>
        <v>2072</v>
      </c>
      <c r="M113" t="str">
        <f>VLOOKUP(J113,total_visual_stym!$A$2:$D$129,3,FALSE)</f>
        <v>pics\\Ackee_8.jpg</v>
      </c>
      <c r="N113">
        <f>VLOOKUP(J113,total_visual_stym!$A$1:$D$129,4,FALSE)</f>
        <v>208</v>
      </c>
      <c r="P113">
        <f>IF(G113="экспл",0,IF(G113="импл_",VLOOKUP(J113,quest_импл!$A$1:$J$129,7,FALSE),0))</f>
        <v>232</v>
      </c>
      <c r="Q113" t="str">
        <f>IF(G113="экспл",0,IF(G113="импл_",VLOOKUP(J113,quest_импл!$A$1:$J$129,8,FALSE),0))</f>
        <v>sound\\Raznocvetniy_li.wav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2055</v>
      </c>
      <c r="AD113" t="str">
        <f t="shared" ca="1" si="39"/>
        <v>pics\\Redis_7.jpg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40"/>
        <v>pics\\Redis_7.jpg</v>
      </c>
      <c r="AI113" t="s">
        <v>123</v>
      </c>
      <c r="AO113">
        <f t="shared" ca="1" si="35"/>
        <v>0.1288650694187331</v>
      </c>
      <c r="AP113" t="str">
        <f t="shared" ca="1" si="36"/>
        <v>pics\\Redis_7.jpg</v>
      </c>
      <c r="AR113" t="str">
        <f t="shared" si="43"/>
        <v/>
      </c>
      <c r="AS113" t="str">
        <f t="shared" ca="1" si="42"/>
        <v>pics\\Redis_7.jpg</v>
      </c>
      <c r="AT113">
        <f t="shared" ca="1" si="31"/>
        <v>0.22767312616133428</v>
      </c>
      <c r="AU113" t="s">
        <v>697</v>
      </c>
      <c r="AV113" t="str">
        <f t="shared" ca="1" si="32"/>
        <v>sound\\Redkiy_plod.wav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_Разноцветный_ли_</v>
      </c>
      <c r="BB113" t="str">
        <f t="shared" si="33"/>
        <v>_Разноцветный_ли_ГОНИК?</v>
      </c>
      <c r="BD113" cm="1">
        <f t="array" aca="1" ref="BD113" ca="1">INDEX($L$106:$L$113,(RANK(AT9,$AT$2:$AT$9)))</f>
        <v>2070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VLOOKUP(B114,audio_list_stym!$A$3:$BP$18,44,FALSE)</f>
        <v>15</v>
      </c>
      <c r="F114" t="str">
        <f>VLOOKUP(E114,metki!$A$2:$B$9,2,FALSE)</f>
        <v>экспл_новые_с_названием</v>
      </c>
      <c r="G114" t="str">
        <f t="shared" si="28"/>
        <v>экспл</v>
      </c>
      <c r="H114" t="str">
        <f>VLOOKUP(B114,audio_list_stym!$A$3:$AJ$18,12,FALSE)</f>
        <v>Ake</v>
      </c>
      <c r="I114" t="s">
        <v>688</v>
      </c>
      <c r="J114" t="str">
        <f t="shared" si="29"/>
        <v>Ake_1</v>
      </c>
      <c r="L114">
        <f>VLOOKUP(J114,total_visual_stym!$A$2:$D$129,2,FALSE)</f>
        <v>2073</v>
      </c>
      <c r="M114" t="str">
        <f>VLOOKUP(J114,total_visual_stym!$A$2:$D$129,3,FALSE)</f>
        <v>pics\\Ake_1.jpg</v>
      </c>
      <c r="N114">
        <f>VLOOKUP(J114,total_visual_stym!$A$1:$D$129,4,FALSE)</f>
        <v>209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105</v>
      </c>
      <c r="Z114" t="str">
        <f>IF(G114="экспл",VLOOKUP(J114,quest_экспл!$A$1:$N$129,12,FALSE),IF(G114="импл_",0,0))</f>
        <v>sound\\On_imeet_myakot.wav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2229</v>
      </c>
      <c r="AD114" t="str">
        <f t="shared" ca="1" si="39"/>
        <v>pics\\dis10.jpg</v>
      </c>
      <c r="AE114" s="22" t="str">
        <f t="array" aca="1" ref="AE114" ca="1">IF(G114="экспл",INDEX(total_visual_stym!$C$146:$C$209,(RANK(total_visual_stym!E194,total_visual_stym!$E$146:$E$209))),0)</f>
        <v>pics\\dis10.jpg</v>
      </c>
      <c r="AF114" s="22" t="str">
        <f t="shared" si="40"/>
        <v/>
      </c>
      <c r="AI114" t="s">
        <v>86</v>
      </c>
      <c r="AO114">
        <f t="shared" ca="1" si="35"/>
        <v>0.76149305883096363</v>
      </c>
      <c r="AP114" t="str">
        <f t="shared" ca="1" si="36"/>
        <v>pics\\Goroh_1.jpg</v>
      </c>
      <c r="AR114" t="str">
        <f t="shared" si="43"/>
        <v/>
      </c>
      <c r="AS114" t="str">
        <f t="shared" si="42"/>
        <v/>
      </c>
      <c r="AT114">
        <f t="shared" ca="1" si="31"/>
        <v>0.39371506195990325</v>
      </c>
      <c r="AU114" t="s">
        <v>697</v>
      </c>
      <c r="AV114" t="str">
        <f t="shared" ca="1" si="32"/>
        <v>sound\\Redkiy_plod.wav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_Он_имеет_мякоть?</v>
      </c>
      <c r="BA114" t="e">
        <f>VLOOKUP(Q114,audio_list_stym!$B$2:$BQ$299,68,FALSE)</f>
        <v>#N/A</v>
      </c>
      <c r="BB114" t="str">
        <f t="shared" si="33"/>
        <v>На_экране_ТОДИС._Он_имеет_мякоть?</v>
      </c>
      <c r="BC114">
        <f>A114</f>
        <v>1215</v>
      </c>
      <c r="BD114" cm="1">
        <f t="array" aca="1" ref="BD114" ca="1">INDEX($L$114:$L$121,(RANK(AT2,$AT$2:$AT$9)))</f>
        <v>2075</v>
      </c>
      <c r="BE114" cm="1">
        <f t="array" aca="1" ref="BE114" ca="1">INDEX(BD66:BD81,(RANK(AT8,$AT$2:$AT$17)))</f>
        <v>2118</v>
      </c>
      <c r="BF114" cm="1">
        <f t="array" aca="1" ref="BF114" ca="1">INDEX(BD82:BD97,(RANK(AT8,$AT$2:$AT$9)))</f>
        <v>2134</v>
      </c>
      <c r="BG114" cm="1">
        <f t="array" aca="1" ref="BG114" ca="1">INDEX(BD98:BD113,(RANK(AT8,$AT$2:$AT$9)))</f>
        <v>2150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VLOOKUP(B115,audio_list_stym!$A$3:$BP$18,44,FALSE)</f>
        <v>15</v>
      </c>
      <c r="F115" t="str">
        <f>VLOOKUP(E115,metki!$A$2:$B$9,2,FALSE)</f>
        <v>экспл_новые_с_названием</v>
      </c>
      <c r="G115" t="str">
        <f t="shared" si="28"/>
        <v>экспл</v>
      </c>
      <c r="H115" t="str">
        <f>VLOOKUP(B115,audio_list_stym!$A$3:$AJ$18,12,FALSE)</f>
        <v>Ake</v>
      </c>
      <c r="I115" t="s">
        <v>689</v>
      </c>
      <c r="J115" t="str">
        <f t="shared" si="29"/>
        <v>Ake_2</v>
      </c>
      <c r="L115">
        <f>VLOOKUP(J115,total_visual_stym!$A$2:$D$129,2,FALSE)</f>
        <v>2074</v>
      </c>
      <c r="M115" t="str">
        <f>VLOOKUP(J115,total_visual_stym!$A$2:$D$129,3,FALSE)</f>
        <v>pics\\Ake_2.jpg</v>
      </c>
      <c r="N115">
        <f>VLOOKUP(J115,total_visual_stym!$A$1:$D$129,4,FALSE)</f>
        <v>209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106</v>
      </c>
      <c r="Z115" t="str">
        <f>IF(G115="экспл",VLOOKUP(J115,quest_экспл!$A$1:$N$129,12,FALSE),IF(G115="импл_",0,0))</f>
        <v>sound\\Prodolgovatiy_li_on.wav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2191</v>
      </c>
      <c r="AD115" t="str">
        <f t="shared" ca="1" si="39"/>
        <v>pics\\dis26.jpg</v>
      </c>
      <c r="AE115" s="22" t="str">
        <f t="array" aca="1" ref="AE115" ca="1">IF(G115="экспл",INDEX(total_visual_stym!$C$146:$C$209,(RANK(total_visual_stym!E195,total_visual_stym!$E$146:$E$209))),0)</f>
        <v>pics\\dis26.jpg</v>
      </c>
      <c r="AF115" s="22" t="str">
        <f t="shared" si="40"/>
        <v/>
      </c>
      <c r="AI115" t="s">
        <v>87</v>
      </c>
      <c r="AO115">
        <f t="shared" ca="1" si="35"/>
        <v>0.23694266442680234</v>
      </c>
      <c r="AP115" t="str">
        <f t="shared" ca="1" si="36"/>
        <v>pics\\Redis_2.jpg</v>
      </c>
      <c r="AR115" t="str">
        <f t="shared" si="43"/>
        <v/>
      </c>
      <c r="AS115" t="str">
        <f t="shared" si="42"/>
        <v/>
      </c>
      <c r="AT115">
        <f t="shared" ca="1" si="31"/>
        <v>0.30261373431051997</v>
      </c>
      <c r="AU115" t="s">
        <v>697</v>
      </c>
      <c r="AV115" t="str">
        <f t="shared" ca="1" si="32"/>
        <v>sound\\Redkiy_plod.wav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_Продолговатый_ли_он?</v>
      </c>
      <c r="BA115" t="e">
        <f>VLOOKUP(Q115,audio_list_stym!$B$2:$BQ$299,68,FALSE)</f>
        <v>#N/A</v>
      </c>
      <c r="BB115" t="str">
        <f t="shared" si="33"/>
        <v>Посмотрите,_вот_ТОДИС._Продолговатый_ли_он?</v>
      </c>
      <c r="BD115" cm="1">
        <f t="array" aca="1" ref="BD115" ca="1">INDEX($L$114:$L$121,(RANK(AT3,$AT$2:$AT$9)))</f>
        <v>2076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VLOOKUP(B116,audio_list_stym!$A$3:$BP$18,44,FALSE)</f>
        <v>15</v>
      </c>
      <c r="F116" t="str">
        <f>VLOOKUP(E116,metki!$A$2:$B$9,2,FALSE)</f>
        <v>экспл_новые_с_названием</v>
      </c>
      <c r="G116" t="str">
        <f t="shared" si="28"/>
        <v>экспл</v>
      </c>
      <c r="H116" t="str">
        <f>VLOOKUP(B116,audio_list_stym!$A$3:$AJ$18,12,FALSE)</f>
        <v>Ake</v>
      </c>
      <c r="I116" t="s">
        <v>690</v>
      </c>
      <c r="J116" t="str">
        <f t="shared" si="29"/>
        <v>Ake_3</v>
      </c>
      <c r="L116">
        <f>VLOOKUP(J116,total_visual_stym!$A$2:$D$129,2,FALSE)</f>
        <v>2075</v>
      </c>
      <c r="M116" t="str">
        <f>VLOOKUP(J116,total_visual_stym!$A$2:$D$129,3,FALSE)</f>
        <v>pics\\Ake_3.jpg</v>
      </c>
      <c r="N116">
        <f>VLOOKUP(J116,total_visual_stym!$A$1:$D$129,4,FALSE)</f>
        <v>209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107</v>
      </c>
      <c r="Z116" t="str">
        <f>IF(G116="экспл",VLOOKUP(J116,quest_экспл!$A$1:$N$129,12,FALSE),IF(G116="импл_",0,0))</f>
        <v>sound\\Pyatnistiy_li_on.wav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2192</v>
      </c>
      <c r="AD116" t="str">
        <f t="shared" ca="1" si="39"/>
        <v>pics\\dis32.jpg</v>
      </c>
      <c r="AE116" s="22" t="str">
        <f t="array" aca="1" ref="AE116" ca="1">IF(G116="экспл",INDEX(total_visual_stym!$C$146:$C$209,(RANK(total_visual_stym!E196,total_visual_stym!$E$146:$E$209))),0)</f>
        <v>pics\\dis32.jpg</v>
      </c>
      <c r="AF116" s="22" t="str">
        <f t="shared" si="40"/>
        <v/>
      </c>
      <c r="AI116" t="s">
        <v>88</v>
      </c>
      <c r="AO116">
        <f t="shared" ca="1" si="35"/>
        <v>0.446044027252961</v>
      </c>
      <c r="AP116" t="str">
        <f t="shared" ca="1" si="36"/>
        <v>pics\\Limon_7.jpg</v>
      </c>
      <c r="AR116" t="str">
        <f t="shared" si="43"/>
        <v/>
      </c>
      <c r="AS116" t="str">
        <f t="shared" si="42"/>
        <v/>
      </c>
      <c r="AT116">
        <f t="shared" ca="1" si="31"/>
        <v>0.65274079769431514</v>
      </c>
      <c r="AU116" t="s">
        <v>697</v>
      </c>
      <c r="AV116" t="str">
        <f t="shared" ca="1" si="32"/>
        <v>sound\\Noviy_plod.wav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_Пятнистый_ли_он?</v>
      </c>
      <c r="BA116" t="e">
        <f>VLOOKUP(Q116,audio_list_stym!$B$2:$BQ$299,68,FALSE)</f>
        <v>#N/A</v>
      </c>
      <c r="BB116" t="str">
        <f t="shared" si="33"/>
        <v>Вот_ТОДИС._Пятнистый_ли_он?</v>
      </c>
      <c r="BD116" cm="1">
        <f t="array" aca="1" ref="BD116" ca="1">INDEX($L$114:$L$121,(RANK(AT4,$AT$2:$AT$9)))</f>
        <v>2074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VLOOKUP(B117,audio_list_stym!$A$3:$BP$18,44,FALSE)</f>
        <v>15</v>
      </c>
      <c r="F117" t="str">
        <f>VLOOKUP(E117,metki!$A$2:$B$9,2,FALSE)</f>
        <v>экспл_новые_с_названием</v>
      </c>
      <c r="G117" t="str">
        <f t="shared" si="28"/>
        <v>экспл</v>
      </c>
      <c r="H117" t="str">
        <f>VLOOKUP(B117,audio_list_stym!$A$3:$AJ$18,12,FALSE)</f>
        <v>Ake</v>
      </c>
      <c r="I117" t="s">
        <v>691</v>
      </c>
      <c r="J117" t="str">
        <f t="shared" si="29"/>
        <v>Ake_4</v>
      </c>
      <c r="L117">
        <f>VLOOKUP(J117,total_visual_stym!$A$2:$D$129,2,FALSE)</f>
        <v>2076</v>
      </c>
      <c r="M117" t="str">
        <f>VLOOKUP(J117,total_visual_stym!$A$2:$D$129,3,FALSE)</f>
        <v>pics\\Ake_4.jpg</v>
      </c>
      <c r="N117">
        <f>VLOOKUP(J117,total_visual_stym!$A$1:$D$129,4,FALSE)</f>
        <v>209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108</v>
      </c>
      <c r="Z117" t="str">
        <f>IF(G117="экспл",VLOOKUP(J117,quest_экспл!$A$1:$N$129,12,FALSE),IF(G117="импл_",0,0))</f>
        <v>sound\\On_s_kozhuroy.wav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2214</v>
      </c>
      <c r="AD117" t="str">
        <f t="shared" ca="1" si="39"/>
        <v>pics\\dis63.jpg</v>
      </c>
      <c r="AE117" s="22" t="str">
        <f t="array" aca="1" ref="AE117" ca="1">IF(G117="экспл",INDEX(total_visual_stym!$C$146:$C$209,(RANK(total_visual_stym!E197,total_visual_stym!$E$146:$E$209))),0)</f>
        <v>pics\\dis63.jpg</v>
      </c>
      <c r="AF117" s="22" t="str">
        <f t="shared" si="40"/>
        <v/>
      </c>
      <c r="AI117" t="s">
        <v>89</v>
      </c>
      <c r="AO117">
        <f t="shared" ca="1" si="35"/>
        <v>0.93344793903224377</v>
      </c>
      <c r="AP117" t="str">
        <f t="shared" ca="1" si="36"/>
        <v>pics\\Banan_7.jpg</v>
      </c>
      <c r="AR117" t="str">
        <f t="shared" si="43"/>
        <v/>
      </c>
      <c r="AS117" t="str">
        <f t="shared" si="42"/>
        <v/>
      </c>
      <c r="AT117">
        <f t="shared" ca="1" si="31"/>
        <v>0.27943439485823984</v>
      </c>
      <c r="AU117" t="s">
        <v>697</v>
      </c>
      <c r="AV117" t="str">
        <f t="shared" ca="1" si="32"/>
        <v>sound\\Redkiy_plod.wav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_Он_с_кожурой?</v>
      </c>
      <c r="BA117" t="e">
        <f>VLOOKUP(Q117,audio_list_stym!$B$2:$BQ$299,68,FALSE)</f>
        <v>#N/A</v>
      </c>
      <c r="BB117" t="str">
        <f t="shared" si="33"/>
        <v>Это_ТОДИС._Он_с_кожурой?</v>
      </c>
      <c r="BD117" cm="1">
        <f t="array" aca="1" ref="BD117" ca="1">INDEX($L$114:$L$121,(RANK(AT5,$AT$2:$AT$9)))</f>
        <v>2079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VLOOKUP(B118,audio_list_stym!$A$3:$BP$18,44,FALSE)</f>
        <v>15</v>
      </c>
      <c r="F118" t="str">
        <f>VLOOKUP(E118,metki!$A$2:$B$9,2,FALSE)</f>
        <v>экспл_новые_с_названием</v>
      </c>
      <c r="G118" t="str">
        <f t="shared" si="28"/>
        <v>экспл</v>
      </c>
      <c r="H118" t="str">
        <f>VLOOKUP(B118,audio_list_stym!$A$3:$AJ$18,12,FALSE)</f>
        <v>Ake</v>
      </c>
      <c r="I118" t="s">
        <v>692</v>
      </c>
      <c r="J118" t="str">
        <f t="shared" si="29"/>
        <v>Ake_5</v>
      </c>
      <c r="L118">
        <f>VLOOKUP(J118,total_visual_stym!$A$2:$D$129,2,FALSE)</f>
        <v>2077</v>
      </c>
      <c r="M118" t="str">
        <f>VLOOKUP(J118,total_visual_stym!$A$2:$D$129,3,FALSE)</f>
        <v>pics\\Ake_5.jpg</v>
      </c>
      <c r="N118">
        <f>VLOOKUP(J118,total_visual_stym!$A$1:$D$129,4,FALSE)</f>
        <v>209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109</v>
      </c>
      <c r="Z118" t="str">
        <f>IF(G118="экспл",VLOOKUP(J118,quest_экспл!$A$1:$N$129,12,FALSE),IF(G118="импл_",0,0))</f>
        <v>sound\\Fioletoviy_li_on.wav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2206</v>
      </c>
      <c r="AD118" t="str">
        <f t="shared" ca="1" si="39"/>
        <v>pics\\dis50.jpg</v>
      </c>
      <c r="AE118" s="22" t="str">
        <f t="array" aca="1" ref="AE118" ca="1">IF(G118="экспл",INDEX(total_visual_stym!$C$146:$C$209,(RANK(total_visual_stym!E198,total_visual_stym!$E$146:$E$209))),0)</f>
        <v>pics\\dis50.jpg</v>
      </c>
      <c r="AF118" s="22" t="str">
        <f t="shared" si="40"/>
        <v/>
      </c>
      <c r="AI118" t="s">
        <v>90</v>
      </c>
      <c r="AO118">
        <f t="shared" ca="1" si="35"/>
        <v>0.64420671175796129</v>
      </c>
      <c r="AP118" t="str">
        <f t="shared" ca="1" si="36"/>
        <v>pics\\Kokos_2.jpg</v>
      </c>
      <c r="AR118" t="str">
        <f t="shared" si="43"/>
        <v/>
      </c>
      <c r="AS118" t="str">
        <f t="shared" si="42"/>
        <v/>
      </c>
      <c r="AT118">
        <f t="shared" ca="1" si="31"/>
        <v>0.40344896783862605</v>
      </c>
      <c r="AU118" t="s">
        <v>697</v>
      </c>
      <c r="AV118" t="str">
        <f t="shared" ca="1" si="32"/>
        <v>sound\\Redkiy_plod.wav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_Синий_ли_он?</v>
      </c>
      <c r="BA118" t="e">
        <f>VLOOKUP(Q118,audio_list_stym!$B$2:$BQ$299,68,FALSE)</f>
        <v>#N/A</v>
      </c>
      <c r="BB118" t="str">
        <f t="shared" si="33"/>
        <v>На_картинке_ТОДИС._Синий_ли_он?</v>
      </c>
      <c r="BD118" cm="1">
        <f t="array" aca="1" ref="BD118" ca="1">INDEX($L$114:$L$121,(RANK(AT6,$AT$2:$AT$9)))</f>
        <v>2077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VLOOKUP(B119,audio_list_stym!$A$3:$BP$18,44,FALSE)</f>
        <v>15</v>
      </c>
      <c r="F119" t="str">
        <f>VLOOKUP(E119,metki!$A$2:$B$9,2,FALSE)</f>
        <v>экспл_новые_с_названием</v>
      </c>
      <c r="G119" t="str">
        <f t="shared" si="28"/>
        <v>экспл</v>
      </c>
      <c r="H119" t="str">
        <f>VLOOKUP(B119,audio_list_stym!$A$3:$AJ$18,12,FALSE)</f>
        <v>Ake</v>
      </c>
      <c r="I119" t="s">
        <v>693</v>
      </c>
      <c r="J119" t="str">
        <f t="shared" si="29"/>
        <v>Ake_6</v>
      </c>
      <c r="L119">
        <f>VLOOKUP(J119,total_visual_stym!$A$2:$D$129,2,FALSE)</f>
        <v>2078</v>
      </c>
      <c r="M119" t="str">
        <f>VLOOKUP(J119,total_visual_stym!$A$2:$D$129,3,FALSE)</f>
        <v>pics\\Ake_6.jpg</v>
      </c>
      <c r="N119">
        <f>VLOOKUP(J119,total_visual_stym!$A$1:$D$129,4,FALSE)</f>
        <v>209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110</v>
      </c>
      <c r="Z119" t="str">
        <f>IF(G119="экспл",VLOOKUP(J119,quest_экспл!$A$1:$N$129,12,FALSE),IF(G119="импл_",0,0))</f>
        <v>sound\\On_s_dolkami.wav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2193</v>
      </c>
      <c r="AD119" t="str">
        <f t="shared" ca="1" si="39"/>
        <v>pics\\dis2.jpg</v>
      </c>
      <c r="AE119" s="22" t="str">
        <f t="array" aca="1" ref="AE119" ca="1">IF(G119="экспл",INDEX(total_visual_stym!$C$146:$C$209,(RANK(total_visual_stym!E199,total_visual_stym!$E$146:$E$209))),0)</f>
        <v>pics\\dis2.jpg</v>
      </c>
      <c r="AF119" s="22" t="str">
        <f t="shared" si="40"/>
        <v/>
      </c>
      <c r="AI119" t="s">
        <v>91</v>
      </c>
      <c r="AO119">
        <f t="shared" ca="1" si="35"/>
        <v>5.0320284082534417E-2</v>
      </c>
      <c r="AP119" t="str">
        <f t="shared" ca="1" si="36"/>
        <v>pics\\Tomat_6.jpg</v>
      </c>
      <c r="AR119" t="str">
        <f t="shared" si="43"/>
        <v/>
      </c>
      <c r="AS119" t="str">
        <f t="shared" si="42"/>
        <v/>
      </c>
      <c r="AT119">
        <f t="shared" ca="1" si="31"/>
        <v>7.4121067077893232E-2</v>
      </c>
      <c r="AU119" t="s">
        <v>697</v>
      </c>
      <c r="AV119" t="str">
        <f t="shared" ca="1" si="32"/>
        <v>sound\\Redkiy_plod.wav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_Он_с_дольками?</v>
      </c>
      <c r="BA119" t="e">
        <f>VLOOKUP(Q119,audio_list_stym!$B$2:$BQ$299,68,FALSE)</f>
        <v>#N/A</v>
      </c>
      <c r="BB119" t="str">
        <f t="shared" si="33"/>
        <v>На_мониторе_ТОДИС._Он_с_дольками?</v>
      </c>
      <c r="BD119" cm="1">
        <f t="array" aca="1" ref="BD119" ca="1">INDEX($L$114:$L$121,(RANK(AT7,$AT$2:$AT$9)))</f>
        <v>2073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VLOOKUP(B120,audio_list_stym!$A$3:$BP$18,44,FALSE)</f>
        <v>15</v>
      </c>
      <c r="F120" t="str">
        <f>VLOOKUP(E120,metki!$A$2:$B$9,2,FALSE)</f>
        <v>экспл_новые_с_названием</v>
      </c>
      <c r="G120" t="str">
        <f t="shared" si="28"/>
        <v>экспл</v>
      </c>
      <c r="H120" t="str">
        <f>VLOOKUP(B120,audio_list_stym!$A$3:$AJ$18,12,FALSE)</f>
        <v>Ake</v>
      </c>
      <c r="I120" t="s">
        <v>694</v>
      </c>
      <c r="J120" t="str">
        <f t="shared" si="29"/>
        <v>Ake_7</v>
      </c>
      <c r="L120">
        <f>VLOOKUP(J120,total_visual_stym!$A$2:$D$129,2,FALSE)</f>
        <v>2079</v>
      </c>
      <c r="M120" t="str">
        <f>VLOOKUP(J120,total_visual_stym!$A$2:$D$129,3,FALSE)</f>
        <v>pics\\Ake_7.jpg</v>
      </c>
      <c r="N120">
        <f>VLOOKUP(J120,total_visual_stym!$A$1:$D$129,4,FALSE)</f>
        <v>209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111</v>
      </c>
      <c r="Z120" t="str">
        <f>IF(G120="экспл",VLOOKUP(J120,quest_экспл!$A$1:$N$129,12,FALSE),IF(G120="импл_",0,0))</f>
        <v>sound\\On_visushenniy.wav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2200</v>
      </c>
      <c r="AD120" t="str">
        <f t="shared" ca="1" si="39"/>
        <v>pics\\dis57.jpg</v>
      </c>
      <c r="AE120" s="22" t="str">
        <f t="array" aca="1" ref="AE120" ca="1">IF(G120="экспл",INDEX(total_visual_stym!$C$146:$C$209,(RANK(total_visual_stym!E200,total_visual_stym!$E$146:$E$209))),0)</f>
        <v>pics\\dis57.jpg</v>
      </c>
      <c r="AF120" s="22" t="str">
        <f t="shared" si="40"/>
        <v/>
      </c>
      <c r="AI120" t="s">
        <v>92</v>
      </c>
      <c r="AO120">
        <f t="shared" ca="1" si="35"/>
        <v>0.86659305237091744</v>
      </c>
      <c r="AP120" t="str">
        <f t="shared" ca="1" si="36"/>
        <v>pics\\Finik_4.jpg</v>
      </c>
      <c r="AR120" t="str">
        <f t="shared" si="43"/>
        <v/>
      </c>
      <c r="AS120" t="str">
        <f t="shared" si="42"/>
        <v/>
      </c>
      <c r="AT120">
        <f t="shared" ca="1" si="31"/>
        <v>0.1297796540525159</v>
      </c>
      <c r="AU120" t="s">
        <v>697</v>
      </c>
      <c r="AV120" t="str">
        <f t="shared" ca="1" si="32"/>
        <v>sound\\Redkiy_plod.wav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_Он_высушенный?</v>
      </c>
      <c r="BA120" t="e">
        <f>VLOOKUP(Q120,audio_list_stym!$B$2:$BQ$299,68,FALSE)</f>
        <v>#N/A</v>
      </c>
      <c r="BB120" t="str">
        <f t="shared" si="33"/>
        <v>Перед_Вами_ТОДИС._Он_высушенный?</v>
      </c>
      <c r="BD120" cm="1">
        <f t="array" aca="1" ref="BD120" ca="1">INDEX($L$114:$L$121,(RANK(AT8,$AT$2:$AT$9)))</f>
        <v>2080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VLOOKUP(B121,audio_list_stym!$A$3:$BP$18,44,FALSE)</f>
        <v>15</v>
      </c>
      <c r="F121" t="str">
        <f>VLOOKUP(E121,metki!$A$2:$B$9,2,FALSE)</f>
        <v>экспл_новые_с_названием</v>
      </c>
      <c r="G121" t="str">
        <f t="shared" si="28"/>
        <v>экспл</v>
      </c>
      <c r="H121" t="str">
        <f>VLOOKUP(B121,audio_list_stym!$A$3:$AJ$18,12,FALSE)</f>
        <v>Ake</v>
      </c>
      <c r="I121" t="s">
        <v>695</v>
      </c>
      <c r="J121" t="str">
        <f t="shared" si="29"/>
        <v>Ake_8</v>
      </c>
      <c r="L121">
        <f>VLOOKUP(J121,total_visual_stym!$A$2:$D$129,2,FALSE)</f>
        <v>2080</v>
      </c>
      <c r="M121" t="str">
        <f>VLOOKUP(J121,total_visual_stym!$A$2:$D$129,3,FALSE)</f>
        <v>pics\\Ake_8.jpg</v>
      </c>
      <c r="N121">
        <f>VLOOKUP(J121,total_visual_stym!$A$1:$D$129,4,FALSE)</f>
        <v>209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112</v>
      </c>
      <c r="Z121" t="str">
        <f>IF(G121="экспл",VLOOKUP(J121,quest_экспл!$A$1:$N$129,12,FALSE),IF(G121="импл_",0,0))</f>
        <v>sound\\Myatiy_li_on.wav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2212</v>
      </c>
      <c r="AD121" t="str">
        <f t="shared" ca="1" si="39"/>
        <v>pics\\dis61.jpg</v>
      </c>
      <c r="AE121" s="22" t="str">
        <f t="array" aca="1" ref="AE121" ca="1">IF(G121="экспл",INDEX(total_visual_stym!$C$146:$C$209,(RANK(total_visual_stym!E201,total_visual_stym!$E$146:$E$209))),0)</f>
        <v>pics\\dis61.jpg</v>
      </c>
      <c r="AF121" s="22" t="str">
        <f t="shared" si="40"/>
        <v/>
      </c>
      <c r="AI121" t="s">
        <v>93</v>
      </c>
      <c r="AO121">
        <f t="shared" ca="1" si="35"/>
        <v>7.584299271327144E-2</v>
      </c>
      <c r="AP121" t="str">
        <f t="shared" ca="1" si="36"/>
        <v>pics\\Tomat_5.jpg</v>
      </c>
      <c r="AR121" t="str">
        <f>IF(AH121="sound\\Ogorod",AP49,"")</f>
        <v/>
      </c>
      <c r="AS121" t="str">
        <f t="shared" si="42"/>
        <v/>
      </c>
      <c r="AT121">
        <f t="shared" ca="1" si="31"/>
        <v>0.95455502499405653</v>
      </c>
      <c r="AU121" t="s">
        <v>697</v>
      </c>
      <c r="AV121" t="str">
        <f t="shared" ca="1" si="32"/>
        <v>sound\\Noviy_plod.wav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_Мятый_ли_он?</v>
      </c>
      <c r="BA121" t="e">
        <f>VLOOKUP(Q121,audio_list_stym!$B$2:$BQ$299,68,FALSE)</f>
        <v>#N/A</v>
      </c>
      <c r="BB121" t="str">
        <f t="shared" si="33"/>
        <v>Вы_видите_ТОДИС._Мятый_ли_он?</v>
      </c>
      <c r="BD121" cm="1">
        <f t="array" aca="1" ref="BD121" ca="1">INDEX($L$114:$L$121,(RANK(AT9,$AT$2:$AT$9)))</f>
        <v>2078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VLOOKUP(B122,audio_list_stym!$A$3:$BP$18,44,FALSE)</f>
        <v>16</v>
      </c>
      <c r="F122" t="str">
        <f>VLOOKUP(E122,metki!$A$2:$B$9,2,FALSE)</f>
        <v>импл_новые_без_названия</v>
      </c>
      <c r="G122" t="str">
        <f t="shared" si="28"/>
        <v>импл_</v>
      </c>
      <c r="H122" t="str">
        <f>VLOOKUP(B122,audio_list_stym!$A$3:$AJ$18,12,FALSE)</f>
        <v>Finger</v>
      </c>
      <c r="I122" t="s">
        <v>688</v>
      </c>
      <c r="J122" t="str">
        <f t="shared" si="29"/>
        <v>Finger_1</v>
      </c>
      <c r="L122">
        <f>VLOOKUP(J122,total_visual_stym!$A$2:$D$129,2,FALSE)</f>
        <v>2081</v>
      </c>
      <c r="M122" t="str">
        <f>VLOOKUP(J122,total_visual_stym!$A$2:$D$129,3,FALSE)</f>
        <v>pics\\Finger_1.jpg</v>
      </c>
      <c r="N122">
        <f>VLOOKUP(J122,total_visual_stym!$A$1:$D$129,4,FALSE)</f>
        <v>210</v>
      </c>
      <c r="P122">
        <f>IF(G122="экспл",0,IF(G122="импл_",VLOOKUP(J122,quest_импл!$A$1:$J$129,7,FALSE),0))</f>
        <v>241</v>
      </c>
      <c r="Q122" t="str">
        <f>IF(G122="экспл",0,IF(G122="импл_",VLOOKUP(J122,quest_импл!$A$1:$J$129,8,FALSE),0))</f>
        <v>sound\\Vityanut_li.wav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2008</v>
      </c>
      <c r="AD122" t="str">
        <f t="shared" ca="1" si="39"/>
        <v>pics\\Banan_8.jpg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40"/>
        <v>pics\\Banan_8.jpg</v>
      </c>
      <c r="AI122" t="s">
        <v>124</v>
      </c>
      <c r="AO122">
        <f t="shared" ca="1" si="35"/>
        <v>0.93281623312123785</v>
      </c>
      <c r="AP122" t="str">
        <f t="shared" ca="1" si="36"/>
        <v>pics\\Banan_8.jpg</v>
      </c>
      <c r="AR122" t="str">
        <f t="shared" ref="AR122:AR129" si="44">IF(AH122="sound\\Ogorod",AP50,"")</f>
        <v/>
      </c>
      <c r="AS122" t="str">
        <f t="shared" ca="1" si="42"/>
        <v>pics\\Banan_8.jpg</v>
      </c>
      <c r="AT122">
        <f t="shared" ca="1" si="31"/>
        <v>0.39673932576169968</v>
      </c>
      <c r="AU122" t="s">
        <v>697</v>
      </c>
      <c r="AV122" t="str">
        <f t="shared" ca="1" si="32"/>
        <v>sound\\Redkiy_plod.wav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_Вытянут_ли_</v>
      </c>
      <c r="BB122" t="str">
        <f t="shared" si="33"/>
        <v>_Вытянут_ли_XXXXX?</v>
      </c>
      <c r="BC122">
        <f>A122</f>
        <v>1216</v>
      </c>
      <c r="BD122" cm="1">
        <f t="array" aca="1" ref="BD122" ca="1">INDEX($L$122:$L$129,(RANK(AT2,$AT$2:$AT$9)))</f>
        <v>2083</v>
      </c>
      <c r="BE122" cm="1">
        <f t="array" aca="1" ref="BE122" ca="1">INDEX(BD66:BD81,(RANK(AT9,$AT$2:$AT$17)))</f>
        <v>2119</v>
      </c>
      <c r="BF122" cm="1">
        <f t="array" aca="1" ref="BF122" ca="1">INDEX(BD90:BD105,(RANK(AT9,$AT$2:$AT$17)))</f>
        <v>2151</v>
      </c>
      <c r="BG122" cm="1">
        <f t="array" aca="1" ref="BG122" ca="1">INDEX(BD106:BD121,(RANK(AT9,$AT$2:$AT$17)))</f>
        <v>2079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VLOOKUP(B123,audio_list_stym!$A$3:$BP$18,44,FALSE)</f>
        <v>16</v>
      </c>
      <c r="F123" t="str">
        <f>VLOOKUP(E123,metki!$A$2:$B$9,2,FALSE)</f>
        <v>импл_новые_без_названия</v>
      </c>
      <c r="G123" t="str">
        <f t="shared" si="28"/>
        <v>импл_</v>
      </c>
      <c r="H123" t="str">
        <f>VLOOKUP(B123,audio_list_stym!$A$3:$AJ$18,12,FALSE)</f>
        <v>Finger</v>
      </c>
      <c r="I123" t="s">
        <v>689</v>
      </c>
      <c r="J123" t="str">
        <f t="shared" si="29"/>
        <v>Finger_2</v>
      </c>
      <c r="L123">
        <f>VLOOKUP(J123,total_visual_stym!$A$2:$D$129,2,FALSE)</f>
        <v>2082</v>
      </c>
      <c r="M123" t="str">
        <f>VLOOKUP(J123,total_visual_stym!$A$2:$D$129,3,FALSE)</f>
        <v>pics\\Finger_2.jpg</v>
      </c>
      <c r="N123">
        <f>VLOOKUP(J123,total_visual_stym!$A$1:$D$129,4,FALSE)</f>
        <v>210</v>
      </c>
      <c r="P123">
        <f>IF(G123="экспл",0,IF(G123="импл_",VLOOKUP(J123,quest_импл!$A$1:$J$129,7,FALSE),0))</f>
        <v>242</v>
      </c>
      <c r="Q123" t="str">
        <f>IF(G123="экспл",0,IF(G123="импл_",VLOOKUP(J123,quest_импл!$A$1:$J$129,8,FALSE),0))</f>
        <v>sound\\Nadloman_li.wav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2001</v>
      </c>
      <c r="AD123" t="str">
        <f t="shared" ca="1" si="39"/>
        <v>pics\\Banan_1.jpg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40"/>
        <v>pics\\Banan_1.jpg</v>
      </c>
      <c r="AI123" t="s">
        <v>125</v>
      </c>
      <c r="AO123">
        <f t="shared" ca="1" si="35"/>
        <v>0.99290612976252424</v>
      </c>
      <c r="AP123" t="str">
        <f t="shared" ca="1" si="36"/>
        <v>pics\\Banan_1.jpg</v>
      </c>
      <c r="AR123" t="str">
        <f t="shared" si="44"/>
        <v/>
      </c>
      <c r="AS123" t="str">
        <f t="shared" ca="1" si="42"/>
        <v>pics\\Banan_1.jpg</v>
      </c>
      <c r="AT123">
        <f t="shared" ca="1" si="31"/>
        <v>0.42547736246252077</v>
      </c>
      <c r="AU123" t="s">
        <v>697</v>
      </c>
      <c r="AV123" t="str">
        <f t="shared" ca="1" si="32"/>
        <v>sound\\Redkiy_plod.wav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_Надломан_ли_</v>
      </c>
      <c r="BB123" t="str">
        <f t="shared" si="33"/>
        <v>_Надломан_ли_XXXXX?</v>
      </c>
      <c r="BD123" cm="1">
        <f t="array" aca="1" ref="BD123" ca="1">INDEX($L$122:$L$129,(RANK(AT3,$AT$2:$AT$9)))</f>
        <v>2084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VLOOKUP(B124,audio_list_stym!$A$3:$BP$18,44,FALSE)</f>
        <v>16</v>
      </c>
      <c r="F124" t="str">
        <f>VLOOKUP(E124,metki!$A$2:$B$9,2,FALSE)</f>
        <v>импл_новые_без_названия</v>
      </c>
      <c r="G124" t="str">
        <f t="shared" si="28"/>
        <v>импл_</v>
      </c>
      <c r="H124" t="str">
        <f>VLOOKUP(B124,audio_list_stym!$A$3:$AJ$18,12,FALSE)</f>
        <v>Finger</v>
      </c>
      <c r="I124" t="s">
        <v>690</v>
      </c>
      <c r="J124" t="str">
        <f t="shared" si="29"/>
        <v>Finger_3</v>
      </c>
      <c r="L124">
        <f>VLOOKUP(J124,total_visual_stym!$A$2:$D$129,2,FALSE)</f>
        <v>2083</v>
      </c>
      <c r="M124" t="str">
        <f>VLOOKUP(J124,total_visual_stym!$A$2:$D$129,3,FALSE)</f>
        <v>pics\\Finger_3.jpg</v>
      </c>
      <c r="N124">
        <f>VLOOKUP(J124,total_visual_stym!$A$1:$D$129,4,FALSE)</f>
        <v>210</v>
      </c>
      <c r="P124">
        <f>IF(G124="экспл",0,IF(G124="импл_",VLOOKUP(J124,quest_импл!$A$1:$J$129,7,FALSE),0))</f>
        <v>243</v>
      </c>
      <c r="Q124" t="str">
        <f>IF(G124="экспл",0,IF(G124="импл_",VLOOKUP(J124,quest_импл!$A$1:$J$129,8,FALSE),0))</f>
        <v>sound\\Volnistiy_li.wav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2046</v>
      </c>
      <c r="AD124" t="str">
        <f t="shared" ca="1" si="39"/>
        <v>pics\\Peper_6.jpg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40"/>
        <v>pics\\Peper_6.jpg</v>
      </c>
      <c r="AI124" t="s">
        <v>126</v>
      </c>
      <c r="AO124">
        <f t="shared" ca="1" si="35"/>
        <v>0.3294120170634568</v>
      </c>
      <c r="AP124" t="str">
        <f t="shared" ca="1" si="36"/>
        <v>pics\\Peper_6.jpg</v>
      </c>
      <c r="AR124" t="str">
        <f t="shared" si="44"/>
        <v/>
      </c>
      <c r="AS124" t="str">
        <f t="shared" ca="1" si="42"/>
        <v>pics\\Peper_6.jpg</v>
      </c>
      <c r="AT124">
        <f t="shared" ca="1" si="31"/>
        <v>0.41257675918625403</v>
      </c>
      <c r="AU124" t="s">
        <v>697</v>
      </c>
      <c r="AV124" t="str">
        <f t="shared" ca="1" si="32"/>
        <v>sound\\Redkiy_plod.wav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_Волнистый_ли_</v>
      </c>
      <c r="BB124" t="str">
        <f t="shared" si="33"/>
        <v>_Волнистый_ли_XXXXX?</v>
      </c>
      <c r="BD124" cm="1">
        <f t="array" aca="1" ref="BD124" ca="1">INDEX($L$122:$L$129,(RANK(AT4,$AT$2:$AT$9)))</f>
        <v>2082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VLOOKUP(B125,audio_list_stym!$A$3:$BP$18,44,FALSE)</f>
        <v>16</v>
      </c>
      <c r="F125" t="str">
        <f>VLOOKUP(E125,metki!$A$2:$B$9,2,FALSE)</f>
        <v>импл_новые_без_названия</v>
      </c>
      <c r="G125" t="str">
        <f t="shared" si="28"/>
        <v>импл_</v>
      </c>
      <c r="H125" t="str">
        <f>VLOOKUP(B125,audio_list_stym!$A$3:$AJ$18,12,FALSE)</f>
        <v>Finger</v>
      </c>
      <c r="I125" t="s">
        <v>691</v>
      </c>
      <c r="J125" t="str">
        <f t="shared" si="29"/>
        <v>Finger_4</v>
      </c>
      <c r="L125">
        <f>VLOOKUP(J125,total_visual_stym!$A$2:$D$129,2,FALSE)</f>
        <v>2084</v>
      </c>
      <c r="M125" t="str">
        <f>VLOOKUP(J125,total_visual_stym!$A$2:$D$129,3,FALSE)</f>
        <v>pics\\Finger_4.jpg</v>
      </c>
      <c r="N125">
        <f>VLOOKUP(J125,total_visual_stym!$A$1:$D$129,4,FALSE)</f>
        <v>210</v>
      </c>
      <c r="P125">
        <f>IF(G125="экспл",0,IF(G125="импл_",VLOOKUP(J125,quest_импл!$A$1:$J$129,7,FALSE),0))</f>
        <v>244</v>
      </c>
      <c r="Q125" t="str">
        <f>IF(G125="экспл",0,IF(G125="импл_",VLOOKUP(J125,quest_импл!$A$1:$J$129,8,FALSE),0))</f>
        <v>sound\\Buriy_li.wav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2040</v>
      </c>
      <c r="AD125" t="str">
        <f t="shared" ca="1" si="39"/>
        <v>pics\\Limon_8.jpg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40"/>
        <v>pics\\Limon_8.jpg</v>
      </c>
      <c r="AI125" t="s">
        <v>127</v>
      </c>
      <c r="AO125">
        <f t="shared" ca="1" si="35"/>
        <v>0.40803462562693082</v>
      </c>
      <c r="AP125" t="str">
        <f t="shared" ca="1" si="36"/>
        <v>pics\\Limon_8.jpg</v>
      </c>
      <c r="AR125" t="str">
        <f t="shared" si="44"/>
        <v/>
      </c>
      <c r="AS125" t="str">
        <f t="shared" ca="1" si="42"/>
        <v>pics\\Limon_8.jpg</v>
      </c>
      <c r="AT125">
        <f t="shared" ca="1" si="31"/>
        <v>1.4813855478235993E-2</v>
      </c>
      <c r="AU125" t="s">
        <v>697</v>
      </c>
      <c r="AV125" t="str">
        <f t="shared" ca="1" si="32"/>
        <v>sound\\Redkiy_plod.wav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_Бурый_ли_</v>
      </c>
      <c r="BB125" t="str">
        <f t="shared" si="33"/>
        <v>_Бурый_ли_XXXXX?</v>
      </c>
      <c r="BD125" cm="1">
        <f t="array" aca="1" ref="BD125" ca="1">INDEX($L$122:$L$129,(RANK(AT5,$AT$2:$AT$9)))</f>
        <v>2087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VLOOKUP(B126,audio_list_stym!$A$3:$BP$18,44,FALSE)</f>
        <v>16</v>
      </c>
      <c r="F126" t="str">
        <f>VLOOKUP(E126,metki!$A$2:$B$9,2,FALSE)</f>
        <v>импл_новые_без_названия</v>
      </c>
      <c r="G126" t="str">
        <f t="shared" si="28"/>
        <v>импл_</v>
      </c>
      <c r="H126" t="str">
        <f>VLOOKUP(B126,audio_list_stym!$A$3:$AJ$18,12,FALSE)</f>
        <v>Finger</v>
      </c>
      <c r="I126" t="s">
        <v>692</v>
      </c>
      <c r="J126" t="str">
        <f t="shared" si="29"/>
        <v>Finger_5</v>
      </c>
      <c r="L126">
        <f>VLOOKUP(J126,total_visual_stym!$A$2:$D$129,2,FALSE)</f>
        <v>2085</v>
      </c>
      <c r="M126" t="str">
        <f>VLOOKUP(J126,total_visual_stym!$A$2:$D$129,3,FALSE)</f>
        <v>pics\\Finger_5.jpg</v>
      </c>
      <c r="N126">
        <f>VLOOKUP(J126,total_visual_stym!$A$1:$D$129,4,FALSE)</f>
        <v>210</v>
      </c>
      <c r="P126">
        <f>IF(G126="экспл",0,IF(G126="импл_",VLOOKUP(J126,quest_импл!$A$1:$J$129,7,FALSE),0))</f>
        <v>245</v>
      </c>
      <c r="Q126" t="str">
        <f>IF(G126="экспл",0,IF(G126="импл_",VLOOKUP(J126,quest_импл!$A$1:$J$129,8,FALSE),0))</f>
        <v>sound\\Vizhatiy_li.wav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2038</v>
      </c>
      <c r="AD126" t="str">
        <f t="shared" ca="1" si="39"/>
        <v>pics\\Limon_6.jpg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40"/>
        <v>pics\\Limon_6.jpg</v>
      </c>
      <c r="AI126" t="s">
        <v>128</v>
      </c>
      <c r="AO126">
        <f t="shared" ca="1" si="35"/>
        <v>0.4495319338408954</v>
      </c>
      <c r="AP126" t="str">
        <f t="shared" ca="1" si="36"/>
        <v>pics\\Limon_6.jpg</v>
      </c>
      <c r="AR126" t="str">
        <f t="shared" si="44"/>
        <v/>
      </c>
      <c r="AS126" t="str">
        <f t="shared" ca="1" si="42"/>
        <v>pics\\Limon_6.jpg</v>
      </c>
      <c r="AT126">
        <f t="shared" ca="1" si="31"/>
        <v>0.47434236858051593</v>
      </c>
      <c r="AU126" t="s">
        <v>697</v>
      </c>
      <c r="AV126" t="str">
        <f t="shared" ca="1" si="32"/>
        <v>sound\\Noviy_plod.wav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_Выжатый_ли_</v>
      </c>
      <c r="BB126" t="str">
        <f t="shared" si="33"/>
        <v>_Выжатый_ли_XXXXX?</v>
      </c>
      <c r="BD126" cm="1">
        <f t="array" aca="1" ref="BD126" ca="1">INDEX($L$122:$L$129,(RANK(AT6,$AT$2:$AT$9)))</f>
        <v>2085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VLOOKUP(B127,audio_list_stym!$A$3:$BP$18,44,FALSE)</f>
        <v>16</v>
      </c>
      <c r="F127" t="str">
        <f>VLOOKUP(E127,metki!$A$2:$B$9,2,FALSE)</f>
        <v>импл_новые_без_названия</v>
      </c>
      <c r="G127" t="str">
        <f t="shared" si="28"/>
        <v>импл_</v>
      </c>
      <c r="H127" t="str">
        <f>VLOOKUP(B127,audio_list_stym!$A$3:$AJ$18,12,FALSE)</f>
        <v>Finger</v>
      </c>
      <c r="I127" t="s">
        <v>693</v>
      </c>
      <c r="J127" t="str">
        <f t="shared" si="29"/>
        <v>Finger_6</v>
      </c>
      <c r="L127">
        <f>VLOOKUP(J127,total_visual_stym!$A$2:$D$129,2,FALSE)</f>
        <v>2086</v>
      </c>
      <c r="M127" t="str">
        <f>VLOOKUP(J127,total_visual_stym!$A$2:$D$129,3,FALSE)</f>
        <v>pics\\Finger_6.jpg</v>
      </c>
      <c r="N127">
        <f>VLOOKUP(J127,total_visual_stym!$A$1:$D$129,4,FALSE)</f>
        <v>210</v>
      </c>
      <c r="P127">
        <f>IF(G127="экспл",0,IF(G127="импл_",VLOOKUP(J127,quest_импл!$A$1:$J$129,7,FALSE),0))</f>
        <v>246</v>
      </c>
      <c r="Q127" t="str">
        <f>IF(G127="экспл",0,IF(G127="импл_",VLOOKUP(J127,quest_импл!$A$1:$J$129,8,FALSE),0))</f>
        <v>sound\\Obemniy_li.wav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да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2037</v>
      </c>
      <c r="AD127" t="str">
        <f t="shared" ca="1" si="39"/>
        <v>pics\\Limon_5.jpg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40"/>
        <v>pics\\Limon_5.jpg</v>
      </c>
      <c r="AI127" t="s">
        <v>129</v>
      </c>
      <c r="AO127">
        <f t="shared" ca="1" si="35"/>
        <v>0.46573115941752674</v>
      </c>
      <c r="AP127" t="str">
        <f t="shared" ca="1" si="36"/>
        <v>pics\\Limon_5.jpg</v>
      </c>
      <c r="AR127" t="str">
        <f t="shared" si="44"/>
        <v/>
      </c>
      <c r="AS127" t="str">
        <f t="shared" ca="1" si="42"/>
        <v>pics\\Limon_5.jpg</v>
      </c>
      <c r="AT127">
        <f t="shared" ca="1" si="31"/>
        <v>0.43523306877596557</v>
      </c>
      <c r="AU127" t="s">
        <v>697</v>
      </c>
      <c r="AV127" t="str">
        <f t="shared" ca="1" si="32"/>
        <v>sound\\Redkiy_plod.wav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_Объемный_ли_</v>
      </c>
      <c r="BB127" t="str">
        <f t="shared" si="33"/>
        <v>_Объемный_ли_XXXXX?</v>
      </c>
      <c r="BD127" cm="1">
        <f t="array" aca="1" ref="BD127" ca="1">INDEX($L$122:$L$129,(RANK(AT7,$AT$2:$AT$9)))</f>
        <v>2081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VLOOKUP(B128,audio_list_stym!$A$3:$BP$18,44,FALSE)</f>
        <v>16</v>
      </c>
      <c r="F128" t="str">
        <f>VLOOKUP(E128,metki!$A$2:$B$9,2,FALSE)</f>
        <v>импл_новые_без_названия</v>
      </c>
      <c r="G128" t="str">
        <f t="shared" si="28"/>
        <v>импл_</v>
      </c>
      <c r="H128" t="str">
        <f>VLOOKUP(B128,audio_list_stym!$A$3:$AJ$18,12,FALSE)</f>
        <v>Finger</v>
      </c>
      <c r="I128" t="s">
        <v>694</v>
      </c>
      <c r="J128" t="str">
        <f t="shared" si="29"/>
        <v>Finger_7</v>
      </c>
      <c r="L128">
        <f>VLOOKUP(J128,total_visual_stym!$A$2:$D$129,2,FALSE)</f>
        <v>2087</v>
      </c>
      <c r="M128" t="str">
        <f>VLOOKUP(J128,total_visual_stym!$A$2:$D$129,3,FALSE)</f>
        <v>pics\\Finger_7.jpg</v>
      </c>
      <c r="N128">
        <f>VLOOKUP(J128,total_visual_stym!$A$1:$D$129,4,FALSE)</f>
        <v>210</v>
      </c>
      <c r="P128">
        <f>IF(G128="экспл",0,IF(G128="импл_",VLOOKUP(J128,quest_импл!$A$1:$J$129,7,FALSE),0))</f>
        <v>247</v>
      </c>
      <c r="Q128" t="str">
        <f>IF(G128="экспл",0,IF(G128="импл_",VLOOKUP(J128,quest_импл!$A$1:$J$129,8,FALSE),0))</f>
        <v>sound\\Pustoy_li.wav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2054</v>
      </c>
      <c r="AD128" t="str">
        <f t="shared" ca="1" si="39"/>
        <v>pics\\Redis_6.jpg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40"/>
        <v>pics\\Redis_6.jpg</v>
      </c>
      <c r="AI128" t="s">
        <v>130</v>
      </c>
      <c r="AO128">
        <f t="shared" ca="1" si="35"/>
        <v>0.19396187781756213</v>
      </c>
      <c r="AP128" t="str">
        <f t="shared" ca="1" si="36"/>
        <v>pics\\Redis_6.jpg</v>
      </c>
      <c r="AR128" t="str">
        <f t="shared" si="44"/>
        <v/>
      </c>
      <c r="AS128" t="str">
        <f t="shared" ca="1" si="42"/>
        <v>pics\\Redis_6.jpg</v>
      </c>
      <c r="AT128">
        <f t="shared" ca="1" si="31"/>
        <v>0.70351369956679854</v>
      </c>
      <c r="AU128" t="s">
        <v>697</v>
      </c>
      <c r="AV128" t="str">
        <f t="shared" ca="1" si="32"/>
        <v>sound\\Noviy_plod.wav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_Пустой_ли_</v>
      </c>
      <c r="BB128" t="str">
        <f t="shared" si="33"/>
        <v>_Пустой_ли_XXXXX?</v>
      </c>
      <c r="BD128" cm="1">
        <f t="array" aca="1" ref="BD128" ca="1">INDEX($L$122:$L$129,(RANK(AT8,$AT$2:$AT$9)))</f>
        <v>2088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VLOOKUP(B129,audio_list_stym!$A$3:$BP$18,44,FALSE)</f>
        <v>16</v>
      </c>
      <c r="F129" t="str">
        <f>VLOOKUP(E129,metki!$A$2:$B$9,2,FALSE)</f>
        <v>импл_новые_без_названия</v>
      </c>
      <c r="G129" t="str">
        <f t="shared" si="28"/>
        <v>импл_</v>
      </c>
      <c r="H129" t="str">
        <f>VLOOKUP(B129,audio_list_stym!$A$3:$AJ$18,12,FALSE)</f>
        <v>Finger</v>
      </c>
      <c r="I129" t="s">
        <v>695</v>
      </c>
      <c r="J129" t="str">
        <f t="shared" si="29"/>
        <v>Finger_8</v>
      </c>
      <c r="L129">
        <f>VLOOKUP(J129,total_visual_stym!$A$2:$D$129,2,FALSE)</f>
        <v>2088</v>
      </c>
      <c r="M129" t="str">
        <f>VLOOKUP(J129,total_visual_stym!$A$2:$D$129,3,FALSE)</f>
        <v>pics\\Finger_8.jpg</v>
      </c>
      <c r="N129">
        <f>VLOOKUP(J129,total_visual_stym!$A$1:$D$129,4,FALSE)</f>
        <v>210</v>
      </c>
      <c r="P129">
        <f>IF(G129="экспл",0,IF(G129="импл_",VLOOKUP(J129,quest_импл!$A$1:$J$129,7,FALSE),0))</f>
        <v>248</v>
      </c>
      <c r="Q129" t="str">
        <f>IF(G129="экспл",0,IF(G129="импл_",VLOOKUP(J129,quest_импл!$A$1:$J$129,8,FALSE),0))</f>
        <v>sound\\Beliy_li.wav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2041</v>
      </c>
      <c r="AD129" t="str">
        <f t="shared" ca="1" si="39"/>
        <v>pics\\Peper_1.jpg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40"/>
        <v>pics\\Peper_1.jpg</v>
      </c>
      <c r="AI129" t="s">
        <v>131</v>
      </c>
      <c r="AO129">
        <f t="shared" ca="1" si="35"/>
        <v>0.35747198901644139</v>
      </c>
      <c r="AP129" t="str">
        <f t="shared" ca="1" si="36"/>
        <v>pics\\Peper_1.jpg</v>
      </c>
      <c r="AR129" t="str">
        <f t="shared" si="44"/>
        <v/>
      </c>
      <c r="AS129" t="str">
        <f t="shared" ca="1" si="42"/>
        <v>pics\\Peper_1.jpg</v>
      </c>
      <c r="AT129">
        <f t="shared" ca="1" si="31"/>
        <v>0.94432565428070814</v>
      </c>
      <c r="AU129" t="s">
        <v>697</v>
      </c>
      <c r="AV129" t="str">
        <f t="shared" ca="1" si="32"/>
        <v>sound\\Noviy_plod.wav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_Белый_ли_</v>
      </c>
      <c r="BB129" t="str">
        <f t="shared" si="33"/>
        <v>_Белый_ли_XXXXX?</v>
      </c>
      <c r="BD129" cm="1">
        <f t="array" aca="1" ref="BD129" ca="1">INDEX($L$122:$L$129,(RANK(AT9,$AT$2:$AT$9)))</f>
        <v>2086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800-000000000000}"/>
  <pageMargins left="0.7" right="0.7" top="0.75" bottom="0.75" header="0.3" footer="0.3"/>
  <pageSetup paperSize="9" orientation="portrait" horizontalDpi="4294967293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H161"/>
  <sheetViews>
    <sheetView topLeftCell="AT1" zoomScale="57" zoomScaleNormal="57" zoomScaleSheetLayoutView="40" workbookViewId="0">
      <selection activeCell="BC1" sqref="BC1:BH1048576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VLOOKUP(B2,audio_list_stym!$A$3:$BP$18,45,FALSE)</f>
        <v>10</v>
      </c>
      <c r="F2" t="str">
        <f>VLOOKUP(E2,metki!$A$2:$B$9,2,FALSE)</f>
        <v>импл_реал_с_названием</v>
      </c>
      <c r="G2" t="str">
        <f t="shared" ref="G2:G65" si="0">LEFT(F2,5)</f>
        <v>импл_</v>
      </c>
      <c r="H2" t="str">
        <f>VLOOKUP(B2,audio_list_stym!$A$3:$AJ$18,13,FALSE)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pics\\Banan_6.jpg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9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0.34591641367160664</v>
      </c>
      <c r="AP2" t="str">
        <f t="shared" ref="AP2:AP25" ca="1" si="6">INDEX($AM$2:$AM$25,(RANK(AO2,$AO$2:$AO$25)))</f>
        <v>pics\\Banan_6.jpg</v>
      </c>
      <c r="AQ2" t="str">
        <f ca="1">INDEX($AN$2:$AN$25,(RANK(AO2,$AO$2:$AO$25)))</f>
        <v>pics\\Goroh_6.jpg</v>
      </c>
      <c r="AR2" t="str">
        <f t="shared" ref="AR2:AR9" ca="1" si="7">IF(AH2="sound\\Ogorod",AP2,"")</f>
        <v>pics\\Banan_6.jpg</v>
      </c>
      <c r="AT2">
        <f t="shared" ref="AT2:AT65" ca="1" si="8">RAND()</f>
        <v>0.15695521636824317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10">IF(G2="экспл",AY2&amp;AX2&amp;"."&amp;AZ2,IF(G2="импл_",BA2&amp;AX2&amp;"?"))</f>
        <v>_Целый_ли_ТОМАТ?</v>
      </c>
      <c r="BC2">
        <f>A2</f>
        <v>1201</v>
      </c>
      <c r="BD2" cm="1">
        <f t="array" aca="1" ref="BD2" ca="1">INDEX($L$2:$L$9,(RANK(AT2,$AT$2:$AT$9)))</f>
        <v>2063</v>
      </c>
      <c r="BE2" cm="1">
        <f t="array" aca="1" ref="BE2" ca="1">INDEX(BD10:BD25,(RANK(AT2,$AT$2:$AT$16)))</f>
        <v>2032</v>
      </c>
      <c r="BF2" cm="1">
        <f t="array" aca="1" ref="BF2" ca="1">INDEX(BD26:BD49,(RANK(AT2,$AT$2:$AT$16)))</f>
        <v>2048</v>
      </c>
      <c r="BG2" cm="1">
        <f t="array" aca="1" ref="BG2" ca="1">INDEX(BD50:BD65,(RANK(AT2,$AT$2:$AT$16)))</f>
        <v>2024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VLOOKUP(B3,audio_list_stym!$A$3:$BP$18,45,FALSE)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VLOOKUP(B3,audio_list_stym!$A$3:$AJ$18,13,FALSE)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2155</v>
      </c>
      <c r="AD3" t="str">
        <f t="shared" ref="AD3:AD66" ca="1" si="11">IF(ISTEXT(AE3),AE3,IF(ISTEXT(AF3),AF3,""))</f>
        <v>pics\\Injir_3.jpg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pics\\Injir_3.jpg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2">RAND()</f>
        <v>0.21673169451744634</v>
      </c>
      <c r="AP3" t="str">
        <f t="shared" ca="1" si="6"/>
        <v>pics\\Injir_3.jpg</v>
      </c>
      <c r="AQ3" t="str">
        <f t="shared" ref="AQ3:AQ25" ca="1" si="13">INDEX($AN$2:$AN$25,(RANK(AO3,$AO$2:$AO$25)))</f>
        <v>pics\\Tikva_3.jpg</v>
      </c>
      <c r="AR3" t="str">
        <f t="shared" ca="1" si="7"/>
        <v>pics\\Injir_3.jpg</v>
      </c>
      <c r="AT3">
        <f t="shared" ca="1" si="8"/>
        <v>0.80152390034735566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0"/>
        <v>_Мясистый_ли_ТОМАТ?</v>
      </c>
      <c r="BD3" cm="1">
        <f t="array" aca="1" ref="BD3" ca="1">INDEX($L$2:$L$9,(RANK(AT3,$AT$2:$AT$9)))</f>
        <v>2057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VLOOKUP(B4,audio_list_stym!$A$3:$BP$18,45,FALSE)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VLOOKUP(B4,audio_list_stym!$A$3:$AJ$18,13,FALSE)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2160</v>
      </c>
      <c r="AD4" t="str">
        <f t="shared" ca="1" si="11"/>
        <v>pics\\Injir_8.jpg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pics\\Injir_8.jpg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2"/>
        <v>2.3560710349102676E-2</v>
      </c>
      <c r="AP4" t="str">
        <f t="shared" ca="1" si="6"/>
        <v>pics\\Injir_8.jpg</v>
      </c>
      <c r="AQ4" t="str">
        <f t="shared" ca="1" si="13"/>
        <v>pics\\Tikva_8.jpg</v>
      </c>
      <c r="AR4" t="str">
        <f t="shared" ca="1" si="7"/>
        <v>pics\\Injir_8.jpg</v>
      </c>
      <c r="AT4">
        <f t="shared" ca="1" si="8"/>
        <v>0.41826877066585033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0"/>
        <v>_Горький_ли_ТОМАТ?</v>
      </c>
      <c r="BD4" cm="1">
        <f t="array" aca="1" ref="BD4" ca="1">INDEX($L$2:$L$9,(RANK(AT4,$AT$2:$AT$9)))</f>
        <v>2061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VLOOKUP(B5,audio_list_stym!$A$3:$BP$18,45,FALSE)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VLOOKUP(B5,audio_list_stym!$A$3:$AJ$18,13,FALSE)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2034</v>
      </c>
      <c r="AD5" t="str">
        <f t="shared" ca="1" si="11"/>
        <v>pics\\Limon_2.jpg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pics\\Limon_2.jpg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2"/>
        <v>0.80053508810436258</v>
      </c>
      <c r="AP5" t="str">
        <f t="shared" ca="1" si="6"/>
        <v>pics\\Limon_2.jpg</v>
      </c>
      <c r="AQ5" t="str">
        <f t="shared" ca="1" si="13"/>
        <v>pics\\Redis_2.jpg</v>
      </c>
      <c r="AR5" t="str">
        <f t="shared" ca="1" si="7"/>
        <v>pics\\Limon_2.jpg</v>
      </c>
      <c r="AT5">
        <f t="shared" ca="1" si="8"/>
        <v>0.63817360432587844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0"/>
        <v>_Яркий_ли_ТОМАТ?</v>
      </c>
      <c r="BD5" cm="1">
        <f t="array" aca="1" ref="BD5" ca="1">INDEX($L$2:$L$9,(RANK(AT5,$AT$2:$AT$9)))</f>
        <v>2059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VLOOKUP(B6,audio_list_stym!$A$3:$BP$18,45,FALSE)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VLOOKUP(B6,audio_list_stym!$A$3:$AJ$18,13,FALSE)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2004</v>
      </c>
      <c r="AD6" t="str">
        <f t="shared" ca="1" si="11"/>
        <v>pics\\Banan_4.jpg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pics\\Banan_4.jpg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2"/>
        <v>0.36308451985587431</v>
      </c>
      <c r="AP6" t="str">
        <f t="shared" ca="1" si="6"/>
        <v>pics\\Banan_4.jpg</v>
      </c>
      <c r="AQ6" t="str">
        <f t="shared" ca="1" si="13"/>
        <v>pics\\Goroh_4.jpg</v>
      </c>
      <c r="AR6" t="str">
        <f t="shared" ca="1" si="7"/>
        <v>pics\\Banan_4.jpg</v>
      </c>
      <c r="AT6">
        <f t="shared" ca="1" si="8"/>
        <v>0.19497744445509302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0"/>
        <v>_Острый_ли_ТОМАТ?</v>
      </c>
      <c r="BD6" cm="1">
        <f t="array" aca="1" ref="BD6" ca="1">INDEX($L$2:$L$9,(RANK(AT6,$AT$2:$AT$9)))</f>
        <v>2062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VLOOKUP(B7,audio_list_stym!$A$3:$BP$18,45,FALSE)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VLOOKUP(B7,audio_list_stym!$A$3:$AJ$18,13,FALSE)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2039</v>
      </c>
      <c r="AD7" t="str">
        <f t="shared" ca="1" si="11"/>
        <v>pics\\Limon_7.jpg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pics\\Limon_7.jpg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2"/>
        <v>0.5520479832266193</v>
      </c>
      <c r="AP7" t="str">
        <f t="shared" ca="1" si="6"/>
        <v>pics\\Limon_7.jpg</v>
      </c>
      <c r="AQ7" t="str">
        <f t="shared" ca="1" si="13"/>
        <v>pics\\Redis_7.jpg</v>
      </c>
      <c r="AR7" t="str">
        <f t="shared" ca="1" si="7"/>
        <v>pics\\Limon_7.jpg</v>
      </c>
      <c r="AT7">
        <f t="shared" ca="1" si="8"/>
        <v>3.5355819545901168E-2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0"/>
        <v>_Спелый_ли_ТОМАТ?</v>
      </c>
      <c r="BD7" cm="1">
        <f t="array" aca="1" ref="BD7" ca="1">INDEX($L$2:$L$9,(RANK(AT7,$AT$2:$AT$9)))</f>
        <v>2064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VLOOKUP(B8,audio_list_stym!$A$3:$BP$18,45,FALSE)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VLOOKUP(B8,audio_list_stym!$A$3:$AJ$18,13,FALSE)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2159</v>
      </c>
      <c r="AD8" t="str">
        <f t="shared" ca="1" si="11"/>
        <v>pics\\Injir_7.jpg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pics\\Injir_7.jpg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2"/>
        <v>3.5830866984442045E-2</v>
      </c>
      <c r="AP8" t="str">
        <f t="shared" ca="1" si="6"/>
        <v>pics\\Injir_7.jpg</v>
      </c>
      <c r="AQ8" t="str">
        <f t="shared" ca="1" si="13"/>
        <v>pics\\Tikva_7.jpg</v>
      </c>
      <c r="AR8" t="str">
        <f t="shared" ca="1" si="7"/>
        <v>pics\\Injir_7.jpg</v>
      </c>
      <c r="AT8">
        <f t="shared" ca="1" si="8"/>
        <v>0.62043488571571437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0"/>
        <v>_Серый_ли_ТОМАТ?</v>
      </c>
      <c r="BD8" cm="1">
        <f t="array" aca="1" ref="BD8" ca="1">INDEX($L$2:$L$9,(RANK(AT8,$AT$2:$AT$9)))</f>
        <v>2060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VLOOKUP(B9,audio_list_stym!$A$3:$BP$18,45,FALSE)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VLOOKUP(B9,audio_list_stym!$A$3:$AJ$18,13,FALSE)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2153</v>
      </c>
      <c r="AD9" t="str">
        <f t="shared" ca="1" si="11"/>
        <v>pics\\Injir_1.jpg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pics\\Injir_1.jpg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2"/>
        <v>0.27391471397780065</v>
      </c>
      <c r="AP9" t="str">
        <f t="shared" ca="1" si="6"/>
        <v>pics\\Injir_1.jpg</v>
      </c>
      <c r="AQ9" t="str">
        <f t="shared" ca="1" si="13"/>
        <v>pics\\Tikva_1.jpg</v>
      </c>
      <c r="AR9" t="str">
        <f t="shared" ca="1" si="7"/>
        <v>pics\\Injir_1.jpg</v>
      </c>
      <c r="AT9">
        <f t="shared" ca="1" si="8"/>
        <v>0.64119254815550575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0"/>
        <v>_Вязкий_ли_ТОМАТ?</v>
      </c>
      <c r="BD9" cm="1">
        <f t="array" aca="1" ref="BD9" ca="1">INDEX($L$2:$L$9,(RANK(AT9,$AT$2:$AT$9)))</f>
        <v>2058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VLOOKUP(B10,audio_list_stym!$A$3:$BP$18,45,FALSE)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VLOOKUP(B10,audio_list_stym!$A$3:$AJ$18,13,FALSE)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2178</v>
      </c>
      <c r="AD10" t="str">
        <f t="shared" ca="1" si="11"/>
        <v>pics\\dis34.jpg</v>
      </c>
      <c r="AE10" s="22" t="str">
        <f t="array" aca="1" ref="AE10" ca="1">IF(G10="экспл",INDEX(total_visual_stym!$C$146:$C$209,(RANK(total_visual_stym!E154,total_visual_stym!$E$146:$E$209))),0)</f>
        <v>pics\\dis34.jpg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2"/>
        <v>0.37293719574538142</v>
      </c>
      <c r="AP10" t="str">
        <f t="shared" ca="1" si="6"/>
        <v>pics\\Banan_3.jpg</v>
      </c>
      <c r="AQ10" t="str">
        <f t="shared" ca="1" si="13"/>
        <v>pics\\Goroh_3.jpg</v>
      </c>
      <c r="AT10">
        <f t="shared" ca="1" si="8"/>
        <v>0.59389231304378698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0"/>
        <v>На_экране_ЛИМОН._Он_старый?</v>
      </c>
      <c r="BC10">
        <f>A10</f>
        <v>1202</v>
      </c>
      <c r="BD10" cm="1">
        <f t="array" aca="1" ref="BD10" ca="1">INDEX($L$10:$L$17,(RANK(AT2,$AT$2:$AT$9)))</f>
        <v>2039</v>
      </c>
      <c r="BE10" cm="1">
        <f t="array" aca="1" ref="BE10" ca="1">INDEX(BD2:BD9,(RANK(AT3,$AT$2:$AT$9)))</f>
        <v>2063</v>
      </c>
      <c r="BF10" cm="1">
        <f t="array" aca="1" ref="BF10" ca="1">INDEX(BD18:BD33,(RANK(AT3,$AT$2:$AT$16)))</f>
        <v>2029</v>
      </c>
      <c r="BG10" cm="1">
        <f t="array" aca="1" ref="BG10" ca="1">INDEX(BD34:BD65,(RANK(AT3,$AT$2:$AT$16)))</f>
        <v>2045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VLOOKUP(B11,audio_list_stym!$A$3:$BP$18,45,FALSE)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VLOOKUP(B11,audio_list_stym!$A$3:$AJ$18,13,FALSE)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2175</v>
      </c>
      <c r="AD11" t="str">
        <f t="shared" ca="1" si="11"/>
        <v>pics\\dis5.jpg</v>
      </c>
      <c r="AE11" s="22" t="str">
        <f t="array" aca="1" ref="AE11" ca="1">IF(G11="экспл",INDEX(total_visual_stym!$C$146:$C$209,(RANK(total_visual_stym!E155,total_visual_stym!$E$146:$E$209))),0)</f>
        <v>pics\\dis5.jpg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2"/>
        <v>0.19397083116617331</v>
      </c>
      <c r="AP11" t="str">
        <f t="shared" ca="1" si="6"/>
        <v>pics\\Injir_5.jpg</v>
      </c>
      <c r="AQ11" t="str">
        <f t="shared" ca="1" si="13"/>
        <v>pics\\Tikva_5.jpg</v>
      </c>
      <c r="AT11">
        <f t="shared" ca="1" si="8"/>
        <v>0.75738339164342783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sound\\Noviy_plod.wav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0"/>
        <v>Посмотрите,_вот_ЛИМОН._Фиолетовый_ли_он?</v>
      </c>
      <c r="BD11" cm="1">
        <f t="array" aca="1" ref="BD11" ca="1">INDEX($L$10:$L$17,(RANK(AT3,$AT$2:$AT$9)))</f>
        <v>2033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VLOOKUP(B12,audio_list_stym!$A$3:$BP$18,45,FALSE)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VLOOKUP(B12,audio_list_stym!$A$3:$AJ$18,13,FALSE)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2189</v>
      </c>
      <c r="AD12" t="str">
        <f t="shared" ca="1" si="11"/>
        <v>pics\\dis33.jpg</v>
      </c>
      <c r="AE12" s="22" t="str">
        <f t="array" aca="1" ref="AE12" ca="1">IF(G12="экспл",INDEX(total_visual_stym!$C$146:$C$209,(RANK(total_visual_stym!E156,total_visual_stym!$E$146:$E$209))),0)</f>
        <v>pics\\dis33.jpg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2"/>
        <v>0.20787854778827997</v>
      </c>
      <c r="AP12" t="str">
        <f t="shared" ca="1" si="6"/>
        <v>pics\\Injir_4.jpg</v>
      </c>
      <c r="AQ12" t="str">
        <f t="shared" ca="1" si="13"/>
        <v>pics\\Tikva_4.jpg</v>
      </c>
      <c r="AT12">
        <f t="shared" ca="1" si="8"/>
        <v>0.4332059423283432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0"/>
        <v>Вот_ЛИМОН._Он_с_цедрой?</v>
      </c>
      <c r="BD12" cm="1">
        <f t="array" aca="1" ref="BD12" ca="1">INDEX($L$10:$L$17,(RANK(AT4,$AT$2:$AT$9)))</f>
        <v>2037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VLOOKUP(B13,audio_list_stym!$A$3:$BP$18,45,FALSE)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VLOOKUP(B13,audio_list_stym!$A$3:$AJ$18,13,FALSE)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2221</v>
      </c>
      <c r="AD13" t="str">
        <f t="shared" ca="1" si="11"/>
        <v>pics\\dis28.jpg</v>
      </c>
      <c r="AE13" s="22" t="str">
        <f t="array" aca="1" ref="AE13" ca="1">IF(G13="экспл",INDEX(total_visual_stym!$C$146:$C$209,(RANK(total_visual_stym!E157,total_visual_stym!$E$146:$E$209))),0)</f>
        <v>pics\\dis28.jpg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2"/>
        <v>0.37590020270674795</v>
      </c>
      <c r="AP13" t="str">
        <f t="shared" ca="1" si="6"/>
        <v>pics\\Banan_2.jpg</v>
      </c>
      <c r="AQ13" t="str">
        <f t="shared" ca="1" si="13"/>
        <v>pics\\Goroh_2.jpg</v>
      </c>
      <c r="AT13">
        <f t="shared" ca="1" si="8"/>
        <v>0.50953496664472653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0"/>
        <v>Это_ЛИМОН._Кислый_ли_он?</v>
      </c>
      <c r="BD13" cm="1">
        <f t="array" aca="1" ref="BD13" ca="1">INDEX($L$10:$L$17,(RANK(AT5,$AT$2:$AT$9)))</f>
        <v>2035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VLOOKUP(B14,audio_list_stym!$A$3:$BP$18,45,FALSE)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VLOOKUP(B14,audio_list_stym!$A$3:$AJ$18,13,FALSE)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2176</v>
      </c>
      <c r="AD14" t="str">
        <f t="shared" ca="1" si="11"/>
        <v>pics\\dis21.jpg</v>
      </c>
      <c r="AE14" s="22" t="str">
        <f t="array" aca="1" ref="AE14" ca="1">IF(G14="экспл",INDEX(total_visual_stym!$C$146:$C$209,(RANK(total_visual_stym!E158,total_visual_stym!$E$146:$E$209))),0)</f>
        <v>pics\\dis21.jpg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2"/>
        <v>0.26671913915953238</v>
      </c>
      <c r="AP14" t="str">
        <f t="shared" ca="1" si="6"/>
        <v>pics\\Injir_2.jpg</v>
      </c>
      <c r="AQ14" t="str">
        <f t="shared" ca="1" si="13"/>
        <v>pics\\Tikva_2.jpg</v>
      </c>
      <c r="AT14">
        <f t="shared" ca="1" si="8"/>
        <v>0.81020394408572827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0"/>
        <v>На_картинке_ЛИМОН._Сочный_ли_он?</v>
      </c>
      <c r="BD14" cm="1">
        <f t="array" aca="1" ref="BD14" ca="1">INDEX($L$10:$L$17,(RANK(AT6,$AT$2:$AT$9)))</f>
        <v>2038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VLOOKUP(B15,audio_list_stym!$A$3:$BP$18,45,FALSE)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VLOOKUP(B15,audio_list_stym!$A$3:$AJ$18,13,FALSE)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2205</v>
      </c>
      <c r="AD15" t="str">
        <f t="shared" ca="1" si="11"/>
        <v>pics\\dis46.jpg</v>
      </c>
      <c r="AE15" s="22" t="str">
        <f t="array" aca="1" ref="AE15" ca="1">IF(G15="экспл",INDEX(total_visual_stym!$C$146:$C$209,(RANK(total_visual_stym!E159,total_visual_stym!$E$146:$E$209))),0)</f>
        <v>pics\\dis46.jpg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2"/>
        <v>0.92272203033587341</v>
      </c>
      <c r="AP15" t="str">
        <f t="shared" ca="1" si="6"/>
        <v>pics\\Limon_1.jpg</v>
      </c>
      <c r="AQ15" t="str">
        <f t="shared" ca="1" si="13"/>
        <v>pics\\Redis_1.jpg</v>
      </c>
      <c r="AT15">
        <f t="shared" ca="1" si="8"/>
        <v>0.43130240894615401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0"/>
        <v>На_мониторе_ЛИМОН._Упругий_ли_он?</v>
      </c>
      <c r="BD15" cm="1">
        <f t="array" aca="1" ref="BD15" ca="1">INDEX($L$10:$L$17,(RANK(AT7,$AT$2:$AT$9)))</f>
        <v>2040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VLOOKUP(B16,audio_list_stym!$A$3:$BP$18,45,FALSE)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VLOOKUP(B16,audio_list_stym!$A$3:$AJ$18,13,FALSE)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2190</v>
      </c>
      <c r="AD16" t="str">
        <f t="shared" ca="1" si="11"/>
        <v>pics\\dis27.jpg</v>
      </c>
      <c r="AE16" s="22" t="str">
        <f t="array" aca="1" ref="AE16" ca="1">IF(G16="экспл",INDEX(total_visual_stym!$C$146:$C$209,(RANK(total_visual_stym!E160,total_visual_stym!$E$146:$E$209))),0)</f>
        <v>pics\\dis27.jpg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2"/>
        <v>0.36001599986821065</v>
      </c>
      <c r="AP16" t="str">
        <f t="shared" ca="1" si="6"/>
        <v>pics\\Banan_5.jpg</v>
      </c>
      <c r="AQ16" t="str">
        <f t="shared" ca="1" si="13"/>
        <v>pics\\Goroh_5.jpg</v>
      </c>
      <c r="AT16">
        <f t="shared" ca="1" si="8"/>
        <v>0.88976489448806062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0"/>
        <v>Перед_Вами_ЛИМОН._Он_длинный?</v>
      </c>
      <c r="BD16" cm="1">
        <f t="array" aca="1" ref="BD16" ca="1">INDEX($L$10:$L$17,(RANK(AT8,$AT$2:$AT$9)))</f>
        <v>2036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VLOOKUP(B17,audio_list_stym!$A$3:$BP$18,45,FALSE)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VLOOKUP(B17,audio_list_stym!$A$3:$AJ$18,13,FALSE)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2230</v>
      </c>
      <c r="AD17" t="str">
        <f t="shared" ca="1" si="11"/>
        <v>pics\\dis8.jpg</v>
      </c>
      <c r="AE17" s="22" t="str">
        <f t="array" aca="1" ref="AE17" ca="1">IF(G17="экспл",INDEX(total_visual_stym!$C$146:$C$209,(RANK(total_visual_stym!E161,total_visual_stym!$E$146:$E$209))),0)</f>
        <v>pics\\dis8.jpg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2"/>
        <v>0.49923987581897744</v>
      </c>
      <c r="AP17" t="str">
        <f t="shared" ca="1" si="6"/>
        <v>pics\\Limon_8.jpg</v>
      </c>
      <c r="AQ17" t="str">
        <f t="shared" ca="1" si="13"/>
        <v>pics\\Redis_8.jpg</v>
      </c>
      <c r="AT17">
        <f t="shared" ca="1" si="8"/>
        <v>0.250970580630271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0"/>
        <v>Вы_видите_ЛИМОН._Он_без_кожуры?</v>
      </c>
      <c r="BD17" cm="1">
        <f t="array" aca="1" ref="BD17" ca="1">INDEX($L$10:$L$17,(RANK(AT9,$AT$2:$AT$9)))</f>
        <v>2034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VLOOKUP(B18,audio_list_stym!$A$3:$BP$18,45,FALSE)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VLOOKUP(B18,audio_list_stym!$A$3:$AJ$18,13,FALSE)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2051</v>
      </c>
      <c r="AD18" t="str">
        <f t="shared" ca="1" si="11"/>
        <v>pics\\Redis_3.jpg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pics\\Redis_3.jpg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ref="AK18:AK25" si="16">IF(OR(AJ18="pics\\Limon",AJ18="pics\\Banan",AJ18="pics\\Kokos",AJ18="pics\\Finik",AJ18="pics\\Injir"),AI18, )</f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0.64858641412353668</v>
      </c>
      <c r="AP18" t="str">
        <f t="shared" ca="1" si="6"/>
        <v>pics\\Limon_3.jpg</v>
      </c>
      <c r="AQ18" t="str">
        <f t="shared" ca="1" si="13"/>
        <v>pics\\Redis_3.jpg</v>
      </c>
      <c r="AS18" t="str">
        <f t="shared" ref="AS18:AS25" ca="1" si="17">IF(AH18="sound\\Tropic",AQ18,"")</f>
        <v>pics\\Redis_3.jpg</v>
      </c>
      <c r="AT18">
        <f t="shared" ca="1" si="8"/>
        <v>0.14404389141643581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0"/>
        <v>_С_молоком_ли_XXXXX?</v>
      </c>
      <c r="BC18">
        <f>A18</f>
        <v>1203</v>
      </c>
      <c r="BD18" cm="1">
        <f t="array" aca="1" ref="BD18" ca="1">INDEX($L$18:$L$25,(RANK(AT2,$AT$2:$AT$9)))</f>
        <v>2031</v>
      </c>
      <c r="BE18" cm="1">
        <f t="array" aca="1" ref="BE18" ca="1">INDEX(BD2:BD17,(RANK(AT4,$AT$2:$AT$16)))</f>
        <v>2035</v>
      </c>
      <c r="BF18" cm="1">
        <f t="array" aca="1" ref="BF18" ca="1">INDEX(BD26:BD49,(RANK(AT4,$AT$2:$AT$16)))</f>
        <v>2043</v>
      </c>
      <c r="BG18" cm="1">
        <f t="array" aca="1" ref="BG18" ca="1">INDEX(BD50:BD65,(RANK(AT4,$AT$2:$AT$16)))</f>
        <v>2019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VLOOKUP(B19,audio_list_stym!$A$3:$BP$18,45,FALSE)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VLOOKUP(B19,audio_list_stym!$A$3:$AJ$18,13,FALSE)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2052</v>
      </c>
      <c r="AD19" t="str">
        <f t="shared" ca="1" si="11"/>
        <v>pics\\Redis_4.jpg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8">IF(ISTEXT(AR19),AR19,IF(ISTEXT(AS19),AS19,""))</f>
        <v>pics\\Redis_4.jpg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16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0.63332245169635382</v>
      </c>
      <c r="AP19" t="str">
        <f t="shared" ca="1" si="6"/>
        <v>pics\\Limon_4.jpg</v>
      </c>
      <c r="AQ19" t="str">
        <f t="shared" ca="1" si="13"/>
        <v>pics\\Redis_4.jpg</v>
      </c>
      <c r="AS19" t="str">
        <f t="shared" ca="1" si="17"/>
        <v>pics\\Redis_4.jpg</v>
      </c>
      <c r="AT19">
        <f t="shared" ca="1" si="8"/>
        <v>0.28863260794511858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0"/>
        <v>_Полый_ли_XXXXX?</v>
      </c>
      <c r="BD19" cm="1">
        <f t="array" aca="1" ref="BD19" ca="1">INDEX($L$18:$L$25,(RANK(AT3,$AT$2:$AT$9)))</f>
        <v>2025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VLOOKUP(B20,audio_list_stym!$A$3:$BP$18,45,FALSE)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VLOOKUP(B20,audio_list_stym!$A$3:$AJ$18,13,FALSE)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2166</v>
      </c>
      <c r="AD20" t="str">
        <f t="shared" ca="1" si="11"/>
        <v>pics\\Tikva_6.jpg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8"/>
        <v>pics\\Tikva_6.jpg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16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0.12385569854983558</v>
      </c>
      <c r="AP20" t="str">
        <f t="shared" ca="1" si="6"/>
        <v>pics\\Injir_6.jpg</v>
      </c>
      <c r="AQ20" t="str">
        <f t="shared" ca="1" si="13"/>
        <v>pics\\Tikva_6.jpg</v>
      </c>
      <c r="AS20" t="str">
        <f t="shared" ca="1" si="17"/>
        <v>pics\\Tikva_6.jpg</v>
      </c>
      <c r="AT20">
        <f t="shared" ca="1" si="8"/>
        <v>0.85453477214391238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0"/>
        <v>_Гладкий_ли_XXXXX?</v>
      </c>
      <c r="BD20" cm="1">
        <f t="array" aca="1" ref="BD20" ca="1">INDEX($L$18:$L$25,(RANK(AT4,$AT$2:$AT$9)))</f>
        <v>2029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VLOOKUP(B21,audio_list_stym!$A$3:$BP$18,45,FALSE)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VLOOKUP(B21,audio_list_stym!$A$3:$AJ$18,13,FALSE)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2023</v>
      </c>
      <c r="AD21" t="str">
        <f t="shared" ca="1" si="11"/>
        <v>pics\\Goroh_7.jpg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8"/>
        <v>pics\\Goroh_7.jpg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16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0.33550594051743721</v>
      </c>
      <c r="AP21" t="str">
        <f t="shared" ca="1" si="6"/>
        <v>pics\\Banan_7.jpg</v>
      </c>
      <c r="AQ21" t="str">
        <f t="shared" ca="1" si="13"/>
        <v>pics\\Goroh_7.jpg</v>
      </c>
      <c r="AS21" t="str">
        <f t="shared" ca="1" si="17"/>
        <v>pics\\Goroh_7.jpg</v>
      </c>
      <c r="AT21">
        <f t="shared" ca="1" si="8"/>
        <v>0.64026735756316266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0"/>
        <v>_Пористый_ли_XXXXX?</v>
      </c>
      <c r="BD21" cm="1">
        <f t="array" aca="1" ref="BD21" ca="1">INDEX($L$18:$L$25,(RANK(AT5,$AT$2:$AT$9)))</f>
        <v>2027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VLOOKUP(B22,audio_list_stym!$A$3:$BP$18,45,FALSE)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VLOOKUP(B22,audio_list_stym!$A$3:$AJ$18,13,FALSE)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2053</v>
      </c>
      <c r="AD22" t="str">
        <f t="shared" ca="1" si="11"/>
        <v>pics\\Redis_5.jpg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8"/>
        <v>pics\\Redis_5.jpg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16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0.60952784750380851</v>
      </c>
      <c r="AP22" t="str">
        <f t="shared" ca="1" si="6"/>
        <v>pics\\Limon_5.jpg</v>
      </c>
      <c r="AQ22" t="str">
        <f t="shared" ca="1" si="13"/>
        <v>pics\\Redis_5.jpg</v>
      </c>
      <c r="AS22" t="str">
        <f t="shared" ca="1" si="17"/>
        <v>pics\\Redis_5.jpg</v>
      </c>
      <c r="AT22">
        <f t="shared" ca="1" si="8"/>
        <v>0.91306940812641368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0"/>
        <v>_Вареный_ли_XXXXX?</v>
      </c>
      <c r="BD22" cm="1">
        <f t="array" aca="1" ref="BD22" ca="1">INDEX($L$18:$L$25,(RANK(AT6,$AT$2:$AT$9)))</f>
        <v>2030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VLOOKUP(B23,audio_list_stym!$A$3:$BP$18,45,FALSE)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VLOOKUP(B23,audio_list_stym!$A$3:$AJ$18,13,FALSE)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2024</v>
      </c>
      <c r="AD23" t="str">
        <f t="shared" ca="1" si="11"/>
        <v>pics\\Goroh_8.jpg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8"/>
        <v>pics\\Goroh_8.jpg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16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0.29293548542017278</v>
      </c>
      <c r="AP23" t="str">
        <f t="shared" ca="1" si="6"/>
        <v>pics\\Banan_8.jpg</v>
      </c>
      <c r="AQ23" t="str">
        <f t="shared" ca="1" si="13"/>
        <v>pics\\Goroh_8.jpg</v>
      </c>
      <c r="AS23" t="str">
        <f t="shared" ca="1" si="17"/>
        <v>pics\\Goroh_8.jpg</v>
      </c>
      <c r="AT23">
        <f t="shared" ca="1" si="8"/>
        <v>0.55319204033972069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0"/>
        <v>_Плотный_ли_XXXXX?</v>
      </c>
      <c r="BD23" cm="1">
        <f t="array" aca="1" ref="BD23" ca="1">INDEX($L$18:$L$25,(RANK(AT7,$AT$2:$AT$9)))</f>
        <v>2032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VLOOKUP(B24,audio_list_stym!$A$3:$BP$18,45,FALSE)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VLOOKUP(B24,audio_list_stym!$A$3:$AJ$18,13,FALSE)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2017</v>
      </c>
      <c r="AD24" t="str">
        <f t="shared" ca="1" si="11"/>
        <v>pics\\Goroh_1.jpg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8"/>
        <v>pics\\Goroh_1.jpg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16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0.47998734270886323</v>
      </c>
      <c r="AP24" t="str">
        <f t="shared" ca="1" si="6"/>
        <v>pics\\Banan_1.jpg</v>
      </c>
      <c r="AQ24" t="str">
        <f t="shared" ca="1" si="13"/>
        <v>pics\\Goroh_1.jpg</v>
      </c>
      <c r="AS24" t="str">
        <f t="shared" ca="1" si="17"/>
        <v>pics\\Goroh_1.jpg</v>
      </c>
      <c r="AT24">
        <f t="shared" ca="1" si="8"/>
        <v>0.32793572266925386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0"/>
        <v>_Ворсистый_ли_XXXXX?</v>
      </c>
      <c r="BD24" cm="1">
        <f t="array" aca="1" ref="BD24" ca="1">INDEX($L$18:$L$25,(RANK(AT8,$AT$2:$AT$9)))</f>
        <v>2028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VLOOKUP(B25,audio_list_stym!$A$3:$BP$18,45,FALSE)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VLOOKUP(B25,audio_list_stym!$A$3:$AJ$18,13,FALSE)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2054</v>
      </c>
      <c r="AD25" t="str">
        <f t="shared" ca="1" si="11"/>
        <v>pics\\Redis_6.jpg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8"/>
        <v>pics\\Redis_6.jpg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16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0.57766437437351215</v>
      </c>
      <c r="AP25" t="str">
        <f t="shared" ca="1" si="6"/>
        <v>pics\\Limon_6.jpg</v>
      </c>
      <c r="AQ25" t="str">
        <f t="shared" ca="1" si="13"/>
        <v>pics\\Redis_6.jpg</v>
      </c>
      <c r="AS25" t="str">
        <f t="shared" ca="1" si="17"/>
        <v>pics\\Redis_6.jpg</v>
      </c>
      <c r="AT25">
        <f t="shared" ca="1" si="8"/>
        <v>1.1147210440949018E-2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0"/>
        <v>_Мягкий_ли_XXXXX?</v>
      </c>
      <c r="BD25" cm="1">
        <f t="array" aca="1" ref="BD25" ca="1">INDEX($L$18:$L$25,(RANK(AT9,$AT$2:$AT$9)))</f>
        <v>2026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VLOOKUP(B26,audio_list_stym!$A$3:$BP$18,45,FALSE)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VLOOKUP(B26,audio_list_stym!$A$3:$AJ$18,13,FALSE)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2210</v>
      </c>
      <c r="AD26" t="str">
        <f t="shared" ca="1" si="11"/>
        <v>pics\\dis48.jpg</v>
      </c>
      <c r="AE26" s="22" t="str">
        <f t="array" aca="1" ref="AE26" ca="1">IF(G26="экспл",INDEX(total_visual_stym!$C$146:$C$209,(RANK(total_visual_stym!E170,total_visual_stym!$E$146:$E$209))),0)</f>
        <v>pics\\dis48.jpg</v>
      </c>
      <c r="AF26" s="22" t="str">
        <f t="shared" si="18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8"/>
        <v>0.73052552226577805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0"/>
        <v>На_экране_XXXXX._Он_с_ботвой?</v>
      </c>
      <c r="BC26">
        <f>A26</f>
        <v>1204</v>
      </c>
      <c r="BD26" cm="1">
        <f t="array" aca="1" ref="BD26" ca="1">INDEX($L$26:$L$33,(RANK(AT2,$AT$2:$AT$9)))</f>
        <v>2055</v>
      </c>
      <c r="BE26" cm="1">
        <f t="array" aca="1" ref="BE26" ca="1">INDEX(BD2:BD25,(RANK(AT5,$AT$2:$AT$16)))</f>
        <v>2064</v>
      </c>
      <c r="BF26" cm="1">
        <f t="array" aca="1" ref="BF26" ca="1">INDEX(BD34:BD49,(RANK(AT5,$AT$2:$AT$16)))</f>
        <v>2048</v>
      </c>
      <c r="BG26" cm="1">
        <f t="array" aca="1" ref="BG26" ca="1">INDEX(BD50:BD65,(RANK(AT5,$AT$2:$AT$16)))</f>
        <v>2016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VLOOKUP(B27,audio_list_stym!$A$3:$BP$18,45,FALSE)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VLOOKUP(B27,audio_list_stym!$A$3:$AJ$18,13,FALSE)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2215</v>
      </c>
      <c r="AD27" t="str">
        <f t="shared" ca="1" si="11"/>
        <v>pics\\dis62.jpg</v>
      </c>
      <c r="AE27" s="22" t="str">
        <f t="array" aca="1" ref="AE27" ca="1">IF(G27="экспл",INDEX(total_visual_stym!$C$146:$C$209,(RANK(total_visual_stym!E171,total_visual_stym!$E$146:$E$209))),0)</f>
        <v>pics\\dis62.jpg</v>
      </c>
      <c r="AF27" s="22" t="str">
        <f t="shared" si="18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8"/>
        <v>0.57432501425956051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0"/>
        <v>Посмотрите,_вот_XXXXX._Он_алый?</v>
      </c>
      <c r="BD27" cm="1">
        <f t="array" aca="1" ref="BD27" ca="1">INDEX($L$26:$L$33,(RANK(AT3,$AT$2:$AT$9)))</f>
        <v>2049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VLOOKUP(B28,audio_list_stym!$A$3:$BP$18,45,FALSE)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VLOOKUP(B28,audio_list_stym!$A$3:$AJ$18,13,FALSE)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2217</v>
      </c>
      <c r="AD28" t="str">
        <f t="shared" ca="1" si="11"/>
        <v>pics\\dis58.jpg</v>
      </c>
      <c r="AE28" s="22" t="str">
        <f t="array" aca="1" ref="AE28" ca="1">IF(G28="экспл",INDEX(total_visual_stym!$C$146:$C$209,(RANK(total_visual_stym!E172,total_visual_stym!$E$146:$E$209))),0)</f>
        <v>pics\\dis58.jpg</v>
      </c>
      <c r="AF28" s="22" t="str">
        <f t="shared" si="18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8"/>
        <v>0.65478106093960919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0"/>
        <v>Вот_XXXXX._Пряный_ли_он?</v>
      </c>
      <c r="BD28" cm="1">
        <f t="array" aca="1" ref="BD28" ca="1">INDEX($L$26:$L$33,(RANK(AT4,$AT$2:$AT$9)))</f>
        <v>2053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VLOOKUP(B29,audio_list_stym!$A$3:$BP$18,45,FALSE)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VLOOKUP(B29,audio_list_stym!$A$3:$AJ$18,13,FALSE)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2219</v>
      </c>
      <c r="AD29" t="str">
        <f t="shared" ca="1" si="11"/>
        <v>pics\\dis17.jpg</v>
      </c>
      <c r="AE29" s="22" t="str">
        <f t="array" aca="1" ref="AE29" ca="1">IF(G29="экспл",INDEX(total_visual_stym!$C$146:$C$209,(RANK(total_visual_stym!E173,total_visual_stym!$E$146:$E$209))),0)</f>
        <v>pics\\dis17.jpg</v>
      </c>
      <c r="AF29" s="22" t="str">
        <f t="shared" si="18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8"/>
        <v>0.71879412011462107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0"/>
        <v>Это_XXXXX._Жирный_ли_он?</v>
      </c>
      <c r="BD29" cm="1">
        <f t="array" aca="1" ref="BD29" ca="1">INDEX($L$26:$L$33,(RANK(AT5,$AT$2:$AT$9)))</f>
        <v>2051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VLOOKUP(B30,audio_list_stym!$A$3:$BP$18,45,FALSE)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VLOOKUP(B30,audio_list_stym!$A$3:$AJ$18,13,FALSE)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2226</v>
      </c>
      <c r="AD30" t="str">
        <f t="shared" ca="1" si="11"/>
        <v>pics\\dis11.jpg</v>
      </c>
      <c r="AE30" s="22" t="str">
        <f t="array" aca="1" ref="AE30" ca="1">IF(G30="экспл",INDEX(total_visual_stym!$C$146:$C$209,(RANK(total_visual_stym!E174,total_visual_stym!$E$146:$E$209))),0)</f>
        <v>pics\\dis11.jpg</v>
      </c>
      <c r="AF30" s="22" t="str">
        <f t="shared" si="18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8"/>
        <v>0.92187440393982356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0"/>
        <v>На_картинке_XXXXX._Он_соленый?</v>
      </c>
      <c r="BD30" cm="1">
        <f t="array" aca="1" ref="BD30" ca="1">INDEX($L$26:$L$33,(RANK(AT6,$AT$2:$AT$9)))</f>
        <v>2054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VLOOKUP(B31,audio_list_stym!$A$3:$BP$18,45,FALSE)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VLOOKUP(B31,audio_list_stym!$A$3:$AJ$18,13,FALSE)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2201</v>
      </c>
      <c r="AD31" t="str">
        <f t="shared" ca="1" si="11"/>
        <v>pics\\dis43.jpg</v>
      </c>
      <c r="AE31" s="22" t="str">
        <f t="array" aca="1" ref="AE31" ca="1">IF(G31="экспл",INDEX(total_visual_stym!$C$146:$C$209,(RANK(total_visual_stym!E175,total_visual_stym!$E$146:$E$209))),0)</f>
        <v>pics\\dis43.jpg</v>
      </c>
      <c r="AF31" s="22" t="str">
        <f t="shared" si="18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8"/>
        <v>0.96054002680615802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0"/>
        <v>На_мониторе_XXXXX._Пышный_ли_он?</v>
      </c>
      <c r="BD31" cm="1">
        <f t="array" aca="1" ref="BD31" ca="1">INDEX($L$26:$L$33,(RANK(AT7,$AT$2:$AT$9)))</f>
        <v>2056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VLOOKUP(B32,audio_list_stym!$A$3:$BP$18,45,FALSE)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VLOOKUP(B32,audio_list_stym!$A$3:$AJ$18,13,FALSE)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2186</v>
      </c>
      <c r="AD32" t="str">
        <f t="shared" ca="1" si="11"/>
        <v>pics\\dis25.jpg</v>
      </c>
      <c r="AE32" s="22" t="str">
        <f t="array" aca="1" ref="AE32" ca="1">IF(G32="экспл",INDEX(total_visual_stym!$C$146:$C$209,(RANK(total_visual_stym!E176,total_visual_stym!$E$146:$E$209))),0)</f>
        <v>pics\\dis25.jpg</v>
      </c>
      <c r="AF32" s="22" t="str">
        <f t="shared" si="18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8"/>
        <v>0.73906663640847148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0"/>
        <v>Перед_Вами_XXXXX._Крепкий_ли_он?</v>
      </c>
      <c r="BD32" cm="1">
        <f t="array" aca="1" ref="BD32" ca="1">INDEX($L$26:$L$33,(RANK(AT8,$AT$2:$AT$9)))</f>
        <v>2052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VLOOKUP(B33,audio_list_stym!$A$3:$BP$18,45,FALSE)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VLOOKUP(B33,audio_list_stym!$A$3:$AJ$18,13,FALSE)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2209</v>
      </c>
      <c r="AD33" t="str">
        <f t="shared" ca="1" si="11"/>
        <v>pics\\dis51.jpg</v>
      </c>
      <c r="AE33" s="22" t="str">
        <f t="array" aca="1" ref="AE33" ca="1">IF(G33="экспл",INDEX(total_visual_stym!$C$146:$C$209,(RANK(total_visual_stym!E177,total_visual_stym!$E$146:$E$209))),0)</f>
        <v>pics\\dis51.jpg</v>
      </c>
      <c r="AF33" s="22" t="str">
        <f t="shared" si="18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8"/>
        <v>0.72965959119328261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0"/>
        <v>Вы_видите_XXXXX._Он_круглый?</v>
      </c>
      <c r="BD33" cm="1">
        <f t="array" aca="1" ref="BD33" ca="1">INDEX($L$26:$L$33,(RANK(AT9,$AT$2:$AT$9)))</f>
        <v>2050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VLOOKUP(B34,audio_list_stym!$A$3:$BP$18,45,FALSE)</f>
        <v>10</v>
      </c>
      <c r="F34" t="str">
        <f>VLOOKUP(E34,metki!$A$2:$B$9,2,FALSE)</f>
        <v>импл_реал_с_названием</v>
      </c>
      <c r="G34" t="str">
        <f t="shared" si="0"/>
        <v>импл_</v>
      </c>
      <c r="H34" t="str">
        <f>VLOOKUP(B34,audio_list_stym!$A$3:$AJ$18,13,FALSE)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2003</v>
      </c>
      <c r="AD34" t="str">
        <f t="shared" ca="1" si="11"/>
        <v>pics\\Banan_3.jpg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8"/>
        <v>pics\\Banan_3.jpg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1">IF(AH34="sound\\Ogorod",AP10,"")</f>
        <v>pics\\Banan_3.jpg</v>
      </c>
      <c r="AT34">
        <f t="shared" ca="1" si="8"/>
        <v>0.57613233793272611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10"/>
        <v>_Сырой_ли_ПЕРЕЦ?</v>
      </c>
      <c r="BC34">
        <f>A34</f>
        <v>1205</v>
      </c>
      <c r="BD34" cm="1">
        <f t="array" aca="1" ref="BD34" ca="1">INDEX($L$34:$L$41,(RANK(AT2,$AT$2:$AT$9)))</f>
        <v>2047</v>
      </c>
      <c r="BE34" cm="1">
        <f t="array" aca="1" ref="BE34" ca="1">INDEX(BD2:BD17,(RANK(AT5,$AT$2:$AT$17)))</f>
        <v>2064</v>
      </c>
      <c r="BF34" cm="1">
        <f t="array" aca="1" ref="BF34" ca="1">INDEX(BD18:BD33,(RANK(AT5,$AT$2:$AT$7)))</f>
        <v>2025</v>
      </c>
      <c r="BG34" cm="1">
        <f t="array" aca="1" ref="BG34" ca="1">INDEX(BD42:BD65,(RANK(AT5,$AT$2:$AT$17)))</f>
        <v>2008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VLOOKUP(B35,audio_list_stym!$A$3:$BP$18,45,FALSE)</f>
        <v>10</v>
      </c>
      <c r="F35" t="str">
        <f>VLOOKUP(E35,metki!$A$2:$B$9,2,FALSE)</f>
        <v>импл_реал_с_названием</v>
      </c>
      <c r="G35" t="str">
        <f t="shared" si="0"/>
        <v>импл_</v>
      </c>
      <c r="H35" t="str">
        <f>VLOOKUP(B35,audio_list_stym!$A$3:$AJ$18,13,FALSE)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2157</v>
      </c>
      <c r="AD35" t="str">
        <f t="shared" ca="1" si="11"/>
        <v>pics\\Injir_5.jpg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8"/>
        <v>pics\\Injir_5.jpg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pics\\Injir_5.jpg</v>
      </c>
      <c r="AT35">
        <f t="shared" ca="1" si="8"/>
        <v>0.95900020161853206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10"/>
        <v>_Слоеный_ли_ПЕРЕЦ?</v>
      </c>
      <c r="BD35" cm="1">
        <f t="array" aca="1" ref="BD35" ca="1">INDEX($L$34:$L$41,(RANK(AT3,$AT$2:$AT$9)))</f>
        <v>2041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VLOOKUP(B36,audio_list_stym!$A$3:$BP$18,45,FALSE)</f>
        <v>10</v>
      </c>
      <c r="F36" t="str">
        <f>VLOOKUP(E36,metki!$A$2:$B$9,2,FALSE)</f>
        <v>импл_реал_с_названием</v>
      </c>
      <c r="G36" t="str">
        <f t="shared" si="0"/>
        <v>импл_</v>
      </c>
      <c r="H36" t="str">
        <f>VLOOKUP(B36,audio_list_stym!$A$3:$AJ$18,13,FALSE)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2156</v>
      </c>
      <c r="AD36" t="str">
        <f t="shared" ca="1" si="11"/>
        <v>pics\\Injir_4.jpg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8"/>
        <v>pics\\Injir_4.jpg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pics\\Injir_4.jpg</v>
      </c>
      <c r="AT36">
        <f t="shared" ca="1" si="8"/>
        <v>0.28008545008082641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10"/>
        <v>_Гнилой_ли_ПЕРЕЦ?</v>
      </c>
      <c r="BD36" cm="1">
        <f t="array" aca="1" ref="BD36" ca="1">INDEX($L$34:$L$41,(RANK(AT4,$AT$2:$AT$9)))</f>
        <v>2045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VLOOKUP(B37,audio_list_stym!$A$3:$BP$18,45,FALSE)</f>
        <v>10</v>
      </c>
      <c r="F37" t="str">
        <f>VLOOKUP(E37,metki!$A$2:$B$9,2,FALSE)</f>
        <v>импл_реал_с_названием</v>
      </c>
      <c r="G37" t="str">
        <f t="shared" si="0"/>
        <v>импл_</v>
      </c>
      <c r="H37" t="str">
        <f>VLOOKUP(B37,audio_list_stym!$A$3:$AJ$18,13,FALSE)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2002</v>
      </c>
      <c r="AD37" t="str">
        <f t="shared" ca="1" si="11"/>
        <v>pics\\Banan_2.jpg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8"/>
        <v>pics\\Banan_2.jpg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pics\\Banan_2.jpg</v>
      </c>
      <c r="AT37">
        <f t="shared" ca="1" si="8"/>
        <v>0.44403625743792974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10"/>
        <v>_Бугристый_ли_ПЕРЕЦ?</v>
      </c>
      <c r="BD37" cm="1">
        <f t="array" aca="1" ref="BD37" ca="1">INDEX($L$34:$L$41,(RANK(AT5,$AT$2:$AT$9)))</f>
        <v>2043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VLOOKUP(B38,audio_list_stym!$A$3:$BP$18,45,FALSE)</f>
        <v>10</v>
      </c>
      <c r="F38" t="str">
        <f>VLOOKUP(E38,metki!$A$2:$B$9,2,FALSE)</f>
        <v>импл_реал_с_названием</v>
      </c>
      <c r="G38" t="str">
        <f t="shared" si="0"/>
        <v>импл_</v>
      </c>
      <c r="H38" t="str">
        <f>VLOOKUP(B38,audio_list_stym!$A$3:$AJ$18,13,FALSE)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2154</v>
      </c>
      <c r="AD38" t="str">
        <f t="shared" ca="1" si="11"/>
        <v>pics\\Injir_2.jpg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8"/>
        <v>pics\\Injir_2.jpg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pics\\Injir_2.jpg</v>
      </c>
      <c r="AT38">
        <f t="shared" ca="1" si="8"/>
        <v>2.8265445941564993E-2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10"/>
        <v>_Черный_ли_ПЕРЕЦ?</v>
      </c>
      <c r="BD38" cm="1">
        <f t="array" aca="1" ref="BD38" ca="1">INDEX($L$34:$L$41,(RANK(AT6,$AT$2:$AT$9)))</f>
        <v>2046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VLOOKUP(B39,audio_list_stym!$A$3:$BP$18,45,FALSE)</f>
        <v>10</v>
      </c>
      <c r="F39" t="str">
        <f>VLOOKUP(E39,metki!$A$2:$B$9,2,FALSE)</f>
        <v>импл_реал_с_названием</v>
      </c>
      <c r="G39" t="str">
        <f t="shared" si="0"/>
        <v>импл_</v>
      </c>
      <c r="H39" t="str">
        <f>VLOOKUP(B39,audio_list_stym!$A$3:$AJ$18,13,FALSE)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2033</v>
      </c>
      <c r="AD39" t="str">
        <f t="shared" ca="1" si="11"/>
        <v>pics\\Limon_1.jpg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pics\\Limon_1.jpg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pics\\Limon_1.jpg</v>
      </c>
      <c r="AT39">
        <f t="shared" ca="1" si="8"/>
        <v>0.62776038129798939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10"/>
        <v>_Хрустящий_ли_ПЕРЕЦ?</v>
      </c>
      <c r="BD39" cm="1">
        <f t="array" aca="1" ref="BD39" ca="1">INDEX($L$34:$L$41,(RANK(AT7,$AT$2:$AT$9)))</f>
        <v>2048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VLOOKUP(B40,audio_list_stym!$A$3:$BP$18,45,FALSE)</f>
        <v>10</v>
      </c>
      <c r="F40" t="str">
        <f>VLOOKUP(E40,metki!$A$2:$B$9,2,FALSE)</f>
        <v>импл_реал_с_названием</v>
      </c>
      <c r="G40" t="str">
        <f t="shared" si="0"/>
        <v>импл_</v>
      </c>
      <c r="H40" t="str">
        <f>VLOOKUP(B40,audio_list_stym!$A$3:$AJ$18,13,FALSE)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2005</v>
      </c>
      <c r="AD40" t="str">
        <f t="shared" ca="1" si="11"/>
        <v>pics\\Banan_5.jpg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pics\\Banan_5.jpg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pics\\Banan_5.jpg</v>
      </c>
      <c r="AT40">
        <f t="shared" ca="1" si="8"/>
        <v>0.49754348505329693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10"/>
        <v>_Блестит_ли_ПЕРЕЦ?</v>
      </c>
      <c r="BD40" cm="1">
        <f t="array" aca="1" ref="BD40" ca="1">INDEX($L$34:$L$41,(RANK(AT8,$AT$2:$AT$9)))</f>
        <v>2044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VLOOKUP(B41,audio_list_stym!$A$3:$BP$18,45,FALSE)</f>
        <v>10</v>
      </c>
      <c r="F41" t="str">
        <f>VLOOKUP(E41,metki!$A$2:$B$9,2,FALSE)</f>
        <v>импл_реал_с_названием</v>
      </c>
      <c r="G41" t="str">
        <f t="shared" si="0"/>
        <v>импл_</v>
      </c>
      <c r="H41" t="str">
        <f>VLOOKUP(B41,audio_list_stym!$A$3:$AJ$18,13,FALSE)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2040</v>
      </c>
      <c r="AD41" t="str">
        <f t="shared" ca="1" si="11"/>
        <v>pics\\Limon_8.jpg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pics\\Limon_8.jpg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1"/>
        <v>pics\\Limon_8.jpg</v>
      </c>
      <c r="AT41">
        <f t="shared" ca="1" si="8"/>
        <v>0.49882915688032592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10"/>
        <v>_Цитрусовый_ли_ПЕРЕЦ?</v>
      </c>
      <c r="BD41" cm="1">
        <f t="array" aca="1" ref="BD41" ca="1">INDEX($L$34:$L$41,(RANK(AT9,$AT$2:$AT$9)))</f>
        <v>2042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VLOOKUP(B42,audio_list_stym!$A$3:$BP$18,45,FALSE)</f>
        <v>11</v>
      </c>
      <c r="F42" t="str">
        <f>VLOOKUP(E42,metki!$A$2:$B$9,2,FALSE)</f>
        <v>экспл_реал_с_названием</v>
      </c>
      <c r="G42" t="str">
        <f t="shared" si="0"/>
        <v>экспл</v>
      </c>
      <c r="H42" t="str">
        <f>VLOOKUP(B42,audio_list_stym!$A$3:$AJ$18,13,FALSE)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2187</v>
      </c>
      <c r="AD42" t="str">
        <f t="shared" ca="1" si="11"/>
        <v>pics\\dis1.jpg</v>
      </c>
      <c r="AE42" s="22" t="str">
        <f t="array" aca="1" ref="AE42" ca="1">IF(G42="экспл",INDEX(total_visual_stym!$C$146:$C$209,(RANK(total_visual_stym!E186,total_visual_stym!$E$146:$E$209))),0)</f>
        <v>pics\\dis1.jpg</v>
      </c>
      <c r="AF42" s="22" t="str">
        <f t="shared" si="22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8"/>
        <v>0.25423982202910211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10"/>
        <v>На_экране_БАНАН._Он_чистый?</v>
      </c>
      <c r="BC42">
        <f>A42</f>
        <v>1206</v>
      </c>
      <c r="BD42" cm="1">
        <f t="array" aca="1" ref="BD42" ca="1">INDEX($L$42:$L$49,(RANK(AT2,$AT$2:$AT$9)))</f>
        <v>2007</v>
      </c>
      <c r="BE42" cm="1">
        <f t="array" aca="1" ref="BE42" ca="1">INDEX(BD2:BD17,(RANK(AT6,$AT$2:$AT17)))</f>
        <v>2040</v>
      </c>
      <c r="BF42" cm="1">
        <f t="array" aca="1" ref="BF42" ca="1">INDEX(BD26:BD41,(RANK(AT6,$AT$2:$AT$17)))</f>
        <v>2048</v>
      </c>
      <c r="BG42" cm="1">
        <f t="array" aca="1" ref="BG42" ca="1">INDEX(BD50:BD65,(RANK(AT6,$AT$2:$AT$17)))</f>
        <v>2024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VLOOKUP(B43,audio_list_stym!$A$3:$BP$18,45,FALSE)</f>
        <v>11</v>
      </c>
      <c r="F43" t="str">
        <f>VLOOKUP(E43,metki!$A$2:$B$9,2,FALSE)</f>
        <v>экспл_реал_с_названием</v>
      </c>
      <c r="G43" t="str">
        <f t="shared" si="0"/>
        <v>экспл</v>
      </c>
      <c r="H43" t="str">
        <f>VLOOKUP(B43,audio_list_stym!$A$3:$AJ$18,13,FALSE)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2199</v>
      </c>
      <c r="AD43" t="str">
        <f t="shared" ca="1" si="11"/>
        <v>pics\\dis56.jpg</v>
      </c>
      <c r="AE43" s="22" t="str">
        <f t="array" aca="1" ref="AE43" ca="1">IF(G43="экспл",INDEX(total_visual_stym!$C$146:$C$209,(RANK(total_visual_stym!E187,total_visual_stym!$E$146:$E$209))),0)</f>
        <v>pics\\dis56.jpg</v>
      </c>
      <c r="AF43" s="22" t="str">
        <f t="shared" si="22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8"/>
        <v>0.87006019894520426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10"/>
        <v>Посмотрите,_вот_БАНАН._Свежий_ли_он?</v>
      </c>
      <c r="BD43" cm="1">
        <f t="array" aca="1" ref="BD43" ca="1">INDEX($L$42:$L$49,(RANK(AT3,$AT$2:$AT$9)))</f>
        <v>2001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VLOOKUP(B44,audio_list_stym!$A$3:$BP$18,45,FALSE)</f>
        <v>11</v>
      </c>
      <c r="F44" t="str">
        <f>VLOOKUP(E44,metki!$A$2:$B$9,2,FALSE)</f>
        <v>экспл_реал_с_названием</v>
      </c>
      <c r="G44" t="str">
        <f t="shared" si="0"/>
        <v>экспл</v>
      </c>
      <c r="H44" t="str">
        <f>VLOOKUP(B44,audio_list_stym!$A$3:$AJ$18,13,FALSE)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2177</v>
      </c>
      <c r="AD44" t="str">
        <f t="shared" ca="1" si="11"/>
        <v>pics\\dis35.jpg</v>
      </c>
      <c r="AE44" s="22" t="str">
        <f t="array" aca="1" ref="AE44" ca="1">IF(G44="экспл",INDEX(total_visual_stym!$C$146:$C$209,(RANK(total_visual_stym!E188,total_visual_stym!$E$146:$E$209))),0)</f>
        <v>pics\\dis35.jpg</v>
      </c>
      <c r="AF44" s="22" t="str">
        <f t="shared" si="22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8"/>
        <v>0.19260152957836452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10"/>
        <v>Вот_БАНАН._Он_жаренный?</v>
      </c>
      <c r="BD44" cm="1">
        <f t="array" aca="1" ref="BD44" ca="1">INDEX($L$42:$L$49,(RANK(AT4,$AT$2:$AT$9)))</f>
        <v>2005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VLOOKUP(B45,audio_list_stym!$A$3:$BP$18,45,FALSE)</f>
        <v>11</v>
      </c>
      <c r="F45" t="str">
        <f>VLOOKUP(E45,metki!$A$2:$B$9,2,FALSE)</f>
        <v>экспл_реал_с_названием</v>
      </c>
      <c r="G45" t="str">
        <f t="shared" si="0"/>
        <v>экспл</v>
      </c>
      <c r="H45" t="str">
        <f>VLOOKUP(B45,audio_list_stym!$A$3:$AJ$18,13,FALSE)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2222</v>
      </c>
      <c r="AD45" t="str">
        <f t="shared" ca="1" si="11"/>
        <v>pics\\dis14.jpg</v>
      </c>
      <c r="AE45" s="22" t="str">
        <f t="array" aca="1" ref="AE45" ca="1">IF(G45="экспл",INDEX(total_visual_stym!$C$146:$C$209,(RANK(total_visual_stym!E189,total_visual_stym!$E$146:$E$209))),0)</f>
        <v>pics\\dis14.jpg</v>
      </c>
      <c r="AF45" s="22" t="str">
        <f t="shared" si="22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8"/>
        <v>0.92244393983776096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10"/>
        <v>Это_БАНАН._Сладкий_ли_он?</v>
      </c>
      <c r="BD45" cm="1">
        <f t="array" aca="1" ref="BD45" ca="1">INDEX($L$42:$L$49,(RANK(AT5,$AT$2:$AT$9)))</f>
        <v>2003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VLOOKUP(B46,audio_list_stym!$A$3:$BP$18,45,FALSE)</f>
        <v>11</v>
      </c>
      <c r="F46" t="str">
        <f>VLOOKUP(E46,metki!$A$2:$B$9,2,FALSE)</f>
        <v>экспл_реал_с_названием</v>
      </c>
      <c r="G46" t="str">
        <f t="shared" si="0"/>
        <v>экспл</v>
      </c>
      <c r="H46" t="str">
        <f>VLOOKUP(B46,audio_list_stym!$A$3:$AJ$18,13,FALSE)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2180</v>
      </c>
      <c r="AD46" t="str">
        <f t="shared" ca="1" si="11"/>
        <v>pics\\dis4.jpg</v>
      </c>
      <c r="AE46" s="22" t="str">
        <f t="array" aca="1" ref="AE46" ca="1">IF(G46="экспл",INDEX(total_visual_stym!$C$146:$C$209,(RANK(total_visual_stym!E190,total_visual_stym!$E$146:$E$209))),0)</f>
        <v>pics\\dis4.jpg</v>
      </c>
      <c r="AF46" s="22" t="str">
        <f t="shared" si="22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8"/>
        <v>0.79694180880844456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10"/>
        <v>На_картинке_БАНАН._Влажный_ли_он?</v>
      </c>
      <c r="BD46" cm="1">
        <f t="array" aca="1" ref="BD46" ca="1">INDEX($L$42:$L$49,(RANK(AT6,$AT$2:$AT$9)))</f>
        <v>2006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VLOOKUP(B47,audio_list_stym!$A$3:$BP$18,45,FALSE)</f>
        <v>11</v>
      </c>
      <c r="F47" t="str">
        <f>VLOOKUP(E47,metki!$A$2:$B$9,2,FALSE)</f>
        <v>экспл_реал_с_названием</v>
      </c>
      <c r="G47" t="str">
        <f t="shared" si="0"/>
        <v>экспл</v>
      </c>
      <c r="H47" t="str">
        <f>VLOOKUP(B47,audio_list_stym!$A$3:$AJ$18,13,FALSE)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2170</v>
      </c>
      <c r="AD47" t="str">
        <f t="shared" ca="1" si="11"/>
        <v>pics\\dis36.jpg</v>
      </c>
      <c r="AE47" s="22" t="str">
        <f t="array" aca="1" ref="AE47" ca="1">IF(G47="экспл",INDEX(total_visual_stym!$C$146:$C$209,(RANK(total_visual_stym!E191,total_visual_stym!$E$146:$E$209))),0)</f>
        <v>pics\\dis36.jpg</v>
      </c>
      <c r="AF47" s="22" t="str">
        <f t="shared" si="22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8"/>
        <v>0.79962699345018673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sound\\Noviy_plod.wav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10"/>
        <v>На_мониторе_БАНАН._Он_съедобный?</v>
      </c>
      <c r="BD47" cm="1">
        <f t="array" aca="1" ref="BD47" ca="1">INDEX($L$42:$L$49,(RANK(AT7,$AT$2:$AT$9)))</f>
        <v>2008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VLOOKUP(B48,audio_list_stym!$A$3:$BP$18,45,FALSE)</f>
        <v>11</v>
      </c>
      <c r="F48" t="str">
        <f>VLOOKUP(E48,metki!$A$2:$B$9,2,FALSE)</f>
        <v>экспл_реал_с_названием</v>
      </c>
      <c r="G48" t="str">
        <f t="shared" si="0"/>
        <v>экспл</v>
      </c>
      <c r="H48" t="str">
        <f>VLOOKUP(B48,audio_list_stym!$A$3:$AJ$18,13,FALSE)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2198</v>
      </c>
      <c r="AD48" t="str">
        <f t="shared" ca="1" si="11"/>
        <v>pics\\dis42.jpg</v>
      </c>
      <c r="AE48" s="22" t="str">
        <f t="array" aca="1" ref="AE48" ca="1">IF(G48="экспл",INDEX(total_visual_stym!$C$146:$C$209,(RANK(total_visual_stym!E192,total_visual_stym!$E$146:$E$209))),0)</f>
        <v>pics\\dis42.jpg</v>
      </c>
      <c r="AF48" s="22" t="str">
        <f t="shared" si="22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8"/>
        <v>0.37177918757962181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sound\\Redkiy_plod.wav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10"/>
        <v>Перед_Вами_БАНАН._Сиреневый_ли_он?</v>
      </c>
      <c r="BD48" cm="1">
        <f t="array" aca="1" ref="BD48" ca="1">INDEX($L$42:$L$49,(RANK(AT8,$AT$2:$AT$9)))</f>
        <v>2004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VLOOKUP(B49,audio_list_stym!$A$3:$BP$18,45,FALSE)</f>
        <v>11</v>
      </c>
      <c r="F49" t="str">
        <f>VLOOKUP(E49,metki!$A$2:$B$9,2,FALSE)</f>
        <v>экспл_реал_с_названием</v>
      </c>
      <c r="G49" t="str">
        <f t="shared" si="0"/>
        <v>экспл</v>
      </c>
      <c r="H49" t="str">
        <f>VLOOKUP(B49,audio_list_stym!$A$3:$AJ$18,13,FALSE)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2213</v>
      </c>
      <c r="AD49" t="str">
        <f t="shared" ca="1" si="11"/>
        <v>pics\\dis49.jpg</v>
      </c>
      <c r="AE49" s="22" t="str">
        <f t="array" aca="1" ref="AE49" ca="1">IF(G49="экспл",INDEX(total_visual_stym!$C$146:$C$209,(RANK(total_visual_stym!E193,total_visual_stym!$E$146:$E$209))),0)</f>
        <v>pics\\dis49.jpg</v>
      </c>
      <c r="AF49" s="22" t="str">
        <f t="shared" si="22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8"/>
        <v>0.2675938410458677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10"/>
        <v>Вы_видите_БАНАН._Он_репчатый?</v>
      </c>
      <c r="BD49" cm="1">
        <f t="array" aca="1" ref="BD49" ca="1">INDEX($L$42:$L$49,(RANK(AT9,$AT$2:$AT$9)))</f>
        <v>2002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VLOOKUP(B50,audio_list_stym!$A$3:$BP$18,45,FALSE)</f>
        <v>12</v>
      </c>
      <c r="F50" t="str">
        <f>VLOOKUP(E50,metki!$A$2:$B$9,2,FALSE)</f>
        <v>импл_реал_без_названия</v>
      </c>
      <c r="G50" t="str">
        <f t="shared" si="0"/>
        <v>импл_</v>
      </c>
      <c r="H50" t="str">
        <f>VLOOKUP(B50,audio_list_stym!$A$3:$AJ$18,13,FALSE)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2022</v>
      </c>
      <c r="AD50" t="str">
        <f t="shared" ca="1" si="11"/>
        <v>pics\\Goroh_6.jpg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pics\\Goroh_6.jpg</v>
      </c>
      <c r="AH50" t="str">
        <f t="shared" si="3"/>
        <v>sound\\Tropic</v>
      </c>
      <c r="AS50" t="str">
        <f ca="1">IF(AH50="sound\\Tropic",AQ2,"")</f>
        <v>pics\\Goroh_6.jpg</v>
      </c>
      <c r="AT50">
        <f t="shared" ca="1" si="8"/>
        <v>0.90554519598316863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10"/>
        <v>_Коричневый_ли_XXXXX?</v>
      </c>
      <c r="BC50">
        <f>A50</f>
        <v>1207</v>
      </c>
      <c r="BD50" cm="1">
        <f t="array" aca="1" ref="BD50" ca="1">INDEX($L$50:$L$57,(RANK(AT2,$AT$2:$AT$9)))</f>
        <v>2015</v>
      </c>
      <c r="BE50" cm="1">
        <f t="array" aca="1" ref="BE50" ca="1">INDEX(BD2:BD17,(RANK(AT7,$AT$2:$AT$17)))</f>
        <v>2034</v>
      </c>
      <c r="BF50" cm="1">
        <f t="array" aca="1" ref="BF50" ca="1">INDEX(BD18:BD49,(RANK(AT7,$AT$2:$AT$17)))</f>
        <v>2050</v>
      </c>
      <c r="BG50" cm="1">
        <f t="array" aca="1" ref="BG50" ca="1">INDEX(BD58:BD65,(RANK(AT7,$AT$2:$AT$9)))</f>
        <v>2018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VLOOKUP(B51,audio_list_stym!$A$3:$BP$18,45,FALSE)</f>
        <v>12</v>
      </c>
      <c r="F51" t="str">
        <f>VLOOKUP(E51,metki!$A$2:$B$9,2,FALSE)</f>
        <v>импл_реал_без_названия</v>
      </c>
      <c r="G51" t="str">
        <f t="shared" si="0"/>
        <v>импл_</v>
      </c>
      <c r="H51" t="str">
        <f>VLOOKUP(B51,audio_list_stym!$A$3:$AJ$18,13,FALSE)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2163</v>
      </c>
      <c r="AD51" t="str">
        <f t="shared" ca="1" si="11"/>
        <v>pics\\Tikva_3.jpg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pics\\Tikva_3.jpg</v>
      </c>
      <c r="AH51" t="str">
        <f t="shared" si="3"/>
        <v>sound\\Tropic</v>
      </c>
      <c r="AS51" t="str">
        <f t="shared" ref="AS51:AS57" ca="1" si="24">IF(AH51="sound\\Tropic",AQ3,"")</f>
        <v>pics\\Tikva_3.jpg</v>
      </c>
      <c r="AT51">
        <f t="shared" ca="1" si="8"/>
        <v>0.14421056846649605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10"/>
        <v>_Сахаристый_ли_XXXXX?</v>
      </c>
      <c r="BD51" cm="1">
        <f t="array" aca="1" ref="BD51" ca="1">INDEX($L$50:$L$57,(RANK(AT3,$AT$2:$AT$9)))</f>
        <v>2009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VLOOKUP(B52,audio_list_stym!$A$3:$BP$18,45,FALSE)</f>
        <v>12</v>
      </c>
      <c r="F52" t="str">
        <f>VLOOKUP(E52,metki!$A$2:$B$9,2,FALSE)</f>
        <v>импл_реал_без_названия</v>
      </c>
      <c r="G52" t="str">
        <f t="shared" si="0"/>
        <v>импл_</v>
      </c>
      <c r="H52" t="str">
        <f>VLOOKUP(B52,audio_list_stym!$A$3:$AJ$18,13,FALSE)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2168</v>
      </c>
      <c r="AD52" t="str">
        <f t="shared" ca="1" si="11"/>
        <v>pics\\Tikva_8.jpg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pics\\Tikva_8.jpg</v>
      </c>
      <c r="AH52" t="str">
        <f t="shared" si="3"/>
        <v>sound\\Tropic</v>
      </c>
      <c r="AS52" t="str">
        <f t="shared" ca="1" si="24"/>
        <v>pics\\Tikva_8.jpg</v>
      </c>
      <c r="AT52">
        <f t="shared" ca="1" si="8"/>
        <v>0.79455900450859585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10"/>
        <v>_Скользкий_ли_XXXXX?</v>
      </c>
      <c r="BD52" cm="1">
        <f t="array" aca="1" ref="BD52" ca="1">INDEX($L$50:$L$57,(RANK(AT4,$AT$2:$AT$9)))</f>
        <v>2013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VLOOKUP(B53,audio_list_stym!$A$3:$BP$18,45,FALSE)</f>
        <v>12</v>
      </c>
      <c r="F53" t="str">
        <f>VLOOKUP(E53,metki!$A$2:$B$9,2,FALSE)</f>
        <v>импл_реал_без_названия</v>
      </c>
      <c r="G53" t="str">
        <f t="shared" si="0"/>
        <v>импл_</v>
      </c>
      <c r="H53" t="str">
        <f>VLOOKUP(B53,audio_list_stym!$A$3:$AJ$18,13,FALSE)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2050</v>
      </c>
      <c r="AD53" t="str">
        <f t="shared" ca="1" si="11"/>
        <v>pics\\Redis_2.jpg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pics\\Redis_2.jpg</v>
      </c>
      <c r="AH53" t="str">
        <f t="shared" si="3"/>
        <v>sound\\Tropic</v>
      </c>
      <c r="AS53" t="str">
        <f t="shared" ca="1" si="24"/>
        <v>pics\\Redis_2.jpg</v>
      </c>
      <c r="AT53">
        <f t="shared" ca="1" si="8"/>
        <v>0.11209659263686722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10"/>
        <v>_Ломкий_ли_XXXXX?</v>
      </c>
      <c r="BD53" cm="1">
        <f t="array" aca="1" ref="BD53" ca="1">INDEX($L$50:$L$57,(RANK(AT5,$AT$2:$AT$9)))</f>
        <v>2011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VLOOKUP(B54,audio_list_stym!$A$3:$BP$18,45,FALSE)</f>
        <v>12</v>
      </c>
      <c r="F54" t="str">
        <f>VLOOKUP(E54,metki!$A$2:$B$9,2,FALSE)</f>
        <v>импл_реал_без_названия</v>
      </c>
      <c r="G54" t="str">
        <f t="shared" si="0"/>
        <v>импл_</v>
      </c>
      <c r="H54" t="str">
        <f>VLOOKUP(B54,audio_list_stym!$A$3:$AJ$18,13,FALSE)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2020</v>
      </c>
      <c r="AD54" t="str">
        <f t="shared" ca="1" si="11"/>
        <v>pics\\Goroh_4.jpg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pics\\Goroh_4.jpg</v>
      </c>
      <c r="AH54" t="str">
        <f t="shared" si="3"/>
        <v>sound\\Tropic</v>
      </c>
      <c r="AI54" s="11"/>
      <c r="AS54" t="str">
        <f t="shared" ca="1" si="24"/>
        <v>pics\\Goroh_4.jpg</v>
      </c>
      <c r="AT54">
        <f t="shared" ca="1" si="8"/>
        <v>0.92621229582048348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10"/>
        <v>_Мохнатый_ли_XXXXX?</v>
      </c>
      <c r="BD54" cm="1">
        <f t="array" aca="1" ref="BD54" ca="1">INDEX($L$50:$L$57,(RANK(AT6,$AT$2:$AT$9)))</f>
        <v>2014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VLOOKUP(B55,audio_list_stym!$A$3:$BP$18,45,FALSE)</f>
        <v>12</v>
      </c>
      <c r="F55" t="str">
        <f>VLOOKUP(E55,metki!$A$2:$B$9,2,FALSE)</f>
        <v>импл_реал_без_названия</v>
      </c>
      <c r="G55" t="str">
        <f t="shared" si="0"/>
        <v>импл_</v>
      </c>
      <c r="H55" t="str">
        <f>VLOOKUP(B55,audio_list_stym!$A$3:$AJ$18,13,FALSE)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2055</v>
      </c>
      <c r="AD55" t="str">
        <f t="shared" ca="1" si="11"/>
        <v>pics\\Redis_7.jpg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pics\\Redis_7.jpg</v>
      </c>
      <c r="AH55" t="str">
        <f t="shared" si="3"/>
        <v>sound\\Tropic</v>
      </c>
      <c r="AS55" t="str">
        <f t="shared" ca="1" si="24"/>
        <v>pics\\Redis_7.jpg</v>
      </c>
      <c r="AT55">
        <f t="shared" ca="1" si="8"/>
        <v>0.49550061123373867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10"/>
        <v>_Сморщенный_ли_XXXXX?</v>
      </c>
      <c r="BD55" cm="1">
        <f t="array" aca="1" ref="BD55" ca="1">INDEX($L$50:$L$57,(RANK(AT7,$AT$2:$AT$9)))</f>
        <v>2016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VLOOKUP(B56,audio_list_stym!$A$3:$BP$18,45,FALSE)</f>
        <v>12</v>
      </c>
      <c r="F56" t="str">
        <f>VLOOKUP(E56,metki!$A$2:$B$9,2,FALSE)</f>
        <v>импл_реал_без_названия</v>
      </c>
      <c r="G56" t="str">
        <f t="shared" si="0"/>
        <v>импл_</v>
      </c>
      <c r="H56" t="str">
        <f>VLOOKUP(B56,audio_list_stym!$A$3:$AJ$18,13,FALSE)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2167</v>
      </c>
      <c r="AD56" t="str">
        <f t="shared" ca="1" si="11"/>
        <v>pics\\Tikva_7.jpg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pics\\Tikva_7.jpg</v>
      </c>
      <c r="AH56" t="str">
        <f t="shared" si="3"/>
        <v>sound\\Tropic</v>
      </c>
      <c r="AS56" t="str">
        <f t="shared" ca="1" si="24"/>
        <v>pics\\Tikva_7.jpg</v>
      </c>
      <c r="AT56">
        <f t="shared" ca="1" si="8"/>
        <v>0.22706905224299756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10"/>
        <v>_С_косточкой_ли_XXXXX?</v>
      </c>
      <c r="BD56" cm="1">
        <f t="array" aca="1" ref="BD56" ca="1">INDEX($L$50:$L$57,(RANK(AT8,$AT$2:$AT$9)))</f>
        <v>2012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VLOOKUP(B57,audio_list_stym!$A$3:$BP$18,45,FALSE)</f>
        <v>12</v>
      </c>
      <c r="F57" t="str">
        <f>VLOOKUP(E57,metki!$A$2:$B$9,2,FALSE)</f>
        <v>импл_реал_без_названия</v>
      </c>
      <c r="G57" t="str">
        <f t="shared" si="0"/>
        <v>импл_</v>
      </c>
      <c r="H57" t="str">
        <f>VLOOKUP(B57,audio_list_stym!$A$3:$AJ$18,13,FALSE)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2161</v>
      </c>
      <c r="AD57" t="str">
        <f t="shared" ca="1" si="11"/>
        <v>pics\\Tikva_1.jpg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pics\\Tikva_1.jpg</v>
      </c>
      <c r="AH57" t="str">
        <f t="shared" si="3"/>
        <v>sound\\Tropic</v>
      </c>
      <c r="AI57" s="11"/>
      <c r="AS57" t="str">
        <f t="shared" ca="1" si="24"/>
        <v>pics\\Tikva_1.jpg</v>
      </c>
      <c r="AT57">
        <f t="shared" ca="1" si="8"/>
        <v>0.67010218233130925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10"/>
        <v>_Треугольный_ли_XXXXX?</v>
      </c>
      <c r="BD57" cm="1">
        <f t="array" aca="1" ref="BD57" ca="1">INDEX($L$50:$L$57,(RANK(AT9,$AT$2:$AT$9)))</f>
        <v>2010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VLOOKUP(B58,audio_list_stym!$A$3:$BP$18,45,FALSE)</f>
        <v>13</v>
      </c>
      <c r="F58" t="str">
        <f>VLOOKUP(E58,metki!$A$2:$B$9,2,FALSE)</f>
        <v>экспл_реал_без_названия</v>
      </c>
      <c r="G58" t="str">
        <f t="shared" si="0"/>
        <v>экспл</v>
      </c>
      <c r="H58" t="str">
        <f>VLOOKUP(B58,audio_list_stym!$A$3:$AJ$18,13,FALSE)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2185</v>
      </c>
      <c r="AD58" t="str">
        <f t="shared" ca="1" si="11"/>
        <v>pics\\dis31.jpg</v>
      </c>
      <c r="AE58" s="22" t="str">
        <f t="array" aca="1" ref="AE58" ca="1">IF(G58="экспл",INDEX(total_visual_stym!$C$146:$C$209,(RANK(total_visual_stym!E202,total_visual_stym!$E$146:$E$209))),0)</f>
        <v>pics\\dis31.jpg</v>
      </c>
      <c r="AF58" s="22" t="str">
        <f t="shared" ref="AF58:AF65" si="25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8"/>
        <v>0.61846994051876314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10"/>
        <v>На_экране_XXXXX._Рыхлый_ли_он?</v>
      </c>
      <c r="BC58">
        <f>A58</f>
        <v>1208</v>
      </c>
      <c r="BD58" cm="1">
        <f t="array" aca="1" ref="BD58" ca="1">INDEX($L$58:$L$65,(RANK(AT2,$AT$2:$AT$9)))</f>
        <v>2023</v>
      </c>
      <c r="BE58" cm="1">
        <f t="array" aca="1" ref="BE58" ca="1">INDEX(BD2:BD17,(RANK(AT8,$AT$2:$AT$17)))</f>
        <v>2060</v>
      </c>
      <c r="BF58" cm="1">
        <f t="array" aca="1" ref="BF58" ca="1">INDEX(BD18:BD33,(RANK(AT8,$AT$2:$AT$17)))</f>
        <v>2028</v>
      </c>
      <c r="BG58" cm="1">
        <f t="array" aca="1" ref="BG58" ca="1">INDEX(BD42:BD57,(RANK(AT8,$AT$2:$AT$9)))</f>
        <v>2003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VLOOKUP(B59,audio_list_stym!$A$3:$BP$18,45,FALSE)</f>
        <v>13</v>
      </c>
      <c r="F59" t="str">
        <f>VLOOKUP(E59,metki!$A$2:$B$9,2,FALSE)</f>
        <v>экспл_реал_без_названия</v>
      </c>
      <c r="G59" t="str">
        <f t="shared" si="0"/>
        <v>экспл</v>
      </c>
      <c r="H59" t="str">
        <f>VLOOKUP(B59,audio_list_stym!$A$3:$AJ$18,13,FALSE)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2227</v>
      </c>
      <c r="AD59" t="str">
        <f t="shared" ca="1" si="11"/>
        <v>pics\\dis39.jpg</v>
      </c>
      <c r="AE59" s="22" t="str">
        <f t="array" aca="1" ref="AE59" ca="1">IF(G59="экспл",INDEX(total_visual_stym!$C$146:$C$209,(RANK(total_visual_stym!E203,total_visual_stym!$E$146:$E$209))),0)</f>
        <v>pics\\dis39.jpg</v>
      </c>
      <c r="AF59" s="22" t="str">
        <f t="shared" si="25"/>
        <v/>
      </c>
      <c r="AG59" t="str">
        <f t="shared" si="14"/>
        <v>pics\\Goroh_2.jpg</v>
      </c>
      <c r="AH59">
        <f t="shared" si="3"/>
        <v>0</v>
      </c>
      <c r="AT59">
        <f t="shared" ca="1" si="8"/>
        <v>0.80064789730074915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10"/>
        <v>Посмотрите,_вот_XXXXX._Он_в_стручке?</v>
      </c>
      <c r="BD59" cm="1">
        <f t="array" aca="1" ref="BD59" ca="1">INDEX($L$58:$L$65,(RANK(AT3,$AT$2:$AT$9)))</f>
        <v>2017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VLOOKUP(B60,audio_list_stym!$A$3:$BP$18,45,FALSE)</f>
        <v>13</v>
      </c>
      <c r="F60" t="str">
        <f>VLOOKUP(E60,metki!$A$2:$B$9,2,FALSE)</f>
        <v>экспл_реал_без_названия</v>
      </c>
      <c r="G60" t="str">
        <f t="shared" si="0"/>
        <v>экспл</v>
      </c>
      <c r="H60" t="str">
        <f>VLOOKUP(B60,audio_list_stym!$A$3:$AJ$18,13,FALSE)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2172</v>
      </c>
      <c r="AD60" t="str">
        <f t="shared" ca="1" si="11"/>
        <v>pics\\dis23.jpg</v>
      </c>
      <c r="AE60" s="22" t="str">
        <f t="array" aca="1" ref="AE60" ca="1">IF(G60="экспл",INDEX(total_visual_stym!$C$146:$C$209,(RANK(total_visual_stym!E204,total_visual_stym!$E$146:$E$209))),0)</f>
        <v>pics\\dis23.jpg</v>
      </c>
      <c r="AF60" s="22" t="str">
        <f t="shared" si="25"/>
        <v/>
      </c>
      <c r="AG60" t="str">
        <f t="shared" si="14"/>
        <v>pics\\Goroh_3.jpg</v>
      </c>
      <c r="AH60">
        <f t="shared" si="3"/>
        <v>0</v>
      </c>
      <c r="AT60">
        <f t="shared" ca="1" si="8"/>
        <v>0.12517058656570368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10"/>
        <v>Вот_XXXXX._Ядовитый_ли_он?</v>
      </c>
      <c r="BD60" cm="1">
        <f t="array" aca="1" ref="BD60" ca="1">INDEX($L$58:$L$65,(RANK(AT4,$AT$2:$AT$9)))</f>
        <v>2021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VLOOKUP(B61,audio_list_stym!$A$3:$BP$18,45,FALSE)</f>
        <v>13</v>
      </c>
      <c r="F61" t="str">
        <f>VLOOKUP(E61,metki!$A$2:$B$9,2,FALSE)</f>
        <v>экспл_реал_без_названия</v>
      </c>
      <c r="G61" t="str">
        <f t="shared" si="0"/>
        <v>экспл</v>
      </c>
      <c r="H61" t="str">
        <f>VLOOKUP(B61,audio_list_stym!$A$3:$AJ$18,13,FALSE)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2224</v>
      </c>
      <c r="AD61" t="str">
        <f t="shared" ca="1" si="11"/>
        <v>pics\\dis29.jpg</v>
      </c>
      <c r="AE61" s="22" t="str">
        <f t="array" aca="1" ref="AE61" ca="1">IF(G61="экспл",INDEX(total_visual_stym!$C$146:$C$209,(RANK(total_visual_stym!E205,total_visual_stym!$E$146:$E$209))),0)</f>
        <v>pics\\dis29.jpg</v>
      </c>
      <c r="AF61" s="22" t="str">
        <f t="shared" si="25"/>
        <v/>
      </c>
      <c r="AG61" t="str">
        <f t="shared" si="14"/>
        <v>pics\\Goroh_4.jpg</v>
      </c>
      <c r="AH61">
        <f t="shared" si="3"/>
        <v>0</v>
      </c>
      <c r="AT61">
        <f t="shared" ca="1" si="8"/>
        <v>2.6528236625574353E-2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10"/>
        <v>Это_XXXXX._Он_полосатый?</v>
      </c>
      <c r="BD61" cm="1">
        <f t="array" aca="1" ref="BD61" ca="1">INDEX($L$58:$L$65,(RANK(AT5,$AT$2:$AT$9)))</f>
        <v>2019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VLOOKUP(B62,audio_list_stym!$A$3:$BP$18,45,FALSE)</f>
        <v>13</v>
      </c>
      <c r="F62" t="str">
        <f>VLOOKUP(E62,metki!$A$2:$B$9,2,FALSE)</f>
        <v>экспл_реал_без_названия</v>
      </c>
      <c r="G62" t="str">
        <f t="shared" si="0"/>
        <v>экспл</v>
      </c>
      <c r="H62" t="str">
        <f>VLOOKUP(B62,audio_list_stym!$A$3:$AJ$18,13,FALSE)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2231</v>
      </c>
      <c r="AD62" t="str">
        <f t="shared" ca="1" si="11"/>
        <v>pics\\dis12.jpg</v>
      </c>
      <c r="AE62" s="22" t="str">
        <f t="array" aca="1" ref="AE62" ca="1">IF(G62="экспл",INDEX(total_visual_stym!$C$146:$C$209,(RANK(total_visual_stym!E206,total_visual_stym!$E$146:$E$209))),0)</f>
        <v>pics\\dis12.jpg</v>
      </c>
      <c r="AF62" s="22" t="str">
        <f t="shared" si="25"/>
        <v/>
      </c>
      <c r="AG62" t="str">
        <f t="shared" si="14"/>
        <v>pics\\Goroh_5.jpg</v>
      </c>
      <c r="AH62">
        <f t="shared" si="3"/>
        <v>0</v>
      </c>
      <c r="AT62">
        <f t="shared" ca="1" si="8"/>
        <v>0.70658678254924479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10"/>
        <v>На_картинке_XXXXX._Он_плоский?</v>
      </c>
      <c r="BD62" cm="1">
        <f t="array" aca="1" ref="BD62" ca="1">INDEX($L$58:$L$65,(RANK(AT6,$AT$2:$AT$9)))</f>
        <v>2022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VLOOKUP(B63,audio_list_stym!$A$3:$BP$18,45,FALSE)</f>
        <v>13</v>
      </c>
      <c r="F63" t="str">
        <f>VLOOKUP(E63,metki!$A$2:$B$9,2,FALSE)</f>
        <v>экспл_реал_без_названия</v>
      </c>
      <c r="G63" t="str">
        <f t="shared" si="0"/>
        <v>экспл</v>
      </c>
      <c r="H63" t="str">
        <f>VLOOKUP(B63,audio_list_stym!$A$3:$AJ$18,13,FALSE)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2169</v>
      </c>
      <c r="AD63" t="str">
        <f t="shared" ca="1" si="11"/>
        <v>pics\\dis6.jpg</v>
      </c>
      <c r="AE63" s="22" t="str">
        <f t="array" aca="1" ref="AE63" ca="1">IF(G63="экспл",INDEX(total_visual_stym!$C$146:$C$209,(RANK(total_visual_stym!E207,total_visual_stym!$E$146:$E$209))),0)</f>
        <v>pics\\dis6.jpg</v>
      </c>
      <c r="AF63" s="22" t="str">
        <f t="shared" si="25"/>
        <v/>
      </c>
      <c r="AG63" t="str">
        <f t="shared" si="14"/>
        <v>pics\\Goroh_6.jpg</v>
      </c>
      <c r="AH63">
        <f t="shared" si="3"/>
        <v>0</v>
      </c>
      <c r="AT63">
        <f t="shared" ca="1" si="8"/>
        <v>9.8694852079041717E-2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10"/>
        <v>На_мониторе_XXXXX._Он_толченый?</v>
      </c>
      <c r="BD63" cm="1">
        <f t="array" aca="1" ref="BD63" ca="1">INDEX($L$58:$L$65,(RANK(AT7,$AT$2:$AT$9)))</f>
        <v>2024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VLOOKUP(B64,audio_list_stym!$A$3:$BP$18,45,FALSE)</f>
        <v>13</v>
      </c>
      <c r="F64" t="str">
        <f>VLOOKUP(E64,metki!$A$2:$B$9,2,FALSE)</f>
        <v>экспл_реал_без_названия</v>
      </c>
      <c r="G64" t="str">
        <f t="shared" si="0"/>
        <v>экспл</v>
      </c>
      <c r="H64" t="str">
        <f>VLOOKUP(B64,audio_list_stym!$A$3:$AJ$18,13,FALSE)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2208</v>
      </c>
      <c r="AD64" t="str">
        <f t="shared" ca="1" si="11"/>
        <v>pics\\dis45.jpg</v>
      </c>
      <c r="AE64" s="22" t="str">
        <f t="array" aca="1" ref="AE64" ca="1">IF(G64="экспл",INDEX(total_visual_stym!$C$146:$C$209,(RANK(total_visual_stym!E208,total_visual_stym!$E$146:$E$209))),0)</f>
        <v>pics\\dis45.jpg</v>
      </c>
      <c r="AF64" s="22" t="str">
        <f t="shared" si="25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8"/>
        <v>0.2228992304388111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10"/>
        <v>Перед_Вами_XXXXX._Зеленый_ли_он?</v>
      </c>
      <c r="BD64" cm="1">
        <f t="array" aca="1" ref="BD64" ca="1">INDEX($L$58:$L$65,(RANK(AT8,$AT$2:$AT$9)))</f>
        <v>2020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VLOOKUP(B65,audio_list_stym!$A$3:$BP$18,45,FALSE)</f>
        <v>13</v>
      </c>
      <c r="F65" t="str">
        <f>VLOOKUP(E65,metki!$A$2:$B$9,2,FALSE)</f>
        <v>экспл_реал_без_названия</v>
      </c>
      <c r="G65" t="str">
        <f t="shared" si="0"/>
        <v>экспл</v>
      </c>
      <c r="H65" t="str">
        <f>VLOOKUP(B65,audio_list_stym!$A$3:$AJ$18,13,FALSE)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2223</v>
      </c>
      <c r="AD65" t="str">
        <f t="shared" ca="1" si="11"/>
        <v>pics\\dis15.jpg</v>
      </c>
      <c r="AE65" s="22" t="str">
        <f t="array" aca="1" ref="AE65" ca="1">IF(G65="экспл",INDEX(total_visual_stym!$C$146:$C$209,(RANK(total_visual_stym!E209,total_visual_stym!$E$146:$E$209))),0)</f>
        <v>pics\\dis15.jpg</v>
      </c>
      <c r="AF65" s="22" t="str">
        <f t="shared" si="25"/>
        <v/>
      </c>
      <c r="AG65" t="str">
        <f t="shared" si="14"/>
        <v>pics\\Goroh_8.jpg</v>
      </c>
      <c r="AH65">
        <f t="shared" si="3"/>
        <v>0</v>
      </c>
      <c r="AT65">
        <f t="shared" ca="1" si="8"/>
        <v>0.73011092995895988</v>
      </c>
      <c r="AU65" t="s">
        <v>697</v>
      </c>
      <c r="AV65" t="str">
        <f t="shared" ca="1" si="9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10"/>
        <v>Вы_видите_XXXXX._Легкий_ли_он?</v>
      </c>
      <c r="BD65" cm="1">
        <f t="array" aca="1" ref="BD65" ca="1">INDEX($L$58:$L$65,(RANK(AT9,$AT$2:$AT$9)))</f>
        <v>2018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VLOOKUP(B66,audio_list_stym!$A$3:$BP$18,45,FALSE)</f>
        <v>14</v>
      </c>
      <c r="F66" t="str">
        <f>VLOOKUP(E66,metki!$A$2:$B$9,2,FALSE)</f>
        <v>импл_новые_с_названием</v>
      </c>
      <c r="G66" t="str">
        <f t="shared" ref="G66:G129" si="26">LEFT(F66,5)</f>
        <v>импл_</v>
      </c>
      <c r="H66" t="str">
        <f>VLOOKUP(B66,audio_list_stym!$A$3:$AJ$18,13,FALSE)</f>
        <v>Noni</v>
      </c>
      <c r="I66" t="s">
        <v>688</v>
      </c>
      <c r="J66" t="str">
        <f t="shared" ref="J66:J129" si="27">H66&amp;I66</f>
        <v>Noni_1</v>
      </c>
      <c r="L66">
        <f>VLOOKUP(J66,total_visual_stym!$A$2:$D$129,2,FALSE)</f>
        <v>2113</v>
      </c>
      <c r="M66" t="str">
        <f>VLOOKUP(J66,total_visual_stym!$A$2:$D$129,3,FALSE)</f>
        <v>pics\\Noni_1.jpg</v>
      </c>
      <c r="N66">
        <f>VLOOKUP(J66,total_visual_stym!$A$1:$D$129,4,FALSE)</f>
        <v>212</v>
      </c>
      <c r="P66">
        <f>IF(G66="экспл",0,IF(G66="импл_",VLOOKUP(J66,quest_импл!$A$1:$J$129,7,FALSE),0))</f>
        <v>257</v>
      </c>
      <c r="Q66" t="str">
        <f>IF(G66="экспл",0,IF(G66="импл_",VLOOKUP(J66,quest_импл!$A$1:$J$129,8,FALSE),0))</f>
        <v>sound\\Beliy_li_vnutri.wav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2059</v>
      </c>
      <c r="AD66" t="str">
        <f t="shared" ca="1" si="11"/>
        <v>pics\\Tomat_3.jpg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74" ca="1" si="28">AS66</f>
        <v>pics\\Tomat_3.jpg</v>
      </c>
      <c r="AI66" t="s">
        <v>67</v>
      </c>
      <c r="AO66">
        <f ca="1">RAND()</f>
        <v>0.12876274205735405</v>
      </c>
      <c r="AP66" t="str">
        <f ca="1">INDEX($AI$66:$AI$129,(RANK(AO66,$AO$66:$AO$129)))</f>
        <v>pics\\Tomat_3.jpg</v>
      </c>
      <c r="AS66" t="str">
        <f ca="1">IF(G66="импл_",AP66,"")</f>
        <v>pics\\Tomat_3.jpg</v>
      </c>
      <c r="AT66">
        <f t="shared" ref="AT66:AT129" ca="1" si="29">RAND()</f>
        <v>0.96393270143102727</v>
      </c>
      <c r="AU66" t="s">
        <v>697</v>
      </c>
      <c r="AV66" t="str">
        <f t="shared" ref="AV66:AV129" ca="1" si="30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_Белый_ли_внутри_</v>
      </c>
      <c r="BB66" t="str">
        <f t="shared" ref="BB66:BB129" si="31">IF(G66="экспл",AY66&amp;AX66&amp;"."&amp;AZ66,IF(G66="импл_",BA66&amp;AX66&amp;"?"))</f>
        <v>_Белый_ли_внутри_РЕНАН?</v>
      </c>
      <c r="BC66">
        <f>A66</f>
        <v>1209</v>
      </c>
      <c r="BD66" cm="1">
        <f t="array" aca="1" ref="BD66" ca="1">INDEX(L66:L73,(RANK(AT2,$AT$2:$AT$9)))</f>
        <v>2119</v>
      </c>
      <c r="BE66" cm="1">
        <f t="array" aca="1" ref="BE66" ca="1">INDEX(BD74:BD89,(RANK(AT2,$AT$2:$AT$7)))</f>
        <v>2134</v>
      </c>
      <c r="BF66" cm="1">
        <f t="array" aca="1" ref="BF66" ca="1">INDEX(BD90:BD113,(RANK(AT2,$AT$2:$AT$17)))</f>
        <v>2068</v>
      </c>
      <c r="BG66" cm="1">
        <f t="array" aca="1" ref="BG66" ca="1">INDEX(BD114:BD129,(RANK(AT2,$AT$2:$AT$17)))</f>
        <v>2092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VLOOKUP(B67,audio_list_stym!$A$3:$BP$18,45,FALSE)</f>
        <v>14</v>
      </c>
      <c r="F67" t="str">
        <f>VLOOKUP(E67,metki!$A$2:$B$9,2,FALSE)</f>
        <v>импл_новые_с_названием</v>
      </c>
      <c r="G67" t="str">
        <f t="shared" si="26"/>
        <v>импл_</v>
      </c>
      <c r="H67" t="str">
        <f>VLOOKUP(B67,audio_list_stym!$A$3:$AJ$18,13,FALSE)</f>
        <v>Noni</v>
      </c>
      <c r="I67" t="s">
        <v>689</v>
      </c>
      <c r="J67" t="str">
        <f t="shared" si="27"/>
        <v>Noni_2</v>
      </c>
      <c r="L67">
        <f>VLOOKUP(J67,total_visual_stym!$A$2:$D$129,2,FALSE)</f>
        <v>2114</v>
      </c>
      <c r="M67" t="str">
        <f>VLOOKUP(J67,total_visual_stym!$A$2:$D$129,3,FALSE)</f>
        <v>pics\\Noni_2.jpg</v>
      </c>
      <c r="N67">
        <f>VLOOKUP(J67,total_visual_stym!$A$1:$D$129,4,FALSE)</f>
        <v>212</v>
      </c>
      <c r="P67">
        <f>IF(G67="экспл",0,IF(G67="импл_",VLOOKUP(J67,quest_импл!$A$1:$J$129,7,FALSE),0))</f>
        <v>258</v>
      </c>
      <c r="Q67" t="str">
        <f>IF(G67="экспл",0,IF(G67="импл_",VLOOKUP(J67,quest_импл!$A$1:$J$129,8,FALSE),0))</f>
        <v>sound\\Rebristiy_li.wav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2062</v>
      </c>
      <c r="AD67" t="str">
        <f t="shared" ref="AD67:AD74" ca="1" si="32">IF(ISTEXT(AE67),AE67,IF(ISTEXT(AF67),AF67,""))</f>
        <v>pics\\Tomat_6.jpg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8"/>
        <v>pics\\Tomat_6.jpg</v>
      </c>
      <c r="AI67" t="s">
        <v>68</v>
      </c>
      <c r="AO67">
        <f t="shared" ref="AO67:AO129" ca="1" si="33">RAND()</f>
        <v>9.1715860971338992E-2</v>
      </c>
      <c r="AP67" t="str">
        <f t="shared" ref="AP67:AP129" ca="1" si="34">INDEX($AI$66:$AI$129,(RANK(AO67,$AO$66:$AO$129)))</f>
        <v>pics\\Tomat_6.jpg</v>
      </c>
      <c r="AR67" t="str">
        <f t="shared" ref="AR67:AR73" si="35">IF(AH67="sound\\Ogorod",AP19,"")</f>
        <v/>
      </c>
      <c r="AS67" t="str">
        <f t="shared" ref="AS67:AS73" ca="1" si="36">IF(G67="импл_",AP67,"")</f>
        <v>pics\\Tomat_6.jpg</v>
      </c>
      <c r="AT67">
        <f t="shared" ca="1" si="29"/>
        <v>0.78768244373145047</v>
      </c>
      <c r="AU67" t="s">
        <v>697</v>
      </c>
      <c r="AV67" t="str">
        <f t="shared" ca="1" si="30"/>
        <v>sound\\Noviy_plod.wav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_Ребристый_ли_</v>
      </c>
      <c r="BB67" t="str">
        <f t="shared" si="31"/>
        <v>_Ребристый_ли_РЕНАН?</v>
      </c>
      <c r="BD67" cm="1">
        <f t="array" aca="1" ref="BD67" ca="1">INDEX(L67:L74,(RANK(AT3,$AT$2:$AT$9)))</f>
        <v>2114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VLOOKUP(B68,audio_list_stym!$A$3:$BP$18,45,FALSE)</f>
        <v>14</v>
      </c>
      <c r="F68" t="str">
        <f>VLOOKUP(E68,metki!$A$2:$B$9,2,FALSE)</f>
        <v>импл_новые_с_названием</v>
      </c>
      <c r="G68" t="str">
        <f t="shared" si="26"/>
        <v>импл_</v>
      </c>
      <c r="H68" t="str">
        <f>VLOOKUP(B68,audio_list_stym!$A$3:$AJ$18,13,FALSE)</f>
        <v>Noni</v>
      </c>
      <c r="I68" t="s">
        <v>690</v>
      </c>
      <c r="J68" t="str">
        <f t="shared" si="27"/>
        <v>Noni_3</v>
      </c>
      <c r="L68">
        <f>VLOOKUP(J68,total_visual_stym!$A$2:$D$129,2,FALSE)</f>
        <v>2115</v>
      </c>
      <c r="M68" t="str">
        <f>VLOOKUP(J68,total_visual_stym!$A$2:$D$129,3,FALSE)</f>
        <v>pics\\Noni_3.jpg</v>
      </c>
      <c r="N68">
        <f>VLOOKUP(J68,total_visual_stym!$A$1:$D$129,4,FALSE)</f>
        <v>212</v>
      </c>
      <c r="P68">
        <f>IF(G68="экспл",0,IF(G68="импл_",VLOOKUP(J68,quest_импл!$A$1:$J$129,7,FALSE),0))</f>
        <v>259</v>
      </c>
      <c r="Q68" t="str">
        <f>IF(G68="экспл",0,IF(G68="импл_",VLOOKUP(J68,quest_импл!$A$1:$J$129,8,FALSE),0))</f>
        <v>sound\\Goluboy_li.wav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2056</v>
      </c>
      <c r="AD68" t="str">
        <f t="shared" ca="1" si="32"/>
        <v>pics\\Redis_8.jpg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8"/>
        <v>pics\\Redis_8.jpg</v>
      </c>
      <c r="AI68" t="s">
        <v>69</v>
      </c>
      <c r="AO68">
        <f t="shared" ca="1" si="33"/>
        <v>0.17569771457273664</v>
      </c>
      <c r="AP68" t="str">
        <f t="shared" ca="1" si="34"/>
        <v>pics\\Redis_8.jpg</v>
      </c>
      <c r="AR68" t="str">
        <f t="shared" si="35"/>
        <v/>
      </c>
      <c r="AS68" t="str">
        <f t="shared" ca="1" si="36"/>
        <v>pics\\Redis_8.jpg</v>
      </c>
      <c r="AT68">
        <f t="shared" ca="1" si="29"/>
        <v>0.18867853584768435</v>
      </c>
      <c r="AU68" t="s">
        <v>697</v>
      </c>
      <c r="AV68" t="str">
        <f t="shared" ca="1" si="30"/>
        <v>sound\\Redkiy_plod.wav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_Голубой_ли_</v>
      </c>
      <c r="BB68" t="str">
        <f t="shared" si="31"/>
        <v>_Голубой_ли_РЕНАН?</v>
      </c>
      <c r="BD68" cm="1">
        <f t="array" aca="1" ref="BD68" ca="1">INDEX(L68:L75,(RANK(AT4,$AT$2:$AT$9)))</f>
        <v>2119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VLOOKUP(B69,audio_list_stym!$A$3:$BP$18,45,FALSE)</f>
        <v>14</v>
      </c>
      <c r="F69" t="str">
        <f>VLOOKUP(E69,metki!$A$2:$B$9,2,FALSE)</f>
        <v>импл_новые_с_названием</v>
      </c>
      <c r="G69" t="str">
        <f t="shared" si="26"/>
        <v>импл_</v>
      </c>
      <c r="H69" t="str">
        <f>VLOOKUP(B69,audio_list_stym!$A$3:$AJ$18,13,FALSE)</f>
        <v>Noni</v>
      </c>
      <c r="I69" t="s">
        <v>691</v>
      </c>
      <c r="J69" t="str">
        <f t="shared" si="27"/>
        <v>Noni_4</v>
      </c>
      <c r="L69">
        <f>VLOOKUP(J69,total_visual_stym!$A$2:$D$129,2,FALSE)</f>
        <v>2116</v>
      </c>
      <c r="M69" t="str">
        <f>VLOOKUP(J69,total_visual_stym!$A$2:$D$129,3,FALSE)</f>
        <v>pics\\Noni_4.jpg</v>
      </c>
      <c r="N69">
        <f>VLOOKUP(J69,total_visual_stym!$A$1:$D$129,4,FALSE)</f>
        <v>212</v>
      </c>
      <c r="P69">
        <f>IF(G69="экспл",0,IF(G69="импл_",VLOOKUP(J69,quest_импл!$A$1:$J$129,7,FALSE),0))</f>
        <v>260</v>
      </c>
      <c r="Q69" t="str">
        <f>IF(G69="экспл",0,IF(G69="импл_",VLOOKUP(J69,quest_импл!$A$1:$J$129,8,FALSE),0))</f>
        <v>sound\\S_bugorkami_li.wav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2004</v>
      </c>
      <c r="AD69" t="str">
        <f t="shared" ca="1" si="32"/>
        <v>pics\\Banan_4.jpg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8"/>
        <v>pics\\Banan_4.jpg</v>
      </c>
      <c r="AI69" t="s">
        <v>70</v>
      </c>
      <c r="AO69">
        <f t="shared" ca="1" si="33"/>
        <v>0.95910510262615201</v>
      </c>
      <c r="AP69" t="str">
        <f t="shared" ca="1" si="34"/>
        <v>pics\\Banan_4.jpg</v>
      </c>
      <c r="AR69" t="str">
        <f t="shared" si="35"/>
        <v/>
      </c>
      <c r="AS69" t="str">
        <f t="shared" ca="1" si="36"/>
        <v>pics\\Banan_4.jpg</v>
      </c>
      <c r="AT69">
        <f t="shared" ca="1" si="29"/>
        <v>0.48371478636673249</v>
      </c>
      <c r="AU69" t="s">
        <v>697</v>
      </c>
      <c r="AV69" t="str">
        <f t="shared" ca="1" si="30"/>
        <v>sound\\Redkiy_plod.wav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_С_бугорками_ли_</v>
      </c>
      <c r="BB69" t="str">
        <f t="shared" si="31"/>
        <v>_С_бугорками_ли_РЕНАН?</v>
      </c>
      <c r="BD69" cm="1">
        <f t="array" aca="1" ref="BD69" ca="1">INDEX(L69:L76,(RANK(AT5,$AT$2:$AT$9)))</f>
        <v>2118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VLOOKUP(B70,audio_list_stym!$A$3:$BP$18,45,FALSE)</f>
        <v>14</v>
      </c>
      <c r="F70" t="str">
        <f>VLOOKUP(E70,metki!$A$2:$B$9,2,FALSE)</f>
        <v>импл_новые_с_названием</v>
      </c>
      <c r="G70" t="str">
        <f t="shared" si="26"/>
        <v>импл_</v>
      </c>
      <c r="H70" t="str">
        <f>VLOOKUP(B70,audio_list_stym!$A$3:$AJ$18,13,FALSE)</f>
        <v>Noni</v>
      </c>
      <c r="I70" t="s">
        <v>692</v>
      </c>
      <c r="J70" t="str">
        <f t="shared" si="27"/>
        <v>Noni_5</v>
      </c>
      <c r="L70">
        <f>VLOOKUP(J70,total_visual_stym!$A$2:$D$129,2,FALSE)</f>
        <v>2117</v>
      </c>
      <c r="M70" t="str">
        <f>VLOOKUP(J70,total_visual_stym!$A$2:$D$129,3,FALSE)</f>
        <v>pics\\Noni_5.jpg</v>
      </c>
      <c r="N70">
        <f>VLOOKUP(J70,total_visual_stym!$A$1:$D$129,4,FALSE)</f>
        <v>212</v>
      </c>
      <c r="P70">
        <f>IF(G70="экспл",0,IF(G70="импл_",VLOOKUP(J70,quest_импл!$A$1:$J$129,7,FALSE),0))</f>
        <v>261</v>
      </c>
      <c r="Q70" t="str">
        <f>IF(G70="экспл",0,IF(G70="импл_",VLOOKUP(J70,quest_импл!$A$1:$J$129,8,FALSE),0))</f>
        <v>sound\\Ovalniy_li.wav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2027</v>
      </c>
      <c r="AD70" t="str">
        <f t="shared" ca="1" si="32"/>
        <v>pics\\Kokos_3.jpg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8"/>
        <v>pics\\Kokos_3.jpg</v>
      </c>
      <c r="AI70" t="s">
        <v>71</v>
      </c>
      <c r="AO70">
        <f t="shared" ca="1" si="33"/>
        <v>0.65599044750870217</v>
      </c>
      <c r="AP70" t="str">
        <f t="shared" ca="1" si="34"/>
        <v>pics\\Kokos_3.jpg</v>
      </c>
      <c r="AR70" t="str">
        <f t="shared" si="35"/>
        <v/>
      </c>
      <c r="AS70" t="str">
        <f t="shared" ca="1" si="36"/>
        <v>pics\\Kokos_3.jpg</v>
      </c>
      <c r="AT70">
        <f t="shared" ca="1" si="29"/>
        <v>0.45734305733084768</v>
      </c>
      <c r="AU70" t="s">
        <v>697</v>
      </c>
      <c r="AV70" t="str">
        <f t="shared" ca="1" si="30"/>
        <v>sound\\Redkiy_plod.wav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_Овальный_ли_</v>
      </c>
      <c r="BB70" t="str">
        <f t="shared" si="31"/>
        <v>_Овальный_ли_РЕНАН?</v>
      </c>
      <c r="BD70" cm="1">
        <f t="array" aca="1" ref="BD70" ca="1">INDEX(L70:L77,(RANK(AT6,$AT$2:$AT$9)))</f>
        <v>2130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VLOOKUP(B71,audio_list_stym!$A$3:$BP$18,45,FALSE)</f>
        <v>14</v>
      </c>
      <c r="F71" t="str">
        <f>VLOOKUP(E71,metki!$A$2:$B$9,2,FALSE)</f>
        <v>импл_новые_с_названием</v>
      </c>
      <c r="G71" t="str">
        <f t="shared" si="26"/>
        <v>импл_</v>
      </c>
      <c r="H71" t="str">
        <f>VLOOKUP(B71,audio_list_stym!$A$3:$AJ$18,13,FALSE)</f>
        <v>Noni</v>
      </c>
      <c r="I71" t="s">
        <v>693</v>
      </c>
      <c r="J71" t="str">
        <f t="shared" si="27"/>
        <v>Noni_6</v>
      </c>
      <c r="L71">
        <f>VLOOKUP(J71,total_visual_stym!$A$2:$D$129,2,FALSE)</f>
        <v>2118</v>
      </c>
      <c r="M71" t="str">
        <f>VLOOKUP(J71,total_visual_stym!$A$2:$D$129,3,FALSE)</f>
        <v>pics\\Noni_6.jpg</v>
      </c>
      <c r="N71">
        <f>VLOOKUP(J71,total_visual_stym!$A$1:$D$129,4,FALSE)</f>
        <v>212</v>
      </c>
      <c r="P71">
        <f>IF(G71="экспл",0,IF(G71="импл_",VLOOKUP(J71,quest_импл!$A$1:$J$129,7,FALSE),0))</f>
        <v>262</v>
      </c>
      <c r="Q71" t="str">
        <f>IF(G71="экспл",0,IF(G71="импл_",VLOOKUP(J71,quest_импл!$A$1:$J$129,8,FALSE),0))</f>
        <v>sound\\Zhidkiy_li.wav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2016</v>
      </c>
      <c r="AD71" t="str">
        <f t="shared" ca="1" si="32"/>
        <v>pics\\Finik_8.jpg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8"/>
        <v>pics\\Finik_8.jpg</v>
      </c>
      <c r="AI71" t="s">
        <v>72</v>
      </c>
      <c r="AO71">
        <f t="shared" ca="1" si="33"/>
        <v>0.79149545698454438</v>
      </c>
      <c r="AP71" t="str">
        <f t="shared" ca="1" si="34"/>
        <v>pics\\Finik_8.jpg</v>
      </c>
      <c r="AR71" t="str">
        <f t="shared" si="35"/>
        <v/>
      </c>
      <c r="AS71" t="str">
        <f t="shared" ca="1" si="36"/>
        <v>pics\\Finik_8.jpg</v>
      </c>
      <c r="AT71">
        <f t="shared" ca="1" si="29"/>
        <v>0.58564333719137385</v>
      </c>
      <c r="AU71" t="s">
        <v>697</v>
      </c>
      <c r="AV71" t="str">
        <f t="shared" ca="1" si="30"/>
        <v>sound\\Noviy_plod.wav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_Жидкий_ли_</v>
      </c>
      <c r="BB71" t="str">
        <f t="shared" si="31"/>
        <v>_Жидкий_ли_РЕНАН?</v>
      </c>
      <c r="BD71" cm="1">
        <f t="array" aca="1" ref="BD71" ca="1">INDEX(L71:L78,(RANK(AT7,$AT$2:$AT$9)))</f>
        <v>2133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VLOOKUP(B72,audio_list_stym!$A$3:$BP$18,45,FALSE)</f>
        <v>14</v>
      </c>
      <c r="F72" t="str">
        <f>VLOOKUP(E72,metki!$A$2:$B$9,2,FALSE)</f>
        <v>импл_новые_с_названием</v>
      </c>
      <c r="G72" t="str">
        <f t="shared" si="26"/>
        <v>импл_</v>
      </c>
      <c r="H72" t="str">
        <f>VLOOKUP(B72,audio_list_stym!$A$3:$AJ$18,13,FALSE)</f>
        <v>Noni</v>
      </c>
      <c r="I72" t="s">
        <v>694</v>
      </c>
      <c r="J72" t="str">
        <f t="shared" si="27"/>
        <v>Noni_7</v>
      </c>
      <c r="L72">
        <f>VLOOKUP(J72,total_visual_stym!$A$2:$D$129,2,FALSE)</f>
        <v>2119</v>
      </c>
      <c r="M72" t="str">
        <f>VLOOKUP(J72,total_visual_stym!$A$2:$D$129,3,FALSE)</f>
        <v>pics\\Noni_7.jpg</v>
      </c>
      <c r="N72">
        <f>VLOOKUP(J72,total_visual_stym!$A$1:$D$129,4,FALSE)</f>
        <v>212</v>
      </c>
      <c r="P72">
        <f>IF(G72="экспл",0,IF(G72="импл_",VLOOKUP(J72,quest_импл!$A$1:$J$129,7,FALSE),0))</f>
        <v>263</v>
      </c>
      <c r="Q72" t="str">
        <f>IF(G72="экспл",0,IF(G72="импл_",VLOOKUP(J72,quest_импл!$A$1:$J$129,8,FALSE),0))</f>
        <v>sound\\Lohmatiy_li.wav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2048</v>
      </c>
      <c r="AD72" t="str">
        <f t="shared" ca="1" si="32"/>
        <v>pics\\Peper_8.jpg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8"/>
        <v>pics\\Peper_8.jpg</v>
      </c>
      <c r="AI72" t="s">
        <v>73</v>
      </c>
      <c r="AO72">
        <f t="shared" ca="1" si="33"/>
        <v>0.30545071220390885</v>
      </c>
      <c r="AP72" t="str">
        <f t="shared" ca="1" si="34"/>
        <v>pics\\Peper_8.jpg</v>
      </c>
      <c r="AR72" t="str">
        <f t="shared" si="35"/>
        <v/>
      </c>
      <c r="AS72" t="str">
        <f t="shared" ca="1" si="36"/>
        <v>pics\\Peper_8.jpg</v>
      </c>
      <c r="AT72">
        <f t="shared" ca="1" si="29"/>
        <v>0.63459603981025481</v>
      </c>
      <c r="AU72" t="s">
        <v>697</v>
      </c>
      <c r="AV72" t="str">
        <f t="shared" ca="1" si="30"/>
        <v>sound\\Noviy_plod.wav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_Лохматый_ли_</v>
      </c>
      <c r="BB72" t="str">
        <f t="shared" si="31"/>
        <v>_Лохматый_ли_РЕНАН?</v>
      </c>
      <c r="BD72" cm="1">
        <f t="array" aca="1" ref="BD72" ca="1">INDEX(L72:L79,(RANK(AT8,$AT$2:$AT$9)))</f>
        <v>2130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VLOOKUP(B73,audio_list_stym!$A$3:$BP$18,45,FALSE)</f>
        <v>14</v>
      </c>
      <c r="F73" t="str">
        <f>VLOOKUP(E73,metki!$A$2:$B$9,2,FALSE)</f>
        <v>импл_новые_с_названием</v>
      </c>
      <c r="G73" t="str">
        <f t="shared" si="26"/>
        <v>импл_</v>
      </c>
      <c r="H73" t="str">
        <f>VLOOKUP(B73,audio_list_stym!$A$3:$AJ$18,13,FALSE)</f>
        <v>Noni</v>
      </c>
      <c r="I73" t="s">
        <v>695</v>
      </c>
      <c r="J73" t="str">
        <f t="shared" si="27"/>
        <v>Noni_8</v>
      </c>
      <c r="L73">
        <f>VLOOKUP(J73,total_visual_stym!$A$2:$D$129,2,FALSE)</f>
        <v>2120</v>
      </c>
      <c r="M73" t="str">
        <f>VLOOKUP(J73,total_visual_stym!$A$2:$D$129,3,FALSE)</f>
        <v>pics\\Noni_8.jpg</v>
      </c>
      <c r="N73">
        <f>VLOOKUP(J73,total_visual_stym!$A$1:$D$129,4,FALSE)</f>
        <v>212</v>
      </c>
      <c r="P73">
        <f>IF(G73="экспл",0,IF(G73="импл_",VLOOKUP(J73,quest_импл!$A$1:$J$129,7,FALSE),0))</f>
        <v>264</v>
      </c>
      <c r="Q73" t="str">
        <f>IF(G73="экспл",0,IF(G73="импл_",VLOOKUP(J73,quest_импл!$A$1:$J$129,8,FALSE),0))</f>
        <v>sound\\Zolotistiy_li.wav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2060</v>
      </c>
      <c r="AD73" t="str">
        <f t="shared" ca="1" si="32"/>
        <v>pics\\Tomat_4.jpg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8"/>
        <v>pics\\Tomat_4.jpg</v>
      </c>
      <c r="AI73" t="s">
        <v>74</v>
      </c>
      <c r="AO73">
        <f t="shared" ca="1" si="33"/>
        <v>0.12813285864874957</v>
      </c>
      <c r="AP73" t="str">
        <f t="shared" ca="1" si="34"/>
        <v>pics\\Tomat_4.jpg</v>
      </c>
      <c r="AR73" t="str">
        <f t="shared" si="35"/>
        <v/>
      </c>
      <c r="AS73" t="str">
        <f t="shared" ca="1" si="36"/>
        <v>pics\\Tomat_4.jpg</v>
      </c>
      <c r="AT73">
        <f t="shared" ca="1" si="29"/>
        <v>0.69869234111609224</v>
      </c>
      <c r="AU73" t="s">
        <v>697</v>
      </c>
      <c r="AV73" t="str">
        <f t="shared" ca="1" si="30"/>
        <v>sound\\Noviy_plod.wav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_Золотистый_ли_</v>
      </c>
      <c r="BB73" t="str">
        <f t="shared" si="31"/>
        <v>_Золотистый_ли_РЕНАН?</v>
      </c>
      <c r="BD73" cm="1">
        <f t="array" aca="1" ref="BD73" ca="1">INDEX(L73:L80,(RANK(AT9,$AT$2:$AT$9)))</f>
        <v>2129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VLOOKUP(B74,audio_list_stym!$A$3:$BP$18,45,FALSE)</f>
        <v>15</v>
      </c>
      <c r="F74" t="str">
        <f>VLOOKUP(E74,metki!$A$2:$B$9,2,FALSE)</f>
        <v>экспл_новые_с_названием</v>
      </c>
      <c r="G74" t="str">
        <f t="shared" si="26"/>
        <v>экспл</v>
      </c>
      <c r="H74" t="str">
        <f>VLOOKUP(B74,audio_list_stym!$A$3:$AJ$18,13,FALSE)</f>
        <v>Sapota</v>
      </c>
      <c r="I74" t="s">
        <v>688</v>
      </c>
      <c r="J74" t="str">
        <f t="shared" si="27"/>
        <v>Sapota_1</v>
      </c>
      <c r="L74">
        <f>VLOOKUP(J74,total_visual_stym!$A$2:$D$129,2,FALSE)</f>
        <v>2129</v>
      </c>
      <c r="M74" t="str">
        <f>VLOOKUP(J74,total_visual_stym!$A$2:$D$129,3,FALSE)</f>
        <v>pics\\Sapota_1.jpg</v>
      </c>
      <c r="N74">
        <f>VLOOKUP(J74,total_visual_stym!$A$1:$D$129,4,FALSE)</f>
        <v>213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137</v>
      </c>
      <c r="Z74" t="str">
        <f>IF(G74="экспл",VLOOKUP(J74,quest_экспл!$A$1:$N$129,12,FALSE),IF(G74="импл_",0,0))</f>
        <v>sound\\On_sharoobraxniy.wav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2178</v>
      </c>
      <c r="AD74" t="str">
        <f t="shared" ca="1" si="32"/>
        <v>pics\\dis34.jpg</v>
      </c>
      <c r="AE74" s="22" t="str">
        <f t="array" aca="1" ref="AE74" ca="1">IF(G74="экспл",INDEX(total_visual_stym!$C$146:$C$209,(RANK(total_visual_stym!E154,total_visual_stym!$E$146:$E$209))),0)</f>
        <v>pics\\dis34.jpg</v>
      </c>
      <c r="AF74" s="22" t="str">
        <f t="shared" si="28"/>
        <v/>
      </c>
      <c r="AI74" t="s">
        <v>76</v>
      </c>
      <c r="AO74">
        <f t="shared" ca="1" si="33"/>
        <v>0.63216968904115389</v>
      </c>
      <c r="AP74" t="str">
        <f t="shared" ca="1" si="34"/>
        <v>pics\\Kokos_4.jpg</v>
      </c>
      <c r="AR74" t="str">
        <f>IF(AH74="sound\\Ogorod",AP2,"")</f>
        <v/>
      </c>
      <c r="AS74" t="str">
        <f>IF(G74="импл_",AP74,"")</f>
        <v/>
      </c>
      <c r="AT74">
        <f t="shared" ca="1" si="29"/>
        <v>0.61180659590436559</v>
      </c>
      <c r="AU74" t="s">
        <v>697</v>
      </c>
      <c r="AV74" t="str">
        <f t="shared" ca="1" si="30"/>
        <v>sound\\Noviy_plod.wav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_Он_шарообразный?</v>
      </c>
      <c r="BA74" t="e">
        <f>VLOOKUP(Q74,audio_list_stym!$B$2:$BQ$299,68,FALSE)</f>
        <v>#N/A</v>
      </c>
      <c r="BB74" t="str">
        <f t="shared" si="31"/>
        <v>На_экране_БАРОХ._Он_шарообразный?</v>
      </c>
      <c r="BC74">
        <f>A74</f>
        <v>1210</v>
      </c>
      <c r="BD74" cm="1">
        <f t="array" aca="1" ref="BD74" ca="1">INDEX($L$74:$L$81,(RANK(AT2,$AT$2:$AT$9)))</f>
        <v>2135</v>
      </c>
      <c r="BE74" cm="1">
        <f t="array" aca="1" ref="BE74" ca="1">INDEX(BD66:BD73,(RANK(AT3,$AT$2:$AT$9)))</f>
        <v>2119</v>
      </c>
      <c r="BF74" cm="1">
        <f t="array" aca="1" ref="BF74" ca="1">INDEX(BD82:BD105,(RANK(AT3,$AT$2:$AT$17)))</f>
        <v>2141</v>
      </c>
      <c r="BG74" cm="1">
        <f t="array" aca="1" ref="BG74" ca="1">INDEX(BD106:BD129,(RANK(AT3,$AT$2:$AT$9)))</f>
        <v>2079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VLOOKUP(B75,audio_list_stym!$A$3:$BP$18,45,FALSE)</f>
        <v>15</v>
      </c>
      <c r="F75" t="str">
        <f>VLOOKUP(E75,metki!$A$2:$B$9,2,FALSE)</f>
        <v>экспл_новые_с_названием</v>
      </c>
      <c r="G75" t="str">
        <f t="shared" si="26"/>
        <v>экспл</v>
      </c>
      <c r="H75" t="str">
        <f>VLOOKUP(B75,audio_list_stym!$A$3:$AJ$18,13,FALSE)</f>
        <v>Sapota</v>
      </c>
      <c r="I75" t="s">
        <v>689</v>
      </c>
      <c r="J75" t="str">
        <f t="shared" si="27"/>
        <v>Sapota_2</v>
      </c>
      <c r="L75">
        <f>VLOOKUP(J75,total_visual_stym!$A$2:$D$129,2,FALSE)</f>
        <v>2130</v>
      </c>
      <c r="M75" t="str">
        <f>VLOOKUP(J75,total_visual_stym!$A$2:$D$129,3,FALSE)</f>
        <v>pics\\Sapota_2.jpg</v>
      </c>
      <c r="N75">
        <f>VLOOKUP(J75,total_visual_stym!$A$1:$D$129,4,FALSE)</f>
        <v>213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138</v>
      </c>
      <c r="Z75" t="str">
        <f>IF(G75="экспл",VLOOKUP(J75,quest_экспл!$A$1:$N$129,12,FALSE),IF(G75="импл_",0,0))</f>
        <v>sound\\On_nadrezan.wav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2175</v>
      </c>
      <c r="AD75" t="str">
        <f t="shared" ref="AD75:AD129" ca="1" si="37">IF(ISTEXT(AE75),AE75,IF(ISTEXT(AF75),AF75,""))</f>
        <v>pics\\dis5.jpg</v>
      </c>
      <c r="AE75" s="22" t="str">
        <f t="array" aca="1" ref="AE75" ca="1">IF(G75="экспл",INDEX(total_visual_stym!$C$146:$C$209,(RANK(total_visual_stym!E155,total_visual_stym!$E$146:$E$209))),0)</f>
        <v>pics\\dis5.jpg</v>
      </c>
      <c r="AF75" s="22" t="str">
        <f t="shared" ref="AF75:AF129" si="38">AS75</f>
        <v/>
      </c>
      <c r="AI75" t="s">
        <v>77</v>
      </c>
      <c r="AO75">
        <f t="shared" ca="1" si="33"/>
        <v>5.2419675495091411E-2</v>
      </c>
      <c r="AP75" t="str">
        <f t="shared" ca="1" si="34"/>
        <v>pics\\Tomat_7.jpg</v>
      </c>
      <c r="AR75" t="str">
        <f t="shared" ref="AR75:AR97" si="39">IF(AH75="sound\\Ogorod",AP3,"")</f>
        <v/>
      </c>
      <c r="AS75" t="str">
        <f t="shared" ref="AS75:AS129" si="40">IF(G75="импл_",AP75,"")</f>
        <v/>
      </c>
      <c r="AT75">
        <f t="shared" ca="1" si="29"/>
        <v>0.64735308937099023</v>
      </c>
      <c r="AU75" t="s">
        <v>697</v>
      </c>
      <c r="AV75" t="str">
        <f t="shared" ca="1" si="30"/>
        <v>sound\\Noviy_plod.wav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_Он_надрезан?</v>
      </c>
      <c r="BA75" t="e">
        <f>VLOOKUP(Q75,audio_list_stym!$B$2:$BQ$299,68,FALSE)</f>
        <v>#N/A</v>
      </c>
      <c r="BB75" t="str">
        <f t="shared" si="31"/>
        <v>Посмотрите,_вот_БАРОХ._Он_надрезан?</v>
      </c>
      <c r="BD75" cm="1">
        <f t="array" aca="1" ref="BD75" ca="1">INDEX($L$74:$L$81,(RANK(AT3,$AT$2:$AT$9)))</f>
        <v>2129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VLOOKUP(B76,audio_list_stym!$A$3:$BP$18,45,FALSE)</f>
        <v>15</v>
      </c>
      <c r="F76" t="str">
        <f>VLOOKUP(E76,metki!$A$2:$B$9,2,FALSE)</f>
        <v>экспл_новые_с_названием</v>
      </c>
      <c r="G76" t="str">
        <f t="shared" si="26"/>
        <v>экспл</v>
      </c>
      <c r="H76" t="str">
        <f>VLOOKUP(B76,audio_list_stym!$A$3:$AJ$18,13,FALSE)</f>
        <v>Sapota</v>
      </c>
      <c r="I76" t="s">
        <v>690</v>
      </c>
      <c r="J76" t="str">
        <f t="shared" si="27"/>
        <v>Sapota_3</v>
      </c>
      <c r="L76">
        <f>VLOOKUP(J76,total_visual_stym!$A$2:$D$129,2,FALSE)</f>
        <v>2131</v>
      </c>
      <c r="M76" t="str">
        <f>VLOOKUP(J76,total_visual_stym!$A$2:$D$129,3,FALSE)</f>
        <v>pics\\Sapota_3.jpg</v>
      </c>
      <c r="N76">
        <f>VLOOKUP(J76,total_visual_stym!$A$1:$D$129,4,FALSE)</f>
        <v>213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139</v>
      </c>
      <c r="Z76" t="str">
        <f>IF(G76="экспл",VLOOKUP(J76,quest_экспл!$A$1:$N$129,12,FALSE),IF(G76="импл_",0,0))</f>
        <v>sound\\On_perekruchen.wav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2189</v>
      </c>
      <c r="AD76" t="str">
        <f t="shared" ca="1" si="37"/>
        <v>pics\\dis33.jpg</v>
      </c>
      <c r="AE76" s="22" t="str">
        <f t="array" aca="1" ref="AE76" ca="1">IF(G76="экспл",INDEX(total_visual_stym!$C$146:$C$209,(RANK(total_visual_stym!E156,total_visual_stym!$E$146:$E$209))),0)</f>
        <v>pics\\dis33.jpg</v>
      </c>
      <c r="AF76" s="22" t="str">
        <f t="shared" si="38"/>
        <v/>
      </c>
      <c r="AI76" t="s">
        <v>78</v>
      </c>
      <c r="AO76">
        <f t="shared" ca="1" si="33"/>
        <v>0.41250067966617454</v>
      </c>
      <c r="AP76" t="str">
        <f t="shared" ca="1" si="34"/>
        <v>pics\\Limon_7.jpg</v>
      </c>
      <c r="AR76" t="str">
        <f t="shared" si="39"/>
        <v/>
      </c>
      <c r="AS76" t="str">
        <f t="shared" si="40"/>
        <v/>
      </c>
      <c r="AT76">
        <f t="shared" ca="1" si="29"/>
        <v>0.22764179547748298</v>
      </c>
      <c r="AU76" t="s">
        <v>697</v>
      </c>
      <c r="AV76" t="str">
        <f t="shared" ca="1" si="30"/>
        <v>sound\\Redkiy_plod.wav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_Он_перекручен?</v>
      </c>
      <c r="BA76" t="e">
        <f>VLOOKUP(Q76,audio_list_stym!$B$2:$BQ$299,68,FALSE)</f>
        <v>#N/A</v>
      </c>
      <c r="BB76" t="str">
        <f t="shared" si="31"/>
        <v>Вот_БАРОХ._Он_перекручен?</v>
      </c>
      <c r="BD76" cm="1">
        <f t="array" aca="1" ref="BD76" ca="1">INDEX($L$74:$L$81,(RANK(AT4,$AT$2:$AT$9)))</f>
        <v>2133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VLOOKUP(B77,audio_list_stym!$A$3:$BP$18,45,FALSE)</f>
        <v>15</v>
      </c>
      <c r="F77" t="str">
        <f>VLOOKUP(E77,metki!$A$2:$B$9,2,FALSE)</f>
        <v>экспл_новые_с_названием</v>
      </c>
      <c r="G77" t="str">
        <f t="shared" si="26"/>
        <v>экспл</v>
      </c>
      <c r="H77" t="str">
        <f>VLOOKUP(B77,audio_list_stym!$A$3:$AJ$18,13,FALSE)</f>
        <v>Sapota</v>
      </c>
      <c r="I77" t="s">
        <v>691</v>
      </c>
      <c r="J77" t="str">
        <f t="shared" si="27"/>
        <v>Sapota_4</v>
      </c>
      <c r="L77">
        <f>VLOOKUP(J77,total_visual_stym!$A$2:$D$129,2,FALSE)</f>
        <v>2132</v>
      </c>
      <c r="M77" t="str">
        <f>VLOOKUP(J77,total_visual_stym!$A$2:$D$129,3,FALSE)</f>
        <v>pics\\Sapota_4.jpg</v>
      </c>
      <c r="N77">
        <f>VLOOKUP(J77,total_visual_stym!$A$1:$D$129,4,FALSE)</f>
        <v>213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140</v>
      </c>
      <c r="Z77" t="str">
        <f>IF(G77="экспл",VLOOKUP(J77,quest_экспл!$A$1:$N$129,12,FALSE),IF(G77="импл_",0,0))</f>
        <v>sound\\Sorvan_li_on.wav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2221</v>
      </c>
      <c r="AD77" t="str">
        <f t="shared" ca="1" si="37"/>
        <v>pics\\dis28.jpg</v>
      </c>
      <c r="AE77" s="22" t="str">
        <f t="array" aca="1" ref="AE77" ca="1">IF(G77="экспл",INDEX(total_visual_stym!$C$146:$C$209,(RANK(total_visual_stym!E157,total_visual_stym!$E$146:$E$209))),0)</f>
        <v>pics\\dis28.jpg</v>
      </c>
      <c r="AF77" s="22" t="str">
        <f t="shared" si="38"/>
        <v/>
      </c>
      <c r="AI77" t="s">
        <v>79</v>
      </c>
      <c r="AO77">
        <f t="shared" ca="1" si="33"/>
        <v>0.55180905040555894</v>
      </c>
      <c r="AP77" t="str">
        <f t="shared" ca="1" si="34"/>
        <v>pics\\Limon_1.jpg</v>
      </c>
      <c r="AR77" t="str">
        <f t="shared" si="39"/>
        <v/>
      </c>
      <c r="AS77" t="str">
        <f t="shared" si="40"/>
        <v/>
      </c>
      <c r="AT77">
        <f t="shared" ca="1" si="29"/>
        <v>0.39094540370254616</v>
      </c>
      <c r="AU77" t="s">
        <v>697</v>
      </c>
      <c r="AV77" t="str">
        <f t="shared" ca="1" si="30"/>
        <v>sound\\Redkiy_plod.wav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_Сорван_ли_он?</v>
      </c>
      <c r="BA77" t="e">
        <f>VLOOKUP(Q77,audio_list_stym!$B$2:$BQ$299,68,FALSE)</f>
        <v>#N/A</v>
      </c>
      <c r="BB77" t="str">
        <f t="shared" si="31"/>
        <v>Это_БАРОХ._Сорван_ли_он?</v>
      </c>
      <c r="BD77" cm="1">
        <f t="array" aca="1" ref="BD77" ca="1">INDEX($L$74:$L$81,(RANK(AT5,$AT$2:$AT$9)))</f>
        <v>2131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VLOOKUP(B78,audio_list_stym!$A$3:$BP$18,45,FALSE)</f>
        <v>15</v>
      </c>
      <c r="F78" t="str">
        <f>VLOOKUP(E78,metki!$A$2:$B$9,2,FALSE)</f>
        <v>экспл_новые_с_названием</v>
      </c>
      <c r="G78" t="str">
        <f t="shared" si="26"/>
        <v>экспл</v>
      </c>
      <c r="H78" t="str">
        <f>VLOOKUP(B78,audio_list_stym!$A$3:$AJ$18,13,FALSE)</f>
        <v>Sapota</v>
      </c>
      <c r="I78" t="s">
        <v>692</v>
      </c>
      <c r="J78" t="str">
        <f t="shared" si="27"/>
        <v>Sapota_5</v>
      </c>
      <c r="L78">
        <f>VLOOKUP(J78,total_visual_stym!$A$2:$D$129,2,FALSE)</f>
        <v>2133</v>
      </c>
      <c r="M78" t="str">
        <f>VLOOKUP(J78,total_visual_stym!$A$2:$D$129,3,FALSE)</f>
        <v>pics\\Sapota_5.jpg</v>
      </c>
      <c r="N78">
        <f>VLOOKUP(J78,total_visual_stym!$A$1:$D$129,4,FALSE)</f>
        <v>213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141</v>
      </c>
      <c r="Z78" t="str">
        <f>IF(G78="экспл",VLOOKUP(J78,quest_экспл!$A$1:$N$129,12,FALSE),IF(G78="импл_",0,0))</f>
        <v>sound\\Spressovan_li_on.wav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2176</v>
      </c>
      <c r="AD78" t="str">
        <f t="shared" ca="1" si="37"/>
        <v>pics\\dis21.jpg</v>
      </c>
      <c r="AE78" s="22" t="str">
        <f t="array" aca="1" ref="AE78" ca="1">IF(G78="экспл",INDEX(total_visual_stym!$C$146:$C$209,(RANK(total_visual_stym!E158,total_visual_stym!$E$146:$E$209))),0)</f>
        <v>pics\\dis21.jpg</v>
      </c>
      <c r="AF78" s="22" t="str">
        <f t="shared" si="38"/>
        <v/>
      </c>
      <c r="AI78" t="s">
        <v>80</v>
      </c>
      <c r="AO78">
        <f t="shared" ca="1" si="33"/>
        <v>0.79403653270818153</v>
      </c>
      <c r="AP78" t="str">
        <f t="shared" ca="1" si="34"/>
        <v>pics\\Finik_7.jpg</v>
      </c>
      <c r="AR78" t="str">
        <f t="shared" si="39"/>
        <v/>
      </c>
      <c r="AS78" t="str">
        <f t="shared" si="40"/>
        <v/>
      </c>
      <c r="AT78">
        <f t="shared" ca="1" si="29"/>
        <v>6.6870725832980926E-2</v>
      </c>
      <c r="AU78" t="s">
        <v>697</v>
      </c>
      <c r="AV78" t="str">
        <f t="shared" ca="1" si="30"/>
        <v>sound\\Redkiy_plod.wav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_Спрессован_ли_он?</v>
      </c>
      <c r="BA78" t="e">
        <f>VLOOKUP(Q78,audio_list_stym!$B$2:$BQ$299,68,FALSE)</f>
        <v>#N/A</v>
      </c>
      <c r="BB78" t="str">
        <f t="shared" si="31"/>
        <v>На_картинке_БАРОХ._Спрессован_ли_он?</v>
      </c>
      <c r="BD78" cm="1">
        <f t="array" aca="1" ref="BD78" ca="1">INDEX($L$74:$L$81,(RANK(AT6,$AT$2:$AT$9)))</f>
        <v>2134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VLOOKUP(B79,audio_list_stym!$A$3:$BP$18,45,FALSE)</f>
        <v>15</v>
      </c>
      <c r="F79" t="str">
        <f>VLOOKUP(E79,metki!$A$2:$B$9,2,FALSE)</f>
        <v>экспл_новые_с_названием</v>
      </c>
      <c r="G79" t="str">
        <f t="shared" si="26"/>
        <v>экспл</v>
      </c>
      <c r="H79" t="str">
        <f>VLOOKUP(B79,audio_list_stym!$A$3:$AJ$18,13,FALSE)</f>
        <v>Sapota</v>
      </c>
      <c r="I79" t="s">
        <v>693</v>
      </c>
      <c r="J79" t="str">
        <f t="shared" si="27"/>
        <v>Sapota_6</v>
      </c>
      <c r="L79">
        <f>VLOOKUP(J79,total_visual_stym!$A$2:$D$129,2,FALSE)</f>
        <v>2134</v>
      </c>
      <c r="M79" t="str">
        <f>VLOOKUP(J79,total_visual_stym!$A$2:$D$129,3,FALSE)</f>
        <v>pics\\Sapota_6.jpg</v>
      </c>
      <c r="N79">
        <f>VLOOKUP(J79,total_visual_stym!$A$1:$D$129,4,FALSE)</f>
        <v>213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142</v>
      </c>
      <c r="Z79" t="str">
        <f>IF(G79="экспл",VLOOKUP(J79,quest_экспл!$A$1:$N$129,12,FALSE),IF(G79="импл_",0,0))</f>
        <v>sound\\Zheltiy_li_on.wav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2205</v>
      </c>
      <c r="AD79" t="str">
        <f t="shared" ca="1" si="37"/>
        <v>pics\\dis46.jpg</v>
      </c>
      <c r="AE79" s="22" t="str">
        <f t="array" aca="1" ref="AE79" ca="1">IF(G79="экспл",INDEX(total_visual_stym!$C$146:$C$209,(RANK(total_visual_stym!E159,total_visual_stym!$E$146:$E$209))),0)</f>
        <v>pics\\dis46.jpg</v>
      </c>
      <c r="AF79" s="22" t="str">
        <f t="shared" si="38"/>
        <v/>
      </c>
      <c r="AI79" t="s">
        <v>81</v>
      </c>
      <c r="AO79">
        <f t="shared" ca="1" si="33"/>
        <v>0.44358351055327638</v>
      </c>
      <c r="AP79" t="str">
        <f t="shared" ca="1" si="34"/>
        <v>pics\\Limon_6.jpg</v>
      </c>
      <c r="AR79" t="str">
        <f t="shared" si="39"/>
        <v/>
      </c>
      <c r="AS79" t="str">
        <f t="shared" si="40"/>
        <v/>
      </c>
      <c r="AT79">
        <f t="shared" ca="1" si="29"/>
        <v>0.96048707350190132</v>
      </c>
      <c r="AU79" t="s">
        <v>697</v>
      </c>
      <c r="AV79" t="str">
        <f t="shared" ca="1" si="30"/>
        <v>sound\\Noviy_plod.wav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_Желтый_ли_он?</v>
      </c>
      <c r="BA79" t="e">
        <f>VLOOKUP(Q79,audio_list_stym!$B$2:$BQ$299,68,FALSE)</f>
        <v>#N/A</v>
      </c>
      <c r="BB79" t="str">
        <f t="shared" si="31"/>
        <v>На_мониторе_БАРОХ._Желтый_ли_он?</v>
      </c>
      <c r="BD79" cm="1">
        <f t="array" aca="1" ref="BD79" ca="1">INDEX($L$74:$L$81,(RANK(AT7,$AT$2:$AT$9)))</f>
        <v>2136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VLOOKUP(B80,audio_list_stym!$A$3:$BP$18,45,FALSE)</f>
        <v>15</v>
      </c>
      <c r="F80" t="str">
        <f>VLOOKUP(E80,metki!$A$2:$B$9,2,FALSE)</f>
        <v>экспл_новые_с_названием</v>
      </c>
      <c r="G80" t="str">
        <f t="shared" si="26"/>
        <v>экспл</v>
      </c>
      <c r="H80" t="str">
        <f>VLOOKUP(B80,audio_list_stym!$A$3:$AJ$18,13,FALSE)</f>
        <v>Sapota</v>
      </c>
      <c r="I80" t="s">
        <v>694</v>
      </c>
      <c r="J80" t="str">
        <f t="shared" si="27"/>
        <v>Sapota_7</v>
      </c>
      <c r="L80">
        <f>VLOOKUP(J80,total_visual_stym!$A$2:$D$129,2,FALSE)</f>
        <v>2135</v>
      </c>
      <c r="M80" t="str">
        <f>VLOOKUP(J80,total_visual_stym!$A$2:$D$129,3,FALSE)</f>
        <v>pics\\Sapota_7.jpg</v>
      </c>
      <c r="N80">
        <f>VLOOKUP(J80,total_visual_stym!$A$1:$D$129,4,FALSE)</f>
        <v>213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143</v>
      </c>
      <c r="Z80" t="str">
        <f>IF(G80="экспл",VLOOKUP(J80,quest_экспл!$A$1:$N$129,12,FALSE),IF(G80="импл_",0,0))</f>
        <v>sound\\Rovniy_li_on.wav</v>
      </c>
      <c r="AA80" t="str">
        <f>IF(G80="экспл",VLOOKUP(J80,quest_экспл!$A$1:$N$129,14,FALSE),IF(G80="импл_",0,0))</f>
        <v>да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2190</v>
      </c>
      <c r="AD80" t="str">
        <f t="shared" ca="1" si="37"/>
        <v>pics\\dis27.jpg</v>
      </c>
      <c r="AE80" s="22" t="str">
        <f t="array" aca="1" ref="AE80" ca="1">IF(G80="экспл",INDEX(total_visual_stym!$C$146:$C$209,(RANK(total_visual_stym!E160,total_visual_stym!$E$146:$E$209))),0)</f>
        <v>pics\\dis27.jpg</v>
      </c>
      <c r="AF80" s="22" t="str">
        <f t="shared" si="38"/>
        <v/>
      </c>
      <c r="AI80" t="s">
        <v>82</v>
      </c>
      <c r="AO80">
        <f t="shared" ca="1" si="33"/>
        <v>0.40182723060401015</v>
      </c>
      <c r="AP80" t="str">
        <f t="shared" ca="1" si="34"/>
        <v>pics\\Peper_1.jpg</v>
      </c>
      <c r="AR80" t="str">
        <f t="shared" si="39"/>
        <v/>
      </c>
      <c r="AS80" t="str">
        <f t="shared" si="40"/>
        <v/>
      </c>
      <c r="AT80">
        <f t="shared" ca="1" si="29"/>
        <v>0.51288328630480295</v>
      </c>
      <c r="AU80" t="s">
        <v>697</v>
      </c>
      <c r="AV80" t="str">
        <f t="shared" ca="1" si="30"/>
        <v>sound\\Redkiy_plod.wav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_Ровный_ли_он?</v>
      </c>
      <c r="BA80" t="e">
        <f>VLOOKUP(Q80,audio_list_stym!$B$2:$BQ$299,68,FALSE)</f>
        <v>#N/A</v>
      </c>
      <c r="BB80" t="str">
        <f t="shared" si="31"/>
        <v>Перед_Вами_БАРОХ._Ровный_ли_он?</v>
      </c>
      <c r="BD80" cm="1">
        <f t="array" aca="1" ref="BD80" ca="1">INDEX($L$74:$L$81,(RANK(AT8,$AT$2:$AT$9)))</f>
        <v>2132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VLOOKUP(B81,audio_list_stym!$A$3:$BP$18,45,FALSE)</f>
        <v>15</v>
      </c>
      <c r="F81" t="str">
        <f>VLOOKUP(E81,metki!$A$2:$B$9,2,FALSE)</f>
        <v>экспл_новые_с_названием</v>
      </c>
      <c r="G81" t="str">
        <f t="shared" si="26"/>
        <v>экспл</v>
      </c>
      <c r="H81" t="str">
        <f>VLOOKUP(B81,audio_list_stym!$A$3:$AJ$18,13,FALSE)</f>
        <v>Sapota</v>
      </c>
      <c r="I81" t="s">
        <v>695</v>
      </c>
      <c r="J81" t="str">
        <f t="shared" si="27"/>
        <v>Sapota_8</v>
      </c>
      <c r="L81">
        <f>VLOOKUP(J81,total_visual_stym!$A$2:$D$129,2,FALSE)</f>
        <v>2136</v>
      </c>
      <c r="M81" t="str">
        <f>VLOOKUP(J81,total_visual_stym!$A$2:$D$129,3,FALSE)</f>
        <v>pics\\Sapota_8.jpg</v>
      </c>
      <c r="N81">
        <f>VLOOKUP(J81,total_visual_stym!$A$1:$D$129,4,FALSE)</f>
        <v>213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144</v>
      </c>
      <c r="Z81" t="str">
        <f>IF(G81="экспл",VLOOKUP(J81,quest_экспл!$A$1:$N$129,12,FALSE),IF(G81="импл_",0,0))</f>
        <v>sound\\On_imeet_shipi.wav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2230</v>
      </c>
      <c r="AD81" t="str">
        <f t="shared" ca="1" si="37"/>
        <v>pics\\dis8.jpg</v>
      </c>
      <c r="AE81" s="22" t="str">
        <f t="array" aca="1" ref="AE81" ca="1">IF(G81="экспл",INDEX(total_visual_stym!$C$146:$C$209,(RANK(total_visual_stym!E161,total_visual_stym!$E$146:$E$209))),0)</f>
        <v>pics\\dis8.jpg</v>
      </c>
      <c r="AF81" s="22" t="str">
        <f t="shared" si="38"/>
        <v/>
      </c>
      <c r="AI81" t="s">
        <v>83</v>
      </c>
      <c r="AO81">
        <f t="shared" ca="1" si="33"/>
        <v>1.8254879862760531E-2</v>
      </c>
      <c r="AP81" t="str">
        <f t="shared" ca="1" si="34"/>
        <v>pics\\Tomat_8.jpg</v>
      </c>
      <c r="AR81" t="str">
        <f t="shared" si="39"/>
        <v/>
      </c>
      <c r="AS81" t="str">
        <f t="shared" si="40"/>
        <v/>
      </c>
      <c r="AT81">
        <f t="shared" ca="1" si="29"/>
        <v>0.46002086437299439</v>
      </c>
      <c r="AU81" t="s">
        <v>697</v>
      </c>
      <c r="AV81" t="str">
        <f t="shared" ca="1" si="30"/>
        <v>sound\\Redkiy_plod.wav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_Он_имеет_шипы?</v>
      </c>
      <c r="BA81" t="e">
        <f>VLOOKUP(Q81,audio_list_stym!$B$2:$BQ$299,68,FALSE)</f>
        <v>#N/A</v>
      </c>
      <c r="BB81" t="str">
        <f t="shared" si="31"/>
        <v>Вы_видите_БАРОХ._Он_имеет_шипы?</v>
      </c>
      <c r="BD81" cm="1">
        <f t="array" aca="1" ref="BD81" ca="1">INDEX($L$74:$L$81,(RANK(AT9,$AT$2:$AT$9)))</f>
        <v>2130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VLOOKUP(B82,audio_list_stym!$A$3:$BP$18,45,FALSE)</f>
        <v>16</v>
      </c>
      <c r="F82" t="str">
        <f>VLOOKUP(E82,metki!$A$2:$B$9,2,FALSE)</f>
        <v>импл_новые_без_названия</v>
      </c>
      <c r="G82" t="str">
        <f t="shared" si="26"/>
        <v>импл_</v>
      </c>
      <c r="H82" t="str">
        <f>VLOOKUP(B82,audio_list_stym!$A$3:$AJ$18,13,FALSE)</f>
        <v>Tamanid</v>
      </c>
      <c r="I82" t="s">
        <v>688</v>
      </c>
      <c r="J82" t="str">
        <f t="shared" si="27"/>
        <v>Tamanid_1</v>
      </c>
      <c r="L82">
        <f>VLOOKUP(J82,total_visual_stym!$A$2:$D$129,2,FALSE)</f>
        <v>2137</v>
      </c>
      <c r="M82" t="str">
        <f>VLOOKUP(J82,total_visual_stym!$A$2:$D$129,3,FALSE)</f>
        <v>pics\\Tamanid_1.jpg</v>
      </c>
      <c r="N82">
        <f>VLOOKUP(J82,total_visual_stym!$A$1:$D$129,4,FALSE)</f>
        <v>214</v>
      </c>
      <c r="P82">
        <f>IF(G82="экспл",0,IF(G82="импл_",VLOOKUP(J82,quest_импл!$A$1:$J$129,7,FALSE),0))</f>
        <v>273</v>
      </c>
      <c r="Q82" t="str">
        <f>IF(G82="экспл",0,IF(G82="импл_",VLOOKUP(J82,quest_импл!$A$1:$J$129,8,FALSE),0))</f>
        <v>sound\\Krasnovatiy_li.wav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2026</v>
      </c>
      <c r="AD82" t="str">
        <f t="shared" ca="1" si="37"/>
        <v>pics\\Kokos_2.jpg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8"/>
        <v>pics\\Kokos_2.jpg</v>
      </c>
      <c r="AI82" t="s">
        <v>84</v>
      </c>
      <c r="AO82">
        <f t="shared" ca="1" si="33"/>
        <v>0.66063448893176946</v>
      </c>
      <c r="AP82" t="str">
        <f t="shared" ca="1" si="34"/>
        <v>pics\\Kokos_2.jpg</v>
      </c>
      <c r="AR82" t="str">
        <f t="shared" si="39"/>
        <v/>
      </c>
      <c r="AS82" t="str">
        <f t="shared" ca="1" si="40"/>
        <v>pics\\Kokos_2.jpg</v>
      </c>
      <c r="AT82">
        <f t="shared" ca="1" si="29"/>
        <v>0.11918328344616957</v>
      </c>
      <c r="AU82" t="s">
        <v>697</v>
      </c>
      <c r="AV82" t="str">
        <f t="shared" ca="1" si="30"/>
        <v>sound\\Redkiy_plod.wav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_Красноватый_ли_</v>
      </c>
      <c r="BB82" t="str">
        <f t="shared" si="31"/>
        <v>_Красноватый_ли_XXXXX?</v>
      </c>
      <c r="BC82">
        <f>A82</f>
        <v>1211</v>
      </c>
      <c r="BD82" cm="1">
        <f t="array" aca="1" ref="BD82" ca="1">INDEX($L$82:$L$89,(RANK(AT2,$AT$2:$AT$9)))</f>
        <v>2143</v>
      </c>
      <c r="BE82" cm="1">
        <f t="array" aca="1" ref="BE82" ca="1">INDEX(BD66:BD81,(RANK(AT4,$AT$2:$AT$17)))</f>
        <v>2131</v>
      </c>
      <c r="BF82" cm="1">
        <f t="array" aca="1" ref="BF82" ca="1">INDEX(BD90:BD105,(RANK(AT4,$AT$2:$AT$17)))</f>
        <v>2067</v>
      </c>
      <c r="BG82" cm="1">
        <f t="array" aca="1" ref="BG82" ca="1">INDEX(BD106:BD129,(RANK(AT4,$AT$2:$AT$9)))</f>
        <v>2078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VLOOKUP(B83,audio_list_stym!$A$3:$BP$18,45,FALSE)</f>
        <v>16</v>
      </c>
      <c r="F83" t="str">
        <f>VLOOKUP(E83,metki!$A$2:$B$9,2,FALSE)</f>
        <v>импл_новые_без_названия</v>
      </c>
      <c r="G83" t="str">
        <f t="shared" si="26"/>
        <v>импл_</v>
      </c>
      <c r="H83" t="str">
        <f>VLOOKUP(B83,audio_list_stym!$A$3:$AJ$18,13,FALSE)</f>
        <v>Tamanid</v>
      </c>
      <c r="I83" t="s">
        <v>689</v>
      </c>
      <c r="J83" t="str">
        <f t="shared" si="27"/>
        <v>Tamanid_2</v>
      </c>
      <c r="L83">
        <f>VLOOKUP(J83,total_visual_stym!$A$2:$D$129,2,FALSE)</f>
        <v>2138</v>
      </c>
      <c r="M83" t="str">
        <f>VLOOKUP(J83,total_visual_stym!$A$2:$D$129,3,FALSE)</f>
        <v>pics\\Tamanid_2.jpg</v>
      </c>
      <c r="N83">
        <f>VLOOKUP(J83,total_visual_stym!$A$1:$D$129,4,FALSE)</f>
        <v>214</v>
      </c>
      <c r="P83">
        <f>IF(G83="экспл",0,IF(G83="импл_",VLOOKUP(J83,quest_импл!$A$1:$J$129,7,FALSE),0))</f>
        <v>274</v>
      </c>
      <c r="Q83" t="str">
        <f>IF(G83="экспл",0,IF(G83="импл_",VLOOKUP(J83,quest_импл!$A$1:$J$129,8,FALSE),0))</f>
        <v>sound\\Izognut_li.wav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2044</v>
      </c>
      <c r="AD83" t="str">
        <f t="shared" ca="1" si="37"/>
        <v>pics\\Peper_4.jpg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8"/>
        <v>pics\\Peper_4.jpg</v>
      </c>
      <c r="AI83" t="s">
        <v>85</v>
      </c>
      <c r="AO83">
        <f t="shared" ca="1" si="33"/>
        <v>0.38340958676219383</v>
      </c>
      <c r="AP83" t="str">
        <f t="shared" ca="1" si="34"/>
        <v>pics\\Peper_4.jpg</v>
      </c>
      <c r="AR83" t="str">
        <f t="shared" si="39"/>
        <v/>
      </c>
      <c r="AS83" t="str">
        <f t="shared" ca="1" si="40"/>
        <v>pics\\Peper_4.jpg</v>
      </c>
      <c r="AT83">
        <f t="shared" ca="1" si="29"/>
        <v>0.78572591843229111</v>
      </c>
      <c r="AU83" t="s">
        <v>697</v>
      </c>
      <c r="AV83" t="str">
        <f t="shared" ca="1" si="30"/>
        <v>sound\\Noviy_plod.wav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_Изогнут_ли_</v>
      </c>
      <c r="BB83" t="str">
        <f t="shared" si="31"/>
        <v>_Изогнут_ли_XXXXX?</v>
      </c>
      <c r="BD83" cm="1">
        <f t="array" aca="1" ref="BD83" ca="1">INDEX($L$82:$L$89,(RANK(AT3,$AT$2:$AT$9)))</f>
        <v>2137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VLOOKUP(B84,audio_list_stym!$A$3:$BP$18,45,FALSE)</f>
        <v>16</v>
      </c>
      <c r="F84" t="str">
        <f>VLOOKUP(E84,metki!$A$2:$B$9,2,FALSE)</f>
        <v>импл_новые_без_названия</v>
      </c>
      <c r="G84" t="str">
        <f t="shared" si="26"/>
        <v>импл_</v>
      </c>
      <c r="H84" t="str">
        <f>VLOOKUP(B84,audio_list_stym!$A$3:$AJ$18,13,FALSE)</f>
        <v>Tamanid</v>
      </c>
      <c r="I84" t="s">
        <v>690</v>
      </c>
      <c r="J84" t="str">
        <f t="shared" si="27"/>
        <v>Tamanid_3</v>
      </c>
      <c r="L84">
        <f>VLOOKUP(J84,total_visual_stym!$A$2:$D$129,2,FALSE)</f>
        <v>2139</v>
      </c>
      <c r="M84" t="str">
        <f>VLOOKUP(J84,total_visual_stym!$A$2:$D$129,3,FALSE)</f>
        <v>pics\\Tamanid_3.jpg</v>
      </c>
      <c r="N84">
        <f>VLOOKUP(J84,total_visual_stym!$A$1:$D$129,4,FALSE)</f>
        <v>214</v>
      </c>
      <c r="P84">
        <f>IF(G84="экспл",0,IF(G84="импл_",VLOOKUP(J84,quest_импл!$A$1:$J$129,7,FALSE),0))</f>
        <v>275</v>
      </c>
      <c r="Q84" t="str">
        <f>IF(G84="экспл",0,IF(G84="импл_",VLOOKUP(J84,quest_импл!$A$1:$J$129,8,FALSE),0))</f>
        <v>sound\\Barhatistiy_li.wav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да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2061</v>
      </c>
      <c r="AD84" t="str">
        <f t="shared" ca="1" si="37"/>
        <v>pics\\Tomat_5.jpg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8"/>
        <v>pics\\Tomat_5.jpg</v>
      </c>
      <c r="AI84" t="s">
        <v>94</v>
      </c>
      <c r="AO84">
        <f t="shared" ca="1" si="33"/>
        <v>0.12343546745522926</v>
      </c>
      <c r="AP84" t="str">
        <f t="shared" ca="1" si="34"/>
        <v>pics\\Tomat_5.jpg</v>
      </c>
      <c r="AR84" t="str">
        <f t="shared" si="39"/>
        <v/>
      </c>
      <c r="AS84" t="str">
        <f t="shared" ca="1" si="40"/>
        <v>pics\\Tomat_5.jpg</v>
      </c>
      <c r="AT84">
        <f t="shared" ca="1" si="29"/>
        <v>0.59732151690698487</v>
      </c>
      <c r="AU84" t="s">
        <v>697</v>
      </c>
      <c r="AV84" t="str">
        <f t="shared" ca="1" si="30"/>
        <v>sound\\Noviy_plod.wav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_Бархатистый_ли_</v>
      </c>
      <c r="BB84" t="str">
        <f t="shared" si="31"/>
        <v>_Бархатистый_ли_XXXXX?</v>
      </c>
      <c r="BD84" cm="1">
        <f t="array" aca="1" ref="BD84" ca="1">INDEX($L$82:$L$89,(RANK(AT4,$AT$2:$AT$9)))</f>
        <v>2141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VLOOKUP(B85,audio_list_stym!$A$3:$BP$18,45,FALSE)</f>
        <v>16</v>
      </c>
      <c r="F85" t="str">
        <f>VLOOKUP(E85,metki!$A$2:$B$9,2,FALSE)</f>
        <v>импл_новые_без_названия</v>
      </c>
      <c r="G85" t="str">
        <f t="shared" si="26"/>
        <v>импл_</v>
      </c>
      <c r="H85" t="str">
        <f>VLOOKUP(B85,audio_list_stym!$A$3:$AJ$18,13,FALSE)</f>
        <v>Tamanid</v>
      </c>
      <c r="I85" t="s">
        <v>691</v>
      </c>
      <c r="J85" t="str">
        <f t="shared" si="27"/>
        <v>Tamanid_4</v>
      </c>
      <c r="L85">
        <f>VLOOKUP(J85,total_visual_stym!$A$2:$D$129,2,FALSE)</f>
        <v>2140</v>
      </c>
      <c r="M85" t="str">
        <f>VLOOKUP(J85,total_visual_stym!$A$2:$D$129,3,FALSE)</f>
        <v>pics\\Tamanid_4.jpg</v>
      </c>
      <c r="N85">
        <f>VLOOKUP(J85,total_visual_stym!$A$1:$D$129,4,FALSE)</f>
        <v>214</v>
      </c>
      <c r="P85">
        <f>IF(G85="экспл",0,IF(G85="импл_",VLOOKUP(J85,quest_импл!$A$1:$J$129,7,FALSE),0))</f>
        <v>276</v>
      </c>
      <c r="Q85" t="str">
        <f>IF(G85="экспл",0,IF(G85="импл_",VLOOKUP(J85,quest_импл!$A$1:$J$129,8,FALSE),0))</f>
        <v>sound\\Odnotonniy_li.wav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2052</v>
      </c>
      <c r="AD85" t="str">
        <f t="shared" ca="1" si="37"/>
        <v>pics\\Redis_4.jpg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8"/>
        <v>pics\\Redis_4.jpg</v>
      </c>
      <c r="AI85" t="s">
        <v>95</v>
      </c>
      <c r="AO85">
        <f t="shared" ca="1" si="33"/>
        <v>0.23018286780515518</v>
      </c>
      <c r="AP85" t="str">
        <f t="shared" ca="1" si="34"/>
        <v>pics\\Redis_4.jpg</v>
      </c>
      <c r="AR85" t="str">
        <f t="shared" si="39"/>
        <v/>
      </c>
      <c r="AS85" t="str">
        <f t="shared" ca="1" si="40"/>
        <v>pics\\Redis_4.jpg</v>
      </c>
      <c r="AT85">
        <f t="shared" ca="1" si="29"/>
        <v>0.49151788703525601</v>
      </c>
      <c r="AU85" t="s">
        <v>697</v>
      </c>
      <c r="AV85" t="str">
        <f t="shared" ca="1" si="30"/>
        <v>sound\\Redkiy_plod.wav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_Однотонный_ли_</v>
      </c>
      <c r="BB85" t="str">
        <f t="shared" si="31"/>
        <v>_Однотонный_ли_XXXXX?</v>
      </c>
      <c r="BD85" cm="1">
        <f t="array" aca="1" ref="BD85" ca="1">INDEX($L$82:$L$89,(RANK(AT5,$AT$2:$AT$9)))</f>
        <v>2139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VLOOKUP(B86,audio_list_stym!$A$3:$BP$18,45,FALSE)</f>
        <v>16</v>
      </c>
      <c r="F86" t="str">
        <f>VLOOKUP(E86,metki!$A$2:$B$9,2,FALSE)</f>
        <v>импл_новые_без_названия</v>
      </c>
      <c r="G86" t="str">
        <f t="shared" si="26"/>
        <v>импл_</v>
      </c>
      <c r="H86" t="str">
        <f>VLOOKUP(B86,audio_list_stym!$A$3:$AJ$18,13,FALSE)</f>
        <v>Tamanid</v>
      </c>
      <c r="I86" t="s">
        <v>692</v>
      </c>
      <c r="J86" t="str">
        <f t="shared" si="27"/>
        <v>Tamanid_5</v>
      </c>
      <c r="L86">
        <f>VLOOKUP(J86,total_visual_stym!$A$2:$D$129,2,FALSE)</f>
        <v>2141</v>
      </c>
      <c r="M86" t="str">
        <f>VLOOKUP(J86,total_visual_stym!$A$2:$D$129,3,FALSE)</f>
        <v>pics\\Tamanid_5.jpg</v>
      </c>
      <c r="N86">
        <f>VLOOKUP(J86,total_visual_stym!$A$1:$D$129,4,FALSE)</f>
        <v>214</v>
      </c>
      <c r="P86">
        <f>IF(G86="экспл",0,IF(G86="импл_",VLOOKUP(J86,quest_импл!$A$1:$J$129,7,FALSE),0))</f>
        <v>277</v>
      </c>
      <c r="Q86" t="str">
        <f>IF(G86="экспл",0,IF(G86="импл_",VLOOKUP(J86,quest_импл!$A$1:$J$129,8,FALSE),0))</f>
        <v>sound\\Prozrachniy_li.wav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2030</v>
      </c>
      <c r="AD86" t="str">
        <f t="shared" ca="1" si="37"/>
        <v>pics\\Kokos_6.jpg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8"/>
        <v>pics\\Kokos_6.jpg</v>
      </c>
      <c r="AI86" t="s">
        <v>96</v>
      </c>
      <c r="AO86">
        <f t="shared" ca="1" si="33"/>
        <v>0.61305262390144555</v>
      </c>
      <c r="AP86" t="str">
        <f t="shared" ca="1" si="34"/>
        <v>pics\\Kokos_6.jpg</v>
      </c>
      <c r="AR86" t="str">
        <f t="shared" si="39"/>
        <v/>
      </c>
      <c r="AS86" t="str">
        <f t="shared" ca="1" si="40"/>
        <v>pics\\Kokos_6.jpg</v>
      </c>
      <c r="AT86">
        <f t="shared" ca="1" si="29"/>
        <v>0.48533775667715373</v>
      </c>
      <c r="AU86" t="s">
        <v>697</v>
      </c>
      <c r="AV86" t="str">
        <f t="shared" ca="1" si="30"/>
        <v>sound\\Redkiy_plod.wav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_Прозрачный_ли_</v>
      </c>
      <c r="BB86" t="str">
        <f t="shared" si="31"/>
        <v>_Прозрачный_ли_XXXXX?</v>
      </c>
      <c r="BD86" cm="1">
        <f t="array" aca="1" ref="BD86" ca="1">INDEX($L$82:$L$89,(RANK(AT6,$AT$2:$AT$9)))</f>
        <v>2142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VLOOKUP(B87,audio_list_stym!$A$3:$BP$18,45,FALSE)</f>
        <v>16</v>
      </c>
      <c r="F87" t="str">
        <f>VLOOKUP(E87,metki!$A$2:$B$9,2,FALSE)</f>
        <v>импл_новые_без_названия</v>
      </c>
      <c r="G87" t="str">
        <f t="shared" si="26"/>
        <v>импл_</v>
      </c>
      <c r="H87" t="str">
        <f>VLOOKUP(B87,audio_list_stym!$A$3:$AJ$18,13,FALSE)</f>
        <v>Tamanid</v>
      </c>
      <c r="I87" t="s">
        <v>693</v>
      </c>
      <c r="J87" t="str">
        <f t="shared" si="27"/>
        <v>Tamanid_6</v>
      </c>
      <c r="L87">
        <f>VLOOKUP(J87,total_visual_stym!$A$2:$D$129,2,FALSE)</f>
        <v>2142</v>
      </c>
      <c r="M87" t="str">
        <f>VLOOKUP(J87,total_visual_stym!$A$2:$D$129,3,FALSE)</f>
        <v>pics\\Tamanid_6.jpg</v>
      </c>
      <c r="N87">
        <f>VLOOKUP(J87,total_visual_stym!$A$1:$D$129,4,FALSE)</f>
        <v>214</v>
      </c>
      <c r="P87">
        <f>IF(G87="экспл",0,IF(G87="импл_",VLOOKUP(J87,quest_импл!$A$1:$J$129,7,FALSE),0))</f>
        <v>278</v>
      </c>
      <c r="Q87" t="str">
        <f>IF(G87="экспл",0,IF(G87="импл_",VLOOKUP(J87,quest_импл!$A$1:$J$129,8,FALSE),0))</f>
        <v>sound\\Izmelchen_li.wav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2012</v>
      </c>
      <c r="AD87" t="str">
        <f t="shared" ca="1" si="37"/>
        <v>pics\\Finik_4.jpg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8"/>
        <v>pics\\Finik_4.jpg</v>
      </c>
      <c r="AI87" t="s">
        <v>97</v>
      </c>
      <c r="AO87">
        <f t="shared" ca="1" si="33"/>
        <v>0.82811647567410673</v>
      </c>
      <c r="AP87" t="str">
        <f t="shared" ca="1" si="34"/>
        <v>pics\\Finik_4.jpg</v>
      </c>
      <c r="AR87" t="str">
        <f t="shared" si="39"/>
        <v/>
      </c>
      <c r="AS87" t="str">
        <f t="shared" ca="1" si="40"/>
        <v>pics\\Finik_4.jpg</v>
      </c>
      <c r="AT87">
        <f t="shared" ca="1" si="29"/>
        <v>0.65837296029951653</v>
      </c>
      <c r="AU87" t="s">
        <v>697</v>
      </c>
      <c r="AV87" t="str">
        <f t="shared" ca="1" si="30"/>
        <v>sound\\Noviy_plod.wav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_Измельчен_ли_</v>
      </c>
      <c r="BB87" t="str">
        <f t="shared" si="31"/>
        <v>_Измельчен_ли_XXXXX?</v>
      </c>
      <c r="BD87" cm="1">
        <f t="array" aca="1" ref="BD87" ca="1">INDEX($L$82:$L$89,(RANK(AT7,$AT$2:$AT$9)))</f>
        <v>2144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VLOOKUP(B88,audio_list_stym!$A$3:$BP$18,45,FALSE)</f>
        <v>16</v>
      </c>
      <c r="F88" t="str">
        <f>VLOOKUP(E88,metki!$A$2:$B$9,2,FALSE)</f>
        <v>импл_новые_без_названия</v>
      </c>
      <c r="G88" t="str">
        <f t="shared" si="26"/>
        <v>импл_</v>
      </c>
      <c r="H88" t="str">
        <f>VLOOKUP(B88,audio_list_stym!$A$3:$AJ$18,13,FALSE)</f>
        <v>Tamanid</v>
      </c>
      <c r="I88" t="s">
        <v>694</v>
      </c>
      <c r="J88" t="str">
        <f t="shared" si="27"/>
        <v>Tamanid_7</v>
      </c>
      <c r="L88">
        <f>VLOOKUP(J88,total_visual_stym!$A$2:$D$129,2,FALSE)</f>
        <v>2143</v>
      </c>
      <c r="M88" t="str">
        <f>VLOOKUP(J88,total_visual_stym!$A$2:$D$129,3,FALSE)</f>
        <v>pics\\Tamanid_7.jpg</v>
      </c>
      <c r="N88">
        <f>VLOOKUP(J88,total_visual_stym!$A$1:$D$129,4,FALSE)</f>
        <v>214</v>
      </c>
      <c r="P88">
        <f>IF(G88="экспл",0,IF(G88="импл_",VLOOKUP(J88,quest_импл!$A$1:$J$129,7,FALSE),0))</f>
        <v>279</v>
      </c>
      <c r="Q88" t="str">
        <f>IF(G88="экспл",0,IF(G88="импл_",VLOOKUP(J88,quest_импл!$A$1:$J$129,8,FALSE),0))</f>
        <v>sound\\Cvetushiy_li.wav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2019</v>
      </c>
      <c r="AD88" t="str">
        <f t="shared" ca="1" si="37"/>
        <v>pics\\Goroh_3.jpg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8"/>
        <v>pics\\Goroh_3.jpg</v>
      </c>
      <c r="AI88" t="s">
        <v>98</v>
      </c>
      <c r="AO88">
        <f t="shared" ca="1" si="33"/>
        <v>0.74399972255253399</v>
      </c>
      <c r="AP88" t="str">
        <f t="shared" ca="1" si="34"/>
        <v>pics\\Goroh_3.jpg</v>
      </c>
      <c r="AR88" t="str">
        <f t="shared" si="39"/>
        <v/>
      </c>
      <c r="AS88" t="str">
        <f t="shared" ca="1" si="40"/>
        <v>pics\\Goroh_3.jpg</v>
      </c>
      <c r="AT88">
        <f t="shared" ca="1" si="29"/>
        <v>0.73716611993450298</v>
      </c>
      <c r="AU88" t="s">
        <v>697</v>
      </c>
      <c r="AV88" t="str">
        <f t="shared" ca="1" si="30"/>
        <v>sound\\Noviy_plod.wav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_Цветущий_ли_</v>
      </c>
      <c r="BB88" t="str">
        <f t="shared" si="31"/>
        <v>_Цветущий_ли_XXXXX?</v>
      </c>
      <c r="BD88" cm="1">
        <f t="array" aca="1" ref="BD88" ca="1">INDEX($L$82:$L$89,(RANK(AT8,$AT$2:$AT$9)))</f>
        <v>2140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VLOOKUP(B89,audio_list_stym!$A$3:$BP$18,45,FALSE)</f>
        <v>16</v>
      </c>
      <c r="F89" t="str">
        <f>VLOOKUP(E89,metki!$A$2:$B$9,2,FALSE)</f>
        <v>импл_новые_без_названия</v>
      </c>
      <c r="G89" t="str">
        <f t="shared" si="26"/>
        <v>импл_</v>
      </c>
      <c r="H89" t="str">
        <f>VLOOKUP(B89,audio_list_stym!$A$3:$AJ$18,13,FALSE)</f>
        <v>Tamanid</v>
      </c>
      <c r="I89" t="s">
        <v>695</v>
      </c>
      <c r="J89" t="str">
        <f t="shared" si="27"/>
        <v>Tamanid_8</v>
      </c>
      <c r="L89">
        <f>VLOOKUP(J89,total_visual_stym!$A$2:$D$129,2,FALSE)</f>
        <v>2144</v>
      </c>
      <c r="M89" t="str">
        <f>VLOOKUP(J89,total_visual_stym!$A$2:$D$129,3,FALSE)</f>
        <v>pics\\Tamanid_8.jpg</v>
      </c>
      <c r="N89">
        <f>VLOOKUP(J89,total_visual_stym!$A$1:$D$129,4,FALSE)</f>
        <v>214</v>
      </c>
      <c r="P89">
        <f>IF(G89="экспл",0,IF(G89="импл_",VLOOKUP(J89,quest_импл!$A$1:$J$129,7,FALSE),0))</f>
        <v>280</v>
      </c>
      <c r="Q89" t="str">
        <f>IF(G89="экспл",0,IF(G89="импл_",VLOOKUP(J89,quest_импл!$A$1:$J$129,8,FALSE),0))</f>
        <v>sound\\Skruchen_li.wav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2053</v>
      </c>
      <c r="AD89" t="str">
        <f t="shared" ca="1" si="37"/>
        <v>pics\\Redis_5.jpg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8"/>
        <v>pics\\Redis_5.jpg</v>
      </c>
      <c r="AI89" t="s">
        <v>99</v>
      </c>
      <c r="AO89">
        <f t="shared" ca="1" si="33"/>
        <v>0.20449805457464643</v>
      </c>
      <c r="AP89" t="str">
        <f t="shared" ca="1" si="34"/>
        <v>pics\\Redis_5.jpg</v>
      </c>
      <c r="AR89" t="str">
        <f t="shared" si="39"/>
        <v/>
      </c>
      <c r="AS89" t="str">
        <f t="shared" ca="1" si="40"/>
        <v>pics\\Redis_5.jpg</v>
      </c>
      <c r="AT89">
        <f t="shared" ca="1" si="29"/>
        <v>2.8192237976662482E-2</v>
      </c>
      <c r="AU89" t="s">
        <v>697</v>
      </c>
      <c r="AV89" t="str">
        <f t="shared" ca="1" si="30"/>
        <v>sound\\Redkiy_plod.wav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_Скручен_ли_</v>
      </c>
      <c r="BB89" t="str">
        <f t="shared" si="31"/>
        <v>_Скручен_ли_XXXXX?</v>
      </c>
      <c r="BD89" cm="1">
        <f t="array" aca="1" ref="BD89" ca="1">INDEX($L$82:$L$89,(RANK(AT9,$AT$2:$AT$9)))</f>
        <v>2138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VLOOKUP(B90,audio_list_stym!$A$3:$BP$18,45,FALSE)</f>
        <v>17</v>
      </c>
      <c r="F90" t="str">
        <f>VLOOKUP(E90,metki!$A$2:$B$9,2,FALSE)</f>
        <v>экспл_новые_без_названия</v>
      </c>
      <c r="G90" t="str">
        <f t="shared" si="26"/>
        <v>экспл</v>
      </c>
      <c r="H90" t="str">
        <f>VLOOKUP(B90,audio_list_stym!$A$3:$AJ$18,13,FALSE)</f>
        <v>ZF</v>
      </c>
      <c r="I90" t="s">
        <v>688</v>
      </c>
      <c r="J90" t="str">
        <f t="shared" si="27"/>
        <v>ZF_1</v>
      </c>
      <c r="L90">
        <f>VLOOKUP(J90,total_visual_stym!$A$2:$D$129,2,FALSE)</f>
        <v>2145</v>
      </c>
      <c r="M90" t="str">
        <f>VLOOKUP(J90,total_visual_stym!$A$2:$D$129,3,FALSE)</f>
        <v>pics\\ZF_1.jpg</v>
      </c>
      <c r="N90">
        <f>VLOOKUP(J90,total_visual_stym!$A$1:$D$129,4,FALSE)</f>
        <v>215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153</v>
      </c>
      <c r="Z90" t="str">
        <f>IF(G90="экспл",VLOOKUP(J90,quest_экспл!$A$1:$N$129,12,FALSE),IF(G90="импл_",0,0))</f>
        <v>sound\\On_s_chashuykami.wav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2210</v>
      </c>
      <c r="AD90" t="str">
        <f t="shared" ca="1" si="37"/>
        <v>pics\\dis48.jpg</v>
      </c>
      <c r="AE90" s="22" t="str">
        <f t="array" aca="1" ref="AE90" ca="1">IF(G90="экспл",INDEX(total_visual_stym!$C$146:$C$209,(RANK(total_visual_stym!E170,total_visual_stym!$E$146:$E$209))),0)</f>
        <v>pics\\dis48.jpg</v>
      </c>
      <c r="AF90" s="22" t="str">
        <f t="shared" si="38"/>
        <v/>
      </c>
      <c r="AI90" t="s">
        <v>100</v>
      </c>
      <c r="AO90">
        <f t="shared" ca="1" si="33"/>
        <v>0.17727403468792557</v>
      </c>
      <c r="AP90" t="str">
        <f t="shared" ca="1" si="34"/>
        <v>pics\\Redis_7.jpg</v>
      </c>
      <c r="AR90" t="str">
        <f t="shared" si="39"/>
        <v/>
      </c>
      <c r="AS90" t="str">
        <f t="shared" si="40"/>
        <v/>
      </c>
      <c r="AT90">
        <f t="shared" ca="1" si="29"/>
        <v>0.59964925317839546</v>
      </c>
      <c r="AU90" t="s">
        <v>697</v>
      </c>
      <c r="AV90" t="str">
        <f t="shared" ca="1" si="30"/>
        <v>sound\\Noviy_plod.wav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_Он_с_чешуйками?</v>
      </c>
      <c r="BA90" t="e">
        <f>VLOOKUP(Q90,audio_list_stym!$B$2:$BQ$299,68,FALSE)</f>
        <v>#N/A</v>
      </c>
      <c r="BB90" t="str">
        <f t="shared" si="31"/>
        <v>На_экране_XXXXX._Он_с_чешуйками?</v>
      </c>
      <c r="BC90">
        <f>A90</f>
        <v>1212</v>
      </c>
      <c r="BD90" cm="1">
        <f t="array" aca="1" ref="BD90" ca="1">INDEX($L$90:$L$97,(RANK(AT2,$AT$2:$AT$9)))</f>
        <v>2151</v>
      </c>
      <c r="BE90" cm="1">
        <f t="array" aca="1" ref="BE90" ca="1">INDEX(BD66:BD81,(RANK(AT5,$AT$2:$AT$17)))</f>
        <v>2133</v>
      </c>
      <c r="BF90" cm="1">
        <f t="array" aca="1" ref="BF90" ca="1">INDEX(BD98:BD113,(RANK(AT5,$AT$2:$AT$17)))</f>
        <v>2072</v>
      </c>
      <c r="BG90" cm="1">
        <f t="array" aca="1" ref="BG90" ca="1">INDEX(BD114:BD129,(RANK(AT5,$AT$2:$AT$9)))</f>
        <v>2085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VLOOKUP(B91,audio_list_stym!$A$3:$BP$18,45,FALSE)</f>
        <v>17</v>
      </c>
      <c r="F91" t="str">
        <f>VLOOKUP(E91,metki!$A$2:$B$9,2,FALSE)</f>
        <v>экспл_новые_без_названия</v>
      </c>
      <c r="G91" t="str">
        <f t="shared" si="26"/>
        <v>экспл</v>
      </c>
      <c r="H91" t="str">
        <f>VLOOKUP(B91,audio_list_stym!$A$3:$AJ$18,13,FALSE)</f>
        <v>ZF</v>
      </c>
      <c r="I91" t="s">
        <v>689</v>
      </c>
      <c r="J91" t="str">
        <f t="shared" si="27"/>
        <v>ZF_2</v>
      </c>
      <c r="L91">
        <f>VLOOKUP(J91,total_visual_stym!$A$2:$D$129,2,FALSE)</f>
        <v>2146</v>
      </c>
      <c r="M91" t="str">
        <f>VLOOKUP(J91,total_visual_stym!$A$2:$D$129,3,FALSE)</f>
        <v>pics\\ZF_2.jpg</v>
      </c>
      <c r="N91">
        <f>VLOOKUP(J91,total_visual_stym!$A$1:$D$129,4,FALSE)</f>
        <v>215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154</v>
      </c>
      <c r="Z91" t="str">
        <f>IF(G91="экспл",VLOOKUP(J91,quest_экспл!$A$1:$N$129,12,FALSE),IF(G91="импл_",0,0))</f>
        <v>sound\\On_rozoviy.wav</v>
      </c>
      <c r="AA91" t="str">
        <f>IF(G91="экспл",VLOOKUP(J91,quest_экспл!$A$1:$N$129,14,FALSE),IF(G91="импл_",0,0))</f>
        <v>нет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2215</v>
      </c>
      <c r="AD91" t="str">
        <f t="shared" ca="1" si="37"/>
        <v>pics\\dis62.jpg</v>
      </c>
      <c r="AE91" s="22" t="str">
        <f t="array" aca="1" ref="AE91" ca="1">IF(G91="экспл",INDEX(total_visual_stym!$C$146:$C$209,(RANK(total_visual_stym!E171,total_visual_stym!$E$146:$E$209))),0)</f>
        <v>pics\\dis62.jpg</v>
      </c>
      <c r="AF91" s="22" t="str">
        <f t="shared" si="38"/>
        <v/>
      </c>
      <c r="AI91" t="s">
        <v>101</v>
      </c>
      <c r="AO91">
        <f t="shared" ca="1" si="33"/>
        <v>0.77394616666992488</v>
      </c>
      <c r="AP91" t="str">
        <f t="shared" ca="1" si="34"/>
        <v>pics\\Goroh_1.jpg</v>
      </c>
      <c r="AR91" t="str">
        <f t="shared" si="39"/>
        <v/>
      </c>
      <c r="AS91" t="str">
        <f t="shared" si="40"/>
        <v/>
      </c>
      <c r="AT91">
        <f t="shared" ca="1" si="29"/>
        <v>0.71708920610531579</v>
      </c>
      <c r="AU91" t="s">
        <v>697</v>
      </c>
      <c r="AV91" t="str">
        <f t="shared" ca="1" si="30"/>
        <v>sound\\Noviy_plod.wav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_Он_розовый?</v>
      </c>
      <c r="BA91" t="e">
        <f>VLOOKUP(Q91,audio_list_stym!$B$2:$BQ$299,68,FALSE)</f>
        <v>#N/A</v>
      </c>
      <c r="BB91" t="str">
        <f t="shared" si="31"/>
        <v>Посмотрите,_вот_XXXXX._Он_розовый?</v>
      </c>
      <c r="BD91" cm="1">
        <f t="array" aca="1" ref="BD91" ca="1">INDEX($L$90:$L$97,(RANK(AT3,$AT$2:$AT$9)))</f>
        <v>2145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VLOOKUP(B92,audio_list_stym!$A$3:$BP$18,45,FALSE)</f>
        <v>17</v>
      </c>
      <c r="F92" t="str">
        <f>VLOOKUP(E92,metki!$A$2:$B$9,2,FALSE)</f>
        <v>экспл_новые_без_названия</v>
      </c>
      <c r="G92" t="str">
        <f t="shared" si="26"/>
        <v>экспл</v>
      </c>
      <c r="H92" t="str">
        <f>VLOOKUP(B92,audio_list_stym!$A$3:$AJ$18,13,FALSE)</f>
        <v>ZF</v>
      </c>
      <c r="I92" t="s">
        <v>690</v>
      </c>
      <c r="J92" t="str">
        <f t="shared" si="27"/>
        <v>ZF_3</v>
      </c>
      <c r="L92">
        <f>VLOOKUP(J92,total_visual_stym!$A$2:$D$129,2,FALSE)</f>
        <v>2147</v>
      </c>
      <c r="M92" t="str">
        <f>VLOOKUP(J92,total_visual_stym!$A$2:$D$129,3,FALSE)</f>
        <v>pics\\ZF_3.jpg</v>
      </c>
      <c r="N92">
        <f>VLOOKUP(J92,total_visual_stym!$A$1:$D$129,4,FALSE)</f>
        <v>215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155</v>
      </c>
      <c r="Z92" t="str">
        <f>IF(G92="экспл",VLOOKUP(J92,quest_экспл!$A$1:$N$129,12,FALSE),IF(G92="импл_",0,0))</f>
        <v>sound\\Tonkiy_li_on.wav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2217</v>
      </c>
      <c r="AD92" t="str">
        <f t="shared" ca="1" si="37"/>
        <v>pics\\dis58.jpg</v>
      </c>
      <c r="AE92" s="22" t="str">
        <f t="array" aca="1" ref="AE92" ca="1">IF(G92="экспл",INDEX(total_visual_stym!$C$146:$C$209,(RANK(total_visual_stym!E172,total_visual_stym!$E$146:$E$209))),0)</f>
        <v>pics\\dis58.jpg</v>
      </c>
      <c r="AF92" s="22" t="str">
        <f t="shared" si="38"/>
        <v/>
      </c>
      <c r="AI92" t="s">
        <v>102</v>
      </c>
      <c r="AO92">
        <f t="shared" ca="1" si="33"/>
        <v>0.9767760854290517</v>
      </c>
      <c r="AP92" t="str">
        <f t="shared" ca="1" si="34"/>
        <v>pics\\Banan_1.jpg</v>
      </c>
      <c r="AR92" t="str">
        <f t="shared" si="39"/>
        <v/>
      </c>
      <c r="AS92" t="str">
        <f t="shared" si="40"/>
        <v/>
      </c>
      <c r="AT92">
        <f t="shared" ca="1" si="29"/>
        <v>0.12321956376791288</v>
      </c>
      <c r="AU92" t="s">
        <v>697</v>
      </c>
      <c r="AV92" t="str">
        <f t="shared" ca="1" si="30"/>
        <v>sound\\Redkiy_plod.wav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_Тонкий_ли_он?</v>
      </c>
      <c r="BA92" t="e">
        <f>VLOOKUP(Q92,audio_list_stym!$B$2:$BQ$299,68,FALSE)</f>
        <v>#N/A</v>
      </c>
      <c r="BB92" t="str">
        <f t="shared" si="31"/>
        <v>Вот_XXXXX._Тонкий_ли_он?</v>
      </c>
      <c r="BD92" cm="1">
        <f t="array" aca="1" ref="BD92" ca="1">INDEX($L$90:$L$97,(RANK(AT4,$AT$2:$AT$9)))</f>
        <v>2149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VLOOKUP(B93,audio_list_stym!$A$3:$BP$18,45,FALSE)</f>
        <v>17</v>
      </c>
      <c r="F93" t="str">
        <f>VLOOKUP(E93,metki!$A$2:$B$9,2,FALSE)</f>
        <v>экспл_новые_без_названия</v>
      </c>
      <c r="G93" t="str">
        <f t="shared" si="26"/>
        <v>экспл</v>
      </c>
      <c r="H93" t="str">
        <f>VLOOKUP(B93,audio_list_stym!$A$3:$AJ$18,13,FALSE)</f>
        <v>ZF</v>
      </c>
      <c r="I93" t="s">
        <v>691</v>
      </c>
      <c r="J93" t="str">
        <f t="shared" si="27"/>
        <v>ZF_4</v>
      </c>
      <c r="L93">
        <f>VLOOKUP(J93,total_visual_stym!$A$2:$D$129,2,FALSE)</f>
        <v>2148</v>
      </c>
      <c r="M93" t="str">
        <f>VLOOKUP(J93,total_visual_stym!$A$2:$D$129,3,FALSE)</f>
        <v>pics\\ZF_4.jpg</v>
      </c>
      <c r="N93">
        <f>VLOOKUP(J93,total_visual_stym!$A$1:$D$129,4,FALSE)</f>
        <v>215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156</v>
      </c>
      <c r="Z93" t="str">
        <f>IF(G93="экспл",VLOOKUP(J93,quest_экспл!$A$1:$N$129,12,FALSE),IF(G93="импл_",0,0))</f>
        <v>sound\\Celniy_li_on.wav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2219</v>
      </c>
      <c r="AD93" t="str">
        <f t="shared" ca="1" si="37"/>
        <v>pics\\dis17.jpg</v>
      </c>
      <c r="AE93" s="22" t="str">
        <f t="array" aca="1" ref="AE93" ca="1">IF(G93="экспл",INDEX(total_visual_stym!$C$146:$C$209,(RANK(total_visual_stym!E173,total_visual_stym!$E$146:$E$209))),0)</f>
        <v>pics\\dis17.jpg</v>
      </c>
      <c r="AF93" s="22" t="str">
        <f t="shared" si="38"/>
        <v/>
      </c>
      <c r="AI93" t="s">
        <v>103</v>
      </c>
      <c r="AO93">
        <f t="shared" ca="1" si="33"/>
        <v>0.7171471103134115</v>
      </c>
      <c r="AP93" t="str">
        <f t="shared" ca="1" si="34"/>
        <v>pics\\Goroh_5.jpg</v>
      </c>
      <c r="AR93" t="str">
        <f t="shared" si="39"/>
        <v/>
      </c>
      <c r="AS93" t="str">
        <f t="shared" si="40"/>
        <v/>
      </c>
      <c r="AT93">
        <f t="shared" ca="1" si="29"/>
        <v>0.92905018184234267</v>
      </c>
      <c r="AU93" t="s">
        <v>697</v>
      </c>
      <c r="AV93" t="str">
        <f t="shared" ca="1" si="30"/>
        <v>sound\\Noviy_plod.wav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_Цельный_ли_он?</v>
      </c>
      <c r="BA93" t="e">
        <f>VLOOKUP(Q93,audio_list_stym!$B$2:$BQ$299,68,FALSE)</f>
        <v>#N/A</v>
      </c>
      <c r="BB93" t="str">
        <f t="shared" si="31"/>
        <v>Это_XXXXX._Цельный_ли_он?</v>
      </c>
      <c r="BD93" cm="1">
        <f t="array" aca="1" ref="BD93" ca="1">INDEX($L$90:$L$97,(RANK(AT5,$AT$2:$AT$9)))</f>
        <v>2147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VLOOKUP(B94,audio_list_stym!$A$3:$BP$18,45,FALSE)</f>
        <v>17</v>
      </c>
      <c r="F94" t="str">
        <f>VLOOKUP(E94,metki!$A$2:$B$9,2,FALSE)</f>
        <v>экспл_новые_без_названия</v>
      </c>
      <c r="G94" t="str">
        <f t="shared" si="26"/>
        <v>экспл</v>
      </c>
      <c r="H94" t="str">
        <f>VLOOKUP(B94,audio_list_stym!$A$3:$AJ$18,13,FALSE)</f>
        <v>ZF</v>
      </c>
      <c r="I94" t="s">
        <v>692</v>
      </c>
      <c r="J94" t="str">
        <f t="shared" si="27"/>
        <v>ZF_5</v>
      </c>
      <c r="L94">
        <f>VLOOKUP(J94,total_visual_stym!$A$2:$D$129,2,FALSE)</f>
        <v>2149</v>
      </c>
      <c r="M94" t="str">
        <f>VLOOKUP(J94,total_visual_stym!$A$2:$D$129,3,FALSE)</f>
        <v>pics\\ZF_5.jpg</v>
      </c>
      <c r="N94">
        <f>VLOOKUP(J94,total_visual_stym!$A$1:$D$129,4,FALSE)</f>
        <v>215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157</v>
      </c>
      <c r="Z94" t="str">
        <f>IF(G94="экспл",VLOOKUP(J94,quest_экспл!$A$1:$N$129,12,FALSE),IF(G94="импл_",0,0))</f>
        <v>sound\\On_shershaviy.wav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2226</v>
      </c>
      <c r="AD94" t="str">
        <f t="shared" ca="1" si="37"/>
        <v>pics\\dis11.jpg</v>
      </c>
      <c r="AE94" s="22" t="str">
        <f t="array" aca="1" ref="AE94" ca="1">IF(G94="экспл",INDEX(total_visual_stym!$C$146:$C$209,(RANK(total_visual_stym!E174,total_visual_stym!$E$146:$E$209))),0)</f>
        <v>pics\\dis11.jpg</v>
      </c>
      <c r="AF94" s="22" t="str">
        <f t="shared" si="38"/>
        <v/>
      </c>
      <c r="AI94" t="s">
        <v>104</v>
      </c>
      <c r="AO94">
        <f t="shared" ca="1" si="33"/>
        <v>0.97491742610804966</v>
      </c>
      <c r="AP94" t="str">
        <f t="shared" ca="1" si="34"/>
        <v>pics\\Banan_2.jpg</v>
      </c>
      <c r="AR94" t="str">
        <f t="shared" si="39"/>
        <v/>
      </c>
      <c r="AS94" t="str">
        <f t="shared" si="40"/>
        <v/>
      </c>
      <c r="AT94">
        <f t="shared" ca="1" si="29"/>
        <v>0.72208879807857618</v>
      </c>
      <c r="AU94" t="s">
        <v>697</v>
      </c>
      <c r="AV94" t="str">
        <f t="shared" ca="1" si="30"/>
        <v>sound\\Noviy_plod.wav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_Он_шершавый?</v>
      </c>
      <c r="BA94" t="e">
        <f>VLOOKUP(Q94,audio_list_stym!$B$2:$BQ$299,68,FALSE)</f>
        <v>#N/A</v>
      </c>
      <c r="BB94" t="str">
        <f t="shared" si="31"/>
        <v>На_картинке_XXXXX._Он_шершавый?</v>
      </c>
      <c r="BD94" cm="1">
        <f t="array" aca="1" ref="BD94" ca="1">INDEX($L$90:$L$97,(RANK(AT6,$AT$2:$AT$9)))</f>
        <v>2150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VLOOKUP(B95,audio_list_stym!$A$3:$BP$18,45,FALSE)</f>
        <v>17</v>
      </c>
      <c r="F95" t="str">
        <f>VLOOKUP(E95,metki!$A$2:$B$9,2,FALSE)</f>
        <v>экспл_новые_без_названия</v>
      </c>
      <c r="G95" t="str">
        <f t="shared" si="26"/>
        <v>экспл</v>
      </c>
      <c r="H95" t="str">
        <f>VLOOKUP(B95,audio_list_stym!$A$3:$AJ$18,13,FALSE)</f>
        <v>ZF</v>
      </c>
      <c r="I95" t="s">
        <v>693</v>
      </c>
      <c r="J95" t="str">
        <f t="shared" si="27"/>
        <v>ZF_6</v>
      </c>
      <c r="L95">
        <f>VLOOKUP(J95,total_visual_stym!$A$2:$D$129,2,FALSE)</f>
        <v>2150</v>
      </c>
      <c r="M95" t="str">
        <f>VLOOKUP(J95,total_visual_stym!$A$2:$D$129,3,FALSE)</f>
        <v>pics\\ZF_6.jpg</v>
      </c>
      <c r="N95">
        <f>VLOOKUP(J95,total_visual_stym!$A$1:$D$129,4,FALSE)</f>
        <v>215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158</v>
      </c>
      <c r="Z95" t="str">
        <f>IF(G95="экспл",VLOOKUP(J95,quest_экспл!$A$1:$N$129,12,FALSE),IF(G95="импл_",0,0))</f>
        <v>sound\\Zaostrin_li_on.wav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2201</v>
      </c>
      <c r="AD95" t="str">
        <f t="shared" ca="1" si="37"/>
        <v>pics\\dis43.jpg</v>
      </c>
      <c r="AE95" s="22" t="str">
        <f t="array" aca="1" ref="AE95" ca="1">IF(G95="экспл",INDEX(total_visual_stym!$C$146:$C$209,(RANK(total_visual_stym!E175,total_visual_stym!$E$146:$E$209))),0)</f>
        <v>pics\\dis43.jpg</v>
      </c>
      <c r="AF95" s="22" t="str">
        <f t="shared" si="38"/>
        <v/>
      </c>
      <c r="AI95" t="s">
        <v>105</v>
      </c>
      <c r="AO95">
        <f t="shared" ca="1" si="33"/>
        <v>0.90287318718623755</v>
      </c>
      <c r="AP95" t="str">
        <f t="shared" ca="1" si="34"/>
        <v>pics\\Finik_1.jpg</v>
      </c>
      <c r="AR95" t="str">
        <f t="shared" si="39"/>
        <v/>
      </c>
      <c r="AS95" t="str">
        <f t="shared" si="40"/>
        <v/>
      </c>
      <c r="AT95">
        <f t="shared" ca="1" si="29"/>
        <v>0.34809506317724648</v>
      </c>
      <c r="AU95" t="s">
        <v>697</v>
      </c>
      <c r="AV95" t="str">
        <f t="shared" ca="1" si="30"/>
        <v>sound\\Redkiy_plod.wav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_Заострен_ли_он?</v>
      </c>
      <c r="BA95" t="e">
        <f>VLOOKUP(Q95,audio_list_stym!$B$2:$BQ$299,68,FALSE)</f>
        <v>#N/A</v>
      </c>
      <c r="BB95" t="str">
        <f t="shared" si="31"/>
        <v>На_мониторе_XXXXX._Заострен_ли_он?</v>
      </c>
      <c r="BD95" cm="1">
        <f t="array" aca="1" ref="BD95" ca="1">INDEX($L$90:$L$97,(RANK(AT7,$AT$2:$AT$9)))</f>
        <v>2152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VLOOKUP(B96,audio_list_stym!$A$3:$BP$18,45,FALSE)</f>
        <v>17</v>
      </c>
      <c r="F96" t="str">
        <f>VLOOKUP(E96,metki!$A$2:$B$9,2,FALSE)</f>
        <v>экспл_новые_без_названия</v>
      </c>
      <c r="G96" t="str">
        <f t="shared" si="26"/>
        <v>экспл</v>
      </c>
      <c r="H96" t="str">
        <f>VLOOKUP(B96,audio_list_stym!$A$3:$AJ$18,13,FALSE)</f>
        <v>ZF</v>
      </c>
      <c r="I96" t="s">
        <v>694</v>
      </c>
      <c r="J96" t="str">
        <f t="shared" si="27"/>
        <v>ZF_7</v>
      </c>
      <c r="L96">
        <f>VLOOKUP(J96,total_visual_stym!$A$2:$D$129,2,FALSE)</f>
        <v>2151</v>
      </c>
      <c r="M96" t="str">
        <f>VLOOKUP(J96,total_visual_stym!$A$2:$D$129,3,FALSE)</f>
        <v>pics\\ZF_7.jpg</v>
      </c>
      <c r="N96">
        <f>VLOOKUP(J96,total_visual_stym!$A$1:$D$129,4,FALSE)</f>
        <v>215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159</v>
      </c>
      <c r="Z96" t="str">
        <f>IF(G96="экспл",VLOOKUP(J96,quest_экспл!$A$1:$N$129,12,FALSE),IF(G96="импл_",0,0))</f>
        <v>sound\\On_rassipchatiy.wav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2186</v>
      </c>
      <c r="AD96" t="str">
        <f t="shared" ca="1" si="37"/>
        <v>pics\\dis25.jpg</v>
      </c>
      <c r="AE96" s="22" t="str">
        <f t="array" aca="1" ref="AE96" ca="1">IF(G96="экспл",INDEX(total_visual_stym!$C$146:$C$209,(RANK(total_visual_stym!E176,total_visual_stym!$E$146:$E$209))),0)</f>
        <v>pics\\dis25.jpg</v>
      </c>
      <c r="AF96" s="22" t="str">
        <f t="shared" si="38"/>
        <v/>
      </c>
      <c r="AI96" t="s">
        <v>106</v>
      </c>
      <c r="AO96">
        <f t="shared" ca="1" si="33"/>
        <v>0.52230608113712662</v>
      </c>
      <c r="AP96" t="str">
        <f t="shared" ca="1" si="34"/>
        <v>pics\\Limon_3.jpg</v>
      </c>
      <c r="AR96" t="str">
        <f t="shared" si="39"/>
        <v/>
      </c>
      <c r="AS96" t="str">
        <f t="shared" si="40"/>
        <v/>
      </c>
      <c r="AT96">
        <f t="shared" ca="1" si="29"/>
        <v>6.1221459397157174E-3</v>
      </c>
      <c r="AU96" t="s">
        <v>697</v>
      </c>
      <c r="AV96" t="str">
        <f t="shared" ca="1" si="30"/>
        <v>sound\\Redkiy_plod.wav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_Он_рассыпчатый?</v>
      </c>
      <c r="BA96" t="e">
        <f>VLOOKUP(Q96,audio_list_stym!$B$2:$BQ$299,68,FALSE)</f>
        <v>#N/A</v>
      </c>
      <c r="BB96" t="str">
        <f t="shared" si="31"/>
        <v>Перед_Вами_XXXXX._Он_рассыпчатый?</v>
      </c>
      <c r="BD96" cm="1">
        <f t="array" aca="1" ref="BD96" ca="1">INDEX($L$90:$L$97,(RANK(AT8,$AT$2:$AT$9)))</f>
        <v>2148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VLOOKUP(B97,audio_list_stym!$A$3:$BP$18,45,FALSE)</f>
        <v>17</v>
      </c>
      <c r="F97" t="str">
        <f>VLOOKUP(E97,metki!$A$2:$B$9,2,FALSE)</f>
        <v>экспл_новые_без_названия</v>
      </c>
      <c r="G97" t="str">
        <f t="shared" si="26"/>
        <v>экспл</v>
      </c>
      <c r="H97" t="str">
        <f>VLOOKUP(B97,audio_list_stym!$A$3:$AJ$18,13,FALSE)</f>
        <v>ZF</v>
      </c>
      <c r="I97" t="s">
        <v>695</v>
      </c>
      <c r="J97" t="str">
        <f t="shared" si="27"/>
        <v>ZF_8</v>
      </c>
      <c r="L97">
        <f>VLOOKUP(J97,total_visual_stym!$A$2:$D$129,2,FALSE)</f>
        <v>2152</v>
      </c>
      <c r="M97" t="str">
        <f>VLOOKUP(J97,total_visual_stym!$A$2:$D$129,3,FALSE)</f>
        <v>pics\\ZF_8.jpg</v>
      </c>
      <c r="N97">
        <f>VLOOKUP(J97,total_visual_stym!$A$1:$D$129,4,FALSE)</f>
        <v>215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160</v>
      </c>
      <c r="Z97" t="str">
        <f>IF(G97="экспл",VLOOKUP(J97,quest_экспл!$A$1:$N$129,12,FALSE),IF(G97="импл_",0,0))</f>
        <v>sound\\Ochishen_li_on.wav</v>
      </c>
      <c r="AA97" t="str">
        <f>IF(G97="экспл",VLOOKUP(J97,quest_экспл!$A$1:$N$129,14,FALSE),IF(G97="импл_",0,0))</f>
        <v>да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2209</v>
      </c>
      <c r="AD97" t="str">
        <f t="shared" ca="1" si="37"/>
        <v>pics\\dis51.jpg</v>
      </c>
      <c r="AE97" s="22" t="str">
        <f t="array" aca="1" ref="AE97" ca="1">IF(G97="экспл",INDEX(total_visual_stym!$C$146:$C$209,(RANK(total_visual_stym!E177,total_visual_stym!$E$146:$E$209))),0)</f>
        <v>pics\\dis51.jpg</v>
      </c>
      <c r="AF97" s="22" t="str">
        <f t="shared" si="38"/>
        <v/>
      </c>
      <c r="AI97" t="s">
        <v>107</v>
      </c>
      <c r="AO97">
        <f t="shared" ca="1" si="33"/>
        <v>0.25010127203238997</v>
      </c>
      <c r="AP97" t="str">
        <f t="shared" ca="1" si="34"/>
        <v>pics\\Redis_3.jpg</v>
      </c>
      <c r="AR97" t="str">
        <f t="shared" si="39"/>
        <v/>
      </c>
      <c r="AS97" t="str">
        <f t="shared" si="40"/>
        <v/>
      </c>
      <c r="AT97">
        <f t="shared" ca="1" si="29"/>
        <v>0.83403087783088548</v>
      </c>
      <c r="AU97" t="s">
        <v>697</v>
      </c>
      <c r="AV97" t="str">
        <f t="shared" ca="1" si="30"/>
        <v>sound\\Noviy_plod.wav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_Очищен_ли_он?</v>
      </c>
      <c r="BA97" t="e">
        <f>VLOOKUP(Q97,audio_list_stym!$B$2:$BQ$299,68,FALSE)</f>
        <v>#N/A</v>
      </c>
      <c r="BB97" t="str">
        <f t="shared" si="31"/>
        <v>Вы_видите_XXXXX._Очищен_ли_он?</v>
      </c>
      <c r="BD97" cm="1">
        <f t="array" aca="1" ref="BD97" ca="1">INDEX($L$90:$L$97,(RANK(AT9,$AT$2:$AT$9)))</f>
        <v>2146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VLOOKUP(B98,audio_list_stym!$A$3:$BP$18,45,FALSE)</f>
        <v>14</v>
      </c>
      <c r="F98" t="str">
        <f>VLOOKUP(E98,metki!$A$2:$B$9,2,FALSE)</f>
        <v>импл_новые_с_названием</v>
      </c>
      <c r="G98" t="str">
        <f t="shared" si="26"/>
        <v>импл_</v>
      </c>
      <c r="H98" t="str">
        <f>VLOOKUP(B98,audio_list_stym!$A$3:$AJ$18,13,FALSE)</f>
        <v>Ackee</v>
      </c>
      <c r="I98" t="s">
        <v>688</v>
      </c>
      <c r="J98" t="str">
        <f t="shared" si="27"/>
        <v>Ackee_1</v>
      </c>
      <c r="L98">
        <f>VLOOKUP(J98,total_visual_stym!$A$2:$D$129,2,FALSE)</f>
        <v>2065</v>
      </c>
      <c r="M98" t="str">
        <f>VLOOKUP(J98,total_visual_stym!$A$2:$D$129,3,FALSE)</f>
        <v>pics\\Ackee_1.jpg</v>
      </c>
      <c r="N98">
        <f>VLOOKUP(J98,total_visual_stym!$A$1:$D$129,4,FALSE)</f>
        <v>208</v>
      </c>
      <c r="P98">
        <f>IF(G98="экспл",0,IF(G98="импл_",VLOOKUP(J98,quest_импл!$A$1:$J$129,7,FALSE),0))</f>
        <v>225</v>
      </c>
      <c r="Q98" t="str">
        <f>IF(G98="экспл",0,IF(G98="импл_",VLOOKUP(J98,quest_импл!$A$1:$J$129,8,FALSE),0))</f>
        <v>sound\\Sushenniy_li.wav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нет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2058</v>
      </c>
      <c r="AD98" t="str">
        <f t="shared" ca="1" si="37"/>
        <v>pics\\Tomat_2.jpg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8"/>
        <v>pics\\Tomat_2.jpg</v>
      </c>
      <c r="AI98" t="s">
        <v>108</v>
      </c>
      <c r="AO98">
        <f t="shared" ca="1" si="33"/>
        <v>0.13582059659662404</v>
      </c>
      <c r="AP98" t="str">
        <f t="shared" ca="1" si="34"/>
        <v>pics\\Tomat_2.jpg</v>
      </c>
      <c r="AR98" t="str">
        <f>IF(AH98="sound\\Ogorod",AP26,"")</f>
        <v/>
      </c>
      <c r="AS98" t="str">
        <f t="shared" ca="1" si="40"/>
        <v>pics\\Tomat_2.jpg</v>
      </c>
      <c r="AT98">
        <f t="shared" ca="1" si="29"/>
        <v>0.60100101655005023</v>
      </c>
      <c r="AU98" t="s">
        <v>697</v>
      </c>
      <c r="AV98" t="str">
        <f t="shared" ca="1" si="30"/>
        <v>sound\\Noviy_plod.wav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_Сушеный_ли_</v>
      </c>
      <c r="BB98" t="str">
        <f t="shared" si="31"/>
        <v>_Сушеный_ли_КОДИС?</v>
      </c>
      <c r="BC98">
        <f>A98</f>
        <v>1213</v>
      </c>
      <c r="BD98" cm="1">
        <f t="array" aca="1" ref="BD98" ca="1">INDEX($L$98:$L$105,(RANK(AT2,$AT$2:$AT$9)))</f>
        <v>2071</v>
      </c>
      <c r="BE98" cm="1">
        <f t="array" aca="1" ref="BE98" ca="1">INDEX(BD66:BD81,(RANK(AT6,$AT$2:$AT$9)))</f>
        <v>2133</v>
      </c>
      <c r="BF98" cm="1">
        <f t="array" aca="1" ref="BF98" ca="1">INDEX(BD82:BD97,(RANK(AT6,$AT$2:$AT$9)))</f>
        <v>2144</v>
      </c>
      <c r="BG98" cm="1">
        <f t="array" aca="1" ref="BG98" ca="1">INDEX(BD106:BD129,(RANK(AT6,$AT$2:$AT$17)))</f>
        <v>2088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VLOOKUP(B99,audio_list_stym!$A$3:$BP$18,45,FALSE)</f>
        <v>14</v>
      </c>
      <c r="F99" t="str">
        <f>VLOOKUP(E99,metki!$A$2:$B$9,2,FALSE)</f>
        <v>импл_новые_с_названием</v>
      </c>
      <c r="G99" t="str">
        <f t="shared" si="26"/>
        <v>импл_</v>
      </c>
      <c r="H99" t="str">
        <f>VLOOKUP(B99,audio_list_stym!$A$3:$AJ$18,13,FALSE)</f>
        <v>Ackee</v>
      </c>
      <c r="I99" t="s">
        <v>689</v>
      </c>
      <c r="J99" t="str">
        <f t="shared" si="27"/>
        <v>Ackee_2</v>
      </c>
      <c r="L99">
        <f>VLOOKUP(J99,total_visual_stym!$A$2:$D$129,2,FALSE)</f>
        <v>2066</v>
      </c>
      <c r="M99" t="str">
        <f>VLOOKUP(J99,total_visual_stym!$A$2:$D$129,3,FALSE)</f>
        <v>pics\\Ackee_2.jpg</v>
      </c>
      <c r="N99">
        <f>VLOOKUP(J99,total_visual_stym!$A$1:$D$129,4,FALSE)</f>
        <v>208</v>
      </c>
      <c r="P99">
        <f>IF(G99="экспл",0,IF(G99="импл_",VLOOKUP(J99,quest_импл!$A$1:$J$129,7,FALSE),0))</f>
        <v>226</v>
      </c>
      <c r="Q99" t="str">
        <f>IF(G99="экспл",0,IF(G99="импл_",VLOOKUP(J99,quest_импл!$A$1:$J$129,8,FALSE),0))</f>
        <v>sound\\S_vetochkoy_li.wav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2005</v>
      </c>
      <c r="AD99" t="str">
        <f t="shared" ca="1" si="37"/>
        <v>pics\\Banan_5.jpg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8"/>
        <v>pics\\Banan_5.jpg</v>
      </c>
      <c r="AI99" t="s">
        <v>109</v>
      </c>
      <c r="AO99">
        <f t="shared" ca="1" si="33"/>
        <v>0.95430381139408227</v>
      </c>
      <c r="AP99" t="str">
        <f t="shared" ca="1" si="34"/>
        <v>pics\\Banan_5.jpg</v>
      </c>
      <c r="AR99" t="str">
        <f t="shared" ref="AR99:AR120" si="41">IF(AH99="sound\\Ogorod",AP27,"")</f>
        <v/>
      </c>
      <c r="AS99" t="str">
        <f t="shared" ca="1" si="40"/>
        <v>pics\\Banan_5.jpg</v>
      </c>
      <c r="AT99">
        <f t="shared" ca="1" si="29"/>
        <v>0.99454063732922682</v>
      </c>
      <c r="AU99" t="s">
        <v>697</v>
      </c>
      <c r="AV99" t="str">
        <f t="shared" ca="1" si="30"/>
        <v>sound\\Noviy_plod.wav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_С_веточкой_ли_</v>
      </c>
      <c r="BB99" t="str">
        <f t="shared" si="31"/>
        <v>_С_веточкой_ли_КОДИС?</v>
      </c>
      <c r="BD99" cm="1">
        <f t="array" aca="1" ref="BD99" ca="1">INDEX($L$98:$L$105,(RANK(AT3,$AT$2:$AT$9)))</f>
        <v>2065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VLOOKUP(B100,audio_list_stym!$A$3:$BP$18,45,FALSE)</f>
        <v>14</v>
      </c>
      <c r="F100" t="str">
        <f>VLOOKUP(E100,metki!$A$2:$B$9,2,FALSE)</f>
        <v>импл_новые_с_названием</v>
      </c>
      <c r="G100" t="str">
        <f t="shared" si="26"/>
        <v>импл_</v>
      </c>
      <c r="H100" t="str">
        <f>VLOOKUP(B100,audio_list_stym!$A$3:$AJ$18,13,FALSE)</f>
        <v>Ackee</v>
      </c>
      <c r="I100" t="s">
        <v>690</v>
      </c>
      <c r="J100" t="str">
        <f t="shared" si="27"/>
        <v>Ackee_3</v>
      </c>
      <c r="L100">
        <f>VLOOKUP(J100,total_visual_stym!$A$2:$D$129,2,FALSE)</f>
        <v>2067</v>
      </c>
      <c r="M100" t="str">
        <f>VLOOKUP(J100,total_visual_stym!$A$2:$D$129,3,FALSE)</f>
        <v>pics\\Ackee_3.jpg</v>
      </c>
      <c r="N100">
        <f>VLOOKUP(J100,total_visual_stym!$A$1:$D$129,4,FALSE)</f>
        <v>208</v>
      </c>
      <c r="P100">
        <f>IF(G100="экспл",0,IF(G100="импл_",VLOOKUP(J100,quest_импл!$A$1:$J$129,7,FALSE),0))</f>
        <v>227</v>
      </c>
      <c r="Q100" t="str">
        <f>IF(G100="экспл",0,IF(G100="импл_",VLOOKUP(J100,quest_импл!$A$1:$J$129,8,FALSE),0))</f>
        <v>sound\\Rasskrit_li.wav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да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2006</v>
      </c>
      <c r="AD100" t="str">
        <f t="shared" ca="1" si="37"/>
        <v>pics\\Banan_6.jpg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8"/>
        <v>pics\\Banan_6.jpg</v>
      </c>
      <c r="AI100" t="s">
        <v>110</v>
      </c>
      <c r="AO100">
        <f t="shared" ca="1" si="33"/>
        <v>0.93707230538422759</v>
      </c>
      <c r="AP100" t="str">
        <f t="shared" ca="1" si="34"/>
        <v>pics\\Banan_6.jpg</v>
      </c>
      <c r="AR100" t="str">
        <f t="shared" si="41"/>
        <v/>
      </c>
      <c r="AS100" t="str">
        <f t="shared" ca="1" si="40"/>
        <v>pics\\Banan_6.jpg</v>
      </c>
      <c r="AT100">
        <f t="shared" ca="1" si="29"/>
        <v>0.59843692040793228</v>
      </c>
      <c r="AU100" t="s">
        <v>697</v>
      </c>
      <c r="AV100" t="str">
        <f t="shared" ca="1" si="30"/>
        <v>sound\\Noviy_plod.wav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_Раскрыт_ли_</v>
      </c>
      <c r="BB100" t="str">
        <f t="shared" si="31"/>
        <v>_Раскрыт_ли_КОДИС?</v>
      </c>
      <c r="BD100" cm="1">
        <f t="array" aca="1" ref="BD100" ca="1">INDEX($L$98:$L$105,(RANK(AT4,$AT$2:$AT$9)))</f>
        <v>2069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VLOOKUP(B101,audio_list_stym!$A$3:$BP$18,45,FALSE)</f>
        <v>14</v>
      </c>
      <c r="F101" t="str">
        <f>VLOOKUP(E101,metki!$A$2:$B$9,2,FALSE)</f>
        <v>импл_новые_с_названием</v>
      </c>
      <c r="G101" t="str">
        <f t="shared" si="26"/>
        <v>импл_</v>
      </c>
      <c r="H101" t="str">
        <f>VLOOKUP(B101,audio_list_stym!$A$3:$AJ$18,13,FALSE)</f>
        <v>Ackee</v>
      </c>
      <c r="I101" t="s">
        <v>691</v>
      </c>
      <c r="J101" t="str">
        <f t="shared" si="27"/>
        <v>Ackee_4</v>
      </c>
      <c r="L101">
        <f>VLOOKUP(J101,total_visual_stym!$A$2:$D$129,2,FALSE)</f>
        <v>2068</v>
      </c>
      <c r="M101" t="str">
        <f>VLOOKUP(J101,total_visual_stym!$A$2:$D$129,3,FALSE)</f>
        <v>pics\\Ackee_4.jpg</v>
      </c>
      <c r="N101">
        <f>VLOOKUP(J101,total_visual_stym!$A$1:$D$129,4,FALSE)</f>
        <v>208</v>
      </c>
      <c r="P101">
        <f>IF(G101="экспл",0,IF(G101="импл_",VLOOKUP(J101,quest_импл!$A$1:$J$129,7,FALSE),0))</f>
        <v>228</v>
      </c>
      <c r="Q101" t="str">
        <f>IF(G101="экспл",0,IF(G101="импл_",VLOOKUP(J101,quest_импл!$A$1:$J$129,8,FALSE),0))</f>
        <v>sound\\Pushistiy_li.wav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2047</v>
      </c>
      <c r="AD101" t="str">
        <f t="shared" ca="1" si="37"/>
        <v>pics\\Peper_7.jpg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8"/>
        <v>pics\\Peper_7.jpg</v>
      </c>
      <c r="AI101" t="s">
        <v>111</v>
      </c>
      <c r="AO101">
        <f t="shared" ca="1" si="33"/>
        <v>0.31184517288785041</v>
      </c>
      <c r="AP101" t="str">
        <f t="shared" ca="1" si="34"/>
        <v>pics\\Peper_7.jpg</v>
      </c>
      <c r="AR101" t="str">
        <f t="shared" si="41"/>
        <v/>
      </c>
      <c r="AS101" t="str">
        <f t="shared" ca="1" si="40"/>
        <v>pics\\Peper_7.jpg</v>
      </c>
      <c r="AT101">
        <f t="shared" ca="1" si="29"/>
        <v>0.14951610062468013</v>
      </c>
      <c r="AU101" t="s">
        <v>697</v>
      </c>
      <c r="AV101" t="str">
        <f t="shared" ca="1" si="30"/>
        <v>sound\\Redkiy_plod.wav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_Пушистый_ли_</v>
      </c>
      <c r="BB101" t="str">
        <f t="shared" si="31"/>
        <v>_Пушистый_ли_КОДИС?</v>
      </c>
      <c r="BD101" cm="1">
        <f t="array" aca="1" ref="BD101" ca="1">INDEX($L$98:$L$105,(RANK(AT5,$AT$2:$AT$9)))</f>
        <v>2067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VLOOKUP(B102,audio_list_stym!$A$3:$BP$18,45,FALSE)</f>
        <v>14</v>
      </c>
      <c r="F102" t="str">
        <f>VLOOKUP(E102,metki!$A$2:$B$9,2,FALSE)</f>
        <v>импл_новые_с_названием</v>
      </c>
      <c r="G102" t="str">
        <f t="shared" si="26"/>
        <v>импл_</v>
      </c>
      <c r="H102" t="str">
        <f>VLOOKUP(B102,audio_list_stym!$A$3:$AJ$18,13,FALSE)</f>
        <v>Ackee</v>
      </c>
      <c r="I102" t="s">
        <v>692</v>
      </c>
      <c r="J102" t="str">
        <f t="shared" si="27"/>
        <v>Ackee_5</v>
      </c>
      <c r="L102">
        <f>VLOOKUP(J102,total_visual_stym!$A$2:$D$129,2,FALSE)</f>
        <v>2069</v>
      </c>
      <c r="M102" t="str">
        <f>VLOOKUP(J102,total_visual_stym!$A$2:$D$129,3,FALSE)</f>
        <v>pics\\Ackee_5.jpg</v>
      </c>
      <c r="N102">
        <f>VLOOKUP(J102,total_visual_stym!$A$1:$D$129,4,FALSE)</f>
        <v>208</v>
      </c>
      <c r="P102">
        <f>IF(G102="экспл",0,IF(G102="импл_",VLOOKUP(J102,quest_импл!$A$1:$J$129,7,FALSE),0))</f>
        <v>229</v>
      </c>
      <c r="Q102" t="str">
        <f>IF(G102="экспл",0,IF(G102="импл_",VLOOKUP(J102,quest_импл!$A$1:$J$129,8,FALSE),0))</f>
        <v>sound\\Kvadratniy_li.wav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2043</v>
      </c>
      <c r="AD102" t="str">
        <f t="shared" ca="1" si="37"/>
        <v>pics\\Peper_3.jpg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8"/>
        <v>pics\\Peper_3.jpg</v>
      </c>
      <c r="AI102" t="s">
        <v>112</v>
      </c>
      <c r="AO102">
        <f t="shared" ca="1" si="33"/>
        <v>0.39135276529164942</v>
      </c>
      <c r="AP102" t="str">
        <f t="shared" ca="1" si="34"/>
        <v>pics\\Peper_3.jpg</v>
      </c>
      <c r="AR102" t="str">
        <f t="shared" si="41"/>
        <v/>
      </c>
      <c r="AS102" t="str">
        <f t="shared" ca="1" si="40"/>
        <v>pics\\Peper_3.jpg</v>
      </c>
      <c r="AT102">
        <f t="shared" ca="1" si="29"/>
        <v>0.66185261264332451</v>
      </c>
      <c r="AU102" t="s">
        <v>697</v>
      </c>
      <c r="AV102" t="str">
        <f t="shared" ca="1" si="30"/>
        <v>sound\\Noviy_plod.wav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_Квадратный_ли_</v>
      </c>
      <c r="BB102" t="str">
        <f t="shared" si="31"/>
        <v>_Квадратный_ли_КОДИС?</v>
      </c>
      <c r="BD102" cm="1">
        <f t="array" aca="1" ref="BD102" ca="1">INDEX($L$98:$L$105,(RANK(AT6,$AT$2:$AT$9)))</f>
        <v>2070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VLOOKUP(B103,audio_list_stym!$A$3:$BP$18,45,FALSE)</f>
        <v>14</v>
      </c>
      <c r="F103" t="str">
        <f>VLOOKUP(E103,metki!$A$2:$B$9,2,FALSE)</f>
        <v>импл_новые_с_названием</v>
      </c>
      <c r="G103" t="str">
        <f t="shared" si="26"/>
        <v>импл_</v>
      </c>
      <c r="H103" t="str">
        <f>VLOOKUP(B103,audio_list_stym!$A$3:$AJ$18,13,FALSE)</f>
        <v>Ackee</v>
      </c>
      <c r="I103" t="s">
        <v>693</v>
      </c>
      <c r="J103" t="str">
        <f t="shared" si="27"/>
        <v>Ackee_6</v>
      </c>
      <c r="L103">
        <f>VLOOKUP(J103,total_visual_stym!$A$2:$D$129,2,FALSE)</f>
        <v>2070</v>
      </c>
      <c r="M103" t="str">
        <f>VLOOKUP(J103,total_visual_stym!$A$2:$D$129,3,FALSE)</f>
        <v>pics\\Ackee_6.jpg</v>
      </c>
      <c r="N103">
        <f>VLOOKUP(J103,total_visual_stym!$A$1:$D$129,4,FALSE)</f>
        <v>208</v>
      </c>
      <c r="P103">
        <f>IF(G103="экспл",0,IF(G103="импл_",VLOOKUP(J103,quest_импл!$A$1:$J$129,7,FALSE),0))</f>
        <v>230</v>
      </c>
      <c r="Q103" t="str">
        <f>IF(G103="экспл",0,IF(G103="импл_",VLOOKUP(J103,quest_импл!$A$1:$J$129,8,FALSE),0))</f>
        <v>sound\\Sklizskiy_li.wav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2034</v>
      </c>
      <c r="AD103" t="str">
        <f t="shared" ca="1" si="37"/>
        <v>pics\\Limon_2.jpg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8"/>
        <v>pics\\Limon_2.jpg</v>
      </c>
      <c r="AI103" t="s">
        <v>113</v>
      </c>
      <c r="AO103">
        <f t="shared" ca="1" si="33"/>
        <v>0.52755026697367902</v>
      </c>
      <c r="AP103" t="str">
        <f t="shared" ca="1" si="34"/>
        <v>pics\\Limon_2.jpg</v>
      </c>
      <c r="AR103" t="str">
        <f t="shared" si="41"/>
        <v/>
      </c>
      <c r="AS103" t="str">
        <f t="shared" ca="1" si="40"/>
        <v>pics\\Limon_2.jpg</v>
      </c>
      <c r="AT103">
        <f t="shared" ca="1" si="29"/>
        <v>0.28220580580098698</v>
      </c>
      <c r="AU103" t="s">
        <v>697</v>
      </c>
      <c r="AV103" t="str">
        <f t="shared" ca="1" si="30"/>
        <v>sound\\Redkiy_plod.wav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_Склизкий_ли_</v>
      </c>
      <c r="BB103" t="str">
        <f t="shared" si="31"/>
        <v>_Склизкий_ли_КОДИС?</v>
      </c>
      <c r="BD103" cm="1">
        <f t="array" aca="1" ref="BD103" ca="1">INDEX($L$98:$L$105,(RANK(AT7,$AT$2:$AT$9)))</f>
        <v>2072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VLOOKUP(B104,audio_list_stym!$A$3:$BP$18,45,FALSE)</f>
        <v>14</v>
      </c>
      <c r="F104" t="str">
        <f>VLOOKUP(E104,metki!$A$2:$B$9,2,FALSE)</f>
        <v>импл_новые_с_названием</v>
      </c>
      <c r="G104" t="str">
        <f t="shared" si="26"/>
        <v>импл_</v>
      </c>
      <c r="H104" t="str">
        <f>VLOOKUP(B104,audio_list_stym!$A$3:$AJ$18,13,FALSE)</f>
        <v>Ackee</v>
      </c>
      <c r="I104" t="s">
        <v>694</v>
      </c>
      <c r="J104" t="str">
        <f t="shared" si="27"/>
        <v>Ackee_7</v>
      </c>
      <c r="L104">
        <f>VLOOKUP(J104,total_visual_stym!$A$2:$D$129,2,FALSE)</f>
        <v>2071</v>
      </c>
      <c r="M104" t="str">
        <f>VLOOKUP(J104,total_visual_stym!$A$2:$D$129,3,FALSE)</f>
        <v>pics\\Ackee_7.jpg</v>
      </c>
      <c r="N104">
        <f>VLOOKUP(J104,total_visual_stym!$A$1:$D$129,4,FALSE)</f>
        <v>208</v>
      </c>
      <c r="P104">
        <f>IF(G104="экспл",0,IF(G104="импл_",VLOOKUP(J104,quest_импл!$A$1:$J$129,7,FALSE),0))</f>
        <v>231</v>
      </c>
      <c r="Q104" t="str">
        <f>IF(G104="экспл",0,IF(G104="импл_",VLOOKUP(J104,quest_импл!$A$1:$J$129,8,FALSE),0))</f>
        <v>sound\\Uvyadshiy_li.wav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да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2010</v>
      </c>
      <c r="AD104" t="str">
        <f t="shared" ca="1" si="37"/>
        <v>pics\\Finik_2.jpg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8"/>
        <v>pics\\Finik_2.jpg</v>
      </c>
      <c r="AI104" t="s">
        <v>114</v>
      </c>
      <c r="AO104">
        <f t="shared" ca="1" si="33"/>
        <v>0.89825592476508997</v>
      </c>
      <c r="AP104" t="str">
        <f t="shared" ca="1" si="34"/>
        <v>pics\\Finik_2.jpg</v>
      </c>
      <c r="AR104" t="str">
        <f t="shared" si="41"/>
        <v/>
      </c>
      <c r="AS104" t="str">
        <f t="shared" ca="1" si="40"/>
        <v>pics\\Finik_2.jpg</v>
      </c>
      <c r="AT104">
        <f t="shared" ca="1" si="29"/>
        <v>0.35209717108205951</v>
      </c>
      <c r="AU104" t="s">
        <v>697</v>
      </c>
      <c r="AV104" t="str">
        <f t="shared" ca="1" si="30"/>
        <v>sound\\Redkiy_plod.wav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_Увядший_ли_</v>
      </c>
      <c r="BB104" t="str">
        <f t="shared" si="31"/>
        <v>_Увядший_ли_КОДИС?</v>
      </c>
      <c r="BD104" cm="1">
        <f t="array" aca="1" ref="BD104" ca="1">INDEX($L$98:$L$105,(RANK(AT8,$AT$2:$AT$9)))</f>
        <v>2068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VLOOKUP(B105,audio_list_stym!$A$3:$BP$18,45,FALSE)</f>
        <v>14</v>
      </c>
      <c r="F105" t="str">
        <f>VLOOKUP(E105,metki!$A$2:$B$9,2,FALSE)</f>
        <v>импл_новые_с_названием</v>
      </c>
      <c r="G105" t="str">
        <f t="shared" si="26"/>
        <v>импл_</v>
      </c>
      <c r="H105" t="str">
        <f>VLOOKUP(B105,audio_list_stym!$A$3:$AJ$18,13,FALSE)</f>
        <v>Ackee</v>
      </c>
      <c r="I105" t="s">
        <v>695</v>
      </c>
      <c r="J105" t="str">
        <f t="shared" si="27"/>
        <v>Ackee_8</v>
      </c>
      <c r="L105">
        <f>VLOOKUP(J105,total_visual_stym!$A$2:$D$129,2,FALSE)</f>
        <v>2072</v>
      </c>
      <c r="M105" t="str">
        <f>VLOOKUP(J105,total_visual_stym!$A$2:$D$129,3,FALSE)</f>
        <v>pics\\Ackee_8.jpg</v>
      </c>
      <c r="N105">
        <f>VLOOKUP(J105,total_visual_stym!$A$1:$D$129,4,FALSE)</f>
        <v>208</v>
      </c>
      <c r="P105">
        <f>IF(G105="экспл",0,IF(G105="импл_",VLOOKUP(J105,quest_импл!$A$1:$J$129,7,FALSE),0))</f>
        <v>232</v>
      </c>
      <c r="Q105" t="str">
        <f>IF(G105="экспл",0,IF(G105="импл_",VLOOKUP(J105,quest_импл!$A$1:$J$129,8,FALSE),0))</f>
        <v>sound\\Raznocvetniy_li.wav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2025</v>
      </c>
      <c r="AD105" t="str">
        <f t="shared" ca="1" si="37"/>
        <v>pics\\Kokos_1.jpg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8"/>
        <v>pics\\Kokos_1.jpg</v>
      </c>
      <c r="AI105" t="s">
        <v>115</v>
      </c>
      <c r="AO105">
        <f t="shared" ca="1" si="33"/>
        <v>0.66553522918948471</v>
      </c>
      <c r="AP105" t="str">
        <f t="shared" ca="1" si="34"/>
        <v>pics\\Kokos_1.jpg</v>
      </c>
      <c r="AR105" t="str">
        <f t="shared" si="41"/>
        <v/>
      </c>
      <c r="AS105" t="str">
        <f t="shared" ca="1" si="40"/>
        <v>pics\\Kokos_1.jpg</v>
      </c>
      <c r="AT105">
        <f t="shared" ca="1" si="29"/>
        <v>0.57123917514814104</v>
      </c>
      <c r="AU105" t="s">
        <v>697</v>
      </c>
      <c r="AV105" t="str">
        <f t="shared" ca="1" si="30"/>
        <v>sound\\Redkiy_plod.wav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_Разноцветный_ли_</v>
      </c>
      <c r="BB105" t="str">
        <f t="shared" si="31"/>
        <v>_Разноцветный_ли_КОДИС?</v>
      </c>
      <c r="BD105" cm="1">
        <f t="array" aca="1" ref="BD105" ca="1">INDEX($L$98:$L$105,(RANK(AT9,$AT$2:$AT$9)))</f>
        <v>2066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VLOOKUP(B106,audio_list_stym!$A$3:$BP$18,45,FALSE)</f>
        <v>15</v>
      </c>
      <c r="F106" t="str">
        <f>VLOOKUP(E106,metki!$A$2:$B$9,2,FALSE)</f>
        <v>экспл_новые_с_названием</v>
      </c>
      <c r="G106" t="str">
        <f t="shared" si="26"/>
        <v>экспл</v>
      </c>
      <c r="H106" t="str">
        <f>VLOOKUP(B106,audio_list_stym!$A$3:$AJ$18,13,FALSE)</f>
        <v>Ake</v>
      </c>
      <c r="I106" t="s">
        <v>688</v>
      </c>
      <c r="J106" t="str">
        <f t="shared" si="27"/>
        <v>Ake_1</v>
      </c>
      <c r="L106">
        <f>VLOOKUP(J106,total_visual_stym!$A$2:$D$129,2,FALSE)</f>
        <v>2073</v>
      </c>
      <c r="M106" t="str">
        <f>VLOOKUP(J106,total_visual_stym!$A$2:$D$129,3,FALSE)</f>
        <v>pics\\Ake_1.jpg</v>
      </c>
      <c r="N106">
        <f>VLOOKUP(J106,total_visual_stym!$A$1:$D$129,4,FALSE)</f>
        <v>209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105</v>
      </c>
      <c r="Z106" t="str">
        <f>IF(G106="экспл",VLOOKUP(J106,quest_экспл!$A$1:$N$129,12,FALSE),IF(G106="импл_",0,0))</f>
        <v>sound\\On_imeet_myakot.wav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2187</v>
      </c>
      <c r="AD106" t="str">
        <f t="shared" ca="1" si="37"/>
        <v>pics\\dis1.jpg</v>
      </c>
      <c r="AE106" s="22" t="str">
        <f t="array" aca="1" ref="AE106" ca="1">IF(G106="экспл",INDEX(total_visual_stym!$C$146:$C$209,(RANK(total_visual_stym!E186,total_visual_stym!$E$146:$E$209))),0)</f>
        <v>pics\\dis1.jpg</v>
      </c>
      <c r="AF106" s="22" t="str">
        <f t="shared" si="38"/>
        <v/>
      </c>
      <c r="AI106" t="s">
        <v>116</v>
      </c>
      <c r="AO106">
        <f t="shared" ca="1" si="33"/>
        <v>0.47771819417645123</v>
      </c>
      <c r="AP106" t="str">
        <f t="shared" ca="1" si="34"/>
        <v>pics\\Limon_4.jpg</v>
      </c>
      <c r="AR106" t="str">
        <f t="shared" si="41"/>
        <v/>
      </c>
      <c r="AS106" t="str">
        <f t="shared" si="40"/>
        <v/>
      </c>
      <c r="AT106">
        <f t="shared" ca="1" si="29"/>
        <v>0.79022823475441528</v>
      </c>
      <c r="AU106" t="s">
        <v>697</v>
      </c>
      <c r="AV106" t="str">
        <f t="shared" ca="1" si="30"/>
        <v>sound\\Noviy_plod.wav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_Он_имеет_мякоть?</v>
      </c>
      <c r="BA106" t="e">
        <f>VLOOKUP(Q106,audio_list_stym!$B$2:$BQ$299,68,FALSE)</f>
        <v>#N/A</v>
      </c>
      <c r="BB106" t="str">
        <f t="shared" si="31"/>
        <v>На_экране_ГОНИК._Он_имеет_мякоть?</v>
      </c>
      <c r="BC106">
        <f>A106</f>
        <v>1214</v>
      </c>
      <c r="BD106" cm="1">
        <f t="array" aca="1" ref="BD106" ca="1">INDEX($L$106:$L$113,(RANK(AT2,$AT$2:$AT$9)))</f>
        <v>2079</v>
      </c>
      <c r="BE106" cm="1">
        <f t="array" aca="1" ref="BE106" ca="1">INDEX(BD66:BD81,(RANK(AT7,$AT$2:$AT$17)))</f>
        <v>2130</v>
      </c>
      <c r="BF106" cm="1">
        <f t="array" aca="1" ref="BF106" ca="1">INDEX(BD90:BD105,(RANK(AT7,$AT$2:$AT$17)))</f>
        <v>2066</v>
      </c>
      <c r="BG106" cm="1">
        <f t="array" aca="1" ref="BG106" ca="1">INDEX(BD114:BD129,(RANK(AT7,$AT$2:$AT$9)))</f>
        <v>2082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VLOOKUP(B107,audio_list_stym!$A$3:$BP$18,45,FALSE)</f>
        <v>15</v>
      </c>
      <c r="F107" t="str">
        <f>VLOOKUP(E107,metki!$A$2:$B$9,2,FALSE)</f>
        <v>экспл_новые_с_названием</v>
      </c>
      <c r="G107" t="str">
        <f t="shared" si="26"/>
        <v>экспл</v>
      </c>
      <c r="H107" t="str">
        <f>VLOOKUP(B107,audio_list_stym!$A$3:$AJ$18,13,FALSE)</f>
        <v>Ake</v>
      </c>
      <c r="I107" t="s">
        <v>689</v>
      </c>
      <c r="J107" t="str">
        <f t="shared" si="27"/>
        <v>Ake_2</v>
      </c>
      <c r="L107">
        <f>VLOOKUP(J107,total_visual_stym!$A$2:$D$129,2,FALSE)</f>
        <v>2074</v>
      </c>
      <c r="M107" t="str">
        <f>VLOOKUP(J107,total_visual_stym!$A$2:$D$129,3,FALSE)</f>
        <v>pics\\Ake_2.jpg</v>
      </c>
      <c r="N107">
        <f>VLOOKUP(J107,total_visual_stym!$A$1:$D$129,4,FALSE)</f>
        <v>209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106</v>
      </c>
      <c r="Z107" t="str">
        <f>IF(G107="экспл",VLOOKUP(J107,quest_экспл!$A$1:$N$129,12,FALSE),IF(G107="импл_",0,0))</f>
        <v>sound\\Prodolgovatiy_li_on.wav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2199</v>
      </c>
      <c r="AD107" t="str">
        <f t="shared" ca="1" si="37"/>
        <v>pics\\dis56.jpg</v>
      </c>
      <c r="AE107" s="22" t="str">
        <f t="array" aca="1" ref="AE107" ca="1">IF(G107="экспл",INDEX(total_visual_stym!$C$146:$C$209,(RANK(total_visual_stym!E187,total_visual_stym!$E$146:$E$209))),0)</f>
        <v>pics\\dis56.jpg</v>
      </c>
      <c r="AF107" s="22" t="str">
        <f t="shared" si="38"/>
        <v/>
      </c>
      <c r="AI107" t="s">
        <v>117</v>
      </c>
      <c r="AO107">
        <f t="shared" ca="1" si="33"/>
        <v>0.80543910173254585</v>
      </c>
      <c r="AP107" t="str">
        <f t="shared" ca="1" si="34"/>
        <v>pics\\Finik_5.jpg</v>
      </c>
      <c r="AR107" t="str">
        <f t="shared" si="41"/>
        <v/>
      </c>
      <c r="AS107" t="str">
        <f t="shared" si="40"/>
        <v/>
      </c>
      <c r="AT107">
        <f t="shared" ca="1" si="29"/>
        <v>0.26152345750438155</v>
      </c>
      <c r="AU107" t="s">
        <v>697</v>
      </c>
      <c r="AV107" t="str">
        <f t="shared" ca="1" si="30"/>
        <v>sound\\Redkiy_plod.wav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_Продолговатый_ли_он?</v>
      </c>
      <c r="BA107" t="e">
        <f>VLOOKUP(Q107,audio_list_stym!$B$2:$BQ$299,68,FALSE)</f>
        <v>#N/A</v>
      </c>
      <c r="BB107" t="str">
        <f t="shared" si="31"/>
        <v>Посмотрите,_вот_ГОНИК._Продолговатый_ли_он?</v>
      </c>
      <c r="BD107" cm="1">
        <f t="array" aca="1" ref="BD107" ca="1">INDEX($L$106:$L$113,(RANK(AT3,$AT$2:$AT$9)))</f>
        <v>2073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VLOOKUP(B108,audio_list_stym!$A$3:$BP$18,45,FALSE)</f>
        <v>15</v>
      </c>
      <c r="F108" t="str">
        <f>VLOOKUP(E108,metki!$A$2:$B$9,2,FALSE)</f>
        <v>экспл_новые_с_названием</v>
      </c>
      <c r="G108" t="str">
        <f t="shared" si="26"/>
        <v>экспл</v>
      </c>
      <c r="H108" t="str">
        <f>VLOOKUP(B108,audio_list_stym!$A$3:$AJ$18,13,FALSE)</f>
        <v>Ake</v>
      </c>
      <c r="I108" t="s">
        <v>690</v>
      </c>
      <c r="J108" t="str">
        <f t="shared" si="27"/>
        <v>Ake_3</v>
      </c>
      <c r="L108">
        <f>VLOOKUP(J108,total_visual_stym!$A$2:$D$129,2,FALSE)</f>
        <v>2075</v>
      </c>
      <c r="M108" t="str">
        <f>VLOOKUP(J108,total_visual_stym!$A$2:$D$129,3,FALSE)</f>
        <v>pics\\Ake_3.jpg</v>
      </c>
      <c r="N108">
        <f>VLOOKUP(J108,total_visual_stym!$A$1:$D$129,4,FALSE)</f>
        <v>209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107</v>
      </c>
      <c r="Z108" t="str">
        <f>IF(G108="экспл",VLOOKUP(J108,quest_экспл!$A$1:$N$129,12,FALSE),IF(G108="импл_",0,0))</f>
        <v>sound\\Pyatnistiy_li_on.wav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2177</v>
      </c>
      <c r="AD108" t="str">
        <f t="shared" ca="1" si="37"/>
        <v>pics\\dis35.jpg</v>
      </c>
      <c r="AE108" s="22" t="str">
        <f t="array" aca="1" ref="AE108" ca="1">IF(G108="экспл",INDEX(total_visual_stym!$C$146:$C$209,(RANK(total_visual_stym!E188,total_visual_stym!$E$146:$E$209))),0)</f>
        <v>pics\\dis35.jpg</v>
      </c>
      <c r="AF108" s="22" t="str">
        <f t="shared" si="38"/>
        <v/>
      </c>
      <c r="AI108" t="s">
        <v>118</v>
      </c>
      <c r="AO108">
        <f t="shared" ca="1" si="33"/>
        <v>0.86552524876436421</v>
      </c>
      <c r="AP108" t="str">
        <f t="shared" ca="1" si="34"/>
        <v>pics\\Finik_3.jpg</v>
      </c>
      <c r="AR108" t="str">
        <f t="shared" si="41"/>
        <v/>
      </c>
      <c r="AS108" t="str">
        <f t="shared" si="40"/>
        <v/>
      </c>
      <c r="AT108">
        <f t="shared" ca="1" si="29"/>
        <v>0.34321470748789151</v>
      </c>
      <c r="AU108" t="s">
        <v>697</v>
      </c>
      <c r="AV108" t="str">
        <f t="shared" ca="1" si="30"/>
        <v>sound\\Redkiy_plod.wav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_Пятнистый_ли_он?</v>
      </c>
      <c r="BA108" t="e">
        <f>VLOOKUP(Q108,audio_list_stym!$B$2:$BQ$299,68,FALSE)</f>
        <v>#N/A</v>
      </c>
      <c r="BB108" t="str">
        <f t="shared" si="31"/>
        <v>Вот_ГОНИК._Пятнистый_ли_он?</v>
      </c>
      <c r="BD108" cm="1">
        <f t="array" aca="1" ref="BD108" ca="1">INDEX($L$106:$L$113,(RANK(AT4,$AT$2:$AT$9)))</f>
        <v>2077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VLOOKUP(B109,audio_list_stym!$A$3:$BP$18,45,FALSE)</f>
        <v>15</v>
      </c>
      <c r="F109" t="str">
        <f>VLOOKUP(E109,metki!$A$2:$B$9,2,FALSE)</f>
        <v>экспл_новые_с_названием</v>
      </c>
      <c r="G109" t="str">
        <f t="shared" si="26"/>
        <v>экспл</v>
      </c>
      <c r="H109" t="str">
        <f>VLOOKUP(B109,audio_list_stym!$A$3:$AJ$18,13,FALSE)</f>
        <v>Ake</v>
      </c>
      <c r="I109" t="s">
        <v>691</v>
      </c>
      <c r="J109" t="str">
        <f t="shared" si="27"/>
        <v>Ake_4</v>
      </c>
      <c r="L109">
        <f>VLOOKUP(J109,total_visual_stym!$A$2:$D$129,2,FALSE)</f>
        <v>2076</v>
      </c>
      <c r="M109" t="str">
        <f>VLOOKUP(J109,total_visual_stym!$A$2:$D$129,3,FALSE)</f>
        <v>pics\\Ake_4.jpg</v>
      </c>
      <c r="N109">
        <f>VLOOKUP(J109,total_visual_stym!$A$1:$D$129,4,FALSE)</f>
        <v>209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108</v>
      </c>
      <c r="Z109" t="str">
        <f>IF(G109="экспл",VLOOKUP(J109,quest_экспл!$A$1:$N$129,12,FALSE),IF(G109="импл_",0,0))</f>
        <v>sound\\On_s_kozhuroy.wav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2222</v>
      </c>
      <c r="AD109" t="str">
        <f t="shared" ca="1" si="37"/>
        <v>pics\\dis14.jpg</v>
      </c>
      <c r="AE109" s="22" t="str">
        <f t="array" aca="1" ref="AE109" ca="1">IF(G109="экспл",INDEX(total_visual_stym!$C$146:$C$209,(RANK(total_visual_stym!E189,total_visual_stym!$E$146:$E$209))),0)</f>
        <v>pics\\dis14.jpg</v>
      </c>
      <c r="AF109" s="22" t="str">
        <f t="shared" si="38"/>
        <v/>
      </c>
      <c r="AI109" t="s">
        <v>119</v>
      </c>
      <c r="AO109">
        <f t="shared" ca="1" si="33"/>
        <v>0.17921483322142928</v>
      </c>
      <c r="AP109" t="str">
        <f t="shared" ca="1" si="34"/>
        <v>pics\\Redis_6.jpg</v>
      </c>
      <c r="AR109" t="str">
        <f t="shared" si="41"/>
        <v/>
      </c>
      <c r="AS109" t="str">
        <f t="shared" si="40"/>
        <v/>
      </c>
      <c r="AT109">
        <f t="shared" ca="1" si="29"/>
        <v>0.62604038334383871</v>
      </c>
      <c r="AU109" t="s">
        <v>697</v>
      </c>
      <c r="AV109" t="str">
        <f t="shared" ca="1" si="30"/>
        <v>sound\\Noviy_plod.wav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_Он_с_кожурой?</v>
      </c>
      <c r="BA109" t="e">
        <f>VLOOKUP(Q109,audio_list_stym!$B$2:$BQ$299,68,FALSE)</f>
        <v>#N/A</v>
      </c>
      <c r="BB109" t="str">
        <f t="shared" si="31"/>
        <v>Это_ГОНИК._Он_с_кожурой?</v>
      </c>
      <c r="BD109" cm="1">
        <f t="array" aca="1" ref="BD109" ca="1">INDEX($L$106:$L$113,(RANK(AT5,$AT$2:$AT$9)))</f>
        <v>2075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VLOOKUP(B110,audio_list_stym!$A$3:$BP$18,45,FALSE)</f>
        <v>15</v>
      </c>
      <c r="F110" t="str">
        <f>VLOOKUP(E110,metki!$A$2:$B$9,2,FALSE)</f>
        <v>экспл_новые_с_названием</v>
      </c>
      <c r="G110" t="str">
        <f t="shared" si="26"/>
        <v>экспл</v>
      </c>
      <c r="H110" t="str">
        <f>VLOOKUP(B110,audio_list_stym!$A$3:$AJ$18,13,FALSE)</f>
        <v>Ake</v>
      </c>
      <c r="I110" t="s">
        <v>692</v>
      </c>
      <c r="J110" t="str">
        <f t="shared" si="27"/>
        <v>Ake_5</v>
      </c>
      <c r="L110">
        <f>VLOOKUP(J110,total_visual_stym!$A$2:$D$129,2,FALSE)</f>
        <v>2077</v>
      </c>
      <c r="M110" t="str">
        <f>VLOOKUP(J110,total_visual_stym!$A$2:$D$129,3,FALSE)</f>
        <v>pics\\Ake_5.jpg</v>
      </c>
      <c r="N110">
        <f>VLOOKUP(J110,total_visual_stym!$A$1:$D$129,4,FALSE)</f>
        <v>209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109</v>
      </c>
      <c r="Z110" t="str">
        <f>IF(G110="экспл",VLOOKUP(J110,quest_экспл!$A$1:$N$129,12,FALSE),IF(G110="импл_",0,0))</f>
        <v>sound\\Fioletoviy_li_on.wav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2180</v>
      </c>
      <c r="AD110" t="str">
        <f t="shared" ca="1" si="37"/>
        <v>pics\\dis4.jpg</v>
      </c>
      <c r="AE110" s="22" t="str">
        <f t="array" aca="1" ref="AE110" ca="1">IF(G110="экспл",INDEX(total_visual_stym!$C$146:$C$209,(RANK(total_visual_stym!E190,total_visual_stym!$E$146:$E$209))),0)</f>
        <v>pics\\dis4.jpg</v>
      </c>
      <c r="AF110" s="22" t="str">
        <f t="shared" si="38"/>
        <v/>
      </c>
      <c r="AI110" t="s">
        <v>120</v>
      </c>
      <c r="AO110">
        <f t="shared" ca="1" si="33"/>
        <v>0.28599802543659869</v>
      </c>
      <c r="AP110" t="str">
        <f t="shared" ca="1" si="34"/>
        <v>pics\\Redis_1.jpg</v>
      </c>
      <c r="AR110" t="str">
        <f t="shared" si="41"/>
        <v/>
      </c>
      <c r="AS110" t="str">
        <f t="shared" si="40"/>
        <v/>
      </c>
      <c r="AT110">
        <f t="shared" ca="1" si="29"/>
        <v>0.49597413431207027</v>
      </c>
      <c r="AU110" t="s">
        <v>697</v>
      </c>
      <c r="AV110" t="str">
        <f t="shared" ca="1" si="30"/>
        <v>sound\\Redkiy_plod.wav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_Синий_ли_он?</v>
      </c>
      <c r="BA110" t="e">
        <f>VLOOKUP(Q110,audio_list_stym!$B$2:$BQ$299,68,FALSE)</f>
        <v>#N/A</v>
      </c>
      <c r="BB110" t="str">
        <f t="shared" si="31"/>
        <v>На_картинке_ГОНИК._Синий_ли_он?</v>
      </c>
      <c r="BD110" cm="1">
        <f t="array" aca="1" ref="BD110" ca="1">INDEX($L$106:$L$113,(RANK(AT6,$AT$2:$AT$9)))</f>
        <v>2078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VLOOKUP(B111,audio_list_stym!$A$3:$BP$18,45,FALSE)</f>
        <v>15</v>
      </c>
      <c r="F111" t="str">
        <f>VLOOKUP(E111,metki!$A$2:$B$9,2,FALSE)</f>
        <v>экспл_новые_с_названием</v>
      </c>
      <c r="G111" t="str">
        <f t="shared" si="26"/>
        <v>экспл</v>
      </c>
      <c r="H111" t="str">
        <f>VLOOKUP(B111,audio_list_stym!$A$3:$AJ$18,13,FALSE)</f>
        <v>Ake</v>
      </c>
      <c r="I111" t="s">
        <v>693</v>
      </c>
      <c r="J111" t="str">
        <f t="shared" si="27"/>
        <v>Ake_6</v>
      </c>
      <c r="L111">
        <f>VLOOKUP(J111,total_visual_stym!$A$2:$D$129,2,FALSE)</f>
        <v>2078</v>
      </c>
      <c r="M111" t="str">
        <f>VLOOKUP(J111,total_visual_stym!$A$2:$D$129,3,FALSE)</f>
        <v>pics\\Ake_6.jpg</v>
      </c>
      <c r="N111">
        <f>VLOOKUP(J111,total_visual_stym!$A$1:$D$129,4,FALSE)</f>
        <v>209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110</v>
      </c>
      <c r="Z111" t="str">
        <f>IF(G111="экспл",VLOOKUP(J111,quest_экспл!$A$1:$N$129,12,FALSE),IF(G111="импл_",0,0))</f>
        <v>sound\\On_s_dolkami.wav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2170</v>
      </c>
      <c r="AD111" t="str">
        <f t="shared" ca="1" si="37"/>
        <v>pics\\dis36.jpg</v>
      </c>
      <c r="AE111" s="22" t="str">
        <f t="array" aca="1" ref="AE111" ca="1">IF(G111="экспл",INDEX(total_visual_stym!$C$146:$C$209,(RANK(total_visual_stym!E191,total_visual_stym!$E$146:$E$209))),0)</f>
        <v>pics\\dis36.jpg</v>
      </c>
      <c r="AF111" s="22" t="str">
        <f t="shared" si="38"/>
        <v/>
      </c>
      <c r="AI111" t="s">
        <v>121</v>
      </c>
      <c r="AO111">
        <f t="shared" ca="1" si="33"/>
        <v>0.55643740758467208</v>
      </c>
      <c r="AP111" t="str">
        <f t="shared" ca="1" si="34"/>
        <v>pics\\Kokos_8.jpg</v>
      </c>
      <c r="AR111" t="str">
        <f t="shared" si="41"/>
        <v/>
      </c>
      <c r="AS111" t="str">
        <f t="shared" si="40"/>
        <v/>
      </c>
      <c r="AT111">
        <f t="shared" ca="1" si="29"/>
        <v>0.69069228534748162</v>
      </c>
      <c r="AU111" t="s">
        <v>697</v>
      </c>
      <c r="AV111" t="str">
        <f t="shared" ca="1" si="30"/>
        <v>sound\\Noviy_plod.wav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_Он_с_дольками?</v>
      </c>
      <c r="BA111" t="e">
        <f>VLOOKUP(Q111,audio_list_stym!$B$2:$BQ$299,68,FALSE)</f>
        <v>#N/A</v>
      </c>
      <c r="BB111" t="str">
        <f t="shared" si="31"/>
        <v>На_мониторе_ГОНИК._Он_с_дольками?</v>
      </c>
      <c r="BD111" cm="1">
        <f t="array" aca="1" ref="BD111" ca="1">INDEX($L$106:$L$113,(RANK(AT7,$AT$2:$AT$9)))</f>
        <v>2080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VLOOKUP(B112,audio_list_stym!$A$3:$BP$18,45,FALSE)</f>
        <v>15</v>
      </c>
      <c r="F112" t="str">
        <f>VLOOKUP(E112,metki!$A$2:$B$9,2,FALSE)</f>
        <v>экспл_новые_с_названием</v>
      </c>
      <c r="G112" t="str">
        <f t="shared" si="26"/>
        <v>экспл</v>
      </c>
      <c r="H112" t="str">
        <f>VLOOKUP(B112,audio_list_stym!$A$3:$AJ$18,13,FALSE)</f>
        <v>Ake</v>
      </c>
      <c r="I112" t="s">
        <v>694</v>
      </c>
      <c r="J112" t="str">
        <f t="shared" si="27"/>
        <v>Ake_7</v>
      </c>
      <c r="L112">
        <f>VLOOKUP(J112,total_visual_stym!$A$2:$D$129,2,FALSE)</f>
        <v>2079</v>
      </c>
      <c r="M112" t="str">
        <f>VLOOKUP(J112,total_visual_stym!$A$2:$D$129,3,FALSE)</f>
        <v>pics\\Ake_7.jpg</v>
      </c>
      <c r="N112">
        <f>VLOOKUP(J112,total_visual_stym!$A$1:$D$129,4,FALSE)</f>
        <v>209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111</v>
      </c>
      <c r="Z112" t="str">
        <f>IF(G112="экспл",VLOOKUP(J112,quest_экспл!$A$1:$N$129,12,FALSE),IF(G112="импл_",0,0))</f>
        <v>sound\\On_visushenniy.wav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2198</v>
      </c>
      <c r="AD112" t="str">
        <f t="shared" ca="1" si="37"/>
        <v>pics\\dis42.jpg</v>
      </c>
      <c r="AE112" s="22" t="str">
        <f t="array" aca="1" ref="AE112" ca="1">IF(G112="экспл",INDEX(total_visual_stym!$C$146:$C$209,(RANK(total_visual_stym!E192,total_visual_stym!$E$146:$E$209))),0)</f>
        <v>pics\\dis42.jpg</v>
      </c>
      <c r="AF112" s="22" t="str">
        <f t="shared" si="38"/>
        <v/>
      </c>
      <c r="AI112" t="s">
        <v>122</v>
      </c>
      <c r="AO112">
        <f t="shared" ca="1" si="33"/>
        <v>0.76140836117554656</v>
      </c>
      <c r="AP112" t="str">
        <f t="shared" ca="1" si="34"/>
        <v>pics\\Goroh_2.jpg</v>
      </c>
      <c r="AR112" t="str">
        <f t="shared" si="41"/>
        <v/>
      </c>
      <c r="AS112" t="str">
        <f t="shared" si="40"/>
        <v/>
      </c>
      <c r="AT112">
        <f t="shared" ca="1" si="29"/>
        <v>0.4855343539533199</v>
      </c>
      <c r="AU112" t="s">
        <v>697</v>
      </c>
      <c r="AV112" t="str">
        <f t="shared" ca="1" si="30"/>
        <v>sound\\Redkiy_plod.wav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_Он_высушенный?</v>
      </c>
      <c r="BA112" t="e">
        <f>VLOOKUP(Q112,audio_list_stym!$B$2:$BQ$299,68,FALSE)</f>
        <v>#N/A</v>
      </c>
      <c r="BB112" t="str">
        <f t="shared" si="31"/>
        <v>Перед_Вами_ГОНИК._Он_высушенный?</v>
      </c>
      <c r="BD112" cm="1">
        <f t="array" aca="1" ref="BD112" ca="1">INDEX($L$106:$L$113,(RANK(AT8,$AT$2:$AT$9)))</f>
        <v>2076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VLOOKUP(B113,audio_list_stym!$A$3:$BP$18,45,FALSE)</f>
        <v>15</v>
      </c>
      <c r="F113" t="str">
        <f>VLOOKUP(E113,metki!$A$2:$B$9,2,FALSE)</f>
        <v>экспл_новые_с_названием</v>
      </c>
      <c r="G113" t="str">
        <f t="shared" si="26"/>
        <v>экспл</v>
      </c>
      <c r="H113" t="str">
        <f>VLOOKUP(B113,audio_list_stym!$A$3:$AJ$18,13,FALSE)</f>
        <v>Ake</v>
      </c>
      <c r="I113" t="s">
        <v>695</v>
      </c>
      <c r="J113" t="str">
        <f t="shared" si="27"/>
        <v>Ake_8</v>
      </c>
      <c r="L113">
        <f>VLOOKUP(J113,total_visual_stym!$A$2:$D$129,2,FALSE)</f>
        <v>2080</v>
      </c>
      <c r="M113" t="str">
        <f>VLOOKUP(J113,total_visual_stym!$A$2:$D$129,3,FALSE)</f>
        <v>pics\\Ake_8.jpg</v>
      </c>
      <c r="N113">
        <f>VLOOKUP(J113,total_visual_stym!$A$1:$D$129,4,FALSE)</f>
        <v>209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112</v>
      </c>
      <c r="Z113" t="str">
        <f>IF(G113="экспл",VLOOKUP(J113,quest_экспл!$A$1:$N$129,12,FALSE),IF(G113="импл_",0,0))</f>
        <v>sound\\Myatiy_li_on.wav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2213</v>
      </c>
      <c r="AD113" t="str">
        <f t="shared" ca="1" si="37"/>
        <v>pics\\dis49.jpg</v>
      </c>
      <c r="AE113" s="22" t="str">
        <f t="array" aca="1" ref="AE113" ca="1">IF(G113="экспл",INDEX(total_visual_stym!$C$146:$C$209,(RANK(total_visual_stym!E193,total_visual_stym!$E$146:$E$209))),0)</f>
        <v>pics\\dis49.jpg</v>
      </c>
      <c r="AF113" s="22" t="str">
        <f t="shared" si="38"/>
        <v/>
      </c>
      <c r="AI113" t="s">
        <v>123</v>
      </c>
      <c r="AO113">
        <f t="shared" ca="1" si="33"/>
        <v>0.41191517034334268</v>
      </c>
      <c r="AP113" t="str">
        <f t="shared" ca="1" si="34"/>
        <v>pics\\Limon_8.jpg</v>
      </c>
      <c r="AR113" t="str">
        <f t="shared" si="41"/>
        <v/>
      </c>
      <c r="AS113" t="str">
        <f t="shared" si="40"/>
        <v/>
      </c>
      <c r="AT113">
        <f t="shared" ca="1" si="29"/>
        <v>0.27323735241608171</v>
      </c>
      <c r="AU113" t="s">
        <v>697</v>
      </c>
      <c r="AV113" t="str">
        <f t="shared" ca="1" si="30"/>
        <v>sound\\Redkiy_plod.wav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_Мятый_ли_он?</v>
      </c>
      <c r="BA113" t="e">
        <f>VLOOKUP(Q113,audio_list_stym!$B$2:$BQ$299,68,FALSE)</f>
        <v>#N/A</v>
      </c>
      <c r="BB113" t="str">
        <f t="shared" si="31"/>
        <v>Вы_видите_ГОНИК._Мятый_ли_он?</v>
      </c>
      <c r="BD113" cm="1">
        <f t="array" aca="1" ref="BD113" ca="1">INDEX($L$106:$L$113,(RANK(AT9,$AT$2:$AT$9)))</f>
        <v>2074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VLOOKUP(B114,audio_list_stym!$A$3:$BP$18,45,FALSE)</f>
        <v>16</v>
      </c>
      <c r="F114" t="str">
        <f>VLOOKUP(E114,metki!$A$2:$B$9,2,FALSE)</f>
        <v>импл_новые_без_названия</v>
      </c>
      <c r="G114" t="str">
        <f t="shared" si="26"/>
        <v>импл_</v>
      </c>
      <c r="H114" t="str">
        <f>VLOOKUP(B114,audio_list_stym!$A$3:$AJ$18,13,FALSE)</f>
        <v>Finger</v>
      </c>
      <c r="I114" t="s">
        <v>688</v>
      </c>
      <c r="J114" t="str">
        <f t="shared" si="27"/>
        <v>Finger_1</v>
      </c>
      <c r="L114">
        <f>VLOOKUP(J114,total_visual_stym!$A$2:$D$129,2,FALSE)</f>
        <v>2081</v>
      </c>
      <c r="M114" t="str">
        <f>VLOOKUP(J114,total_visual_stym!$A$2:$D$129,3,FALSE)</f>
        <v>pics\\Finger_1.jpg</v>
      </c>
      <c r="N114">
        <f>VLOOKUP(J114,total_visual_stym!$A$1:$D$129,4,FALSE)</f>
        <v>210</v>
      </c>
      <c r="P114">
        <f>IF(G114="экспл",0,IF(G114="импл_",VLOOKUP(J114,quest_импл!$A$1:$J$129,7,FALSE),0))</f>
        <v>241</v>
      </c>
      <c r="Q114" t="str">
        <f>IF(G114="экспл",0,IF(G114="импл_",VLOOKUP(J114,quest_импл!$A$1:$J$129,8,FALSE),0))</f>
        <v>sound\\Vityanut_li.wav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2023</v>
      </c>
      <c r="AD114" t="str">
        <f t="shared" ca="1" si="37"/>
        <v>pics\\Goroh_7.jpg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8"/>
        <v>pics\\Goroh_7.jpg</v>
      </c>
      <c r="AI114" t="s">
        <v>86</v>
      </c>
      <c r="AO114">
        <f t="shared" ca="1" si="33"/>
        <v>0.68443281720405635</v>
      </c>
      <c r="AP114" t="str">
        <f t="shared" ca="1" si="34"/>
        <v>pics\\Goroh_7.jpg</v>
      </c>
      <c r="AR114" t="str">
        <f t="shared" si="41"/>
        <v/>
      </c>
      <c r="AS114" t="str">
        <f t="shared" ca="1" si="40"/>
        <v>pics\\Goroh_7.jpg</v>
      </c>
      <c r="AT114">
        <f t="shared" ca="1" si="29"/>
        <v>0.2350681877098546</v>
      </c>
      <c r="AU114" t="s">
        <v>697</v>
      </c>
      <c r="AV114" t="str">
        <f t="shared" ca="1" si="30"/>
        <v>sound\\Redkiy_plod.wav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_Вытянут_ли_</v>
      </c>
      <c r="BB114" t="str">
        <f t="shared" si="31"/>
        <v>_Вытянут_ли_XXXXX?</v>
      </c>
      <c r="BC114">
        <f>A114</f>
        <v>1215</v>
      </c>
      <c r="BD114" cm="1">
        <f t="array" aca="1" ref="BD114" ca="1">INDEX($L$114:$L$121,(RANK(AT2,$AT$2:$AT$9)))</f>
        <v>2087</v>
      </c>
      <c r="BE114" cm="1">
        <f t="array" aca="1" ref="BE114" ca="1">INDEX(BD66:BD81,(RANK(AT8,$AT$2:$AT$17)))</f>
        <v>2130</v>
      </c>
      <c r="BF114" cm="1">
        <f t="array" aca="1" ref="BF114" ca="1">INDEX(BD82:BD97,(RANK(AT8,$AT$2:$AT$9)))</f>
        <v>2139</v>
      </c>
      <c r="BG114" cm="1">
        <f t="array" aca="1" ref="BG114" ca="1">INDEX(BD98:BD113,(RANK(AT8,$AT$2:$AT$9)))</f>
        <v>2067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VLOOKUP(B115,audio_list_stym!$A$3:$BP$18,45,FALSE)</f>
        <v>16</v>
      </c>
      <c r="F115" t="str">
        <f>VLOOKUP(E115,metki!$A$2:$B$9,2,FALSE)</f>
        <v>импл_новые_без_названия</v>
      </c>
      <c r="G115" t="str">
        <f t="shared" si="26"/>
        <v>импл_</v>
      </c>
      <c r="H115" t="str">
        <f>VLOOKUP(B115,audio_list_stym!$A$3:$AJ$18,13,FALSE)</f>
        <v>Finger</v>
      </c>
      <c r="I115" t="s">
        <v>689</v>
      </c>
      <c r="J115" t="str">
        <f t="shared" si="27"/>
        <v>Finger_2</v>
      </c>
      <c r="L115">
        <f>VLOOKUP(J115,total_visual_stym!$A$2:$D$129,2,FALSE)</f>
        <v>2082</v>
      </c>
      <c r="M115" t="str">
        <f>VLOOKUP(J115,total_visual_stym!$A$2:$D$129,3,FALSE)</f>
        <v>pics\\Finger_2.jpg</v>
      </c>
      <c r="N115">
        <f>VLOOKUP(J115,total_visual_stym!$A$1:$D$129,4,FALSE)</f>
        <v>210</v>
      </c>
      <c r="P115">
        <f>IF(G115="экспл",0,IF(G115="импл_",VLOOKUP(J115,quest_импл!$A$1:$J$129,7,FALSE),0))</f>
        <v>242</v>
      </c>
      <c r="Q115" t="str">
        <f>IF(G115="экспл",0,IF(G115="импл_",VLOOKUP(J115,quest_импл!$A$1:$J$129,8,FALSE),0))</f>
        <v>sound\\Nadloman_li.wav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2050</v>
      </c>
      <c r="AD115" t="str">
        <f t="shared" ca="1" si="37"/>
        <v>pics\\Redis_2.jpg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8"/>
        <v>pics\\Redis_2.jpg</v>
      </c>
      <c r="AI115" t="s">
        <v>87</v>
      </c>
      <c r="AO115">
        <f t="shared" ca="1" si="33"/>
        <v>0.27911597355503104</v>
      </c>
      <c r="AP115" t="str">
        <f t="shared" ca="1" si="34"/>
        <v>pics\\Redis_2.jpg</v>
      </c>
      <c r="AR115" t="str">
        <f t="shared" si="41"/>
        <v/>
      </c>
      <c r="AS115" t="str">
        <f t="shared" ca="1" si="40"/>
        <v>pics\\Redis_2.jpg</v>
      </c>
      <c r="AT115">
        <f t="shared" ca="1" si="29"/>
        <v>1.411821482473874E-3</v>
      </c>
      <c r="AU115" t="s">
        <v>697</v>
      </c>
      <c r="AV115" t="str">
        <f t="shared" ca="1" si="30"/>
        <v>sound\\Redkiy_plod.wav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_Надломан_ли_</v>
      </c>
      <c r="BB115" t="str">
        <f t="shared" si="31"/>
        <v>_Надломан_ли_XXXXX?</v>
      </c>
      <c r="BD115" cm="1">
        <f t="array" aca="1" ref="BD115" ca="1">INDEX($L$114:$L$121,(RANK(AT3,$AT$2:$AT$9)))</f>
        <v>2081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VLOOKUP(B116,audio_list_stym!$A$3:$BP$18,45,FALSE)</f>
        <v>16</v>
      </c>
      <c r="F116" t="str">
        <f>VLOOKUP(E116,metki!$A$2:$B$9,2,FALSE)</f>
        <v>импл_новые_без_названия</v>
      </c>
      <c r="G116" t="str">
        <f t="shared" si="26"/>
        <v>импл_</v>
      </c>
      <c r="H116" t="str">
        <f>VLOOKUP(B116,audio_list_stym!$A$3:$AJ$18,13,FALSE)</f>
        <v>Finger</v>
      </c>
      <c r="I116" t="s">
        <v>690</v>
      </c>
      <c r="J116" t="str">
        <f t="shared" si="27"/>
        <v>Finger_3</v>
      </c>
      <c r="L116">
        <f>VLOOKUP(J116,total_visual_stym!$A$2:$D$129,2,FALSE)</f>
        <v>2083</v>
      </c>
      <c r="M116" t="str">
        <f>VLOOKUP(J116,total_visual_stym!$A$2:$D$129,3,FALSE)</f>
        <v>pics\\Finger_3.jpg</v>
      </c>
      <c r="N116">
        <f>VLOOKUP(J116,total_visual_stym!$A$1:$D$129,4,FALSE)</f>
        <v>210</v>
      </c>
      <c r="P116">
        <f>IF(G116="экспл",0,IF(G116="импл_",VLOOKUP(J116,quest_импл!$A$1:$J$129,7,FALSE),0))</f>
        <v>243</v>
      </c>
      <c r="Q116" t="str">
        <f>IF(G116="экспл",0,IF(G116="импл_",VLOOKUP(J116,quest_импл!$A$1:$J$129,8,FALSE),0))</f>
        <v>sound\\Volnistiy_li.wav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2007</v>
      </c>
      <c r="AD116" t="str">
        <f t="shared" ca="1" si="37"/>
        <v>pics\\Banan_7.jpg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8"/>
        <v>pics\\Banan_7.jpg</v>
      </c>
      <c r="AI116" t="s">
        <v>88</v>
      </c>
      <c r="AO116">
        <f t="shared" ca="1" si="33"/>
        <v>0.93248159069338332</v>
      </c>
      <c r="AP116" t="str">
        <f t="shared" ca="1" si="34"/>
        <v>pics\\Banan_7.jpg</v>
      </c>
      <c r="AR116" t="str">
        <f t="shared" si="41"/>
        <v/>
      </c>
      <c r="AS116" t="str">
        <f t="shared" ca="1" si="40"/>
        <v>pics\\Banan_7.jpg</v>
      </c>
      <c r="AT116">
        <f t="shared" ca="1" si="29"/>
        <v>0.93399954603210833</v>
      </c>
      <c r="AU116" t="s">
        <v>697</v>
      </c>
      <c r="AV116" t="str">
        <f t="shared" ca="1" si="30"/>
        <v>sound\\Noviy_plod.wav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_Волнистый_ли_</v>
      </c>
      <c r="BB116" t="str">
        <f t="shared" si="31"/>
        <v>_Волнистый_ли_XXXXX?</v>
      </c>
      <c r="BD116" cm="1">
        <f t="array" aca="1" ref="BD116" ca="1">INDEX($L$114:$L$121,(RANK(AT4,$AT$2:$AT$9)))</f>
        <v>2085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VLOOKUP(B117,audio_list_stym!$A$3:$BP$18,45,FALSE)</f>
        <v>16</v>
      </c>
      <c r="F117" t="str">
        <f>VLOOKUP(E117,metki!$A$2:$B$9,2,FALSE)</f>
        <v>импл_новые_без_названия</v>
      </c>
      <c r="G117" t="str">
        <f t="shared" si="26"/>
        <v>импл_</v>
      </c>
      <c r="H117" t="str">
        <f>VLOOKUP(B117,audio_list_stym!$A$3:$AJ$18,13,FALSE)</f>
        <v>Finger</v>
      </c>
      <c r="I117" t="s">
        <v>691</v>
      </c>
      <c r="J117" t="str">
        <f t="shared" si="27"/>
        <v>Finger_4</v>
      </c>
      <c r="L117">
        <f>VLOOKUP(J117,total_visual_stym!$A$2:$D$129,2,FALSE)</f>
        <v>2084</v>
      </c>
      <c r="M117" t="str">
        <f>VLOOKUP(J117,total_visual_stym!$A$2:$D$129,3,FALSE)</f>
        <v>pics\\Finger_4.jpg</v>
      </c>
      <c r="N117">
        <f>VLOOKUP(J117,total_visual_stym!$A$1:$D$129,4,FALSE)</f>
        <v>210</v>
      </c>
      <c r="P117">
        <f>IF(G117="экспл",0,IF(G117="импл_",VLOOKUP(J117,quest_импл!$A$1:$J$129,7,FALSE),0))</f>
        <v>244</v>
      </c>
      <c r="Q117" t="str">
        <f>IF(G117="экспл",0,IF(G117="импл_",VLOOKUP(J117,quest_импл!$A$1:$J$129,8,FALSE),0))</f>
        <v>sound\\Buriy_li.wav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2003</v>
      </c>
      <c r="AD117" t="str">
        <f t="shared" ca="1" si="37"/>
        <v>pics\\Banan_3.jpg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8"/>
        <v>pics\\Banan_3.jpg</v>
      </c>
      <c r="AI117" t="s">
        <v>89</v>
      </c>
      <c r="AO117">
        <f t="shared" ca="1" si="33"/>
        <v>0.96035182430255916</v>
      </c>
      <c r="AP117" t="str">
        <f t="shared" ca="1" si="34"/>
        <v>pics\\Banan_3.jpg</v>
      </c>
      <c r="AR117" t="str">
        <f t="shared" si="41"/>
        <v/>
      </c>
      <c r="AS117" t="str">
        <f t="shared" ca="1" si="40"/>
        <v>pics\\Banan_3.jpg</v>
      </c>
      <c r="AT117">
        <f t="shared" ca="1" si="29"/>
        <v>3.5929221124467725E-2</v>
      </c>
      <c r="AU117" t="s">
        <v>697</v>
      </c>
      <c r="AV117" t="str">
        <f t="shared" ca="1" si="30"/>
        <v>sound\\Redkiy_plod.wav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_Бурый_ли_</v>
      </c>
      <c r="BB117" t="str">
        <f t="shared" si="31"/>
        <v>_Бурый_ли_XXXXX?</v>
      </c>
      <c r="BD117" cm="1">
        <f t="array" aca="1" ref="BD117" ca="1">INDEX($L$114:$L$121,(RANK(AT5,$AT$2:$AT$9)))</f>
        <v>2083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VLOOKUP(B118,audio_list_stym!$A$3:$BP$18,45,FALSE)</f>
        <v>16</v>
      </c>
      <c r="F118" t="str">
        <f>VLOOKUP(E118,metki!$A$2:$B$9,2,FALSE)</f>
        <v>импл_новые_без_названия</v>
      </c>
      <c r="G118" t="str">
        <f t="shared" si="26"/>
        <v>импл_</v>
      </c>
      <c r="H118" t="str">
        <f>VLOOKUP(B118,audio_list_stym!$A$3:$AJ$18,13,FALSE)</f>
        <v>Finger</v>
      </c>
      <c r="I118" t="s">
        <v>692</v>
      </c>
      <c r="J118" t="str">
        <f t="shared" si="27"/>
        <v>Finger_5</v>
      </c>
      <c r="L118">
        <f>VLOOKUP(J118,total_visual_stym!$A$2:$D$129,2,FALSE)</f>
        <v>2085</v>
      </c>
      <c r="M118" t="str">
        <f>VLOOKUP(J118,total_visual_stym!$A$2:$D$129,3,FALSE)</f>
        <v>pics\\Finger_5.jpg</v>
      </c>
      <c r="N118">
        <f>VLOOKUP(J118,total_visual_stym!$A$1:$D$129,4,FALSE)</f>
        <v>210</v>
      </c>
      <c r="P118">
        <f>IF(G118="экспл",0,IF(G118="импл_",VLOOKUP(J118,quest_импл!$A$1:$J$129,7,FALSE),0))</f>
        <v>245</v>
      </c>
      <c r="Q118" t="str">
        <f>IF(G118="экспл",0,IF(G118="импл_",VLOOKUP(J118,quest_импл!$A$1:$J$129,8,FALSE),0))</f>
        <v>sound\\Vizhatiy_li.wav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2037</v>
      </c>
      <c r="AD118" t="str">
        <f t="shared" ca="1" si="37"/>
        <v>pics\\Limon_5.jpg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8"/>
        <v>pics\\Limon_5.jpg</v>
      </c>
      <c r="AI118" t="s">
        <v>90</v>
      </c>
      <c r="AO118">
        <f t="shared" ca="1" si="33"/>
        <v>0.44547037218664476</v>
      </c>
      <c r="AP118" t="str">
        <f t="shared" ca="1" si="34"/>
        <v>pics\\Limon_5.jpg</v>
      </c>
      <c r="AR118" t="str">
        <f t="shared" si="41"/>
        <v/>
      </c>
      <c r="AS118" t="str">
        <f t="shared" ca="1" si="40"/>
        <v>pics\\Limon_5.jpg</v>
      </c>
      <c r="AT118">
        <f t="shared" ca="1" si="29"/>
        <v>0.16844246531679596</v>
      </c>
      <c r="AU118" t="s">
        <v>697</v>
      </c>
      <c r="AV118" t="str">
        <f t="shared" ca="1" si="30"/>
        <v>sound\\Redkiy_plod.wav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_Выжатый_ли_</v>
      </c>
      <c r="BB118" t="str">
        <f t="shared" si="31"/>
        <v>_Выжатый_ли_XXXXX?</v>
      </c>
      <c r="BD118" cm="1">
        <f t="array" aca="1" ref="BD118" ca="1">INDEX($L$114:$L$121,(RANK(AT6,$AT$2:$AT$9)))</f>
        <v>2086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VLOOKUP(B119,audio_list_stym!$A$3:$BP$18,45,FALSE)</f>
        <v>16</v>
      </c>
      <c r="F119" t="str">
        <f>VLOOKUP(E119,metki!$A$2:$B$9,2,FALSE)</f>
        <v>импл_новые_без_названия</v>
      </c>
      <c r="G119" t="str">
        <f t="shared" si="26"/>
        <v>импл_</v>
      </c>
      <c r="H119" t="str">
        <f>VLOOKUP(B119,audio_list_stym!$A$3:$AJ$18,13,FALSE)</f>
        <v>Finger</v>
      </c>
      <c r="I119" t="s">
        <v>693</v>
      </c>
      <c r="J119" t="str">
        <f t="shared" si="27"/>
        <v>Finger_6</v>
      </c>
      <c r="L119">
        <f>VLOOKUP(J119,total_visual_stym!$A$2:$D$129,2,FALSE)</f>
        <v>2086</v>
      </c>
      <c r="M119" t="str">
        <f>VLOOKUP(J119,total_visual_stym!$A$2:$D$129,3,FALSE)</f>
        <v>pics\\Finger_6.jpg</v>
      </c>
      <c r="N119">
        <f>VLOOKUP(J119,total_visual_stym!$A$1:$D$129,4,FALSE)</f>
        <v>210</v>
      </c>
      <c r="P119">
        <f>IF(G119="экспл",0,IF(G119="импл_",VLOOKUP(J119,quest_импл!$A$1:$J$129,7,FALSE),0))</f>
        <v>246</v>
      </c>
      <c r="Q119" t="str">
        <f>IF(G119="экспл",0,IF(G119="импл_",VLOOKUP(J119,quest_импл!$A$1:$J$129,8,FALSE),0))</f>
        <v>sound\\Obemniy_li.wav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да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2046</v>
      </c>
      <c r="AD119" t="str">
        <f t="shared" ca="1" si="37"/>
        <v>pics\\Peper_6.jpg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8"/>
        <v>pics\\Peper_6.jpg</v>
      </c>
      <c r="AI119" t="s">
        <v>91</v>
      </c>
      <c r="AO119">
        <f t="shared" ca="1" si="33"/>
        <v>0.31760939896399865</v>
      </c>
      <c r="AP119" t="str">
        <f t="shared" ca="1" si="34"/>
        <v>pics\\Peper_6.jpg</v>
      </c>
      <c r="AR119" t="str">
        <f t="shared" si="41"/>
        <v/>
      </c>
      <c r="AS119" t="str">
        <f t="shared" ca="1" si="40"/>
        <v>pics\\Peper_6.jpg</v>
      </c>
      <c r="AT119">
        <f t="shared" ca="1" si="29"/>
        <v>0.23963003436241492</v>
      </c>
      <c r="AU119" t="s">
        <v>697</v>
      </c>
      <c r="AV119" t="str">
        <f t="shared" ca="1" si="30"/>
        <v>sound\\Redkiy_plod.wav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_Объемный_ли_</v>
      </c>
      <c r="BB119" t="str">
        <f t="shared" si="31"/>
        <v>_Объемный_ли_XXXXX?</v>
      </c>
      <c r="BD119" cm="1">
        <f t="array" aca="1" ref="BD119" ca="1">INDEX($L$114:$L$121,(RANK(AT7,$AT$2:$AT$9)))</f>
        <v>2088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VLOOKUP(B120,audio_list_stym!$A$3:$BP$18,45,FALSE)</f>
        <v>16</v>
      </c>
      <c r="F120" t="str">
        <f>VLOOKUP(E120,metki!$A$2:$B$9,2,FALSE)</f>
        <v>импл_новые_без_названия</v>
      </c>
      <c r="G120" t="str">
        <f t="shared" si="26"/>
        <v>импл_</v>
      </c>
      <c r="H120" t="str">
        <f>VLOOKUP(B120,audio_list_stym!$A$3:$AJ$18,13,FALSE)</f>
        <v>Finger</v>
      </c>
      <c r="I120" t="s">
        <v>694</v>
      </c>
      <c r="J120" t="str">
        <f t="shared" si="27"/>
        <v>Finger_7</v>
      </c>
      <c r="L120">
        <f>VLOOKUP(J120,total_visual_stym!$A$2:$D$129,2,FALSE)</f>
        <v>2087</v>
      </c>
      <c r="M120" t="str">
        <f>VLOOKUP(J120,total_visual_stym!$A$2:$D$129,3,FALSE)</f>
        <v>pics\\Finger_7.jpg</v>
      </c>
      <c r="N120">
        <f>VLOOKUP(J120,total_visual_stym!$A$1:$D$129,4,FALSE)</f>
        <v>210</v>
      </c>
      <c r="P120">
        <f>IF(G120="экспл",0,IF(G120="импл_",VLOOKUP(J120,quest_импл!$A$1:$J$129,7,FALSE),0))</f>
        <v>247</v>
      </c>
      <c r="Q120" t="str">
        <f>IF(G120="экспл",0,IF(G120="импл_",VLOOKUP(J120,quest_импл!$A$1:$J$129,8,FALSE),0))</f>
        <v>sound\\Pustoy_li.wav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2020</v>
      </c>
      <c r="AD120" t="str">
        <f t="shared" ca="1" si="37"/>
        <v>pics\\Goroh_4.jpg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8"/>
        <v>pics\\Goroh_4.jpg</v>
      </c>
      <c r="AI120" t="s">
        <v>92</v>
      </c>
      <c r="AO120">
        <f t="shared" ca="1" si="33"/>
        <v>0.72902531605594534</v>
      </c>
      <c r="AP120" t="str">
        <f t="shared" ca="1" si="34"/>
        <v>pics\\Goroh_4.jpg</v>
      </c>
      <c r="AR120" t="str">
        <f t="shared" si="41"/>
        <v/>
      </c>
      <c r="AS120" t="str">
        <f t="shared" ca="1" si="40"/>
        <v>pics\\Goroh_4.jpg</v>
      </c>
      <c r="AT120">
        <f t="shared" ca="1" si="29"/>
        <v>3.9204909600608961E-2</v>
      </c>
      <c r="AU120" t="s">
        <v>697</v>
      </c>
      <c r="AV120" t="str">
        <f t="shared" ca="1" si="30"/>
        <v>sound\\Redkiy_plod.wav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_Пустой_ли_</v>
      </c>
      <c r="BB120" t="str">
        <f t="shared" si="31"/>
        <v>_Пустой_ли_XXXXX?</v>
      </c>
      <c r="BD120" cm="1">
        <f t="array" aca="1" ref="BD120" ca="1">INDEX($L$114:$L$121,(RANK(AT8,$AT$2:$AT$9)))</f>
        <v>2084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VLOOKUP(B121,audio_list_stym!$A$3:$BP$18,45,FALSE)</f>
        <v>16</v>
      </c>
      <c r="F121" t="str">
        <f>VLOOKUP(E121,metki!$A$2:$B$9,2,FALSE)</f>
        <v>импл_новые_без_названия</v>
      </c>
      <c r="G121" t="str">
        <f t="shared" si="26"/>
        <v>импл_</v>
      </c>
      <c r="H121" t="str">
        <f>VLOOKUP(B121,audio_list_stym!$A$3:$AJ$18,13,FALSE)</f>
        <v>Finger</v>
      </c>
      <c r="I121" t="s">
        <v>695</v>
      </c>
      <c r="J121" t="str">
        <f t="shared" si="27"/>
        <v>Finger_8</v>
      </c>
      <c r="L121">
        <f>VLOOKUP(J121,total_visual_stym!$A$2:$D$129,2,FALSE)</f>
        <v>2088</v>
      </c>
      <c r="M121" t="str">
        <f>VLOOKUP(J121,total_visual_stym!$A$2:$D$129,3,FALSE)</f>
        <v>pics\\Finger_8.jpg</v>
      </c>
      <c r="N121">
        <f>VLOOKUP(J121,total_visual_stym!$A$1:$D$129,4,FALSE)</f>
        <v>210</v>
      </c>
      <c r="P121">
        <f>IF(G121="экспл",0,IF(G121="импл_",VLOOKUP(J121,quest_импл!$A$1:$J$129,7,FALSE),0))</f>
        <v>248</v>
      </c>
      <c r="Q121" t="str">
        <f>IF(G121="экспл",0,IF(G121="импл_",VLOOKUP(J121,quest_импл!$A$1:$J$129,8,FALSE),0))</f>
        <v>sound\\Beliy_li.wav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2008</v>
      </c>
      <c r="AD121" t="str">
        <f t="shared" ca="1" si="37"/>
        <v>pics\\Banan_8.jpg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8"/>
        <v>pics\\Banan_8.jpg</v>
      </c>
      <c r="AI121" t="s">
        <v>93</v>
      </c>
      <c r="AO121">
        <f t="shared" ca="1" si="33"/>
        <v>0.92408992362273046</v>
      </c>
      <c r="AP121" t="str">
        <f t="shared" ca="1" si="34"/>
        <v>pics\\Banan_8.jpg</v>
      </c>
      <c r="AR121" t="str">
        <f>IF(AH121="sound\\Ogorod",AP49,"")</f>
        <v/>
      </c>
      <c r="AS121" t="str">
        <f t="shared" ca="1" si="40"/>
        <v>pics\\Banan_8.jpg</v>
      </c>
      <c r="AT121">
        <f t="shared" ca="1" si="29"/>
        <v>0.86976638025705377</v>
      </c>
      <c r="AU121" t="s">
        <v>697</v>
      </c>
      <c r="AV121" t="str">
        <f t="shared" ca="1" si="30"/>
        <v>sound\\Noviy_plod.wav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_Белый_ли_</v>
      </c>
      <c r="BB121" t="str">
        <f t="shared" si="31"/>
        <v>_Белый_ли_XXXXX?</v>
      </c>
      <c r="BD121" cm="1">
        <f t="array" aca="1" ref="BD121" ca="1">INDEX($L$114:$L$121,(RANK(AT9,$AT$2:$AT$9)))</f>
        <v>2082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VLOOKUP(B122,audio_list_stym!$A$3:$BP$18,45,FALSE)</f>
        <v>17</v>
      </c>
      <c r="F122" t="str">
        <f>VLOOKUP(E122,metki!$A$2:$B$9,2,FALSE)</f>
        <v>экспл_новые_без_названия</v>
      </c>
      <c r="G122" t="str">
        <f t="shared" si="26"/>
        <v>экспл</v>
      </c>
      <c r="H122" t="str">
        <f>VLOOKUP(B122,audio_list_stym!$A$3:$AJ$18,13,FALSE)</f>
        <v>Gac</v>
      </c>
      <c r="I122" t="s">
        <v>688</v>
      </c>
      <c r="J122" t="str">
        <f t="shared" si="27"/>
        <v>Gac_1</v>
      </c>
      <c r="L122">
        <f>VLOOKUP(J122,total_visual_stym!$A$2:$D$129,2,FALSE)</f>
        <v>2089</v>
      </c>
      <c r="M122" t="str">
        <f>VLOOKUP(J122,total_visual_stym!$A$2:$D$129,3,FALSE)</f>
        <v>pics\\Gac_1.jpg</v>
      </c>
      <c r="N122">
        <f>VLOOKUP(J122,total_visual_stym!$A$1:$D$129,4,FALSE)</f>
        <v>211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121</v>
      </c>
      <c r="Z122" t="str">
        <f>IF(G122="экспл",VLOOKUP(J122,quest_экспл!$A$1:$N$129,12,FALSE),IF(G122="импл_",0,0))</f>
        <v>sound\\Ispachkan_li_on.wav</v>
      </c>
      <c r="AA122" t="str">
        <f>IF(G122="экспл",VLOOKUP(J122,quest_экспл!$A$1:$N$129,14,FALSE),IF(G122="импл_",0,0))</f>
        <v>нет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2185</v>
      </c>
      <c r="AD122" t="str">
        <f t="shared" ca="1" si="37"/>
        <v>pics\\dis31.jpg</v>
      </c>
      <c r="AE122" s="22" t="str">
        <f t="array" aca="1" ref="AE122" ca="1">IF(G122="экспл",INDEX(total_visual_stym!$C$146:$C$209,(RANK(total_visual_stym!E202,total_visual_stym!$E$146:$E$209))),0)</f>
        <v>pics\\dis31.jpg</v>
      </c>
      <c r="AF122" s="22" t="str">
        <f t="shared" si="38"/>
        <v/>
      </c>
      <c r="AI122" t="s">
        <v>124</v>
      </c>
      <c r="AO122">
        <f t="shared" ca="1" si="33"/>
        <v>0.7997595773576277</v>
      </c>
      <c r="AP122" t="str">
        <f t="shared" ca="1" si="34"/>
        <v>pics\\Finik_6.jpg</v>
      </c>
      <c r="AR122" t="str">
        <f t="shared" ref="AR122:AR129" si="42">IF(AH122="sound\\Ogorod",AP50,"")</f>
        <v/>
      </c>
      <c r="AS122" t="str">
        <f t="shared" si="40"/>
        <v/>
      </c>
      <c r="AT122">
        <f t="shared" ca="1" si="29"/>
        <v>0.37018884907994454</v>
      </c>
      <c r="AU122" t="s">
        <v>697</v>
      </c>
      <c r="AV122" t="str">
        <f t="shared" ca="1" si="30"/>
        <v>sound\\Redkiy_plod.wav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_Испачкан_ли_он?</v>
      </c>
      <c r="BA122" t="e">
        <f>VLOOKUP(Q122,audio_list_stym!$B$2:$BQ$299,68,FALSE)</f>
        <v>#N/A</v>
      </c>
      <c r="BB122" t="str">
        <f t="shared" si="31"/>
        <v>На_экране_XXXXX._Испачкан_ли_он?</v>
      </c>
      <c r="BC122">
        <f>A122</f>
        <v>1216</v>
      </c>
      <c r="BD122" cm="1">
        <f t="array" aca="1" ref="BD122" ca="1">INDEX($L$122:$L$129,(RANK(AT2,$AT$2:$AT$9)))</f>
        <v>2095</v>
      </c>
      <c r="BE122" cm="1">
        <f t="array" aca="1" ref="BE122" ca="1">INDEX(BD66:BD81,(RANK(AT9,$AT$2:$AT$17)))</f>
        <v>2130</v>
      </c>
      <c r="BF122" cm="1">
        <f t="array" aca="1" ref="BF122" ca="1">INDEX(BD90:BD105,(RANK(AT9,$AT$2:$AT$17)))</f>
        <v>2150</v>
      </c>
      <c r="BG122" cm="1">
        <f t="array" aca="1" ref="BG122" ca="1">INDEX(BD106:BD121,(RANK(AT9,$AT$2:$AT$17)))</f>
        <v>2078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VLOOKUP(B123,audio_list_stym!$A$3:$BP$18,45,FALSE)</f>
        <v>17</v>
      </c>
      <c r="F123" t="str">
        <f>VLOOKUP(E123,metki!$A$2:$B$9,2,FALSE)</f>
        <v>экспл_новые_без_названия</v>
      </c>
      <c r="G123" t="str">
        <f t="shared" si="26"/>
        <v>экспл</v>
      </c>
      <c r="H123" t="str">
        <f>VLOOKUP(B123,audio_list_stym!$A$3:$AJ$18,13,FALSE)</f>
        <v>Gac</v>
      </c>
      <c r="I123" t="s">
        <v>689</v>
      </c>
      <c r="J123" t="str">
        <f t="shared" si="27"/>
        <v>Gac_2</v>
      </c>
      <c r="L123">
        <f>VLOOKUP(J123,total_visual_stym!$A$2:$D$129,2,FALSE)</f>
        <v>2090</v>
      </c>
      <c r="M123" t="str">
        <f>VLOOKUP(J123,total_visual_stym!$A$2:$D$129,3,FALSE)</f>
        <v>pics\\Gac_2.jpg</v>
      </c>
      <c r="N123">
        <f>VLOOKUP(J123,total_visual_stym!$A$1:$D$129,4,FALSE)</f>
        <v>211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122</v>
      </c>
      <c r="Z123" t="str">
        <f>IF(G123="экспл",VLOOKUP(J123,quest_экспл!$A$1:$N$129,12,FALSE),IF(G123="импл_",0,0))</f>
        <v>sound\\On_farshirovanniy.wav</v>
      </c>
      <c r="AA123" t="str">
        <f>IF(G123="экспл",VLOOKUP(J123,quest_экспл!$A$1:$N$129,14,FALSE),IF(G123="импл_",0,0))</f>
        <v>нет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2227</v>
      </c>
      <c r="AD123" t="str">
        <f t="shared" ca="1" si="37"/>
        <v>pics\\dis39.jpg</v>
      </c>
      <c r="AE123" s="22" t="str">
        <f t="array" aca="1" ref="AE123" ca="1">IF(G123="экспл",INDEX(total_visual_stym!$C$146:$C$209,(RANK(total_visual_stym!E203,total_visual_stym!$E$146:$E$209))),0)</f>
        <v>pics\\dis39.jpg</v>
      </c>
      <c r="AF123" s="22" t="str">
        <f t="shared" si="38"/>
        <v/>
      </c>
      <c r="AI123" t="s">
        <v>125</v>
      </c>
      <c r="AO123">
        <f t="shared" ca="1" si="33"/>
        <v>0.59268001046492946</v>
      </c>
      <c r="AP123" t="str">
        <f t="shared" ca="1" si="34"/>
        <v>pics\\Kokos_7.jpg</v>
      </c>
      <c r="AR123" t="str">
        <f t="shared" si="42"/>
        <v/>
      </c>
      <c r="AS123" t="str">
        <f t="shared" si="40"/>
        <v/>
      </c>
      <c r="AT123">
        <f t="shared" ca="1" si="29"/>
        <v>0.73588365140991618</v>
      </c>
      <c r="AU123" t="s">
        <v>697</v>
      </c>
      <c r="AV123" t="str">
        <f t="shared" ca="1" si="30"/>
        <v>sound\\Noviy_plod.wav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_Он_фаршированный?</v>
      </c>
      <c r="BA123" t="e">
        <f>VLOOKUP(Q123,audio_list_stym!$B$2:$BQ$299,68,FALSE)</f>
        <v>#N/A</v>
      </c>
      <c r="BB123" t="str">
        <f t="shared" si="31"/>
        <v>Посмотрите,_вот_XXXXX._Он_фаршированный?</v>
      </c>
      <c r="BD123" cm="1">
        <f t="array" aca="1" ref="BD123" ca="1">INDEX($L$122:$L$129,(RANK(AT3,$AT$2:$AT$9)))</f>
        <v>2089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VLOOKUP(B124,audio_list_stym!$A$3:$BP$18,45,FALSE)</f>
        <v>17</v>
      </c>
      <c r="F124" t="str">
        <f>VLOOKUP(E124,metki!$A$2:$B$9,2,FALSE)</f>
        <v>экспл_новые_без_названия</v>
      </c>
      <c r="G124" t="str">
        <f t="shared" si="26"/>
        <v>экспл</v>
      </c>
      <c r="H124" t="str">
        <f>VLOOKUP(B124,audio_list_stym!$A$3:$AJ$18,13,FALSE)</f>
        <v>Gac</v>
      </c>
      <c r="I124" t="s">
        <v>690</v>
      </c>
      <c r="J124" t="str">
        <f t="shared" si="27"/>
        <v>Gac_3</v>
      </c>
      <c r="L124">
        <f>VLOOKUP(J124,total_visual_stym!$A$2:$D$129,2,FALSE)</f>
        <v>2091</v>
      </c>
      <c r="M124" t="str">
        <f>VLOOKUP(J124,total_visual_stym!$A$2:$D$129,3,FALSE)</f>
        <v>pics\\Gac_3.jpg</v>
      </c>
      <c r="N124">
        <f>VLOOKUP(J124,total_visual_stym!$A$1:$D$129,4,FALSE)</f>
        <v>211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123</v>
      </c>
      <c r="Z124" t="str">
        <f>IF(G124="экспл",VLOOKUP(J124,quest_экспл!$A$1:$N$129,12,FALSE),IF(G124="импл_",0,0))</f>
        <v>sound\\On_razrezanniy.wav</v>
      </c>
      <c r="AA124" t="str">
        <f>IF(G124="экспл",VLOOKUP(J124,quest_экспл!$A$1:$N$129,14,FALSE),IF(G124="импл_",0,0))</f>
        <v>да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2172</v>
      </c>
      <c r="AD124" t="str">
        <f t="shared" ca="1" si="37"/>
        <v>pics\\dis23.jpg</v>
      </c>
      <c r="AE124" s="22" t="str">
        <f t="array" aca="1" ref="AE124" ca="1">IF(G124="экспл",INDEX(total_visual_stym!$C$146:$C$209,(RANK(total_visual_stym!E204,total_visual_stym!$E$146:$E$209))),0)</f>
        <v>pics\\dis23.jpg</v>
      </c>
      <c r="AF124" s="22" t="str">
        <f t="shared" si="38"/>
        <v/>
      </c>
      <c r="AI124" t="s">
        <v>126</v>
      </c>
      <c r="AO124">
        <f t="shared" ca="1" si="33"/>
        <v>0.15891433284335288</v>
      </c>
      <c r="AP124" t="str">
        <f t="shared" ca="1" si="34"/>
        <v>pics\\Tomat_1.jpg</v>
      </c>
      <c r="AR124" t="str">
        <f t="shared" si="42"/>
        <v/>
      </c>
      <c r="AS124" t="str">
        <f t="shared" si="40"/>
        <v/>
      </c>
      <c r="AT124">
        <f t="shared" ca="1" si="29"/>
        <v>0.38275708537555764</v>
      </c>
      <c r="AU124" t="s">
        <v>697</v>
      </c>
      <c r="AV124" t="str">
        <f t="shared" ca="1" si="30"/>
        <v>sound\\Redkiy_plod.wav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_Он_разрезанный?</v>
      </c>
      <c r="BA124" t="e">
        <f>VLOOKUP(Q124,audio_list_stym!$B$2:$BQ$299,68,FALSE)</f>
        <v>#N/A</v>
      </c>
      <c r="BB124" t="str">
        <f t="shared" si="31"/>
        <v>Вот_XXXXX._Он_разрезанный?</v>
      </c>
      <c r="BD124" cm="1">
        <f t="array" aca="1" ref="BD124" ca="1">INDEX($L$122:$L$129,(RANK(AT4,$AT$2:$AT$9)))</f>
        <v>2093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VLOOKUP(B125,audio_list_stym!$A$3:$BP$18,45,FALSE)</f>
        <v>17</v>
      </c>
      <c r="F125" t="str">
        <f>VLOOKUP(E125,metki!$A$2:$B$9,2,FALSE)</f>
        <v>экспл_новые_без_названия</v>
      </c>
      <c r="G125" t="str">
        <f t="shared" si="26"/>
        <v>экспл</v>
      </c>
      <c r="H125" t="str">
        <f>VLOOKUP(B125,audio_list_stym!$A$3:$AJ$18,13,FALSE)</f>
        <v>Gac</v>
      </c>
      <c r="I125" t="s">
        <v>691</v>
      </c>
      <c r="J125" t="str">
        <f t="shared" si="27"/>
        <v>Gac_4</v>
      </c>
      <c r="L125">
        <f>VLOOKUP(J125,total_visual_stym!$A$2:$D$129,2,FALSE)</f>
        <v>2092</v>
      </c>
      <c r="M125" t="str">
        <f>VLOOKUP(J125,total_visual_stym!$A$2:$D$129,3,FALSE)</f>
        <v>pics\\Gac_4.jpg</v>
      </c>
      <c r="N125">
        <f>VLOOKUP(J125,total_visual_stym!$A$1:$D$129,4,FALSE)</f>
        <v>211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124</v>
      </c>
      <c r="Z125" t="str">
        <f>IF(G125="экспл",VLOOKUP(J125,quest_экспл!$A$1:$N$129,12,FALSE),IF(G125="импл_",0,0))</f>
        <v>sound\\On_s_lepestkami.wav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2224</v>
      </c>
      <c r="AD125" t="str">
        <f t="shared" ca="1" si="37"/>
        <v>pics\\dis29.jpg</v>
      </c>
      <c r="AE125" s="22" t="str">
        <f t="array" aca="1" ref="AE125" ca="1">IF(G125="экспл",INDEX(total_visual_stym!$C$146:$C$209,(RANK(total_visual_stym!E205,total_visual_stym!$E$146:$E$209))),0)</f>
        <v>pics\\dis29.jpg</v>
      </c>
      <c r="AF125" s="22" t="str">
        <f t="shared" si="38"/>
        <v/>
      </c>
      <c r="AI125" t="s">
        <v>127</v>
      </c>
      <c r="AO125">
        <f t="shared" ca="1" si="33"/>
        <v>0.62814545036167713</v>
      </c>
      <c r="AP125" t="str">
        <f t="shared" ca="1" si="34"/>
        <v>pics\\Kokos_5.jpg</v>
      </c>
      <c r="AR125" t="str">
        <f t="shared" si="42"/>
        <v/>
      </c>
      <c r="AS125" t="str">
        <f t="shared" si="40"/>
        <v/>
      </c>
      <c r="AT125">
        <f t="shared" ca="1" si="29"/>
        <v>0.78885126716781806</v>
      </c>
      <c r="AU125" t="s">
        <v>697</v>
      </c>
      <c r="AV125" t="str">
        <f t="shared" ca="1" si="30"/>
        <v>sound\\Noviy_plod.wav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_Он_с_лепестками?</v>
      </c>
      <c r="BA125" t="e">
        <f>VLOOKUP(Q125,audio_list_stym!$B$2:$BQ$299,68,FALSE)</f>
        <v>#N/A</v>
      </c>
      <c r="BB125" t="str">
        <f t="shared" si="31"/>
        <v>Это_XXXXX._Он_с_лепестками?</v>
      </c>
      <c r="BD125" cm="1">
        <f t="array" aca="1" ref="BD125" ca="1">INDEX($L$122:$L$129,(RANK(AT5,$AT$2:$AT$9)))</f>
        <v>2091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VLOOKUP(B126,audio_list_stym!$A$3:$BP$18,45,FALSE)</f>
        <v>17</v>
      </c>
      <c r="F126" t="str">
        <f>VLOOKUP(E126,metki!$A$2:$B$9,2,FALSE)</f>
        <v>экспл_новые_без_названия</v>
      </c>
      <c r="G126" t="str">
        <f t="shared" si="26"/>
        <v>экспл</v>
      </c>
      <c r="H126" t="str">
        <f>VLOOKUP(B126,audio_list_stym!$A$3:$AJ$18,13,FALSE)</f>
        <v>Gac</v>
      </c>
      <c r="I126" t="s">
        <v>692</v>
      </c>
      <c r="J126" t="str">
        <f t="shared" si="27"/>
        <v>Gac_5</v>
      </c>
      <c r="L126">
        <f>VLOOKUP(J126,total_visual_stym!$A$2:$D$129,2,FALSE)</f>
        <v>2093</v>
      </c>
      <c r="M126" t="str">
        <f>VLOOKUP(J126,total_visual_stym!$A$2:$D$129,3,FALSE)</f>
        <v>pics\\Gac_5.jpg</v>
      </c>
      <c r="N126">
        <f>VLOOKUP(J126,total_visual_stym!$A$1:$D$129,4,FALSE)</f>
        <v>211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125</v>
      </c>
      <c r="Z126" t="str">
        <f>IF(G126="экспл",VLOOKUP(J126,quest_экспл!$A$1:$N$129,12,FALSE),IF(G126="импл_",0,0))</f>
        <v>sound\\Kolyuchiy_li_on.wav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2231</v>
      </c>
      <c r="AD126" t="str">
        <f t="shared" ca="1" si="37"/>
        <v>pics\\dis12.jpg</v>
      </c>
      <c r="AE126" s="22" t="str">
        <f t="array" aca="1" ref="AE126" ca="1">IF(G126="экспл",INDEX(total_visual_stym!$C$146:$C$209,(RANK(total_visual_stym!E206,total_visual_stym!$E$146:$E$209))),0)</f>
        <v>pics\\dis12.jpg</v>
      </c>
      <c r="AF126" s="22" t="str">
        <f t="shared" si="38"/>
        <v/>
      </c>
      <c r="AI126" t="s">
        <v>128</v>
      </c>
      <c r="AO126">
        <f t="shared" ca="1" si="33"/>
        <v>0.66892944365982032</v>
      </c>
      <c r="AP126" t="str">
        <f t="shared" ca="1" si="34"/>
        <v>pics\\Goroh_8.jpg</v>
      </c>
      <c r="AR126" t="str">
        <f t="shared" si="42"/>
        <v/>
      </c>
      <c r="AS126" t="str">
        <f t="shared" si="40"/>
        <v/>
      </c>
      <c r="AT126">
        <f t="shared" ca="1" si="29"/>
        <v>0.4594005626985469</v>
      </c>
      <c r="AU126" t="s">
        <v>697</v>
      </c>
      <c r="AV126" t="str">
        <f t="shared" ca="1" si="30"/>
        <v>sound\\Redkiy_plod.wav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_Колючий_ли_он?</v>
      </c>
      <c r="BA126" t="e">
        <f>VLOOKUP(Q126,audio_list_stym!$B$2:$BQ$299,68,FALSE)</f>
        <v>#N/A</v>
      </c>
      <c r="BB126" t="str">
        <f t="shared" si="31"/>
        <v>На_картинке_XXXXX._Колючий_ли_он?</v>
      </c>
      <c r="BD126" cm="1">
        <f t="array" aca="1" ref="BD126" ca="1">INDEX($L$122:$L$129,(RANK(AT6,$AT$2:$AT$9)))</f>
        <v>2094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VLOOKUP(B127,audio_list_stym!$A$3:$BP$18,45,FALSE)</f>
        <v>17</v>
      </c>
      <c r="F127" t="str">
        <f>VLOOKUP(E127,metki!$A$2:$B$9,2,FALSE)</f>
        <v>экспл_новые_без_названия</v>
      </c>
      <c r="G127" t="str">
        <f t="shared" si="26"/>
        <v>экспл</v>
      </c>
      <c r="H127" t="str">
        <f>VLOOKUP(B127,audio_list_stym!$A$3:$AJ$18,13,FALSE)</f>
        <v>Gac</v>
      </c>
      <c r="I127" t="s">
        <v>693</v>
      </c>
      <c r="J127" t="str">
        <f t="shared" si="27"/>
        <v>Gac_6</v>
      </c>
      <c r="L127">
        <f>VLOOKUP(J127,total_visual_stym!$A$2:$D$129,2,FALSE)</f>
        <v>2094</v>
      </c>
      <c r="M127" t="str">
        <f>VLOOKUP(J127,total_visual_stym!$A$2:$D$129,3,FALSE)</f>
        <v>pics\\Gac_6.jpg</v>
      </c>
      <c r="N127">
        <f>VLOOKUP(J127,total_visual_stym!$A$1:$D$129,4,FALSE)</f>
        <v>211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126</v>
      </c>
      <c r="Z127" t="str">
        <f>IF(G127="экспл",VLOOKUP(J127,quest_экспл!$A$1:$N$129,12,FALSE),IF(G127="импл_",0,0))</f>
        <v>sound\\Oranzheviy_li_on.wav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2169</v>
      </c>
      <c r="AD127" t="str">
        <f t="shared" ca="1" si="37"/>
        <v>pics\\dis6.jpg</v>
      </c>
      <c r="AE127" s="22" t="str">
        <f t="array" aca="1" ref="AE127" ca="1">IF(G127="экспл",INDEX(total_visual_stym!$C$146:$C$209,(RANK(total_visual_stym!E207,total_visual_stym!$E$146:$E$209))),0)</f>
        <v>pics\\dis6.jpg</v>
      </c>
      <c r="AF127" s="22" t="str">
        <f t="shared" si="38"/>
        <v/>
      </c>
      <c r="AI127" t="s">
        <v>129</v>
      </c>
      <c r="AO127">
        <f t="shared" ca="1" si="33"/>
        <v>0.39441463046075187</v>
      </c>
      <c r="AP127" t="str">
        <f t="shared" ca="1" si="34"/>
        <v>pics\\Peper_2.jpg</v>
      </c>
      <c r="AR127" t="str">
        <f t="shared" si="42"/>
        <v/>
      </c>
      <c r="AS127" t="str">
        <f t="shared" si="40"/>
        <v/>
      </c>
      <c r="AT127">
        <f t="shared" ca="1" si="29"/>
        <v>0.9164528480814671</v>
      </c>
      <c r="AU127" t="s">
        <v>697</v>
      </c>
      <c r="AV127" t="str">
        <f t="shared" ca="1" si="30"/>
        <v>sound\\Noviy_plod.wav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_Оранжевый_ли_он?</v>
      </c>
      <c r="BA127" t="e">
        <f>VLOOKUP(Q127,audio_list_stym!$B$2:$BQ$299,68,FALSE)</f>
        <v>#N/A</v>
      </c>
      <c r="BB127" t="str">
        <f t="shared" si="31"/>
        <v>На_мониторе_XXXXX._Оранжевый_ли_он?</v>
      </c>
      <c r="BD127" cm="1">
        <f t="array" aca="1" ref="BD127" ca="1">INDEX($L$122:$L$129,(RANK(AT7,$AT$2:$AT$9)))</f>
        <v>2096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VLOOKUP(B128,audio_list_stym!$A$3:$BP$18,45,FALSE)</f>
        <v>17</v>
      </c>
      <c r="F128" t="str">
        <f>VLOOKUP(E128,metki!$A$2:$B$9,2,FALSE)</f>
        <v>экспл_новые_без_названия</v>
      </c>
      <c r="G128" t="str">
        <f t="shared" si="26"/>
        <v>экспл</v>
      </c>
      <c r="H128" t="str">
        <f>VLOOKUP(B128,audio_list_stym!$A$3:$AJ$18,13,FALSE)</f>
        <v>Gac</v>
      </c>
      <c r="I128" t="s">
        <v>694</v>
      </c>
      <c r="J128" t="str">
        <f t="shared" si="27"/>
        <v>Gac_7</v>
      </c>
      <c r="L128">
        <f>VLOOKUP(J128,total_visual_stym!$A$2:$D$129,2,FALSE)</f>
        <v>2095</v>
      </c>
      <c r="M128" t="str">
        <f>VLOOKUP(J128,total_visual_stym!$A$2:$D$129,3,FALSE)</f>
        <v>pics\\Gac_7.jpg</v>
      </c>
      <c r="N128">
        <f>VLOOKUP(J128,total_visual_stym!$A$1:$D$129,4,FALSE)</f>
        <v>211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127</v>
      </c>
      <c r="Z128" t="str">
        <f>IF(G128="экспл",VLOOKUP(J128,quest_экспл!$A$1:$N$129,12,FALSE),IF(G128="импл_",0,0))</f>
        <v>sound\\On_zernistiy.wav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2208</v>
      </c>
      <c r="AD128" t="str">
        <f t="shared" ca="1" si="37"/>
        <v>pics\\dis45.jpg</v>
      </c>
      <c r="AE128" s="22" t="str">
        <f t="array" aca="1" ref="AE128" ca="1">IF(G128="экспл",INDEX(total_visual_stym!$C$146:$C$209,(RANK(total_visual_stym!E208,total_visual_stym!$E$146:$E$209))),0)</f>
        <v>pics\\dis45.jpg</v>
      </c>
      <c r="AF128" s="22" t="str">
        <f t="shared" si="38"/>
        <v/>
      </c>
      <c r="AI128" t="s">
        <v>130</v>
      </c>
      <c r="AO128">
        <f t="shared" ca="1" si="33"/>
        <v>0.35071633241683786</v>
      </c>
      <c r="AP128" t="str">
        <f t="shared" ca="1" si="34"/>
        <v>pics\\Peper_5.jpg</v>
      </c>
      <c r="AR128" t="str">
        <f t="shared" si="42"/>
        <v/>
      </c>
      <c r="AS128" t="str">
        <f t="shared" si="40"/>
        <v/>
      </c>
      <c r="AT128">
        <f t="shared" ca="1" si="29"/>
        <v>0.70586746042640958</v>
      </c>
      <c r="AU128" t="s">
        <v>697</v>
      </c>
      <c r="AV128" t="str">
        <f t="shared" ca="1" si="30"/>
        <v>sound\\Noviy_plod.wav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_Он_зернистый?</v>
      </c>
      <c r="BA128" t="e">
        <f>VLOOKUP(Q128,audio_list_stym!$B$2:$BQ$299,68,FALSE)</f>
        <v>#N/A</v>
      </c>
      <c r="BB128" t="str">
        <f t="shared" si="31"/>
        <v>Перед_Вами_XXXXX._Он_зернистый?</v>
      </c>
      <c r="BD128" cm="1">
        <f t="array" aca="1" ref="BD128" ca="1">INDEX($L$122:$L$129,(RANK(AT8,$AT$2:$AT$9)))</f>
        <v>2092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VLOOKUP(B129,audio_list_stym!$A$3:$BP$18,45,FALSE)</f>
        <v>17</v>
      </c>
      <c r="F129" t="str">
        <f>VLOOKUP(E129,metki!$A$2:$B$9,2,FALSE)</f>
        <v>экспл_новые_без_названия</v>
      </c>
      <c r="G129" t="str">
        <f t="shared" si="26"/>
        <v>экспл</v>
      </c>
      <c r="H129" t="str">
        <f>VLOOKUP(B129,audio_list_stym!$A$3:$AJ$18,13,FALSE)</f>
        <v>Gac</v>
      </c>
      <c r="I129" t="s">
        <v>695</v>
      </c>
      <c r="J129" t="str">
        <f t="shared" si="27"/>
        <v>Gac_8</v>
      </c>
      <c r="L129">
        <f>VLOOKUP(J129,total_visual_stym!$A$2:$D$129,2,FALSE)</f>
        <v>2096</v>
      </c>
      <c r="M129" t="str">
        <f>VLOOKUP(J129,total_visual_stym!$A$2:$D$129,3,FALSE)</f>
        <v>pics\\Gac_8.jpg</v>
      </c>
      <c r="N129">
        <f>VLOOKUP(J129,total_visual_stym!$A$1:$D$129,4,FALSE)</f>
        <v>211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128</v>
      </c>
      <c r="Z129" t="str">
        <f>IF(G129="экспл",VLOOKUP(J129,quest_экспл!$A$1:$N$129,12,FALSE),IF(G129="импл_",0,0))</f>
        <v>sound\\Okruglya_li_on.wav</v>
      </c>
      <c r="AA129" t="str">
        <f>IF(G129="экспл",VLOOKUP(J129,quest_экспл!$A$1:$N$129,14,FALSE),IF(G129="импл_",0,0))</f>
        <v>да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2223</v>
      </c>
      <c r="AD129" t="str">
        <f t="shared" ca="1" si="37"/>
        <v>pics\\dis15.jpg</v>
      </c>
      <c r="AE129" s="22" t="str">
        <f t="array" aca="1" ref="AE129" ca="1">IF(G129="экспл",INDEX(total_visual_stym!$C$146:$C$209,(RANK(total_visual_stym!E209,total_visual_stym!$E$146:$E$209))),0)</f>
        <v>pics\\dis15.jpg</v>
      </c>
      <c r="AF129" s="22" t="str">
        <f t="shared" si="38"/>
        <v/>
      </c>
      <c r="AI129" t="s">
        <v>131</v>
      </c>
      <c r="AO129">
        <f t="shared" ca="1" si="33"/>
        <v>0.69762606499544111</v>
      </c>
      <c r="AP129" t="str">
        <f t="shared" ca="1" si="34"/>
        <v>pics\\Goroh_6.jpg</v>
      </c>
      <c r="AR129" t="str">
        <f t="shared" si="42"/>
        <v/>
      </c>
      <c r="AS129" t="str">
        <f t="shared" si="40"/>
        <v/>
      </c>
      <c r="AT129">
        <f t="shared" ca="1" si="29"/>
        <v>4.046933774880046E-2</v>
      </c>
      <c r="AU129" t="s">
        <v>697</v>
      </c>
      <c r="AV129" t="str">
        <f t="shared" ca="1" si="30"/>
        <v>sound\\Redkiy_plod.wav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_Округлый_ли_он?</v>
      </c>
      <c r="BA129" t="e">
        <f>VLOOKUP(Q129,audio_list_stym!$B$2:$BQ$299,68,FALSE)</f>
        <v>#N/A</v>
      </c>
      <c r="BB129" t="str">
        <f t="shared" si="31"/>
        <v>Вы_видите_XXXXX._Округлый_ли_он?</v>
      </c>
      <c r="BD129" cm="1">
        <f t="array" aca="1" ref="BD129" ca="1">INDEX($L$122:$L$129,(RANK(AT9,$AT$2:$AT$9)))</f>
        <v>2090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900-000000000000}"/>
  <pageMargins left="0.7" right="0.7" top="0.75" bottom="0.75" header="0.3" footer="0.3"/>
  <pageSetup paperSize="9" orientation="portrait" horizontalDpi="4294967293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H161"/>
  <sheetViews>
    <sheetView topLeftCell="AV1" zoomScale="57" zoomScaleNormal="57" zoomScaleSheetLayoutView="40" workbookViewId="0">
      <selection activeCell="BC1" sqref="BC1:BH1048576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VLOOKUP(B2,audio_list_stym!$A$3:$BP$18,46,FALSE)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VLOOKUP(B2,audio_list_stym!$A$3:$AJ$18,14,FALSE)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pics\\dis41.jpg</v>
      </c>
      <c r="AF2" s="22" t="str">
        <f t="shared" ref="AF2:AF1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6.5037803103318081E-2</v>
      </c>
      <c r="AP2" t="str">
        <f t="shared" ref="AP2:AP25" ca="1" si="7">INDEX($AM$2:$AM$25,(RANK(AO2,$AO$2:$AO$25)))</f>
        <v>pics\\Injir_6.jpg</v>
      </c>
      <c r="AQ2" t="str">
        <f ca="1">INDEX($AN$2:$AN$25,(RANK(AO2,$AO$2:$AO$25)))</f>
        <v>pics\\Tikva_6.jpg</v>
      </c>
      <c r="AT2">
        <f t="shared" ref="AT2:AT65" ca="1" si="8">RAND()</f>
        <v>0.53055627577720066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10">IF(G2="экспл",AY2&amp;AX2&amp;"."&amp;AZ2,IF(G2="импл_",BA2&amp;AX2&amp;"?"))</f>
        <v>На_экране_ТОМАТ._Целый_ли_он?</v>
      </c>
      <c r="BC2">
        <f>A2</f>
        <v>1201</v>
      </c>
      <c r="BD2" cm="1">
        <f t="array" aca="1" ref="BD2" ca="1">INDEX($L$2:$L$9,(RANK(AT2,$AT$2:$AT$9)))</f>
        <v>2061</v>
      </c>
      <c r="BE2" cm="1">
        <f t="array" aca="1" ref="BE2" ca="1">INDEX(BD10:BD25,(RANK(AT2,$AT$2:$AT$16)))</f>
        <v>2029</v>
      </c>
      <c r="BF2" cm="1">
        <f t="array" aca="1" ref="BF2" ca="1">INDEX(BD26:BD49,(RANK(AT2,$AT$2:$AT$16)))</f>
        <v>2045</v>
      </c>
      <c r="BG2" cm="1">
        <f t="array" aca="1" ref="BG2" ca="1">INDEX(BD50:BD65,(RANK(AT2,$AT$2:$AT$16)))</f>
        <v>2021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VLOOKUP(B3,audio_list_stym!$A$3:$BP$18,46,FALSE)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VLOOKUP(B3,audio_list_stym!$A$3:$AJ$18,14,FALSE)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2181</v>
      </c>
      <c r="AD3" t="str">
        <f t="shared" ref="AD3:AD66" ca="1" si="11">IF(ISTEXT(AE3),AE3,IF(ISTEXT(AF3),AF3,""))</f>
        <v>pics\\dis24.jpg</v>
      </c>
      <c r="AE3" s="22" t="str">
        <f t="array" aca="1" ref="AE3" ca="1">IF(G3="экспл",INDEX(total_visual_stym!$C$146:$C$209,(RANK(total_visual_stym!E147,total_visual_stym!$E$146:$E$209))),0)</f>
        <v>pics\\dis24.jpg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2">RAND()</f>
        <v>0.71856471042366121</v>
      </c>
      <c r="AP3" t="str">
        <f t="shared" ca="1" si="7"/>
        <v>pics\\Kokos_7.jpg</v>
      </c>
      <c r="AQ3" t="str">
        <f t="shared" ref="AQ3:AQ25" ca="1" si="13">INDEX($AN$2:$AN$25,(RANK(AO3,$AO$2:$AO$25)))</f>
        <v>pics\\Tomat_7.jpg</v>
      </c>
      <c r="AT3">
        <f t="shared" ca="1" si="8"/>
        <v>0.70945527569642453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10"/>
        <v>Посмотрите,_вот_ТОМАТ._Мясистый_ли_он?</v>
      </c>
      <c r="BD3" cm="1">
        <f t="array" aca="1" ref="BD3" ca="1">INDEX($L$2:$L$9,(RANK(AT3,$AT$2:$AT$9)))</f>
        <v>2059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VLOOKUP(B4,audio_list_stym!$A$3:$BP$18,46,FALSE)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VLOOKUP(B4,audio_list_stym!$A$3:$AJ$18,14,FALSE)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2171</v>
      </c>
      <c r="AD4" t="str">
        <f t="shared" ca="1" si="11"/>
        <v>pics\\dis22.jpg</v>
      </c>
      <c r="AE4" s="22" t="str">
        <f t="array" aca="1" ref="AE4" ca="1">IF(G4="экспл",INDEX(total_visual_stym!$C$146:$C$209,(RANK(total_visual_stym!E148,total_visual_stym!$E$146:$E$209))),0)</f>
        <v>pics\\dis22.jpg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2"/>
        <v>0.97770403450119059</v>
      </c>
      <c r="AP4" t="str">
        <f t="shared" ca="1" si="7"/>
        <v>pics\\Kokos_2.jpg</v>
      </c>
      <c r="AQ4" t="str">
        <f t="shared" ca="1" si="13"/>
        <v>pics\\Tomat_2.jpg</v>
      </c>
      <c r="AT4">
        <f t="shared" ca="1" si="8"/>
        <v>0.69200271436596383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10"/>
        <v>Вот_ТОМАТ._Горький_ли_он?</v>
      </c>
      <c r="BD4" cm="1">
        <f t="array" aca="1" ref="BD4" ca="1">INDEX($L$2:$L$9,(RANK(AT4,$AT$2:$AT$9)))</f>
        <v>2060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VLOOKUP(B5,audio_list_stym!$A$3:$BP$18,46,FALSE)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VLOOKUP(B5,audio_list_stym!$A$3:$AJ$18,14,FALSE)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2184</v>
      </c>
      <c r="AD5" t="str">
        <f t="shared" ca="1" si="11"/>
        <v>pics\\dis19.jpg</v>
      </c>
      <c r="AE5" s="22" t="str">
        <f t="array" aca="1" ref="AE5" ca="1">IF(G5="экспл",INDEX(total_visual_stym!$C$146:$C$209,(RANK(total_visual_stym!E149,total_visual_stym!$E$146:$E$209))),0)</f>
        <v>pics\\dis19.jpg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2"/>
        <v>0.18416624544023208</v>
      </c>
      <c r="AP5" t="str">
        <f t="shared" ca="1" si="7"/>
        <v>pics\\Injir_2.jpg</v>
      </c>
      <c r="AQ5" t="str">
        <f t="shared" ca="1" si="13"/>
        <v>pics\\Tikva_2.jpg</v>
      </c>
      <c r="AT5">
        <f t="shared" ca="1" si="8"/>
        <v>0.99816658857563034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10"/>
        <v>Это_ТОМАТ._Он_яркий?</v>
      </c>
      <c r="BD5" cm="1">
        <f t="array" aca="1" ref="BD5" ca="1">INDEX($L$2:$L$9,(RANK(AT5,$AT$2:$AT$9)))</f>
        <v>2057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VLOOKUP(B6,audio_list_stym!$A$3:$BP$18,46,FALSE)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VLOOKUP(B6,audio_list_stym!$A$3:$AJ$18,14,FALSE)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2183</v>
      </c>
      <c r="AD6" t="str">
        <f t="shared" ca="1" si="11"/>
        <v>pics\\dis18.jpg</v>
      </c>
      <c r="AE6" s="22" t="str">
        <f t="array" aca="1" ref="AE6" ca="1">IF(G6="экспл",INDEX(total_visual_stym!$C$146:$C$209,(RANK(total_visual_stym!E150,total_visual_stym!$E$146:$E$209))),0)</f>
        <v>pics\\dis18.jpg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2"/>
        <v>0.79331954857994746</v>
      </c>
      <c r="AP6" t="str">
        <f t="shared" ca="1" si="7"/>
        <v>pics\\Kokos_5.jpg</v>
      </c>
      <c r="AQ6" t="str">
        <f t="shared" ca="1" si="13"/>
        <v>pics\\Tomat_5.jpg</v>
      </c>
      <c r="AT6">
        <f t="shared" ca="1" si="8"/>
        <v>0.40670551997798832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10"/>
        <v>На_картинке_ТОМАТ._Он_острый?</v>
      </c>
      <c r="BD6" cm="1">
        <f t="array" aca="1" ref="BD6" ca="1">INDEX($L$2:$L$9,(RANK(AT6,$AT$2:$AT$9)))</f>
        <v>2063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VLOOKUP(B7,audio_list_stym!$A$3:$BP$18,46,FALSE)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VLOOKUP(B7,audio_list_stym!$A$3:$AJ$18,14,FALSE)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2173</v>
      </c>
      <c r="AD7" t="str">
        <f t="shared" ca="1" si="11"/>
        <v>pics\\dis37.jpg</v>
      </c>
      <c r="AE7" s="22" t="str">
        <f t="array" aca="1" ref="AE7" ca="1">IF(G7="экспл",INDEX(total_visual_stym!$C$146:$C$209,(RANK(total_visual_stym!E151,total_visual_stym!$E$146:$E$209))),0)</f>
        <v>pics\\dis37.jpg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2"/>
        <v>0.55448676897589066</v>
      </c>
      <c r="AP7" t="str">
        <f t="shared" ca="1" si="7"/>
        <v>pics\\Finik_2.jpg</v>
      </c>
      <c r="AQ7" t="str">
        <f t="shared" ca="1" si="13"/>
        <v>pics\\Peper_2.jpg</v>
      </c>
      <c r="AT7">
        <f t="shared" ca="1" si="8"/>
        <v>0.17476801060438829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10"/>
        <v>На_мониторе_ТОМАТ._Он_спелый?</v>
      </c>
      <c r="BD7" cm="1">
        <f t="array" aca="1" ref="BD7" ca="1">INDEX($L$2:$L$9,(RANK(AT7,$AT$2:$AT$9)))</f>
        <v>2064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VLOOKUP(B8,audio_list_stym!$A$3:$BP$18,46,FALSE)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VLOOKUP(B8,audio_list_stym!$A$3:$AJ$18,14,FALSE)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2225</v>
      </c>
      <c r="AD8" t="str">
        <f t="shared" ca="1" si="11"/>
        <v>pics\\dis9.jpg</v>
      </c>
      <c r="AE8" s="22" t="str">
        <f t="array" aca="1" ref="AE8" ca="1">IF(G8="экспл",INDEX(total_visual_stym!$C$146:$C$209,(RANK(total_visual_stym!E152,total_visual_stym!$E$146:$E$209))),0)</f>
        <v>pics\\dis9.jpg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2"/>
        <v>0.38466995583850883</v>
      </c>
      <c r="AP8" t="str">
        <f t="shared" ca="1" si="7"/>
        <v>pics\\Finik_5.jpg</v>
      </c>
      <c r="AQ8" t="str">
        <f t="shared" ca="1" si="13"/>
        <v>pics\\Peper_5.jpg</v>
      </c>
      <c r="AT8">
        <f t="shared" ca="1" si="8"/>
        <v>0.76492251064832928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10"/>
        <v>Перед_Вами_ТОМАТ._Он_серый?</v>
      </c>
      <c r="BD8" cm="1">
        <f t="array" aca="1" ref="BD8" ca="1">INDEX($L$2:$L$9,(RANK(AT8,$AT$2:$AT$9)))</f>
        <v>2058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VLOOKUP(B9,audio_list_stym!$A$3:$BP$18,46,FALSE)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VLOOKUP(B9,audio_list_stym!$A$3:$AJ$18,14,FALSE)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2194</v>
      </c>
      <c r="AD9" t="str">
        <f t="shared" ca="1" si="11"/>
        <v>pics\\dis55.jpg</v>
      </c>
      <c r="AE9" s="22" t="str">
        <f t="array" aca="1" ref="AE9" ca="1">IF(G9="экспл",INDEX(total_visual_stym!$C$146:$C$209,(RANK(total_visual_stym!E153,total_visual_stym!$E$146:$E$209))),0)</f>
        <v>pics\\dis55.jpg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2"/>
        <v>0.95487171382038927</v>
      </c>
      <c r="AP9" t="str">
        <f t="shared" ca="1" si="7"/>
        <v>pics\\Kokos_3.jpg</v>
      </c>
      <c r="AQ9" t="str">
        <f t="shared" ca="1" si="13"/>
        <v>pics\\Tomat_3.jpg</v>
      </c>
      <c r="AT9">
        <f t="shared" ca="1" si="8"/>
        <v>0.40972050908185487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10"/>
        <v>Вы_видите_ТОМАТ._Вязкий_ли_он?</v>
      </c>
      <c r="BD9" cm="1">
        <f t="array" aca="1" ref="BD9" ca="1">INDEX($L$2:$L$9,(RANK(AT9,$AT$2:$AT$9)))</f>
        <v>2062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VLOOKUP(B10,audio_list_stym!$A$3:$BP$18,46,FALSE)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VLOOKUP(B10,audio_list_stym!$A$3:$AJ$18,14,FALSE)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2048</v>
      </c>
      <c r="AD10" t="str">
        <f t="shared" ca="1" si="11"/>
        <v>pics\\Peper_8.jpg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pics\\Peper_8.jpg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2"/>
        <v>0.32178989769737343</v>
      </c>
      <c r="AP10" t="str">
        <f t="shared" ca="1" si="7"/>
        <v>pics\\Finik_8.jpg</v>
      </c>
      <c r="AQ10" t="str">
        <f t="shared" ca="1" si="13"/>
        <v>pics\\Peper_8.jpg</v>
      </c>
      <c r="AS10" t="str">
        <f t="shared" ref="AS10:AS17" ca="1" si="15">IF(AH10="sound\\Tropic",AQ10,"")</f>
        <v>pics\\Peper_8.jpg</v>
      </c>
      <c r="AT10">
        <f t="shared" ca="1" si="8"/>
        <v>0.74905390158066876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10"/>
        <v>_Старый_ли_XXXXX?</v>
      </c>
      <c r="BC10">
        <f>A10</f>
        <v>1202</v>
      </c>
      <c r="BD10" cm="1">
        <f t="array" aca="1" ref="BD10" ca="1">INDEX($L$10:$L$17,(RANK(AT2,$AT$2:$AT$9)))</f>
        <v>2037</v>
      </c>
      <c r="BE10" cm="1">
        <f t="array" aca="1" ref="BE10" ca="1">INDEX(BD2:BD9,(RANK(AT3,$AT$2:$AT$9)))</f>
        <v>2060</v>
      </c>
      <c r="BF10" cm="1">
        <f t="array" aca="1" ref="BF10" ca="1">INDEX(BD18:BD33,(RANK(AT3,$AT$2:$AT$16)))</f>
        <v>2032</v>
      </c>
      <c r="BG10" cm="1">
        <f t="array" aca="1" ref="BG10" ca="1">INDEX(BD34:BD65,(RANK(AT3,$AT$2:$AT$16)))</f>
        <v>2048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VLOOKUP(B11,audio_list_stym!$A$3:$BP$18,46,FALSE)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VLOOKUP(B11,audio_list_stym!$A$3:$AJ$18,14,FALSE)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2167</v>
      </c>
      <c r="AD11" t="str">
        <f t="shared" ca="1" si="11"/>
        <v>pics\\Tikva_7.jpg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pics\\Tikva_7.jpg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5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2"/>
        <v>3.9654508209697403E-2</v>
      </c>
      <c r="AP11" t="str">
        <f t="shared" ca="1" si="7"/>
        <v>pics\\Injir_7.jpg</v>
      </c>
      <c r="AQ11" t="str">
        <f t="shared" ca="1" si="13"/>
        <v>pics\\Tikva_7.jpg</v>
      </c>
      <c r="AS11" t="str">
        <f t="shared" ca="1" si="15"/>
        <v>pics\\Tikva_7.jpg</v>
      </c>
      <c r="AT11">
        <f t="shared" ca="1" si="8"/>
        <v>0.17050538275150617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10"/>
        <v>_Фиолетовый_ли_XXXXX?</v>
      </c>
      <c r="BD11" cm="1">
        <f t="array" aca="1" ref="BD11" ca="1">INDEX($L$10:$L$17,(RANK(AT3,$AT$2:$AT$9)))</f>
        <v>2035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VLOOKUP(B12,audio_list_stym!$A$3:$BP$18,46,FALSE)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VLOOKUP(B12,audio_list_stym!$A$3:$AJ$18,14,FALSE)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2164</v>
      </c>
      <c r="AD12" t="str">
        <f t="shared" ca="1" si="11"/>
        <v>pics\\Tikva_4.jpg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pics\\Tikva_4.jpg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5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2"/>
        <v>0.13676557973610393</v>
      </c>
      <c r="AP12" t="str">
        <f t="shared" ca="1" si="7"/>
        <v>pics\\Injir_4.jpg</v>
      </c>
      <c r="AQ12" t="str">
        <f t="shared" ca="1" si="13"/>
        <v>pics\\Tikva_4.jpg</v>
      </c>
      <c r="AS12" t="str">
        <f t="shared" ca="1" si="15"/>
        <v>pics\\Tikva_4.jpg</v>
      </c>
      <c r="AT12">
        <f t="shared" ca="1" si="8"/>
        <v>0.3323448982144287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10"/>
        <v>_С_цедрой_ли_XXXXX?</v>
      </c>
      <c r="BD12" cm="1">
        <f t="array" aca="1" ref="BD12" ca="1">INDEX($L$10:$L$17,(RANK(AT4,$AT$2:$AT$9)))</f>
        <v>2036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VLOOKUP(B13,audio_list_stym!$A$3:$BP$18,46,FALSE)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VLOOKUP(B13,audio_list_stym!$A$3:$AJ$18,14,FALSE)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2064</v>
      </c>
      <c r="AD13" t="str">
        <f t="shared" ca="1" si="11"/>
        <v>pics\\Tomat_8.jpg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pics\\Tomat_8.jpg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5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2"/>
        <v>0.66807103821426872</v>
      </c>
      <c r="AP13" t="str">
        <f t="shared" ca="1" si="7"/>
        <v>pics\\Kokos_8.jpg</v>
      </c>
      <c r="AQ13" t="str">
        <f t="shared" ca="1" si="13"/>
        <v>pics\\Tomat_8.jpg</v>
      </c>
      <c r="AS13" t="str">
        <f t="shared" ca="1" si="15"/>
        <v>pics\\Tomat_8.jpg</v>
      </c>
      <c r="AT13">
        <f t="shared" ca="1" si="8"/>
        <v>0.90180776082025471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10"/>
        <v>_Кислый_ли_XXXXX?</v>
      </c>
      <c r="BD13" cm="1">
        <f t="array" aca="1" ref="BD13" ca="1">INDEX($L$10:$L$17,(RANK(AT5,$AT$2:$AT$9)))</f>
        <v>2033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VLOOKUP(B14,audio_list_stym!$A$3:$BP$18,46,FALSE)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VLOOKUP(B14,audio_list_stym!$A$3:$AJ$18,14,FALSE)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2044</v>
      </c>
      <c r="AD14" t="str">
        <f t="shared" ca="1" si="11"/>
        <v>pics\\Peper_4.jpg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pics\\Peper_4.jpg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5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2"/>
        <v>0.49610650740129136</v>
      </c>
      <c r="AP14" t="str">
        <f t="shared" ca="1" si="7"/>
        <v>pics\\Finik_4.jpg</v>
      </c>
      <c r="AQ14" t="str">
        <f t="shared" ca="1" si="13"/>
        <v>pics\\Peper_4.jpg</v>
      </c>
      <c r="AS14" t="str">
        <f t="shared" ca="1" si="15"/>
        <v>pics\\Peper_4.jpg</v>
      </c>
      <c r="AT14">
        <f t="shared" ca="1" si="8"/>
        <v>0.71880588830070713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10"/>
        <v>_Сочный_ли_XXXXX?</v>
      </c>
      <c r="BD14" cm="1">
        <f t="array" aca="1" ref="BD14" ca="1">INDEX($L$10:$L$17,(RANK(AT6,$AT$2:$AT$9)))</f>
        <v>2039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VLOOKUP(B15,audio_list_stym!$A$3:$BP$18,46,FALSE)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VLOOKUP(B15,audio_list_stym!$A$3:$AJ$18,14,FALSE)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2062</v>
      </c>
      <c r="AD15" t="str">
        <f t="shared" ca="1" si="11"/>
        <v>pics\\Tomat_6.jpg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pics\\Tomat_6.jpg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5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2"/>
        <v>0.7456329091508308</v>
      </c>
      <c r="AP15" t="str">
        <f t="shared" ca="1" si="7"/>
        <v>pics\\Kokos_6.jpg</v>
      </c>
      <c r="AQ15" t="str">
        <f t="shared" ca="1" si="13"/>
        <v>pics\\Tomat_6.jpg</v>
      </c>
      <c r="AS15" t="str">
        <f t="shared" ca="1" si="15"/>
        <v>pics\\Tomat_6.jpg</v>
      </c>
      <c r="AT15">
        <f t="shared" ca="1" si="8"/>
        <v>0.68183259469800839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10"/>
        <v>_Длинный_ли_XXXXX?</v>
      </c>
      <c r="BD15" cm="1">
        <f t="array" aca="1" ref="BD15" ca="1">INDEX($L$10:$L$17,(RANK(AT7,$AT$2:$AT$9)))</f>
        <v>2040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VLOOKUP(B16,audio_list_stym!$A$3:$BP$18,46,FALSE)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VLOOKUP(B16,audio_list_stym!$A$3:$AJ$18,14,FALSE)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2060</v>
      </c>
      <c r="AD16" t="str">
        <f t="shared" ca="1" si="11"/>
        <v>pics\\Tomat_4.jpg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pics\\Tomat_4.jpg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5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2"/>
        <v>0.89764601594948346</v>
      </c>
      <c r="AP16" t="str">
        <f t="shared" ca="1" si="7"/>
        <v>pics\\Kokos_4.jpg</v>
      </c>
      <c r="AQ16" t="str">
        <f t="shared" ca="1" si="13"/>
        <v>pics\\Tomat_4.jpg</v>
      </c>
      <c r="AS16" t="str">
        <f t="shared" ca="1" si="15"/>
        <v>pics\\Tomat_4.jpg</v>
      </c>
      <c r="AT16">
        <f t="shared" ca="1" si="8"/>
        <v>0.38197030667837317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sound\\Redkiy_plod.wav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10"/>
        <v>_Упругий_ли_XXXXX?</v>
      </c>
      <c r="BD16" cm="1">
        <f t="array" aca="1" ref="BD16" ca="1">INDEX($L$10:$L$17,(RANK(AT8,$AT$2:$AT$9)))</f>
        <v>2034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VLOOKUP(B17,audio_list_stym!$A$3:$BP$18,46,FALSE)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VLOOKUP(B17,audio_list_stym!$A$3:$AJ$18,14,FALSE)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2046</v>
      </c>
      <c r="AD17" t="str">
        <f t="shared" ca="1" si="11"/>
        <v>pics\\Peper_6.jpg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pics\\Peper_6.jpg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5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2"/>
        <v>0.36795347282891822</v>
      </c>
      <c r="AP17" t="str">
        <f t="shared" ca="1" si="7"/>
        <v>pics\\Finik_6.jpg</v>
      </c>
      <c r="AQ17" t="str">
        <f t="shared" ca="1" si="13"/>
        <v>pics\\Peper_6.jpg</v>
      </c>
      <c r="AS17" t="str">
        <f t="shared" ca="1" si="15"/>
        <v>pics\\Peper_6.jpg</v>
      </c>
      <c r="AT17">
        <f t="shared" ca="1" si="8"/>
        <v>0.6843898557458088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sound\\Noviy_plod.wav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10"/>
        <v>_Без_кожуры_ли_XXXXX?</v>
      </c>
      <c r="BD17" cm="1">
        <f t="array" aca="1" ref="BD17" ca="1">INDEX($L$10:$L$17,(RANK(AT9,$AT$2:$AT$9)))</f>
        <v>2038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VLOOKUP(B18,audio_list_stym!$A$3:$BP$18,46,FALSE)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VLOOKUP(B18,audio_list_stym!$A$3:$AJ$18,14,FALSE)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2232</v>
      </c>
      <c r="AD18" t="str">
        <f t="shared" ca="1" si="11"/>
        <v>pics\\dis13.jpg</v>
      </c>
      <c r="AE18" s="22" t="str">
        <f t="array" aca="1" ref="AE18" ca="1">IF(G18="экспл",INDEX(total_visual_stym!$C$146:$C$209,(RANK(total_visual_stym!E162,total_visual_stym!$E$146:$E$209))),0)</f>
        <v>pics\\dis13.jpg</v>
      </c>
      <c r="AF18" s="22" t="str">
        <f t="shared" si="2"/>
        <v/>
      </c>
      <c r="AG18" t="str">
        <f t="shared" ref="AG18:AG25" si="16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5"/>
        <v>pics\\Peper</v>
      </c>
      <c r="AL18" t="str">
        <f t="shared" ref="AL18:AL25" si="17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0.99193577861423354</v>
      </c>
      <c r="AP18" t="str">
        <f t="shared" ca="1" si="7"/>
        <v>pics\\Kokos_1.jpg</v>
      </c>
      <c r="AQ18" t="str">
        <f t="shared" ca="1" si="13"/>
        <v>pics\\Tomat_1.jpg</v>
      </c>
      <c r="AT18">
        <f t="shared" ca="1" si="8"/>
        <v>0.58448773906869989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10"/>
        <v>На_экране_XXXXX._Он_с_молоком?</v>
      </c>
      <c r="BC18">
        <f>A18</f>
        <v>1203</v>
      </c>
      <c r="BD18" cm="1">
        <f t="array" aca="1" ref="BD18" ca="1">INDEX($L$18:$L$25,(RANK(AT2,$AT$2:$AT$9)))</f>
        <v>2029</v>
      </c>
      <c r="BE18" cm="1">
        <f t="array" aca="1" ref="BE18" ca="1">INDEX(BD2:BD17,(RANK(AT4,$AT$2:$AT$16)))</f>
        <v>2058</v>
      </c>
      <c r="BF18" cm="1">
        <f t="array" aca="1" ref="BF18" ca="1">INDEX(BD26:BD49,(RANK(AT4,$AT$2:$AT$16)))</f>
        <v>2050</v>
      </c>
      <c r="BG18" cm="1">
        <f t="array" aca="1" ref="BG18" ca="1">INDEX(BD50:BD65,(RANK(AT4,$AT$2:$AT$16)))</f>
        <v>2010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VLOOKUP(B19,audio_list_stym!$A$3:$BP$18,46,FALSE)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VLOOKUP(B19,audio_list_stym!$A$3:$AJ$18,14,FALSE)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2218</v>
      </c>
      <c r="AD19" t="str">
        <f t="shared" ca="1" si="11"/>
        <v>pics\\dis64.jpg</v>
      </c>
      <c r="AE19" s="22" t="str">
        <f t="array" aca="1" ref="AE19" ca="1">IF(G19="экспл",INDEX(total_visual_stym!$C$146:$C$209,(RANK(total_visual_stym!E163,total_visual_stym!$E$146:$E$209))),0)</f>
        <v>pics\\dis64.jpg</v>
      </c>
      <c r="AF19" s="22" t="str">
        <f t="shared" ref="AF19:AF38" si="18">IF(ISTEXT(AR19),AR19,IF(ISTEXT(AS19),AS19,""))</f>
        <v/>
      </c>
      <c r="AG19" t="str">
        <f t="shared" si="16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5"/>
        <v>pics\\Peper</v>
      </c>
      <c r="AL19" t="str">
        <f t="shared" si="17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0.13518949012555947</v>
      </c>
      <c r="AP19" t="str">
        <f t="shared" ca="1" si="7"/>
        <v>pics\\Injir_5.jpg</v>
      </c>
      <c r="AQ19" t="str">
        <f t="shared" ca="1" si="13"/>
        <v>pics\\Tikva_5.jpg</v>
      </c>
      <c r="AT19">
        <f t="shared" ca="1" si="8"/>
        <v>0.92446687606631917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10"/>
        <v>Посмотрите,_вот_XXXXX._Полый_ли_он?</v>
      </c>
      <c r="BD19" cm="1">
        <f t="array" aca="1" ref="BD19" ca="1">INDEX($L$18:$L$25,(RANK(AT3,$AT$2:$AT$9)))</f>
        <v>2027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VLOOKUP(B20,audio_list_stym!$A$3:$BP$18,46,FALSE)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VLOOKUP(B20,audio_list_stym!$A$3:$AJ$18,14,FALSE)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2228</v>
      </c>
      <c r="AD20" t="str">
        <f t="shared" ca="1" si="11"/>
        <v>pics\\dis38.jpg</v>
      </c>
      <c r="AE20" s="22" t="str">
        <f t="array" aca="1" ref="AE20" ca="1">IF(G20="экспл",INDEX(total_visual_stym!$C$146:$C$209,(RANK(total_visual_stym!E164,total_visual_stym!$E$146:$E$209))),0)</f>
        <v>pics\\dis38.jpg</v>
      </c>
      <c r="AF20" s="22" t="str">
        <f t="shared" si="18"/>
        <v/>
      </c>
      <c r="AG20" t="str">
        <f t="shared" si="16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5"/>
        <v>pics\\Peper</v>
      </c>
      <c r="AL20" t="str">
        <f t="shared" si="17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0.53175141138840776</v>
      </c>
      <c r="AP20" t="str">
        <f t="shared" ca="1" si="7"/>
        <v>pics\\Finik_3.jpg</v>
      </c>
      <c r="AQ20" t="str">
        <f t="shared" ca="1" si="13"/>
        <v>pics\\Peper_3.jpg</v>
      </c>
      <c r="AT20">
        <f t="shared" ca="1" si="8"/>
        <v>0.55585971977278836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10"/>
        <v>Вот_XXXXX._Гладкий_ли_он?</v>
      </c>
      <c r="BD20" cm="1">
        <f t="array" aca="1" ref="BD20" ca="1">INDEX($L$18:$L$25,(RANK(AT4,$AT$2:$AT$9)))</f>
        <v>2028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VLOOKUP(B21,audio_list_stym!$A$3:$BP$18,46,FALSE)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VLOOKUP(B21,audio_list_stym!$A$3:$AJ$18,14,FALSE)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2197</v>
      </c>
      <c r="AD21" t="str">
        <f t="shared" ca="1" si="11"/>
        <v>pics\\dis54.jpg</v>
      </c>
      <c r="AE21" s="22" t="str">
        <f t="array" aca="1" ref="AE21" ca="1">IF(G21="экспл",INDEX(total_visual_stym!$C$146:$C$209,(RANK(total_visual_stym!E165,total_visual_stym!$E$146:$E$209))),0)</f>
        <v>pics\\dis54.jpg</v>
      </c>
      <c r="AF21" s="22" t="str">
        <f t="shared" si="18"/>
        <v/>
      </c>
      <c r="AG21" t="str">
        <f t="shared" si="16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5"/>
        <v>pics\\Peper</v>
      </c>
      <c r="AL21" t="str">
        <f t="shared" si="17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3.4619798349469155E-2</v>
      </c>
      <c r="AP21" t="str">
        <f t="shared" ca="1" si="7"/>
        <v>pics\\Injir_8.jpg</v>
      </c>
      <c r="AQ21" t="str">
        <f t="shared" ca="1" si="13"/>
        <v>pics\\Tikva_8.jpg</v>
      </c>
      <c r="AT21">
        <f t="shared" ca="1" si="8"/>
        <v>0.85020382276587037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10"/>
        <v>Это_XXXXX._Пористый_ли_он?</v>
      </c>
      <c r="BD21" cm="1">
        <f t="array" aca="1" ref="BD21" ca="1">INDEX($L$18:$L$25,(RANK(AT5,$AT$2:$AT$9)))</f>
        <v>2025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VLOOKUP(B22,audio_list_stym!$A$3:$BP$18,46,FALSE)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VLOOKUP(B22,audio_list_stym!$A$3:$AJ$18,14,FALSE)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2220</v>
      </c>
      <c r="AD22" t="str">
        <f t="shared" ca="1" si="11"/>
        <v>pics\\dis16.jpg</v>
      </c>
      <c r="AE22" s="22" t="str">
        <f t="array" aca="1" ref="AE22" ca="1">IF(G22="экспл",INDEX(total_visual_stym!$C$146:$C$209,(RANK(total_visual_stym!E166,total_visual_stym!$E$146:$E$209))),0)</f>
        <v>pics\\dis16.jpg</v>
      </c>
      <c r="AF22" s="22" t="str">
        <f t="shared" si="18"/>
        <v/>
      </c>
      <c r="AG22" t="str">
        <f t="shared" si="16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5"/>
        <v>pics\\Peper</v>
      </c>
      <c r="AL22" t="str">
        <f t="shared" si="17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0.35497445532282967</v>
      </c>
      <c r="AP22" t="str">
        <f t="shared" ca="1" si="7"/>
        <v>pics\\Finik_7.jpg</v>
      </c>
      <c r="AQ22" t="str">
        <f t="shared" ca="1" si="13"/>
        <v>pics\\Peper_7.jpg</v>
      </c>
      <c r="AT22">
        <f t="shared" ca="1" si="8"/>
        <v>0.7838996964286713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10"/>
        <v>На_картинке_XXXXX._Он_вареный?</v>
      </c>
      <c r="BD22" cm="1">
        <f t="array" aca="1" ref="BD22" ca="1">INDEX($L$18:$L$25,(RANK(AT6,$AT$2:$AT$9)))</f>
        <v>2031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VLOOKUP(B23,audio_list_stym!$A$3:$BP$18,46,FALSE)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VLOOKUP(B23,audio_list_stym!$A$3:$AJ$18,14,FALSE)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2179</v>
      </c>
      <c r="AD23" t="str">
        <f t="shared" ca="1" si="11"/>
        <v>pics\\dis20.jpg</v>
      </c>
      <c r="AE23" s="22" t="str">
        <f t="array" aca="1" ref="AE23" ca="1">IF(G23="экспл",INDEX(total_visual_stym!$C$146:$C$209,(RANK(total_visual_stym!E167,total_visual_stym!$E$146:$E$209))),0)</f>
        <v>pics\\dis20.jpg</v>
      </c>
      <c r="AF23" s="22" t="str">
        <f t="shared" si="18"/>
        <v/>
      </c>
      <c r="AG23" t="str">
        <f t="shared" si="16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5"/>
        <v>pics\\Peper</v>
      </c>
      <c r="AL23" t="str">
        <f t="shared" si="17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0.65367889869480456</v>
      </c>
      <c r="AP23" t="str">
        <f t="shared" ca="1" si="7"/>
        <v>pics\\Finik_1.jpg</v>
      </c>
      <c r="AQ23" t="str">
        <f t="shared" ca="1" si="13"/>
        <v>pics\\Peper_1.jpg</v>
      </c>
      <c r="AT23">
        <f t="shared" ca="1" si="8"/>
        <v>0.86023088123331815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10"/>
        <v>На_мониторе_XXXXX._Плотный_ли_он?</v>
      </c>
      <c r="BD23" cm="1">
        <f t="array" aca="1" ref="BD23" ca="1">INDEX($L$18:$L$25,(RANK(AT7,$AT$2:$AT$9)))</f>
        <v>2032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VLOOKUP(B24,audio_list_stym!$A$3:$BP$18,46,FALSE)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VLOOKUP(B24,audio_list_stym!$A$3:$AJ$18,14,FALSE)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2203</v>
      </c>
      <c r="AD24" t="str">
        <f t="shared" ca="1" si="11"/>
        <v>pics\\dis53.jpg</v>
      </c>
      <c r="AE24" s="22" t="str">
        <f t="array" aca="1" ref="AE24" ca="1">IF(G24="экспл",INDEX(total_visual_stym!$C$146:$C$209,(RANK(total_visual_stym!E168,total_visual_stym!$E$146:$E$209))),0)</f>
        <v>pics\\dis53.jpg</v>
      </c>
      <c r="AF24" s="22" t="str">
        <f t="shared" si="18"/>
        <v/>
      </c>
      <c r="AG24" t="str">
        <f t="shared" si="16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5"/>
        <v>pics\\Peper</v>
      </c>
      <c r="AL24" t="str">
        <f t="shared" si="17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0.26870470216979092</v>
      </c>
      <c r="AP24" t="str">
        <f t="shared" ca="1" si="7"/>
        <v>pics\\Injir_1.jpg</v>
      </c>
      <c r="AQ24" t="str">
        <f t="shared" ca="1" si="13"/>
        <v>pics\\Tikva_1.jpg</v>
      </c>
      <c r="AT24">
        <f t="shared" ca="1" si="8"/>
        <v>0.60115352261393318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10"/>
        <v>Перед_Вами_XXXXX._Он_ворсистый?</v>
      </c>
      <c r="BD24" cm="1">
        <f t="array" aca="1" ref="BD24" ca="1">INDEX($L$18:$L$25,(RANK(AT8,$AT$2:$AT$9)))</f>
        <v>2026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VLOOKUP(B25,audio_list_stym!$A$3:$BP$18,46,FALSE)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VLOOKUP(B25,audio_list_stym!$A$3:$AJ$18,14,FALSE)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2207</v>
      </c>
      <c r="AD25" t="str">
        <f t="shared" ca="1" si="11"/>
        <v>pics\\dis44.jpg</v>
      </c>
      <c r="AE25" s="22" t="str">
        <f t="array" aca="1" ref="AE25" ca="1">IF(G25="экспл",INDEX(total_visual_stym!$C$146:$C$209,(RANK(total_visual_stym!E169,total_visual_stym!$E$146:$E$209))),0)</f>
        <v>pics\\dis44.jpg</v>
      </c>
      <c r="AF25" s="22" t="str">
        <f t="shared" si="18"/>
        <v/>
      </c>
      <c r="AG25" t="str">
        <f t="shared" si="16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5"/>
        <v>pics\\Peper</v>
      </c>
      <c r="AL25" t="str">
        <f t="shared" si="17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0.14499324976225902</v>
      </c>
      <c r="AP25" t="str">
        <f t="shared" ca="1" si="7"/>
        <v>pics\\Injir_3.jpg</v>
      </c>
      <c r="AQ25" t="str">
        <f t="shared" ca="1" si="13"/>
        <v>pics\\Tikva_3.jpg</v>
      </c>
      <c r="AT25">
        <f t="shared" ca="1" si="8"/>
        <v>0.95065036339467834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10"/>
        <v>Вы_видите_XXXXX._Он_мягкий?</v>
      </c>
      <c r="BD25" cm="1">
        <f t="array" aca="1" ref="BD25" ca="1">INDEX($L$18:$L$25,(RANK(AT9,$AT$2:$AT$9)))</f>
        <v>2030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VLOOKUP(B26,audio_list_stym!$A$3:$BP$18,46,FALSE)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VLOOKUP(B26,audio_list_stym!$A$3:$AJ$18,14,FALSE)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2158</v>
      </c>
      <c r="AD26" t="str">
        <f t="shared" ca="1" si="11"/>
        <v>pics\\Injir_6.jpg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8"/>
        <v>pics\\Injir_6.jpg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5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pics\\Injir_6.jpg</v>
      </c>
      <c r="AT26">
        <f t="shared" ca="1" si="8"/>
        <v>0.64615088737643167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10"/>
        <v>_С_ботвой_ли_РЕДИС?</v>
      </c>
      <c r="BC26">
        <f>A26</f>
        <v>1204</v>
      </c>
      <c r="BD26" cm="1">
        <f t="array" aca="1" ref="BD26" ca="1">INDEX($L$26:$L$33,(RANK(AT2,$AT$2:$AT$9)))</f>
        <v>2053</v>
      </c>
      <c r="BE26" cm="1">
        <f t="array" aca="1" ref="BE26" ca="1">INDEX(BD2:BD25,(RANK(AT5,$AT$2:$AT$16)))</f>
        <v>2061</v>
      </c>
      <c r="BF26" cm="1">
        <f t="array" aca="1" ref="BF26" ca="1">INDEX(BD34:BD49,(RANK(AT5,$AT$2:$AT$16)))</f>
        <v>2045</v>
      </c>
      <c r="BG26" cm="1">
        <f t="array" aca="1" ref="BG26" ca="1">INDEX(BD50:BD65,(RANK(AT5,$AT$2:$AT$16)))</f>
        <v>2013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VLOOKUP(B27,audio_list_stym!$A$3:$BP$18,46,FALSE)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VLOOKUP(B27,audio_list_stym!$A$3:$AJ$18,14,FALSE)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2031</v>
      </c>
      <c r="AD27" t="str">
        <f t="shared" ca="1" si="11"/>
        <v>pics\\Kokos_7.jpg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8"/>
        <v>pics\\Kokos_7.jpg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5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pics\\Kokos_7.jpg</v>
      </c>
      <c r="AT27">
        <f t="shared" ca="1" si="8"/>
        <v>0.5253379714873736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sound\\Noviy_plod.wav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10"/>
        <v>_Алый_ли_РЕДИС?</v>
      </c>
      <c r="BD27" cm="1">
        <f t="array" aca="1" ref="BD27" ca="1">INDEX($L$26:$L$33,(RANK(AT3,$AT$2:$AT$9)))</f>
        <v>2051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VLOOKUP(B28,audio_list_stym!$A$3:$BP$18,46,FALSE)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VLOOKUP(B28,audio_list_stym!$A$3:$AJ$18,14,FALSE)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2026</v>
      </c>
      <c r="AD28" t="str">
        <f t="shared" ca="1" si="11"/>
        <v>pics\\Kokos_2.jpg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8"/>
        <v>pics\\Kokos_2.jpg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5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pics\\Kokos_2.jpg</v>
      </c>
      <c r="AT28">
        <f t="shared" ca="1" si="8"/>
        <v>0.93731777090699642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10"/>
        <v>_Пряный_ли_РЕДИС?</v>
      </c>
      <c r="BD28" cm="1">
        <f t="array" aca="1" ref="BD28" ca="1">INDEX($L$26:$L$33,(RANK(AT4,$AT$2:$AT$9)))</f>
        <v>2052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VLOOKUP(B29,audio_list_stym!$A$3:$BP$18,46,FALSE)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VLOOKUP(B29,audio_list_stym!$A$3:$AJ$18,14,FALSE)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2154</v>
      </c>
      <c r="AD29" t="str">
        <f t="shared" ca="1" si="11"/>
        <v>pics\\Injir_2.jpg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8"/>
        <v>pics\\Injir_2.jpg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5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pics\\Injir_2.jpg</v>
      </c>
      <c r="AT29">
        <f t="shared" ca="1" si="8"/>
        <v>0.96242844263094196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sound\\Noviy_plod.wav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10"/>
        <v>_Жирный_ли_РЕДИС?</v>
      </c>
      <c r="BD29" cm="1">
        <f t="array" aca="1" ref="BD29" ca="1">INDEX($L$26:$L$33,(RANK(AT5,$AT$2:$AT$9)))</f>
        <v>2049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VLOOKUP(B30,audio_list_stym!$A$3:$BP$18,46,FALSE)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VLOOKUP(B30,audio_list_stym!$A$3:$AJ$18,14,FALSE)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2029</v>
      </c>
      <c r="AD30" t="str">
        <f t="shared" ca="1" si="11"/>
        <v>pics\\Kokos_5.jpg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8"/>
        <v>pics\\Kokos_5.jpg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5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pics\\Kokos_5.jpg</v>
      </c>
      <c r="AT30">
        <f t="shared" ca="1" si="8"/>
        <v>0.21460430679262454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10"/>
        <v>_Соленый_ли_РЕДИС?</v>
      </c>
      <c r="BD30" cm="1">
        <f t="array" aca="1" ref="BD30" ca="1">INDEX($L$26:$L$33,(RANK(AT6,$AT$2:$AT$9)))</f>
        <v>2055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VLOOKUP(B31,audio_list_stym!$A$3:$BP$18,46,FALSE)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VLOOKUP(B31,audio_list_stym!$A$3:$AJ$18,14,FALSE)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2010</v>
      </c>
      <c r="AD31" t="str">
        <f t="shared" ca="1" si="11"/>
        <v>pics\\Finik_2.jpg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8"/>
        <v>pics\\Finik_2.jpg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5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pics\\Finik_2.jpg</v>
      </c>
      <c r="AT31">
        <f t="shared" ca="1" si="8"/>
        <v>0.61452214530378135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10"/>
        <v>_Пышный_ли_РЕДИС?</v>
      </c>
      <c r="BD31" cm="1">
        <f t="array" aca="1" ref="BD31" ca="1">INDEX($L$26:$L$33,(RANK(AT7,$AT$2:$AT$9)))</f>
        <v>2056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VLOOKUP(B32,audio_list_stym!$A$3:$BP$18,46,FALSE)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VLOOKUP(B32,audio_list_stym!$A$3:$AJ$18,14,FALSE)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2013</v>
      </c>
      <c r="AD32" t="str">
        <f t="shared" ca="1" si="11"/>
        <v>pics\\Finik_5.jpg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8"/>
        <v>pics\\Finik_5.jpg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5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pics\\Finik_5.jpg</v>
      </c>
      <c r="AT32">
        <f t="shared" ca="1" si="8"/>
        <v>0.26835326481651811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10"/>
        <v>_Крепкий_ли_РЕДИС?</v>
      </c>
      <c r="BD32" cm="1">
        <f t="array" aca="1" ref="BD32" ca="1">INDEX($L$26:$L$33,(RANK(AT8,$AT$2:$AT$9)))</f>
        <v>2050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VLOOKUP(B33,audio_list_stym!$A$3:$BP$18,46,FALSE)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VLOOKUP(B33,audio_list_stym!$A$3:$AJ$18,14,FALSE)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2027</v>
      </c>
      <c r="AD33" t="str">
        <f t="shared" ca="1" si="11"/>
        <v>pics\\Kokos_3.jpg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8"/>
        <v>pics\\Kokos_3.jpg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5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pics\\Kokos_3.jpg</v>
      </c>
      <c r="AT33">
        <f t="shared" ca="1" si="8"/>
        <v>0.3947593417778541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10"/>
        <v>_Круглый_ли_РЕДИС?</v>
      </c>
      <c r="BD33" cm="1">
        <f t="array" aca="1" ref="BD33" ca="1">INDEX($L$26:$L$33,(RANK(AT9,$AT$2:$AT$9)))</f>
        <v>2054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VLOOKUP(B34,audio_list_stym!$A$3:$BP$18,46,FALSE)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VLOOKUP(B34,audio_list_stym!$A$3:$AJ$18,14,FALSE)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2204</v>
      </c>
      <c r="AD34" t="str">
        <f t="shared" ca="1" si="11"/>
        <v>pics\\dis52.jpg</v>
      </c>
      <c r="AE34" s="22" t="str">
        <f t="array" aca="1" ref="AE34" ca="1">IF(G34="экспл",INDEX(total_visual_stym!$C$146:$C$209,(RANK(total_visual_stym!E178,total_visual_stym!$E$146:$E$209))),0)</f>
        <v>pics\\dis52.jpg</v>
      </c>
      <c r="AF34" s="22" t="str">
        <f t="shared" si="18"/>
        <v/>
      </c>
      <c r="AG34" t="str">
        <f t="shared" ref="AG34:AG41" si="20">IF(OR(E34=11,E34=13),M34,"")</f>
        <v>pics\\Peper_1.jpg</v>
      </c>
      <c r="AH34">
        <f t="shared" si="4"/>
        <v>0</v>
      </c>
      <c r="AI34" t="s">
        <v>720</v>
      </c>
      <c r="AJ34" t="str">
        <f t="shared" si="5"/>
        <v>pics\\Injir</v>
      </c>
      <c r="AK34" t="str">
        <f t="shared" ref="AK34:AK41" si="21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8"/>
        <v>0.47615616912043124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10"/>
        <v>На_экране_ПЕРЕЦ._Сырой_ли_он?</v>
      </c>
      <c r="BC34">
        <f>A34</f>
        <v>1205</v>
      </c>
      <c r="BD34" cm="1">
        <f t="array" aca="1" ref="BD34" ca="1">INDEX($L$34:$L$41,(RANK(AT2,$AT$2:$AT$9)))</f>
        <v>2045</v>
      </c>
      <c r="BE34" cm="1">
        <f t="array" aca="1" ref="BE34" ca="1">INDEX(BD2:BD17,(RANK(AT5,$AT$2:$AT$17)))</f>
        <v>2061</v>
      </c>
      <c r="BF34" cm="1">
        <f t="array" aca="1" ref="BF34" ca="1">INDEX(BD18:BD33,(RANK(AT5,$AT$2:$AT$7)))</f>
        <v>2029</v>
      </c>
      <c r="BG34" cm="1">
        <f t="array" aca="1" ref="BG34" ca="1">INDEX(BD42:BD65,(RANK(AT5,$AT$2:$AT$17)))</f>
        <v>2005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VLOOKUP(B35,audio_list_stym!$A$3:$BP$18,46,FALSE)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VLOOKUP(B35,audio_list_stym!$A$3:$AJ$18,14,FALSE)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2182</v>
      </c>
      <c r="AD35" t="str">
        <f t="shared" ca="1" si="11"/>
        <v>pics\\dis30.jpg</v>
      </c>
      <c r="AE35" s="22" t="str">
        <f t="array" aca="1" ref="AE35" ca="1">IF(G35="экспл",INDEX(total_visual_stym!$C$146:$C$209,(RANK(total_visual_stym!E179,total_visual_stym!$E$146:$E$209))),0)</f>
        <v>pics\\dis30.jpg</v>
      </c>
      <c r="AF35" s="22" t="str">
        <f t="shared" si="18"/>
        <v/>
      </c>
      <c r="AG35" t="str">
        <f t="shared" si="20"/>
        <v>pics\\Peper_2.jpg</v>
      </c>
      <c r="AH35">
        <f t="shared" si="4"/>
        <v>0</v>
      </c>
      <c r="AI35" t="s">
        <v>721</v>
      </c>
      <c r="AJ35" t="str">
        <f t="shared" si="5"/>
        <v>pics\\Injir</v>
      </c>
      <c r="AK35" t="str">
        <f t="shared" si="21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8"/>
        <v>0.51694163988642117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10"/>
        <v>Посмотрите,_вот_ПЕРЕЦ._Черный_ли_он?</v>
      </c>
      <c r="BD35" cm="1">
        <f t="array" aca="1" ref="BD35" ca="1">INDEX($L$34:$L$41,(RANK(AT3,$AT$2:$AT$9)))</f>
        <v>2043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VLOOKUP(B36,audio_list_stym!$A$3:$BP$18,46,FALSE)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VLOOKUP(B36,audio_list_stym!$A$3:$AJ$18,14,FALSE)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2174</v>
      </c>
      <c r="AD36" t="str">
        <f t="shared" ca="1" si="11"/>
        <v>pics\\dis7.jpg</v>
      </c>
      <c r="AE36" s="22" t="str">
        <f t="array" aca="1" ref="AE36" ca="1">IF(G36="экспл",INDEX(total_visual_stym!$C$146:$C$209,(RANK(total_visual_stym!E180,total_visual_stym!$E$146:$E$209))),0)</f>
        <v>pics\\dis7.jpg</v>
      </c>
      <c r="AF36" s="22" t="str">
        <f t="shared" si="18"/>
        <v/>
      </c>
      <c r="AG36" t="str">
        <f t="shared" si="20"/>
        <v>pics\\Peper_3.jpg</v>
      </c>
      <c r="AH36">
        <f t="shared" si="4"/>
        <v>0</v>
      </c>
      <c r="AI36" t="s">
        <v>722</v>
      </c>
      <c r="AJ36" t="str">
        <f t="shared" si="5"/>
        <v>pics\\Injir</v>
      </c>
      <c r="AK36" t="str">
        <f t="shared" si="21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8"/>
        <v>0.51235446717483368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10"/>
        <v>Вот_ПЕРЕЦ._Он_гнилой?</v>
      </c>
      <c r="BD36" cm="1">
        <f t="array" aca="1" ref="BD36" ca="1">INDEX($L$34:$L$41,(RANK(AT4,$AT$2:$AT$9)))</f>
        <v>2044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VLOOKUP(B37,audio_list_stym!$A$3:$BP$18,46,FALSE)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VLOOKUP(B37,audio_list_stym!$A$3:$AJ$18,14,FALSE)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2211</v>
      </c>
      <c r="AD37" t="str">
        <f t="shared" ca="1" si="11"/>
        <v>pics\\dis60.jpg</v>
      </c>
      <c r="AE37" s="22" t="str">
        <f t="array" aca="1" ref="AE37" ca="1">IF(G37="экспл",INDEX(total_visual_stym!$C$146:$C$209,(RANK(total_visual_stym!E181,total_visual_stym!$E$146:$E$209))),0)</f>
        <v>pics\\dis60.jpg</v>
      </c>
      <c r="AF37" s="22" t="str">
        <f t="shared" si="18"/>
        <v/>
      </c>
      <c r="AG37" t="str">
        <f t="shared" si="20"/>
        <v>pics\\Peper_4.jpg</v>
      </c>
      <c r="AH37">
        <f t="shared" si="4"/>
        <v>0</v>
      </c>
      <c r="AI37" t="s">
        <v>723</v>
      </c>
      <c r="AJ37" t="str">
        <f t="shared" si="5"/>
        <v>pics\\Injir</v>
      </c>
      <c r="AK37" t="str">
        <f t="shared" si="21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8"/>
        <v>0.94637281490050373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10"/>
        <v>Это_ПЕРЕЦ._Он_бугристый?</v>
      </c>
      <c r="BD37" cm="1">
        <f t="array" aca="1" ref="BD37" ca="1">INDEX($L$34:$L$41,(RANK(AT5,$AT$2:$AT$9)))</f>
        <v>2041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VLOOKUP(B38,audio_list_stym!$A$3:$BP$18,46,FALSE)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VLOOKUP(B38,audio_list_stym!$A$3:$AJ$18,14,FALSE)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2188</v>
      </c>
      <c r="AD38" t="str">
        <f t="shared" ca="1" si="11"/>
        <v>pics\\dis3.jpg</v>
      </c>
      <c r="AE38" s="22" t="str">
        <f t="array" aca="1" ref="AE38" ca="1">IF(G38="экспл",INDEX(total_visual_stym!$C$146:$C$209,(RANK(total_visual_stym!E182,total_visual_stym!$E$146:$E$209))),0)</f>
        <v>pics\\dis3.jpg</v>
      </c>
      <c r="AF38" s="22" t="str">
        <f t="shared" si="18"/>
        <v/>
      </c>
      <c r="AG38" t="str">
        <f t="shared" si="20"/>
        <v>pics\\Peper_5.jpg</v>
      </c>
      <c r="AH38">
        <f t="shared" si="4"/>
        <v>0</v>
      </c>
      <c r="AI38" t="s">
        <v>724</v>
      </c>
      <c r="AJ38" t="str">
        <f t="shared" si="5"/>
        <v>pics\\Injir</v>
      </c>
      <c r="AK38" t="str">
        <f t="shared" si="21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8"/>
        <v>0.9990820909325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10"/>
        <v>На_картинке_ПЕРЕЦ._Он_слоеный?</v>
      </c>
      <c r="BD38" cm="1">
        <f t="array" aca="1" ref="BD38" ca="1">INDEX($L$34:$L$41,(RANK(AT6,$AT$2:$AT$9)))</f>
        <v>2047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VLOOKUP(B39,audio_list_stym!$A$3:$BP$18,46,FALSE)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VLOOKUP(B39,audio_list_stym!$A$3:$AJ$18,14,FALSE)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2202</v>
      </c>
      <c r="AD39" t="str">
        <f t="shared" ca="1" si="11"/>
        <v>pics\\dis47.jpg</v>
      </c>
      <c r="AE39" s="22" t="str">
        <f t="array" aca="1" ref="AE39" ca="1">IF(G39="экспл",INDEX(total_visual_stym!$C$146:$C$209,(RANK(total_visual_stym!E183,total_visual_stym!$E$146:$E$209))),0)</f>
        <v>pics\\dis47.jpg</v>
      </c>
      <c r="AF39" s="22" t="str">
        <f>IF(ISTEXT(AR39),AR39,IF(ISTEXT(AS39),AS39,""))</f>
        <v/>
      </c>
      <c r="AG39" t="str">
        <f t="shared" si="20"/>
        <v>pics\\Peper_6.jpg</v>
      </c>
      <c r="AH39">
        <f t="shared" si="4"/>
        <v>0</v>
      </c>
      <c r="AI39" t="s">
        <v>725</v>
      </c>
      <c r="AJ39" t="str">
        <f t="shared" si="5"/>
        <v>pics\\Injir</v>
      </c>
      <c r="AK39" t="str">
        <f t="shared" si="21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8"/>
        <v>0.24702806357474338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10"/>
        <v>На_мониторе_ПЕРЕЦ._Хрустящий_ли_он?</v>
      </c>
      <c r="BD39" cm="1">
        <f t="array" aca="1" ref="BD39" ca="1">INDEX($L$34:$L$41,(RANK(AT7,$AT$2:$AT$9)))</f>
        <v>2048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VLOOKUP(B40,audio_list_stym!$A$3:$BP$18,46,FALSE)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VLOOKUP(B40,audio_list_stym!$A$3:$AJ$18,14,FALSE)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2196</v>
      </c>
      <c r="AD40" t="str">
        <f t="shared" ca="1" si="11"/>
        <v>pics\\dis40.jpg</v>
      </c>
      <c r="AE40" s="22" t="str">
        <f t="array" aca="1" ref="AE40" ca="1">IF(G40="экспл",INDEX(total_visual_stym!$C$146:$C$209,(RANK(total_visual_stym!E184,total_visual_stym!$E$146:$E$209))),0)</f>
        <v>pics\\dis40.jpg</v>
      </c>
      <c r="AF40" s="22" t="str">
        <f>IF(ISTEXT(AR40),AR40,IF(ISTEXT(AS40),AS40,""))</f>
        <v/>
      </c>
      <c r="AG40" t="str">
        <f t="shared" si="20"/>
        <v>pics\\Peper_7.jpg</v>
      </c>
      <c r="AH40">
        <f t="shared" si="4"/>
        <v>0</v>
      </c>
      <c r="AI40" t="s">
        <v>726</v>
      </c>
      <c r="AJ40" t="str">
        <f t="shared" si="5"/>
        <v>pics\\Injir</v>
      </c>
      <c r="AK40" t="str">
        <f t="shared" si="21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8"/>
        <v>0.1493751502164975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10"/>
        <v>Перед_Вами_ПЕРЕЦ._Блестит_ли_он?</v>
      </c>
      <c r="BD40" cm="1">
        <f t="array" aca="1" ref="BD40" ca="1">INDEX($L$34:$L$41,(RANK(AT8,$AT$2:$AT$9)))</f>
        <v>2042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VLOOKUP(B41,audio_list_stym!$A$3:$BP$18,46,FALSE)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VLOOKUP(B41,audio_list_stym!$A$3:$AJ$18,14,FALSE)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2216</v>
      </c>
      <c r="AD41" t="str">
        <f t="shared" ca="1" si="11"/>
        <v>pics\\dis59.jpg</v>
      </c>
      <c r="AE41" s="22" t="str">
        <f t="array" aca="1" ref="AE41" ca="1">IF(G41="экспл",INDEX(total_visual_stym!$C$146:$C$209,(RANK(total_visual_stym!E185,total_visual_stym!$E$146:$E$209))),0)</f>
        <v>pics\\dis59.jpg</v>
      </c>
      <c r="AF41" s="22" t="str">
        <f t="shared" ref="AF41:AF55" si="22">IF(ISTEXT(AR41),AR41,IF(ISTEXT(AS41),AS41,""))</f>
        <v/>
      </c>
      <c r="AG41" t="str">
        <f t="shared" si="20"/>
        <v>pics\\Peper_8.jpg</v>
      </c>
      <c r="AH41">
        <f t="shared" si="4"/>
        <v>0</v>
      </c>
      <c r="AI41" t="s">
        <v>727</v>
      </c>
      <c r="AJ41" t="str">
        <f t="shared" si="5"/>
        <v>pics\\Injir</v>
      </c>
      <c r="AK41" t="str">
        <f t="shared" si="21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8"/>
        <v>2.5653486004639903E-2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10"/>
        <v>Вы_видите_ПЕРЕЦ._Он_цитрусовый?</v>
      </c>
      <c r="BD41" cm="1">
        <f t="array" aca="1" ref="BD41" ca="1">INDEX($L$34:$L$41,(RANK(AT9,$AT$2:$AT$9)))</f>
        <v>2046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VLOOKUP(B42,audio_list_stym!$A$3:$BP$18,46,FALSE)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VLOOKUP(B42,audio_list_stym!$A$3:$AJ$18,14,FALSE)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2057</v>
      </c>
      <c r="AD42" t="str">
        <f t="shared" ca="1" si="11"/>
        <v>pics\\Tomat_1.jpg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2"/>
        <v>pics\\Tomat_1.jpg</v>
      </c>
      <c r="AH42" t="str">
        <f t="shared" si="4"/>
        <v>sound\\Tropic</v>
      </c>
      <c r="AI42" t="s">
        <v>728</v>
      </c>
      <c r="AJ42" t="str">
        <f t="shared" si="5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4">IF(AH42="sound\\Tropic",AQ18,"")</f>
        <v>pics\\Tomat_1.jpg</v>
      </c>
      <c r="AT42">
        <f t="shared" ca="1" si="8"/>
        <v>0.52459594535244847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10"/>
        <v>_Чистый_ли_XXXXX?</v>
      </c>
      <c r="BC42">
        <f>A42</f>
        <v>1206</v>
      </c>
      <c r="BD42" cm="1">
        <f t="array" aca="1" ref="BD42" ca="1">INDEX($L$42:$L$49,(RANK(AT2,$AT$2:$AT$9)))</f>
        <v>2005</v>
      </c>
      <c r="BE42" cm="1">
        <f t="array" aca="1" ref="BE42" ca="1">INDEX(BD2:BD17,(RANK(AT6,$AT$2:$AT17)))</f>
        <v>2033</v>
      </c>
      <c r="BF42" cm="1">
        <f t="array" aca="1" ref="BF42" ca="1">INDEX(BD26:BD41,(RANK(AT6,$AT$2:$AT$17)))</f>
        <v>2041</v>
      </c>
      <c r="BG42" cm="1">
        <f t="array" aca="1" ref="BG42" ca="1">INDEX(BD50:BD65,(RANK(AT6,$AT$2:$AT$17)))</f>
        <v>2017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VLOOKUP(B43,audio_list_stym!$A$3:$BP$18,46,FALSE)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VLOOKUP(B43,audio_list_stym!$A$3:$AJ$18,14,FALSE)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2165</v>
      </c>
      <c r="AD43" t="str">
        <f t="shared" ca="1" si="11"/>
        <v>pics\\Tikva_5.jpg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2"/>
        <v>pics\\Tikva_5.jpg</v>
      </c>
      <c r="AH43" t="str">
        <f t="shared" si="4"/>
        <v>sound\\Tropic</v>
      </c>
      <c r="AI43" t="s">
        <v>729</v>
      </c>
      <c r="AJ43" t="str">
        <f t="shared" si="5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4"/>
        <v>pics\\Tikva_5.jpg</v>
      </c>
      <c r="AT43">
        <f t="shared" ca="1" si="8"/>
        <v>0.47592611498138926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10"/>
        <v>_Свежий_ли_XXXXX?</v>
      </c>
      <c r="BD43" cm="1">
        <f t="array" aca="1" ref="BD43" ca="1">INDEX($L$42:$L$49,(RANK(AT3,$AT$2:$AT$9)))</f>
        <v>2003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VLOOKUP(B44,audio_list_stym!$A$3:$BP$18,46,FALSE)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VLOOKUP(B44,audio_list_stym!$A$3:$AJ$18,14,FALSE)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2043</v>
      </c>
      <c r="AD44" t="str">
        <f t="shared" ca="1" si="11"/>
        <v>pics\\Peper_3.jpg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2"/>
        <v>pics\\Peper_3.jpg</v>
      </c>
      <c r="AH44" t="str">
        <f t="shared" si="4"/>
        <v>sound\\Tropic</v>
      </c>
      <c r="AI44" t="s">
        <v>730</v>
      </c>
      <c r="AJ44" t="str">
        <f t="shared" si="5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4"/>
        <v>pics\\Peper_3.jpg</v>
      </c>
      <c r="AT44">
        <f t="shared" ca="1" si="8"/>
        <v>2.4748032949564069E-2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10"/>
        <v>_Жаренный_ли_XXXXX?</v>
      </c>
      <c r="BD44" cm="1">
        <f t="array" aca="1" ref="BD44" ca="1">INDEX($L$42:$L$49,(RANK(AT4,$AT$2:$AT$9)))</f>
        <v>2004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VLOOKUP(B45,audio_list_stym!$A$3:$BP$18,46,FALSE)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VLOOKUP(B45,audio_list_stym!$A$3:$AJ$18,14,FALSE)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2168</v>
      </c>
      <c r="AD45" t="str">
        <f t="shared" ca="1" si="11"/>
        <v>pics\\Tikva_8.jpg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2"/>
        <v>pics\\Tikva_8.jpg</v>
      </c>
      <c r="AH45" t="str">
        <f t="shared" si="4"/>
        <v>sound\\Tropic</v>
      </c>
      <c r="AI45" t="s">
        <v>731</v>
      </c>
      <c r="AJ45" t="str">
        <f t="shared" si="5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4"/>
        <v>pics\\Tikva_8.jpg</v>
      </c>
      <c r="AT45">
        <f t="shared" ca="1" si="8"/>
        <v>0.82009028641177362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10"/>
        <v>_Сладкий_ли_XXXXX?</v>
      </c>
      <c r="BD45" cm="1">
        <f t="array" aca="1" ref="BD45" ca="1">INDEX($L$42:$L$49,(RANK(AT5,$AT$2:$AT$9)))</f>
        <v>2001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VLOOKUP(B46,audio_list_stym!$A$3:$BP$18,46,FALSE)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VLOOKUP(B46,audio_list_stym!$A$3:$AJ$18,14,FALSE)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2047</v>
      </c>
      <c r="AD46" t="str">
        <f t="shared" ca="1" si="11"/>
        <v>pics\\Peper_7.jpg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2"/>
        <v>pics\\Peper_7.jpg</v>
      </c>
      <c r="AH46" t="str">
        <f t="shared" si="4"/>
        <v>sound\\Tropic</v>
      </c>
      <c r="AI46" t="s">
        <v>732</v>
      </c>
      <c r="AJ46" t="str">
        <f t="shared" si="5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4"/>
        <v>pics\\Peper_7.jpg</v>
      </c>
      <c r="AT46">
        <f t="shared" ca="1" si="8"/>
        <v>0.25579791805115937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10"/>
        <v>_Влажный_ли_XXXXX?</v>
      </c>
      <c r="BD46" cm="1">
        <f t="array" aca="1" ref="BD46" ca="1">INDEX($L$42:$L$49,(RANK(AT6,$AT$2:$AT$9)))</f>
        <v>2007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VLOOKUP(B47,audio_list_stym!$A$3:$BP$18,46,FALSE)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VLOOKUP(B47,audio_list_stym!$A$3:$AJ$18,14,FALSE)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2041</v>
      </c>
      <c r="AD47" t="str">
        <f t="shared" ca="1" si="11"/>
        <v>pics\\Peper_1.jpg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2"/>
        <v>pics\\Peper_1.jpg</v>
      </c>
      <c r="AH47" t="str">
        <f t="shared" si="4"/>
        <v>sound\\Tropic</v>
      </c>
      <c r="AI47" t="s">
        <v>733</v>
      </c>
      <c r="AJ47" t="str">
        <f t="shared" si="5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4"/>
        <v>pics\\Peper_1.jpg</v>
      </c>
      <c r="AT47">
        <f t="shared" ca="1" si="8"/>
        <v>0.92140961160969326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10"/>
        <v>_Съедобный_ли_XXXXX?</v>
      </c>
      <c r="BD47" cm="1">
        <f t="array" aca="1" ref="BD47" ca="1">INDEX($L$42:$L$49,(RANK(AT7,$AT$2:$AT$9)))</f>
        <v>2008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VLOOKUP(B48,audio_list_stym!$A$3:$BP$18,46,FALSE)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VLOOKUP(B48,audio_list_stym!$A$3:$AJ$18,14,FALSE)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2161</v>
      </c>
      <c r="AD48" t="str">
        <f t="shared" ca="1" si="11"/>
        <v>pics\\Tikva_1.jpg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2"/>
        <v>pics\\Tikva_1.jpg</v>
      </c>
      <c r="AH48" t="str">
        <f t="shared" si="4"/>
        <v>sound\\Tropic</v>
      </c>
      <c r="AI48" t="s">
        <v>734</v>
      </c>
      <c r="AJ48" t="str">
        <f t="shared" si="5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4"/>
        <v>pics\\Tikva_1.jpg</v>
      </c>
      <c r="AT48">
        <f t="shared" ca="1" si="8"/>
        <v>0.63429927597928593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10"/>
        <v>_Сиреневый_ли_XXXXX?</v>
      </c>
      <c r="BD48" cm="1">
        <f t="array" aca="1" ref="BD48" ca="1">INDEX($L$42:$L$49,(RANK(AT8,$AT$2:$AT$9)))</f>
        <v>2002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VLOOKUP(B49,audio_list_stym!$A$3:$BP$18,46,FALSE)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VLOOKUP(B49,audio_list_stym!$A$3:$AJ$18,14,FALSE)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2163</v>
      </c>
      <c r="AD49" t="str">
        <f t="shared" ca="1" si="11"/>
        <v>pics\\Tikva_3.jpg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2"/>
        <v>pics\\Tikva_3.jpg</v>
      </c>
      <c r="AH49" t="str">
        <f t="shared" si="4"/>
        <v>sound\\Tropic</v>
      </c>
      <c r="AI49" t="s">
        <v>735</v>
      </c>
      <c r="AJ49" t="str">
        <f t="shared" si="5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4"/>
        <v>pics\\Tikva_3.jpg</v>
      </c>
      <c r="AT49">
        <f t="shared" ca="1" si="8"/>
        <v>0.77946481155863767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sound\\Noviy_plod.wav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10"/>
        <v>_Репчатый_ли_XXXXX?</v>
      </c>
      <c r="BD49" cm="1">
        <f t="array" aca="1" ref="BD49" ca="1">INDEX($L$42:$L$49,(RANK(AT9,$AT$2:$AT$9)))</f>
        <v>2006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VLOOKUP(B50,audio_list_stym!$A$3:$BP$18,46,FALSE)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VLOOKUP(B50,audio_list_stym!$A$3:$AJ$18,14,FALSE)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2229</v>
      </c>
      <c r="AD50" t="str">
        <f t="shared" ca="1" si="11"/>
        <v>pics\\dis10.jpg</v>
      </c>
      <c r="AE50" s="22" t="str">
        <f t="array" aca="1" ref="AE50" ca="1">IF(G50="экспл",INDEX(total_visual_stym!$C$146:$C$209,(RANK(total_visual_stym!E194,total_visual_stym!$E$146:$E$209))),0)</f>
        <v>pics\\dis10.jpg</v>
      </c>
      <c r="AF50" s="22" t="str">
        <f t="shared" si="22"/>
        <v/>
      </c>
      <c r="AG50" t="str">
        <f t="shared" ref="AG50:AG57" si="25">IF(OR(E50=11,E50=13),M50,"")</f>
        <v>pics\\Finik_1.jpg</v>
      </c>
      <c r="AH50">
        <f t="shared" si="4"/>
        <v>0</v>
      </c>
      <c r="AT50">
        <f t="shared" ca="1" si="8"/>
        <v>0.44008145192102766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10"/>
        <v>На_экране_XXXXX._Коричневый_ли_он?</v>
      </c>
      <c r="BC50">
        <f>A50</f>
        <v>1207</v>
      </c>
      <c r="BD50" cm="1">
        <f t="array" aca="1" ref="BD50" ca="1">INDEX($L$50:$L$57,(RANK(AT2,$AT$2:$AT$9)))</f>
        <v>2013</v>
      </c>
      <c r="BE50" cm="1">
        <f t="array" aca="1" ref="BE50" ca="1">INDEX(BD2:BD17,(RANK(AT7,$AT$2:$AT$17)))</f>
        <v>2034</v>
      </c>
      <c r="BF50" cm="1">
        <f t="array" aca="1" ref="BF50" ca="1">INDEX(BD18:BD49,(RANK(AT7,$AT$2:$AT$17)))</f>
        <v>2050</v>
      </c>
      <c r="BG50" cm="1">
        <f t="array" aca="1" ref="BG50" ca="1">INDEX(BD58:BD65,(RANK(AT7,$AT$2:$AT$9)))</f>
        <v>2022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VLOOKUP(B51,audio_list_stym!$A$3:$BP$18,46,FALSE)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VLOOKUP(B51,audio_list_stym!$A$3:$AJ$18,14,FALSE)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2191</v>
      </c>
      <c r="AD51" t="str">
        <f t="shared" ca="1" si="11"/>
        <v>pics\\dis26.jpg</v>
      </c>
      <c r="AE51" s="22" t="str">
        <f t="array" aca="1" ref="AE51" ca="1">IF(G51="экспл",INDEX(total_visual_stym!$C$146:$C$209,(RANK(total_visual_stym!E195,total_visual_stym!$E$146:$E$209))),0)</f>
        <v>pics\\dis26.jpg</v>
      </c>
      <c r="AF51" s="22" t="str">
        <f t="shared" si="22"/>
        <v/>
      </c>
      <c r="AG51" t="str">
        <f t="shared" si="25"/>
        <v>pics\\Finik_2.jpg</v>
      </c>
      <c r="AH51">
        <f t="shared" si="4"/>
        <v>0</v>
      </c>
      <c r="AT51">
        <f t="shared" ca="1" si="8"/>
        <v>0.93514707161479893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10"/>
        <v>Посмотрите,_вот_XXXXX._Сахаристый_ли_он?</v>
      </c>
      <c r="BD51" cm="1">
        <f t="array" aca="1" ref="BD51" ca="1">INDEX($L$50:$L$57,(RANK(AT3,$AT$2:$AT$9)))</f>
        <v>2011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VLOOKUP(B52,audio_list_stym!$A$3:$BP$18,46,FALSE)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VLOOKUP(B52,audio_list_stym!$A$3:$AJ$18,14,FALSE)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2192</v>
      </c>
      <c r="AD52" t="str">
        <f t="shared" ca="1" si="11"/>
        <v>pics\\dis32.jpg</v>
      </c>
      <c r="AE52" s="22" t="str">
        <f t="array" aca="1" ref="AE52" ca="1">IF(G52="экспл",INDEX(total_visual_stym!$C$146:$C$209,(RANK(total_visual_stym!E196,total_visual_stym!$E$146:$E$209))),0)</f>
        <v>pics\\dis32.jpg</v>
      </c>
      <c r="AF52" s="22" t="str">
        <f t="shared" si="22"/>
        <v/>
      </c>
      <c r="AG52" t="str">
        <f t="shared" si="25"/>
        <v>pics\\Finik_3.jpg</v>
      </c>
      <c r="AH52">
        <f t="shared" si="4"/>
        <v>0</v>
      </c>
      <c r="AT52">
        <f t="shared" ca="1" si="8"/>
        <v>8.7829707761942433E-2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sound\\Redkiy_plod.wav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10"/>
        <v>Вот_XXXXX._Он_скользкий?</v>
      </c>
      <c r="BD52" cm="1">
        <f t="array" aca="1" ref="BD52" ca="1">INDEX($L$50:$L$57,(RANK(AT4,$AT$2:$AT$9)))</f>
        <v>2012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VLOOKUP(B53,audio_list_stym!$A$3:$BP$18,46,FALSE)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VLOOKUP(B53,audio_list_stym!$A$3:$AJ$18,14,FALSE)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2214</v>
      </c>
      <c r="AD53" t="str">
        <f t="shared" ca="1" si="11"/>
        <v>pics\\dis63.jpg</v>
      </c>
      <c r="AE53" s="22" t="str">
        <f t="array" aca="1" ref="AE53" ca="1">IF(G53="экспл",INDEX(total_visual_stym!$C$146:$C$209,(RANK(total_visual_stym!E197,total_visual_stym!$E$146:$E$209))),0)</f>
        <v>pics\\dis63.jpg</v>
      </c>
      <c r="AF53" s="22" t="str">
        <f t="shared" si="22"/>
        <v/>
      </c>
      <c r="AG53" t="str">
        <f t="shared" si="25"/>
        <v>pics\\Finik_4.jpg</v>
      </c>
      <c r="AH53">
        <f t="shared" si="4"/>
        <v>0</v>
      </c>
      <c r="AT53">
        <f t="shared" ca="1" si="8"/>
        <v>0.80522589043769088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10"/>
        <v>Это_XXXXX._Ломкий_ли_он?</v>
      </c>
      <c r="BD53" cm="1">
        <f t="array" aca="1" ref="BD53" ca="1">INDEX($L$50:$L$57,(RANK(AT5,$AT$2:$AT$9)))</f>
        <v>2009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VLOOKUP(B54,audio_list_stym!$A$3:$BP$18,46,FALSE)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VLOOKUP(B54,audio_list_stym!$A$3:$AJ$18,14,FALSE)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2206</v>
      </c>
      <c r="AD54" t="str">
        <f t="shared" ca="1" si="11"/>
        <v>pics\\dis50.jpg</v>
      </c>
      <c r="AE54" s="22" t="str">
        <f t="array" aca="1" ref="AE54" ca="1">IF(G54="экспл",INDEX(total_visual_stym!$C$146:$C$209,(RANK(total_visual_stym!E198,total_visual_stym!$E$146:$E$209))),0)</f>
        <v>pics\\dis50.jpg</v>
      </c>
      <c r="AF54" s="22" t="str">
        <f t="shared" si="22"/>
        <v/>
      </c>
      <c r="AG54" t="str">
        <f t="shared" si="25"/>
        <v>pics\\Finik_5.jpg</v>
      </c>
      <c r="AH54">
        <f t="shared" si="4"/>
        <v>0</v>
      </c>
      <c r="AI54" s="11"/>
      <c r="AT54">
        <f t="shared" ca="1" si="8"/>
        <v>0.8565168849122482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10"/>
        <v>На_картинке_XXXXX._Мохнатый_ли_он?</v>
      </c>
      <c r="BD54" cm="1">
        <f t="array" aca="1" ref="BD54" ca="1">INDEX($L$50:$L$57,(RANK(AT6,$AT$2:$AT$9)))</f>
        <v>2015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VLOOKUP(B55,audio_list_stym!$A$3:$BP$18,46,FALSE)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VLOOKUP(B55,audio_list_stym!$A$3:$AJ$18,14,FALSE)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2193</v>
      </c>
      <c r="AD55" t="str">
        <f t="shared" ca="1" si="11"/>
        <v>pics\\dis2.jpg</v>
      </c>
      <c r="AE55" s="22" t="str">
        <f t="array" aca="1" ref="AE55" ca="1">IF(G55="экспл",INDEX(total_visual_stym!$C$146:$C$209,(RANK(total_visual_stym!E199,total_visual_stym!$E$146:$E$209))),0)</f>
        <v>pics\\dis2.jpg</v>
      </c>
      <c r="AF55" s="22" t="str">
        <f t="shared" si="22"/>
        <v/>
      </c>
      <c r="AG55" t="str">
        <f t="shared" si="25"/>
        <v>pics\\Finik_6.jpg</v>
      </c>
      <c r="AH55">
        <f t="shared" si="4"/>
        <v>0</v>
      </c>
      <c r="AT55">
        <f t="shared" ca="1" si="8"/>
        <v>0.89970397210525044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10"/>
        <v>На_мониторе_XXXXX._Он_сморщенный?</v>
      </c>
      <c r="BD55" cm="1">
        <f t="array" aca="1" ref="BD55" ca="1">INDEX($L$50:$L$57,(RANK(AT7,$AT$2:$AT$9)))</f>
        <v>2016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VLOOKUP(B56,audio_list_stym!$A$3:$BP$18,46,FALSE)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VLOOKUP(B56,audio_list_stym!$A$3:$AJ$18,14,FALSE)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2200</v>
      </c>
      <c r="AD56" t="str">
        <f t="shared" ca="1" si="11"/>
        <v>pics\\dis57.jpg</v>
      </c>
      <c r="AE56" s="22" t="str">
        <f t="array" aca="1" ref="AE56" ca="1">IF(G56="экспл",INDEX(total_visual_stym!$C$146:$C$209,(RANK(total_visual_stym!E200,total_visual_stym!$E$146:$E$209))),0)</f>
        <v>pics\\dis57.jpg</v>
      </c>
      <c r="AF56" s="22" t="str">
        <f>IF(ISTEXT(AR56),AR56,IF(ISTEXT(AS56),AS56,""))</f>
        <v/>
      </c>
      <c r="AG56" t="str">
        <f t="shared" si="25"/>
        <v>pics\\Finik_7.jpg</v>
      </c>
      <c r="AH56">
        <f t="shared" si="4"/>
        <v>0</v>
      </c>
      <c r="AT56">
        <f t="shared" ca="1" si="8"/>
        <v>0.78427422028838134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sound\\Noviy_plod.wav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10"/>
        <v>Перед_Вами_XXXXX._Он_с_косточкой?</v>
      </c>
      <c r="BD56" cm="1">
        <f t="array" aca="1" ref="BD56" ca="1">INDEX($L$50:$L$57,(RANK(AT8,$AT$2:$AT$9)))</f>
        <v>2010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VLOOKUP(B57,audio_list_stym!$A$3:$BP$18,46,FALSE)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VLOOKUP(B57,audio_list_stym!$A$3:$AJ$18,14,FALSE)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2212</v>
      </c>
      <c r="AD57" t="str">
        <f t="shared" ca="1" si="11"/>
        <v>pics\\dis61.jpg</v>
      </c>
      <c r="AE57" s="22" t="str">
        <f t="array" aca="1" ref="AE57" ca="1">IF(G57="экспл",INDEX(total_visual_stym!$C$146:$C$209,(RANK(total_visual_stym!E201,total_visual_stym!$E$146:$E$209))),0)</f>
        <v>pics\\dis61.jpg</v>
      </c>
      <c r="AF57" s="22" t="str">
        <f>IF(ISTEXT(AR57),AR57,IF(ISTEXT(AS57),AS57,""))</f>
        <v/>
      </c>
      <c r="AG57" t="str">
        <f t="shared" si="25"/>
        <v>pics\\Finik_8.jpg</v>
      </c>
      <c r="AH57">
        <f t="shared" si="4"/>
        <v>0</v>
      </c>
      <c r="AI57" s="11"/>
      <c r="AT57">
        <f t="shared" ca="1" si="8"/>
        <v>0.61669350303527026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10"/>
        <v>Вы_видите_XXXXX._Он_треугольный?</v>
      </c>
      <c r="BD57" cm="1">
        <f t="array" aca="1" ref="BD57" ca="1">INDEX($L$50:$L$57,(RANK(AT9,$AT$2:$AT$9)))</f>
        <v>2014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VLOOKUP(B58,audio_list_stym!$A$3:$BP$18,46,FALSE)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VLOOKUP(B58,audio_list_stym!$A$3:$AJ$18,14,FALSE)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2016</v>
      </c>
      <c r="AD58" t="str">
        <f t="shared" ca="1" si="11"/>
        <v>pics\\Finik_8.jpg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6">IF(ISTEXT(AR58),AR58,IF(ISTEXT(AS58),AS58,""))</f>
        <v>pics\\Finik_8.jpg</v>
      </c>
      <c r="AH58" t="str">
        <f t="shared" si="4"/>
        <v>sound\\Ogorod</v>
      </c>
      <c r="AI58" s="11"/>
      <c r="AR58" t="str">
        <f t="shared" ref="AR58:AR65" ca="1" si="27">IF(AH58="sound\\Ogorod",AP10,"")</f>
        <v>pics\\Finik_8.jpg</v>
      </c>
      <c r="AT58">
        <f t="shared" ca="1" si="8"/>
        <v>0.92592750143451186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10"/>
        <v>_Рыхлый_ли_ГОРОХ?</v>
      </c>
      <c r="BC58">
        <f>A58</f>
        <v>1208</v>
      </c>
      <c r="BD58" cm="1">
        <f t="array" aca="1" ref="BD58" ca="1">INDEX($L$58:$L$65,(RANK(AT2,$AT$2:$AT$9)))</f>
        <v>2021</v>
      </c>
      <c r="BE58" cm="1">
        <f t="array" aca="1" ref="BE58" ca="1">INDEX(BD2:BD17,(RANK(AT8,$AT$2:$AT$17)))</f>
        <v>2060</v>
      </c>
      <c r="BF58" cm="1">
        <f t="array" aca="1" ref="BF58" ca="1">INDEX(BD18:BD33,(RANK(AT8,$AT$2:$AT$17)))</f>
        <v>2028</v>
      </c>
      <c r="BG58" cm="1">
        <f t="array" aca="1" ref="BG58" ca="1">INDEX(BD42:BD57,(RANK(AT8,$AT$2:$AT$9)))</f>
        <v>2003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VLOOKUP(B59,audio_list_stym!$A$3:$BP$18,46,FALSE)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VLOOKUP(B59,audio_list_stym!$A$3:$AJ$18,14,FALSE)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2159</v>
      </c>
      <c r="AD59" t="str">
        <f t="shared" ca="1" si="11"/>
        <v>pics\\Injir_7.jpg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6"/>
        <v>pics\\Injir_7.jpg</v>
      </c>
      <c r="AH59" t="str">
        <f t="shared" si="4"/>
        <v>sound\\Ogorod</v>
      </c>
      <c r="AR59" t="str">
        <f t="shared" ca="1" si="27"/>
        <v>pics\\Injir_7.jpg</v>
      </c>
      <c r="AT59">
        <f t="shared" ca="1" si="8"/>
        <v>0.31739145145711056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10"/>
        <v>_В_стручке_ли_ГОРОХ?</v>
      </c>
      <c r="BD59" cm="1">
        <f t="array" aca="1" ref="BD59" ca="1">INDEX($L$58:$L$65,(RANK(AT3,$AT$2:$AT$9)))</f>
        <v>2019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VLOOKUP(B60,audio_list_stym!$A$3:$BP$18,46,FALSE)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VLOOKUP(B60,audio_list_stym!$A$3:$AJ$18,14,FALSE)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2156</v>
      </c>
      <c r="AD60" t="str">
        <f t="shared" ca="1" si="11"/>
        <v>pics\\Injir_4.jpg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6"/>
        <v>pics\\Injir_4.jpg</v>
      </c>
      <c r="AH60" t="str">
        <f t="shared" si="4"/>
        <v>sound\\Ogorod</v>
      </c>
      <c r="AR60" t="str">
        <f t="shared" ca="1" si="27"/>
        <v>pics\\Injir_4.jpg</v>
      </c>
      <c r="AT60">
        <f t="shared" ca="1" si="8"/>
        <v>0.84843788759877825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10"/>
        <v>_Ядовитый_ли_ГОРОХ?</v>
      </c>
      <c r="BD60" cm="1">
        <f t="array" aca="1" ref="BD60" ca="1">INDEX($L$58:$L$65,(RANK(AT4,$AT$2:$AT$9)))</f>
        <v>2020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VLOOKUP(B61,audio_list_stym!$A$3:$BP$18,46,FALSE)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VLOOKUP(B61,audio_list_stym!$A$3:$AJ$18,14,FALSE)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2032</v>
      </c>
      <c r="AD61" t="str">
        <f t="shared" ca="1" si="11"/>
        <v>pics\\Kokos_8.jpg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6"/>
        <v>pics\\Kokos_8.jpg</v>
      </c>
      <c r="AH61" t="str">
        <f t="shared" si="4"/>
        <v>sound\\Ogorod</v>
      </c>
      <c r="AR61" t="str">
        <f t="shared" ca="1" si="27"/>
        <v>pics\\Kokos_8.jpg</v>
      </c>
      <c r="AT61">
        <f t="shared" ca="1" si="8"/>
        <v>0.47282629627741557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10"/>
        <v>_Полосатый_ли_ГОРОХ?</v>
      </c>
      <c r="BD61" cm="1">
        <f t="array" aca="1" ref="BD61" ca="1">INDEX($L$58:$L$65,(RANK(AT5,$AT$2:$AT$9)))</f>
        <v>2017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VLOOKUP(B62,audio_list_stym!$A$3:$BP$18,46,FALSE)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VLOOKUP(B62,audio_list_stym!$A$3:$AJ$18,14,FALSE)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2012</v>
      </c>
      <c r="AD62" t="str">
        <f t="shared" ca="1" si="11"/>
        <v>pics\\Finik_4.jpg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6"/>
        <v>pics\\Finik_4.jpg</v>
      </c>
      <c r="AH62" t="str">
        <f t="shared" si="4"/>
        <v>sound\\Ogorod</v>
      </c>
      <c r="AR62" t="str">
        <f t="shared" ca="1" si="27"/>
        <v>pics\\Finik_4.jpg</v>
      </c>
      <c r="AT62">
        <f t="shared" ca="1" si="8"/>
        <v>0.47605524851655379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10"/>
        <v>_Плоский_ли_ГОРОХ?</v>
      </c>
      <c r="BD62" cm="1">
        <f t="array" aca="1" ref="BD62" ca="1">INDEX($L$58:$L$65,(RANK(AT6,$AT$2:$AT$9)))</f>
        <v>2023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VLOOKUP(B63,audio_list_stym!$A$3:$BP$18,46,FALSE)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VLOOKUP(B63,audio_list_stym!$A$3:$AJ$18,14,FALSE)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2030</v>
      </c>
      <c r="AD63" t="str">
        <f t="shared" ca="1" si="11"/>
        <v>pics\\Kokos_6.jpg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6"/>
        <v>pics\\Kokos_6.jpg</v>
      </c>
      <c r="AH63" t="str">
        <f t="shared" si="4"/>
        <v>sound\\Ogorod</v>
      </c>
      <c r="AR63" t="str">
        <f t="shared" ca="1" si="27"/>
        <v>pics\\Kokos_6.jpg</v>
      </c>
      <c r="AT63">
        <f t="shared" ca="1" si="8"/>
        <v>0.23220283600131619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10"/>
        <v>_Толченый_ли_ГОРОХ?</v>
      </c>
      <c r="BD63" cm="1">
        <f t="array" aca="1" ref="BD63" ca="1">INDEX($L$58:$L$65,(RANK(AT7,$AT$2:$AT$9)))</f>
        <v>2024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VLOOKUP(B64,audio_list_stym!$A$3:$BP$18,46,FALSE)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VLOOKUP(B64,audio_list_stym!$A$3:$AJ$18,14,FALSE)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2028</v>
      </c>
      <c r="AD64" t="str">
        <f t="shared" ca="1" si="11"/>
        <v>pics\\Kokos_4.jpg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6"/>
        <v>pics\\Kokos_4.jpg</v>
      </c>
      <c r="AH64" t="str">
        <f t="shared" si="4"/>
        <v>sound\\Ogorod</v>
      </c>
      <c r="AI64" s="11"/>
      <c r="AR64" t="str">
        <f t="shared" ca="1" si="27"/>
        <v>pics\\Kokos_4.jpg</v>
      </c>
      <c r="AT64">
        <f t="shared" ca="1" si="8"/>
        <v>0.64824855742107446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10"/>
        <v>_Зеленый_ли_ГОРОХ?</v>
      </c>
      <c r="BD64" cm="1">
        <f t="array" aca="1" ref="BD64" ca="1">INDEX($L$58:$L$65,(RANK(AT8,$AT$2:$AT$9)))</f>
        <v>2018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VLOOKUP(B65,audio_list_stym!$A$3:$BP$18,46,FALSE)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VLOOKUP(B65,audio_list_stym!$A$3:$AJ$18,14,FALSE)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2014</v>
      </c>
      <c r="AD65" t="str">
        <f t="shared" ca="1" si="11"/>
        <v>pics\\Finik_6.jpg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6"/>
        <v>pics\\Finik_6.jpg</v>
      </c>
      <c r="AH65" t="str">
        <f t="shared" si="4"/>
        <v>sound\\Ogorod</v>
      </c>
      <c r="AR65" t="str">
        <f t="shared" ca="1" si="27"/>
        <v>pics\\Finik_6.jpg</v>
      </c>
      <c r="AT65">
        <f t="shared" ca="1" si="8"/>
        <v>0.78455727783316564</v>
      </c>
      <c r="AU65" t="s">
        <v>697</v>
      </c>
      <c r="AV65" t="str">
        <f t="shared" ca="1" si="9"/>
        <v>sound\\Noviy_plod.wav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10"/>
        <v>_Легкий_ли_ГОРОХ?</v>
      </c>
      <c r="BD65" cm="1">
        <f t="array" aca="1" ref="BD65" ca="1">INDEX($L$58:$L$65,(RANK(AT9,$AT$2:$AT$9)))</f>
        <v>2022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VLOOKUP(B66,audio_list_stym!$A$3:$BP$18,46,FALSE)</f>
        <v>15</v>
      </c>
      <c r="F66" t="str">
        <f>VLOOKUP(E66,metki!$A$2:$B$9,2,FALSE)</f>
        <v>экспл_новые_с_названием</v>
      </c>
      <c r="G66" t="str">
        <f t="shared" ref="G66:G129" si="28">LEFT(F66,5)</f>
        <v>экспл</v>
      </c>
      <c r="H66" t="str">
        <f>VLOOKUP(B66,audio_list_stym!$A$3:$AJ$18,14,FALSE)</f>
        <v>Noni</v>
      </c>
      <c r="I66" t="s">
        <v>688</v>
      </c>
      <c r="J66" t="str">
        <f t="shared" ref="J66:J129" si="29">H66&amp;I66</f>
        <v>Noni_1</v>
      </c>
      <c r="L66">
        <f>VLOOKUP(J66,total_visual_stym!$A$2:$D$129,2,FALSE)</f>
        <v>2113</v>
      </c>
      <c r="M66" t="str">
        <f>VLOOKUP(J66,total_visual_stym!$A$2:$D$129,3,FALSE)</f>
        <v>pics\\Noni_1.jpg</v>
      </c>
      <c r="N66">
        <f>VLOOKUP(J66,total_visual_stym!$A$1:$D$129,4,FALSE)</f>
        <v>212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129</v>
      </c>
      <c r="Z66" t="str">
        <f>IF(G66="экспл",VLOOKUP(J66,quest_экспл!$A$1:$N$129,12,FALSE),IF(G66="импл_",0,0))</f>
        <v>sound\\On_beliy_vnutri.wav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2195</v>
      </c>
      <c r="AD66" t="str">
        <f t="shared" ca="1" si="11"/>
        <v>pics\\dis41.jpg</v>
      </c>
      <c r="AE66" s="22" t="str">
        <f t="array" aca="1" ref="AE66" ca="1">IF(G66="экспл",INDEX(total_visual_stym!$C$146:$C$209,(RANK(total_visual_stym!E146,total_visual_stym!$E$146:$E$209))),0)</f>
        <v>pics\\dis41.jpg</v>
      </c>
      <c r="AF66" s="22" t="str">
        <f t="shared" ref="AF66:AF74" si="30">AS66</f>
        <v/>
      </c>
      <c r="AI66" t="s">
        <v>67</v>
      </c>
      <c r="AO66">
        <f ca="1">RAND()</f>
        <v>0.86898989495630452</v>
      </c>
      <c r="AP66" t="str">
        <f ca="1">INDEX($AI$66:$AI$129,(RANK(AO66,$AO$66:$AO$129)))</f>
        <v>pics\\Finik_4.jpg</v>
      </c>
      <c r="AS66" t="str">
        <f>IF(G66="импл_",AP66,"")</f>
        <v/>
      </c>
      <c r="AT66">
        <f t="shared" ref="AT66:AT129" ca="1" si="31">RAND()</f>
        <v>0.27254458505972401</v>
      </c>
      <c r="AU66" t="s">
        <v>697</v>
      </c>
      <c r="AV66" t="str">
        <f t="shared" ref="AV66:AV129" ca="1" si="32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_Он_белый_внутри?</v>
      </c>
      <c r="BA66" t="e">
        <f>VLOOKUP(Q66,audio_list_stym!$B$2:$BQ$299,68,FALSE)</f>
        <v>#N/A</v>
      </c>
      <c r="BB66" t="str">
        <f t="shared" ref="BB66:BB129" si="33">IF(G66="экспл",AY66&amp;AX66&amp;"."&amp;AZ66,IF(G66="импл_",BA66&amp;AX66&amp;"?"))</f>
        <v>На_экране_РЕНАН._Он_белый_внутри?</v>
      </c>
      <c r="BC66">
        <f>A66</f>
        <v>1209</v>
      </c>
      <c r="BD66" cm="1">
        <f t="array" aca="1" ref="BD66" ca="1">INDEX(L66:L73,(RANK(AT2,$AT$2:$AT$9)))</f>
        <v>2117</v>
      </c>
      <c r="BE66" cm="1">
        <f t="array" aca="1" ref="BE66" ca="1">INDEX(BD74:BD89,(RANK(AT2,$AT$2:$AT$7)))</f>
        <v>2129</v>
      </c>
      <c r="BF66" cm="1">
        <f t="array" aca="1" ref="BF66" ca="1">INDEX(BD90:BD113,(RANK(AT2,$AT$2:$AT$17)))</f>
        <v>2067</v>
      </c>
      <c r="BG66" cm="1">
        <f t="array" aca="1" ref="BG66" ca="1">INDEX(BD114:BD129,(RANK(AT2,$AT$2:$AT$17)))</f>
        <v>2091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VLOOKUP(B67,audio_list_stym!$A$3:$BP$18,46,FALSE)</f>
        <v>15</v>
      </c>
      <c r="F67" t="str">
        <f>VLOOKUP(E67,metki!$A$2:$B$9,2,FALSE)</f>
        <v>экспл_новые_с_названием</v>
      </c>
      <c r="G67" t="str">
        <f t="shared" si="28"/>
        <v>экспл</v>
      </c>
      <c r="H67" t="str">
        <f>VLOOKUP(B67,audio_list_stym!$A$3:$AJ$18,14,FALSE)</f>
        <v>Noni</v>
      </c>
      <c r="I67" t="s">
        <v>689</v>
      </c>
      <c r="J67" t="str">
        <f t="shared" si="29"/>
        <v>Noni_2</v>
      </c>
      <c r="L67">
        <f>VLOOKUP(J67,total_visual_stym!$A$2:$D$129,2,FALSE)</f>
        <v>2114</v>
      </c>
      <c r="M67" t="str">
        <f>VLOOKUP(J67,total_visual_stym!$A$2:$D$129,3,FALSE)</f>
        <v>pics\\Noni_2.jpg</v>
      </c>
      <c r="N67">
        <f>VLOOKUP(J67,total_visual_stym!$A$1:$D$129,4,FALSE)</f>
        <v>212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130</v>
      </c>
      <c r="Z67" t="str">
        <f>IF(G67="экспл",VLOOKUP(J67,quest_экспл!$A$1:$N$129,12,FALSE),IF(G67="импл_",0,0))</f>
        <v>sound\\Rebristiy_li_on.wav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2181</v>
      </c>
      <c r="AD67" t="str">
        <f t="shared" ref="AD67:AD74" ca="1" si="34">IF(ISTEXT(AE67),AE67,IF(ISTEXT(AF67),AF67,""))</f>
        <v>pics\\dis24.jpg</v>
      </c>
      <c r="AE67" s="22" t="str">
        <f t="array" aca="1" ref="AE67" ca="1">IF(G67="экспл",INDEX(total_visual_stym!$C$146:$C$209,(RANK(total_visual_stym!E147,total_visual_stym!$E$146:$E$209))),0)</f>
        <v>pics\\dis24.jpg</v>
      </c>
      <c r="AF67" s="22" t="str">
        <f t="shared" si="30"/>
        <v/>
      </c>
      <c r="AI67" t="s">
        <v>68</v>
      </c>
      <c r="AO67">
        <f t="shared" ref="AO67:AO129" ca="1" si="35">RAND()</f>
        <v>0.41028496951666804</v>
      </c>
      <c r="AP67" t="str">
        <f t="shared" ref="AP67:AP129" ca="1" si="36">INDEX($AI$66:$AI$129,(RANK(AO67,$AO$66:$AO$129)))</f>
        <v>pics\\Limon_6.jpg</v>
      </c>
      <c r="AR67" t="str">
        <f t="shared" ref="AR67:AR73" si="37">IF(AH67="sound\\Ogorod",AP19,"")</f>
        <v/>
      </c>
      <c r="AS67" t="str">
        <f t="shared" ref="AS67:AS73" si="38">IF(G67="импл_",AP67,"")</f>
        <v/>
      </c>
      <c r="AT67">
        <f t="shared" ca="1" si="31"/>
        <v>0.96157571633836225</v>
      </c>
      <c r="AU67" t="s">
        <v>697</v>
      </c>
      <c r="AV67" t="str">
        <f t="shared" ca="1" si="32"/>
        <v>sound\\Noviy_plod.wav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_Ребристый_ли_он?</v>
      </c>
      <c r="BA67" t="e">
        <f>VLOOKUP(Q67,audio_list_stym!$B$2:$BQ$299,68,FALSE)</f>
        <v>#N/A</v>
      </c>
      <c r="BB67" t="str">
        <f t="shared" si="33"/>
        <v>Посмотрите,_вот_РЕНАН._Ребристый_ли_он?</v>
      </c>
      <c r="BD67" cm="1">
        <f t="array" aca="1" ref="BD67" ca="1">INDEX(L67:L74,(RANK(AT3,$AT$2:$AT$9)))</f>
        <v>2116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VLOOKUP(B68,audio_list_stym!$A$3:$BP$18,46,FALSE)</f>
        <v>15</v>
      </c>
      <c r="F68" t="str">
        <f>VLOOKUP(E68,metki!$A$2:$B$9,2,FALSE)</f>
        <v>экспл_новые_с_названием</v>
      </c>
      <c r="G68" t="str">
        <f t="shared" si="28"/>
        <v>экспл</v>
      </c>
      <c r="H68" t="str">
        <f>VLOOKUP(B68,audio_list_stym!$A$3:$AJ$18,14,FALSE)</f>
        <v>Noni</v>
      </c>
      <c r="I68" t="s">
        <v>690</v>
      </c>
      <c r="J68" t="str">
        <f t="shared" si="29"/>
        <v>Noni_3</v>
      </c>
      <c r="L68">
        <f>VLOOKUP(J68,total_visual_stym!$A$2:$D$129,2,FALSE)</f>
        <v>2115</v>
      </c>
      <c r="M68" t="str">
        <f>VLOOKUP(J68,total_visual_stym!$A$2:$D$129,3,FALSE)</f>
        <v>pics\\Noni_3.jpg</v>
      </c>
      <c r="N68">
        <f>VLOOKUP(J68,total_visual_stym!$A$1:$D$129,4,FALSE)</f>
        <v>212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131</v>
      </c>
      <c r="Z68" t="str">
        <f>IF(G68="экспл",VLOOKUP(J68,quest_экспл!$A$1:$N$129,12,FALSE),IF(G68="импл_",0,0))</f>
        <v>sound\\Goluboy_li_on.wav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2171</v>
      </c>
      <c r="AD68" t="str">
        <f t="shared" ca="1" si="34"/>
        <v>pics\\dis22.jpg</v>
      </c>
      <c r="AE68" s="22" t="str">
        <f t="array" aca="1" ref="AE68" ca="1">IF(G68="экспл",INDEX(total_visual_stym!$C$146:$C$209,(RANK(total_visual_stym!E148,total_visual_stym!$E$146:$E$209))),0)</f>
        <v>pics\\dis22.jpg</v>
      </c>
      <c r="AF68" s="22" t="str">
        <f t="shared" si="30"/>
        <v/>
      </c>
      <c r="AI68" t="s">
        <v>69</v>
      </c>
      <c r="AO68">
        <f t="shared" ca="1" si="35"/>
        <v>0.26820881464810065</v>
      </c>
      <c r="AP68" t="str">
        <f t="shared" ca="1" si="36"/>
        <v>pics\\Redis_3.jpg</v>
      </c>
      <c r="AR68" t="str">
        <f t="shared" si="37"/>
        <v/>
      </c>
      <c r="AS68" t="str">
        <f t="shared" si="38"/>
        <v/>
      </c>
      <c r="AT68">
        <f t="shared" ca="1" si="31"/>
        <v>0.5298607531250874</v>
      </c>
      <c r="AU68" t="s">
        <v>697</v>
      </c>
      <c r="AV68" t="str">
        <f t="shared" ca="1" si="32"/>
        <v>sound\\Noviy_plod.wav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_Голубой_ли_он?</v>
      </c>
      <c r="BA68" t="e">
        <f>VLOOKUP(Q68,audio_list_stym!$B$2:$BQ$299,68,FALSE)</f>
        <v>#N/A</v>
      </c>
      <c r="BB68" t="str">
        <f t="shared" si="33"/>
        <v>Вот_РЕНАН._Голубой_ли_он?</v>
      </c>
      <c r="BD68" cm="1">
        <f t="array" aca="1" ref="BD68" ca="1">INDEX(L68:L75,(RANK(AT4,$AT$2:$AT$9)))</f>
        <v>2118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VLOOKUP(B69,audio_list_stym!$A$3:$BP$18,46,FALSE)</f>
        <v>15</v>
      </c>
      <c r="F69" t="str">
        <f>VLOOKUP(E69,metki!$A$2:$B$9,2,FALSE)</f>
        <v>экспл_новые_с_названием</v>
      </c>
      <c r="G69" t="str">
        <f t="shared" si="28"/>
        <v>экспл</v>
      </c>
      <c r="H69" t="str">
        <f>VLOOKUP(B69,audio_list_stym!$A$3:$AJ$18,14,FALSE)</f>
        <v>Noni</v>
      </c>
      <c r="I69" t="s">
        <v>691</v>
      </c>
      <c r="J69" t="str">
        <f t="shared" si="29"/>
        <v>Noni_4</v>
      </c>
      <c r="L69">
        <f>VLOOKUP(J69,total_visual_stym!$A$2:$D$129,2,FALSE)</f>
        <v>2116</v>
      </c>
      <c r="M69" t="str">
        <f>VLOOKUP(J69,total_visual_stym!$A$2:$D$129,3,FALSE)</f>
        <v>pics\\Noni_4.jpg</v>
      </c>
      <c r="N69">
        <f>VLOOKUP(J69,total_visual_stym!$A$1:$D$129,4,FALSE)</f>
        <v>212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132</v>
      </c>
      <c r="Z69" t="str">
        <f>IF(G69="экспл",VLOOKUP(J69,quest_экспл!$A$1:$N$129,12,FALSE),IF(G69="импл_",0,0))</f>
        <v>sound\\On_s_bugorkami.wav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2184</v>
      </c>
      <c r="AD69" t="str">
        <f t="shared" ca="1" si="34"/>
        <v>pics\\dis19.jpg</v>
      </c>
      <c r="AE69" s="22" t="str">
        <f t="array" aca="1" ref="AE69" ca="1">IF(G69="экспл",INDEX(total_visual_stym!$C$146:$C$209,(RANK(total_visual_stym!E149,total_visual_stym!$E$146:$E$209))),0)</f>
        <v>pics\\dis19.jpg</v>
      </c>
      <c r="AF69" s="22" t="str">
        <f t="shared" si="30"/>
        <v/>
      </c>
      <c r="AI69" t="s">
        <v>70</v>
      </c>
      <c r="AO69">
        <f t="shared" ca="1" si="35"/>
        <v>0.35695207041734334</v>
      </c>
      <c r="AP69" t="str">
        <f t="shared" ca="1" si="36"/>
        <v>pics\\Peper_3.jpg</v>
      </c>
      <c r="AR69" t="str">
        <f t="shared" si="37"/>
        <v/>
      </c>
      <c r="AS69" t="str">
        <f t="shared" si="38"/>
        <v/>
      </c>
      <c r="AT69">
        <f t="shared" ca="1" si="31"/>
        <v>0.34782480589707376</v>
      </c>
      <c r="AU69" t="s">
        <v>697</v>
      </c>
      <c r="AV69" t="str">
        <f t="shared" ca="1" si="32"/>
        <v>sound\\Redkiy_plod.wav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_Он_с_бугорками?</v>
      </c>
      <c r="BA69" t="e">
        <f>VLOOKUP(Q69,audio_list_stym!$B$2:$BQ$299,68,FALSE)</f>
        <v>#N/A</v>
      </c>
      <c r="BB69" t="str">
        <f t="shared" si="33"/>
        <v>Это_РЕНАН._Он_с_бугорками?</v>
      </c>
      <c r="BD69" cm="1">
        <f t="array" aca="1" ref="BD69" ca="1">INDEX(L69:L76,(RANK(AT5,$AT$2:$AT$9)))</f>
        <v>2116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VLOOKUP(B70,audio_list_stym!$A$3:$BP$18,46,FALSE)</f>
        <v>15</v>
      </c>
      <c r="F70" t="str">
        <f>VLOOKUP(E70,metki!$A$2:$B$9,2,FALSE)</f>
        <v>экспл_новые_с_названием</v>
      </c>
      <c r="G70" t="str">
        <f t="shared" si="28"/>
        <v>экспл</v>
      </c>
      <c r="H70" t="str">
        <f>VLOOKUP(B70,audio_list_stym!$A$3:$AJ$18,14,FALSE)</f>
        <v>Noni</v>
      </c>
      <c r="I70" t="s">
        <v>692</v>
      </c>
      <c r="J70" t="str">
        <f t="shared" si="29"/>
        <v>Noni_5</v>
      </c>
      <c r="L70">
        <f>VLOOKUP(J70,total_visual_stym!$A$2:$D$129,2,FALSE)</f>
        <v>2117</v>
      </c>
      <c r="M70" t="str">
        <f>VLOOKUP(J70,total_visual_stym!$A$2:$D$129,3,FALSE)</f>
        <v>pics\\Noni_5.jpg</v>
      </c>
      <c r="N70">
        <f>VLOOKUP(J70,total_visual_stym!$A$1:$D$129,4,FALSE)</f>
        <v>212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133</v>
      </c>
      <c r="Z70" t="str">
        <f>IF(G70="экспл",VLOOKUP(J70,quest_экспл!$A$1:$N$129,12,FALSE),IF(G70="импл_",0,0))</f>
        <v>sound\\Ovalniy_li_on.wav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2183</v>
      </c>
      <c r="AD70" t="str">
        <f t="shared" ca="1" si="34"/>
        <v>pics\\dis18.jpg</v>
      </c>
      <c r="AE70" s="22" t="str">
        <f t="array" aca="1" ref="AE70" ca="1">IF(G70="экспл",INDEX(total_visual_stym!$C$146:$C$209,(RANK(total_visual_stym!E150,total_visual_stym!$E$146:$E$209))),0)</f>
        <v>pics\\dis18.jpg</v>
      </c>
      <c r="AF70" s="22" t="str">
        <f t="shared" si="30"/>
        <v/>
      </c>
      <c r="AI70" t="s">
        <v>71</v>
      </c>
      <c r="AO70">
        <f t="shared" ca="1" si="35"/>
        <v>0.21405274730554269</v>
      </c>
      <c r="AP70" t="str">
        <f t="shared" ca="1" si="36"/>
        <v>pics\\Redis_7.jpg</v>
      </c>
      <c r="AR70" t="str">
        <f t="shared" si="37"/>
        <v/>
      </c>
      <c r="AS70" t="str">
        <f t="shared" si="38"/>
        <v/>
      </c>
      <c r="AT70">
        <f t="shared" ca="1" si="31"/>
        <v>0.79753165883816179</v>
      </c>
      <c r="AU70" t="s">
        <v>697</v>
      </c>
      <c r="AV70" t="str">
        <f t="shared" ca="1" si="32"/>
        <v>sound\\Noviy_plod.wav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_Овальный_ли_он?</v>
      </c>
      <c r="BA70" t="e">
        <f>VLOOKUP(Q70,audio_list_stym!$B$2:$BQ$299,68,FALSE)</f>
        <v>#N/A</v>
      </c>
      <c r="BB70" t="str">
        <f t="shared" si="33"/>
        <v>На_картинке_РЕНАН._Овальный_ли_он?</v>
      </c>
      <c r="BD70" cm="1">
        <f t="array" aca="1" ref="BD70" ca="1">INDEX(L70:L77,(RANK(AT6,$AT$2:$AT$9)))</f>
        <v>2131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VLOOKUP(B71,audio_list_stym!$A$3:$BP$18,46,FALSE)</f>
        <v>15</v>
      </c>
      <c r="F71" t="str">
        <f>VLOOKUP(E71,metki!$A$2:$B$9,2,FALSE)</f>
        <v>экспл_новые_с_названием</v>
      </c>
      <c r="G71" t="str">
        <f t="shared" si="28"/>
        <v>экспл</v>
      </c>
      <c r="H71" t="str">
        <f>VLOOKUP(B71,audio_list_stym!$A$3:$AJ$18,14,FALSE)</f>
        <v>Noni</v>
      </c>
      <c r="I71" t="s">
        <v>693</v>
      </c>
      <c r="J71" t="str">
        <f t="shared" si="29"/>
        <v>Noni_6</v>
      </c>
      <c r="L71">
        <f>VLOOKUP(J71,total_visual_stym!$A$2:$D$129,2,FALSE)</f>
        <v>2118</v>
      </c>
      <c r="M71" t="str">
        <f>VLOOKUP(J71,total_visual_stym!$A$2:$D$129,3,FALSE)</f>
        <v>pics\\Noni_6.jpg</v>
      </c>
      <c r="N71">
        <f>VLOOKUP(J71,total_visual_stym!$A$1:$D$129,4,FALSE)</f>
        <v>212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134</v>
      </c>
      <c r="Z71" t="str">
        <f>IF(G71="экспл",VLOOKUP(J71,quest_экспл!$A$1:$N$129,12,FALSE),IF(G71="импл_",0,0))</f>
        <v>sound\\Zhidkiy_li_on.wav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2173</v>
      </c>
      <c r="AD71" t="str">
        <f t="shared" ca="1" si="34"/>
        <v>pics\\dis37.jpg</v>
      </c>
      <c r="AE71" s="22" t="str">
        <f t="array" aca="1" ref="AE71" ca="1">IF(G71="экспл",INDEX(total_visual_stym!$C$146:$C$209,(RANK(total_visual_stym!E151,total_visual_stym!$E$146:$E$209))),0)</f>
        <v>pics\\dis37.jpg</v>
      </c>
      <c r="AF71" s="22" t="str">
        <f t="shared" si="30"/>
        <v/>
      </c>
      <c r="AI71" t="s">
        <v>72</v>
      </c>
      <c r="AO71">
        <f t="shared" ca="1" si="35"/>
        <v>6.4034955187892484E-2</v>
      </c>
      <c r="AP71" t="str">
        <f t="shared" ca="1" si="36"/>
        <v>pics\\Tomat_7.jpg</v>
      </c>
      <c r="AR71" t="str">
        <f t="shared" si="37"/>
        <v/>
      </c>
      <c r="AS71" t="str">
        <f t="shared" si="38"/>
        <v/>
      </c>
      <c r="AT71">
        <f t="shared" ca="1" si="31"/>
        <v>0.56574746274297205</v>
      </c>
      <c r="AU71" t="s">
        <v>697</v>
      </c>
      <c r="AV71" t="str">
        <f t="shared" ca="1" si="32"/>
        <v>sound\\Noviy_plod.wav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_Жидкий_ли_он?</v>
      </c>
      <c r="BA71" t="e">
        <f>VLOOKUP(Q71,audio_list_stym!$B$2:$BQ$299,68,FALSE)</f>
        <v>#N/A</v>
      </c>
      <c r="BB71" t="str">
        <f t="shared" si="33"/>
        <v>На_мониторе_РЕНАН._Жидкий_ли_он?</v>
      </c>
      <c r="BD71" cm="1">
        <f t="array" aca="1" ref="BD71" ca="1">INDEX(L71:L78,(RANK(AT7,$AT$2:$AT$9)))</f>
        <v>2133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VLOOKUP(B72,audio_list_stym!$A$3:$BP$18,46,FALSE)</f>
        <v>15</v>
      </c>
      <c r="F72" t="str">
        <f>VLOOKUP(E72,metki!$A$2:$B$9,2,FALSE)</f>
        <v>экспл_новые_с_названием</v>
      </c>
      <c r="G72" t="str">
        <f t="shared" si="28"/>
        <v>экспл</v>
      </c>
      <c r="H72" t="str">
        <f>VLOOKUP(B72,audio_list_stym!$A$3:$AJ$18,14,FALSE)</f>
        <v>Noni</v>
      </c>
      <c r="I72" t="s">
        <v>694</v>
      </c>
      <c r="J72" t="str">
        <f t="shared" si="29"/>
        <v>Noni_7</v>
      </c>
      <c r="L72">
        <f>VLOOKUP(J72,total_visual_stym!$A$2:$D$129,2,FALSE)</f>
        <v>2119</v>
      </c>
      <c r="M72" t="str">
        <f>VLOOKUP(J72,total_visual_stym!$A$2:$D$129,3,FALSE)</f>
        <v>pics\\Noni_7.jpg</v>
      </c>
      <c r="N72">
        <f>VLOOKUP(J72,total_visual_stym!$A$1:$D$129,4,FALSE)</f>
        <v>212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135</v>
      </c>
      <c r="Z72" t="str">
        <f>IF(G72="экспл",VLOOKUP(J72,quest_экспл!$A$1:$N$129,12,FALSE),IF(G72="импл_",0,0))</f>
        <v>sound\\On_lohmatiy.wav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2225</v>
      </c>
      <c r="AD72" t="str">
        <f t="shared" ca="1" si="34"/>
        <v>pics\\dis9.jpg</v>
      </c>
      <c r="AE72" s="22" t="str">
        <f t="array" aca="1" ref="AE72" ca="1">IF(G72="экспл",INDEX(total_visual_stym!$C$146:$C$209,(RANK(total_visual_stym!E152,total_visual_stym!$E$146:$E$209))),0)</f>
        <v>pics\\dis9.jpg</v>
      </c>
      <c r="AF72" s="22" t="str">
        <f t="shared" si="30"/>
        <v/>
      </c>
      <c r="AI72" t="s">
        <v>73</v>
      </c>
      <c r="AO72">
        <f t="shared" ca="1" si="35"/>
        <v>0.46650207492607343</v>
      </c>
      <c r="AP72" t="str">
        <f t="shared" ca="1" si="36"/>
        <v>pics\\Limon_4.jpg</v>
      </c>
      <c r="AR72" t="str">
        <f t="shared" si="37"/>
        <v/>
      </c>
      <c r="AS72" t="str">
        <f t="shared" si="38"/>
        <v/>
      </c>
      <c r="AT72">
        <f t="shared" ca="1" si="31"/>
        <v>0.56635032326784385</v>
      </c>
      <c r="AU72" t="s">
        <v>697</v>
      </c>
      <c r="AV72" t="str">
        <f t="shared" ca="1" si="32"/>
        <v>sound\\Noviy_plod.wav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_Он_лохматый?</v>
      </c>
      <c r="BA72" t="e">
        <f>VLOOKUP(Q72,audio_list_stym!$B$2:$BQ$299,68,FALSE)</f>
        <v>#N/A</v>
      </c>
      <c r="BB72" t="str">
        <f t="shared" si="33"/>
        <v>Перед_Вами_РЕНАН._Он_лохматый?</v>
      </c>
      <c r="BD72" cm="1">
        <f t="array" aca="1" ref="BD72" ca="1">INDEX(L72:L79,(RANK(AT8,$AT$2:$AT$9)))</f>
        <v>2120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VLOOKUP(B73,audio_list_stym!$A$3:$BP$18,46,FALSE)</f>
        <v>15</v>
      </c>
      <c r="F73" t="str">
        <f>VLOOKUP(E73,metki!$A$2:$B$9,2,FALSE)</f>
        <v>экспл_новые_с_названием</v>
      </c>
      <c r="G73" t="str">
        <f t="shared" si="28"/>
        <v>экспл</v>
      </c>
      <c r="H73" t="str">
        <f>VLOOKUP(B73,audio_list_stym!$A$3:$AJ$18,14,FALSE)</f>
        <v>Noni</v>
      </c>
      <c r="I73" t="s">
        <v>695</v>
      </c>
      <c r="J73" t="str">
        <f t="shared" si="29"/>
        <v>Noni_8</v>
      </c>
      <c r="L73">
        <f>VLOOKUP(J73,total_visual_stym!$A$2:$D$129,2,FALSE)</f>
        <v>2120</v>
      </c>
      <c r="M73" t="str">
        <f>VLOOKUP(J73,total_visual_stym!$A$2:$D$129,3,FALSE)</f>
        <v>pics\\Noni_8.jpg</v>
      </c>
      <c r="N73">
        <f>VLOOKUP(J73,total_visual_stym!$A$1:$D$129,4,FALSE)</f>
        <v>212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136</v>
      </c>
      <c r="Z73" t="str">
        <f>IF(G73="экспл",VLOOKUP(J73,quest_экспл!$A$1:$N$129,12,FALSE),IF(G73="импл_",0,0))</f>
        <v>sound\\On_zolotistiy.wav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2194</v>
      </c>
      <c r="AD73" t="str">
        <f t="shared" ca="1" si="34"/>
        <v>pics\\dis55.jpg</v>
      </c>
      <c r="AE73" s="22" t="str">
        <f t="array" aca="1" ref="AE73" ca="1">IF(G73="экспл",INDEX(total_visual_stym!$C$146:$C$209,(RANK(total_visual_stym!E153,total_visual_stym!$E$146:$E$209))),0)</f>
        <v>pics\\dis55.jpg</v>
      </c>
      <c r="AF73" s="22" t="str">
        <f t="shared" si="30"/>
        <v/>
      </c>
      <c r="AI73" t="s">
        <v>74</v>
      </c>
      <c r="AO73">
        <f t="shared" ca="1" si="35"/>
        <v>0.96858595439089545</v>
      </c>
      <c r="AP73" t="str">
        <f t="shared" ca="1" si="36"/>
        <v>pics\\Banan_4.jpg</v>
      </c>
      <c r="AR73" t="str">
        <f t="shared" si="37"/>
        <v/>
      </c>
      <c r="AS73" t="str">
        <f t="shared" si="38"/>
        <v/>
      </c>
      <c r="AT73">
        <f t="shared" ca="1" si="31"/>
        <v>0.12211683711022969</v>
      </c>
      <c r="AU73" t="s">
        <v>697</v>
      </c>
      <c r="AV73" t="str">
        <f t="shared" ca="1" si="32"/>
        <v>sound\\Redkiy_plod.wav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_Он_золотистый?</v>
      </c>
      <c r="BA73" t="e">
        <f>VLOOKUP(Q73,audio_list_stym!$B$2:$BQ$299,68,FALSE)</f>
        <v>#N/A</v>
      </c>
      <c r="BB73" t="str">
        <f t="shared" si="33"/>
        <v>Вы_видите_РЕНАН._Он_золотистый?</v>
      </c>
      <c r="BD73" cm="1">
        <f t="array" aca="1" ref="BD73" ca="1">INDEX(L73:L80,(RANK(AT9,$AT$2:$AT$9)))</f>
        <v>2133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VLOOKUP(B74,audio_list_stym!$A$3:$BP$18,46,FALSE)</f>
        <v>16</v>
      </c>
      <c r="F74" t="str">
        <f>VLOOKUP(E74,metki!$A$2:$B$9,2,FALSE)</f>
        <v>импл_новые_без_названия</v>
      </c>
      <c r="G74" t="str">
        <f t="shared" si="28"/>
        <v>импл_</v>
      </c>
      <c r="H74" t="str">
        <f>VLOOKUP(B74,audio_list_stym!$A$3:$AJ$18,14,FALSE)</f>
        <v>Sapota</v>
      </c>
      <c r="I74" t="s">
        <v>688</v>
      </c>
      <c r="J74" t="str">
        <f t="shared" si="29"/>
        <v>Sapota_1</v>
      </c>
      <c r="L74">
        <f>VLOOKUP(J74,total_visual_stym!$A$2:$D$129,2,FALSE)</f>
        <v>2129</v>
      </c>
      <c r="M74" t="str">
        <f>VLOOKUP(J74,total_visual_stym!$A$2:$D$129,3,FALSE)</f>
        <v>pics\\Sapota_1.jpg</v>
      </c>
      <c r="N74">
        <f>VLOOKUP(J74,total_visual_stym!$A$1:$D$129,4,FALSE)</f>
        <v>213</v>
      </c>
      <c r="P74">
        <f>IF(G74="экспл",0,IF(G74="импл_",VLOOKUP(J74,quest_импл!$A$1:$J$129,7,FALSE),0))</f>
        <v>265</v>
      </c>
      <c r="Q74" t="str">
        <f>IF(G74="экспл",0,IF(G74="импл_",VLOOKUP(J74,quest_импл!$A$1:$J$129,8,FALSE),0))</f>
        <v>sound\\Sharoobrazniy_li.wav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2003</v>
      </c>
      <c r="AD74" t="str">
        <f t="shared" ca="1" si="34"/>
        <v>pics\\Banan_3.jpg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30"/>
        <v>pics\\Banan_3.jpg</v>
      </c>
      <c r="AI74" t="s">
        <v>76</v>
      </c>
      <c r="AO74">
        <f t="shared" ca="1" si="35"/>
        <v>0.97769242762774566</v>
      </c>
      <c r="AP74" t="str">
        <f t="shared" ca="1" si="36"/>
        <v>pics\\Banan_3.jpg</v>
      </c>
      <c r="AR74" t="str">
        <f>IF(AH74="sound\\Ogorod",AP2,"")</f>
        <v/>
      </c>
      <c r="AS74" t="str">
        <f ca="1">IF(G74="импл_",AP74,"")</f>
        <v>pics\\Banan_3.jpg</v>
      </c>
      <c r="AT74">
        <f t="shared" ca="1" si="31"/>
        <v>0.33896870305451832</v>
      </c>
      <c r="AU74" t="s">
        <v>697</v>
      </c>
      <c r="AV74" t="str">
        <f t="shared" ca="1" si="32"/>
        <v>sound\\Redkiy_plod.wav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_Шарообразный_ли_</v>
      </c>
      <c r="BB74" t="str">
        <f t="shared" si="33"/>
        <v>_Шарообразный_ли_XXXXX?</v>
      </c>
      <c r="BC74">
        <f>A74</f>
        <v>1210</v>
      </c>
      <c r="BD74" cm="1">
        <f t="array" aca="1" ref="BD74" ca="1">INDEX($L$74:$L$81,(RANK(AT2,$AT$2:$AT$9)))</f>
        <v>2133</v>
      </c>
      <c r="BE74" cm="1">
        <f t="array" aca="1" ref="BE74" ca="1">INDEX(BD66:BD73,(RANK(AT3,$AT$2:$AT$9)))</f>
        <v>2118</v>
      </c>
      <c r="BF74" cm="1">
        <f t="array" aca="1" ref="BF74" ca="1">INDEX(BD82:BD105,(RANK(AT3,$AT$2:$AT$17)))</f>
        <v>2144</v>
      </c>
      <c r="BG74" cm="1">
        <f t="array" aca="1" ref="BG74" ca="1">INDEX(BD106:BD129,(RANK(AT3,$AT$2:$AT$9)))</f>
        <v>2076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VLOOKUP(B75,audio_list_stym!$A$3:$BP$18,46,FALSE)</f>
        <v>16</v>
      </c>
      <c r="F75" t="str">
        <f>VLOOKUP(E75,metki!$A$2:$B$9,2,FALSE)</f>
        <v>импл_новые_без_названия</v>
      </c>
      <c r="G75" t="str">
        <f t="shared" si="28"/>
        <v>импл_</v>
      </c>
      <c r="H75" t="str">
        <f>VLOOKUP(B75,audio_list_stym!$A$3:$AJ$18,14,FALSE)</f>
        <v>Sapota</v>
      </c>
      <c r="I75" t="s">
        <v>689</v>
      </c>
      <c r="J75" t="str">
        <f t="shared" si="29"/>
        <v>Sapota_2</v>
      </c>
      <c r="L75">
        <f>VLOOKUP(J75,total_visual_stym!$A$2:$D$129,2,FALSE)</f>
        <v>2130</v>
      </c>
      <c r="M75" t="str">
        <f>VLOOKUP(J75,total_visual_stym!$A$2:$D$129,3,FALSE)</f>
        <v>pics\\Sapota_2.jpg</v>
      </c>
      <c r="N75">
        <f>VLOOKUP(J75,total_visual_stym!$A$1:$D$129,4,FALSE)</f>
        <v>213</v>
      </c>
      <c r="P75">
        <f>IF(G75="экспл",0,IF(G75="импл_",VLOOKUP(J75,quest_импл!$A$1:$J$129,7,FALSE),0))</f>
        <v>266</v>
      </c>
      <c r="Q75" t="str">
        <f>IF(G75="экспл",0,IF(G75="импл_",VLOOKUP(J75,quest_импл!$A$1:$J$129,8,FALSE),0))</f>
        <v>sound\\Nadrezan_li.wav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2034</v>
      </c>
      <c r="AD75" t="str">
        <f t="shared" ref="AD75:AD129" ca="1" si="39">IF(ISTEXT(AE75),AE75,IF(ISTEXT(AF75),AF75,""))</f>
        <v>pics\\Limon_2.jpg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ref="AF75:AF129" ca="1" si="40">AS75</f>
        <v>pics\\Limon_2.jpg</v>
      </c>
      <c r="AI75" t="s">
        <v>77</v>
      </c>
      <c r="AO75">
        <f t="shared" ca="1" si="35"/>
        <v>0.48562089373823714</v>
      </c>
      <c r="AP75" t="str">
        <f t="shared" ca="1" si="36"/>
        <v>pics\\Limon_2.jpg</v>
      </c>
      <c r="AR75" t="str">
        <f t="shared" ref="AR75:AR97" si="41">IF(AH75="sound\\Ogorod",AP3,"")</f>
        <v/>
      </c>
      <c r="AS75" t="str">
        <f t="shared" ref="AS75:AS129" ca="1" si="42">IF(G75="импл_",AP75,"")</f>
        <v>pics\\Limon_2.jpg</v>
      </c>
      <c r="AT75">
        <f t="shared" ca="1" si="31"/>
        <v>7.420827635384053E-2</v>
      </c>
      <c r="AU75" t="s">
        <v>697</v>
      </c>
      <c r="AV75" t="str">
        <f t="shared" ca="1" si="32"/>
        <v>sound\\Redkiy_plod.wav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_Надрезан_ли_</v>
      </c>
      <c r="BB75" t="str">
        <f t="shared" si="33"/>
        <v>_Надрезан_ли_XXXXX?</v>
      </c>
      <c r="BD75" cm="1">
        <f t="array" aca="1" ref="BD75" ca="1">INDEX($L$74:$L$81,(RANK(AT3,$AT$2:$AT$9)))</f>
        <v>2131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VLOOKUP(B76,audio_list_stym!$A$3:$BP$18,46,FALSE)</f>
        <v>16</v>
      </c>
      <c r="F76" t="str">
        <f>VLOOKUP(E76,metki!$A$2:$B$9,2,FALSE)</f>
        <v>импл_новые_без_названия</v>
      </c>
      <c r="G76" t="str">
        <f t="shared" si="28"/>
        <v>импл_</v>
      </c>
      <c r="H76" t="str">
        <f>VLOOKUP(B76,audio_list_stym!$A$3:$AJ$18,14,FALSE)</f>
        <v>Sapota</v>
      </c>
      <c r="I76" t="s">
        <v>690</v>
      </c>
      <c r="J76" t="str">
        <f t="shared" si="29"/>
        <v>Sapota_3</v>
      </c>
      <c r="L76">
        <f>VLOOKUP(J76,total_visual_stym!$A$2:$D$129,2,FALSE)</f>
        <v>2131</v>
      </c>
      <c r="M76" t="str">
        <f>VLOOKUP(J76,total_visual_stym!$A$2:$D$129,3,FALSE)</f>
        <v>pics\\Sapota_3.jpg</v>
      </c>
      <c r="N76">
        <f>VLOOKUP(J76,total_visual_stym!$A$1:$D$129,4,FALSE)</f>
        <v>213</v>
      </c>
      <c r="P76">
        <f>IF(G76="экспл",0,IF(G76="импл_",VLOOKUP(J76,quest_импл!$A$1:$J$129,7,FALSE),0))</f>
        <v>267</v>
      </c>
      <c r="Q76" t="str">
        <f>IF(G76="экспл",0,IF(G76="импл_",VLOOKUP(J76,quest_импл!$A$1:$J$129,8,FALSE),0))</f>
        <v>sound\\Perekruchen_li.wav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2064</v>
      </c>
      <c r="AD76" t="str">
        <f t="shared" ca="1" si="39"/>
        <v>pics\\Tomat_8.jpg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40"/>
        <v>pics\\Tomat_8.jpg</v>
      </c>
      <c r="AI76" t="s">
        <v>78</v>
      </c>
      <c r="AO76">
        <f t="shared" ca="1" si="35"/>
        <v>4.6286505541108247E-2</v>
      </c>
      <c r="AP76" t="str">
        <f t="shared" ca="1" si="36"/>
        <v>pics\\Tomat_8.jpg</v>
      </c>
      <c r="AR76" t="str">
        <f t="shared" si="41"/>
        <v/>
      </c>
      <c r="AS76" t="str">
        <f t="shared" ca="1" si="42"/>
        <v>pics\\Tomat_8.jpg</v>
      </c>
      <c r="AT76">
        <f t="shared" ca="1" si="31"/>
        <v>0.77821437778833957</v>
      </c>
      <c r="AU76" t="s">
        <v>697</v>
      </c>
      <c r="AV76" t="str">
        <f t="shared" ca="1" si="32"/>
        <v>sound\\Noviy_plod.wav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_Перекручен_ли_</v>
      </c>
      <c r="BB76" t="str">
        <f t="shared" si="33"/>
        <v>_Перекручен_ли_XXXXX?</v>
      </c>
      <c r="BD76" cm="1">
        <f t="array" aca="1" ref="BD76" ca="1">INDEX($L$74:$L$81,(RANK(AT4,$AT$2:$AT$9)))</f>
        <v>2132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VLOOKUP(B77,audio_list_stym!$A$3:$BP$18,46,FALSE)</f>
        <v>16</v>
      </c>
      <c r="F77" t="str">
        <f>VLOOKUP(E77,metki!$A$2:$B$9,2,FALSE)</f>
        <v>импл_новые_без_названия</v>
      </c>
      <c r="G77" t="str">
        <f t="shared" si="28"/>
        <v>импл_</v>
      </c>
      <c r="H77" t="str">
        <f>VLOOKUP(B77,audio_list_stym!$A$3:$AJ$18,14,FALSE)</f>
        <v>Sapota</v>
      </c>
      <c r="I77" t="s">
        <v>691</v>
      </c>
      <c r="J77" t="str">
        <f t="shared" si="29"/>
        <v>Sapota_4</v>
      </c>
      <c r="L77">
        <f>VLOOKUP(J77,total_visual_stym!$A$2:$D$129,2,FALSE)</f>
        <v>2132</v>
      </c>
      <c r="M77" t="str">
        <f>VLOOKUP(J77,total_visual_stym!$A$2:$D$129,3,FALSE)</f>
        <v>pics\\Sapota_4.jpg</v>
      </c>
      <c r="N77">
        <f>VLOOKUP(J77,total_visual_stym!$A$1:$D$129,4,FALSE)</f>
        <v>213</v>
      </c>
      <c r="P77">
        <f>IF(G77="экспл",0,IF(G77="импл_",VLOOKUP(J77,quest_импл!$A$1:$J$129,7,FALSE),0))</f>
        <v>268</v>
      </c>
      <c r="Q77" t="str">
        <f>IF(G77="экспл",0,IF(G77="импл_",VLOOKUP(J77,quest_импл!$A$1:$J$129,8,FALSE),0))</f>
        <v>sound\\Sorvan_li.wav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2032</v>
      </c>
      <c r="AD77" t="str">
        <f t="shared" ca="1" si="39"/>
        <v>pics\\Kokos_8.jpg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40"/>
        <v>pics\\Kokos_8.jpg</v>
      </c>
      <c r="AI77" t="s">
        <v>79</v>
      </c>
      <c r="AO77">
        <f t="shared" ca="1" si="35"/>
        <v>0.52453453057931887</v>
      </c>
      <c r="AP77" t="str">
        <f t="shared" ca="1" si="36"/>
        <v>pics\\Kokos_8.jpg</v>
      </c>
      <c r="AR77" t="str">
        <f t="shared" si="41"/>
        <v/>
      </c>
      <c r="AS77" t="str">
        <f t="shared" ca="1" si="42"/>
        <v>pics\\Kokos_8.jpg</v>
      </c>
      <c r="AT77">
        <f t="shared" ca="1" si="31"/>
        <v>0.47250387677950412</v>
      </c>
      <c r="AU77" t="s">
        <v>697</v>
      </c>
      <c r="AV77" t="str">
        <f t="shared" ca="1" si="32"/>
        <v>sound\\Redkiy_plod.wav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_Сорван_ли_</v>
      </c>
      <c r="BB77" t="str">
        <f t="shared" si="33"/>
        <v>_Сорван_ли_XXXXX?</v>
      </c>
      <c r="BD77" cm="1">
        <f t="array" aca="1" ref="BD77" ca="1">INDEX($L$74:$L$81,(RANK(AT5,$AT$2:$AT$9)))</f>
        <v>2129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VLOOKUP(B78,audio_list_stym!$A$3:$BP$18,46,FALSE)</f>
        <v>16</v>
      </c>
      <c r="F78" t="str">
        <f>VLOOKUP(E78,metki!$A$2:$B$9,2,FALSE)</f>
        <v>импл_новые_без_названия</v>
      </c>
      <c r="G78" t="str">
        <f t="shared" si="28"/>
        <v>импл_</v>
      </c>
      <c r="H78" t="str">
        <f>VLOOKUP(B78,audio_list_stym!$A$3:$AJ$18,14,FALSE)</f>
        <v>Sapota</v>
      </c>
      <c r="I78" t="s">
        <v>692</v>
      </c>
      <c r="J78" t="str">
        <f t="shared" si="29"/>
        <v>Sapota_5</v>
      </c>
      <c r="L78">
        <f>VLOOKUP(J78,total_visual_stym!$A$2:$D$129,2,FALSE)</f>
        <v>2133</v>
      </c>
      <c r="M78" t="str">
        <f>VLOOKUP(J78,total_visual_stym!$A$2:$D$129,3,FALSE)</f>
        <v>pics\\Sapota_5.jpg</v>
      </c>
      <c r="N78">
        <f>VLOOKUP(J78,total_visual_stym!$A$1:$D$129,4,FALSE)</f>
        <v>213</v>
      </c>
      <c r="P78">
        <f>IF(G78="экспл",0,IF(G78="импл_",VLOOKUP(J78,quest_импл!$A$1:$J$129,7,FALSE),0))</f>
        <v>269</v>
      </c>
      <c r="Q78" t="str">
        <f>IF(G78="экспл",0,IF(G78="импл_",VLOOKUP(J78,quest_импл!$A$1:$J$129,8,FALSE),0))</f>
        <v>sound\\Spresovan_li.wav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2014</v>
      </c>
      <c r="AD78" t="str">
        <f t="shared" ca="1" si="39"/>
        <v>pics\\Finik_6.jpg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40"/>
        <v>pics\\Finik_6.jpg</v>
      </c>
      <c r="AI78" t="s">
        <v>80</v>
      </c>
      <c r="AO78">
        <f t="shared" ca="1" si="35"/>
        <v>0.83104676961459711</v>
      </c>
      <c r="AP78" t="str">
        <f t="shared" ca="1" si="36"/>
        <v>pics\\Finik_6.jpg</v>
      </c>
      <c r="AR78" t="str">
        <f t="shared" si="41"/>
        <v/>
      </c>
      <c r="AS78" t="str">
        <f t="shared" ca="1" si="42"/>
        <v>pics\\Finik_6.jpg</v>
      </c>
      <c r="AT78">
        <f t="shared" ca="1" si="31"/>
        <v>0.22809525832289967</v>
      </c>
      <c r="AU78" t="s">
        <v>697</v>
      </c>
      <c r="AV78" t="str">
        <f t="shared" ca="1" si="32"/>
        <v>sound\\Redkiy_plod.wav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_Спрессован_ли_</v>
      </c>
      <c r="BB78" t="str">
        <f t="shared" si="33"/>
        <v>_Спрессован_ли_XXXXX?</v>
      </c>
      <c r="BD78" cm="1">
        <f t="array" aca="1" ref="BD78" ca="1">INDEX($L$74:$L$81,(RANK(AT6,$AT$2:$AT$9)))</f>
        <v>2135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VLOOKUP(B79,audio_list_stym!$A$3:$BP$18,46,FALSE)</f>
        <v>16</v>
      </c>
      <c r="F79" t="str">
        <f>VLOOKUP(E79,metki!$A$2:$B$9,2,FALSE)</f>
        <v>импл_новые_без_названия</v>
      </c>
      <c r="G79" t="str">
        <f t="shared" si="28"/>
        <v>импл_</v>
      </c>
      <c r="H79" t="str">
        <f>VLOOKUP(B79,audio_list_stym!$A$3:$AJ$18,14,FALSE)</f>
        <v>Sapota</v>
      </c>
      <c r="I79" t="s">
        <v>693</v>
      </c>
      <c r="J79" t="str">
        <f t="shared" si="29"/>
        <v>Sapota_6</v>
      </c>
      <c r="L79">
        <f>VLOOKUP(J79,total_visual_stym!$A$2:$D$129,2,FALSE)</f>
        <v>2134</v>
      </c>
      <c r="M79" t="str">
        <f>VLOOKUP(J79,total_visual_stym!$A$2:$D$129,3,FALSE)</f>
        <v>pics\\Sapota_6.jpg</v>
      </c>
      <c r="N79">
        <f>VLOOKUP(J79,total_visual_stym!$A$1:$D$129,4,FALSE)</f>
        <v>213</v>
      </c>
      <c r="P79">
        <f>IF(G79="экспл",0,IF(G79="импл_",VLOOKUP(J79,quest_импл!$A$1:$J$129,7,FALSE),0))</f>
        <v>270</v>
      </c>
      <c r="Q79" t="str">
        <f>IF(G79="экспл",0,IF(G79="импл_",VLOOKUP(J79,quest_импл!$A$1:$J$129,8,FALSE),0))</f>
        <v>sound\\Zheltiy_li.wav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2028</v>
      </c>
      <c r="AD79" t="str">
        <f t="shared" ca="1" si="39"/>
        <v>pics\\Kokos_4.jpg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40"/>
        <v>pics\\Kokos_4.jpg</v>
      </c>
      <c r="AI79" t="s">
        <v>81</v>
      </c>
      <c r="AO79">
        <f t="shared" ca="1" si="35"/>
        <v>0.59282522864549136</v>
      </c>
      <c r="AP79" t="str">
        <f t="shared" ca="1" si="36"/>
        <v>pics\\Kokos_4.jpg</v>
      </c>
      <c r="AR79" t="str">
        <f t="shared" si="41"/>
        <v/>
      </c>
      <c r="AS79" t="str">
        <f t="shared" ca="1" si="42"/>
        <v>pics\\Kokos_4.jpg</v>
      </c>
      <c r="AT79">
        <f t="shared" ca="1" si="31"/>
        <v>0.72250145320651327</v>
      </c>
      <c r="AU79" t="s">
        <v>697</v>
      </c>
      <c r="AV79" t="str">
        <f t="shared" ca="1" si="32"/>
        <v>sound\\Noviy_plod.wav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_Желтый_ли_</v>
      </c>
      <c r="BB79" t="str">
        <f t="shared" si="33"/>
        <v>_Желтый_ли_XXXXX?</v>
      </c>
      <c r="BD79" cm="1">
        <f t="array" aca="1" ref="BD79" ca="1">INDEX($L$74:$L$81,(RANK(AT7,$AT$2:$AT$9)))</f>
        <v>2136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VLOOKUP(B80,audio_list_stym!$A$3:$BP$18,46,FALSE)</f>
        <v>16</v>
      </c>
      <c r="F80" t="str">
        <f>VLOOKUP(E80,metki!$A$2:$B$9,2,FALSE)</f>
        <v>импл_новые_без_названия</v>
      </c>
      <c r="G80" t="str">
        <f t="shared" si="28"/>
        <v>импл_</v>
      </c>
      <c r="H80" t="str">
        <f>VLOOKUP(B80,audio_list_stym!$A$3:$AJ$18,14,FALSE)</f>
        <v>Sapota</v>
      </c>
      <c r="I80" t="s">
        <v>694</v>
      </c>
      <c r="J80" t="str">
        <f t="shared" si="29"/>
        <v>Sapota_7</v>
      </c>
      <c r="L80">
        <f>VLOOKUP(J80,total_visual_stym!$A$2:$D$129,2,FALSE)</f>
        <v>2135</v>
      </c>
      <c r="M80" t="str">
        <f>VLOOKUP(J80,total_visual_stym!$A$2:$D$129,3,FALSE)</f>
        <v>pics\\Sapota_7.jpg</v>
      </c>
      <c r="N80">
        <f>VLOOKUP(J80,total_visual_stym!$A$1:$D$129,4,FALSE)</f>
        <v>213</v>
      </c>
      <c r="P80">
        <f>IF(G80="экспл",0,IF(G80="импл_",VLOOKUP(J80,quest_импл!$A$1:$J$129,7,FALSE),0))</f>
        <v>271</v>
      </c>
      <c r="Q80" t="str">
        <f>IF(G80="экспл",0,IF(G80="импл_",VLOOKUP(J80,quest_импл!$A$1:$J$129,8,FALSE),0))</f>
        <v>sound\\Rovniy_li.wav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да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2019</v>
      </c>
      <c r="AD80" t="str">
        <f t="shared" ca="1" si="39"/>
        <v>pics\\Goroh_3.jpg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40"/>
        <v>pics\\Goroh_3.jpg</v>
      </c>
      <c r="AI80" t="s">
        <v>82</v>
      </c>
      <c r="AO80">
        <f t="shared" ca="1" si="35"/>
        <v>0.75589069254797725</v>
      </c>
      <c r="AP80" t="str">
        <f t="shared" ca="1" si="36"/>
        <v>pics\\Goroh_3.jpg</v>
      </c>
      <c r="AR80" t="str">
        <f t="shared" si="41"/>
        <v/>
      </c>
      <c r="AS80" t="str">
        <f t="shared" ca="1" si="42"/>
        <v>pics\\Goroh_3.jpg</v>
      </c>
      <c r="AT80">
        <f t="shared" ca="1" si="31"/>
        <v>0.29642133854254404</v>
      </c>
      <c r="AU80" t="s">
        <v>697</v>
      </c>
      <c r="AV80" t="str">
        <f t="shared" ca="1" si="32"/>
        <v>sound\\Redkiy_plod.wav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_Ровный_ли_</v>
      </c>
      <c r="BB80" t="str">
        <f t="shared" si="33"/>
        <v>_Ровный_ли_XXXXX?</v>
      </c>
      <c r="BD80" cm="1">
        <f t="array" aca="1" ref="BD80" ca="1">INDEX($L$74:$L$81,(RANK(AT8,$AT$2:$AT$9)))</f>
        <v>2130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VLOOKUP(B81,audio_list_stym!$A$3:$BP$18,46,FALSE)</f>
        <v>16</v>
      </c>
      <c r="F81" t="str">
        <f>VLOOKUP(E81,metki!$A$2:$B$9,2,FALSE)</f>
        <v>импл_новые_без_названия</v>
      </c>
      <c r="G81" t="str">
        <f t="shared" si="28"/>
        <v>импл_</v>
      </c>
      <c r="H81" t="str">
        <f>VLOOKUP(B81,audio_list_stym!$A$3:$AJ$18,14,FALSE)</f>
        <v>Sapota</v>
      </c>
      <c r="I81" t="s">
        <v>695</v>
      </c>
      <c r="J81" t="str">
        <f t="shared" si="29"/>
        <v>Sapota_8</v>
      </c>
      <c r="L81">
        <f>VLOOKUP(J81,total_visual_stym!$A$2:$D$129,2,FALSE)</f>
        <v>2136</v>
      </c>
      <c r="M81" t="str">
        <f>VLOOKUP(J81,total_visual_stym!$A$2:$D$129,3,FALSE)</f>
        <v>pics\\Sapota_8.jpg</v>
      </c>
      <c r="N81">
        <f>VLOOKUP(J81,total_visual_stym!$A$1:$D$129,4,FALSE)</f>
        <v>213</v>
      </c>
      <c r="P81">
        <f>IF(G81="экспл",0,IF(G81="импл_",VLOOKUP(J81,quest_импл!$A$1:$J$129,7,FALSE),0))</f>
        <v>272</v>
      </c>
      <c r="Q81" t="str">
        <f>IF(G81="экспл",0,IF(G81="импл_",VLOOKUP(J81,quest_импл!$A$1:$J$129,8,FALSE),0))</f>
        <v>sound\\Imeet_li_shipi.wav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2029</v>
      </c>
      <c r="AD81" t="str">
        <f t="shared" ca="1" si="39"/>
        <v>pics\\Kokos_5.jpg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40"/>
        <v>pics\\Kokos_5.jpg</v>
      </c>
      <c r="AI81" t="s">
        <v>83</v>
      </c>
      <c r="AO81">
        <f t="shared" ca="1" si="35"/>
        <v>0.59237280734622155</v>
      </c>
      <c r="AP81" t="str">
        <f t="shared" ca="1" si="36"/>
        <v>pics\\Kokos_5.jpg</v>
      </c>
      <c r="AR81" t="str">
        <f t="shared" si="41"/>
        <v/>
      </c>
      <c r="AS81" t="str">
        <f t="shared" ca="1" si="42"/>
        <v>pics\\Kokos_5.jpg</v>
      </c>
      <c r="AT81">
        <f t="shared" ca="1" si="31"/>
        <v>0.48650998225258668</v>
      </c>
      <c r="AU81" t="s">
        <v>697</v>
      </c>
      <c r="AV81" t="str">
        <f t="shared" ca="1" si="32"/>
        <v>sound\\Redkiy_plod.wav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_Имеет_ли_шипы_</v>
      </c>
      <c r="BB81" t="str">
        <f t="shared" si="33"/>
        <v>_Имеет_ли_шипы_XXXXX?</v>
      </c>
      <c r="BD81" cm="1">
        <f t="array" aca="1" ref="BD81" ca="1">INDEX($L$74:$L$81,(RANK(AT9,$AT$2:$AT$9)))</f>
        <v>2134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VLOOKUP(B82,audio_list_stym!$A$3:$BP$18,46,FALSE)</f>
        <v>17</v>
      </c>
      <c r="F82" t="str">
        <f>VLOOKUP(E82,metki!$A$2:$B$9,2,FALSE)</f>
        <v>экспл_новые_без_названия</v>
      </c>
      <c r="G82" t="str">
        <f t="shared" si="28"/>
        <v>экспл</v>
      </c>
      <c r="H82" t="str">
        <f>VLOOKUP(B82,audio_list_stym!$A$3:$AJ$18,14,FALSE)</f>
        <v>Tamanid</v>
      </c>
      <c r="I82" t="s">
        <v>688</v>
      </c>
      <c r="J82" t="str">
        <f t="shared" si="29"/>
        <v>Tamanid_1</v>
      </c>
      <c r="L82">
        <f>VLOOKUP(J82,total_visual_stym!$A$2:$D$129,2,FALSE)</f>
        <v>2137</v>
      </c>
      <c r="M82" t="str">
        <f>VLOOKUP(J82,total_visual_stym!$A$2:$D$129,3,FALSE)</f>
        <v>pics\\Tamanid_1.jpg</v>
      </c>
      <c r="N82">
        <f>VLOOKUP(J82,total_visual_stym!$A$1:$D$129,4,FALSE)</f>
        <v>214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145</v>
      </c>
      <c r="Z82" t="str">
        <f>IF(G82="экспл",VLOOKUP(J82,quest_экспл!$A$1:$N$129,12,FALSE),IF(G82="импл_",0,0))</f>
        <v>sound\\On_krasnovatiy.wav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2232</v>
      </c>
      <c r="AD82" t="str">
        <f t="shared" ca="1" si="39"/>
        <v>pics\\dis13.jpg</v>
      </c>
      <c r="AE82" s="22" t="str">
        <f t="array" aca="1" ref="AE82" ca="1">IF(G82="экспл",INDEX(total_visual_stym!$C$146:$C$209,(RANK(total_visual_stym!E162,total_visual_stym!$E$146:$E$209))),0)</f>
        <v>pics\\dis13.jpg</v>
      </c>
      <c r="AF82" s="22" t="str">
        <f t="shared" si="40"/>
        <v/>
      </c>
      <c r="AI82" t="s">
        <v>84</v>
      </c>
      <c r="AO82">
        <f t="shared" ca="1" si="35"/>
        <v>0.34325113611354829</v>
      </c>
      <c r="AP82" t="str">
        <f t="shared" ca="1" si="36"/>
        <v>pics\\Peper_4.jpg</v>
      </c>
      <c r="AR82" t="str">
        <f t="shared" si="41"/>
        <v/>
      </c>
      <c r="AS82" t="str">
        <f t="shared" si="42"/>
        <v/>
      </c>
      <c r="AT82">
        <f t="shared" ca="1" si="31"/>
        <v>0.83391467117111562</v>
      </c>
      <c r="AU82" t="s">
        <v>697</v>
      </c>
      <c r="AV82" t="str">
        <f t="shared" ca="1" si="32"/>
        <v>sound\\Noviy_plod.wav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_Он_красноватый?</v>
      </c>
      <c r="BA82" t="e">
        <f>VLOOKUP(Q82,audio_list_stym!$B$2:$BQ$299,68,FALSE)</f>
        <v>#N/A</v>
      </c>
      <c r="BB82" t="str">
        <f t="shared" si="33"/>
        <v>На_экране_XXXXX._Он_красноватый?</v>
      </c>
      <c r="BC82">
        <f>A82</f>
        <v>1211</v>
      </c>
      <c r="BD82" cm="1">
        <f t="array" aca="1" ref="BD82" ca="1">INDEX($L$82:$L$89,(RANK(AT2,$AT$2:$AT$9)))</f>
        <v>2141</v>
      </c>
      <c r="BE82" cm="1">
        <f t="array" aca="1" ref="BE82" ca="1">INDEX(BD66:BD81,(RANK(AT4,$AT$2:$AT$17)))</f>
        <v>2120</v>
      </c>
      <c r="BF82" cm="1">
        <f t="array" aca="1" ref="BF82" ca="1">INDEX(BD90:BD105,(RANK(AT4,$AT$2:$AT$17)))</f>
        <v>2146</v>
      </c>
      <c r="BG82" cm="1">
        <f t="array" aca="1" ref="BG82" ca="1">INDEX(BD106:BD129,(RANK(AT4,$AT$2:$AT$9)))</f>
        <v>2073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VLOOKUP(B83,audio_list_stym!$A$3:$BP$18,46,FALSE)</f>
        <v>17</v>
      </c>
      <c r="F83" t="str">
        <f>VLOOKUP(E83,metki!$A$2:$B$9,2,FALSE)</f>
        <v>экспл_новые_без_названия</v>
      </c>
      <c r="G83" t="str">
        <f t="shared" si="28"/>
        <v>экспл</v>
      </c>
      <c r="H83" t="str">
        <f>VLOOKUP(B83,audio_list_stym!$A$3:$AJ$18,14,FALSE)</f>
        <v>Tamanid</v>
      </c>
      <c r="I83" t="s">
        <v>689</v>
      </c>
      <c r="J83" t="str">
        <f t="shared" si="29"/>
        <v>Tamanid_2</v>
      </c>
      <c r="L83">
        <f>VLOOKUP(J83,total_visual_stym!$A$2:$D$129,2,FALSE)</f>
        <v>2138</v>
      </c>
      <c r="M83" t="str">
        <f>VLOOKUP(J83,total_visual_stym!$A$2:$D$129,3,FALSE)</f>
        <v>pics\\Tamanid_2.jpg</v>
      </c>
      <c r="N83">
        <f>VLOOKUP(J83,total_visual_stym!$A$1:$D$129,4,FALSE)</f>
        <v>214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146</v>
      </c>
      <c r="Z83" t="str">
        <f>IF(G83="экспл",VLOOKUP(J83,quest_экспл!$A$1:$N$129,12,FALSE),IF(G83="импл_",0,0))</f>
        <v>sound\\Izognut_li_on.wav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2218</v>
      </c>
      <c r="AD83" t="str">
        <f t="shared" ca="1" si="39"/>
        <v>pics\\dis64.jpg</v>
      </c>
      <c r="AE83" s="22" t="str">
        <f t="array" aca="1" ref="AE83" ca="1">IF(G83="экспл",INDEX(total_visual_stym!$C$146:$C$209,(RANK(total_visual_stym!E163,total_visual_stym!$E$146:$E$209))),0)</f>
        <v>pics\\dis64.jpg</v>
      </c>
      <c r="AF83" s="22" t="str">
        <f t="shared" si="40"/>
        <v/>
      </c>
      <c r="AI83" t="s">
        <v>85</v>
      </c>
      <c r="AO83">
        <f t="shared" ca="1" si="35"/>
        <v>0.56828879712614022</v>
      </c>
      <c r="AP83" t="str">
        <f t="shared" ca="1" si="36"/>
        <v>pics\\Kokos_7.jpg</v>
      </c>
      <c r="AR83" t="str">
        <f t="shared" si="41"/>
        <v/>
      </c>
      <c r="AS83" t="str">
        <f t="shared" si="42"/>
        <v/>
      </c>
      <c r="AT83">
        <f t="shared" ca="1" si="31"/>
        <v>0.27410762703616298</v>
      </c>
      <c r="AU83" t="s">
        <v>697</v>
      </c>
      <c r="AV83" t="str">
        <f t="shared" ca="1" si="32"/>
        <v>sound\\Redkiy_plod.wav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_Изогнут_ли_он?</v>
      </c>
      <c r="BA83" t="e">
        <f>VLOOKUP(Q83,audio_list_stym!$B$2:$BQ$299,68,FALSE)</f>
        <v>#N/A</v>
      </c>
      <c r="BB83" t="str">
        <f t="shared" si="33"/>
        <v>Посмотрите,_вот_XXXXX._Изогнут_ли_он?</v>
      </c>
      <c r="BD83" cm="1">
        <f t="array" aca="1" ref="BD83" ca="1">INDEX($L$82:$L$89,(RANK(AT3,$AT$2:$AT$9)))</f>
        <v>2139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VLOOKUP(B84,audio_list_stym!$A$3:$BP$18,46,FALSE)</f>
        <v>17</v>
      </c>
      <c r="F84" t="str">
        <f>VLOOKUP(E84,metki!$A$2:$B$9,2,FALSE)</f>
        <v>экспл_новые_без_названия</v>
      </c>
      <c r="G84" t="str">
        <f t="shared" si="28"/>
        <v>экспл</v>
      </c>
      <c r="H84" t="str">
        <f>VLOOKUP(B84,audio_list_stym!$A$3:$AJ$18,14,FALSE)</f>
        <v>Tamanid</v>
      </c>
      <c r="I84" t="s">
        <v>690</v>
      </c>
      <c r="J84" t="str">
        <f t="shared" si="29"/>
        <v>Tamanid_3</v>
      </c>
      <c r="L84">
        <f>VLOOKUP(J84,total_visual_stym!$A$2:$D$129,2,FALSE)</f>
        <v>2139</v>
      </c>
      <c r="M84" t="str">
        <f>VLOOKUP(J84,total_visual_stym!$A$2:$D$129,3,FALSE)</f>
        <v>pics\\Tamanid_3.jpg</v>
      </c>
      <c r="N84">
        <f>VLOOKUP(J84,total_visual_stym!$A$1:$D$129,4,FALSE)</f>
        <v>214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147</v>
      </c>
      <c r="Z84" t="str">
        <f>IF(G84="экспл",VLOOKUP(J84,quest_экспл!$A$1:$N$129,12,FALSE),IF(G84="импл_",0,0))</f>
        <v>sound\\On_barhatistiy.wav</v>
      </c>
      <c r="AA84" t="str">
        <f>IF(G84="экспл",VLOOKUP(J84,quest_экспл!$A$1:$N$129,14,FALSE),IF(G84="импл_",0,0))</f>
        <v>да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2228</v>
      </c>
      <c r="AD84" t="str">
        <f t="shared" ca="1" si="39"/>
        <v>pics\\dis38.jpg</v>
      </c>
      <c r="AE84" s="22" t="str">
        <f t="array" aca="1" ref="AE84" ca="1">IF(G84="экспл",INDEX(total_visual_stym!$C$146:$C$209,(RANK(total_visual_stym!E164,total_visual_stym!$E$146:$E$209))),0)</f>
        <v>pics\\dis38.jpg</v>
      </c>
      <c r="AF84" s="22" t="str">
        <f t="shared" si="40"/>
        <v/>
      </c>
      <c r="AI84" t="s">
        <v>94</v>
      </c>
      <c r="AO84">
        <f t="shared" ca="1" si="35"/>
        <v>9.0405417563034662E-2</v>
      </c>
      <c r="AP84" t="str">
        <f t="shared" ca="1" si="36"/>
        <v>pics\\Tomat_5.jpg</v>
      </c>
      <c r="AR84" t="str">
        <f t="shared" si="41"/>
        <v/>
      </c>
      <c r="AS84" t="str">
        <f t="shared" si="42"/>
        <v/>
      </c>
      <c r="AT84">
        <f t="shared" ca="1" si="31"/>
        <v>0.29650895815461209</v>
      </c>
      <c r="AU84" t="s">
        <v>697</v>
      </c>
      <c r="AV84" t="str">
        <f t="shared" ca="1" si="32"/>
        <v>sound\\Redkiy_plod.wav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_Он_бархатистый?</v>
      </c>
      <c r="BA84" t="e">
        <f>VLOOKUP(Q84,audio_list_stym!$B$2:$BQ$299,68,FALSE)</f>
        <v>#N/A</v>
      </c>
      <c r="BB84" t="str">
        <f t="shared" si="33"/>
        <v>Вот_XXXXX._Он_бархатистый?</v>
      </c>
      <c r="BD84" cm="1">
        <f t="array" aca="1" ref="BD84" ca="1">INDEX($L$82:$L$89,(RANK(AT4,$AT$2:$AT$9)))</f>
        <v>2140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VLOOKUP(B85,audio_list_stym!$A$3:$BP$18,46,FALSE)</f>
        <v>17</v>
      </c>
      <c r="F85" t="str">
        <f>VLOOKUP(E85,metki!$A$2:$B$9,2,FALSE)</f>
        <v>экспл_новые_без_названия</v>
      </c>
      <c r="G85" t="str">
        <f t="shared" si="28"/>
        <v>экспл</v>
      </c>
      <c r="H85" t="str">
        <f>VLOOKUP(B85,audio_list_stym!$A$3:$AJ$18,14,FALSE)</f>
        <v>Tamanid</v>
      </c>
      <c r="I85" t="s">
        <v>691</v>
      </c>
      <c r="J85" t="str">
        <f t="shared" si="29"/>
        <v>Tamanid_4</v>
      </c>
      <c r="L85">
        <f>VLOOKUP(J85,total_visual_stym!$A$2:$D$129,2,FALSE)</f>
        <v>2140</v>
      </c>
      <c r="M85" t="str">
        <f>VLOOKUP(J85,total_visual_stym!$A$2:$D$129,3,FALSE)</f>
        <v>pics\\Tamanid_4.jpg</v>
      </c>
      <c r="N85">
        <f>VLOOKUP(J85,total_visual_stym!$A$1:$D$129,4,FALSE)</f>
        <v>214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148</v>
      </c>
      <c r="Z85" t="str">
        <f>IF(G85="экспл",VLOOKUP(J85,quest_экспл!$A$1:$N$129,12,FALSE),IF(G85="импл_",0,0))</f>
        <v>sound\\Odnotonniy_li_on.wav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2197</v>
      </c>
      <c r="AD85" t="str">
        <f t="shared" ca="1" si="39"/>
        <v>pics\\dis54.jpg</v>
      </c>
      <c r="AE85" s="22" t="str">
        <f t="array" aca="1" ref="AE85" ca="1">IF(G85="экспл",INDEX(total_visual_stym!$C$146:$C$209,(RANK(total_visual_stym!E165,total_visual_stym!$E$146:$E$209))),0)</f>
        <v>pics\\dis54.jpg</v>
      </c>
      <c r="AF85" s="22" t="str">
        <f t="shared" si="40"/>
        <v/>
      </c>
      <c r="AI85" t="s">
        <v>95</v>
      </c>
      <c r="AO85">
        <f t="shared" ca="1" si="35"/>
        <v>0.81890385299287671</v>
      </c>
      <c r="AP85" t="str">
        <f t="shared" ca="1" si="36"/>
        <v>pics\\Finik_7.jpg</v>
      </c>
      <c r="AR85" t="str">
        <f t="shared" si="41"/>
        <v/>
      </c>
      <c r="AS85" t="str">
        <f t="shared" si="42"/>
        <v/>
      </c>
      <c r="AT85">
        <f t="shared" ca="1" si="31"/>
        <v>5.6069160620757286E-2</v>
      </c>
      <c r="AU85" t="s">
        <v>697</v>
      </c>
      <c r="AV85" t="str">
        <f t="shared" ca="1" si="32"/>
        <v>sound\\Redkiy_plod.wav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_Однотонный_ли_он?</v>
      </c>
      <c r="BA85" t="e">
        <f>VLOOKUP(Q85,audio_list_stym!$B$2:$BQ$299,68,FALSE)</f>
        <v>#N/A</v>
      </c>
      <c r="BB85" t="str">
        <f t="shared" si="33"/>
        <v>Это_XXXXX._Однотонный_ли_он?</v>
      </c>
      <c r="BD85" cm="1">
        <f t="array" aca="1" ref="BD85" ca="1">INDEX($L$82:$L$89,(RANK(AT5,$AT$2:$AT$9)))</f>
        <v>2137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VLOOKUP(B86,audio_list_stym!$A$3:$BP$18,46,FALSE)</f>
        <v>17</v>
      </c>
      <c r="F86" t="str">
        <f>VLOOKUP(E86,metki!$A$2:$B$9,2,FALSE)</f>
        <v>экспл_новые_без_названия</v>
      </c>
      <c r="G86" t="str">
        <f t="shared" si="28"/>
        <v>экспл</v>
      </c>
      <c r="H86" t="str">
        <f>VLOOKUP(B86,audio_list_stym!$A$3:$AJ$18,14,FALSE)</f>
        <v>Tamanid</v>
      </c>
      <c r="I86" t="s">
        <v>692</v>
      </c>
      <c r="J86" t="str">
        <f t="shared" si="29"/>
        <v>Tamanid_5</v>
      </c>
      <c r="L86">
        <f>VLOOKUP(J86,total_visual_stym!$A$2:$D$129,2,FALSE)</f>
        <v>2141</v>
      </c>
      <c r="M86" t="str">
        <f>VLOOKUP(J86,total_visual_stym!$A$2:$D$129,3,FALSE)</f>
        <v>pics\\Tamanid_5.jpg</v>
      </c>
      <c r="N86">
        <f>VLOOKUP(J86,total_visual_stym!$A$1:$D$129,4,FALSE)</f>
        <v>214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149</v>
      </c>
      <c r="Z86" t="str">
        <f>IF(G86="экспл",VLOOKUP(J86,quest_экспл!$A$1:$N$129,12,FALSE),IF(G86="импл_",0,0))</f>
        <v>sound\\On_prozrachniy.wav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2220</v>
      </c>
      <c r="AD86" t="str">
        <f t="shared" ca="1" si="39"/>
        <v>pics\\dis16.jpg</v>
      </c>
      <c r="AE86" s="22" t="str">
        <f t="array" aca="1" ref="AE86" ca="1">IF(G86="экспл",INDEX(total_visual_stym!$C$146:$C$209,(RANK(total_visual_stym!E166,total_visual_stym!$E$146:$E$209))),0)</f>
        <v>pics\\dis16.jpg</v>
      </c>
      <c r="AF86" s="22" t="str">
        <f t="shared" si="40"/>
        <v/>
      </c>
      <c r="AI86" t="s">
        <v>96</v>
      </c>
      <c r="AO86">
        <f t="shared" ca="1" si="35"/>
        <v>0.1966670742112302</v>
      </c>
      <c r="AP86" t="str">
        <f t="shared" ca="1" si="36"/>
        <v>pics\\Tomat_1.jpg</v>
      </c>
      <c r="AR86" t="str">
        <f t="shared" si="41"/>
        <v/>
      </c>
      <c r="AS86" t="str">
        <f t="shared" si="42"/>
        <v/>
      </c>
      <c r="AT86">
        <f t="shared" ca="1" si="31"/>
        <v>0.44893830061016837</v>
      </c>
      <c r="AU86" t="s">
        <v>697</v>
      </c>
      <c r="AV86" t="str">
        <f t="shared" ca="1" si="32"/>
        <v>sound\\Redkiy_plod.wav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_Он_прозрачный?</v>
      </c>
      <c r="BA86" t="e">
        <f>VLOOKUP(Q86,audio_list_stym!$B$2:$BQ$299,68,FALSE)</f>
        <v>#N/A</v>
      </c>
      <c r="BB86" t="str">
        <f t="shared" si="33"/>
        <v>На_картинке_XXXXX._Он_прозрачный?</v>
      </c>
      <c r="BD86" cm="1">
        <f t="array" aca="1" ref="BD86" ca="1">INDEX($L$82:$L$89,(RANK(AT6,$AT$2:$AT$9)))</f>
        <v>2143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VLOOKUP(B87,audio_list_stym!$A$3:$BP$18,46,FALSE)</f>
        <v>17</v>
      </c>
      <c r="F87" t="str">
        <f>VLOOKUP(E87,metki!$A$2:$B$9,2,FALSE)</f>
        <v>экспл_новые_без_названия</v>
      </c>
      <c r="G87" t="str">
        <f t="shared" si="28"/>
        <v>экспл</v>
      </c>
      <c r="H87" t="str">
        <f>VLOOKUP(B87,audio_list_stym!$A$3:$AJ$18,14,FALSE)</f>
        <v>Tamanid</v>
      </c>
      <c r="I87" t="s">
        <v>693</v>
      </c>
      <c r="J87" t="str">
        <f t="shared" si="29"/>
        <v>Tamanid_6</v>
      </c>
      <c r="L87">
        <f>VLOOKUP(J87,total_visual_stym!$A$2:$D$129,2,FALSE)</f>
        <v>2142</v>
      </c>
      <c r="M87" t="str">
        <f>VLOOKUP(J87,total_visual_stym!$A$2:$D$129,3,FALSE)</f>
        <v>pics\\Tamanid_6.jpg</v>
      </c>
      <c r="N87">
        <f>VLOOKUP(J87,total_visual_stym!$A$1:$D$129,4,FALSE)</f>
        <v>214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150</v>
      </c>
      <c r="Z87" t="str">
        <f>IF(G87="экспл",VLOOKUP(J87,quest_экспл!$A$1:$N$129,12,FALSE),IF(G87="импл_",0,0))</f>
        <v>sound\\On_izmelchen.wav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2179</v>
      </c>
      <c r="AD87" t="str">
        <f t="shared" ca="1" si="39"/>
        <v>pics\\dis20.jpg</v>
      </c>
      <c r="AE87" s="22" t="str">
        <f t="array" aca="1" ref="AE87" ca="1">IF(G87="экспл",INDEX(total_visual_stym!$C$146:$C$209,(RANK(total_visual_stym!E167,total_visual_stym!$E$146:$E$209))),0)</f>
        <v>pics\\dis20.jpg</v>
      </c>
      <c r="AF87" s="22" t="str">
        <f t="shared" si="40"/>
        <v/>
      </c>
      <c r="AI87" t="s">
        <v>97</v>
      </c>
      <c r="AO87">
        <f t="shared" ca="1" si="35"/>
        <v>0.48081723384902597</v>
      </c>
      <c r="AP87" t="str">
        <f t="shared" ca="1" si="36"/>
        <v>pics\\Limon_3.jpg</v>
      </c>
      <c r="AR87" t="str">
        <f t="shared" si="41"/>
        <v/>
      </c>
      <c r="AS87" t="str">
        <f t="shared" si="42"/>
        <v/>
      </c>
      <c r="AT87">
        <f t="shared" ca="1" si="31"/>
        <v>0.52953901392588065</v>
      </c>
      <c r="AU87" t="s">
        <v>697</v>
      </c>
      <c r="AV87" t="str">
        <f t="shared" ca="1" si="32"/>
        <v>sound\\Noviy_plod.wav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_Он_измельчен?</v>
      </c>
      <c r="BA87" t="e">
        <f>VLOOKUP(Q87,audio_list_stym!$B$2:$BQ$299,68,FALSE)</f>
        <v>#N/A</v>
      </c>
      <c r="BB87" t="str">
        <f t="shared" si="33"/>
        <v>На_мониторе_XXXXX._Он_измельчен?</v>
      </c>
      <c r="BD87" cm="1">
        <f t="array" aca="1" ref="BD87" ca="1">INDEX($L$82:$L$89,(RANK(AT7,$AT$2:$AT$9)))</f>
        <v>2144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VLOOKUP(B88,audio_list_stym!$A$3:$BP$18,46,FALSE)</f>
        <v>17</v>
      </c>
      <c r="F88" t="str">
        <f>VLOOKUP(E88,metki!$A$2:$B$9,2,FALSE)</f>
        <v>экспл_новые_без_названия</v>
      </c>
      <c r="G88" t="str">
        <f t="shared" si="28"/>
        <v>экспл</v>
      </c>
      <c r="H88" t="str">
        <f>VLOOKUP(B88,audio_list_stym!$A$3:$AJ$18,14,FALSE)</f>
        <v>Tamanid</v>
      </c>
      <c r="I88" t="s">
        <v>694</v>
      </c>
      <c r="J88" t="str">
        <f t="shared" si="29"/>
        <v>Tamanid_7</v>
      </c>
      <c r="L88">
        <f>VLOOKUP(J88,total_visual_stym!$A$2:$D$129,2,FALSE)</f>
        <v>2143</v>
      </c>
      <c r="M88" t="str">
        <f>VLOOKUP(J88,total_visual_stym!$A$2:$D$129,3,FALSE)</f>
        <v>pics\\Tamanid_7.jpg</v>
      </c>
      <c r="N88">
        <f>VLOOKUP(J88,total_visual_stym!$A$1:$D$129,4,FALSE)</f>
        <v>214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151</v>
      </c>
      <c r="Z88" t="str">
        <f>IF(G88="экспл",VLOOKUP(J88,quest_экспл!$A$1:$N$129,12,FALSE),IF(G88="импл_",0,0))</f>
        <v>sound\\Cvetushiy_li_on.wav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2203</v>
      </c>
      <c r="AD88" t="str">
        <f t="shared" ca="1" si="39"/>
        <v>pics\\dis53.jpg</v>
      </c>
      <c r="AE88" s="22" t="str">
        <f t="array" aca="1" ref="AE88" ca="1">IF(G88="экспл",INDEX(total_visual_stym!$C$146:$C$209,(RANK(total_visual_stym!E168,total_visual_stym!$E$146:$E$209))),0)</f>
        <v>pics\\dis53.jpg</v>
      </c>
      <c r="AF88" s="22" t="str">
        <f t="shared" si="40"/>
        <v/>
      </c>
      <c r="AI88" t="s">
        <v>98</v>
      </c>
      <c r="AO88">
        <f t="shared" ca="1" si="35"/>
        <v>0.69851796923483689</v>
      </c>
      <c r="AP88" t="str">
        <f t="shared" ca="1" si="36"/>
        <v>pics\\Goroh_7.jpg</v>
      </c>
      <c r="AR88" t="str">
        <f t="shared" si="41"/>
        <v/>
      </c>
      <c r="AS88" t="str">
        <f t="shared" si="42"/>
        <v/>
      </c>
      <c r="AT88">
        <f t="shared" ca="1" si="31"/>
        <v>0.27482562606448224</v>
      </c>
      <c r="AU88" t="s">
        <v>697</v>
      </c>
      <c r="AV88" t="str">
        <f t="shared" ca="1" si="32"/>
        <v>sound\\Redkiy_plod.wav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_Цветущий_ли_он?</v>
      </c>
      <c r="BA88" t="e">
        <f>VLOOKUP(Q88,audio_list_stym!$B$2:$BQ$299,68,FALSE)</f>
        <v>#N/A</v>
      </c>
      <c r="BB88" t="str">
        <f t="shared" si="33"/>
        <v>Перед_Вами_XXXXX._Цветущий_ли_он?</v>
      </c>
      <c r="BD88" cm="1">
        <f t="array" aca="1" ref="BD88" ca="1">INDEX($L$82:$L$89,(RANK(AT8,$AT$2:$AT$9)))</f>
        <v>2138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VLOOKUP(B89,audio_list_stym!$A$3:$BP$18,46,FALSE)</f>
        <v>17</v>
      </c>
      <c r="F89" t="str">
        <f>VLOOKUP(E89,metki!$A$2:$B$9,2,FALSE)</f>
        <v>экспл_новые_без_названия</v>
      </c>
      <c r="G89" t="str">
        <f t="shared" si="28"/>
        <v>экспл</v>
      </c>
      <c r="H89" t="str">
        <f>VLOOKUP(B89,audio_list_stym!$A$3:$AJ$18,14,FALSE)</f>
        <v>Tamanid</v>
      </c>
      <c r="I89" t="s">
        <v>695</v>
      </c>
      <c r="J89" t="str">
        <f t="shared" si="29"/>
        <v>Tamanid_8</v>
      </c>
      <c r="L89">
        <f>VLOOKUP(J89,total_visual_stym!$A$2:$D$129,2,FALSE)</f>
        <v>2144</v>
      </c>
      <c r="M89" t="str">
        <f>VLOOKUP(J89,total_visual_stym!$A$2:$D$129,3,FALSE)</f>
        <v>pics\\Tamanid_8.jpg</v>
      </c>
      <c r="N89">
        <f>VLOOKUP(J89,total_visual_stym!$A$1:$D$129,4,FALSE)</f>
        <v>214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152</v>
      </c>
      <c r="Z89" t="str">
        <f>IF(G89="экспл",VLOOKUP(J89,quest_экспл!$A$1:$N$129,12,FALSE),IF(G89="импл_",0,0))</f>
        <v>sound\\Skruchen_li_on.wav</v>
      </c>
      <c r="AA89" t="str">
        <f>IF(G89="экспл",VLOOKUP(J89,quest_экспл!$A$1:$N$129,14,FALSE),IF(G89="импл_",0,0))</f>
        <v>да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2207</v>
      </c>
      <c r="AD89" t="str">
        <f t="shared" ca="1" si="39"/>
        <v>pics\\dis44.jpg</v>
      </c>
      <c r="AE89" s="22" t="str">
        <f t="array" aca="1" ref="AE89" ca="1">IF(G89="экспл",INDEX(total_visual_stym!$C$146:$C$209,(RANK(total_visual_stym!E169,total_visual_stym!$E$146:$E$209))),0)</f>
        <v>pics\\dis44.jpg</v>
      </c>
      <c r="AF89" s="22" t="str">
        <f t="shared" si="40"/>
        <v/>
      </c>
      <c r="AI89" t="s">
        <v>99</v>
      </c>
      <c r="AO89">
        <f t="shared" ca="1" si="35"/>
        <v>0.30841516279987558</v>
      </c>
      <c r="AP89" t="str">
        <f t="shared" ca="1" si="36"/>
        <v>pics\\Peper_8.jpg</v>
      </c>
      <c r="AR89" t="str">
        <f t="shared" si="41"/>
        <v/>
      </c>
      <c r="AS89" t="str">
        <f t="shared" si="42"/>
        <v/>
      </c>
      <c r="AT89">
        <f t="shared" ca="1" si="31"/>
        <v>0.45382577269188096</v>
      </c>
      <c r="AU89" t="s">
        <v>697</v>
      </c>
      <c r="AV89" t="str">
        <f t="shared" ca="1" si="32"/>
        <v>sound\\Redkiy_plod.wav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_Скручен_ли_он?</v>
      </c>
      <c r="BA89" t="e">
        <f>VLOOKUP(Q89,audio_list_stym!$B$2:$BQ$299,68,FALSE)</f>
        <v>#N/A</v>
      </c>
      <c r="BB89" t="str">
        <f t="shared" si="33"/>
        <v>Вы_видите_XXXXX._Скручен_ли_он?</v>
      </c>
      <c r="BD89" cm="1">
        <f t="array" aca="1" ref="BD89" ca="1">INDEX($L$82:$L$89,(RANK(AT9,$AT$2:$AT$9)))</f>
        <v>2142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VLOOKUP(B90,audio_list_stym!$A$3:$BP$18,46,FALSE)</f>
        <v>14</v>
      </c>
      <c r="F90" t="str">
        <f>VLOOKUP(E90,metki!$A$2:$B$9,2,FALSE)</f>
        <v>импл_новые_с_названием</v>
      </c>
      <c r="G90" t="str">
        <f t="shared" si="28"/>
        <v>импл_</v>
      </c>
      <c r="H90" t="str">
        <f>VLOOKUP(B90,audio_list_stym!$A$3:$AJ$18,14,FALSE)</f>
        <v>ZF</v>
      </c>
      <c r="I90" t="s">
        <v>688</v>
      </c>
      <c r="J90" t="str">
        <f t="shared" si="29"/>
        <v>ZF_1</v>
      </c>
      <c r="L90">
        <f>VLOOKUP(J90,total_visual_stym!$A$2:$D$129,2,FALSE)</f>
        <v>2145</v>
      </c>
      <c r="M90" t="str">
        <f>VLOOKUP(J90,total_visual_stym!$A$2:$D$129,3,FALSE)</f>
        <v>pics\\ZF_1.jpg</v>
      </c>
      <c r="N90">
        <f>VLOOKUP(J90,total_visual_stym!$A$1:$D$129,4,FALSE)</f>
        <v>215</v>
      </c>
      <c r="P90">
        <f>IF(G90="экспл",0,IF(G90="импл_",VLOOKUP(J90,quest_импл!$A$1:$J$129,7,FALSE),0))</f>
        <v>281</v>
      </c>
      <c r="Q90" t="str">
        <f>IF(G90="экспл",0,IF(G90="импл_",VLOOKUP(J90,quest_импл!$A$1:$J$129,8,FALSE),0))</f>
        <v>sound\\S_chashuykami_li.wav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2011</v>
      </c>
      <c r="AD90" t="str">
        <f t="shared" ca="1" si="39"/>
        <v>pics\\Finik_3.jpg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40"/>
        <v>pics\\Finik_3.jpg</v>
      </c>
      <c r="AI90" t="s">
        <v>100</v>
      </c>
      <c r="AO90">
        <f t="shared" ca="1" si="35"/>
        <v>0.88755005945225574</v>
      </c>
      <c r="AP90" t="str">
        <f t="shared" ca="1" si="36"/>
        <v>pics\\Finik_3.jpg</v>
      </c>
      <c r="AR90" t="str">
        <f t="shared" si="41"/>
        <v/>
      </c>
      <c r="AS90" t="str">
        <f t="shared" ca="1" si="42"/>
        <v>pics\\Finik_3.jpg</v>
      </c>
      <c r="AT90">
        <f t="shared" ca="1" si="31"/>
        <v>0.66522086404300085</v>
      </c>
      <c r="AU90" t="s">
        <v>697</v>
      </c>
      <c r="AV90" t="str">
        <f t="shared" ca="1" si="32"/>
        <v>sound\\Noviy_plod.wav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_С_чешуйками_ли_</v>
      </c>
      <c r="BB90" t="str">
        <f t="shared" si="33"/>
        <v>_С_чешуйками_ли_ФИМОН?</v>
      </c>
      <c r="BC90">
        <f>A90</f>
        <v>1212</v>
      </c>
      <c r="BD90" cm="1">
        <f t="array" aca="1" ref="BD90" ca="1">INDEX($L$90:$L$97,(RANK(AT2,$AT$2:$AT$9)))</f>
        <v>2149</v>
      </c>
      <c r="BE90" cm="1">
        <f t="array" aca="1" ref="BE90" ca="1">INDEX(BD66:BD81,(RANK(AT5,$AT$2:$AT$17)))</f>
        <v>2117</v>
      </c>
      <c r="BF90" cm="1">
        <f t="array" aca="1" ref="BF90" ca="1">INDEX(BD98:BD113,(RANK(AT5,$AT$2:$AT$17)))</f>
        <v>2069</v>
      </c>
      <c r="BG90" cm="1">
        <f t="array" aca="1" ref="BG90" ca="1">INDEX(BD114:BD129,(RANK(AT5,$AT$2:$AT$9)))</f>
        <v>2085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VLOOKUP(B91,audio_list_stym!$A$3:$BP$18,46,FALSE)</f>
        <v>14</v>
      </c>
      <c r="F91" t="str">
        <f>VLOOKUP(E91,metki!$A$2:$B$9,2,FALSE)</f>
        <v>импл_новые_с_названием</v>
      </c>
      <c r="G91" t="str">
        <f t="shared" si="28"/>
        <v>импл_</v>
      </c>
      <c r="H91" t="str">
        <f>VLOOKUP(B91,audio_list_stym!$A$3:$AJ$18,14,FALSE)</f>
        <v>ZF</v>
      </c>
      <c r="I91" t="s">
        <v>689</v>
      </c>
      <c r="J91" t="str">
        <f t="shared" si="29"/>
        <v>ZF_2</v>
      </c>
      <c r="L91">
        <f>VLOOKUP(J91,total_visual_stym!$A$2:$D$129,2,FALSE)</f>
        <v>2146</v>
      </c>
      <c r="M91" t="str">
        <f>VLOOKUP(J91,total_visual_stym!$A$2:$D$129,3,FALSE)</f>
        <v>pics\\ZF_2.jpg</v>
      </c>
      <c r="N91">
        <f>VLOOKUP(J91,total_visual_stym!$A$1:$D$129,4,FALSE)</f>
        <v>215</v>
      </c>
      <c r="P91">
        <f>IF(G91="экспл",0,IF(G91="импл_",VLOOKUP(J91,quest_импл!$A$1:$J$129,7,FALSE),0))</f>
        <v>282</v>
      </c>
      <c r="Q91" t="str">
        <f>IF(G91="экспл",0,IF(G91="импл_",VLOOKUP(J91,quest_импл!$A$1:$J$129,8,FALSE),0))</f>
        <v>sound\\Rozoviy_li.wav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нет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2013</v>
      </c>
      <c r="AD91" t="str">
        <f t="shared" ca="1" si="39"/>
        <v>pics\\Finik_5.jpg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40"/>
        <v>pics\\Finik_5.jpg</v>
      </c>
      <c r="AI91" t="s">
        <v>101</v>
      </c>
      <c r="AO91">
        <f t="shared" ca="1" si="35"/>
        <v>0.83895139845584943</v>
      </c>
      <c r="AP91" t="str">
        <f t="shared" ca="1" si="36"/>
        <v>pics\\Finik_5.jpg</v>
      </c>
      <c r="AR91" t="str">
        <f t="shared" si="41"/>
        <v/>
      </c>
      <c r="AS91" t="str">
        <f t="shared" ca="1" si="42"/>
        <v>pics\\Finik_5.jpg</v>
      </c>
      <c r="AT91">
        <f t="shared" ca="1" si="31"/>
        <v>9.5787321514202883E-2</v>
      </c>
      <c r="AU91" t="s">
        <v>697</v>
      </c>
      <c r="AV91" t="str">
        <f t="shared" ca="1" si="32"/>
        <v>sound\\Redkiy_plod.wav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_Розовый_ли_</v>
      </c>
      <c r="BB91" t="str">
        <f t="shared" si="33"/>
        <v>_Розовый_ли_ФИМОН?</v>
      </c>
      <c r="BD91" cm="1">
        <f t="array" aca="1" ref="BD91" ca="1">INDEX($L$90:$L$97,(RANK(AT3,$AT$2:$AT$9)))</f>
        <v>2147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VLOOKUP(B92,audio_list_stym!$A$3:$BP$18,46,FALSE)</f>
        <v>14</v>
      </c>
      <c r="F92" t="str">
        <f>VLOOKUP(E92,metki!$A$2:$B$9,2,FALSE)</f>
        <v>импл_новые_с_названием</v>
      </c>
      <c r="G92" t="str">
        <f t="shared" si="28"/>
        <v>импл_</v>
      </c>
      <c r="H92" t="str">
        <f>VLOOKUP(B92,audio_list_stym!$A$3:$AJ$18,14,FALSE)</f>
        <v>ZF</v>
      </c>
      <c r="I92" t="s">
        <v>690</v>
      </c>
      <c r="J92" t="str">
        <f t="shared" si="29"/>
        <v>ZF_3</v>
      </c>
      <c r="L92">
        <f>VLOOKUP(J92,total_visual_stym!$A$2:$D$129,2,FALSE)</f>
        <v>2147</v>
      </c>
      <c r="M92" t="str">
        <f>VLOOKUP(J92,total_visual_stym!$A$2:$D$129,3,FALSE)</f>
        <v>pics\\ZF_3.jpg</v>
      </c>
      <c r="N92">
        <f>VLOOKUP(J92,total_visual_stym!$A$1:$D$129,4,FALSE)</f>
        <v>215</v>
      </c>
      <c r="P92">
        <f>IF(G92="экспл",0,IF(G92="импл_",VLOOKUP(J92,quest_импл!$A$1:$J$129,7,FALSE),0))</f>
        <v>283</v>
      </c>
      <c r="Q92" t="str">
        <f>IF(G92="экспл",0,IF(G92="импл_",VLOOKUP(J92,quest_импл!$A$1:$J$129,8,FALSE),0))</f>
        <v>sound\\Tonkiy_li.wav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2059</v>
      </c>
      <c r="AD92" t="str">
        <f t="shared" ca="1" si="39"/>
        <v>pics\\Tomat_3.jpg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40"/>
        <v>pics\\Tomat_3.jpg</v>
      </c>
      <c r="AI92" t="s">
        <v>102</v>
      </c>
      <c r="AO92">
        <f t="shared" ca="1" si="35"/>
        <v>9.9366969252825732E-2</v>
      </c>
      <c r="AP92" t="str">
        <f t="shared" ca="1" si="36"/>
        <v>pics\\Tomat_3.jpg</v>
      </c>
      <c r="AR92" t="str">
        <f t="shared" si="41"/>
        <v/>
      </c>
      <c r="AS92" t="str">
        <f t="shared" ca="1" si="42"/>
        <v>pics\\Tomat_3.jpg</v>
      </c>
      <c r="AT92">
        <f t="shared" ca="1" si="31"/>
        <v>0.52282888208845313</v>
      </c>
      <c r="AU92" t="s">
        <v>697</v>
      </c>
      <c r="AV92" t="str">
        <f t="shared" ca="1" si="32"/>
        <v>sound\\Redkiy_plod.wav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_Тонкий_ли_</v>
      </c>
      <c r="BB92" t="str">
        <f t="shared" si="33"/>
        <v>_Тонкий_ли_ФИМОН?</v>
      </c>
      <c r="BD92" cm="1">
        <f t="array" aca="1" ref="BD92" ca="1">INDEX($L$90:$L$97,(RANK(AT4,$AT$2:$AT$9)))</f>
        <v>2148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VLOOKUP(B93,audio_list_stym!$A$3:$BP$18,46,FALSE)</f>
        <v>14</v>
      </c>
      <c r="F93" t="str">
        <f>VLOOKUP(E93,metki!$A$2:$B$9,2,FALSE)</f>
        <v>импл_новые_с_названием</v>
      </c>
      <c r="G93" t="str">
        <f t="shared" si="28"/>
        <v>импл_</v>
      </c>
      <c r="H93" t="str">
        <f>VLOOKUP(B93,audio_list_stym!$A$3:$AJ$18,14,FALSE)</f>
        <v>ZF</v>
      </c>
      <c r="I93" t="s">
        <v>691</v>
      </c>
      <c r="J93" t="str">
        <f t="shared" si="29"/>
        <v>ZF_4</v>
      </c>
      <c r="L93">
        <f>VLOOKUP(J93,total_visual_stym!$A$2:$D$129,2,FALSE)</f>
        <v>2148</v>
      </c>
      <c r="M93" t="str">
        <f>VLOOKUP(J93,total_visual_stym!$A$2:$D$129,3,FALSE)</f>
        <v>pics\\ZF_4.jpg</v>
      </c>
      <c r="N93">
        <f>VLOOKUP(J93,total_visual_stym!$A$1:$D$129,4,FALSE)</f>
        <v>215</v>
      </c>
      <c r="P93">
        <f>IF(G93="экспл",0,IF(G93="импл_",VLOOKUP(J93,quest_импл!$A$1:$J$129,7,FALSE),0))</f>
        <v>284</v>
      </c>
      <c r="Q93" t="str">
        <f>IF(G93="экспл",0,IF(G93="импл_",VLOOKUP(J93,quest_импл!$A$1:$J$129,8,FALSE),0))</f>
        <v>sound\\Celniy_li.wav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2006</v>
      </c>
      <c r="AD93" t="str">
        <f t="shared" ca="1" si="39"/>
        <v>pics\\Banan_6.jpg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40"/>
        <v>pics\\Banan_6.jpg</v>
      </c>
      <c r="AI93" t="s">
        <v>103</v>
      </c>
      <c r="AO93">
        <f t="shared" ca="1" si="35"/>
        <v>0.95917039921955916</v>
      </c>
      <c r="AP93" t="str">
        <f t="shared" ca="1" si="36"/>
        <v>pics\\Banan_6.jpg</v>
      </c>
      <c r="AR93" t="str">
        <f t="shared" si="41"/>
        <v/>
      </c>
      <c r="AS93" t="str">
        <f t="shared" ca="1" si="42"/>
        <v>pics\\Banan_6.jpg</v>
      </c>
      <c r="AT93">
        <f t="shared" ca="1" si="31"/>
        <v>1.1824698930704702E-2</v>
      </c>
      <c r="AU93" t="s">
        <v>697</v>
      </c>
      <c r="AV93" t="str">
        <f t="shared" ca="1" si="32"/>
        <v>sound\\Redkiy_plod.wav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_Цельный_ли_</v>
      </c>
      <c r="BB93" t="str">
        <f t="shared" si="33"/>
        <v>_Цельный_ли_ФИМОН?</v>
      </c>
      <c r="BD93" cm="1">
        <f t="array" aca="1" ref="BD93" ca="1">INDEX($L$90:$L$97,(RANK(AT5,$AT$2:$AT$9)))</f>
        <v>2145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VLOOKUP(B94,audio_list_stym!$A$3:$BP$18,46,FALSE)</f>
        <v>14</v>
      </c>
      <c r="F94" t="str">
        <f>VLOOKUP(E94,metki!$A$2:$B$9,2,FALSE)</f>
        <v>импл_новые_с_названием</v>
      </c>
      <c r="G94" t="str">
        <f t="shared" si="28"/>
        <v>импл_</v>
      </c>
      <c r="H94" t="str">
        <f>VLOOKUP(B94,audio_list_stym!$A$3:$AJ$18,14,FALSE)</f>
        <v>ZF</v>
      </c>
      <c r="I94" t="s">
        <v>692</v>
      </c>
      <c r="J94" t="str">
        <f t="shared" si="29"/>
        <v>ZF_5</v>
      </c>
      <c r="L94">
        <f>VLOOKUP(J94,total_visual_stym!$A$2:$D$129,2,FALSE)</f>
        <v>2149</v>
      </c>
      <c r="M94" t="str">
        <f>VLOOKUP(J94,total_visual_stym!$A$2:$D$129,3,FALSE)</f>
        <v>pics\\ZF_5.jpg</v>
      </c>
      <c r="N94">
        <f>VLOOKUP(J94,total_visual_stym!$A$1:$D$129,4,FALSE)</f>
        <v>215</v>
      </c>
      <c r="P94">
        <f>IF(G94="экспл",0,IF(G94="импл_",VLOOKUP(J94,quest_импл!$A$1:$J$129,7,FALSE),0))</f>
        <v>285</v>
      </c>
      <c r="Q94" t="str">
        <f>IF(G94="экспл",0,IF(G94="импл_",VLOOKUP(J94,quest_импл!$A$1:$J$129,8,FALSE),0))</f>
        <v>sound\\Shershaviy_li.wav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2042</v>
      </c>
      <c r="AD94" t="str">
        <f t="shared" ca="1" si="39"/>
        <v>pics\\Peper_2.jpg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40"/>
        <v>pics\\Peper_2.jpg</v>
      </c>
      <c r="AI94" t="s">
        <v>104</v>
      </c>
      <c r="AO94">
        <f t="shared" ca="1" si="35"/>
        <v>0.35703380869537749</v>
      </c>
      <c r="AP94" t="str">
        <f t="shared" ca="1" si="36"/>
        <v>pics\\Peper_2.jpg</v>
      </c>
      <c r="AR94" t="str">
        <f t="shared" si="41"/>
        <v/>
      </c>
      <c r="AS94" t="str">
        <f t="shared" ca="1" si="42"/>
        <v>pics\\Peper_2.jpg</v>
      </c>
      <c r="AT94">
        <f t="shared" ca="1" si="31"/>
        <v>0.90436588989925792</v>
      </c>
      <c r="AU94" t="s">
        <v>697</v>
      </c>
      <c r="AV94" t="str">
        <f t="shared" ca="1" si="32"/>
        <v>sound\\Noviy_plod.wav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_Шершавый_ли_</v>
      </c>
      <c r="BB94" t="str">
        <f t="shared" si="33"/>
        <v>_Шершавый_ли_ФИМОН?</v>
      </c>
      <c r="BD94" cm="1">
        <f t="array" aca="1" ref="BD94" ca="1">INDEX($L$90:$L$97,(RANK(AT6,$AT$2:$AT$9)))</f>
        <v>2151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VLOOKUP(B95,audio_list_stym!$A$3:$BP$18,46,FALSE)</f>
        <v>14</v>
      </c>
      <c r="F95" t="str">
        <f>VLOOKUP(E95,metki!$A$2:$B$9,2,FALSE)</f>
        <v>импл_новые_с_названием</v>
      </c>
      <c r="G95" t="str">
        <f t="shared" si="28"/>
        <v>импл_</v>
      </c>
      <c r="H95" t="str">
        <f>VLOOKUP(B95,audio_list_stym!$A$3:$AJ$18,14,FALSE)</f>
        <v>ZF</v>
      </c>
      <c r="I95" t="s">
        <v>693</v>
      </c>
      <c r="J95" t="str">
        <f t="shared" si="29"/>
        <v>ZF_6</v>
      </c>
      <c r="L95">
        <f>VLOOKUP(J95,total_visual_stym!$A$2:$D$129,2,FALSE)</f>
        <v>2150</v>
      </c>
      <c r="M95" t="str">
        <f>VLOOKUP(J95,total_visual_stym!$A$2:$D$129,3,FALSE)</f>
        <v>pics\\ZF_6.jpg</v>
      </c>
      <c r="N95">
        <f>VLOOKUP(J95,total_visual_stym!$A$1:$D$129,4,FALSE)</f>
        <v>215</v>
      </c>
      <c r="P95">
        <f>IF(G95="экспл",0,IF(G95="импл_",VLOOKUP(J95,quest_импл!$A$1:$J$129,7,FALSE),0))</f>
        <v>286</v>
      </c>
      <c r="Q95" t="str">
        <f>IF(G95="экспл",0,IF(G95="импл_",VLOOKUP(J95,quest_импл!$A$1:$J$129,8,FALSE),0))</f>
        <v>sound\\Zaostryen_li.wav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да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2016</v>
      </c>
      <c r="AD95" t="str">
        <f t="shared" ca="1" si="39"/>
        <v>pics\\Finik_8.jpg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40"/>
        <v>pics\\Finik_8.jpg</v>
      </c>
      <c r="AI95" t="s">
        <v>105</v>
      </c>
      <c r="AO95">
        <f t="shared" ca="1" si="35"/>
        <v>0.8156952006728011</v>
      </c>
      <c r="AP95" t="str">
        <f t="shared" ca="1" si="36"/>
        <v>pics\\Finik_8.jpg</v>
      </c>
      <c r="AR95" t="str">
        <f t="shared" si="41"/>
        <v/>
      </c>
      <c r="AS95" t="str">
        <f t="shared" ca="1" si="42"/>
        <v>pics\\Finik_8.jpg</v>
      </c>
      <c r="AT95">
        <f t="shared" ca="1" si="31"/>
        <v>0.97810239260991638</v>
      </c>
      <c r="AU95" t="s">
        <v>697</v>
      </c>
      <c r="AV95" t="str">
        <f t="shared" ca="1" si="32"/>
        <v>sound\\Noviy_plod.wav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_Заострен_ли_</v>
      </c>
      <c r="BB95" t="str">
        <f t="shared" si="33"/>
        <v>_Заострен_ли_ФИМОН?</v>
      </c>
      <c r="BD95" cm="1">
        <f t="array" aca="1" ref="BD95" ca="1">INDEX($L$90:$L$97,(RANK(AT7,$AT$2:$AT$9)))</f>
        <v>2152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VLOOKUP(B96,audio_list_stym!$A$3:$BP$18,46,FALSE)</f>
        <v>14</v>
      </c>
      <c r="F96" t="str">
        <f>VLOOKUP(E96,metki!$A$2:$B$9,2,FALSE)</f>
        <v>импл_новые_с_названием</v>
      </c>
      <c r="G96" t="str">
        <f t="shared" si="28"/>
        <v>импл_</v>
      </c>
      <c r="H96" t="str">
        <f>VLOOKUP(B96,audio_list_stym!$A$3:$AJ$18,14,FALSE)</f>
        <v>ZF</v>
      </c>
      <c r="I96" t="s">
        <v>694</v>
      </c>
      <c r="J96" t="str">
        <f t="shared" si="29"/>
        <v>ZF_7</v>
      </c>
      <c r="L96">
        <f>VLOOKUP(J96,total_visual_stym!$A$2:$D$129,2,FALSE)</f>
        <v>2151</v>
      </c>
      <c r="M96" t="str">
        <f>VLOOKUP(J96,total_visual_stym!$A$2:$D$129,3,FALSE)</f>
        <v>pics\\ZF_7.jpg</v>
      </c>
      <c r="N96">
        <f>VLOOKUP(J96,total_visual_stym!$A$1:$D$129,4,FALSE)</f>
        <v>215</v>
      </c>
      <c r="P96">
        <f>IF(G96="экспл",0,IF(G96="импл_",VLOOKUP(J96,quest_импл!$A$1:$J$129,7,FALSE),0))</f>
        <v>287</v>
      </c>
      <c r="Q96" t="str">
        <f>IF(G96="экспл",0,IF(G96="импл_",VLOOKUP(J96,quest_импл!$A$1:$J$129,8,FALSE),0))</f>
        <v>sound\\Rassipchatiy_li.wav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2060</v>
      </c>
      <c r="AD96" t="str">
        <f t="shared" ca="1" si="39"/>
        <v>pics\\Tomat_4.jpg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40"/>
        <v>pics\\Tomat_4.jpg</v>
      </c>
      <c r="AI96" t="s">
        <v>106</v>
      </c>
      <c r="AO96">
        <f t="shared" ca="1" si="35"/>
        <v>9.6902667326024261E-2</v>
      </c>
      <c r="AP96" t="str">
        <f t="shared" ca="1" si="36"/>
        <v>pics\\Tomat_4.jpg</v>
      </c>
      <c r="AR96" t="str">
        <f t="shared" si="41"/>
        <v/>
      </c>
      <c r="AS96" t="str">
        <f t="shared" ca="1" si="42"/>
        <v>pics\\Tomat_4.jpg</v>
      </c>
      <c r="AT96">
        <f t="shared" ca="1" si="31"/>
        <v>0.15760845162274528</v>
      </c>
      <c r="AU96" t="s">
        <v>697</v>
      </c>
      <c r="AV96" t="str">
        <f t="shared" ca="1" si="32"/>
        <v>sound\\Redkiy_plod.wav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_Рассыпчатый_ли_</v>
      </c>
      <c r="BB96" t="str">
        <f t="shared" si="33"/>
        <v>_Рассыпчатый_ли_ФИМОН?</v>
      </c>
      <c r="BD96" cm="1">
        <f t="array" aca="1" ref="BD96" ca="1">INDEX($L$90:$L$97,(RANK(AT8,$AT$2:$AT$9)))</f>
        <v>2146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VLOOKUP(B97,audio_list_stym!$A$3:$BP$18,46,FALSE)</f>
        <v>14</v>
      </c>
      <c r="F97" t="str">
        <f>VLOOKUP(E97,metki!$A$2:$B$9,2,FALSE)</f>
        <v>импл_новые_с_названием</v>
      </c>
      <c r="G97" t="str">
        <f t="shared" si="28"/>
        <v>импл_</v>
      </c>
      <c r="H97" t="str">
        <f>VLOOKUP(B97,audio_list_stym!$A$3:$AJ$18,14,FALSE)</f>
        <v>ZF</v>
      </c>
      <c r="I97" t="s">
        <v>695</v>
      </c>
      <c r="J97" t="str">
        <f t="shared" si="29"/>
        <v>ZF_8</v>
      </c>
      <c r="L97">
        <f>VLOOKUP(J97,total_visual_stym!$A$2:$D$129,2,FALSE)</f>
        <v>2152</v>
      </c>
      <c r="M97" t="str">
        <f>VLOOKUP(J97,total_visual_stym!$A$2:$D$129,3,FALSE)</f>
        <v>pics\\ZF_8.jpg</v>
      </c>
      <c r="N97">
        <f>VLOOKUP(J97,total_visual_stym!$A$1:$D$129,4,FALSE)</f>
        <v>215</v>
      </c>
      <c r="P97">
        <f>IF(G97="экспл",0,IF(G97="импл_",VLOOKUP(J97,quest_импл!$A$1:$J$129,7,FALSE),0))</f>
        <v>288</v>
      </c>
      <c r="Q97" t="str">
        <f>IF(G97="экспл",0,IF(G97="импл_",VLOOKUP(J97,quest_импл!$A$1:$J$129,8,FALSE),0))</f>
        <v>sound\\Ochishen_li.wav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2027</v>
      </c>
      <c r="AD97" t="str">
        <f t="shared" ca="1" si="39"/>
        <v>pics\\Kokos_3.jpg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40"/>
        <v>pics\\Kokos_3.jpg</v>
      </c>
      <c r="AI97" t="s">
        <v>107</v>
      </c>
      <c r="AO97">
        <f t="shared" ca="1" si="35"/>
        <v>0.64656796141222572</v>
      </c>
      <c r="AP97" t="str">
        <f t="shared" ca="1" si="36"/>
        <v>pics\\Kokos_3.jpg</v>
      </c>
      <c r="AR97" t="str">
        <f t="shared" si="41"/>
        <v/>
      </c>
      <c r="AS97" t="str">
        <f t="shared" ca="1" si="42"/>
        <v>pics\\Kokos_3.jpg</v>
      </c>
      <c r="AT97">
        <f t="shared" ca="1" si="31"/>
        <v>0.20845560305809596</v>
      </c>
      <c r="AU97" t="s">
        <v>697</v>
      </c>
      <c r="AV97" t="str">
        <f t="shared" ca="1" si="32"/>
        <v>sound\\Redkiy_plod.wav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_Очищен_ли_</v>
      </c>
      <c r="BB97" t="str">
        <f t="shared" si="33"/>
        <v>_Очищен_ли_ФИМОН?</v>
      </c>
      <c r="BD97" cm="1">
        <f t="array" aca="1" ref="BD97" ca="1">INDEX($L$90:$L$97,(RANK(AT9,$AT$2:$AT$9)))</f>
        <v>2150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VLOOKUP(B98,audio_list_stym!$A$3:$BP$18,46,FALSE)</f>
        <v>15</v>
      </c>
      <c r="F98" t="str">
        <f>VLOOKUP(E98,metki!$A$2:$B$9,2,FALSE)</f>
        <v>экспл_новые_с_названием</v>
      </c>
      <c r="G98" t="str">
        <f t="shared" si="28"/>
        <v>экспл</v>
      </c>
      <c r="H98" t="str">
        <f>VLOOKUP(B98,audio_list_stym!$A$3:$AJ$18,14,FALSE)</f>
        <v>Ackee</v>
      </c>
      <c r="I98" t="s">
        <v>688</v>
      </c>
      <c r="J98" t="str">
        <f t="shared" si="29"/>
        <v>Ackee_1</v>
      </c>
      <c r="L98">
        <f>VLOOKUP(J98,total_visual_stym!$A$2:$D$129,2,FALSE)</f>
        <v>2065</v>
      </c>
      <c r="M98" t="str">
        <f>VLOOKUP(J98,total_visual_stym!$A$2:$D$129,3,FALSE)</f>
        <v>pics\\Ackee_1.jpg</v>
      </c>
      <c r="N98">
        <f>VLOOKUP(J98,total_visual_stym!$A$1:$D$129,4,FALSE)</f>
        <v>208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97</v>
      </c>
      <c r="Z98" t="str">
        <f>IF(G98="экспл",VLOOKUP(J98,quest_экспл!$A$1:$N$129,12,FALSE),IF(G98="импл_",0,0))</f>
        <v>sound\\Sushenniy_li_on.wav</v>
      </c>
      <c r="AA98" t="str">
        <f>IF(G98="экспл",VLOOKUP(J98,quest_экспл!$A$1:$N$129,14,FALSE),IF(G98="импл_",0,0))</f>
        <v>нет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2204</v>
      </c>
      <c r="AD98" t="str">
        <f t="shared" ca="1" si="39"/>
        <v>pics\\dis52.jpg</v>
      </c>
      <c r="AE98" s="22" t="str">
        <f t="array" aca="1" ref="AE98" ca="1">IF(G98="экспл",INDEX(total_visual_stym!$C$146:$C$209,(RANK(total_visual_stym!E178,total_visual_stym!$E$146:$E$209))),0)</f>
        <v>pics\\dis52.jpg</v>
      </c>
      <c r="AF98" s="22" t="str">
        <f t="shared" si="40"/>
        <v/>
      </c>
      <c r="AI98" t="s">
        <v>108</v>
      </c>
      <c r="AO98">
        <f t="shared" ca="1" si="35"/>
        <v>0.20750432419998766</v>
      </c>
      <c r="AP98" t="str">
        <f t="shared" ca="1" si="36"/>
        <v>pics\\Redis_8.jpg</v>
      </c>
      <c r="AR98" t="str">
        <f>IF(AH98="sound\\Ogorod",AP26,"")</f>
        <v/>
      </c>
      <c r="AS98" t="str">
        <f t="shared" si="42"/>
        <v/>
      </c>
      <c r="AT98">
        <f t="shared" ca="1" si="31"/>
        <v>0.24850956578178662</v>
      </c>
      <c r="AU98" t="s">
        <v>697</v>
      </c>
      <c r="AV98" t="str">
        <f t="shared" ca="1" si="32"/>
        <v>sound\\Redkiy_plod.wav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_Сушеный_ли_он?</v>
      </c>
      <c r="BA98" t="e">
        <f>VLOOKUP(Q98,audio_list_stym!$B$2:$BQ$299,68,FALSE)</f>
        <v>#N/A</v>
      </c>
      <c r="BB98" t="str">
        <f t="shared" si="33"/>
        <v>На_экране_КОДИС._Сушеный_ли_он?</v>
      </c>
      <c r="BC98">
        <f>A98</f>
        <v>1213</v>
      </c>
      <c r="BD98" cm="1">
        <f t="array" aca="1" ref="BD98" ca="1">INDEX($L$98:$L$105,(RANK(AT2,$AT$2:$AT$9)))</f>
        <v>2069</v>
      </c>
      <c r="BE98" cm="1">
        <f t="array" aca="1" ref="BE98" ca="1">INDEX(BD66:BD81,(RANK(AT6,$AT$2:$AT$9)))</f>
        <v>2120</v>
      </c>
      <c r="BF98" cm="1">
        <f t="array" aca="1" ref="BF98" ca="1">INDEX(BD82:BD97,(RANK(AT6,$AT$2:$AT$9)))</f>
        <v>2138</v>
      </c>
      <c r="BG98" cm="1">
        <f t="array" aca="1" ref="BG98" ca="1">INDEX(BD106:BD129,(RANK(AT6,$AT$2:$AT$17)))</f>
        <v>2081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VLOOKUP(B99,audio_list_stym!$A$3:$BP$18,46,FALSE)</f>
        <v>15</v>
      </c>
      <c r="F99" t="str">
        <f>VLOOKUP(E99,metki!$A$2:$B$9,2,FALSE)</f>
        <v>экспл_новые_с_названием</v>
      </c>
      <c r="G99" t="str">
        <f t="shared" si="28"/>
        <v>экспл</v>
      </c>
      <c r="H99" t="str">
        <f>VLOOKUP(B99,audio_list_stym!$A$3:$AJ$18,14,FALSE)</f>
        <v>Ackee</v>
      </c>
      <c r="I99" t="s">
        <v>689</v>
      </c>
      <c r="J99" t="str">
        <f t="shared" si="29"/>
        <v>Ackee_2</v>
      </c>
      <c r="L99">
        <f>VLOOKUP(J99,total_visual_stym!$A$2:$D$129,2,FALSE)</f>
        <v>2066</v>
      </c>
      <c r="M99" t="str">
        <f>VLOOKUP(J99,total_visual_stym!$A$2:$D$129,3,FALSE)</f>
        <v>pics\\Ackee_2.jpg</v>
      </c>
      <c r="N99">
        <f>VLOOKUP(J99,total_visual_stym!$A$1:$D$129,4,FALSE)</f>
        <v>208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98</v>
      </c>
      <c r="Z99" t="str">
        <f>IF(G99="экспл",VLOOKUP(J99,quest_экспл!$A$1:$N$129,12,FALSE),IF(G99="импл_",0,0))</f>
        <v>sound\\On_s_vetochkoy.wav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2182</v>
      </c>
      <c r="AD99" t="str">
        <f t="shared" ca="1" si="39"/>
        <v>pics\\dis30.jpg</v>
      </c>
      <c r="AE99" s="22" t="str">
        <f t="array" aca="1" ref="AE99" ca="1">IF(G99="экспл",INDEX(total_visual_stym!$C$146:$C$209,(RANK(total_visual_stym!E179,total_visual_stym!$E$146:$E$209))),0)</f>
        <v>pics\\dis30.jpg</v>
      </c>
      <c r="AF99" s="22" t="str">
        <f t="shared" si="40"/>
        <v/>
      </c>
      <c r="AI99" t="s">
        <v>109</v>
      </c>
      <c r="AO99">
        <f t="shared" ca="1" si="35"/>
        <v>0.37466229178527344</v>
      </c>
      <c r="AP99" t="str">
        <f t="shared" ca="1" si="36"/>
        <v>pics\\Peper_1.jpg</v>
      </c>
      <c r="AR99" t="str">
        <f t="shared" ref="AR99:AR120" si="43">IF(AH99="sound\\Ogorod",AP27,"")</f>
        <v/>
      </c>
      <c r="AS99" t="str">
        <f t="shared" si="42"/>
        <v/>
      </c>
      <c r="AT99">
        <f t="shared" ca="1" si="31"/>
        <v>0.60967396279415087</v>
      </c>
      <c r="AU99" t="s">
        <v>697</v>
      </c>
      <c r="AV99" t="str">
        <f t="shared" ca="1" si="32"/>
        <v>sound\\Noviy_plod.wav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_Он_с_веточкой?</v>
      </c>
      <c r="BA99" t="e">
        <f>VLOOKUP(Q99,audio_list_stym!$B$2:$BQ$299,68,FALSE)</f>
        <v>#N/A</v>
      </c>
      <c r="BB99" t="str">
        <f t="shared" si="33"/>
        <v>Посмотрите,_вот_КОДИС._Он_с_веточкой?</v>
      </c>
      <c r="BD99" cm="1">
        <f t="array" aca="1" ref="BD99" ca="1">INDEX($L$98:$L$105,(RANK(AT3,$AT$2:$AT$9)))</f>
        <v>2067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VLOOKUP(B100,audio_list_stym!$A$3:$BP$18,46,FALSE)</f>
        <v>15</v>
      </c>
      <c r="F100" t="str">
        <f>VLOOKUP(E100,metki!$A$2:$B$9,2,FALSE)</f>
        <v>экспл_новые_с_названием</v>
      </c>
      <c r="G100" t="str">
        <f t="shared" si="28"/>
        <v>экспл</v>
      </c>
      <c r="H100" t="str">
        <f>VLOOKUP(B100,audio_list_stym!$A$3:$AJ$18,14,FALSE)</f>
        <v>Ackee</v>
      </c>
      <c r="I100" t="s">
        <v>690</v>
      </c>
      <c r="J100" t="str">
        <f t="shared" si="29"/>
        <v>Ackee_3</v>
      </c>
      <c r="L100">
        <f>VLOOKUP(J100,total_visual_stym!$A$2:$D$129,2,FALSE)</f>
        <v>2067</v>
      </c>
      <c r="M100" t="str">
        <f>VLOOKUP(J100,total_visual_stym!$A$2:$D$129,3,FALSE)</f>
        <v>pics\\Ackee_3.jpg</v>
      </c>
      <c r="N100">
        <f>VLOOKUP(J100,total_visual_stym!$A$1:$D$129,4,FALSE)</f>
        <v>208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99</v>
      </c>
      <c r="Z100" t="str">
        <f>IF(G100="экспл",VLOOKUP(J100,quest_экспл!$A$1:$N$129,12,FALSE),IF(G100="импл_",0,0))</f>
        <v>sound\\On_rasskrit.wav</v>
      </c>
      <c r="AA100" t="str">
        <f>IF(G100="экспл",VLOOKUP(J100,quest_экспл!$A$1:$N$129,14,FALSE),IF(G100="импл_",0,0))</f>
        <v>да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2174</v>
      </c>
      <c r="AD100" t="str">
        <f t="shared" ca="1" si="39"/>
        <v>pics\\dis7.jpg</v>
      </c>
      <c r="AE100" s="22" t="str">
        <f t="array" aca="1" ref="AE100" ca="1">IF(G100="экспл",INDEX(total_visual_stym!$C$146:$C$209,(RANK(total_visual_stym!E180,total_visual_stym!$E$146:$E$209))),0)</f>
        <v>pics\\dis7.jpg</v>
      </c>
      <c r="AF100" s="22" t="str">
        <f t="shared" si="40"/>
        <v/>
      </c>
      <c r="AI100" t="s">
        <v>110</v>
      </c>
      <c r="AO100">
        <f t="shared" ca="1" si="35"/>
        <v>0.92560014181123751</v>
      </c>
      <c r="AP100" t="str">
        <f t="shared" ca="1" si="36"/>
        <v>pics\\Banan_8.jpg</v>
      </c>
      <c r="AR100" t="str">
        <f t="shared" si="43"/>
        <v/>
      </c>
      <c r="AS100" t="str">
        <f t="shared" si="42"/>
        <v/>
      </c>
      <c r="AT100">
        <f t="shared" ca="1" si="31"/>
        <v>5.1506200430490479E-2</v>
      </c>
      <c r="AU100" t="s">
        <v>697</v>
      </c>
      <c r="AV100" t="str">
        <f t="shared" ca="1" si="32"/>
        <v>sound\\Redkiy_plod.wav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_Он_раскрыт?</v>
      </c>
      <c r="BA100" t="e">
        <f>VLOOKUP(Q100,audio_list_stym!$B$2:$BQ$299,68,FALSE)</f>
        <v>#N/A</v>
      </c>
      <c r="BB100" t="str">
        <f t="shared" si="33"/>
        <v>Вот_КОДИС._Он_раскрыт?</v>
      </c>
      <c r="BD100" cm="1">
        <f t="array" aca="1" ref="BD100" ca="1">INDEX($L$98:$L$105,(RANK(AT4,$AT$2:$AT$9)))</f>
        <v>2068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VLOOKUP(B101,audio_list_stym!$A$3:$BP$18,46,FALSE)</f>
        <v>15</v>
      </c>
      <c r="F101" t="str">
        <f>VLOOKUP(E101,metki!$A$2:$B$9,2,FALSE)</f>
        <v>экспл_новые_с_названием</v>
      </c>
      <c r="G101" t="str">
        <f t="shared" si="28"/>
        <v>экспл</v>
      </c>
      <c r="H101" t="str">
        <f>VLOOKUP(B101,audio_list_stym!$A$3:$AJ$18,14,FALSE)</f>
        <v>Ackee</v>
      </c>
      <c r="I101" t="s">
        <v>691</v>
      </c>
      <c r="J101" t="str">
        <f t="shared" si="29"/>
        <v>Ackee_4</v>
      </c>
      <c r="L101">
        <f>VLOOKUP(J101,total_visual_stym!$A$2:$D$129,2,FALSE)</f>
        <v>2068</v>
      </c>
      <c r="M101" t="str">
        <f>VLOOKUP(J101,total_visual_stym!$A$2:$D$129,3,FALSE)</f>
        <v>pics\\Ackee_4.jpg</v>
      </c>
      <c r="N101">
        <f>VLOOKUP(J101,total_visual_stym!$A$1:$D$129,4,FALSE)</f>
        <v>208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100</v>
      </c>
      <c r="Z101" t="str">
        <f>IF(G101="экспл",VLOOKUP(J101,quest_экспл!$A$1:$N$129,12,FALSE),IF(G101="импл_",0,0))</f>
        <v>sound\\Pushistiy_li_on.wav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2211</v>
      </c>
      <c r="AD101" t="str">
        <f t="shared" ca="1" si="39"/>
        <v>pics\\dis60.jpg</v>
      </c>
      <c r="AE101" s="22" t="str">
        <f t="array" aca="1" ref="AE101" ca="1">IF(G101="экспл",INDEX(total_visual_stym!$C$146:$C$209,(RANK(total_visual_stym!E181,total_visual_stym!$E$146:$E$209))),0)</f>
        <v>pics\\dis60.jpg</v>
      </c>
      <c r="AF101" s="22" t="str">
        <f t="shared" si="40"/>
        <v/>
      </c>
      <c r="AI101" t="s">
        <v>111</v>
      </c>
      <c r="AO101">
        <f t="shared" ca="1" si="35"/>
        <v>0.21809848141422106</v>
      </c>
      <c r="AP101" t="str">
        <f t="shared" ca="1" si="36"/>
        <v>pics\\Redis_6.jpg</v>
      </c>
      <c r="AR101" t="str">
        <f t="shared" si="43"/>
        <v/>
      </c>
      <c r="AS101" t="str">
        <f t="shared" si="42"/>
        <v/>
      </c>
      <c r="AT101">
        <f t="shared" ca="1" si="31"/>
        <v>0.18496812171867816</v>
      </c>
      <c r="AU101" t="s">
        <v>697</v>
      </c>
      <c r="AV101" t="str">
        <f t="shared" ca="1" si="32"/>
        <v>sound\\Redkiy_plod.wav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_Пушистый_ли_он?</v>
      </c>
      <c r="BA101" t="e">
        <f>VLOOKUP(Q101,audio_list_stym!$B$2:$BQ$299,68,FALSE)</f>
        <v>#N/A</v>
      </c>
      <c r="BB101" t="str">
        <f t="shared" si="33"/>
        <v>Это_КОДИС._Пушистый_ли_он?</v>
      </c>
      <c r="BD101" cm="1">
        <f t="array" aca="1" ref="BD101" ca="1">INDEX($L$98:$L$105,(RANK(AT5,$AT$2:$AT$9)))</f>
        <v>2065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VLOOKUP(B102,audio_list_stym!$A$3:$BP$18,46,FALSE)</f>
        <v>15</v>
      </c>
      <c r="F102" t="str">
        <f>VLOOKUP(E102,metki!$A$2:$B$9,2,FALSE)</f>
        <v>экспл_новые_с_названием</v>
      </c>
      <c r="G102" t="str">
        <f t="shared" si="28"/>
        <v>экспл</v>
      </c>
      <c r="H102" t="str">
        <f>VLOOKUP(B102,audio_list_stym!$A$3:$AJ$18,14,FALSE)</f>
        <v>Ackee</v>
      </c>
      <c r="I102" t="s">
        <v>692</v>
      </c>
      <c r="J102" t="str">
        <f t="shared" si="29"/>
        <v>Ackee_5</v>
      </c>
      <c r="L102">
        <f>VLOOKUP(J102,total_visual_stym!$A$2:$D$129,2,FALSE)</f>
        <v>2069</v>
      </c>
      <c r="M102" t="str">
        <f>VLOOKUP(J102,total_visual_stym!$A$2:$D$129,3,FALSE)</f>
        <v>pics\\Ackee_5.jpg</v>
      </c>
      <c r="N102">
        <f>VLOOKUP(J102,total_visual_stym!$A$1:$D$129,4,FALSE)</f>
        <v>208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101</v>
      </c>
      <c r="Z102" t="str">
        <f>IF(G102="экспл",VLOOKUP(J102,quest_экспл!$A$1:$N$129,12,FALSE),IF(G102="импл_",0,0))</f>
        <v>sound\\On_kvadratniy.wav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2188</v>
      </c>
      <c r="AD102" t="str">
        <f t="shared" ca="1" si="39"/>
        <v>pics\\dis3.jpg</v>
      </c>
      <c r="AE102" s="22" t="str">
        <f t="array" aca="1" ref="AE102" ca="1">IF(G102="экспл",INDEX(total_visual_stym!$C$146:$C$209,(RANK(total_visual_stym!E182,total_visual_stym!$E$146:$E$209))),0)</f>
        <v>pics\\dis3.jpg</v>
      </c>
      <c r="AF102" s="22" t="str">
        <f t="shared" si="40"/>
        <v/>
      </c>
      <c r="AI102" t="s">
        <v>112</v>
      </c>
      <c r="AO102">
        <f t="shared" ca="1" si="35"/>
        <v>0.75233840370862803</v>
      </c>
      <c r="AP102" t="str">
        <f t="shared" ca="1" si="36"/>
        <v>pics\\Goroh_4.jpg</v>
      </c>
      <c r="AR102" t="str">
        <f t="shared" si="43"/>
        <v/>
      </c>
      <c r="AS102" t="str">
        <f t="shared" si="42"/>
        <v/>
      </c>
      <c r="AT102">
        <f t="shared" ca="1" si="31"/>
        <v>0.25192792131427866</v>
      </c>
      <c r="AU102" t="s">
        <v>697</v>
      </c>
      <c r="AV102" t="str">
        <f t="shared" ca="1" si="32"/>
        <v>sound\\Redkiy_plod.wav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_Он_квадратный?</v>
      </c>
      <c r="BA102" t="e">
        <f>VLOOKUP(Q102,audio_list_stym!$B$2:$BQ$299,68,FALSE)</f>
        <v>#N/A</v>
      </c>
      <c r="BB102" t="str">
        <f t="shared" si="33"/>
        <v>На_картинке_КОДИС._Он_квадратный?</v>
      </c>
      <c r="BD102" cm="1">
        <f t="array" aca="1" ref="BD102" ca="1">INDEX($L$98:$L$105,(RANK(AT6,$AT$2:$AT$9)))</f>
        <v>2071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VLOOKUP(B103,audio_list_stym!$A$3:$BP$18,46,FALSE)</f>
        <v>15</v>
      </c>
      <c r="F103" t="str">
        <f>VLOOKUP(E103,metki!$A$2:$B$9,2,FALSE)</f>
        <v>экспл_новые_с_названием</v>
      </c>
      <c r="G103" t="str">
        <f t="shared" si="28"/>
        <v>экспл</v>
      </c>
      <c r="H103" t="str">
        <f>VLOOKUP(B103,audio_list_stym!$A$3:$AJ$18,14,FALSE)</f>
        <v>Ackee</v>
      </c>
      <c r="I103" t="s">
        <v>693</v>
      </c>
      <c r="J103" t="str">
        <f t="shared" si="29"/>
        <v>Ackee_6</v>
      </c>
      <c r="L103">
        <f>VLOOKUP(J103,total_visual_stym!$A$2:$D$129,2,FALSE)</f>
        <v>2070</v>
      </c>
      <c r="M103" t="str">
        <f>VLOOKUP(J103,total_visual_stym!$A$2:$D$129,3,FALSE)</f>
        <v>pics\\Ackee_6.jpg</v>
      </c>
      <c r="N103">
        <f>VLOOKUP(J103,total_visual_stym!$A$1:$D$129,4,FALSE)</f>
        <v>208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102</v>
      </c>
      <c r="Z103" t="str">
        <f>IF(G103="экспл",VLOOKUP(J103,quest_экспл!$A$1:$N$129,12,FALSE),IF(G103="импл_",0,0))</f>
        <v>sound\\Raznocvetniy_li_on.wav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2202</v>
      </c>
      <c r="AD103" t="str">
        <f t="shared" ca="1" si="39"/>
        <v>pics\\dis47.jpg</v>
      </c>
      <c r="AE103" s="22" t="str">
        <f t="array" aca="1" ref="AE103" ca="1">IF(G103="экспл",INDEX(total_visual_stym!$C$146:$C$209,(RANK(total_visual_stym!E183,total_visual_stym!$E$146:$E$209))),0)</f>
        <v>pics\\dis47.jpg</v>
      </c>
      <c r="AF103" s="22" t="str">
        <f t="shared" si="40"/>
        <v/>
      </c>
      <c r="AI103" t="s">
        <v>113</v>
      </c>
      <c r="AO103">
        <f t="shared" ca="1" si="35"/>
        <v>0.6948021910294202</v>
      </c>
      <c r="AP103" t="str">
        <f t="shared" ca="1" si="36"/>
        <v>pics\\Goroh_8.jpg</v>
      </c>
      <c r="AR103" t="str">
        <f t="shared" si="43"/>
        <v/>
      </c>
      <c r="AS103" t="str">
        <f t="shared" si="42"/>
        <v/>
      </c>
      <c r="AT103">
        <f t="shared" ca="1" si="31"/>
        <v>0.16576356108211621</v>
      </c>
      <c r="AU103" t="s">
        <v>697</v>
      </c>
      <c r="AV103" t="str">
        <f t="shared" ca="1" si="32"/>
        <v>sound\\Redkiy_plod.wav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_Разноцветный_ли_он?</v>
      </c>
      <c r="BA103" t="e">
        <f>VLOOKUP(Q103,audio_list_stym!$B$2:$BQ$299,68,FALSE)</f>
        <v>#N/A</v>
      </c>
      <c r="BB103" t="str">
        <f t="shared" si="33"/>
        <v>На_мониторе_КОДИС._Разноцветный_ли_он?</v>
      </c>
      <c r="BD103" cm="1">
        <f t="array" aca="1" ref="BD103" ca="1">INDEX($L$98:$L$105,(RANK(AT7,$AT$2:$AT$9)))</f>
        <v>2072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VLOOKUP(B104,audio_list_stym!$A$3:$BP$18,46,FALSE)</f>
        <v>15</v>
      </c>
      <c r="F104" t="str">
        <f>VLOOKUP(E104,metki!$A$2:$B$9,2,FALSE)</f>
        <v>экспл_новые_с_названием</v>
      </c>
      <c r="G104" t="str">
        <f t="shared" si="28"/>
        <v>экспл</v>
      </c>
      <c r="H104" t="str">
        <f>VLOOKUP(B104,audio_list_stym!$A$3:$AJ$18,14,FALSE)</f>
        <v>Ackee</v>
      </c>
      <c r="I104" t="s">
        <v>694</v>
      </c>
      <c r="J104" t="str">
        <f t="shared" si="29"/>
        <v>Ackee_7</v>
      </c>
      <c r="L104">
        <f>VLOOKUP(J104,total_visual_stym!$A$2:$D$129,2,FALSE)</f>
        <v>2071</v>
      </c>
      <c r="M104" t="str">
        <f>VLOOKUP(J104,total_visual_stym!$A$2:$D$129,3,FALSE)</f>
        <v>pics\\Ackee_7.jpg</v>
      </c>
      <c r="N104">
        <f>VLOOKUP(J104,total_visual_stym!$A$1:$D$129,4,FALSE)</f>
        <v>208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103</v>
      </c>
      <c r="Z104" t="str">
        <f>IF(G104="экспл",VLOOKUP(J104,quest_экспл!$A$1:$N$129,12,FALSE),IF(G104="импл_",0,0))</f>
        <v>sound\\Uvyadshiy_li_on.wav</v>
      </c>
      <c r="AA104" t="str">
        <f>IF(G104="экспл",VLOOKUP(J104,quest_экспл!$A$1:$N$129,14,FALSE),IF(G104="импл_",0,0))</f>
        <v>да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2196</v>
      </c>
      <c r="AD104" t="str">
        <f t="shared" ca="1" si="39"/>
        <v>pics\\dis40.jpg</v>
      </c>
      <c r="AE104" s="22" t="str">
        <f t="array" aca="1" ref="AE104" ca="1">IF(G104="экспл",INDEX(total_visual_stym!$C$146:$C$209,(RANK(total_visual_stym!E184,total_visual_stym!$E$146:$E$209))),0)</f>
        <v>pics\\dis40.jpg</v>
      </c>
      <c r="AF104" s="22" t="str">
        <f t="shared" si="40"/>
        <v/>
      </c>
      <c r="AI104" t="s">
        <v>114</v>
      </c>
      <c r="AO104">
        <f t="shared" ca="1" si="35"/>
        <v>0.39281500726924246</v>
      </c>
      <c r="AP104" t="str">
        <f t="shared" ca="1" si="36"/>
        <v>pics\\Limon_7.jpg</v>
      </c>
      <c r="AR104" t="str">
        <f t="shared" si="43"/>
        <v/>
      </c>
      <c r="AS104" t="str">
        <f t="shared" si="42"/>
        <v/>
      </c>
      <c r="AT104">
        <f t="shared" ca="1" si="31"/>
        <v>2.6538738726773925E-2</v>
      </c>
      <c r="AU104" t="s">
        <v>697</v>
      </c>
      <c r="AV104" t="str">
        <f t="shared" ca="1" si="32"/>
        <v>sound\\Redkiy_plod.wav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_Увядший_ли_он?</v>
      </c>
      <c r="BA104" t="e">
        <f>VLOOKUP(Q104,audio_list_stym!$B$2:$BQ$299,68,FALSE)</f>
        <v>#N/A</v>
      </c>
      <c r="BB104" t="str">
        <f t="shared" si="33"/>
        <v>Перед_Вами_КОДИС._Увядший_ли_он?</v>
      </c>
      <c r="BD104" cm="1">
        <f t="array" aca="1" ref="BD104" ca="1">INDEX($L$98:$L$105,(RANK(AT8,$AT$2:$AT$9)))</f>
        <v>2066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VLOOKUP(B105,audio_list_stym!$A$3:$BP$18,46,FALSE)</f>
        <v>15</v>
      </c>
      <c r="F105" t="str">
        <f>VLOOKUP(E105,metki!$A$2:$B$9,2,FALSE)</f>
        <v>экспл_новые_с_названием</v>
      </c>
      <c r="G105" t="str">
        <f t="shared" si="28"/>
        <v>экспл</v>
      </c>
      <c r="H105" t="str">
        <f>VLOOKUP(B105,audio_list_stym!$A$3:$AJ$18,14,FALSE)</f>
        <v>Ackee</v>
      </c>
      <c r="I105" t="s">
        <v>695</v>
      </c>
      <c r="J105" t="str">
        <f t="shared" si="29"/>
        <v>Ackee_8</v>
      </c>
      <c r="L105">
        <f>VLOOKUP(J105,total_visual_stym!$A$2:$D$129,2,FALSE)</f>
        <v>2072</v>
      </c>
      <c r="M105" t="str">
        <f>VLOOKUP(J105,total_visual_stym!$A$2:$D$129,3,FALSE)</f>
        <v>pics\\Ackee_8.jpg</v>
      </c>
      <c r="N105">
        <f>VLOOKUP(J105,total_visual_stym!$A$1:$D$129,4,FALSE)</f>
        <v>208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104</v>
      </c>
      <c r="Z105" t="str">
        <f>IF(G105="экспл",VLOOKUP(J105,quest_экспл!$A$1:$N$129,12,FALSE),IF(G105="импл_",0,0))</f>
        <v>sound\\On_sklizskiy.wav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2216</v>
      </c>
      <c r="AD105" t="str">
        <f t="shared" ca="1" si="39"/>
        <v>pics\\dis59.jpg</v>
      </c>
      <c r="AE105" s="22" t="str">
        <f t="array" aca="1" ref="AE105" ca="1">IF(G105="экспл",INDEX(total_visual_stym!$C$146:$C$209,(RANK(total_visual_stym!E185,total_visual_stym!$E$146:$E$209))),0)</f>
        <v>pics\\dis59.jpg</v>
      </c>
      <c r="AF105" s="22" t="str">
        <f t="shared" si="40"/>
        <v/>
      </c>
      <c r="AI105" t="s">
        <v>115</v>
      </c>
      <c r="AO105">
        <f t="shared" ca="1" si="35"/>
        <v>0.37557011933699214</v>
      </c>
      <c r="AP105" t="str">
        <f t="shared" ca="1" si="36"/>
        <v>pics\\Limon_8.jpg</v>
      </c>
      <c r="AR105" t="str">
        <f t="shared" si="43"/>
        <v/>
      </c>
      <c r="AS105" t="str">
        <f t="shared" si="42"/>
        <v/>
      </c>
      <c r="AT105">
        <f t="shared" ca="1" si="31"/>
        <v>0.53473407028806152</v>
      </c>
      <c r="AU105" t="s">
        <v>697</v>
      </c>
      <c r="AV105" t="str">
        <f t="shared" ca="1" si="32"/>
        <v>sound\\Noviy_plod.wav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_Он_склизкий?</v>
      </c>
      <c r="BA105" t="e">
        <f>VLOOKUP(Q105,audio_list_stym!$B$2:$BQ$299,68,FALSE)</f>
        <v>#N/A</v>
      </c>
      <c r="BB105" t="str">
        <f t="shared" si="33"/>
        <v>Вы_видите_КОДИС._Он_склизкий?</v>
      </c>
      <c r="BD105" cm="1">
        <f t="array" aca="1" ref="BD105" ca="1">INDEX($L$98:$L$105,(RANK(AT9,$AT$2:$AT$9)))</f>
        <v>2070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VLOOKUP(B106,audio_list_stym!$A$3:$BP$18,46,FALSE)</f>
        <v>16</v>
      </c>
      <c r="F106" t="str">
        <f>VLOOKUP(E106,metki!$A$2:$B$9,2,FALSE)</f>
        <v>импл_новые_без_названия</v>
      </c>
      <c r="G106" t="str">
        <f t="shared" si="28"/>
        <v>импл_</v>
      </c>
      <c r="H106" t="str">
        <f>VLOOKUP(B106,audio_list_stym!$A$3:$AJ$18,14,FALSE)</f>
        <v>Ake</v>
      </c>
      <c r="I106" t="s">
        <v>688</v>
      </c>
      <c r="J106" t="str">
        <f t="shared" si="29"/>
        <v>Ake_1</v>
      </c>
      <c r="L106">
        <f>VLOOKUP(J106,total_visual_stym!$A$2:$D$129,2,FALSE)</f>
        <v>2073</v>
      </c>
      <c r="M106" t="str">
        <f>VLOOKUP(J106,total_visual_stym!$A$2:$D$129,3,FALSE)</f>
        <v>pics\\Ake_1.jpg</v>
      </c>
      <c r="N106">
        <f>VLOOKUP(J106,total_visual_stym!$A$1:$D$129,4,FALSE)</f>
        <v>209</v>
      </c>
      <c r="P106">
        <f>IF(G106="экспл",0,IF(G106="импл_",VLOOKUP(J106,quest_импл!$A$1:$J$129,7,FALSE),0))</f>
        <v>233</v>
      </c>
      <c r="Q106" t="str">
        <f>IF(G106="экспл",0,IF(G106="импл_",VLOOKUP(J106,quest_импл!$A$1:$J$129,8,FALSE),0))</f>
        <v>sound\\Imeet_li_myakot.wav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2022</v>
      </c>
      <c r="AD106" t="str">
        <f t="shared" ca="1" si="39"/>
        <v>pics\\Goroh_6.jpg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40"/>
        <v>pics\\Goroh_6.jpg</v>
      </c>
      <c r="AI106" t="s">
        <v>116</v>
      </c>
      <c r="AO106">
        <f t="shared" ca="1" si="35"/>
        <v>0.71592203656981979</v>
      </c>
      <c r="AP106" t="str">
        <f t="shared" ca="1" si="36"/>
        <v>pics\\Goroh_6.jpg</v>
      </c>
      <c r="AR106" t="str">
        <f t="shared" si="43"/>
        <v/>
      </c>
      <c r="AS106" t="str">
        <f t="shared" ca="1" si="42"/>
        <v>pics\\Goroh_6.jpg</v>
      </c>
      <c r="AT106">
        <f t="shared" ca="1" si="31"/>
        <v>1.7606683459564731E-2</v>
      </c>
      <c r="AU106" t="s">
        <v>697</v>
      </c>
      <c r="AV106" t="str">
        <f t="shared" ca="1" si="32"/>
        <v>sound\\Redkiy_plod.wav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_Имеет_ли_мякоть_</v>
      </c>
      <c r="BB106" t="str">
        <f t="shared" si="33"/>
        <v>_Имеет_ли_мякоть_XXXXX?</v>
      </c>
      <c r="BC106">
        <f>A106</f>
        <v>1214</v>
      </c>
      <c r="BD106" cm="1">
        <f t="array" aca="1" ref="BD106" ca="1">INDEX($L$106:$L$113,(RANK(AT2,$AT$2:$AT$9)))</f>
        <v>2077</v>
      </c>
      <c r="BE106" cm="1">
        <f t="array" aca="1" ref="BE106" ca="1">INDEX(BD66:BD81,(RANK(AT7,$AT$2:$AT$17)))</f>
        <v>2130</v>
      </c>
      <c r="BF106" cm="1">
        <f t="array" aca="1" ref="BF106" ca="1">INDEX(BD90:BD105,(RANK(AT7,$AT$2:$AT$17)))</f>
        <v>2066</v>
      </c>
      <c r="BG106" cm="1">
        <f t="array" aca="1" ref="BG106" ca="1">INDEX(BD114:BD129,(RANK(AT7,$AT$2:$AT$9)))</f>
        <v>2086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VLOOKUP(B107,audio_list_stym!$A$3:$BP$18,46,FALSE)</f>
        <v>16</v>
      </c>
      <c r="F107" t="str">
        <f>VLOOKUP(E107,metki!$A$2:$B$9,2,FALSE)</f>
        <v>импл_новые_без_названия</v>
      </c>
      <c r="G107" t="str">
        <f t="shared" si="28"/>
        <v>импл_</v>
      </c>
      <c r="H107" t="str">
        <f>VLOOKUP(B107,audio_list_stym!$A$3:$AJ$18,14,FALSE)</f>
        <v>Ake</v>
      </c>
      <c r="I107" t="s">
        <v>689</v>
      </c>
      <c r="J107" t="str">
        <f t="shared" si="29"/>
        <v>Ake_2</v>
      </c>
      <c r="L107">
        <f>VLOOKUP(J107,total_visual_stym!$A$2:$D$129,2,FALSE)</f>
        <v>2074</v>
      </c>
      <c r="M107" t="str">
        <f>VLOOKUP(J107,total_visual_stym!$A$2:$D$129,3,FALSE)</f>
        <v>pics\\Ake_2.jpg</v>
      </c>
      <c r="N107">
        <f>VLOOKUP(J107,total_visual_stym!$A$1:$D$129,4,FALSE)</f>
        <v>209</v>
      </c>
      <c r="P107">
        <f>IF(G107="экспл",0,IF(G107="импл_",VLOOKUP(J107,quest_импл!$A$1:$J$129,7,FALSE),0))</f>
        <v>234</v>
      </c>
      <c r="Q107" t="str">
        <f>IF(G107="экспл",0,IF(G107="импл_",VLOOKUP(J107,quest_импл!$A$1:$J$129,8,FALSE),0))</f>
        <v>sound\\Prodolgovatiy_li.wav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2050</v>
      </c>
      <c r="AD107" t="str">
        <f t="shared" ca="1" si="39"/>
        <v>pics\\Redis_2.jpg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40"/>
        <v>pics\\Redis_2.jpg</v>
      </c>
      <c r="AI107" t="s">
        <v>117</v>
      </c>
      <c r="AO107">
        <f t="shared" ca="1" si="35"/>
        <v>0.27106478299525905</v>
      </c>
      <c r="AP107" t="str">
        <f t="shared" ca="1" si="36"/>
        <v>pics\\Redis_2.jpg</v>
      </c>
      <c r="AR107" t="str">
        <f t="shared" si="43"/>
        <v/>
      </c>
      <c r="AS107" t="str">
        <f t="shared" ca="1" si="42"/>
        <v>pics\\Redis_2.jpg</v>
      </c>
      <c r="AT107">
        <f t="shared" ca="1" si="31"/>
        <v>0.77290449588897425</v>
      </c>
      <c r="AU107" t="s">
        <v>697</v>
      </c>
      <c r="AV107" t="str">
        <f t="shared" ca="1" si="32"/>
        <v>sound\\Noviy_plod.wav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_Продолговатый_ли_</v>
      </c>
      <c r="BB107" t="str">
        <f t="shared" si="33"/>
        <v>_Продолговатый_ли_XXXXX?</v>
      </c>
      <c r="BD107" cm="1">
        <f t="array" aca="1" ref="BD107" ca="1">INDEX($L$106:$L$113,(RANK(AT3,$AT$2:$AT$9)))</f>
        <v>2075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VLOOKUP(B108,audio_list_stym!$A$3:$BP$18,46,FALSE)</f>
        <v>16</v>
      </c>
      <c r="F108" t="str">
        <f>VLOOKUP(E108,metki!$A$2:$B$9,2,FALSE)</f>
        <v>импл_новые_без_названия</v>
      </c>
      <c r="G108" t="str">
        <f t="shared" si="28"/>
        <v>импл_</v>
      </c>
      <c r="H108" t="str">
        <f>VLOOKUP(B108,audio_list_stym!$A$3:$AJ$18,14,FALSE)</f>
        <v>Ake</v>
      </c>
      <c r="I108" t="s">
        <v>690</v>
      </c>
      <c r="J108" t="str">
        <f t="shared" si="29"/>
        <v>Ake_3</v>
      </c>
      <c r="L108">
        <f>VLOOKUP(J108,total_visual_stym!$A$2:$D$129,2,FALSE)</f>
        <v>2075</v>
      </c>
      <c r="M108" t="str">
        <f>VLOOKUP(J108,total_visual_stym!$A$2:$D$129,3,FALSE)</f>
        <v>pics\\Ake_3.jpg</v>
      </c>
      <c r="N108">
        <f>VLOOKUP(J108,total_visual_stym!$A$1:$D$129,4,FALSE)</f>
        <v>209</v>
      </c>
      <c r="P108">
        <f>IF(G108="экспл",0,IF(G108="импл_",VLOOKUP(J108,quest_импл!$A$1:$J$129,7,FALSE),0))</f>
        <v>235</v>
      </c>
      <c r="Q108" t="str">
        <f>IF(G108="экспл",0,IF(G108="импл_",VLOOKUP(J108,quest_импл!$A$1:$J$129,8,FALSE),0))</f>
        <v>sound\\Pyatnistyi_li.wav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2002</v>
      </c>
      <c r="AD108" t="str">
        <f t="shared" ca="1" si="39"/>
        <v>pics\\Banan_2.jpg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40"/>
        <v>pics\\Banan_2.jpg</v>
      </c>
      <c r="AI108" t="s">
        <v>118</v>
      </c>
      <c r="AO108">
        <f t="shared" ca="1" si="35"/>
        <v>0.98570278743511186</v>
      </c>
      <c r="AP108" t="str">
        <f t="shared" ca="1" si="36"/>
        <v>pics\\Banan_2.jpg</v>
      </c>
      <c r="AR108" t="str">
        <f t="shared" si="43"/>
        <v/>
      </c>
      <c r="AS108" t="str">
        <f t="shared" ca="1" si="42"/>
        <v>pics\\Banan_2.jpg</v>
      </c>
      <c r="AT108">
        <f t="shared" ca="1" si="31"/>
        <v>0.14451035762920639</v>
      </c>
      <c r="AU108" t="s">
        <v>697</v>
      </c>
      <c r="AV108" t="str">
        <f t="shared" ca="1" si="32"/>
        <v>sound\\Redkiy_plod.wav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_Пятнистый_ли_</v>
      </c>
      <c r="BB108" t="str">
        <f t="shared" si="33"/>
        <v>_Пятнистый_ли_XXXXX?</v>
      </c>
      <c r="BD108" cm="1">
        <f t="array" aca="1" ref="BD108" ca="1">INDEX($L$106:$L$113,(RANK(AT4,$AT$2:$AT$9)))</f>
        <v>2076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VLOOKUP(B109,audio_list_stym!$A$3:$BP$18,46,FALSE)</f>
        <v>16</v>
      </c>
      <c r="F109" t="str">
        <f>VLOOKUP(E109,metki!$A$2:$B$9,2,FALSE)</f>
        <v>импл_новые_без_названия</v>
      </c>
      <c r="G109" t="str">
        <f t="shared" si="28"/>
        <v>импл_</v>
      </c>
      <c r="H109" t="str">
        <f>VLOOKUP(B109,audio_list_stym!$A$3:$AJ$18,14,FALSE)</f>
        <v>Ake</v>
      </c>
      <c r="I109" t="s">
        <v>691</v>
      </c>
      <c r="J109" t="str">
        <f t="shared" si="29"/>
        <v>Ake_4</v>
      </c>
      <c r="L109">
        <f>VLOOKUP(J109,total_visual_stym!$A$2:$D$129,2,FALSE)</f>
        <v>2076</v>
      </c>
      <c r="M109" t="str">
        <f>VLOOKUP(J109,total_visual_stym!$A$2:$D$129,3,FALSE)</f>
        <v>pics\\Ake_4.jpg</v>
      </c>
      <c r="N109">
        <f>VLOOKUP(J109,total_visual_stym!$A$1:$D$129,4,FALSE)</f>
        <v>209</v>
      </c>
      <c r="P109">
        <f>IF(G109="экспл",0,IF(G109="импл_",VLOOKUP(J109,quest_импл!$A$1:$J$129,7,FALSE),0))</f>
        <v>236</v>
      </c>
      <c r="Q109" t="str">
        <f>IF(G109="экспл",0,IF(G109="импл_",VLOOKUP(J109,quest_импл!$A$1:$J$129,8,FALSE),0))</f>
        <v>sound\\S_kochuroy_li.wav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2049</v>
      </c>
      <c r="AD109" t="str">
        <f t="shared" ca="1" si="39"/>
        <v>pics\\Redis_1.jpg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40"/>
        <v>pics\\Redis_1.jpg</v>
      </c>
      <c r="AI109" t="s">
        <v>119</v>
      </c>
      <c r="AO109">
        <f t="shared" ca="1" si="35"/>
        <v>0.27804425493539442</v>
      </c>
      <c r="AP109" t="str">
        <f t="shared" ca="1" si="36"/>
        <v>pics\\Redis_1.jpg</v>
      </c>
      <c r="AR109" t="str">
        <f t="shared" si="43"/>
        <v/>
      </c>
      <c r="AS109" t="str">
        <f t="shared" ca="1" si="42"/>
        <v>pics\\Redis_1.jpg</v>
      </c>
      <c r="AT109">
        <f t="shared" ca="1" si="31"/>
        <v>0.49695355592743096</v>
      </c>
      <c r="AU109" t="s">
        <v>697</v>
      </c>
      <c r="AV109" t="str">
        <f t="shared" ca="1" si="32"/>
        <v>sound\\Redkiy_plod.wav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_С_косточкой_ли_</v>
      </c>
      <c r="BB109" t="str">
        <f t="shared" si="33"/>
        <v>_С_косточкой_ли_XXXXX?</v>
      </c>
      <c r="BD109" cm="1">
        <f t="array" aca="1" ref="BD109" ca="1">INDEX($L$106:$L$113,(RANK(AT5,$AT$2:$AT$9)))</f>
        <v>2073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VLOOKUP(B110,audio_list_stym!$A$3:$BP$18,46,FALSE)</f>
        <v>16</v>
      </c>
      <c r="F110" t="str">
        <f>VLOOKUP(E110,metki!$A$2:$B$9,2,FALSE)</f>
        <v>импл_новые_без_названия</v>
      </c>
      <c r="G110" t="str">
        <f t="shared" si="28"/>
        <v>импл_</v>
      </c>
      <c r="H110" t="str">
        <f>VLOOKUP(B110,audio_list_stym!$A$3:$AJ$18,14,FALSE)</f>
        <v>Ake</v>
      </c>
      <c r="I110" t="s">
        <v>692</v>
      </c>
      <c r="J110" t="str">
        <f t="shared" si="29"/>
        <v>Ake_5</v>
      </c>
      <c r="L110">
        <f>VLOOKUP(J110,total_visual_stym!$A$2:$D$129,2,FALSE)</f>
        <v>2077</v>
      </c>
      <c r="M110" t="str">
        <f>VLOOKUP(J110,total_visual_stym!$A$2:$D$129,3,FALSE)</f>
        <v>pics\\Ake_5.jpg</v>
      </c>
      <c r="N110">
        <f>VLOOKUP(J110,total_visual_stym!$A$1:$D$129,4,FALSE)</f>
        <v>209</v>
      </c>
      <c r="P110">
        <f>IF(G110="экспл",0,IF(G110="импл_",VLOOKUP(J110,quest_импл!$A$1:$J$129,7,FALSE),0))</f>
        <v>237</v>
      </c>
      <c r="Q110" t="str">
        <f>IF(G110="экспл",0,IF(G110="импл_",VLOOKUP(J110,quest_импл!$A$1:$J$129,8,FALSE),0))</f>
        <v>sound\\Fioletoviy_li.wav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2033</v>
      </c>
      <c r="AD110" t="str">
        <f t="shared" ca="1" si="39"/>
        <v>pics\\Limon_1.jpg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40"/>
        <v>pics\\Limon_1.jpg</v>
      </c>
      <c r="AI110" t="s">
        <v>120</v>
      </c>
      <c r="AO110">
        <f t="shared" ca="1" si="35"/>
        <v>0.48702603013076295</v>
      </c>
      <c r="AP110" t="str">
        <f t="shared" ca="1" si="36"/>
        <v>pics\\Limon_1.jpg</v>
      </c>
      <c r="AR110" t="str">
        <f t="shared" si="43"/>
        <v/>
      </c>
      <c r="AS110" t="str">
        <f t="shared" ca="1" si="42"/>
        <v>pics\\Limon_1.jpg</v>
      </c>
      <c r="AT110">
        <f t="shared" ca="1" si="31"/>
        <v>0.18925443498037897</v>
      </c>
      <c r="AU110" t="s">
        <v>697</v>
      </c>
      <c r="AV110" t="str">
        <f t="shared" ca="1" si="32"/>
        <v>sound\\Redkiy_plod.wav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_Синий_ли_</v>
      </c>
      <c r="BB110" t="str">
        <f t="shared" si="33"/>
        <v>_Синий_ли_XXXXX?</v>
      </c>
      <c r="BD110" cm="1">
        <f t="array" aca="1" ref="BD110" ca="1">INDEX($L$106:$L$113,(RANK(AT6,$AT$2:$AT$9)))</f>
        <v>2079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VLOOKUP(B111,audio_list_stym!$A$3:$BP$18,46,FALSE)</f>
        <v>16</v>
      </c>
      <c r="F111" t="str">
        <f>VLOOKUP(E111,metki!$A$2:$B$9,2,FALSE)</f>
        <v>импл_новые_без_названия</v>
      </c>
      <c r="G111" t="str">
        <f t="shared" si="28"/>
        <v>импл_</v>
      </c>
      <c r="H111" t="str">
        <f>VLOOKUP(B111,audio_list_stym!$A$3:$AJ$18,14,FALSE)</f>
        <v>Ake</v>
      </c>
      <c r="I111" t="s">
        <v>693</v>
      </c>
      <c r="J111" t="str">
        <f t="shared" si="29"/>
        <v>Ake_6</v>
      </c>
      <c r="L111">
        <f>VLOOKUP(J111,total_visual_stym!$A$2:$D$129,2,FALSE)</f>
        <v>2078</v>
      </c>
      <c r="M111" t="str">
        <f>VLOOKUP(J111,total_visual_stym!$A$2:$D$129,3,FALSE)</f>
        <v>pics\\Ake_6.jpg</v>
      </c>
      <c r="N111">
        <f>VLOOKUP(J111,total_visual_stym!$A$1:$D$129,4,FALSE)</f>
        <v>209</v>
      </c>
      <c r="P111">
        <f>IF(G111="экспл",0,IF(G111="импл_",VLOOKUP(J111,quest_импл!$A$1:$J$129,7,FALSE),0))</f>
        <v>238</v>
      </c>
      <c r="Q111" t="str">
        <f>IF(G111="экспл",0,IF(G111="импл_",VLOOKUP(J111,quest_импл!$A$1:$J$129,8,FALSE),0))</f>
        <v>sound\\S_dolkami_li.wav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2026</v>
      </c>
      <c r="AD111" t="str">
        <f t="shared" ca="1" si="39"/>
        <v>pics\\Kokos_2.jpg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40"/>
        <v>pics\\Kokos_2.jpg</v>
      </c>
      <c r="AI111" t="s">
        <v>121</v>
      </c>
      <c r="AO111">
        <f t="shared" ca="1" si="35"/>
        <v>0.6527733582189631</v>
      </c>
      <c r="AP111" t="str">
        <f t="shared" ca="1" si="36"/>
        <v>pics\\Kokos_2.jpg</v>
      </c>
      <c r="AR111" t="str">
        <f t="shared" si="43"/>
        <v/>
      </c>
      <c r="AS111" t="str">
        <f t="shared" ca="1" si="42"/>
        <v>pics\\Kokos_2.jpg</v>
      </c>
      <c r="AT111">
        <f t="shared" ca="1" si="31"/>
        <v>0.88982020451604427</v>
      </c>
      <c r="AU111" t="s">
        <v>697</v>
      </c>
      <c r="AV111" t="str">
        <f t="shared" ca="1" si="32"/>
        <v>sound\\Noviy_plod.wav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_С_дольками_ли_</v>
      </c>
      <c r="BB111" t="str">
        <f t="shared" si="33"/>
        <v>_С_дольками_ли_XXXXX?</v>
      </c>
      <c r="BD111" cm="1">
        <f t="array" aca="1" ref="BD111" ca="1">INDEX($L$106:$L$113,(RANK(AT7,$AT$2:$AT$9)))</f>
        <v>2080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VLOOKUP(B112,audio_list_stym!$A$3:$BP$18,46,FALSE)</f>
        <v>16</v>
      </c>
      <c r="F112" t="str">
        <f>VLOOKUP(E112,metki!$A$2:$B$9,2,FALSE)</f>
        <v>импл_новые_без_названия</v>
      </c>
      <c r="G112" t="str">
        <f t="shared" si="28"/>
        <v>импл_</v>
      </c>
      <c r="H112" t="str">
        <f>VLOOKUP(B112,audio_list_stym!$A$3:$AJ$18,14,FALSE)</f>
        <v>Ake</v>
      </c>
      <c r="I112" t="s">
        <v>694</v>
      </c>
      <c r="J112" t="str">
        <f t="shared" si="29"/>
        <v>Ake_7</v>
      </c>
      <c r="L112">
        <f>VLOOKUP(J112,total_visual_stym!$A$2:$D$129,2,FALSE)</f>
        <v>2079</v>
      </c>
      <c r="M112" t="str">
        <f>VLOOKUP(J112,total_visual_stym!$A$2:$D$129,3,FALSE)</f>
        <v>pics\\Ake_7.jpg</v>
      </c>
      <c r="N112">
        <f>VLOOKUP(J112,total_visual_stym!$A$1:$D$129,4,FALSE)</f>
        <v>209</v>
      </c>
      <c r="P112">
        <f>IF(G112="экспл",0,IF(G112="импл_",VLOOKUP(J112,quest_импл!$A$1:$J$129,7,FALSE),0))</f>
        <v>239</v>
      </c>
      <c r="Q112" t="str">
        <f>IF(G112="экспл",0,IF(G112="импл_",VLOOKUP(J112,quest_импл!$A$1:$J$129,8,FALSE),0))</f>
        <v>sound\\Visushenniy_li.wav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2037</v>
      </c>
      <c r="AD112" t="str">
        <f t="shared" ca="1" si="39"/>
        <v>pics\\Limon_5.jpg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40"/>
        <v>pics\\Limon_5.jpg</v>
      </c>
      <c r="AI112" t="s">
        <v>122</v>
      </c>
      <c r="AO112">
        <f t="shared" ca="1" si="35"/>
        <v>0.41850063703343765</v>
      </c>
      <c r="AP112" t="str">
        <f t="shared" ca="1" si="36"/>
        <v>pics\\Limon_5.jpg</v>
      </c>
      <c r="AR112" t="str">
        <f t="shared" si="43"/>
        <v/>
      </c>
      <c r="AS112" t="str">
        <f t="shared" ca="1" si="42"/>
        <v>pics\\Limon_5.jpg</v>
      </c>
      <c r="AT112">
        <f t="shared" ca="1" si="31"/>
        <v>4.1938380080736248E-2</v>
      </c>
      <c r="AU112" t="s">
        <v>697</v>
      </c>
      <c r="AV112" t="str">
        <f t="shared" ca="1" si="32"/>
        <v>sound\\Redkiy_plod.wav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_Высушенный_ли_</v>
      </c>
      <c r="BB112" t="str">
        <f t="shared" si="33"/>
        <v>_Высушенный_ли_XXXXX?</v>
      </c>
      <c r="BD112" cm="1">
        <f t="array" aca="1" ref="BD112" ca="1">INDEX($L$106:$L$113,(RANK(AT8,$AT$2:$AT$9)))</f>
        <v>2074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VLOOKUP(B113,audio_list_stym!$A$3:$BP$18,46,FALSE)</f>
        <v>16</v>
      </c>
      <c r="F113" t="str">
        <f>VLOOKUP(E113,metki!$A$2:$B$9,2,FALSE)</f>
        <v>импл_новые_без_названия</v>
      </c>
      <c r="G113" t="str">
        <f t="shared" si="28"/>
        <v>импл_</v>
      </c>
      <c r="H113" t="str">
        <f>VLOOKUP(B113,audio_list_stym!$A$3:$AJ$18,14,FALSE)</f>
        <v>Ake</v>
      </c>
      <c r="I113" t="s">
        <v>695</v>
      </c>
      <c r="J113" t="str">
        <f t="shared" si="29"/>
        <v>Ake_8</v>
      </c>
      <c r="L113">
        <f>VLOOKUP(J113,total_visual_stym!$A$2:$D$129,2,FALSE)</f>
        <v>2080</v>
      </c>
      <c r="M113" t="str">
        <f>VLOOKUP(J113,total_visual_stym!$A$2:$D$129,3,FALSE)</f>
        <v>pics\\Ake_8.jpg</v>
      </c>
      <c r="N113">
        <f>VLOOKUP(J113,total_visual_stym!$A$1:$D$129,4,FALSE)</f>
        <v>209</v>
      </c>
      <c r="P113">
        <f>IF(G113="экспл",0,IF(G113="импл_",VLOOKUP(J113,quest_импл!$A$1:$J$129,7,FALSE),0))</f>
        <v>240</v>
      </c>
      <c r="Q113" t="str">
        <f>IF(G113="экспл",0,IF(G113="импл_",VLOOKUP(J113,quest_импл!$A$1:$J$129,8,FALSE),0))</f>
        <v>sound\\Myatiy_li.wav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2010</v>
      </c>
      <c r="AD113" t="str">
        <f t="shared" ca="1" si="39"/>
        <v>pics\\Finik_2.jpg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40"/>
        <v>pics\\Finik_2.jpg</v>
      </c>
      <c r="AI113" t="s">
        <v>123</v>
      </c>
      <c r="AO113">
        <f t="shared" ca="1" si="35"/>
        <v>0.90528979464363768</v>
      </c>
      <c r="AP113" t="str">
        <f t="shared" ca="1" si="36"/>
        <v>pics\\Finik_2.jpg</v>
      </c>
      <c r="AR113" t="str">
        <f t="shared" si="43"/>
        <v/>
      </c>
      <c r="AS113" t="str">
        <f t="shared" ca="1" si="42"/>
        <v>pics\\Finik_2.jpg</v>
      </c>
      <c r="AT113">
        <f t="shared" ca="1" si="31"/>
        <v>0.248118500913178</v>
      </c>
      <c r="AU113" t="s">
        <v>697</v>
      </c>
      <c r="AV113" t="str">
        <f t="shared" ca="1" si="32"/>
        <v>sound\\Redkiy_plod.wav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_Мятый_ли_</v>
      </c>
      <c r="BB113" t="str">
        <f t="shared" si="33"/>
        <v>_Мятый_ли_XXXXX?</v>
      </c>
      <c r="BD113" cm="1">
        <f t="array" aca="1" ref="BD113" ca="1">INDEX($L$106:$L$113,(RANK(AT9,$AT$2:$AT$9)))</f>
        <v>2078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VLOOKUP(B114,audio_list_stym!$A$3:$BP$18,46,FALSE)</f>
        <v>17</v>
      </c>
      <c r="F114" t="str">
        <f>VLOOKUP(E114,metki!$A$2:$B$9,2,FALSE)</f>
        <v>экспл_новые_без_названия</v>
      </c>
      <c r="G114" t="str">
        <f t="shared" si="28"/>
        <v>экспл</v>
      </c>
      <c r="H114" t="str">
        <f>VLOOKUP(B114,audio_list_stym!$A$3:$AJ$18,14,FALSE)</f>
        <v>Finger</v>
      </c>
      <c r="I114" t="s">
        <v>688</v>
      </c>
      <c r="J114" t="str">
        <f t="shared" si="29"/>
        <v>Finger_1</v>
      </c>
      <c r="L114">
        <f>VLOOKUP(J114,total_visual_stym!$A$2:$D$129,2,FALSE)</f>
        <v>2081</v>
      </c>
      <c r="M114" t="str">
        <f>VLOOKUP(J114,total_visual_stym!$A$2:$D$129,3,FALSE)</f>
        <v>pics\\Finger_1.jpg</v>
      </c>
      <c r="N114">
        <f>VLOOKUP(J114,total_visual_stym!$A$1:$D$129,4,FALSE)</f>
        <v>210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113</v>
      </c>
      <c r="Z114" t="str">
        <f>IF(G114="экспл",VLOOKUP(J114,quest_экспл!$A$1:$N$129,12,FALSE),IF(G114="импл_",0,0))</f>
        <v>sound\\On_vizhatiy.wav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2229</v>
      </c>
      <c r="AD114" t="str">
        <f t="shared" ca="1" si="39"/>
        <v>pics\\dis10.jpg</v>
      </c>
      <c r="AE114" s="22" t="str">
        <f t="array" aca="1" ref="AE114" ca="1">IF(G114="экспл",INDEX(total_visual_stym!$C$146:$C$209,(RANK(total_visual_stym!E194,total_visual_stym!$E$146:$E$209))),0)</f>
        <v>pics\\dis10.jpg</v>
      </c>
      <c r="AF114" s="22" t="str">
        <f t="shared" si="40"/>
        <v/>
      </c>
      <c r="AI114" t="s">
        <v>86</v>
      </c>
      <c r="AO114">
        <f t="shared" ca="1" si="35"/>
        <v>0.22105716149405108</v>
      </c>
      <c r="AP114" t="str">
        <f t="shared" ca="1" si="36"/>
        <v>pics\\Redis_5.jpg</v>
      </c>
      <c r="AR114" t="str">
        <f t="shared" si="43"/>
        <v/>
      </c>
      <c r="AS114" t="str">
        <f t="shared" si="42"/>
        <v/>
      </c>
      <c r="AT114">
        <f t="shared" ca="1" si="31"/>
        <v>0.74551087473566702</v>
      </c>
      <c r="AU114" t="s">
        <v>697</v>
      </c>
      <c r="AV114" t="str">
        <f t="shared" ca="1" si="32"/>
        <v>sound\\Noviy_plod.wav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_Он_выжатый?</v>
      </c>
      <c r="BA114" t="e">
        <f>VLOOKUP(Q114,audio_list_stym!$B$2:$BQ$299,68,FALSE)</f>
        <v>#N/A</v>
      </c>
      <c r="BB114" t="str">
        <f t="shared" si="33"/>
        <v>На_экране_XXXXX._Он_выжатый?</v>
      </c>
      <c r="BC114">
        <f>A114</f>
        <v>1215</v>
      </c>
      <c r="BD114" cm="1">
        <f t="array" aca="1" ref="BD114" ca="1">INDEX($L$114:$L$121,(RANK(AT2,$AT$2:$AT$9)))</f>
        <v>2085</v>
      </c>
      <c r="BE114" cm="1">
        <f t="array" aca="1" ref="BE114" ca="1">INDEX(BD66:BD81,(RANK(AT8,$AT$2:$AT$17)))</f>
        <v>2118</v>
      </c>
      <c r="BF114" cm="1">
        <f t="array" aca="1" ref="BF114" ca="1">INDEX(BD82:BD97,(RANK(AT8,$AT$2:$AT$9)))</f>
        <v>2139</v>
      </c>
      <c r="BG114" cm="1">
        <f t="array" aca="1" ref="BG114" ca="1">INDEX(BD98:BD113,(RANK(AT8,$AT$2:$AT$9)))</f>
        <v>2067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VLOOKUP(B115,audio_list_stym!$A$3:$BP$18,46,FALSE)</f>
        <v>17</v>
      </c>
      <c r="F115" t="str">
        <f>VLOOKUP(E115,metki!$A$2:$B$9,2,FALSE)</f>
        <v>экспл_новые_без_названия</v>
      </c>
      <c r="G115" t="str">
        <f t="shared" si="28"/>
        <v>экспл</v>
      </c>
      <c r="H115" t="str">
        <f>VLOOKUP(B115,audio_list_stym!$A$3:$AJ$18,14,FALSE)</f>
        <v>Finger</v>
      </c>
      <c r="I115" t="s">
        <v>689</v>
      </c>
      <c r="J115" t="str">
        <f t="shared" si="29"/>
        <v>Finger_2</v>
      </c>
      <c r="L115">
        <f>VLOOKUP(J115,total_visual_stym!$A$2:$D$129,2,FALSE)</f>
        <v>2082</v>
      </c>
      <c r="M115" t="str">
        <f>VLOOKUP(J115,total_visual_stym!$A$2:$D$129,3,FALSE)</f>
        <v>pics\\Finger_2.jpg</v>
      </c>
      <c r="N115">
        <f>VLOOKUP(J115,total_visual_stym!$A$1:$D$129,4,FALSE)</f>
        <v>210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114</v>
      </c>
      <c r="Z115" t="str">
        <f>IF(G115="экспл",VLOOKUP(J115,quest_экспл!$A$1:$N$129,12,FALSE),IF(G115="импл_",0,0))</f>
        <v>sound\\On_nadloman.wav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2191</v>
      </c>
      <c r="AD115" t="str">
        <f t="shared" ca="1" si="39"/>
        <v>pics\\dis26.jpg</v>
      </c>
      <c r="AE115" s="22" t="str">
        <f t="array" aca="1" ref="AE115" ca="1">IF(G115="экспл",INDEX(total_visual_stym!$C$146:$C$209,(RANK(total_visual_stym!E195,total_visual_stym!$E$146:$E$209))),0)</f>
        <v>pics\\dis26.jpg</v>
      </c>
      <c r="AF115" s="22" t="str">
        <f t="shared" si="40"/>
        <v/>
      </c>
      <c r="AI115" t="s">
        <v>87</v>
      </c>
      <c r="AO115">
        <f t="shared" ca="1" si="35"/>
        <v>0.99572775449861894</v>
      </c>
      <c r="AP115" t="str">
        <f t="shared" ca="1" si="36"/>
        <v>pics\\Banan_1.jpg</v>
      </c>
      <c r="AR115" t="str">
        <f t="shared" si="43"/>
        <v/>
      </c>
      <c r="AS115" t="str">
        <f t="shared" si="42"/>
        <v/>
      </c>
      <c r="AT115">
        <f t="shared" ca="1" si="31"/>
        <v>0.95387254092098372</v>
      </c>
      <c r="AU115" t="s">
        <v>697</v>
      </c>
      <c r="AV115" t="str">
        <f t="shared" ca="1" si="32"/>
        <v>sound\\Noviy_plod.wav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_Он_надломан?</v>
      </c>
      <c r="BA115" t="e">
        <f>VLOOKUP(Q115,audio_list_stym!$B$2:$BQ$299,68,FALSE)</f>
        <v>#N/A</v>
      </c>
      <c r="BB115" t="str">
        <f t="shared" si="33"/>
        <v>Посмотрите,_вот_XXXXX._Он_надломан?</v>
      </c>
      <c r="BD115" cm="1">
        <f t="array" aca="1" ref="BD115" ca="1">INDEX($L$114:$L$121,(RANK(AT3,$AT$2:$AT$9)))</f>
        <v>2083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VLOOKUP(B116,audio_list_stym!$A$3:$BP$18,46,FALSE)</f>
        <v>17</v>
      </c>
      <c r="F116" t="str">
        <f>VLOOKUP(E116,metki!$A$2:$B$9,2,FALSE)</f>
        <v>экспл_новые_без_названия</v>
      </c>
      <c r="G116" t="str">
        <f t="shared" si="28"/>
        <v>экспл</v>
      </c>
      <c r="H116" t="str">
        <f>VLOOKUP(B116,audio_list_stym!$A$3:$AJ$18,14,FALSE)</f>
        <v>Finger</v>
      </c>
      <c r="I116" t="s">
        <v>690</v>
      </c>
      <c r="J116" t="str">
        <f t="shared" si="29"/>
        <v>Finger_3</v>
      </c>
      <c r="L116">
        <f>VLOOKUP(J116,total_visual_stym!$A$2:$D$129,2,FALSE)</f>
        <v>2083</v>
      </c>
      <c r="M116" t="str">
        <f>VLOOKUP(J116,total_visual_stym!$A$2:$D$129,3,FALSE)</f>
        <v>pics\\Finger_3.jpg</v>
      </c>
      <c r="N116">
        <f>VLOOKUP(J116,total_visual_stym!$A$1:$D$129,4,FALSE)</f>
        <v>210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115</v>
      </c>
      <c r="Z116" t="str">
        <f>IF(G116="экспл",VLOOKUP(J116,quest_экспл!$A$1:$N$129,12,FALSE),IF(G116="импл_",0,0))</f>
        <v>sound\\On_volnistiy.wav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2192</v>
      </c>
      <c r="AD116" t="str">
        <f t="shared" ca="1" si="39"/>
        <v>pics\\dis32.jpg</v>
      </c>
      <c r="AE116" s="22" t="str">
        <f t="array" aca="1" ref="AE116" ca="1">IF(G116="экспл",INDEX(total_visual_stym!$C$146:$C$209,(RANK(total_visual_stym!E196,total_visual_stym!$E$146:$E$209))),0)</f>
        <v>pics\\dis32.jpg</v>
      </c>
      <c r="AF116" s="22" t="str">
        <f t="shared" si="40"/>
        <v/>
      </c>
      <c r="AI116" t="s">
        <v>88</v>
      </c>
      <c r="AO116">
        <f t="shared" ca="1" si="35"/>
        <v>0.76594716596906509</v>
      </c>
      <c r="AP116" t="str">
        <f t="shared" ca="1" si="36"/>
        <v>pics\\Goroh_2.jpg</v>
      </c>
      <c r="AR116" t="str">
        <f t="shared" si="43"/>
        <v/>
      </c>
      <c r="AS116" t="str">
        <f t="shared" si="42"/>
        <v/>
      </c>
      <c r="AT116">
        <f t="shared" ca="1" si="31"/>
        <v>0.12488984335460973</v>
      </c>
      <c r="AU116" t="s">
        <v>697</v>
      </c>
      <c r="AV116" t="str">
        <f t="shared" ca="1" si="32"/>
        <v>sound\\Redkiy_plod.wav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_Он_волнистый?</v>
      </c>
      <c r="BA116" t="e">
        <f>VLOOKUP(Q116,audio_list_stym!$B$2:$BQ$299,68,FALSE)</f>
        <v>#N/A</v>
      </c>
      <c r="BB116" t="str">
        <f t="shared" si="33"/>
        <v>Вот_XXXXX._Он_волнистый?</v>
      </c>
      <c r="BD116" cm="1">
        <f t="array" aca="1" ref="BD116" ca="1">INDEX($L$114:$L$121,(RANK(AT4,$AT$2:$AT$9)))</f>
        <v>2084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VLOOKUP(B117,audio_list_stym!$A$3:$BP$18,46,FALSE)</f>
        <v>17</v>
      </c>
      <c r="F117" t="str">
        <f>VLOOKUP(E117,metki!$A$2:$B$9,2,FALSE)</f>
        <v>экспл_новые_без_названия</v>
      </c>
      <c r="G117" t="str">
        <f t="shared" si="28"/>
        <v>экспл</v>
      </c>
      <c r="H117" t="str">
        <f>VLOOKUP(B117,audio_list_stym!$A$3:$AJ$18,14,FALSE)</f>
        <v>Finger</v>
      </c>
      <c r="I117" t="s">
        <v>691</v>
      </c>
      <c r="J117" t="str">
        <f t="shared" si="29"/>
        <v>Finger_4</v>
      </c>
      <c r="L117">
        <f>VLOOKUP(J117,total_visual_stym!$A$2:$D$129,2,FALSE)</f>
        <v>2084</v>
      </c>
      <c r="M117" t="str">
        <f>VLOOKUP(J117,total_visual_stym!$A$2:$D$129,3,FALSE)</f>
        <v>pics\\Finger_4.jpg</v>
      </c>
      <c r="N117">
        <f>VLOOKUP(J117,total_visual_stym!$A$1:$D$129,4,FALSE)</f>
        <v>210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116</v>
      </c>
      <c r="Z117" t="str">
        <f>IF(G117="экспл",VLOOKUP(J117,quest_экспл!$A$1:$N$129,12,FALSE),IF(G117="импл_",0,0))</f>
        <v>sound\\On_buriy.wav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2214</v>
      </c>
      <c r="AD117" t="str">
        <f t="shared" ca="1" si="39"/>
        <v>pics\\dis63.jpg</v>
      </c>
      <c r="AE117" s="22" t="str">
        <f t="array" aca="1" ref="AE117" ca="1">IF(G117="экспл",INDEX(total_visual_stym!$C$146:$C$209,(RANK(total_visual_stym!E197,total_visual_stym!$E$146:$E$209))),0)</f>
        <v>pics\\dis63.jpg</v>
      </c>
      <c r="AF117" s="22" t="str">
        <f t="shared" si="40"/>
        <v/>
      </c>
      <c r="AI117" t="s">
        <v>89</v>
      </c>
      <c r="AO117">
        <f t="shared" ca="1" si="35"/>
        <v>0.90647295323453025</v>
      </c>
      <c r="AP117" t="str">
        <f t="shared" ca="1" si="36"/>
        <v>pics\\Finik_1.jpg</v>
      </c>
      <c r="AR117" t="str">
        <f t="shared" si="43"/>
        <v/>
      </c>
      <c r="AS117" t="str">
        <f t="shared" si="42"/>
        <v/>
      </c>
      <c r="AT117">
        <f t="shared" ca="1" si="31"/>
        <v>0.28975912288221151</v>
      </c>
      <c r="AU117" t="s">
        <v>697</v>
      </c>
      <c r="AV117" t="str">
        <f t="shared" ca="1" si="32"/>
        <v>sound\\Redkiy_plod.wav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_Он_бурый?</v>
      </c>
      <c r="BA117" t="e">
        <f>VLOOKUP(Q117,audio_list_stym!$B$2:$BQ$299,68,FALSE)</f>
        <v>#N/A</v>
      </c>
      <c r="BB117" t="str">
        <f t="shared" si="33"/>
        <v>Это_XXXXX._Он_бурый?</v>
      </c>
      <c r="BD117" cm="1">
        <f t="array" aca="1" ref="BD117" ca="1">INDEX($L$114:$L$121,(RANK(AT5,$AT$2:$AT$9)))</f>
        <v>2081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VLOOKUP(B118,audio_list_stym!$A$3:$BP$18,46,FALSE)</f>
        <v>17</v>
      </c>
      <c r="F118" t="str">
        <f>VLOOKUP(E118,metki!$A$2:$B$9,2,FALSE)</f>
        <v>экспл_новые_без_названия</v>
      </c>
      <c r="G118" t="str">
        <f t="shared" si="28"/>
        <v>экспл</v>
      </c>
      <c r="H118" t="str">
        <f>VLOOKUP(B118,audio_list_stym!$A$3:$AJ$18,14,FALSE)</f>
        <v>Finger</v>
      </c>
      <c r="I118" t="s">
        <v>692</v>
      </c>
      <c r="J118" t="str">
        <f t="shared" si="29"/>
        <v>Finger_5</v>
      </c>
      <c r="L118">
        <f>VLOOKUP(J118,total_visual_stym!$A$2:$D$129,2,FALSE)</f>
        <v>2085</v>
      </c>
      <c r="M118" t="str">
        <f>VLOOKUP(J118,total_visual_stym!$A$2:$D$129,3,FALSE)</f>
        <v>pics\\Finger_5.jpg</v>
      </c>
      <c r="N118">
        <f>VLOOKUP(J118,total_visual_stym!$A$1:$D$129,4,FALSE)</f>
        <v>210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117</v>
      </c>
      <c r="Z118" t="str">
        <f>IF(G118="экспл",VLOOKUP(J118,quest_экспл!$A$1:$N$129,12,FALSE),IF(G118="импл_",0,0))</f>
        <v>sound\\Vityanut_li_on.wav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2206</v>
      </c>
      <c r="AD118" t="str">
        <f t="shared" ca="1" si="39"/>
        <v>pics\\dis50.jpg</v>
      </c>
      <c r="AE118" s="22" t="str">
        <f t="array" aca="1" ref="AE118" ca="1">IF(G118="экспл",INDEX(total_visual_stym!$C$146:$C$209,(RANK(total_visual_stym!E198,total_visual_stym!$E$146:$E$209))),0)</f>
        <v>pics\\dis50.jpg</v>
      </c>
      <c r="AF118" s="22" t="str">
        <f t="shared" si="40"/>
        <v/>
      </c>
      <c r="AI118" t="s">
        <v>90</v>
      </c>
      <c r="AO118">
        <f t="shared" ca="1" si="35"/>
        <v>0.3370951109533975</v>
      </c>
      <c r="AP118" t="str">
        <f t="shared" ca="1" si="36"/>
        <v>pics\\Peper_5.jpg</v>
      </c>
      <c r="AR118" t="str">
        <f t="shared" si="43"/>
        <v/>
      </c>
      <c r="AS118" t="str">
        <f t="shared" si="42"/>
        <v/>
      </c>
      <c r="AT118">
        <f t="shared" ca="1" si="31"/>
        <v>0.26596377108294811</v>
      </c>
      <c r="AU118" t="s">
        <v>697</v>
      </c>
      <c r="AV118" t="str">
        <f t="shared" ca="1" si="32"/>
        <v>sound\\Redkiy_plod.wav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_Вытянут_ли_он?</v>
      </c>
      <c r="BA118" t="e">
        <f>VLOOKUP(Q118,audio_list_stym!$B$2:$BQ$299,68,FALSE)</f>
        <v>#N/A</v>
      </c>
      <c r="BB118" t="str">
        <f t="shared" si="33"/>
        <v>На_картинке_XXXXX._Вытянут_ли_он?</v>
      </c>
      <c r="BD118" cm="1">
        <f t="array" aca="1" ref="BD118" ca="1">INDEX($L$114:$L$121,(RANK(AT6,$AT$2:$AT$9)))</f>
        <v>2087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VLOOKUP(B119,audio_list_stym!$A$3:$BP$18,46,FALSE)</f>
        <v>17</v>
      </c>
      <c r="F119" t="str">
        <f>VLOOKUP(E119,metki!$A$2:$B$9,2,FALSE)</f>
        <v>экспл_новые_без_названия</v>
      </c>
      <c r="G119" t="str">
        <f t="shared" si="28"/>
        <v>экспл</v>
      </c>
      <c r="H119" t="str">
        <f>VLOOKUP(B119,audio_list_stym!$A$3:$AJ$18,14,FALSE)</f>
        <v>Finger</v>
      </c>
      <c r="I119" t="s">
        <v>693</v>
      </c>
      <c r="J119" t="str">
        <f t="shared" si="29"/>
        <v>Finger_6</v>
      </c>
      <c r="L119">
        <f>VLOOKUP(J119,total_visual_stym!$A$2:$D$129,2,FALSE)</f>
        <v>2086</v>
      </c>
      <c r="M119" t="str">
        <f>VLOOKUP(J119,total_visual_stym!$A$2:$D$129,3,FALSE)</f>
        <v>pics\\Finger_6.jpg</v>
      </c>
      <c r="N119">
        <f>VLOOKUP(J119,total_visual_stym!$A$1:$D$129,4,FALSE)</f>
        <v>210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118</v>
      </c>
      <c r="Z119" t="str">
        <f>IF(G119="экспл",VLOOKUP(J119,quest_экспл!$A$1:$N$129,12,FALSE),IF(G119="импл_",0,0))</f>
        <v>sound\\Obyemniy_li_on.wav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2193</v>
      </c>
      <c r="AD119" t="str">
        <f t="shared" ca="1" si="39"/>
        <v>pics\\dis2.jpg</v>
      </c>
      <c r="AE119" s="22" t="str">
        <f t="array" aca="1" ref="AE119" ca="1">IF(G119="экспл",INDEX(total_visual_stym!$C$146:$C$209,(RANK(total_visual_stym!E199,total_visual_stym!$E$146:$E$209))),0)</f>
        <v>pics\\dis2.jpg</v>
      </c>
      <c r="AF119" s="22" t="str">
        <f t="shared" si="40"/>
        <v/>
      </c>
      <c r="AI119" t="s">
        <v>91</v>
      </c>
      <c r="AO119">
        <f t="shared" ca="1" si="35"/>
        <v>0.26749015716787028</v>
      </c>
      <c r="AP119" t="str">
        <f t="shared" ca="1" si="36"/>
        <v>pics\\Redis_4.jpg</v>
      </c>
      <c r="AR119" t="str">
        <f t="shared" si="43"/>
        <v/>
      </c>
      <c r="AS119" t="str">
        <f t="shared" si="42"/>
        <v/>
      </c>
      <c r="AT119">
        <f t="shared" ca="1" si="31"/>
        <v>0.90477927104523392</v>
      </c>
      <c r="AU119" t="s">
        <v>697</v>
      </c>
      <c r="AV119" t="str">
        <f t="shared" ca="1" si="32"/>
        <v>sound\\Noviy_plod.wav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_Объемный_ли_он?</v>
      </c>
      <c r="BA119" t="e">
        <f>VLOOKUP(Q119,audio_list_stym!$B$2:$BQ$299,68,FALSE)</f>
        <v>#N/A</v>
      </c>
      <c r="BB119" t="str">
        <f t="shared" si="33"/>
        <v>На_мониторе_XXXXX._Объемный_ли_он?</v>
      </c>
      <c r="BD119" cm="1">
        <f t="array" aca="1" ref="BD119" ca="1">INDEX($L$114:$L$121,(RANK(AT7,$AT$2:$AT$9)))</f>
        <v>2088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VLOOKUP(B120,audio_list_stym!$A$3:$BP$18,46,FALSE)</f>
        <v>17</v>
      </c>
      <c r="F120" t="str">
        <f>VLOOKUP(E120,metki!$A$2:$B$9,2,FALSE)</f>
        <v>экспл_новые_без_названия</v>
      </c>
      <c r="G120" t="str">
        <f t="shared" si="28"/>
        <v>экспл</v>
      </c>
      <c r="H120" t="str">
        <f>VLOOKUP(B120,audio_list_stym!$A$3:$AJ$18,14,FALSE)</f>
        <v>Finger</v>
      </c>
      <c r="I120" t="s">
        <v>694</v>
      </c>
      <c r="J120" t="str">
        <f t="shared" si="29"/>
        <v>Finger_7</v>
      </c>
      <c r="L120">
        <f>VLOOKUP(J120,total_visual_stym!$A$2:$D$129,2,FALSE)</f>
        <v>2087</v>
      </c>
      <c r="M120" t="str">
        <f>VLOOKUP(J120,total_visual_stym!$A$2:$D$129,3,FALSE)</f>
        <v>pics\\Finger_7.jpg</v>
      </c>
      <c r="N120">
        <f>VLOOKUP(J120,total_visual_stym!$A$1:$D$129,4,FALSE)</f>
        <v>210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119</v>
      </c>
      <c r="Z120" t="str">
        <f>IF(G120="экспл",VLOOKUP(J120,quest_экспл!$A$1:$N$129,12,FALSE),IF(G120="импл_",0,0))</f>
        <v>sound\\Pustoy_li_on.wav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2200</v>
      </c>
      <c r="AD120" t="str">
        <f t="shared" ca="1" si="39"/>
        <v>pics\\dis57.jpg</v>
      </c>
      <c r="AE120" s="22" t="str">
        <f t="array" aca="1" ref="AE120" ca="1">IF(G120="экспл",INDEX(total_visual_stym!$C$146:$C$209,(RANK(total_visual_stym!E200,total_visual_stym!$E$146:$E$209))),0)</f>
        <v>pics\\dis57.jpg</v>
      </c>
      <c r="AF120" s="22" t="str">
        <f t="shared" si="40"/>
        <v/>
      </c>
      <c r="AI120" t="s">
        <v>92</v>
      </c>
      <c r="AO120">
        <f t="shared" ca="1" si="35"/>
        <v>0.65856235686285336</v>
      </c>
      <c r="AP120" t="str">
        <f t="shared" ca="1" si="36"/>
        <v>pics\\Kokos_1.jpg</v>
      </c>
      <c r="AR120" t="str">
        <f t="shared" si="43"/>
        <v/>
      </c>
      <c r="AS120" t="str">
        <f t="shared" si="42"/>
        <v/>
      </c>
      <c r="AT120">
        <f t="shared" ca="1" si="31"/>
        <v>0.51691486674800446</v>
      </c>
      <c r="AU120" t="s">
        <v>697</v>
      </c>
      <c r="AV120" t="str">
        <f t="shared" ca="1" si="32"/>
        <v>sound\\Redkiy_plod.wav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_Пустой_ли_он?</v>
      </c>
      <c r="BA120" t="e">
        <f>VLOOKUP(Q120,audio_list_stym!$B$2:$BQ$299,68,FALSE)</f>
        <v>#N/A</v>
      </c>
      <c r="BB120" t="str">
        <f t="shared" si="33"/>
        <v>Перед_Вами_XXXXX._Пустой_ли_он?</v>
      </c>
      <c r="BD120" cm="1">
        <f t="array" aca="1" ref="BD120" ca="1">INDEX($L$114:$L$121,(RANK(AT8,$AT$2:$AT$9)))</f>
        <v>2082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VLOOKUP(B121,audio_list_stym!$A$3:$BP$18,46,FALSE)</f>
        <v>17</v>
      </c>
      <c r="F121" t="str">
        <f>VLOOKUP(E121,metki!$A$2:$B$9,2,FALSE)</f>
        <v>экспл_новые_без_названия</v>
      </c>
      <c r="G121" t="str">
        <f t="shared" si="28"/>
        <v>экспл</v>
      </c>
      <c r="H121" t="str">
        <f>VLOOKUP(B121,audio_list_stym!$A$3:$AJ$18,14,FALSE)</f>
        <v>Finger</v>
      </c>
      <c r="I121" t="s">
        <v>695</v>
      </c>
      <c r="J121" t="str">
        <f t="shared" si="29"/>
        <v>Finger_8</v>
      </c>
      <c r="L121">
        <f>VLOOKUP(J121,total_visual_stym!$A$2:$D$129,2,FALSE)</f>
        <v>2088</v>
      </c>
      <c r="M121" t="str">
        <f>VLOOKUP(J121,total_visual_stym!$A$2:$D$129,3,FALSE)</f>
        <v>pics\\Finger_8.jpg</v>
      </c>
      <c r="N121">
        <f>VLOOKUP(J121,total_visual_stym!$A$1:$D$129,4,FALSE)</f>
        <v>210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120</v>
      </c>
      <c r="Z121" t="str">
        <f>IF(G121="экспл",VLOOKUP(J121,quest_экспл!$A$1:$N$129,12,FALSE),IF(G121="импл_",0,0))</f>
        <v>sound\\Belyi_li_on.wav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2212</v>
      </c>
      <c r="AD121" t="str">
        <f t="shared" ca="1" si="39"/>
        <v>pics\\dis61.jpg</v>
      </c>
      <c r="AE121" s="22" t="str">
        <f t="array" aca="1" ref="AE121" ca="1">IF(G121="экспл",INDEX(total_visual_stym!$C$146:$C$209,(RANK(total_visual_stym!E201,total_visual_stym!$E$146:$E$209))),0)</f>
        <v>pics\\dis61.jpg</v>
      </c>
      <c r="AF121" s="22" t="str">
        <f t="shared" si="40"/>
        <v/>
      </c>
      <c r="AI121" t="s">
        <v>93</v>
      </c>
      <c r="AO121">
        <f t="shared" ca="1" si="35"/>
        <v>0.80738260443746834</v>
      </c>
      <c r="AP121" t="str">
        <f t="shared" ca="1" si="36"/>
        <v>pics\\Goroh_1.jpg</v>
      </c>
      <c r="AR121" t="str">
        <f>IF(AH121="sound\\Ogorod",AP49,"")</f>
        <v/>
      </c>
      <c r="AS121" t="str">
        <f t="shared" si="42"/>
        <v/>
      </c>
      <c r="AT121">
        <f t="shared" ca="1" si="31"/>
        <v>0.82485338007521924</v>
      </c>
      <c r="AU121" t="s">
        <v>697</v>
      </c>
      <c r="AV121" t="str">
        <f t="shared" ca="1" si="32"/>
        <v>sound\\Noviy_plod.wav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_Белый_ли_он?</v>
      </c>
      <c r="BA121" t="e">
        <f>VLOOKUP(Q121,audio_list_stym!$B$2:$BQ$299,68,FALSE)</f>
        <v>#N/A</v>
      </c>
      <c r="BB121" t="str">
        <f t="shared" si="33"/>
        <v>Вы_видите_XXXXX._Белый_ли_он?</v>
      </c>
      <c r="BD121" cm="1">
        <f t="array" aca="1" ref="BD121" ca="1">INDEX($L$114:$L$121,(RANK(AT9,$AT$2:$AT$9)))</f>
        <v>2086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VLOOKUP(B122,audio_list_stym!$A$3:$BP$18,46,FALSE)</f>
        <v>14</v>
      </c>
      <c r="F122" t="str">
        <f>VLOOKUP(E122,metki!$A$2:$B$9,2,FALSE)</f>
        <v>импл_новые_с_названием</v>
      </c>
      <c r="G122" t="str">
        <f t="shared" si="28"/>
        <v>импл_</v>
      </c>
      <c r="H122" t="str">
        <f>VLOOKUP(B122,audio_list_stym!$A$3:$AJ$18,14,FALSE)</f>
        <v>Gac</v>
      </c>
      <c r="I122" t="s">
        <v>688</v>
      </c>
      <c r="J122" t="str">
        <f t="shared" si="29"/>
        <v>Gac_1</v>
      </c>
      <c r="L122">
        <f>VLOOKUP(J122,total_visual_stym!$A$2:$D$129,2,FALSE)</f>
        <v>2089</v>
      </c>
      <c r="M122" t="str">
        <f>VLOOKUP(J122,total_visual_stym!$A$2:$D$129,3,FALSE)</f>
        <v>pics\\Gac_1.jpg</v>
      </c>
      <c r="N122">
        <f>VLOOKUP(J122,total_visual_stym!$A$1:$D$129,4,FALSE)</f>
        <v>211</v>
      </c>
      <c r="P122">
        <f>IF(G122="экспл",0,IF(G122="импл_",VLOOKUP(J122,quest_импл!$A$1:$J$129,7,FALSE),0))</f>
        <v>249</v>
      </c>
      <c r="Q122" t="str">
        <f>IF(G122="экспл",0,IF(G122="импл_",VLOOKUP(J122,quest_импл!$A$1:$J$129,8,FALSE),0))</f>
        <v>sound\\Ispachkan_li.wav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нет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2046</v>
      </c>
      <c r="AD122" t="str">
        <f t="shared" ca="1" si="39"/>
        <v>pics\\Peper_6.jpg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40"/>
        <v>pics\\Peper_6.jpg</v>
      </c>
      <c r="AI122" t="s">
        <v>124</v>
      </c>
      <c r="AO122">
        <f t="shared" ca="1" si="35"/>
        <v>0.33598309260393655</v>
      </c>
      <c r="AP122" t="str">
        <f t="shared" ca="1" si="36"/>
        <v>pics\\Peper_6.jpg</v>
      </c>
      <c r="AR122" t="str">
        <f t="shared" ref="AR122:AR129" si="44">IF(AH122="sound\\Ogorod",AP50,"")</f>
        <v/>
      </c>
      <c r="AS122" t="str">
        <f t="shared" ca="1" si="42"/>
        <v>pics\\Peper_6.jpg</v>
      </c>
      <c r="AT122">
        <f t="shared" ca="1" si="31"/>
        <v>0.15683395548756307</v>
      </c>
      <c r="AU122" t="s">
        <v>697</v>
      </c>
      <c r="AV122" t="str">
        <f t="shared" ca="1" si="32"/>
        <v>sound\\Redkiy_plod.wav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_Испачкан_ли_</v>
      </c>
      <c r="BB122" t="str">
        <f t="shared" si="33"/>
        <v>_Испачкан_ли_ПЕМАТ?</v>
      </c>
      <c r="BC122">
        <f>A122</f>
        <v>1216</v>
      </c>
      <c r="BD122" cm="1">
        <f t="array" aca="1" ref="BD122" ca="1">INDEX($L$122:$L$129,(RANK(AT2,$AT$2:$AT$9)))</f>
        <v>2093</v>
      </c>
      <c r="BE122" cm="1">
        <f t="array" aca="1" ref="BE122" ca="1">INDEX(BD66:BD81,(RANK(AT9,$AT$2:$AT$17)))</f>
        <v>2132</v>
      </c>
      <c r="BF122" cm="1">
        <f t="array" aca="1" ref="BF122" ca="1">INDEX(BD90:BD105,(RANK(AT9,$AT$2:$AT$17)))</f>
        <v>2068</v>
      </c>
      <c r="BG122" cm="1">
        <f t="array" aca="1" ref="BG122" ca="1">INDEX(BD106:BD121,(RANK(AT9,$AT$2:$AT$17)))</f>
        <v>2084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VLOOKUP(B123,audio_list_stym!$A$3:$BP$18,46,FALSE)</f>
        <v>14</v>
      </c>
      <c r="F123" t="str">
        <f>VLOOKUP(E123,metki!$A$2:$B$9,2,FALSE)</f>
        <v>импл_новые_с_названием</v>
      </c>
      <c r="G123" t="str">
        <f t="shared" si="28"/>
        <v>импл_</v>
      </c>
      <c r="H123" t="str">
        <f>VLOOKUP(B123,audio_list_stym!$A$3:$AJ$18,14,FALSE)</f>
        <v>Gac</v>
      </c>
      <c r="I123" t="s">
        <v>689</v>
      </c>
      <c r="J123" t="str">
        <f t="shared" si="29"/>
        <v>Gac_2</v>
      </c>
      <c r="L123">
        <f>VLOOKUP(J123,total_visual_stym!$A$2:$D$129,2,FALSE)</f>
        <v>2090</v>
      </c>
      <c r="M123" t="str">
        <f>VLOOKUP(J123,total_visual_stym!$A$2:$D$129,3,FALSE)</f>
        <v>pics\\Gac_2.jpg</v>
      </c>
      <c r="N123">
        <f>VLOOKUP(J123,total_visual_stym!$A$1:$D$129,4,FALSE)</f>
        <v>211</v>
      </c>
      <c r="P123">
        <f>IF(G123="экспл",0,IF(G123="импл_",VLOOKUP(J123,quest_импл!$A$1:$J$129,7,FALSE),0))</f>
        <v>250</v>
      </c>
      <c r="Q123" t="str">
        <f>IF(G123="экспл",0,IF(G123="импл_",VLOOKUP(J123,quest_импл!$A$1:$J$129,8,FALSE),0))</f>
        <v>sound\\Farshirovanniy_li.wav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нет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2058</v>
      </c>
      <c r="AD123" t="str">
        <f t="shared" ca="1" si="39"/>
        <v>pics\\Tomat_2.jpg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40"/>
        <v>pics\\Tomat_2.jpg</v>
      </c>
      <c r="AI123" t="s">
        <v>125</v>
      </c>
      <c r="AO123">
        <f t="shared" ca="1" si="35"/>
        <v>0.19324635039217286</v>
      </c>
      <c r="AP123" t="str">
        <f t="shared" ca="1" si="36"/>
        <v>pics\\Tomat_2.jpg</v>
      </c>
      <c r="AR123" t="str">
        <f t="shared" si="44"/>
        <v/>
      </c>
      <c r="AS123" t="str">
        <f t="shared" ca="1" si="42"/>
        <v>pics\\Tomat_2.jpg</v>
      </c>
      <c r="AT123">
        <f t="shared" ca="1" si="31"/>
        <v>0.43351595180140601</v>
      </c>
      <c r="AU123" t="s">
        <v>697</v>
      </c>
      <c r="AV123" t="str">
        <f t="shared" ca="1" si="32"/>
        <v>sound\\Redkiy_plod.wav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_Фаршированный_ли_</v>
      </c>
      <c r="BB123" t="str">
        <f t="shared" si="33"/>
        <v>_Фаршированный_ли_ПЕМАТ?</v>
      </c>
      <c r="BD123" cm="1">
        <f t="array" aca="1" ref="BD123" ca="1">INDEX($L$122:$L$129,(RANK(AT3,$AT$2:$AT$9)))</f>
        <v>2091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VLOOKUP(B124,audio_list_stym!$A$3:$BP$18,46,FALSE)</f>
        <v>14</v>
      </c>
      <c r="F124" t="str">
        <f>VLOOKUP(E124,metki!$A$2:$B$9,2,FALSE)</f>
        <v>импл_новые_с_названием</v>
      </c>
      <c r="G124" t="str">
        <f t="shared" si="28"/>
        <v>импл_</v>
      </c>
      <c r="H124" t="str">
        <f>VLOOKUP(B124,audio_list_stym!$A$3:$AJ$18,14,FALSE)</f>
        <v>Gac</v>
      </c>
      <c r="I124" t="s">
        <v>690</v>
      </c>
      <c r="J124" t="str">
        <f t="shared" si="29"/>
        <v>Gac_3</v>
      </c>
      <c r="L124">
        <f>VLOOKUP(J124,total_visual_stym!$A$2:$D$129,2,FALSE)</f>
        <v>2091</v>
      </c>
      <c r="M124" t="str">
        <f>VLOOKUP(J124,total_visual_stym!$A$2:$D$129,3,FALSE)</f>
        <v>pics\\Gac_3.jpg</v>
      </c>
      <c r="N124">
        <f>VLOOKUP(J124,total_visual_stym!$A$1:$D$129,4,FALSE)</f>
        <v>211</v>
      </c>
      <c r="P124">
        <f>IF(G124="экспл",0,IF(G124="импл_",VLOOKUP(J124,quest_импл!$A$1:$J$129,7,FALSE),0))</f>
        <v>251</v>
      </c>
      <c r="Q124" t="str">
        <f>IF(G124="экспл",0,IF(G124="импл_",VLOOKUP(J124,quest_импл!$A$1:$J$129,8,FALSE),0))</f>
        <v>sound\\Razrezan_li.wav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да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2062</v>
      </c>
      <c r="AD124" t="str">
        <f t="shared" ca="1" si="39"/>
        <v>pics\\Tomat_6.jpg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40"/>
        <v>pics\\Tomat_6.jpg</v>
      </c>
      <c r="AI124" t="s">
        <v>126</v>
      </c>
      <c r="AO124">
        <f t="shared" ca="1" si="35"/>
        <v>7.1948722318715297E-2</v>
      </c>
      <c r="AP124" t="str">
        <f t="shared" ca="1" si="36"/>
        <v>pics\\Tomat_6.jpg</v>
      </c>
      <c r="AR124" t="str">
        <f t="shared" si="44"/>
        <v/>
      </c>
      <c r="AS124" t="str">
        <f t="shared" ca="1" si="42"/>
        <v>pics\\Tomat_6.jpg</v>
      </c>
      <c r="AT124">
        <f t="shared" ca="1" si="31"/>
        <v>7.942617606514879E-2</v>
      </c>
      <c r="AU124" t="s">
        <v>697</v>
      </c>
      <c r="AV124" t="str">
        <f t="shared" ca="1" si="32"/>
        <v>sound\\Redkiy_plod.wav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_Разрезан_ли_</v>
      </c>
      <c r="BB124" t="str">
        <f t="shared" si="33"/>
        <v>_Разрезан_ли_ПЕМАТ?</v>
      </c>
      <c r="BD124" cm="1">
        <f t="array" aca="1" ref="BD124" ca="1">INDEX($L$122:$L$129,(RANK(AT4,$AT$2:$AT$9)))</f>
        <v>2092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VLOOKUP(B125,audio_list_stym!$A$3:$BP$18,46,FALSE)</f>
        <v>14</v>
      </c>
      <c r="F125" t="str">
        <f>VLOOKUP(E125,metki!$A$2:$B$9,2,FALSE)</f>
        <v>импл_новые_с_названием</v>
      </c>
      <c r="G125" t="str">
        <f t="shared" si="28"/>
        <v>импл_</v>
      </c>
      <c r="H125" t="str">
        <f>VLOOKUP(B125,audio_list_stym!$A$3:$AJ$18,14,FALSE)</f>
        <v>Gac</v>
      </c>
      <c r="I125" t="s">
        <v>691</v>
      </c>
      <c r="J125" t="str">
        <f t="shared" si="29"/>
        <v>Gac_4</v>
      </c>
      <c r="L125">
        <f>VLOOKUP(J125,total_visual_stym!$A$2:$D$129,2,FALSE)</f>
        <v>2092</v>
      </c>
      <c r="M125" t="str">
        <f>VLOOKUP(J125,total_visual_stym!$A$2:$D$129,3,FALSE)</f>
        <v>pics\\Gac_4.jpg</v>
      </c>
      <c r="N125">
        <f>VLOOKUP(J125,total_visual_stym!$A$1:$D$129,4,FALSE)</f>
        <v>211</v>
      </c>
      <c r="P125">
        <f>IF(G125="экспл",0,IF(G125="импл_",VLOOKUP(J125,quest_импл!$A$1:$J$129,7,FALSE),0))</f>
        <v>252</v>
      </c>
      <c r="Q125" t="str">
        <f>IF(G125="экспл",0,IF(G125="импл_",VLOOKUP(J125,quest_импл!$A$1:$J$129,8,FALSE),0))</f>
        <v>sound\\S_lepestkami_li.wav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2005</v>
      </c>
      <c r="AD125" t="str">
        <f t="shared" ca="1" si="39"/>
        <v>pics\\Banan_5.jpg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40"/>
        <v>pics\\Banan_5.jpg</v>
      </c>
      <c r="AI125" t="s">
        <v>127</v>
      </c>
      <c r="AO125">
        <f t="shared" ca="1" si="35"/>
        <v>0.95922550481838531</v>
      </c>
      <c r="AP125" t="str">
        <f t="shared" ca="1" si="36"/>
        <v>pics\\Banan_5.jpg</v>
      </c>
      <c r="AR125" t="str">
        <f t="shared" si="44"/>
        <v/>
      </c>
      <c r="AS125" t="str">
        <f t="shared" ca="1" si="42"/>
        <v>pics\\Banan_5.jpg</v>
      </c>
      <c r="AT125">
        <f t="shared" ca="1" si="31"/>
        <v>0.81420437477441221</v>
      </c>
      <c r="AU125" t="s">
        <v>697</v>
      </c>
      <c r="AV125" t="str">
        <f t="shared" ca="1" si="32"/>
        <v>sound\\Noviy_plod.wav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_С_лепестками_ли_</v>
      </c>
      <c r="BB125" t="str">
        <f t="shared" si="33"/>
        <v>_С_лепестками_ли_ПЕМАТ?</v>
      </c>
      <c r="BD125" cm="1">
        <f t="array" aca="1" ref="BD125" ca="1">INDEX($L$122:$L$129,(RANK(AT5,$AT$2:$AT$9)))</f>
        <v>2089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VLOOKUP(B126,audio_list_stym!$A$3:$BP$18,46,FALSE)</f>
        <v>14</v>
      </c>
      <c r="F126" t="str">
        <f>VLOOKUP(E126,metki!$A$2:$B$9,2,FALSE)</f>
        <v>импл_новые_с_названием</v>
      </c>
      <c r="G126" t="str">
        <f t="shared" si="28"/>
        <v>импл_</v>
      </c>
      <c r="H126" t="str">
        <f>VLOOKUP(B126,audio_list_stym!$A$3:$AJ$18,14,FALSE)</f>
        <v>Gac</v>
      </c>
      <c r="I126" t="s">
        <v>692</v>
      </c>
      <c r="J126" t="str">
        <f t="shared" si="29"/>
        <v>Gac_5</v>
      </c>
      <c r="L126">
        <f>VLOOKUP(J126,total_visual_stym!$A$2:$D$129,2,FALSE)</f>
        <v>2093</v>
      </c>
      <c r="M126" t="str">
        <f>VLOOKUP(J126,total_visual_stym!$A$2:$D$129,3,FALSE)</f>
        <v>pics\\Gac_5.jpg</v>
      </c>
      <c r="N126">
        <f>VLOOKUP(J126,total_visual_stym!$A$1:$D$129,4,FALSE)</f>
        <v>211</v>
      </c>
      <c r="P126">
        <f>IF(G126="экспл",0,IF(G126="импл_",VLOOKUP(J126,quest_импл!$A$1:$J$129,7,FALSE),0))</f>
        <v>253</v>
      </c>
      <c r="Q126" t="str">
        <f>IF(G126="экспл",0,IF(G126="импл_",VLOOKUP(J126,quest_импл!$A$1:$J$129,8,FALSE),0))</f>
        <v>sound\\Kolyuchiy_li.wav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2047</v>
      </c>
      <c r="AD126" t="str">
        <f t="shared" ca="1" si="39"/>
        <v>pics\\Peper_7.jpg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40"/>
        <v>pics\\Peper_7.jpg</v>
      </c>
      <c r="AI126" t="s">
        <v>128</v>
      </c>
      <c r="AO126">
        <f t="shared" ca="1" si="35"/>
        <v>0.30981165617691508</v>
      </c>
      <c r="AP126" t="str">
        <f t="shared" ca="1" si="36"/>
        <v>pics\\Peper_7.jpg</v>
      </c>
      <c r="AR126" t="str">
        <f t="shared" si="44"/>
        <v/>
      </c>
      <c r="AS126" t="str">
        <f t="shared" ca="1" si="42"/>
        <v>pics\\Peper_7.jpg</v>
      </c>
      <c r="AT126">
        <f t="shared" ca="1" si="31"/>
        <v>0.9198775401718382</v>
      </c>
      <c r="AU126" t="s">
        <v>697</v>
      </c>
      <c r="AV126" t="str">
        <f t="shared" ca="1" si="32"/>
        <v>sound\\Noviy_plod.wav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_Колючий_ли_</v>
      </c>
      <c r="BB126" t="str">
        <f t="shared" si="33"/>
        <v>_Колючий_ли_ПЕМАТ?</v>
      </c>
      <c r="BD126" cm="1">
        <f t="array" aca="1" ref="BD126" ca="1">INDEX($L$122:$L$129,(RANK(AT6,$AT$2:$AT$9)))</f>
        <v>2095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VLOOKUP(B127,audio_list_stym!$A$3:$BP$18,46,FALSE)</f>
        <v>14</v>
      </c>
      <c r="F127" t="str">
        <f>VLOOKUP(E127,metki!$A$2:$B$9,2,FALSE)</f>
        <v>импл_новые_с_названием</v>
      </c>
      <c r="G127" t="str">
        <f t="shared" si="28"/>
        <v>импл_</v>
      </c>
      <c r="H127" t="str">
        <f>VLOOKUP(B127,audio_list_stym!$A$3:$AJ$18,14,FALSE)</f>
        <v>Gac</v>
      </c>
      <c r="I127" t="s">
        <v>693</v>
      </c>
      <c r="J127" t="str">
        <f t="shared" si="29"/>
        <v>Gac_6</v>
      </c>
      <c r="L127">
        <f>VLOOKUP(J127,total_visual_stym!$A$2:$D$129,2,FALSE)</f>
        <v>2094</v>
      </c>
      <c r="M127" t="str">
        <f>VLOOKUP(J127,total_visual_stym!$A$2:$D$129,3,FALSE)</f>
        <v>pics\\Gac_6.jpg</v>
      </c>
      <c r="N127">
        <f>VLOOKUP(J127,total_visual_stym!$A$1:$D$129,4,FALSE)</f>
        <v>211</v>
      </c>
      <c r="P127">
        <f>IF(G127="экспл",0,IF(G127="импл_",VLOOKUP(J127,quest_импл!$A$1:$J$129,7,FALSE),0))</f>
        <v>254</v>
      </c>
      <c r="Q127" t="str">
        <f>IF(G127="экспл",0,IF(G127="импл_",VLOOKUP(J127,quest_импл!$A$1:$J$129,8,FALSE),0))</f>
        <v>sound\\Oranzhrviy_li.wav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да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2007</v>
      </c>
      <c r="AD127" t="str">
        <f t="shared" ca="1" si="39"/>
        <v>pics\\Banan_7.jpg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40"/>
        <v>pics\\Banan_7.jpg</v>
      </c>
      <c r="AI127" t="s">
        <v>129</v>
      </c>
      <c r="AO127">
        <f t="shared" ca="1" si="35"/>
        <v>0.95387291174666489</v>
      </c>
      <c r="AP127" t="str">
        <f t="shared" ca="1" si="36"/>
        <v>pics\\Banan_7.jpg</v>
      </c>
      <c r="AR127" t="str">
        <f t="shared" si="44"/>
        <v/>
      </c>
      <c r="AS127" t="str">
        <f t="shared" ca="1" si="42"/>
        <v>pics\\Banan_7.jpg</v>
      </c>
      <c r="AT127">
        <f t="shared" ca="1" si="31"/>
        <v>0.70174741333834545</v>
      </c>
      <c r="AU127" t="s">
        <v>697</v>
      </c>
      <c r="AV127" t="str">
        <f t="shared" ca="1" si="32"/>
        <v>sound\\Noviy_plod.wav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_Оранжевый_ли_</v>
      </c>
      <c r="BB127" t="str">
        <f t="shared" si="33"/>
        <v>_Оранжевый_ли_ПЕМАТ?</v>
      </c>
      <c r="BD127" cm="1">
        <f t="array" aca="1" ref="BD127" ca="1">INDEX($L$122:$L$129,(RANK(AT7,$AT$2:$AT$9)))</f>
        <v>2096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VLOOKUP(B128,audio_list_stym!$A$3:$BP$18,46,FALSE)</f>
        <v>14</v>
      </c>
      <c r="F128" t="str">
        <f>VLOOKUP(E128,metki!$A$2:$B$9,2,FALSE)</f>
        <v>импл_новые_с_названием</v>
      </c>
      <c r="G128" t="str">
        <f t="shared" si="28"/>
        <v>импл_</v>
      </c>
      <c r="H128" t="str">
        <f>VLOOKUP(B128,audio_list_stym!$A$3:$AJ$18,14,FALSE)</f>
        <v>Gac</v>
      </c>
      <c r="I128" t="s">
        <v>694</v>
      </c>
      <c r="J128" t="str">
        <f t="shared" si="29"/>
        <v>Gac_7</v>
      </c>
      <c r="L128">
        <f>VLOOKUP(J128,total_visual_stym!$A$2:$D$129,2,FALSE)</f>
        <v>2095</v>
      </c>
      <c r="M128" t="str">
        <f>VLOOKUP(J128,total_visual_stym!$A$2:$D$129,3,FALSE)</f>
        <v>pics\\Gac_7.jpg</v>
      </c>
      <c r="N128">
        <f>VLOOKUP(J128,total_visual_stym!$A$1:$D$129,4,FALSE)</f>
        <v>211</v>
      </c>
      <c r="P128">
        <f>IF(G128="экспл",0,IF(G128="импл_",VLOOKUP(J128,quest_импл!$A$1:$J$129,7,FALSE),0))</f>
        <v>255</v>
      </c>
      <c r="Q128" t="str">
        <f>IF(G128="экспл",0,IF(G128="импл_",VLOOKUP(J128,quest_импл!$A$1:$J$129,8,FALSE),0))</f>
        <v>sound\\Zernistiy_li.wav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2021</v>
      </c>
      <c r="AD128" t="str">
        <f t="shared" ca="1" si="39"/>
        <v>pics\\Goroh_5.jpg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40"/>
        <v>pics\\Goroh_5.jpg</v>
      </c>
      <c r="AI128" t="s">
        <v>130</v>
      </c>
      <c r="AO128">
        <f t="shared" ca="1" si="35"/>
        <v>0.74516699139904319</v>
      </c>
      <c r="AP128" t="str">
        <f t="shared" ca="1" si="36"/>
        <v>pics\\Goroh_5.jpg</v>
      </c>
      <c r="AR128" t="str">
        <f t="shared" si="44"/>
        <v/>
      </c>
      <c r="AS128" t="str">
        <f t="shared" ca="1" si="42"/>
        <v>pics\\Goroh_5.jpg</v>
      </c>
      <c r="AT128">
        <f t="shared" ca="1" si="31"/>
        <v>0.23852463036258065</v>
      </c>
      <c r="AU128" t="s">
        <v>697</v>
      </c>
      <c r="AV128" t="str">
        <f t="shared" ca="1" si="32"/>
        <v>sound\\Redkiy_plod.wav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_Зернистый_ли_</v>
      </c>
      <c r="BB128" t="str">
        <f t="shared" si="33"/>
        <v>_Зернистый_ли_ПЕМАТ?</v>
      </c>
      <c r="BD128" cm="1">
        <f t="array" aca="1" ref="BD128" ca="1">INDEX($L$122:$L$129,(RANK(AT8,$AT$2:$AT$9)))</f>
        <v>2090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VLOOKUP(B129,audio_list_stym!$A$3:$BP$18,46,FALSE)</f>
        <v>14</v>
      </c>
      <c r="F129" t="str">
        <f>VLOOKUP(E129,metki!$A$2:$B$9,2,FALSE)</f>
        <v>импл_новые_с_названием</v>
      </c>
      <c r="G129" t="str">
        <f t="shared" si="28"/>
        <v>импл_</v>
      </c>
      <c r="H129" t="str">
        <f>VLOOKUP(B129,audio_list_stym!$A$3:$AJ$18,14,FALSE)</f>
        <v>Gac</v>
      </c>
      <c r="I129" t="s">
        <v>695</v>
      </c>
      <c r="J129" t="str">
        <f t="shared" si="29"/>
        <v>Gac_8</v>
      </c>
      <c r="L129">
        <f>VLOOKUP(J129,total_visual_stym!$A$2:$D$129,2,FALSE)</f>
        <v>2096</v>
      </c>
      <c r="M129" t="str">
        <f>VLOOKUP(J129,total_visual_stym!$A$2:$D$129,3,FALSE)</f>
        <v>pics\\Gac_8.jpg</v>
      </c>
      <c r="N129">
        <f>VLOOKUP(J129,total_visual_stym!$A$1:$D$129,4,FALSE)</f>
        <v>211</v>
      </c>
      <c r="P129">
        <f>IF(G129="экспл",0,IF(G129="импл_",VLOOKUP(J129,quest_импл!$A$1:$J$129,7,FALSE),0))</f>
        <v>256</v>
      </c>
      <c r="Q129" t="str">
        <f>IF(G129="экспл",0,IF(G129="импл_",VLOOKUP(J129,quest_импл!$A$1:$J$129,8,FALSE),0))</f>
        <v>sound\\Okrugliy_li.wav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2030</v>
      </c>
      <c r="AD129" t="str">
        <f t="shared" ca="1" si="39"/>
        <v>pics\\Kokos_6.jpg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40"/>
        <v>pics\\Kokos_6.jpg</v>
      </c>
      <c r="AI129" t="s">
        <v>131</v>
      </c>
      <c r="AO129">
        <f t="shared" ca="1" si="35"/>
        <v>0.57115926017617757</v>
      </c>
      <c r="AP129" t="str">
        <f t="shared" ca="1" si="36"/>
        <v>pics\\Kokos_6.jpg</v>
      </c>
      <c r="AR129" t="str">
        <f t="shared" si="44"/>
        <v/>
      </c>
      <c r="AS129" t="str">
        <f t="shared" ca="1" si="42"/>
        <v>pics\\Kokos_6.jpg</v>
      </c>
      <c r="AT129">
        <f t="shared" ca="1" si="31"/>
        <v>0.23020428528630232</v>
      </c>
      <c r="AU129" t="s">
        <v>697</v>
      </c>
      <c r="AV129" t="str">
        <f t="shared" ca="1" si="32"/>
        <v>sound\\Redkiy_plod.wav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_Округлый_ли_</v>
      </c>
      <c r="BB129" t="str">
        <f t="shared" si="33"/>
        <v>_Округлый_ли_ПЕМАТ?</v>
      </c>
      <c r="BD129" cm="1">
        <f t="array" aca="1" ref="BD129" ca="1">INDEX($L$122:$L$129,(RANK(AT9,$AT$2:$AT$9)))</f>
        <v>2094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A00-000000000000}"/>
  <pageMargins left="0.7" right="0.7" top="0.75" bottom="0.75" header="0.3" footer="0.3"/>
  <pageSetup paperSize="9" orientation="portrait" horizontalDpi="4294967293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H161"/>
  <sheetViews>
    <sheetView topLeftCell="AV1" zoomScale="57" zoomScaleNormal="57" zoomScaleSheetLayoutView="40" workbookViewId="0">
      <selection activeCell="BC1" sqref="BC1:BH1048576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VLOOKUP(B2,audio_list_stym!$A$3:$BP$18,47,FALSE)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VLOOKUP(B2,audio_list_stym!$A$3:$AJ$18,15,FALSE)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pics\\Injir_6.jpg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40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0.17754127705111578</v>
      </c>
      <c r="AP2" t="str">
        <f t="shared" ref="AP2:AP25" ca="1" si="6">INDEX($AM$2:$AM$25,(RANK(AO2,$AO$2:$AO$25)))</f>
        <v>pics\\Injir_6.jpg</v>
      </c>
      <c r="AQ2" t="str">
        <f ca="1">INDEX($AN$2:$AN$25,(RANK(AO2,$AO$2:$AO$25)))</f>
        <v>pics\\Tikva_6.jpg</v>
      </c>
      <c r="AR2" t="str">
        <f t="shared" ref="AR2:AR9" ca="1" si="7">IF(AH2="sound\\Ogorod",AP2,"")</f>
        <v>pics\\Injir_6.jpg</v>
      </c>
      <c r="AT2">
        <f t="shared" ref="AT2:AT65" ca="1" si="8">RAND()</f>
        <v>0.46002907169574303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10">IF(G2="экспл",AY2&amp;AX2&amp;"."&amp;AZ2,IF(G2="импл_",BA2&amp;AX2&amp;"?"))</f>
        <v>_Целый_ли_XXXXX?</v>
      </c>
      <c r="BC2">
        <f>A2</f>
        <v>1201</v>
      </c>
      <c r="BD2" cm="1">
        <f t="array" aca="1" ref="BD2" ca="1">INDEX($L$2:$L$9,(RANK(AT2,$AT$2:$AT$9)))</f>
        <v>2059</v>
      </c>
      <c r="BE2" cm="1">
        <f t="array" aca="1" ref="BE2" ca="1">INDEX(BD10:BD25,(RANK(AT2,$AT$2:$AT$16)))</f>
        <v>2027</v>
      </c>
      <c r="BF2" cm="1">
        <f t="array" aca="1" ref="BF2" ca="1">INDEX(BD26:BD49,(RANK(AT2,$AT$2:$AT$16)))</f>
        <v>2043</v>
      </c>
      <c r="BG2" cm="1">
        <f t="array" aca="1" ref="BG2" ca="1">INDEX(BD50:BD65,(RANK(AT2,$AT$2:$AT$16)))</f>
        <v>2019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VLOOKUP(B3,audio_list_stym!$A$3:$BP$18,47,FALSE)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VLOOKUP(B3,audio_list_stym!$A$3:$AJ$18,15,FALSE)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2003</v>
      </c>
      <c r="AD3" t="str">
        <f t="shared" ref="AD3:AD66" ca="1" si="11">IF(ISTEXT(AE3),AE3,IF(ISTEXT(AF3),AF3,""))</f>
        <v>pics\\Banan_3.jpg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pics\\Banan_3.jpg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2">RAND()</f>
        <v>0.44570200426693307</v>
      </c>
      <c r="AP3" t="str">
        <f t="shared" ca="1" si="6"/>
        <v>pics\\Banan_3.jpg</v>
      </c>
      <c r="AQ3" t="str">
        <f t="shared" ref="AQ3:AQ25" ca="1" si="13">INDEX($AN$2:$AN$25,(RANK(AO3,$AO$2:$AO$25)))</f>
        <v>pics\\Goroh_3.jpg</v>
      </c>
      <c r="AR3" t="str">
        <f t="shared" ca="1" si="7"/>
        <v>pics\\Banan_3.jpg</v>
      </c>
      <c r="AT3">
        <f t="shared" ca="1" si="8"/>
        <v>2.3711515377869419E-2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0"/>
        <v>_Мясистый_ли_XXXXX?</v>
      </c>
      <c r="BD3" cm="1">
        <f t="array" aca="1" ref="BD3" ca="1">INDEX($L$2:$L$9,(RANK(AT3,$AT$2:$AT$9)))</f>
        <v>2064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VLOOKUP(B4,audio_list_stym!$A$3:$BP$18,47,FALSE)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VLOOKUP(B4,audio_list_stym!$A$3:$AJ$18,15,FALSE)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2157</v>
      </c>
      <c r="AD4" t="str">
        <f t="shared" ca="1" si="11"/>
        <v>pics\\Injir_5.jpg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pics\\Injir_5.jpg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2"/>
        <v>0.19426718631120443</v>
      </c>
      <c r="AP4" t="str">
        <f t="shared" ca="1" si="6"/>
        <v>pics\\Injir_5.jpg</v>
      </c>
      <c r="AQ4" t="str">
        <f t="shared" ca="1" si="13"/>
        <v>pics\\Tikva_5.jpg</v>
      </c>
      <c r="AR4" t="str">
        <f t="shared" ca="1" si="7"/>
        <v>pics\\Injir_5.jpg</v>
      </c>
      <c r="AT4">
        <f t="shared" ca="1" si="8"/>
        <v>0.18374014046626108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0"/>
        <v>_Горький_ли_XXXXX?</v>
      </c>
      <c r="BD4" cm="1">
        <f t="array" aca="1" ref="BD4" ca="1">INDEX($L$2:$L$9,(RANK(AT4,$AT$2:$AT$9)))</f>
        <v>2062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VLOOKUP(B5,audio_list_stym!$A$3:$BP$18,47,FALSE)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VLOOKUP(B5,audio_list_stym!$A$3:$AJ$18,15,FALSE)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2002</v>
      </c>
      <c r="AD5" t="str">
        <f t="shared" ca="1" si="11"/>
        <v>pics\\Banan_2.jpg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pics\\Banan_2.jpg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2"/>
        <v>0.50861684425514087</v>
      </c>
      <c r="AP5" t="str">
        <f t="shared" ca="1" si="6"/>
        <v>pics\\Banan_2.jpg</v>
      </c>
      <c r="AQ5" t="str">
        <f t="shared" ca="1" si="13"/>
        <v>pics\\Goroh_2.jpg</v>
      </c>
      <c r="AR5" t="str">
        <f t="shared" ca="1" si="7"/>
        <v>pics\\Banan_2.jpg</v>
      </c>
      <c r="AT5">
        <f t="shared" ca="1" si="8"/>
        <v>0.94704861639008953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0"/>
        <v>_Яркий_ли_XXXXX?</v>
      </c>
      <c r="BD5" cm="1">
        <f t="array" aca="1" ref="BD5" ca="1">INDEX($L$2:$L$9,(RANK(AT5,$AT$2:$AT$9)))</f>
        <v>2057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VLOOKUP(B6,audio_list_stym!$A$3:$BP$18,47,FALSE)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VLOOKUP(B6,audio_list_stym!$A$3:$AJ$18,15,FALSE)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2006</v>
      </c>
      <c r="AD6" t="str">
        <f t="shared" ca="1" si="11"/>
        <v>pics\\Banan_6.jpg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pics\\Banan_6.jpg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2"/>
        <v>0.3606361532403104</v>
      </c>
      <c r="AP6" t="str">
        <f t="shared" ca="1" si="6"/>
        <v>pics\\Banan_6.jpg</v>
      </c>
      <c r="AQ6" t="str">
        <f t="shared" ca="1" si="13"/>
        <v>pics\\Goroh_6.jpg</v>
      </c>
      <c r="AR6" t="str">
        <f t="shared" ca="1" si="7"/>
        <v>pics\\Banan_6.jpg</v>
      </c>
      <c r="AT6">
        <f t="shared" ca="1" si="8"/>
        <v>0.42558415862190391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0"/>
        <v>_Острый_ли_XXXXX?</v>
      </c>
      <c r="BD6" cm="1">
        <f t="array" aca="1" ref="BD6" ca="1">INDEX($L$2:$L$9,(RANK(AT6,$AT$2:$AT$9)))</f>
        <v>2061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VLOOKUP(B7,audio_list_stym!$A$3:$BP$18,47,FALSE)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VLOOKUP(B7,audio_list_stym!$A$3:$AJ$18,15,FALSE)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2156</v>
      </c>
      <c r="AD7" t="str">
        <f t="shared" ca="1" si="11"/>
        <v>pics\\Injir_4.jpg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pics\\Injir_4.jpg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2"/>
        <v>0.20057274599994313</v>
      </c>
      <c r="AP7" t="str">
        <f t="shared" ca="1" si="6"/>
        <v>pics\\Injir_4.jpg</v>
      </c>
      <c r="AQ7" t="str">
        <f t="shared" ca="1" si="13"/>
        <v>pics\\Tikva_4.jpg</v>
      </c>
      <c r="AR7" t="str">
        <f t="shared" ca="1" si="7"/>
        <v>pics\\Injir_4.jpg</v>
      </c>
      <c r="AT7">
        <f t="shared" ca="1" si="8"/>
        <v>5.7810141277976568E-2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0"/>
        <v>_Спелый_ли_XXXXX?</v>
      </c>
      <c r="BD7" cm="1">
        <f t="array" aca="1" ref="BD7" ca="1">INDEX($L$2:$L$9,(RANK(AT7,$AT$2:$AT$9)))</f>
        <v>2063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VLOOKUP(B8,audio_list_stym!$A$3:$BP$18,47,FALSE)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VLOOKUP(B8,audio_list_stym!$A$3:$AJ$18,15,FALSE)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2007</v>
      </c>
      <c r="AD8" t="str">
        <f t="shared" ca="1" si="11"/>
        <v>pics\\Banan_7.jpg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pics\\Banan_7.jpg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2"/>
        <v>0.27426740370316693</v>
      </c>
      <c r="AP8" t="str">
        <f t="shared" ca="1" si="6"/>
        <v>pics\\Banan_7.jpg</v>
      </c>
      <c r="AQ8" t="str">
        <f t="shared" ca="1" si="13"/>
        <v>pics\\Goroh_7.jpg</v>
      </c>
      <c r="AR8" t="str">
        <f t="shared" ca="1" si="7"/>
        <v>pics\\Banan_7.jpg</v>
      </c>
      <c r="AT8">
        <f t="shared" ca="1" si="8"/>
        <v>0.81861236683809435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0"/>
        <v>_Серый_ли_XXXXX?</v>
      </c>
      <c r="BD8" cm="1">
        <f t="array" aca="1" ref="BD8" ca="1">INDEX($L$2:$L$9,(RANK(AT8,$AT$2:$AT$9)))</f>
        <v>2058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VLOOKUP(B9,audio_list_stym!$A$3:$BP$18,47,FALSE)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VLOOKUP(B9,audio_list_stym!$A$3:$AJ$18,15,FALSE)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2153</v>
      </c>
      <c r="AD9" t="str">
        <f t="shared" ca="1" si="11"/>
        <v>pics\\Injir_1.jpg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pics\\Injir_1.jpg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2"/>
        <v>0.25988927566839404</v>
      </c>
      <c r="AP9" t="str">
        <f t="shared" ca="1" si="6"/>
        <v>pics\\Injir_1.jpg</v>
      </c>
      <c r="AQ9" t="str">
        <f t="shared" ca="1" si="13"/>
        <v>pics\\Tikva_1.jpg</v>
      </c>
      <c r="AR9" t="str">
        <f t="shared" ca="1" si="7"/>
        <v>pics\\Injir_1.jpg</v>
      </c>
      <c r="AT9">
        <f t="shared" ca="1" si="8"/>
        <v>0.45831237212681719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0"/>
        <v>_Вязкий_ли_XXXXX?</v>
      </c>
      <c r="BD9" cm="1">
        <f t="array" aca="1" ref="BD9" ca="1">INDEX($L$2:$L$9,(RANK(AT9,$AT$2:$AT$9)))</f>
        <v>2060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VLOOKUP(B10,audio_list_stym!$A$3:$BP$18,47,FALSE)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VLOOKUP(B10,audio_list_stym!$A$3:$AJ$18,15,FALSE)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2178</v>
      </c>
      <c r="AD10" t="str">
        <f t="shared" ca="1" si="11"/>
        <v>pics\\dis34.jpg</v>
      </c>
      <c r="AE10" s="22" t="str">
        <f t="array" aca="1" ref="AE10" ca="1">IF(G10="экспл",INDEX(total_visual_stym!$C$146:$C$209,(RANK(total_visual_stym!E154,total_visual_stym!$E$146:$E$209))),0)</f>
        <v>pics\\dis34.jpg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2"/>
        <v>0.11679082734976232</v>
      </c>
      <c r="AP10" t="str">
        <f t="shared" ca="1" si="6"/>
        <v>pics\\Injir_7.jpg</v>
      </c>
      <c r="AQ10" t="str">
        <f t="shared" ca="1" si="13"/>
        <v>pics\\Tikva_7.jpg</v>
      </c>
      <c r="AT10">
        <f t="shared" ca="1" si="8"/>
        <v>0.78403801517487048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0"/>
        <v>На_экране_XXXXX._Он_старый?</v>
      </c>
      <c r="BC10">
        <f>A10</f>
        <v>1202</v>
      </c>
      <c r="BD10" cm="1">
        <f t="array" aca="1" ref="BD10" ca="1">INDEX($L$10:$L$17,(RANK(AT2,$AT$2:$AT$9)))</f>
        <v>2035</v>
      </c>
      <c r="BE10" cm="1">
        <f t="array" aca="1" ref="BE10" ca="1">INDEX(BD2:BD9,(RANK(AT3,$AT$2:$AT$9)))</f>
        <v>2060</v>
      </c>
      <c r="BF10" cm="1">
        <f t="array" aca="1" ref="BF10" ca="1">INDEX(BD18:BD33,(RANK(AT3,$AT$2:$AT$16)))</f>
        <v>2050</v>
      </c>
      <c r="BG10" cm="1">
        <f t="array" aca="1" ref="BG10" ca="1">INDEX(BD34:BD65,(RANK(AT3,$AT$2:$AT$16)))</f>
        <v>2002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VLOOKUP(B11,audio_list_stym!$A$3:$BP$18,47,FALSE)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VLOOKUP(B11,audio_list_stym!$A$3:$AJ$18,15,FALSE)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2175</v>
      </c>
      <c r="AD11" t="str">
        <f t="shared" ca="1" si="11"/>
        <v>pics\\dis5.jpg</v>
      </c>
      <c r="AE11" s="22" t="str">
        <f t="array" aca="1" ref="AE11" ca="1">IF(G11="экспл",INDEX(total_visual_stym!$C$146:$C$209,(RANK(total_visual_stym!E155,total_visual_stym!$E$146:$E$209))),0)</f>
        <v>pics\\dis5.jpg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2"/>
        <v>0.59923584454695566</v>
      </c>
      <c r="AP11" t="str">
        <f t="shared" ca="1" si="6"/>
        <v>pics\\Banan_1.jpg</v>
      </c>
      <c r="AQ11" t="str">
        <f t="shared" ca="1" si="13"/>
        <v>pics\\Goroh_1.jpg</v>
      </c>
      <c r="AT11">
        <f t="shared" ca="1" si="8"/>
        <v>0.64803649344641912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sound\\Noviy_plod.wav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0"/>
        <v>Посмотрите,_вот_XXXXX._Фиолетовый_ли_он?</v>
      </c>
      <c r="BD11" cm="1">
        <f t="array" aca="1" ref="BD11" ca="1">INDEX($L$10:$L$17,(RANK(AT3,$AT$2:$AT$9)))</f>
        <v>2040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VLOOKUP(B12,audio_list_stym!$A$3:$BP$18,47,FALSE)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VLOOKUP(B12,audio_list_stym!$A$3:$AJ$18,15,FALSE)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2189</v>
      </c>
      <c r="AD12" t="str">
        <f t="shared" ca="1" si="11"/>
        <v>pics\\dis33.jpg</v>
      </c>
      <c r="AE12" s="22" t="str">
        <f t="array" aca="1" ref="AE12" ca="1">IF(G12="экспл",INDEX(total_visual_stym!$C$146:$C$209,(RANK(total_visual_stym!E156,total_visual_stym!$E$146:$E$209))),0)</f>
        <v>pics\\dis33.jpg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2"/>
        <v>0.61448585649157528</v>
      </c>
      <c r="AP12" t="str">
        <f t="shared" ca="1" si="6"/>
        <v>pics\\Limon_8.jpg</v>
      </c>
      <c r="AQ12" t="str">
        <f t="shared" ca="1" si="13"/>
        <v>pics\\Redis_8.jpg</v>
      </c>
      <c r="AT12">
        <f t="shared" ca="1" si="8"/>
        <v>3.329192693997296E-2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0"/>
        <v>Вот_XXXXX._Он_с_цедрой?</v>
      </c>
      <c r="BD12" cm="1">
        <f t="array" aca="1" ref="BD12" ca="1">INDEX($L$10:$L$17,(RANK(AT4,$AT$2:$AT$9)))</f>
        <v>2038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VLOOKUP(B13,audio_list_stym!$A$3:$BP$18,47,FALSE)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VLOOKUP(B13,audio_list_stym!$A$3:$AJ$18,15,FALSE)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2221</v>
      </c>
      <c r="AD13" t="str">
        <f t="shared" ca="1" si="11"/>
        <v>pics\\dis28.jpg</v>
      </c>
      <c r="AE13" s="22" t="str">
        <f t="array" aca="1" ref="AE13" ca="1">IF(G13="экспл",INDEX(total_visual_stym!$C$146:$C$209,(RANK(total_visual_stym!E157,total_visual_stym!$E$146:$E$209))),0)</f>
        <v>pics\\dis28.jpg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2"/>
        <v>9.8120357242330036E-2</v>
      </c>
      <c r="AP13" t="str">
        <f t="shared" ca="1" si="6"/>
        <v>pics\\Injir_8.jpg</v>
      </c>
      <c r="AQ13" t="str">
        <f t="shared" ca="1" si="13"/>
        <v>pics\\Tikva_8.jpg</v>
      </c>
      <c r="AT13">
        <f t="shared" ca="1" si="8"/>
        <v>0.63064206348592688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0"/>
        <v>Это_XXXXX._Кислый_ли_он?</v>
      </c>
      <c r="BD13" cm="1">
        <f t="array" aca="1" ref="BD13" ca="1">INDEX($L$10:$L$17,(RANK(AT5,$AT$2:$AT$9)))</f>
        <v>2033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VLOOKUP(B14,audio_list_stym!$A$3:$BP$18,47,FALSE)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VLOOKUP(B14,audio_list_stym!$A$3:$AJ$18,15,FALSE)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2176</v>
      </c>
      <c r="AD14" t="str">
        <f t="shared" ca="1" si="11"/>
        <v>pics\\dis21.jpg</v>
      </c>
      <c r="AE14" s="22" t="str">
        <f t="array" aca="1" ref="AE14" ca="1">IF(G14="экспл",INDEX(total_visual_stym!$C$146:$C$209,(RANK(total_visual_stym!E158,total_visual_stym!$E$146:$E$209))),0)</f>
        <v>pics\\dis21.jpg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2"/>
        <v>0.62299312142954544</v>
      </c>
      <c r="AP14" t="str">
        <f t="shared" ca="1" si="6"/>
        <v>pics\\Limon_7.jpg</v>
      </c>
      <c r="AQ14" t="str">
        <f t="shared" ca="1" si="13"/>
        <v>pics\\Redis_7.jpg</v>
      </c>
      <c r="AT14">
        <f t="shared" ca="1" si="8"/>
        <v>0.94524093329455317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0"/>
        <v>На_картинке_XXXXX._Сочный_ли_он?</v>
      </c>
      <c r="BD14" cm="1">
        <f t="array" aca="1" ref="BD14" ca="1">INDEX($L$10:$L$17,(RANK(AT6,$AT$2:$AT$9)))</f>
        <v>2037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VLOOKUP(B15,audio_list_stym!$A$3:$BP$18,47,FALSE)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VLOOKUP(B15,audio_list_stym!$A$3:$AJ$18,15,FALSE)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2205</v>
      </c>
      <c r="AD15" t="str">
        <f t="shared" ca="1" si="11"/>
        <v>pics\\dis46.jpg</v>
      </c>
      <c r="AE15" s="22" t="str">
        <f t="array" aca="1" ref="AE15" ca="1">IF(G15="экспл",INDEX(total_visual_stym!$C$146:$C$209,(RANK(total_visual_stym!E159,total_visual_stym!$E$146:$E$209))),0)</f>
        <v>pics\\dis46.jpg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2"/>
        <v>0.90385116591927794</v>
      </c>
      <c r="AP15" t="str">
        <f t="shared" ca="1" si="6"/>
        <v>pics\\Limon_1.jpg</v>
      </c>
      <c r="AQ15" t="str">
        <f t="shared" ca="1" si="13"/>
        <v>pics\\Redis_1.jpg</v>
      </c>
      <c r="AT15">
        <f t="shared" ca="1" si="8"/>
        <v>0.63028789469341295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0"/>
        <v>На_мониторе_XXXXX._Упругий_ли_он?</v>
      </c>
      <c r="BD15" cm="1">
        <f t="array" aca="1" ref="BD15" ca="1">INDEX($L$10:$L$17,(RANK(AT7,$AT$2:$AT$9)))</f>
        <v>2039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VLOOKUP(B16,audio_list_stym!$A$3:$BP$18,47,FALSE)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VLOOKUP(B16,audio_list_stym!$A$3:$AJ$18,15,FALSE)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2190</v>
      </c>
      <c r="AD16" t="str">
        <f t="shared" ca="1" si="11"/>
        <v>pics\\dis27.jpg</v>
      </c>
      <c r="AE16" s="22" t="str">
        <f t="array" aca="1" ref="AE16" ca="1">IF(G16="экспл",INDEX(total_visual_stym!$C$146:$C$209,(RANK(total_visual_stym!E160,total_visual_stym!$E$146:$E$209))),0)</f>
        <v>pics\\dis27.jpg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2"/>
        <v>0.26941753037612692</v>
      </c>
      <c r="AP16" t="str">
        <f t="shared" ca="1" si="6"/>
        <v>pics\\Banan_8.jpg</v>
      </c>
      <c r="AQ16" t="str">
        <f t="shared" ca="1" si="13"/>
        <v>pics\\Goroh_8.jpg</v>
      </c>
      <c r="AT16">
        <f t="shared" ca="1" si="8"/>
        <v>0.5538156172196107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0"/>
        <v>Перед_Вами_XXXXX._Он_длинный?</v>
      </c>
      <c r="BD16" cm="1">
        <f t="array" aca="1" ref="BD16" ca="1">INDEX($L$10:$L$17,(RANK(AT8,$AT$2:$AT$9)))</f>
        <v>2034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VLOOKUP(B17,audio_list_stym!$A$3:$BP$18,47,FALSE)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VLOOKUP(B17,audio_list_stym!$A$3:$AJ$18,15,FALSE)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2230</v>
      </c>
      <c r="AD17" t="str">
        <f t="shared" ca="1" si="11"/>
        <v>pics\\dis8.jpg</v>
      </c>
      <c r="AE17" s="22" t="str">
        <f t="array" aca="1" ref="AE17" ca="1">IF(G17="экспл",INDEX(total_visual_stym!$C$146:$C$209,(RANK(total_visual_stym!E161,total_visual_stym!$E$146:$E$209))),0)</f>
        <v>pics\\dis8.jpg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2"/>
        <v>0.64295690685554618</v>
      </c>
      <c r="AP17" t="str">
        <f t="shared" ca="1" si="6"/>
        <v>pics\\Limon_6.jpg</v>
      </c>
      <c r="AQ17" t="str">
        <f t="shared" ca="1" si="13"/>
        <v>pics\\Redis_6.jpg</v>
      </c>
      <c r="AT17">
        <f t="shared" ca="1" si="8"/>
        <v>9.346238781697136E-2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0"/>
        <v>Вы_видите_XXXXX._Он_без_кожуры?</v>
      </c>
      <c r="BD17" cm="1">
        <f t="array" aca="1" ref="BD17" ca="1">INDEX($L$10:$L$17,(RANK(AT9,$AT$2:$AT$9)))</f>
        <v>2036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VLOOKUP(B18,audio_list_stym!$A$3:$BP$18,47,FALSE)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VLOOKUP(B18,audio_list_stym!$A$3:$AJ$18,15,FALSE)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2050</v>
      </c>
      <c r="AD18" t="str">
        <f t="shared" ca="1" si="11"/>
        <v>pics\\Redis_2.jpg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pics\\Redis_2.jpg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0.86875904953848082</v>
      </c>
      <c r="AP18" t="str">
        <f t="shared" ca="1" si="6"/>
        <v>pics\\Limon_2.jpg</v>
      </c>
      <c r="AQ18" t="str">
        <f t="shared" ca="1" si="13"/>
        <v>pics\\Redis_2.jpg</v>
      </c>
      <c r="AS18" t="str">
        <f t="shared" ref="AS18:AS25" ca="1" si="16">IF(AH18="sound\\Tropic",AQ18,"")</f>
        <v>pics\\Redis_2.jpg</v>
      </c>
      <c r="AT18">
        <f t="shared" ca="1" si="8"/>
        <v>0.27198869166682571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0"/>
        <v>_С_молоком_ли_КОКОС?</v>
      </c>
      <c r="BC18">
        <f>A18</f>
        <v>1203</v>
      </c>
      <c r="BD18" cm="1">
        <f t="array" aca="1" ref="BD18" ca="1">INDEX($L$18:$L$25,(RANK(AT2,$AT$2:$AT$9)))</f>
        <v>2027</v>
      </c>
      <c r="BE18" cm="1">
        <f t="array" aca="1" ref="BE18" ca="1">INDEX(BD2:BD17,(RANK(AT4,$AT$2:$AT$16)))</f>
        <v>2033</v>
      </c>
      <c r="BF18" cm="1">
        <f t="array" aca="1" ref="BF18" ca="1">INDEX(BD26:BD49,(RANK(AT4,$AT$2:$AT$16)))</f>
        <v>2041</v>
      </c>
      <c r="BG18" cm="1">
        <f t="array" aca="1" ref="BG18" ca="1">INDEX(BD50:BD65,(RANK(AT4,$AT$2:$AT$16)))</f>
        <v>2017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VLOOKUP(B19,audio_list_stym!$A$3:$BP$18,47,FALSE)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VLOOKUP(B19,audio_list_stym!$A$3:$AJ$18,15,FALSE)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2021</v>
      </c>
      <c r="AD19" t="str">
        <f t="shared" ca="1" si="11"/>
        <v>pics\\Goroh_5.jpg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7">IF(ISTEXT(AR19),AR19,IF(ISTEXT(AS19),AS19,""))</f>
        <v>pics\\Goroh_5.jpg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0.37141331016463652</v>
      </c>
      <c r="AP19" t="str">
        <f t="shared" ca="1" si="6"/>
        <v>pics\\Banan_5.jpg</v>
      </c>
      <c r="AQ19" t="str">
        <f t="shared" ca="1" si="13"/>
        <v>pics\\Goroh_5.jpg</v>
      </c>
      <c r="AS19" t="str">
        <f t="shared" ca="1" si="16"/>
        <v>pics\\Goroh_5.jpg</v>
      </c>
      <c r="AT19">
        <f t="shared" ca="1" si="8"/>
        <v>0.53724023365810847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0"/>
        <v>_Полый_ли_КОКОС?</v>
      </c>
      <c r="BD19" cm="1">
        <f t="array" aca="1" ref="BD19" ca="1">INDEX($L$18:$L$25,(RANK(AT3,$AT$2:$AT$9)))</f>
        <v>2032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VLOOKUP(B20,audio_list_stym!$A$3:$BP$18,47,FALSE)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VLOOKUP(B20,audio_list_stym!$A$3:$AJ$18,15,FALSE)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2051</v>
      </c>
      <c r="AD20" t="str">
        <f t="shared" ca="1" si="11"/>
        <v>pics\\Redis_3.jpg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7"/>
        <v>pics\\Redis_3.jpg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0.83723492234168517</v>
      </c>
      <c r="AP20" t="str">
        <f t="shared" ca="1" si="6"/>
        <v>pics\\Limon_3.jpg</v>
      </c>
      <c r="AQ20" t="str">
        <f t="shared" ca="1" si="13"/>
        <v>pics\\Redis_3.jpg</v>
      </c>
      <c r="AS20" t="str">
        <f t="shared" ca="1" si="16"/>
        <v>pics\\Redis_3.jpg</v>
      </c>
      <c r="AT20">
        <f t="shared" ca="1" si="8"/>
        <v>0.38923174003887129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sound\\Redkiy_plod.wav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0"/>
        <v>_Гладкий_ли_КОКОС?</v>
      </c>
      <c r="BD20" cm="1">
        <f t="array" aca="1" ref="BD20" ca="1">INDEX($L$18:$L$25,(RANK(AT4,$AT$2:$AT$9)))</f>
        <v>2030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VLOOKUP(B21,audio_list_stym!$A$3:$BP$18,47,FALSE)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VLOOKUP(B21,audio_list_stym!$A$3:$AJ$18,15,FALSE)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2020</v>
      </c>
      <c r="AD21" t="str">
        <f t="shared" ca="1" si="11"/>
        <v>pics\\Goroh_4.jpg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7"/>
        <v>pics\\Goroh_4.jpg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0.44548721176274375</v>
      </c>
      <c r="AP21" t="str">
        <f t="shared" ca="1" si="6"/>
        <v>pics\\Banan_4.jpg</v>
      </c>
      <c r="AQ21" t="str">
        <f t="shared" ca="1" si="13"/>
        <v>pics\\Goroh_4.jpg</v>
      </c>
      <c r="AS21" t="str">
        <f t="shared" ca="1" si="16"/>
        <v>pics\\Goroh_4.jpg</v>
      </c>
      <c r="AT21">
        <f t="shared" ca="1" si="8"/>
        <v>0.96407165871224842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0"/>
        <v>_Пористый_ли_КОКОС?</v>
      </c>
      <c r="BD21" cm="1">
        <f t="array" aca="1" ref="BD21" ca="1">INDEX($L$18:$L$25,(RANK(AT5,$AT$2:$AT$9)))</f>
        <v>2025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VLOOKUP(B22,audio_list_stym!$A$3:$BP$18,47,FALSE)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VLOOKUP(B22,audio_list_stym!$A$3:$AJ$18,15,FALSE)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2053</v>
      </c>
      <c r="AD22" t="str">
        <f t="shared" ca="1" si="11"/>
        <v>pics\\Redis_5.jpg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7"/>
        <v>pics\\Redis_5.jpg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0.6580347082525414</v>
      </c>
      <c r="AP22" t="str">
        <f t="shared" ca="1" si="6"/>
        <v>pics\\Limon_5.jpg</v>
      </c>
      <c r="AQ22" t="str">
        <f t="shared" ca="1" si="13"/>
        <v>pics\\Redis_5.jpg</v>
      </c>
      <c r="AS22" t="str">
        <f t="shared" ca="1" si="16"/>
        <v>pics\\Redis_5.jpg</v>
      </c>
      <c r="AT22">
        <f t="shared" ca="1" si="8"/>
        <v>0.97061774119593436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sound\\Noviy_plod.wav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0"/>
        <v>_Вареный_ли_КОКОС?</v>
      </c>
      <c r="BD22" cm="1">
        <f t="array" aca="1" ref="BD22" ca="1">INDEX($L$18:$L$25,(RANK(AT6,$AT$2:$AT$9)))</f>
        <v>2029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VLOOKUP(B23,audio_list_stym!$A$3:$BP$18,47,FALSE)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VLOOKUP(B23,audio_list_stym!$A$3:$AJ$18,15,FALSE)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2162</v>
      </c>
      <c r="AD23" t="str">
        <f t="shared" ca="1" si="11"/>
        <v>pics\\Tikva_2.jpg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7"/>
        <v>pics\\Tikva_2.jpg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0.23814334022434691</v>
      </c>
      <c r="AP23" t="str">
        <f t="shared" ca="1" si="6"/>
        <v>pics\\Injir_2.jpg</v>
      </c>
      <c r="AQ23" t="str">
        <f t="shared" ca="1" si="13"/>
        <v>pics\\Tikva_2.jpg</v>
      </c>
      <c r="AS23" t="str">
        <f t="shared" ca="1" si="16"/>
        <v>pics\\Tikva_2.jpg</v>
      </c>
      <c r="AT23">
        <f t="shared" ca="1" si="8"/>
        <v>0.4467863267979405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0"/>
        <v>_Плотный_ли_КОКОС?</v>
      </c>
      <c r="BD23" cm="1">
        <f t="array" aca="1" ref="BD23" ca="1">INDEX($L$18:$L$25,(RANK(AT7,$AT$2:$AT$9)))</f>
        <v>2031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VLOOKUP(B24,audio_list_stym!$A$3:$BP$18,47,FALSE)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VLOOKUP(B24,audio_list_stym!$A$3:$AJ$18,15,FALSE)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2163</v>
      </c>
      <c r="AD24" t="str">
        <f t="shared" ca="1" si="11"/>
        <v>pics\\Tikva_3.jpg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7"/>
        <v>pics\\Tikva_3.jpg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0.23714829886095967</v>
      </c>
      <c r="AP24" t="str">
        <f t="shared" ca="1" si="6"/>
        <v>pics\\Injir_3.jpg</v>
      </c>
      <c r="AQ24" t="str">
        <f t="shared" ca="1" si="13"/>
        <v>pics\\Tikva_3.jpg</v>
      </c>
      <c r="AS24" t="str">
        <f t="shared" ca="1" si="16"/>
        <v>pics\\Tikva_3.jpg</v>
      </c>
      <c r="AT24">
        <f t="shared" ca="1" si="8"/>
        <v>0.59374601759511303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0"/>
        <v>_Ворсистый_ли_КОКОС?</v>
      </c>
      <c r="BD24" cm="1">
        <f t="array" aca="1" ref="BD24" ca="1">INDEX($L$18:$L$25,(RANK(AT8,$AT$2:$AT$9)))</f>
        <v>2026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VLOOKUP(B25,audio_list_stym!$A$3:$BP$18,47,FALSE)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VLOOKUP(B25,audio_list_stym!$A$3:$AJ$18,15,FALSE)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2052</v>
      </c>
      <c r="AD25" t="str">
        <f t="shared" ca="1" si="11"/>
        <v>pics\\Redis_4.jpg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7"/>
        <v>pics\\Redis_4.jpg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0.76484373770063085</v>
      </c>
      <c r="AP25" t="str">
        <f t="shared" ca="1" si="6"/>
        <v>pics\\Limon_4.jpg</v>
      </c>
      <c r="AQ25" t="str">
        <f t="shared" ca="1" si="13"/>
        <v>pics\\Redis_4.jpg</v>
      </c>
      <c r="AS25" t="str">
        <f t="shared" ca="1" si="16"/>
        <v>pics\\Redis_4.jpg</v>
      </c>
      <c r="AT25">
        <f t="shared" ca="1" si="8"/>
        <v>0.39944131391737037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0"/>
        <v>_Мягкий_ли_КОКОС?</v>
      </c>
      <c r="BD25" cm="1">
        <f t="array" aca="1" ref="BD25" ca="1">INDEX($L$18:$L$25,(RANK(AT9,$AT$2:$AT$9)))</f>
        <v>2028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VLOOKUP(B26,audio_list_stym!$A$3:$BP$18,47,FALSE)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VLOOKUP(B26,audio_list_stym!$A$3:$AJ$18,15,FALSE)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2210</v>
      </c>
      <c r="AD26" t="str">
        <f t="shared" ca="1" si="11"/>
        <v>pics\\dis48.jpg</v>
      </c>
      <c r="AE26" s="22" t="str">
        <f t="array" aca="1" ref="AE26" ca="1">IF(G26="экспл",INDEX(total_visual_stym!$C$146:$C$209,(RANK(total_visual_stym!E170,total_visual_stym!$E$146:$E$209))),0)</f>
        <v>pics\\dis48.jpg</v>
      </c>
      <c r="AF26" s="22" t="str">
        <f t="shared" si="17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8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8"/>
        <v>0.59835676900314549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0"/>
        <v>На_экране_РЕДИС._Он_с_ботвой?</v>
      </c>
      <c r="BC26">
        <f>A26</f>
        <v>1204</v>
      </c>
      <c r="BD26" cm="1">
        <f t="array" aca="1" ref="BD26" ca="1">INDEX($L$26:$L$33,(RANK(AT2,$AT$2:$AT$9)))</f>
        <v>2051</v>
      </c>
      <c r="BE26" cm="1">
        <f t="array" aca="1" ref="BE26" ca="1">INDEX(BD2:BD25,(RANK(AT5,$AT$2:$AT$16)))</f>
        <v>2059</v>
      </c>
      <c r="BF26" cm="1">
        <f t="array" aca="1" ref="BF26" ca="1">INDEX(BD34:BD49,(RANK(AT5,$AT$2:$AT$16)))</f>
        <v>2043</v>
      </c>
      <c r="BG26" cm="1">
        <f t="array" aca="1" ref="BG26" ca="1">INDEX(BD50:BD65,(RANK(AT5,$AT$2:$AT$16)))</f>
        <v>2011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VLOOKUP(B27,audio_list_stym!$A$3:$BP$18,47,FALSE)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VLOOKUP(B27,audio_list_stym!$A$3:$AJ$18,15,FALSE)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2215</v>
      </c>
      <c r="AD27" t="str">
        <f t="shared" ca="1" si="11"/>
        <v>pics\\dis62.jpg</v>
      </c>
      <c r="AE27" s="22" t="str">
        <f t="array" aca="1" ref="AE27" ca="1">IF(G27="экспл",INDEX(total_visual_stym!$C$146:$C$209,(RANK(total_visual_stym!E171,total_visual_stym!$E$146:$E$209))),0)</f>
        <v>pics\\dis62.jpg</v>
      </c>
      <c r="AF27" s="22" t="str">
        <f t="shared" si="17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8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8"/>
        <v>0.37862291516864688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0"/>
        <v>Посмотрите,_вот_РЕДИС._Он_алый?</v>
      </c>
      <c r="BD27" cm="1">
        <f t="array" aca="1" ref="BD27" ca="1">INDEX($L$26:$L$33,(RANK(AT3,$AT$2:$AT$9)))</f>
        <v>2056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VLOOKUP(B28,audio_list_stym!$A$3:$BP$18,47,FALSE)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VLOOKUP(B28,audio_list_stym!$A$3:$AJ$18,15,FALSE)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2217</v>
      </c>
      <c r="AD28" t="str">
        <f t="shared" ca="1" si="11"/>
        <v>pics\\dis58.jpg</v>
      </c>
      <c r="AE28" s="22" t="str">
        <f t="array" aca="1" ref="AE28" ca="1">IF(G28="экспл",INDEX(total_visual_stym!$C$146:$C$209,(RANK(total_visual_stym!E172,total_visual_stym!$E$146:$E$209))),0)</f>
        <v>pics\\dis58.jpg</v>
      </c>
      <c r="AF28" s="22" t="str">
        <f t="shared" si="17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8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8"/>
        <v>0.72714929391260641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0"/>
        <v>Вот_РЕДИС._Пряный_ли_он?</v>
      </c>
      <c r="BD28" cm="1">
        <f t="array" aca="1" ref="BD28" ca="1">INDEX($L$26:$L$33,(RANK(AT4,$AT$2:$AT$9)))</f>
        <v>2054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VLOOKUP(B29,audio_list_stym!$A$3:$BP$18,47,FALSE)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VLOOKUP(B29,audio_list_stym!$A$3:$AJ$18,15,FALSE)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2219</v>
      </c>
      <c r="AD29" t="str">
        <f t="shared" ca="1" si="11"/>
        <v>pics\\dis17.jpg</v>
      </c>
      <c r="AE29" s="22" t="str">
        <f t="array" aca="1" ref="AE29" ca="1">IF(G29="экспл",INDEX(total_visual_stym!$C$146:$C$209,(RANK(total_visual_stym!E173,total_visual_stym!$E$146:$E$209))),0)</f>
        <v>pics\\dis17.jpg</v>
      </c>
      <c r="AF29" s="22" t="str">
        <f t="shared" si="17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8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8"/>
        <v>0.93748772445723405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sound\\Noviy_plod.wav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0"/>
        <v>Это_РЕДИС._Жирный_ли_он?</v>
      </c>
      <c r="BD29" cm="1">
        <f t="array" aca="1" ref="BD29" ca="1">INDEX($L$26:$L$33,(RANK(AT5,$AT$2:$AT$9)))</f>
        <v>2049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VLOOKUP(B30,audio_list_stym!$A$3:$BP$18,47,FALSE)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VLOOKUP(B30,audio_list_stym!$A$3:$AJ$18,15,FALSE)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2226</v>
      </c>
      <c r="AD30" t="str">
        <f t="shared" ca="1" si="11"/>
        <v>pics\\dis11.jpg</v>
      </c>
      <c r="AE30" s="22" t="str">
        <f t="array" aca="1" ref="AE30" ca="1">IF(G30="экспл",INDEX(total_visual_stym!$C$146:$C$209,(RANK(total_visual_stym!E174,total_visual_stym!$E$146:$E$209))),0)</f>
        <v>pics\\dis11.jpg</v>
      </c>
      <c r="AF30" s="22" t="str">
        <f t="shared" si="17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8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8"/>
        <v>0.28715787546195626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0"/>
        <v>На_картинке_РЕДИС._Он_соленый?</v>
      </c>
      <c r="BD30" cm="1">
        <f t="array" aca="1" ref="BD30" ca="1">INDEX($L$26:$L$33,(RANK(AT6,$AT$2:$AT$9)))</f>
        <v>2053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VLOOKUP(B31,audio_list_stym!$A$3:$BP$18,47,FALSE)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VLOOKUP(B31,audio_list_stym!$A$3:$AJ$18,15,FALSE)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2201</v>
      </c>
      <c r="AD31" t="str">
        <f t="shared" ca="1" si="11"/>
        <v>pics\\dis43.jpg</v>
      </c>
      <c r="AE31" s="22" t="str">
        <f t="array" aca="1" ref="AE31" ca="1">IF(G31="экспл",INDEX(total_visual_stym!$C$146:$C$209,(RANK(total_visual_stym!E175,total_visual_stym!$E$146:$E$209))),0)</f>
        <v>pics\\dis43.jpg</v>
      </c>
      <c r="AF31" s="22" t="str">
        <f t="shared" si="17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8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8"/>
        <v>0.62012935515215573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0"/>
        <v>На_мониторе_РЕДИС._Пышный_ли_он?</v>
      </c>
      <c r="BD31" cm="1">
        <f t="array" aca="1" ref="BD31" ca="1">INDEX($L$26:$L$33,(RANK(AT7,$AT$2:$AT$9)))</f>
        <v>2055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VLOOKUP(B32,audio_list_stym!$A$3:$BP$18,47,FALSE)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VLOOKUP(B32,audio_list_stym!$A$3:$AJ$18,15,FALSE)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2186</v>
      </c>
      <c r="AD32" t="str">
        <f t="shared" ca="1" si="11"/>
        <v>pics\\dis25.jpg</v>
      </c>
      <c r="AE32" s="22" t="str">
        <f t="array" aca="1" ref="AE32" ca="1">IF(G32="экспл",INDEX(total_visual_stym!$C$146:$C$209,(RANK(total_visual_stym!E176,total_visual_stym!$E$146:$E$209))),0)</f>
        <v>pics\\dis25.jpg</v>
      </c>
      <c r="AF32" s="22" t="str">
        <f t="shared" si="17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8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8"/>
        <v>0.71991025103580475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0"/>
        <v>Перед_Вами_РЕДИС._Крепкий_ли_он?</v>
      </c>
      <c r="BD32" cm="1">
        <f t="array" aca="1" ref="BD32" ca="1">INDEX($L$26:$L$33,(RANK(AT8,$AT$2:$AT$9)))</f>
        <v>2050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VLOOKUP(B33,audio_list_stym!$A$3:$BP$18,47,FALSE)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VLOOKUP(B33,audio_list_stym!$A$3:$AJ$18,15,FALSE)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2209</v>
      </c>
      <c r="AD33" t="str">
        <f t="shared" ca="1" si="11"/>
        <v>pics\\dis51.jpg</v>
      </c>
      <c r="AE33" s="22" t="str">
        <f t="array" aca="1" ref="AE33" ca="1">IF(G33="экспл",INDEX(total_visual_stym!$C$146:$C$209,(RANK(total_visual_stym!E177,total_visual_stym!$E$146:$E$209))),0)</f>
        <v>pics\\dis51.jpg</v>
      </c>
      <c r="AF33" s="22" t="str">
        <f t="shared" si="17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8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8"/>
        <v>0.80310520540284835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0"/>
        <v>Вы_видите_РЕДИС._Он_круглый?</v>
      </c>
      <c r="BD33" cm="1">
        <f t="array" aca="1" ref="BD33" ca="1">INDEX($L$26:$L$33,(RANK(AT9,$AT$2:$AT$9)))</f>
        <v>2052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VLOOKUP(B34,audio_list_stym!$A$3:$BP$18,47,FALSE)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VLOOKUP(B34,audio_list_stym!$A$3:$AJ$18,15,FALSE)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2159</v>
      </c>
      <c r="AD34" t="str">
        <f t="shared" ca="1" si="11"/>
        <v>pics\\Injir_7.jpg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7"/>
        <v>pics\\Injir_7.jpg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si="5"/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19">IF(AH34="sound\\Ogorod",AP10,"")</f>
        <v>pics\\Injir_7.jpg</v>
      </c>
      <c r="AT34">
        <f t="shared" ca="1" si="8"/>
        <v>0.36206554246430878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10"/>
        <v>_Сырой_ли_XXXXX?</v>
      </c>
      <c r="BC34">
        <f>A34</f>
        <v>1205</v>
      </c>
      <c r="BD34" cm="1">
        <f t="array" aca="1" ref="BD34" ca="1">INDEX($L$34:$L$41,(RANK(AT2,$AT$2:$AT$9)))</f>
        <v>2043</v>
      </c>
      <c r="BE34" cm="1">
        <f t="array" aca="1" ref="BE34" ca="1">INDEX(BD2:BD17,(RANK(AT5,$AT$2:$AT$17)))</f>
        <v>2059</v>
      </c>
      <c r="BF34" cm="1">
        <f t="array" aca="1" ref="BF34" ca="1">INDEX(BD18:BD33,(RANK(AT5,$AT$2:$AT$7)))</f>
        <v>2027</v>
      </c>
      <c r="BG34" cm="1">
        <f t="array" aca="1" ref="BG34" ca="1">INDEX(BD42:BD65,(RANK(AT5,$AT$2:$AT$17)))</f>
        <v>2003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VLOOKUP(B35,audio_list_stym!$A$3:$BP$18,47,FALSE)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VLOOKUP(B35,audio_list_stym!$A$3:$AJ$18,15,FALSE)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2001</v>
      </c>
      <c r="AD35" t="str">
        <f t="shared" ca="1" si="11"/>
        <v>pics\\Banan_1.jpg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7"/>
        <v>pics\\Banan_1.jpg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5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19"/>
        <v>pics\\Banan_1.jpg</v>
      </c>
      <c r="AT35">
        <f t="shared" ca="1" si="8"/>
        <v>0.72733519401618829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10"/>
        <v>_Слоеный_ли_XXXXX?</v>
      </c>
      <c r="BD35" cm="1">
        <f t="array" aca="1" ref="BD35" ca="1">INDEX($L$34:$L$41,(RANK(AT3,$AT$2:$AT$9)))</f>
        <v>2048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VLOOKUP(B36,audio_list_stym!$A$3:$BP$18,47,FALSE)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VLOOKUP(B36,audio_list_stym!$A$3:$AJ$18,15,FALSE)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2040</v>
      </c>
      <c r="AD36" t="str">
        <f t="shared" ca="1" si="11"/>
        <v>pics\\Limon_8.jpg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7"/>
        <v>pics\\Limon_8.jpg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5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19"/>
        <v>pics\\Limon_8.jpg</v>
      </c>
      <c r="AT36">
        <f t="shared" ca="1" si="8"/>
        <v>0.30892374330697092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10"/>
        <v>_Гнилой_ли_XXXXX?</v>
      </c>
      <c r="BD36" cm="1">
        <f t="array" aca="1" ref="BD36" ca="1">INDEX($L$34:$L$41,(RANK(AT4,$AT$2:$AT$9)))</f>
        <v>2046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VLOOKUP(B37,audio_list_stym!$A$3:$BP$18,47,FALSE)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VLOOKUP(B37,audio_list_stym!$A$3:$AJ$18,15,FALSE)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2160</v>
      </c>
      <c r="AD37" t="str">
        <f t="shared" ca="1" si="11"/>
        <v>pics\\Injir_8.jpg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7"/>
        <v>pics\\Injir_8.jpg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5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19"/>
        <v>pics\\Injir_8.jpg</v>
      </c>
      <c r="AT37">
        <f t="shared" ca="1" si="8"/>
        <v>0.34319823744214961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10"/>
        <v>_Бугристый_ли_XXXXX?</v>
      </c>
      <c r="BD37" cm="1">
        <f t="array" aca="1" ref="BD37" ca="1">INDEX($L$34:$L$41,(RANK(AT5,$AT$2:$AT$9)))</f>
        <v>2041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VLOOKUP(B38,audio_list_stym!$A$3:$BP$18,47,FALSE)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VLOOKUP(B38,audio_list_stym!$A$3:$AJ$18,15,FALSE)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2039</v>
      </c>
      <c r="AD38" t="str">
        <f t="shared" ca="1" si="11"/>
        <v>pics\\Limon_7.jpg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7"/>
        <v>pics\\Limon_7.jpg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5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19"/>
        <v>pics\\Limon_7.jpg</v>
      </c>
      <c r="AT38">
        <f t="shared" ca="1" si="8"/>
        <v>0.27637517538622813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10"/>
        <v>_Черный_ли_XXXXX?</v>
      </c>
      <c r="BD38" cm="1">
        <f t="array" aca="1" ref="BD38" ca="1">INDEX($L$34:$L$41,(RANK(AT6,$AT$2:$AT$9)))</f>
        <v>2045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VLOOKUP(B39,audio_list_stym!$A$3:$BP$18,47,FALSE)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VLOOKUP(B39,audio_list_stym!$A$3:$AJ$18,15,FALSE)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2033</v>
      </c>
      <c r="AD39" t="str">
        <f t="shared" ca="1" si="11"/>
        <v>pics\\Limon_1.jpg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pics\\Limon_1.jpg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5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19"/>
        <v>pics\\Limon_1.jpg</v>
      </c>
      <c r="AT39">
        <f t="shared" ca="1" si="8"/>
        <v>0.5251509100342161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10"/>
        <v>_Хрустящий_ли_XXXXX?</v>
      </c>
      <c r="BD39" cm="1">
        <f t="array" aca="1" ref="BD39" ca="1">INDEX($L$34:$L$41,(RANK(AT7,$AT$2:$AT$9)))</f>
        <v>2047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VLOOKUP(B40,audio_list_stym!$A$3:$BP$18,47,FALSE)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VLOOKUP(B40,audio_list_stym!$A$3:$AJ$18,15,FALSE)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2008</v>
      </c>
      <c r="AD40" t="str">
        <f t="shared" ca="1" si="11"/>
        <v>pics\\Banan_8.jpg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pics\\Banan_8.jpg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5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19"/>
        <v>pics\\Banan_8.jpg</v>
      </c>
      <c r="AT40">
        <f t="shared" ca="1" si="8"/>
        <v>0.23798897255633289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10"/>
        <v>_Блестит_ли_XXXXX?</v>
      </c>
      <c r="BD40" cm="1">
        <f t="array" aca="1" ref="BD40" ca="1">INDEX($L$34:$L$41,(RANK(AT8,$AT$2:$AT$9)))</f>
        <v>2042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VLOOKUP(B41,audio_list_stym!$A$3:$BP$18,47,FALSE)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VLOOKUP(B41,audio_list_stym!$A$3:$AJ$18,15,FALSE)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2038</v>
      </c>
      <c r="AD41" t="str">
        <f t="shared" ca="1" si="11"/>
        <v>pics\\Limon_6.jpg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0">IF(ISTEXT(AR41),AR41,IF(ISTEXT(AS41),AS41,""))</f>
        <v>pics\\Limon_6.jpg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>IF(OR(AJ41="pics\\Limon",AJ41="pics\\Banan",AJ41="pics\\Kokos",AJ41="pics\\Finik",AJ41="pics\\Injir"),AI41, )</f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19"/>
        <v>pics\\Limon_6.jpg</v>
      </c>
      <c r="AT41">
        <f t="shared" ca="1" si="8"/>
        <v>0.93200200689777479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10"/>
        <v>_Цитрусовый_ли_XXXXX?</v>
      </c>
      <c r="BD41" cm="1">
        <f t="array" aca="1" ref="BD41" ca="1">INDEX($L$34:$L$41,(RANK(AT9,$AT$2:$AT$9)))</f>
        <v>2044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VLOOKUP(B42,audio_list_stym!$A$3:$BP$18,47,FALSE)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VLOOKUP(B42,audio_list_stym!$A$3:$AJ$18,15,FALSE)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2187</v>
      </c>
      <c r="AD42" t="str">
        <f t="shared" ca="1" si="11"/>
        <v>pics\\dis1.jpg</v>
      </c>
      <c r="AE42" s="22" t="str">
        <f t="array" aca="1" ref="AE42" ca="1">IF(G42="экспл",INDEX(total_visual_stym!$C$146:$C$209,(RANK(total_visual_stym!E186,total_visual_stym!$E$146:$E$209))),0)</f>
        <v>pics\\dis1.jpg</v>
      </c>
      <c r="AF42" s="22" t="str">
        <f t="shared" si="20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8"/>
        <v>0.60334708204830856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10"/>
        <v>На_экране_XXXXX._Он_чистый?</v>
      </c>
      <c r="BC42">
        <f>A42</f>
        <v>1206</v>
      </c>
      <c r="BD42" cm="1">
        <f t="array" aca="1" ref="BD42" ca="1">INDEX($L$42:$L$49,(RANK(AT2,$AT$2:$AT$9)))</f>
        <v>2003</v>
      </c>
      <c r="BE42" cm="1">
        <f t="array" aca="1" ref="BE42" ca="1">INDEX(BD2:BD17,(RANK(AT6,$AT$2:$AT17)))</f>
        <v>2038</v>
      </c>
      <c r="BF42" cm="1">
        <f t="array" aca="1" ref="BF42" ca="1">INDEX(BD26:BD41,(RANK(AT6,$AT$2:$AT$17)))</f>
        <v>2046</v>
      </c>
      <c r="BG42" cm="1">
        <f t="array" aca="1" ref="BG42" ca="1">INDEX(BD50:BD65,(RANK(AT6,$AT$2:$AT$17)))</f>
        <v>2022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VLOOKUP(B43,audio_list_stym!$A$3:$BP$18,47,FALSE)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VLOOKUP(B43,audio_list_stym!$A$3:$AJ$18,15,FALSE)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2199</v>
      </c>
      <c r="AD43" t="str">
        <f t="shared" ca="1" si="11"/>
        <v>pics\\dis56.jpg</v>
      </c>
      <c r="AE43" s="22" t="str">
        <f t="array" aca="1" ref="AE43" ca="1">IF(G43="экспл",INDEX(total_visual_stym!$C$146:$C$209,(RANK(total_visual_stym!E187,total_visual_stym!$E$146:$E$209))),0)</f>
        <v>pics\\dis56.jpg</v>
      </c>
      <c r="AF43" s="22" t="str">
        <f t="shared" si="20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1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8"/>
        <v>0.40788325347648113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10"/>
        <v>Посмотрите,_вот_XXXXX._Свежий_ли_он?</v>
      </c>
      <c r="BD43" cm="1">
        <f t="array" aca="1" ref="BD43" ca="1">INDEX($L$42:$L$49,(RANK(AT3,$AT$2:$AT$9)))</f>
        <v>2008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VLOOKUP(B44,audio_list_stym!$A$3:$BP$18,47,FALSE)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VLOOKUP(B44,audio_list_stym!$A$3:$AJ$18,15,FALSE)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2177</v>
      </c>
      <c r="AD44" t="str">
        <f t="shared" ca="1" si="11"/>
        <v>pics\\dis35.jpg</v>
      </c>
      <c r="AE44" s="22" t="str">
        <f t="array" aca="1" ref="AE44" ca="1">IF(G44="экспл",INDEX(total_visual_stym!$C$146:$C$209,(RANK(total_visual_stym!E188,total_visual_stym!$E$146:$E$209))),0)</f>
        <v>pics\\dis35.jpg</v>
      </c>
      <c r="AF44" s="22" t="str">
        <f t="shared" si="20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1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8"/>
        <v>5.2416412804417778E-2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10"/>
        <v>Вот_XXXXX._Он_жаренный?</v>
      </c>
      <c r="BD44" cm="1">
        <f t="array" aca="1" ref="BD44" ca="1">INDEX($L$42:$L$49,(RANK(AT4,$AT$2:$AT$9)))</f>
        <v>2006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VLOOKUP(B45,audio_list_stym!$A$3:$BP$18,47,FALSE)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VLOOKUP(B45,audio_list_stym!$A$3:$AJ$18,15,FALSE)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2222</v>
      </c>
      <c r="AD45" t="str">
        <f t="shared" ca="1" si="11"/>
        <v>pics\\dis14.jpg</v>
      </c>
      <c r="AE45" s="22" t="str">
        <f t="array" aca="1" ref="AE45" ca="1">IF(G45="экспл",INDEX(total_visual_stym!$C$146:$C$209,(RANK(total_visual_stym!E189,total_visual_stym!$E$146:$E$209))),0)</f>
        <v>pics\\dis14.jpg</v>
      </c>
      <c r="AF45" s="22" t="str">
        <f t="shared" si="20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1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8"/>
        <v>0.76814307355296263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10"/>
        <v>Это_XXXXX._Сладкий_ли_он?</v>
      </c>
      <c r="BD45" cm="1">
        <f t="array" aca="1" ref="BD45" ca="1">INDEX($L$42:$L$49,(RANK(AT5,$AT$2:$AT$9)))</f>
        <v>2001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VLOOKUP(B46,audio_list_stym!$A$3:$BP$18,47,FALSE)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VLOOKUP(B46,audio_list_stym!$A$3:$AJ$18,15,FALSE)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2180</v>
      </c>
      <c r="AD46" t="str">
        <f t="shared" ca="1" si="11"/>
        <v>pics\\dis4.jpg</v>
      </c>
      <c r="AE46" s="22" t="str">
        <f t="array" aca="1" ref="AE46" ca="1">IF(G46="экспл",INDEX(total_visual_stym!$C$146:$C$209,(RANK(total_visual_stym!E190,total_visual_stym!$E$146:$E$209))),0)</f>
        <v>pics\\dis4.jpg</v>
      </c>
      <c r="AF46" s="22" t="str">
        <f t="shared" si="20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1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8"/>
        <v>0.28493464044245664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10"/>
        <v>На_картинке_XXXXX._Влажный_ли_он?</v>
      </c>
      <c r="BD46" cm="1">
        <f t="array" aca="1" ref="BD46" ca="1">INDEX($L$42:$L$49,(RANK(AT6,$AT$2:$AT$9)))</f>
        <v>2005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VLOOKUP(B47,audio_list_stym!$A$3:$BP$18,47,FALSE)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VLOOKUP(B47,audio_list_stym!$A$3:$AJ$18,15,FALSE)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2170</v>
      </c>
      <c r="AD47" t="str">
        <f t="shared" ca="1" si="11"/>
        <v>pics\\dis36.jpg</v>
      </c>
      <c r="AE47" s="22" t="str">
        <f t="array" aca="1" ref="AE47" ca="1">IF(G47="экспл",INDEX(total_visual_stym!$C$146:$C$209,(RANK(total_visual_stym!E191,total_visual_stym!$E$146:$E$209))),0)</f>
        <v>pics\\dis36.jpg</v>
      </c>
      <c r="AF47" s="22" t="str">
        <f t="shared" si="20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1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8"/>
        <v>3.8813029160061241E-2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sound\\Redkiy_plod.wav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10"/>
        <v>На_мониторе_XXXXX._Он_съедобный?</v>
      </c>
      <c r="BD47" cm="1">
        <f t="array" aca="1" ref="BD47" ca="1">INDEX($L$42:$L$49,(RANK(AT7,$AT$2:$AT$9)))</f>
        <v>2007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VLOOKUP(B48,audio_list_stym!$A$3:$BP$18,47,FALSE)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VLOOKUP(B48,audio_list_stym!$A$3:$AJ$18,15,FALSE)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2198</v>
      </c>
      <c r="AD48" t="str">
        <f t="shared" ca="1" si="11"/>
        <v>pics\\dis42.jpg</v>
      </c>
      <c r="AE48" s="22" t="str">
        <f t="array" aca="1" ref="AE48" ca="1">IF(G48="экспл",INDEX(total_visual_stym!$C$146:$C$209,(RANK(total_visual_stym!E192,total_visual_stym!$E$146:$E$209))),0)</f>
        <v>pics\\dis42.jpg</v>
      </c>
      <c r="AF48" s="22" t="str">
        <f t="shared" si="20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1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8"/>
        <v>0.37352869716784509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10"/>
        <v>Перед_Вами_XXXXX._Сиреневый_ли_он?</v>
      </c>
      <c r="BD48" cm="1">
        <f t="array" aca="1" ref="BD48" ca="1">INDEX($L$42:$L$49,(RANK(AT8,$AT$2:$AT$9)))</f>
        <v>2002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VLOOKUP(B49,audio_list_stym!$A$3:$BP$18,47,FALSE)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VLOOKUP(B49,audio_list_stym!$A$3:$AJ$18,15,FALSE)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2213</v>
      </c>
      <c r="AD49" t="str">
        <f t="shared" ca="1" si="11"/>
        <v>pics\\dis49.jpg</v>
      </c>
      <c r="AE49" s="22" t="str">
        <f t="array" aca="1" ref="AE49" ca="1">IF(G49="экспл",INDEX(total_visual_stym!$C$146:$C$209,(RANK(total_visual_stym!E193,total_visual_stym!$E$146:$E$209))),0)</f>
        <v>pics\\dis49.jpg</v>
      </c>
      <c r="AF49" s="22" t="str">
        <f t="shared" si="20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1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8"/>
        <v>4.2389114428853958E-2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10"/>
        <v>Вы_видите_XXXXX._Он_репчатый?</v>
      </c>
      <c r="BD49" cm="1">
        <f t="array" aca="1" ref="BD49" ca="1">INDEX($L$42:$L$49,(RANK(AT9,$AT$2:$AT$9)))</f>
        <v>2004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VLOOKUP(B50,audio_list_stym!$A$3:$BP$18,47,FALSE)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VLOOKUP(B50,audio_list_stym!$A$3:$AJ$18,15,FALSE)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2166</v>
      </c>
      <c r="AD50" t="str">
        <f t="shared" ca="1" si="11"/>
        <v>pics\\Tikva_6.jpg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0"/>
        <v>pics\\Tikva_6.jpg</v>
      </c>
      <c r="AH50" t="str">
        <f t="shared" si="3"/>
        <v>sound\\Tropic</v>
      </c>
      <c r="AS50" t="str">
        <f ca="1">IF(AH50="sound\\Tropic",AQ2,"")</f>
        <v>pics\\Tikva_6.jpg</v>
      </c>
      <c r="AT50">
        <f t="shared" ca="1" si="8"/>
        <v>0.59163677060573883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10"/>
        <v>_Коричневый_ли_ФИНИК?</v>
      </c>
      <c r="BC50">
        <f>A50</f>
        <v>1207</v>
      </c>
      <c r="BD50" cm="1">
        <f t="array" aca="1" ref="BD50" ca="1">INDEX($L$50:$L$57,(RANK(AT2,$AT$2:$AT$9)))</f>
        <v>2011</v>
      </c>
      <c r="BE50" cm="1">
        <f t="array" aca="1" ref="BE50" ca="1">INDEX(BD2:BD17,(RANK(AT7,$AT$2:$AT$17)))</f>
        <v>2039</v>
      </c>
      <c r="BF50" cm="1">
        <f t="array" aca="1" ref="BF50" ca="1">INDEX(BD18:BD49,(RANK(AT7,$AT$2:$AT$17)))</f>
        <v>2055</v>
      </c>
      <c r="BG50" cm="1">
        <f t="array" aca="1" ref="BG50" ca="1">INDEX(BD58:BD65,(RANK(AT7,$AT$2:$AT$9)))</f>
        <v>2018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VLOOKUP(B51,audio_list_stym!$A$3:$BP$18,47,FALSE)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VLOOKUP(B51,audio_list_stym!$A$3:$AJ$18,15,FALSE)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2019</v>
      </c>
      <c r="AD51" t="str">
        <f t="shared" ca="1" si="11"/>
        <v>pics\\Goroh_3.jpg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0"/>
        <v>pics\\Goroh_3.jpg</v>
      </c>
      <c r="AH51" t="str">
        <f t="shared" si="3"/>
        <v>sound\\Tropic</v>
      </c>
      <c r="AS51" t="str">
        <f t="shared" ref="AS51:AS57" ca="1" si="22">IF(AH51="sound\\Tropic",AQ3,"")</f>
        <v>pics\\Goroh_3.jpg</v>
      </c>
      <c r="AT51">
        <f t="shared" ca="1" si="8"/>
        <v>0.37969879324440015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10"/>
        <v>_Сахаристый_ли_ФИНИК?</v>
      </c>
      <c r="BD51" cm="1">
        <f t="array" aca="1" ref="BD51" ca="1">INDEX($L$50:$L$57,(RANK(AT3,$AT$2:$AT$9)))</f>
        <v>2016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VLOOKUP(B52,audio_list_stym!$A$3:$BP$18,47,FALSE)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VLOOKUP(B52,audio_list_stym!$A$3:$AJ$18,15,FALSE)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2165</v>
      </c>
      <c r="AD52" t="str">
        <f t="shared" ca="1" si="11"/>
        <v>pics\\Tikva_5.jpg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0"/>
        <v>pics\\Tikva_5.jpg</v>
      </c>
      <c r="AH52" t="str">
        <f t="shared" si="3"/>
        <v>sound\\Tropic</v>
      </c>
      <c r="AS52" t="str">
        <f t="shared" ca="1" si="22"/>
        <v>pics\\Tikva_5.jpg</v>
      </c>
      <c r="AT52">
        <f t="shared" ca="1" si="8"/>
        <v>0.26176107945754357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10"/>
        <v>_Скользкий_ли_ФИНИК?</v>
      </c>
      <c r="BD52" cm="1">
        <f t="array" aca="1" ref="BD52" ca="1">INDEX($L$50:$L$57,(RANK(AT4,$AT$2:$AT$9)))</f>
        <v>2014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VLOOKUP(B53,audio_list_stym!$A$3:$BP$18,47,FALSE)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VLOOKUP(B53,audio_list_stym!$A$3:$AJ$18,15,FALSE)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2018</v>
      </c>
      <c r="AD53" t="str">
        <f t="shared" ca="1" si="11"/>
        <v>pics\\Goroh_2.jpg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0"/>
        <v>pics\\Goroh_2.jpg</v>
      </c>
      <c r="AH53" t="str">
        <f t="shared" si="3"/>
        <v>sound\\Tropic</v>
      </c>
      <c r="AS53" t="str">
        <f t="shared" ca="1" si="22"/>
        <v>pics\\Goroh_2.jpg</v>
      </c>
      <c r="AT53">
        <f t="shared" ca="1" si="8"/>
        <v>0.49921402835334994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10"/>
        <v>_Ломкий_ли_ФИНИК?</v>
      </c>
      <c r="BD53" cm="1">
        <f t="array" aca="1" ref="BD53" ca="1">INDEX($L$50:$L$57,(RANK(AT5,$AT$2:$AT$9)))</f>
        <v>2009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VLOOKUP(B54,audio_list_stym!$A$3:$BP$18,47,FALSE)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VLOOKUP(B54,audio_list_stym!$A$3:$AJ$18,15,FALSE)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2022</v>
      </c>
      <c r="AD54" t="str">
        <f t="shared" ca="1" si="11"/>
        <v>pics\\Goroh_6.jpg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0"/>
        <v>pics\\Goroh_6.jpg</v>
      </c>
      <c r="AH54" t="str">
        <f t="shared" si="3"/>
        <v>sound\\Tropic</v>
      </c>
      <c r="AI54" s="11"/>
      <c r="AS54" t="str">
        <f t="shared" ca="1" si="22"/>
        <v>pics\\Goroh_6.jpg</v>
      </c>
      <c r="AT54">
        <f t="shared" ca="1" si="8"/>
        <v>0.92089206777521282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sound\\Noviy_plod.wav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10"/>
        <v>_Мохнатый_ли_ФИНИК?</v>
      </c>
      <c r="BD54" cm="1">
        <f t="array" aca="1" ref="BD54" ca="1">INDEX($L$50:$L$57,(RANK(AT6,$AT$2:$AT$9)))</f>
        <v>2013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VLOOKUP(B55,audio_list_stym!$A$3:$BP$18,47,FALSE)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VLOOKUP(B55,audio_list_stym!$A$3:$AJ$18,15,FALSE)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2164</v>
      </c>
      <c r="AD55" t="str">
        <f t="shared" ca="1" si="11"/>
        <v>pics\\Tikva_4.jpg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0"/>
        <v>pics\\Tikva_4.jpg</v>
      </c>
      <c r="AH55" t="str">
        <f t="shared" si="3"/>
        <v>sound\\Tropic</v>
      </c>
      <c r="AS55" t="str">
        <f t="shared" ca="1" si="22"/>
        <v>pics\\Tikva_4.jpg</v>
      </c>
      <c r="AT55">
        <f t="shared" ca="1" si="8"/>
        <v>0.81014354998950344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10"/>
        <v>_Сморщенный_ли_ФИНИК?</v>
      </c>
      <c r="BD55" cm="1">
        <f t="array" aca="1" ref="BD55" ca="1">INDEX($L$50:$L$57,(RANK(AT7,$AT$2:$AT$9)))</f>
        <v>2015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VLOOKUP(B56,audio_list_stym!$A$3:$BP$18,47,FALSE)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VLOOKUP(B56,audio_list_stym!$A$3:$AJ$18,15,FALSE)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2023</v>
      </c>
      <c r="AD56" t="str">
        <f t="shared" ca="1" si="11"/>
        <v>pics\\Goroh_7.jpg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pics\\Goroh_7.jpg</v>
      </c>
      <c r="AH56" t="str">
        <f t="shared" si="3"/>
        <v>sound\\Tropic</v>
      </c>
      <c r="AS56" t="str">
        <f t="shared" ca="1" si="22"/>
        <v>pics\\Goroh_7.jpg</v>
      </c>
      <c r="AT56">
        <f t="shared" ca="1" si="8"/>
        <v>0.83016444085467911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10"/>
        <v>_С_косточкой_ли_ФИНИК?</v>
      </c>
      <c r="BD56" cm="1">
        <f t="array" aca="1" ref="BD56" ca="1">INDEX($L$50:$L$57,(RANK(AT8,$AT$2:$AT$9)))</f>
        <v>2010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VLOOKUP(B57,audio_list_stym!$A$3:$BP$18,47,FALSE)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VLOOKUP(B57,audio_list_stym!$A$3:$AJ$18,15,FALSE)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2161</v>
      </c>
      <c r="AD57" t="str">
        <f t="shared" ca="1" si="11"/>
        <v>pics\\Tikva_1.jpg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pics\\Tikva_1.jpg</v>
      </c>
      <c r="AH57" t="str">
        <f t="shared" si="3"/>
        <v>sound\\Tropic</v>
      </c>
      <c r="AI57" s="11"/>
      <c r="AS57" t="str">
        <f t="shared" ca="1" si="22"/>
        <v>pics\\Tikva_1.jpg</v>
      </c>
      <c r="AT57">
        <f t="shared" ca="1" si="8"/>
        <v>0.38559603759867389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10"/>
        <v>_Треугольный_ли_ФИНИК?</v>
      </c>
      <c r="BD57" cm="1">
        <f t="array" aca="1" ref="BD57" ca="1">INDEX($L$50:$L$57,(RANK(AT9,$AT$2:$AT$9)))</f>
        <v>2012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VLOOKUP(B58,audio_list_stym!$A$3:$BP$18,47,FALSE)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VLOOKUP(B58,audio_list_stym!$A$3:$AJ$18,15,FALSE)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2185</v>
      </c>
      <c r="AD58" t="str">
        <f t="shared" ca="1" si="11"/>
        <v>pics\\dis31.jpg</v>
      </c>
      <c r="AE58" s="22" t="str">
        <f t="array" aca="1" ref="AE58" ca="1">IF(G58="экспл",INDEX(total_visual_stym!$C$146:$C$209,(RANK(total_visual_stym!E202,total_visual_stym!$E$146:$E$209))),0)</f>
        <v>pics\\dis31.jpg</v>
      </c>
      <c r="AF58" s="22" t="str">
        <f t="shared" ref="AF58:AF65" si="23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8"/>
        <v>0.73065914959778477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10"/>
        <v>На_экране_ГОРОХ._Рыхлый_ли_он?</v>
      </c>
      <c r="BC58">
        <f>A58</f>
        <v>1208</v>
      </c>
      <c r="BD58" cm="1">
        <f t="array" aca="1" ref="BD58" ca="1">INDEX($L$58:$L$65,(RANK(AT2,$AT$2:$AT$9)))</f>
        <v>2019</v>
      </c>
      <c r="BE58" cm="1">
        <f t="array" aca="1" ref="BE58" ca="1">INDEX(BD2:BD17,(RANK(AT8,$AT$2:$AT$17)))</f>
        <v>2062</v>
      </c>
      <c r="BF58" cm="1">
        <f t="array" aca="1" ref="BF58" ca="1">INDEX(BD18:BD33,(RANK(AT8,$AT$2:$AT$17)))</f>
        <v>2030</v>
      </c>
      <c r="BG58" cm="1">
        <f t="array" aca="1" ref="BG58" ca="1">INDEX(BD42:BD57,(RANK(AT8,$AT$2:$AT$9)))</f>
        <v>2008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VLOOKUP(B59,audio_list_stym!$A$3:$BP$18,47,FALSE)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VLOOKUP(B59,audio_list_stym!$A$3:$AJ$18,15,FALSE)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2227</v>
      </c>
      <c r="AD59" t="str">
        <f t="shared" ca="1" si="11"/>
        <v>pics\\dis39.jpg</v>
      </c>
      <c r="AE59" s="22" t="str">
        <f t="array" aca="1" ref="AE59" ca="1">IF(G59="экспл",INDEX(total_visual_stym!$C$146:$C$209,(RANK(total_visual_stym!E203,total_visual_stym!$E$146:$E$209))),0)</f>
        <v>pics\\dis39.jpg</v>
      </c>
      <c r="AF59" s="22" t="str">
        <f t="shared" si="23"/>
        <v/>
      </c>
      <c r="AG59" t="str">
        <f t="shared" si="14"/>
        <v>pics\\Goroh_2.jpg</v>
      </c>
      <c r="AH59">
        <f t="shared" si="3"/>
        <v>0</v>
      </c>
      <c r="AT59">
        <f t="shared" ca="1" si="8"/>
        <v>0.75511959748554391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10"/>
        <v>Посмотрите,_вот_ГОРОХ._Он_в_стручке?</v>
      </c>
      <c r="BD59" cm="1">
        <f t="array" aca="1" ref="BD59" ca="1">INDEX($L$58:$L$65,(RANK(AT3,$AT$2:$AT$9)))</f>
        <v>2024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VLOOKUP(B60,audio_list_stym!$A$3:$BP$18,47,FALSE)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VLOOKUP(B60,audio_list_stym!$A$3:$AJ$18,15,FALSE)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2172</v>
      </c>
      <c r="AD60" t="str">
        <f t="shared" ca="1" si="11"/>
        <v>pics\\dis23.jpg</v>
      </c>
      <c r="AE60" s="22" t="str">
        <f t="array" aca="1" ref="AE60" ca="1">IF(G60="экспл",INDEX(total_visual_stym!$C$146:$C$209,(RANK(total_visual_stym!E204,total_visual_stym!$E$146:$E$209))),0)</f>
        <v>pics\\dis23.jpg</v>
      </c>
      <c r="AF60" s="22" t="str">
        <f t="shared" si="23"/>
        <v/>
      </c>
      <c r="AG60" t="str">
        <f t="shared" si="14"/>
        <v>pics\\Goroh_3.jpg</v>
      </c>
      <c r="AH60">
        <f t="shared" si="3"/>
        <v>0</v>
      </c>
      <c r="AT60">
        <f t="shared" ca="1" si="8"/>
        <v>0.71807044585783386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10"/>
        <v>Вот_ГОРОХ._Ядовитый_ли_он?</v>
      </c>
      <c r="BD60" cm="1">
        <f t="array" aca="1" ref="BD60" ca="1">INDEX($L$58:$L$65,(RANK(AT4,$AT$2:$AT$9)))</f>
        <v>2022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VLOOKUP(B61,audio_list_stym!$A$3:$BP$18,47,FALSE)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VLOOKUP(B61,audio_list_stym!$A$3:$AJ$18,15,FALSE)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2224</v>
      </c>
      <c r="AD61" t="str">
        <f t="shared" ca="1" si="11"/>
        <v>pics\\dis29.jpg</v>
      </c>
      <c r="AE61" s="22" t="str">
        <f t="array" aca="1" ref="AE61" ca="1">IF(G61="экспл",INDEX(total_visual_stym!$C$146:$C$209,(RANK(total_visual_stym!E205,total_visual_stym!$E$146:$E$209))),0)</f>
        <v>pics\\dis29.jpg</v>
      </c>
      <c r="AF61" s="22" t="str">
        <f t="shared" si="23"/>
        <v/>
      </c>
      <c r="AG61" t="str">
        <f t="shared" si="14"/>
        <v>pics\\Goroh_4.jpg</v>
      </c>
      <c r="AH61">
        <f t="shared" si="3"/>
        <v>0</v>
      </c>
      <c r="AT61">
        <f t="shared" ca="1" si="8"/>
        <v>0.60808405651214958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10"/>
        <v>Это_ГОРОХ._Он_полосатый?</v>
      </c>
      <c r="BD61" cm="1">
        <f t="array" aca="1" ref="BD61" ca="1">INDEX($L$58:$L$65,(RANK(AT5,$AT$2:$AT$9)))</f>
        <v>2017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VLOOKUP(B62,audio_list_stym!$A$3:$BP$18,47,FALSE)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VLOOKUP(B62,audio_list_stym!$A$3:$AJ$18,15,FALSE)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2231</v>
      </c>
      <c r="AD62" t="str">
        <f t="shared" ca="1" si="11"/>
        <v>pics\\dis12.jpg</v>
      </c>
      <c r="AE62" s="22" t="str">
        <f t="array" aca="1" ref="AE62" ca="1">IF(G62="экспл",INDEX(total_visual_stym!$C$146:$C$209,(RANK(total_visual_stym!E206,total_visual_stym!$E$146:$E$209))),0)</f>
        <v>pics\\dis12.jpg</v>
      </c>
      <c r="AF62" s="22" t="str">
        <f t="shared" si="23"/>
        <v/>
      </c>
      <c r="AG62" t="str">
        <f t="shared" si="14"/>
        <v>pics\\Goroh_5.jpg</v>
      </c>
      <c r="AH62">
        <f t="shared" si="3"/>
        <v>0</v>
      </c>
      <c r="AT62">
        <f t="shared" ca="1" si="8"/>
        <v>0.50800039889317539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sound\\Noviy_plod.wav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10"/>
        <v>На_картинке_ГОРОХ._Он_плоский?</v>
      </c>
      <c r="BD62" cm="1">
        <f t="array" aca="1" ref="BD62" ca="1">INDEX($L$58:$L$65,(RANK(AT6,$AT$2:$AT$9)))</f>
        <v>2021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VLOOKUP(B63,audio_list_stym!$A$3:$BP$18,47,FALSE)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VLOOKUP(B63,audio_list_stym!$A$3:$AJ$18,15,FALSE)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2169</v>
      </c>
      <c r="AD63" t="str">
        <f t="shared" ca="1" si="11"/>
        <v>pics\\dis6.jpg</v>
      </c>
      <c r="AE63" s="22" t="str">
        <f t="array" aca="1" ref="AE63" ca="1">IF(G63="экспл",INDEX(total_visual_stym!$C$146:$C$209,(RANK(total_visual_stym!E207,total_visual_stym!$E$146:$E$209))),0)</f>
        <v>pics\\dis6.jpg</v>
      </c>
      <c r="AF63" s="22" t="str">
        <f t="shared" si="23"/>
        <v/>
      </c>
      <c r="AG63" t="str">
        <f t="shared" si="14"/>
        <v>pics\\Goroh_6.jpg</v>
      </c>
      <c r="AH63">
        <f t="shared" si="3"/>
        <v>0</v>
      </c>
      <c r="AT63">
        <f t="shared" ca="1" si="8"/>
        <v>0.91308387050755735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10"/>
        <v>На_мониторе_ГОРОХ._Он_толченый?</v>
      </c>
      <c r="BD63" cm="1">
        <f t="array" aca="1" ref="BD63" ca="1">INDEX($L$58:$L$65,(RANK(AT7,$AT$2:$AT$9)))</f>
        <v>2023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VLOOKUP(B64,audio_list_stym!$A$3:$BP$18,47,FALSE)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VLOOKUP(B64,audio_list_stym!$A$3:$AJ$18,15,FALSE)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2208</v>
      </c>
      <c r="AD64" t="str">
        <f t="shared" ca="1" si="11"/>
        <v>pics\\dis45.jpg</v>
      </c>
      <c r="AE64" s="22" t="str">
        <f t="array" aca="1" ref="AE64" ca="1">IF(G64="экспл",INDEX(total_visual_stym!$C$146:$C$209,(RANK(total_visual_stym!E208,total_visual_stym!$E$146:$E$209))),0)</f>
        <v>pics\\dis45.jpg</v>
      </c>
      <c r="AF64" s="22" t="str">
        <f t="shared" si="23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8"/>
        <v>0.41241734343558267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10"/>
        <v>Перед_Вами_ГОРОХ._Зеленый_ли_он?</v>
      </c>
      <c r="BD64" cm="1">
        <f t="array" aca="1" ref="BD64" ca="1">INDEX($L$58:$L$65,(RANK(AT8,$AT$2:$AT$9)))</f>
        <v>2018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VLOOKUP(B65,audio_list_stym!$A$3:$BP$18,47,FALSE)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VLOOKUP(B65,audio_list_stym!$A$3:$AJ$18,15,FALSE)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2223</v>
      </c>
      <c r="AD65" t="str">
        <f t="shared" ca="1" si="11"/>
        <v>pics\\dis15.jpg</v>
      </c>
      <c r="AE65" s="22" t="str">
        <f t="array" aca="1" ref="AE65" ca="1">IF(G65="экспл",INDEX(total_visual_stym!$C$146:$C$209,(RANK(total_visual_stym!E209,total_visual_stym!$E$146:$E$209))),0)</f>
        <v>pics\\dis15.jpg</v>
      </c>
      <c r="AF65" s="22" t="str">
        <f t="shared" si="23"/>
        <v/>
      </c>
      <c r="AG65" t="str">
        <f t="shared" si="14"/>
        <v>pics\\Goroh_8.jpg</v>
      </c>
      <c r="AH65">
        <f t="shared" si="3"/>
        <v>0</v>
      </c>
      <c r="AT65">
        <f t="shared" ca="1" si="8"/>
        <v>0.64300177678366155</v>
      </c>
      <c r="AU65" t="s">
        <v>697</v>
      </c>
      <c r="AV65" t="str">
        <f t="shared" ca="1" si="9"/>
        <v>sound\\Noviy_plod.wav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10"/>
        <v>Вы_видите_ГОРОХ._Легкий_ли_он?</v>
      </c>
      <c r="BD65" cm="1">
        <f t="array" aca="1" ref="BD65" ca="1">INDEX($L$58:$L$65,(RANK(AT9,$AT$2:$AT$9)))</f>
        <v>2020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VLOOKUP(B66,audio_list_stym!$A$3:$BP$18,47,FALSE)</f>
        <v>16</v>
      </c>
      <c r="F66" t="str">
        <f>VLOOKUP(E66,metki!$A$2:$B$9,2,FALSE)</f>
        <v>импл_новые_без_названия</v>
      </c>
      <c r="G66" t="str">
        <f t="shared" ref="G66:G129" si="24">LEFT(F66,5)</f>
        <v>импл_</v>
      </c>
      <c r="H66" t="str">
        <f>VLOOKUP(B66,audio_list_stym!$A$3:$AJ$18,15,FALSE)</f>
        <v>Sapota</v>
      </c>
      <c r="I66" t="s">
        <v>688</v>
      </c>
      <c r="J66" t="str">
        <f t="shared" ref="J66:J129" si="25">H66&amp;I66</f>
        <v>Sapota_1</v>
      </c>
      <c r="L66">
        <f>VLOOKUP(J66,total_visual_stym!$A$2:$D$129,2,FALSE)</f>
        <v>2129</v>
      </c>
      <c r="M66" t="str">
        <f>VLOOKUP(J66,total_visual_stym!$A$2:$D$129,3,FALSE)</f>
        <v>pics\\Sapota_1.jpg</v>
      </c>
      <c r="N66">
        <f>VLOOKUP(J66,total_visual_stym!$A$1:$D$129,4,FALSE)</f>
        <v>213</v>
      </c>
      <c r="P66">
        <f>IF(G66="экспл",0,IF(G66="импл_",VLOOKUP(J66,quest_импл!$A$1:$J$129,7,FALSE),0))</f>
        <v>265</v>
      </c>
      <c r="Q66" t="str">
        <f>IF(G66="экспл",0,IF(G66="импл_",VLOOKUP(J66,quest_импл!$A$1:$J$129,8,FALSE),0))</f>
        <v>sound\\Sharoobrazniy_li.wav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2045</v>
      </c>
      <c r="AD66" t="str">
        <f t="shared" ca="1" si="11"/>
        <v>pics\\Peper_5.jpg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74" ca="1" si="26">AS66</f>
        <v>pics\\Peper_5.jpg</v>
      </c>
      <c r="AI66" t="s">
        <v>67</v>
      </c>
      <c r="AO66">
        <f ca="1">RAND()</f>
        <v>0.27857481482404756</v>
      </c>
      <c r="AP66" t="str">
        <f ca="1">INDEX($AI$66:$AI$129,(RANK(AO66,$AO$66:$AO$129)))</f>
        <v>pics\\Peper_5.jpg</v>
      </c>
      <c r="AS66" t="str">
        <f ca="1">IF(G66="импл_",AP66,"")</f>
        <v>pics\\Peper_5.jpg</v>
      </c>
      <c r="AT66">
        <f t="shared" ref="AT66:AT129" ca="1" si="27">RAND()</f>
        <v>0.7940565088845325</v>
      </c>
      <c r="AU66" t="s">
        <v>697</v>
      </c>
      <c r="AV66" t="str">
        <f t="shared" ref="AV66:AV129" ca="1" si="28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_Шарообразный_ли_</v>
      </c>
      <c r="BB66" t="str">
        <f t="shared" ref="BB66:BB129" si="29">IF(G66="экспл",AY66&amp;AX66&amp;"."&amp;AZ66,IF(G66="импл_",BA66&amp;AX66&amp;"?"))</f>
        <v>_Шарообразный_ли_XXXXX?</v>
      </c>
      <c r="BC66">
        <f>A66</f>
        <v>1209</v>
      </c>
      <c r="BD66" cm="1">
        <f t="array" aca="1" ref="BD66" ca="1">INDEX(L66:L73,(RANK(AT2,$AT$2:$AT$9)))</f>
        <v>2131</v>
      </c>
      <c r="BE66" cm="1">
        <f t="array" aca="1" ref="BE66" ca="1">INDEX(BD74:BD89,(RANK(AT2,$AT$2:$AT$7)))</f>
        <v>2144</v>
      </c>
      <c r="BF66" cm="1">
        <f t="array" aca="1" ref="BF66" ca="1">INDEX(BD90:BD113,(RANK(AT2,$AT$2:$AT$17)))</f>
        <v>2075</v>
      </c>
      <c r="BG66" cm="1">
        <f t="array" aca="1" ref="BG66" ca="1">INDEX(BD114:BD129,(RANK(AT2,$AT$2:$AT$17)))</f>
        <v>2115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VLOOKUP(B67,audio_list_stym!$A$3:$BP$18,47,FALSE)</f>
        <v>16</v>
      </c>
      <c r="F67" t="str">
        <f>VLOOKUP(E67,metki!$A$2:$B$9,2,FALSE)</f>
        <v>импл_новые_без_названия</v>
      </c>
      <c r="G67" t="str">
        <f t="shared" si="24"/>
        <v>импл_</v>
      </c>
      <c r="H67" t="str">
        <f>VLOOKUP(B67,audio_list_stym!$A$3:$AJ$18,15,FALSE)</f>
        <v>Sapota</v>
      </c>
      <c r="I67" t="s">
        <v>689</v>
      </c>
      <c r="J67" t="str">
        <f t="shared" si="25"/>
        <v>Sapota_2</v>
      </c>
      <c r="L67">
        <f>VLOOKUP(J67,total_visual_stym!$A$2:$D$129,2,FALSE)</f>
        <v>2130</v>
      </c>
      <c r="M67" t="str">
        <f>VLOOKUP(J67,total_visual_stym!$A$2:$D$129,3,FALSE)</f>
        <v>pics\\Sapota_2.jpg</v>
      </c>
      <c r="N67">
        <f>VLOOKUP(J67,total_visual_stym!$A$1:$D$129,4,FALSE)</f>
        <v>213</v>
      </c>
      <c r="P67">
        <f>IF(G67="экспл",0,IF(G67="импл_",VLOOKUP(J67,quest_импл!$A$1:$J$129,7,FALSE),0))</f>
        <v>266</v>
      </c>
      <c r="Q67" t="str">
        <f>IF(G67="экспл",0,IF(G67="импл_",VLOOKUP(J67,quest_импл!$A$1:$J$129,8,FALSE),0))</f>
        <v>sound\\Nadrezan_li.wav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2038</v>
      </c>
      <c r="AD67" t="str">
        <f t="shared" ref="AD67:AD74" ca="1" si="30">IF(ISTEXT(AE67),AE67,IF(ISTEXT(AF67),AF67,""))</f>
        <v>pics\\Limon_6.jpg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6"/>
        <v>pics\\Limon_6.jpg</v>
      </c>
      <c r="AI67" t="s">
        <v>68</v>
      </c>
      <c r="AO67">
        <f t="shared" ref="AO67:AO129" ca="1" si="31">RAND()</f>
        <v>0.38578698457556959</v>
      </c>
      <c r="AP67" t="str">
        <f t="shared" ref="AP67:AP129" ca="1" si="32">INDEX($AI$66:$AI$129,(RANK(AO67,$AO$66:$AO$129)))</f>
        <v>pics\\Limon_6.jpg</v>
      </c>
      <c r="AR67" t="str">
        <f t="shared" ref="AR67:AR73" si="33">IF(AH67="sound\\Ogorod",AP19,"")</f>
        <v/>
      </c>
      <c r="AS67" t="str">
        <f t="shared" ref="AS67:AS73" ca="1" si="34">IF(G67="импл_",AP67,"")</f>
        <v>pics\\Limon_6.jpg</v>
      </c>
      <c r="AT67">
        <f t="shared" ca="1" si="27"/>
        <v>0.59097889433683648</v>
      </c>
      <c r="AU67" t="s">
        <v>697</v>
      </c>
      <c r="AV67" t="str">
        <f t="shared" ca="1" si="28"/>
        <v>sound\\Noviy_plod.wav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_Надрезан_ли_</v>
      </c>
      <c r="BB67" t="str">
        <f t="shared" si="29"/>
        <v>_Надрезан_ли_XXXXX?</v>
      </c>
      <c r="BD67" cm="1">
        <f t="array" aca="1" ref="BD67" ca="1">INDEX(L67:L74,(RANK(AT3,$AT$2:$AT$9)))</f>
        <v>2137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VLOOKUP(B68,audio_list_stym!$A$3:$BP$18,47,FALSE)</f>
        <v>16</v>
      </c>
      <c r="F68" t="str">
        <f>VLOOKUP(E68,metki!$A$2:$B$9,2,FALSE)</f>
        <v>импл_новые_без_названия</v>
      </c>
      <c r="G68" t="str">
        <f t="shared" si="24"/>
        <v>импл_</v>
      </c>
      <c r="H68" t="str">
        <f>VLOOKUP(B68,audio_list_stym!$A$3:$AJ$18,15,FALSE)</f>
        <v>Sapota</v>
      </c>
      <c r="I68" t="s">
        <v>690</v>
      </c>
      <c r="J68" t="str">
        <f t="shared" si="25"/>
        <v>Sapota_3</v>
      </c>
      <c r="L68">
        <f>VLOOKUP(J68,total_visual_stym!$A$2:$D$129,2,FALSE)</f>
        <v>2131</v>
      </c>
      <c r="M68" t="str">
        <f>VLOOKUP(J68,total_visual_stym!$A$2:$D$129,3,FALSE)</f>
        <v>pics\\Sapota_3.jpg</v>
      </c>
      <c r="N68">
        <f>VLOOKUP(J68,total_visual_stym!$A$1:$D$129,4,FALSE)</f>
        <v>213</v>
      </c>
      <c r="P68">
        <f>IF(G68="экспл",0,IF(G68="импл_",VLOOKUP(J68,quest_импл!$A$1:$J$129,7,FALSE),0))</f>
        <v>267</v>
      </c>
      <c r="Q68" t="str">
        <f>IF(G68="экспл",0,IF(G68="импл_",VLOOKUP(J68,quest_импл!$A$1:$J$129,8,FALSE),0))</f>
        <v>sound\\Perekruchen_li.wav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2017</v>
      </c>
      <c r="AD68" t="str">
        <f t="shared" ca="1" si="30"/>
        <v>pics\\Goroh_1.jpg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6"/>
        <v>pics\\Goroh_1.jpg</v>
      </c>
      <c r="AI68" t="s">
        <v>69</v>
      </c>
      <c r="AO68">
        <f t="shared" ca="1" si="31"/>
        <v>0.72416430304178669</v>
      </c>
      <c r="AP68" t="str">
        <f t="shared" ca="1" si="32"/>
        <v>pics\\Goroh_1.jpg</v>
      </c>
      <c r="AR68" t="str">
        <f t="shared" si="33"/>
        <v/>
      </c>
      <c r="AS68" t="str">
        <f t="shared" ca="1" si="34"/>
        <v>pics\\Goroh_1.jpg</v>
      </c>
      <c r="AT68">
        <f t="shared" ca="1" si="27"/>
        <v>0.10268584845016637</v>
      </c>
      <c r="AU68" t="s">
        <v>697</v>
      </c>
      <c r="AV68" t="str">
        <f t="shared" ca="1" si="28"/>
        <v>sound\\Redkiy_plod.wav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_Перекручен_ли_</v>
      </c>
      <c r="BB68" t="str">
        <f t="shared" si="29"/>
        <v>_Перекручен_ли_XXXXX?</v>
      </c>
      <c r="BD68" cm="1">
        <f t="array" aca="1" ref="BD68" ca="1">INDEX(L68:L75,(RANK(AT4,$AT$2:$AT$9)))</f>
        <v>2136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VLOOKUP(B69,audio_list_stym!$A$3:$BP$18,47,FALSE)</f>
        <v>16</v>
      </c>
      <c r="F69" t="str">
        <f>VLOOKUP(E69,metki!$A$2:$B$9,2,FALSE)</f>
        <v>импл_новые_без_названия</v>
      </c>
      <c r="G69" t="str">
        <f t="shared" si="24"/>
        <v>импл_</v>
      </c>
      <c r="H69" t="str">
        <f>VLOOKUP(B69,audio_list_stym!$A$3:$AJ$18,15,FALSE)</f>
        <v>Sapota</v>
      </c>
      <c r="I69" t="s">
        <v>691</v>
      </c>
      <c r="J69" t="str">
        <f t="shared" si="25"/>
        <v>Sapota_4</v>
      </c>
      <c r="L69">
        <f>VLOOKUP(J69,total_visual_stym!$A$2:$D$129,2,FALSE)</f>
        <v>2132</v>
      </c>
      <c r="M69" t="str">
        <f>VLOOKUP(J69,total_visual_stym!$A$2:$D$129,3,FALSE)</f>
        <v>pics\\Sapota_4.jpg</v>
      </c>
      <c r="N69">
        <f>VLOOKUP(J69,total_visual_stym!$A$1:$D$129,4,FALSE)</f>
        <v>213</v>
      </c>
      <c r="P69">
        <f>IF(G69="экспл",0,IF(G69="импл_",VLOOKUP(J69,quest_импл!$A$1:$J$129,7,FALSE),0))</f>
        <v>268</v>
      </c>
      <c r="Q69" t="str">
        <f>IF(G69="экспл",0,IF(G69="импл_",VLOOKUP(J69,quest_импл!$A$1:$J$129,8,FALSE),0))</f>
        <v>sound\\Sorvan_li.wav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2030</v>
      </c>
      <c r="AD69" t="str">
        <f t="shared" ca="1" si="30"/>
        <v>pics\\Kokos_6.jpg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6"/>
        <v>pics\\Kokos_6.jpg</v>
      </c>
      <c r="AI69" t="s">
        <v>70</v>
      </c>
      <c r="AO69">
        <f t="shared" ca="1" si="31"/>
        <v>0.55191911685790418</v>
      </c>
      <c r="AP69" t="str">
        <f t="shared" ca="1" si="32"/>
        <v>pics\\Kokos_6.jpg</v>
      </c>
      <c r="AR69" t="str">
        <f t="shared" si="33"/>
        <v/>
      </c>
      <c r="AS69" t="str">
        <f t="shared" ca="1" si="34"/>
        <v>pics\\Kokos_6.jpg</v>
      </c>
      <c r="AT69">
        <f t="shared" ca="1" si="27"/>
        <v>0.82715870886441567</v>
      </c>
      <c r="AU69" t="s">
        <v>697</v>
      </c>
      <c r="AV69" t="str">
        <f t="shared" ca="1" si="28"/>
        <v>sound\\Noviy_plod.wav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_Сорван_ли_</v>
      </c>
      <c r="BB69" t="str">
        <f t="shared" si="29"/>
        <v>_Сорван_ли_XXXXX?</v>
      </c>
      <c r="BD69" cm="1">
        <f t="array" aca="1" ref="BD69" ca="1">INDEX(L69:L76,(RANK(AT5,$AT$2:$AT$9)))</f>
        <v>2132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VLOOKUP(B70,audio_list_stym!$A$3:$BP$18,47,FALSE)</f>
        <v>16</v>
      </c>
      <c r="F70" t="str">
        <f>VLOOKUP(E70,metki!$A$2:$B$9,2,FALSE)</f>
        <v>импл_новые_без_названия</v>
      </c>
      <c r="G70" t="str">
        <f t="shared" si="24"/>
        <v>импл_</v>
      </c>
      <c r="H70" t="str">
        <f>VLOOKUP(B70,audio_list_stym!$A$3:$AJ$18,15,FALSE)</f>
        <v>Sapota</v>
      </c>
      <c r="I70" t="s">
        <v>692</v>
      </c>
      <c r="J70" t="str">
        <f t="shared" si="25"/>
        <v>Sapota_5</v>
      </c>
      <c r="L70">
        <f>VLOOKUP(J70,total_visual_stym!$A$2:$D$129,2,FALSE)</f>
        <v>2133</v>
      </c>
      <c r="M70" t="str">
        <f>VLOOKUP(J70,total_visual_stym!$A$2:$D$129,3,FALSE)</f>
        <v>pics\\Sapota_5.jpg</v>
      </c>
      <c r="N70">
        <f>VLOOKUP(J70,total_visual_stym!$A$1:$D$129,4,FALSE)</f>
        <v>213</v>
      </c>
      <c r="P70">
        <f>IF(G70="экспл",0,IF(G70="импл_",VLOOKUP(J70,quest_импл!$A$1:$J$129,7,FALSE),0))</f>
        <v>269</v>
      </c>
      <c r="Q70" t="str">
        <f>IF(G70="экспл",0,IF(G70="импл_",VLOOKUP(J70,quest_импл!$A$1:$J$129,8,FALSE),0))</f>
        <v>sound\\Spresovan_li.wav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2036</v>
      </c>
      <c r="AD70" t="str">
        <f t="shared" ca="1" si="30"/>
        <v>pics\\Limon_4.jpg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6"/>
        <v>pics\\Limon_4.jpg</v>
      </c>
      <c r="AI70" t="s">
        <v>71</v>
      </c>
      <c r="AO70">
        <f t="shared" ca="1" si="31"/>
        <v>0.43016002260547959</v>
      </c>
      <c r="AP70" t="str">
        <f t="shared" ca="1" si="32"/>
        <v>pics\\Limon_4.jpg</v>
      </c>
      <c r="AR70" t="str">
        <f t="shared" si="33"/>
        <v/>
      </c>
      <c r="AS70" t="str">
        <f t="shared" ca="1" si="34"/>
        <v>pics\\Limon_4.jpg</v>
      </c>
      <c r="AT70">
        <f t="shared" ca="1" si="27"/>
        <v>0.30957495342280994</v>
      </c>
      <c r="AU70" t="s">
        <v>697</v>
      </c>
      <c r="AV70" t="str">
        <f t="shared" ca="1" si="28"/>
        <v>sound\\Redkiy_plod.wav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_Спрессован_ли_</v>
      </c>
      <c r="BB70" t="str">
        <f t="shared" si="29"/>
        <v>_Спрессован_ли_XXXXX?</v>
      </c>
      <c r="BD70" cm="1">
        <f t="array" aca="1" ref="BD70" ca="1">INDEX(L70:L77,(RANK(AT6,$AT$2:$AT$9)))</f>
        <v>2137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VLOOKUP(B71,audio_list_stym!$A$3:$BP$18,47,FALSE)</f>
        <v>16</v>
      </c>
      <c r="F71" t="str">
        <f>VLOOKUP(E71,metki!$A$2:$B$9,2,FALSE)</f>
        <v>импл_новые_без_названия</v>
      </c>
      <c r="G71" t="str">
        <f t="shared" si="24"/>
        <v>импл_</v>
      </c>
      <c r="H71" t="str">
        <f>VLOOKUP(B71,audio_list_stym!$A$3:$AJ$18,15,FALSE)</f>
        <v>Sapota</v>
      </c>
      <c r="I71" t="s">
        <v>693</v>
      </c>
      <c r="J71" t="str">
        <f t="shared" si="25"/>
        <v>Sapota_6</v>
      </c>
      <c r="L71">
        <f>VLOOKUP(J71,total_visual_stym!$A$2:$D$129,2,FALSE)</f>
        <v>2134</v>
      </c>
      <c r="M71" t="str">
        <f>VLOOKUP(J71,total_visual_stym!$A$2:$D$129,3,FALSE)</f>
        <v>pics\\Sapota_6.jpg</v>
      </c>
      <c r="N71">
        <f>VLOOKUP(J71,total_visual_stym!$A$1:$D$129,4,FALSE)</f>
        <v>213</v>
      </c>
      <c r="P71">
        <f>IF(G71="экспл",0,IF(G71="импл_",VLOOKUP(J71,quest_импл!$A$1:$J$129,7,FALSE),0))</f>
        <v>270</v>
      </c>
      <c r="Q71" t="str">
        <f>IF(G71="экспл",0,IF(G71="импл_",VLOOKUP(J71,quest_импл!$A$1:$J$129,8,FALSE),0))</f>
        <v>sound\\Zheltiy_li.wav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2041</v>
      </c>
      <c r="AD71" t="str">
        <f t="shared" ca="1" si="30"/>
        <v>pics\\Peper_1.jpg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6"/>
        <v>pics\\Peper_1.jpg</v>
      </c>
      <c r="AI71" t="s">
        <v>72</v>
      </c>
      <c r="AO71">
        <f t="shared" ca="1" si="31"/>
        <v>0.3366423529410546</v>
      </c>
      <c r="AP71" t="str">
        <f t="shared" ca="1" si="32"/>
        <v>pics\\Peper_1.jpg</v>
      </c>
      <c r="AR71" t="str">
        <f t="shared" si="33"/>
        <v/>
      </c>
      <c r="AS71" t="str">
        <f t="shared" ca="1" si="34"/>
        <v>pics\\Peper_1.jpg</v>
      </c>
      <c r="AT71">
        <f t="shared" ca="1" si="27"/>
        <v>0.28507831683534213</v>
      </c>
      <c r="AU71" t="s">
        <v>697</v>
      </c>
      <c r="AV71" t="str">
        <f t="shared" ca="1" si="28"/>
        <v>sound\\Redkiy_plod.wav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_Желтый_ли_</v>
      </c>
      <c r="BB71" t="str">
        <f t="shared" si="29"/>
        <v>_Желтый_ли_XXXXX?</v>
      </c>
      <c r="BD71" cm="1">
        <f t="array" aca="1" ref="BD71" ca="1">INDEX(L71:L78,(RANK(AT7,$AT$2:$AT$9)))</f>
        <v>2140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VLOOKUP(B72,audio_list_stym!$A$3:$BP$18,47,FALSE)</f>
        <v>16</v>
      </c>
      <c r="F72" t="str">
        <f>VLOOKUP(E72,metki!$A$2:$B$9,2,FALSE)</f>
        <v>импл_новые_без_названия</v>
      </c>
      <c r="G72" t="str">
        <f t="shared" si="24"/>
        <v>импл_</v>
      </c>
      <c r="H72" t="str">
        <f>VLOOKUP(B72,audio_list_stym!$A$3:$AJ$18,15,FALSE)</f>
        <v>Sapota</v>
      </c>
      <c r="I72" t="s">
        <v>694</v>
      </c>
      <c r="J72" t="str">
        <f t="shared" si="25"/>
        <v>Sapota_7</v>
      </c>
      <c r="L72">
        <f>VLOOKUP(J72,total_visual_stym!$A$2:$D$129,2,FALSE)</f>
        <v>2135</v>
      </c>
      <c r="M72" t="str">
        <f>VLOOKUP(J72,total_visual_stym!$A$2:$D$129,3,FALSE)</f>
        <v>pics\\Sapota_7.jpg</v>
      </c>
      <c r="N72">
        <f>VLOOKUP(J72,total_visual_stym!$A$1:$D$129,4,FALSE)</f>
        <v>213</v>
      </c>
      <c r="P72">
        <f>IF(G72="экспл",0,IF(G72="импл_",VLOOKUP(J72,quest_импл!$A$1:$J$129,7,FALSE),0))</f>
        <v>271</v>
      </c>
      <c r="Q72" t="str">
        <f>IF(G72="экспл",0,IF(G72="импл_",VLOOKUP(J72,quest_импл!$A$1:$J$129,8,FALSE),0))</f>
        <v>sound\\Rovniy_li.wav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да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2031</v>
      </c>
      <c r="AD72" t="str">
        <f t="shared" ca="1" si="30"/>
        <v>pics\\Kokos_7.jpg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6"/>
        <v>pics\\Kokos_7.jpg</v>
      </c>
      <c r="AI72" t="s">
        <v>73</v>
      </c>
      <c r="AO72">
        <f t="shared" ca="1" si="31"/>
        <v>0.54883790710133273</v>
      </c>
      <c r="AP72" t="str">
        <f t="shared" ca="1" si="32"/>
        <v>pics\\Kokos_7.jpg</v>
      </c>
      <c r="AR72" t="str">
        <f t="shared" si="33"/>
        <v/>
      </c>
      <c r="AS72" t="str">
        <f t="shared" ca="1" si="34"/>
        <v>pics\\Kokos_7.jpg</v>
      </c>
      <c r="AT72">
        <f t="shared" ca="1" si="27"/>
        <v>0.33763605641237504</v>
      </c>
      <c r="AU72" t="s">
        <v>697</v>
      </c>
      <c r="AV72" t="str">
        <f t="shared" ca="1" si="28"/>
        <v>sound\\Redkiy_plod.wav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_Ровный_ли_</v>
      </c>
      <c r="BB72" t="str">
        <f t="shared" si="29"/>
        <v>_Ровный_ли_XXXXX?</v>
      </c>
      <c r="BD72" cm="1">
        <f t="array" aca="1" ref="BD72" ca="1">INDEX(L72:L79,(RANK(AT8,$AT$2:$AT$9)))</f>
        <v>2136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VLOOKUP(B73,audio_list_stym!$A$3:$BP$18,47,FALSE)</f>
        <v>16</v>
      </c>
      <c r="F73" t="str">
        <f>VLOOKUP(E73,metki!$A$2:$B$9,2,FALSE)</f>
        <v>импл_новые_без_названия</v>
      </c>
      <c r="G73" t="str">
        <f t="shared" si="24"/>
        <v>импл_</v>
      </c>
      <c r="H73" t="str">
        <f>VLOOKUP(B73,audio_list_stym!$A$3:$AJ$18,15,FALSE)</f>
        <v>Sapota</v>
      </c>
      <c r="I73" t="s">
        <v>695</v>
      </c>
      <c r="J73" t="str">
        <f t="shared" si="25"/>
        <v>Sapota_8</v>
      </c>
      <c r="L73">
        <f>VLOOKUP(J73,total_visual_stym!$A$2:$D$129,2,FALSE)</f>
        <v>2136</v>
      </c>
      <c r="M73" t="str">
        <f>VLOOKUP(J73,total_visual_stym!$A$2:$D$129,3,FALSE)</f>
        <v>pics\\Sapota_8.jpg</v>
      </c>
      <c r="N73">
        <f>VLOOKUP(J73,total_visual_stym!$A$1:$D$129,4,FALSE)</f>
        <v>213</v>
      </c>
      <c r="P73">
        <f>IF(G73="экспл",0,IF(G73="импл_",VLOOKUP(J73,quest_импл!$A$1:$J$129,7,FALSE),0))</f>
        <v>272</v>
      </c>
      <c r="Q73" t="str">
        <f>IF(G73="экспл",0,IF(G73="импл_",VLOOKUP(J73,quest_импл!$A$1:$J$129,8,FALSE),0))</f>
        <v>sound\\Imeet_li_shipi.wav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2059</v>
      </c>
      <c r="AD73" t="str">
        <f t="shared" ca="1" si="30"/>
        <v>pics\\Tomat_3.jpg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6"/>
        <v>pics\\Tomat_3.jpg</v>
      </c>
      <c r="AI73" t="s">
        <v>74</v>
      </c>
      <c r="AO73">
        <f t="shared" ca="1" si="31"/>
        <v>6.2710698314475843E-2</v>
      </c>
      <c r="AP73" t="str">
        <f t="shared" ca="1" si="32"/>
        <v>pics\\Tomat_3.jpg</v>
      </c>
      <c r="AR73" t="str">
        <f t="shared" si="33"/>
        <v/>
      </c>
      <c r="AS73" t="str">
        <f t="shared" ca="1" si="34"/>
        <v>pics\\Tomat_3.jpg</v>
      </c>
      <c r="AT73">
        <f t="shared" ca="1" si="27"/>
        <v>1.5722381708873745E-2</v>
      </c>
      <c r="AU73" t="s">
        <v>697</v>
      </c>
      <c r="AV73" t="str">
        <f t="shared" ca="1" si="28"/>
        <v>sound\\Redkiy_plod.wav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_Имеет_ли_шипы_</v>
      </c>
      <c r="BB73" t="str">
        <f t="shared" si="29"/>
        <v>_Имеет_ли_шипы_XXXXX?</v>
      </c>
      <c r="BD73" cm="1">
        <f t="array" aca="1" ref="BD73" ca="1">INDEX(L73:L80,(RANK(AT9,$AT$2:$AT$9)))</f>
        <v>2139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VLOOKUP(B74,audio_list_stym!$A$3:$BP$18,47,FALSE)</f>
        <v>17</v>
      </c>
      <c r="F74" t="str">
        <f>VLOOKUP(E74,metki!$A$2:$B$9,2,FALSE)</f>
        <v>экспл_новые_без_названия</v>
      </c>
      <c r="G74" t="str">
        <f t="shared" si="24"/>
        <v>экспл</v>
      </c>
      <c r="H74" t="str">
        <f>VLOOKUP(B74,audio_list_stym!$A$3:$AJ$18,15,FALSE)</f>
        <v>Tamanid</v>
      </c>
      <c r="I74" t="s">
        <v>688</v>
      </c>
      <c r="J74" t="str">
        <f t="shared" si="25"/>
        <v>Tamanid_1</v>
      </c>
      <c r="L74">
        <f>VLOOKUP(J74,total_visual_stym!$A$2:$D$129,2,FALSE)</f>
        <v>2137</v>
      </c>
      <c r="M74" t="str">
        <f>VLOOKUP(J74,total_visual_stym!$A$2:$D$129,3,FALSE)</f>
        <v>pics\\Tamanid_1.jpg</v>
      </c>
      <c r="N74">
        <f>VLOOKUP(J74,total_visual_stym!$A$1:$D$129,4,FALSE)</f>
        <v>214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145</v>
      </c>
      <c r="Z74" t="str">
        <f>IF(G74="экспл",VLOOKUP(J74,quest_экспл!$A$1:$N$129,12,FALSE),IF(G74="импл_",0,0))</f>
        <v>sound\\On_krasnovatiy.wav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2178</v>
      </c>
      <c r="AD74" t="str">
        <f t="shared" ca="1" si="30"/>
        <v>pics\\dis34.jpg</v>
      </c>
      <c r="AE74" s="22" t="str">
        <f t="array" aca="1" ref="AE74" ca="1">IF(G74="экспл",INDEX(total_visual_stym!$C$146:$C$209,(RANK(total_visual_stym!E154,total_visual_stym!$E$146:$E$209))),0)</f>
        <v>pics\\dis34.jpg</v>
      </c>
      <c r="AF74" s="22" t="str">
        <f t="shared" si="26"/>
        <v/>
      </c>
      <c r="AI74" t="s">
        <v>76</v>
      </c>
      <c r="AO74">
        <f t="shared" ca="1" si="31"/>
        <v>0.4953703875130836</v>
      </c>
      <c r="AP74" t="str">
        <f t="shared" ca="1" si="32"/>
        <v>pics\\Limon_2.jpg</v>
      </c>
      <c r="AR74" t="str">
        <f>IF(AH74="sound\\Ogorod",AP2,"")</f>
        <v/>
      </c>
      <c r="AS74" t="str">
        <f>IF(G74="импл_",AP74,"")</f>
        <v/>
      </c>
      <c r="AT74">
        <f t="shared" ca="1" si="27"/>
        <v>5.9223366167119318E-2</v>
      </c>
      <c r="AU74" t="s">
        <v>697</v>
      </c>
      <c r="AV74" t="str">
        <f t="shared" ca="1" si="28"/>
        <v>sound\\Redkiy_plod.wav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_Он_красноватый?</v>
      </c>
      <c r="BA74" t="e">
        <f>VLOOKUP(Q74,audio_list_stym!$B$2:$BQ$299,68,FALSE)</f>
        <v>#N/A</v>
      </c>
      <c r="BB74" t="str">
        <f t="shared" si="29"/>
        <v>На_экране_XXXXX._Он_красноватый?</v>
      </c>
      <c r="BC74">
        <f>A74</f>
        <v>1210</v>
      </c>
      <c r="BD74" cm="1">
        <f t="array" aca="1" ref="BD74" ca="1">INDEX($L$74:$L$81,(RANK(AT2,$AT$2:$AT$9)))</f>
        <v>2139</v>
      </c>
      <c r="BE74" cm="1">
        <f t="array" aca="1" ref="BE74" ca="1">INDEX(BD66:BD73,(RANK(AT3,$AT$2:$AT$9)))</f>
        <v>2139</v>
      </c>
      <c r="BF74" cm="1">
        <f t="array" aca="1" ref="BF74" ca="1">INDEX(BD82:BD105,(RANK(AT3,$AT$2:$AT$17)))</f>
        <v>2068</v>
      </c>
      <c r="BG74" cm="1">
        <f t="array" aca="1" ref="BG74" ca="1">INDEX(BD106:BD129,(RANK(AT3,$AT$2:$AT$9)))</f>
        <v>2084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VLOOKUP(B75,audio_list_stym!$A$3:$BP$18,47,FALSE)</f>
        <v>17</v>
      </c>
      <c r="F75" t="str">
        <f>VLOOKUP(E75,metki!$A$2:$B$9,2,FALSE)</f>
        <v>экспл_новые_без_названия</v>
      </c>
      <c r="G75" t="str">
        <f t="shared" si="24"/>
        <v>экспл</v>
      </c>
      <c r="H75" t="str">
        <f>VLOOKUP(B75,audio_list_stym!$A$3:$AJ$18,15,FALSE)</f>
        <v>Tamanid</v>
      </c>
      <c r="I75" t="s">
        <v>689</v>
      </c>
      <c r="J75" t="str">
        <f t="shared" si="25"/>
        <v>Tamanid_2</v>
      </c>
      <c r="L75">
        <f>VLOOKUP(J75,total_visual_stym!$A$2:$D$129,2,FALSE)</f>
        <v>2138</v>
      </c>
      <c r="M75" t="str">
        <f>VLOOKUP(J75,total_visual_stym!$A$2:$D$129,3,FALSE)</f>
        <v>pics\\Tamanid_2.jpg</v>
      </c>
      <c r="N75">
        <f>VLOOKUP(J75,total_visual_stym!$A$1:$D$129,4,FALSE)</f>
        <v>214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146</v>
      </c>
      <c r="Z75" t="str">
        <f>IF(G75="экспл",VLOOKUP(J75,quest_экспл!$A$1:$N$129,12,FALSE),IF(G75="импл_",0,0))</f>
        <v>sound\\Izognut_li_on.wav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2175</v>
      </c>
      <c r="AD75" t="str">
        <f t="shared" ref="AD75:AD129" ca="1" si="35">IF(ISTEXT(AE75),AE75,IF(ISTEXT(AF75),AF75,""))</f>
        <v>pics\\dis5.jpg</v>
      </c>
      <c r="AE75" s="22" t="str">
        <f t="array" aca="1" ref="AE75" ca="1">IF(G75="экспл",INDEX(total_visual_stym!$C$146:$C$209,(RANK(total_visual_stym!E155,total_visual_stym!$E$146:$E$209))),0)</f>
        <v>pics\\dis5.jpg</v>
      </c>
      <c r="AF75" s="22" t="str">
        <f t="shared" ref="AF75:AF129" si="36">AS75</f>
        <v/>
      </c>
      <c r="AI75" t="s">
        <v>77</v>
      </c>
      <c r="AO75">
        <f t="shared" ca="1" si="31"/>
        <v>1.8351202326902016E-2</v>
      </c>
      <c r="AP75" t="str">
        <f t="shared" ca="1" si="32"/>
        <v>pics\\Tomat_7.jpg</v>
      </c>
      <c r="AR75" t="str">
        <f t="shared" ref="AR75:AR97" si="37">IF(AH75="sound\\Ogorod",AP3,"")</f>
        <v/>
      </c>
      <c r="AS75" t="str">
        <f t="shared" ref="AS75:AS129" si="38">IF(G75="импл_",AP75,"")</f>
        <v/>
      </c>
      <c r="AT75">
        <f t="shared" ca="1" si="27"/>
        <v>0.79424499777374413</v>
      </c>
      <c r="AU75" t="s">
        <v>697</v>
      </c>
      <c r="AV75" t="str">
        <f t="shared" ca="1" si="28"/>
        <v>sound\\Noviy_plod.wav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_Изогнут_ли_он?</v>
      </c>
      <c r="BA75" t="e">
        <f>VLOOKUP(Q75,audio_list_stym!$B$2:$BQ$299,68,FALSE)</f>
        <v>#N/A</v>
      </c>
      <c r="BB75" t="str">
        <f t="shared" si="29"/>
        <v>Посмотрите,_вот_XXXXX._Изогнут_ли_он?</v>
      </c>
      <c r="BD75" cm="1">
        <f t="array" aca="1" ref="BD75" ca="1">INDEX($L$74:$L$81,(RANK(AT3,$AT$2:$AT$9)))</f>
        <v>2144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VLOOKUP(B76,audio_list_stym!$A$3:$BP$18,47,FALSE)</f>
        <v>17</v>
      </c>
      <c r="F76" t="str">
        <f>VLOOKUP(E76,metki!$A$2:$B$9,2,FALSE)</f>
        <v>экспл_новые_без_названия</v>
      </c>
      <c r="G76" t="str">
        <f t="shared" si="24"/>
        <v>экспл</v>
      </c>
      <c r="H76" t="str">
        <f>VLOOKUP(B76,audio_list_stym!$A$3:$AJ$18,15,FALSE)</f>
        <v>Tamanid</v>
      </c>
      <c r="I76" t="s">
        <v>690</v>
      </c>
      <c r="J76" t="str">
        <f t="shared" si="25"/>
        <v>Tamanid_3</v>
      </c>
      <c r="L76">
        <f>VLOOKUP(J76,total_visual_stym!$A$2:$D$129,2,FALSE)</f>
        <v>2139</v>
      </c>
      <c r="M76" t="str">
        <f>VLOOKUP(J76,total_visual_stym!$A$2:$D$129,3,FALSE)</f>
        <v>pics\\Tamanid_3.jpg</v>
      </c>
      <c r="N76">
        <f>VLOOKUP(J76,total_visual_stym!$A$1:$D$129,4,FALSE)</f>
        <v>214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147</v>
      </c>
      <c r="Z76" t="str">
        <f>IF(G76="экспл",VLOOKUP(J76,quest_экспл!$A$1:$N$129,12,FALSE),IF(G76="импл_",0,0))</f>
        <v>sound\\On_barhatistiy.wav</v>
      </c>
      <c r="AA76" t="str">
        <f>IF(G76="экспл",VLOOKUP(J76,quest_экспл!$A$1:$N$129,14,FALSE),IF(G76="импл_",0,0))</f>
        <v>да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2189</v>
      </c>
      <c r="AD76" t="str">
        <f t="shared" ca="1" si="35"/>
        <v>pics\\dis33.jpg</v>
      </c>
      <c r="AE76" s="22" t="str">
        <f t="array" aca="1" ref="AE76" ca="1">IF(G76="экспл",INDEX(total_visual_stym!$C$146:$C$209,(RANK(total_visual_stym!E156,total_visual_stym!$E$146:$E$209))),0)</f>
        <v>pics\\dis33.jpg</v>
      </c>
      <c r="AF76" s="22" t="str">
        <f t="shared" si="36"/>
        <v/>
      </c>
      <c r="AI76" t="s">
        <v>78</v>
      </c>
      <c r="AO76">
        <f t="shared" ca="1" si="31"/>
        <v>8.4280341226826705E-3</v>
      </c>
      <c r="AP76" t="str">
        <f t="shared" ca="1" si="32"/>
        <v>pics\\Tomat_8.jpg</v>
      </c>
      <c r="AR76" t="str">
        <f t="shared" si="37"/>
        <v/>
      </c>
      <c r="AS76" t="str">
        <f t="shared" si="38"/>
        <v/>
      </c>
      <c r="AT76">
        <f t="shared" ca="1" si="27"/>
        <v>0.82793665557910567</v>
      </c>
      <c r="AU76" t="s">
        <v>697</v>
      </c>
      <c r="AV76" t="str">
        <f t="shared" ca="1" si="28"/>
        <v>sound\\Noviy_plod.wav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_Он_бархатистый?</v>
      </c>
      <c r="BA76" t="e">
        <f>VLOOKUP(Q76,audio_list_stym!$B$2:$BQ$299,68,FALSE)</f>
        <v>#N/A</v>
      </c>
      <c r="BB76" t="str">
        <f t="shared" si="29"/>
        <v>Вот_XXXXX._Он_бархатистый?</v>
      </c>
      <c r="BD76" cm="1">
        <f t="array" aca="1" ref="BD76" ca="1">INDEX($L$74:$L$81,(RANK(AT4,$AT$2:$AT$9)))</f>
        <v>2142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VLOOKUP(B77,audio_list_stym!$A$3:$BP$18,47,FALSE)</f>
        <v>17</v>
      </c>
      <c r="F77" t="str">
        <f>VLOOKUP(E77,metki!$A$2:$B$9,2,FALSE)</f>
        <v>экспл_новые_без_названия</v>
      </c>
      <c r="G77" t="str">
        <f t="shared" si="24"/>
        <v>экспл</v>
      </c>
      <c r="H77" t="str">
        <f>VLOOKUP(B77,audio_list_stym!$A$3:$AJ$18,15,FALSE)</f>
        <v>Tamanid</v>
      </c>
      <c r="I77" t="s">
        <v>691</v>
      </c>
      <c r="J77" t="str">
        <f t="shared" si="25"/>
        <v>Tamanid_4</v>
      </c>
      <c r="L77">
        <f>VLOOKUP(J77,total_visual_stym!$A$2:$D$129,2,FALSE)</f>
        <v>2140</v>
      </c>
      <c r="M77" t="str">
        <f>VLOOKUP(J77,total_visual_stym!$A$2:$D$129,3,FALSE)</f>
        <v>pics\\Tamanid_4.jpg</v>
      </c>
      <c r="N77">
        <f>VLOOKUP(J77,total_visual_stym!$A$1:$D$129,4,FALSE)</f>
        <v>214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148</v>
      </c>
      <c r="Z77" t="str">
        <f>IF(G77="экспл",VLOOKUP(J77,quest_экспл!$A$1:$N$129,12,FALSE),IF(G77="импл_",0,0))</f>
        <v>sound\\Odnotonniy_li_on.wav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2221</v>
      </c>
      <c r="AD77" t="str">
        <f t="shared" ca="1" si="35"/>
        <v>pics\\dis28.jpg</v>
      </c>
      <c r="AE77" s="22" t="str">
        <f t="array" aca="1" ref="AE77" ca="1">IF(G77="экспл",INDEX(total_visual_stym!$C$146:$C$209,(RANK(total_visual_stym!E157,total_visual_stym!$E$146:$E$209))),0)</f>
        <v>pics\\dis28.jpg</v>
      </c>
      <c r="AF77" s="22" t="str">
        <f t="shared" si="36"/>
        <v/>
      </c>
      <c r="AI77" t="s">
        <v>79</v>
      </c>
      <c r="AO77">
        <f t="shared" ca="1" si="31"/>
        <v>0.41262279815321212</v>
      </c>
      <c r="AP77" t="str">
        <f t="shared" ca="1" si="32"/>
        <v>pics\\Limon_5.jpg</v>
      </c>
      <c r="AR77" t="str">
        <f t="shared" si="37"/>
        <v/>
      </c>
      <c r="AS77" t="str">
        <f t="shared" si="38"/>
        <v/>
      </c>
      <c r="AT77">
        <f t="shared" ca="1" si="27"/>
        <v>0.68759029237534075</v>
      </c>
      <c r="AU77" t="s">
        <v>697</v>
      </c>
      <c r="AV77" t="str">
        <f t="shared" ca="1" si="28"/>
        <v>sound\\Noviy_plod.wav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_Однотонный_ли_он?</v>
      </c>
      <c r="BA77" t="e">
        <f>VLOOKUP(Q77,audio_list_stym!$B$2:$BQ$299,68,FALSE)</f>
        <v>#N/A</v>
      </c>
      <c r="BB77" t="str">
        <f t="shared" si="29"/>
        <v>Это_XXXXX._Однотонный_ли_он?</v>
      </c>
      <c r="BD77" cm="1">
        <f t="array" aca="1" ref="BD77" ca="1">INDEX($L$74:$L$81,(RANK(AT5,$AT$2:$AT$9)))</f>
        <v>2137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VLOOKUP(B78,audio_list_stym!$A$3:$BP$18,47,FALSE)</f>
        <v>17</v>
      </c>
      <c r="F78" t="str">
        <f>VLOOKUP(E78,metki!$A$2:$B$9,2,FALSE)</f>
        <v>экспл_новые_без_названия</v>
      </c>
      <c r="G78" t="str">
        <f t="shared" si="24"/>
        <v>экспл</v>
      </c>
      <c r="H78" t="str">
        <f>VLOOKUP(B78,audio_list_stym!$A$3:$AJ$18,15,FALSE)</f>
        <v>Tamanid</v>
      </c>
      <c r="I78" t="s">
        <v>692</v>
      </c>
      <c r="J78" t="str">
        <f t="shared" si="25"/>
        <v>Tamanid_5</v>
      </c>
      <c r="L78">
        <f>VLOOKUP(J78,total_visual_stym!$A$2:$D$129,2,FALSE)</f>
        <v>2141</v>
      </c>
      <c r="M78" t="str">
        <f>VLOOKUP(J78,total_visual_stym!$A$2:$D$129,3,FALSE)</f>
        <v>pics\\Tamanid_5.jpg</v>
      </c>
      <c r="N78">
        <f>VLOOKUP(J78,total_visual_stym!$A$1:$D$129,4,FALSE)</f>
        <v>214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149</v>
      </c>
      <c r="Z78" t="str">
        <f>IF(G78="экспл",VLOOKUP(J78,quest_экспл!$A$1:$N$129,12,FALSE),IF(G78="импл_",0,0))</f>
        <v>sound\\On_prozrachniy.wav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2176</v>
      </c>
      <c r="AD78" t="str">
        <f t="shared" ca="1" si="35"/>
        <v>pics\\dis21.jpg</v>
      </c>
      <c r="AE78" s="22" t="str">
        <f t="array" aca="1" ref="AE78" ca="1">IF(G78="экспл",INDEX(total_visual_stym!$C$146:$C$209,(RANK(total_visual_stym!E158,total_visual_stym!$E$146:$E$209))),0)</f>
        <v>pics\\dis21.jpg</v>
      </c>
      <c r="AF78" s="22" t="str">
        <f t="shared" si="36"/>
        <v/>
      </c>
      <c r="AI78" t="s">
        <v>80</v>
      </c>
      <c r="AO78">
        <f t="shared" ca="1" si="31"/>
        <v>0.11994544813810271</v>
      </c>
      <c r="AP78" t="str">
        <f t="shared" ca="1" si="32"/>
        <v>pics\\Tomat_1.jpg</v>
      </c>
      <c r="AR78" t="str">
        <f t="shared" si="37"/>
        <v/>
      </c>
      <c r="AS78" t="str">
        <f t="shared" si="38"/>
        <v/>
      </c>
      <c r="AT78">
        <f t="shared" ca="1" si="27"/>
        <v>0.32365144473517182</v>
      </c>
      <c r="AU78" t="s">
        <v>697</v>
      </c>
      <c r="AV78" t="str">
        <f t="shared" ca="1" si="28"/>
        <v>sound\\Redkiy_plod.wav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_Он_прозрачный?</v>
      </c>
      <c r="BA78" t="e">
        <f>VLOOKUP(Q78,audio_list_stym!$B$2:$BQ$299,68,FALSE)</f>
        <v>#N/A</v>
      </c>
      <c r="BB78" t="str">
        <f t="shared" si="29"/>
        <v>На_картинке_XXXXX._Он_прозрачный?</v>
      </c>
      <c r="BD78" cm="1">
        <f t="array" aca="1" ref="BD78" ca="1">INDEX($L$74:$L$81,(RANK(AT6,$AT$2:$AT$9)))</f>
        <v>2141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VLOOKUP(B79,audio_list_stym!$A$3:$BP$18,47,FALSE)</f>
        <v>17</v>
      </c>
      <c r="F79" t="str">
        <f>VLOOKUP(E79,metki!$A$2:$B$9,2,FALSE)</f>
        <v>экспл_новые_без_названия</v>
      </c>
      <c r="G79" t="str">
        <f t="shared" si="24"/>
        <v>экспл</v>
      </c>
      <c r="H79" t="str">
        <f>VLOOKUP(B79,audio_list_stym!$A$3:$AJ$18,15,FALSE)</f>
        <v>Tamanid</v>
      </c>
      <c r="I79" t="s">
        <v>693</v>
      </c>
      <c r="J79" t="str">
        <f t="shared" si="25"/>
        <v>Tamanid_6</v>
      </c>
      <c r="L79">
        <f>VLOOKUP(J79,total_visual_stym!$A$2:$D$129,2,FALSE)</f>
        <v>2142</v>
      </c>
      <c r="M79" t="str">
        <f>VLOOKUP(J79,total_visual_stym!$A$2:$D$129,3,FALSE)</f>
        <v>pics\\Tamanid_6.jpg</v>
      </c>
      <c r="N79">
        <f>VLOOKUP(J79,total_visual_stym!$A$1:$D$129,4,FALSE)</f>
        <v>214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150</v>
      </c>
      <c r="Z79" t="str">
        <f>IF(G79="экспл",VLOOKUP(J79,quest_экспл!$A$1:$N$129,12,FALSE),IF(G79="импл_",0,0))</f>
        <v>sound\\On_izmelchen.wav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2205</v>
      </c>
      <c r="AD79" t="str">
        <f t="shared" ca="1" si="35"/>
        <v>pics\\dis46.jpg</v>
      </c>
      <c r="AE79" s="22" t="str">
        <f t="array" aca="1" ref="AE79" ca="1">IF(G79="экспл",INDEX(total_visual_stym!$C$146:$C$209,(RANK(total_visual_stym!E159,total_visual_stym!$E$146:$E$209))),0)</f>
        <v>pics\\dis46.jpg</v>
      </c>
      <c r="AF79" s="22" t="str">
        <f t="shared" si="36"/>
        <v/>
      </c>
      <c r="AI79" t="s">
        <v>81</v>
      </c>
      <c r="AO79">
        <f t="shared" ca="1" si="31"/>
        <v>0.25164635025522686</v>
      </c>
      <c r="AP79" t="str">
        <f t="shared" ca="1" si="32"/>
        <v>pics\\Redis_1.jpg</v>
      </c>
      <c r="AR79" t="str">
        <f t="shared" si="37"/>
        <v/>
      </c>
      <c r="AS79" t="str">
        <f t="shared" si="38"/>
        <v/>
      </c>
      <c r="AT79">
        <f t="shared" ca="1" si="27"/>
        <v>0.76621717647509757</v>
      </c>
      <c r="AU79" t="s">
        <v>697</v>
      </c>
      <c r="AV79" t="str">
        <f t="shared" ca="1" si="28"/>
        <v>sound\\Noviy_plod.wav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_Он_измельчен?</v>
      </c>
      <c r="BA79" t="e">
        <f>VLOOKUP(Q79,audio_list_stym!$B$2:$BQ$299,68,FALSE)</f>
        <v>#N/A</v>
      </c>
      <c r="BB79" t="str">
        <f t="shared" si="29"/>
        <v>На_мониторе_XXXXX._Он_измельчен?</v>
      </c>
      <c r="BD79" cm="1">
        <f t="array" aca="1" ref="BD79" ca="1">INDEX($L$74:$L$81,(RANK(AT7,$AT$2:$AT$9)))</f>
        <v>2143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VLOOKUP(B80,audio_list_stym!$A$3:$BP$18,47,FALSE)</f>
        <v>17</v>
      </c>
      <c r="F80" t="str">
        <f>VLOOKUP(E80,metki!$A$2:$B$9,2,FALSE)</f>
        <v>экспл_новые_без_названия</v>
      </c>
      <c r="G80" t="str">
        <f t="shared" si="24"/>
        <v>экспл</v>
      </c>
      <c r="H80" t="str">
        <f>VLOOKUP(B80,audio_list_stym!$A$3:$AJ$18,15,FALSE)</f>
        <v>Tamanid</v>
      </c>
      <c r="I80" t="s">
        <v>694</v>
      </c>
      <c r="J80" t="str">
        <f t="shared" si="25"/>
        <v>Tamanid_7</v>
      </c>
      <c r="L80">
        <f>VLOOKUP(J80,total_visual_stym!$A$2:$D$129,2,FALSE)</f>
        <v>2143</v>
      </c>
      <c r="M80" t="str">
        <f>VLOOKUP(J80,total_visual_stym!$A$2:$D$129,3,FALSE)</f>
        <v>pics\\Tamanid_7.jpg</v>
      </c>
      <c r="N80">
        <f>VLOOKUP(J80,total_visual_stym!$A$1:$D$129,4,FALSE)</f>
        <v>214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151</v>
      </c>
      <c r="Z80" t="str">
        <f>IF(G80="экспл",VLOOKUP(J80,quest_экспл!$A$1:$N$129,12,FALSE),IF(G80="импл_",0,0))</f>
        <v>sound\\Cvetushiy_li_on.wav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2190</v>
      </c>
      <c r="AD80" t="str">
        <f t="shared" ca="1" si="35"/>
        <v>pics\\dis27.jpg</v>
      </c>
      <c r="AE80" s="22" t="str">
        <f t="array" aca="1" ref="AE80" ca="1">IF(G80="экспл",INDEX(total_visual_stym!$C$146:$C$209,(RANK(total_visual_stym!E160,total_visual_stym!$E$146:$E$209))),0)</f>
        <v>pics\\dis27.jpg</v>
      </c>
      <c r="AF80" s="22" t="str">
        <f t="shared" si="36"/>
        <v/>
      </c>
      <c r="AI80" t="s">
        <v>82</v>
      </c>
      <c r="AO80">
        <f t="shared" ca="1" si="31"/>
        <v>0.22317815759694715</v>
      </c>
      <c r="AP80" t="str">
        <f t="shared" ca="1" si="32"/>
        <v>pics\\Redis_2.jpg</v>
      </c>
      <c r="AR80" t="str">
        <f t="shared" si="37"/>
        <v/>
      </c>
      <c r="AS80" t="str">
        <f t="shared" si="38"/>
        <v/>
      </c>
      <c r="AT80">
        <f t="shared" ca="1" si="27"/>
        <v>0.76818984811799373</v>
      </c>
      <c r="AU80" t="s">
        <v>697</v>
      </c>
      <c r="AV80" t="str">
        <f t="shared" ca="1" si="28"/>
        <v>sound\\Noviy_plod.wav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_Цветущий_ли_он?</v>
      </c>
      <c r="BA80" t="e">
        <f>VLOOKUP(Q80,audio_list_stym!$B$2:$BQ$299,68,FALSE)</f>
        <v>#N/A</v>
      </c>
      <c r="BB80" t="str">
        <f t="shared" si="29"/>
        <v>Перед_Вами_XXXXX._Цветущий_ли_он?</v>
      </c>
      <c r="BD80" cm="1">
        <f t="array" aca="1" ref="BD80" ca="1">INDEX($L$74:$L$81,(RANK(AT8,$AT$2:$AT$9)))</f>
        <v>2138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VLOOKUP(B81,audio_list_stym!$A$3:$BP$18,47,FALSE)</f>
        <v>17</v>
      </c>
      <c r="F81" t="str">
        <f>VLOOKUP(E81,metki!$A$2:$B$9,2,FALSE)</f>
        <v>экспл_новые_без_названия</v>
      </c>
      <c r="G81" t="str">
        <f t="shared" si="24"/>
        <v>экспл</v>
      </c>
      <c r="H81" t="str">
        <f>VLOOKUP(B81,audio_list_stym!$A$3:$AJ$18,15,FALSE)</f>
        <v>Tamanid</v>
      </c>
      <c r="I81" t="s">
        <v>695</v>
      </c>
      <c r="J81" t="str">
        <f t="shared" si="25"/>
        <v>Tamanid_8</v>
      </c>
      <c r="L81">
        <f>VLOOKUP(J81,total_visual_stym!$A$2:$D$129,2,FALSE)</f>
        <v>2144</v>
      </c>
      <c r="M81" t="str">
        <f>VLOOKUP(J81,total_visual_stym!$A$2:$D$129,3,FALSE)</f>
        <v>pics\\Tamanid_8.jpg</v>
      </c>
      <c r="N81">
        <f>VLOOKUP(J81,total_visual_stym!$A$1:$D$129,4,FALSE)</f>
        <v>214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152</v>
      </c>
      <c r="Z81" t="str">
        <f>IF(G81="экспл",VLOOKUP(J81,quest_экспл!$A$1:$N$129,12,FALSE),IF(G81="импл_",0,0))</f>
        <v>sound\\Skruchen_li_on.wav</v>
      </c>
      <c r="AA81" t="str">
        <f>IF(G81="экспл",VLOOKUP(J81,quest_экспл!$A$1:$N$129,14,FALSE),IF(G81="импл_",0,0))</f>
        <v>да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2230</v>
      </c>
      <c r="AD81" t="str">
        <f t="shared" ca="1" si="35"/>
        <v>pics\\dis8.jpg</v>
      </c>
      <c r="AE81" s="22" t="str">
        <f t="array" aca="1" ref="AE81" ca="1">IF(G81="экспл",INDEX(total_visual_stym!$C$146:$C$209,(RANK(total_visual_stym!E161,total_visual_stym!$E$146:$E$209))),0)</f>
        <v>pics\\dis8.jpg</v>
      </c>
      <c r="AF81" s="22" t="str">
        <f t="shared" si="36"/>
        <v/>
      </c>
      <c r="AI81" t="s">
        <v>83</v>
      </c>
      <c r="AO81">
        <f t="shared" ca="1" si="31"/>
        <v>0.7264377103639621</v>
      </c>
      <c r="AP81" t="str">
        <f t="shared" ca="1" si="32"/>
        <v>pics\\Finik_8.jpg</v>
      </c>
      <c r="AR81" t="str">
        <f t="shared" si="37"/>
        <v/>
      </c>
      <c r="AS81" t="str">
        <f t="shared" si="38"/>
        <v/>
      </c>
      <c r="AT81">
        <f t="shared" ca="1" si="27"/>
        <v>0.69969410012312783</v>
      </c>
      <c r="AU81" t="s">
        <v>697</v>
      </c>
      <c r="AV81" t="str">
        <f t="shared" ca="1" si="28"/>
        <v>sound\\Noviy_plod.wav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_Скручен_ли_он?</v>
      </c>
      <c r="BA81" t="e">
        <f>VLOOKUP(Q81,audio_list_stym!$B$2:$BQ$299,68,FALSE)</f>
        <v>#N/A</v>
      </c>
      <c r="BB81" t="str">
        <f t="shared" si="29"/>
        <v>Вы_видите_XXXXX._Скручен_ли_он?</v>
      </c>
      <c r="BD81" cm="1">
        <f t="array" aca="1" ref="BD81" ca="1">INDEX($L$74:$L$81,(RANK(AT9,$AT$2:$AT$9)))</f>
        <v>2140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VLOOKUP(B82,audio_list_stym!$A$3:$BP$18,47,FALSE)</f>
        <v>14</v>
      </c>
      <c r="F82" t="str">
        <f>VLOOKUP(E82,metki!$A$2:$B$9,2,FALSE)</f>
        <v>импл_новые_с_названием</v>
      </c>
      <c r="G82" t="str">
        <f t="shared" si="24"/>
        <v>импл_</v>
      </c>
      <c r="H82" t="str">
        <f>VLOOKUP(B82,audio_list_stym!$A$3:$AJ$18,15,FALSE)</f>
        <v>ZF</v>
      </c>
      <c r="I82" t="s">
        <v>688</v>
      </c>
      <c r="J82" t="str">
        <f t="shared" si="25"/>
        <v>ZF_1</v>
      </c>
      <c r="L82">
        <f>VLOOKUP(J82,total_visual_stym!$A$2:$D$129,2,FALSE)</f>
        <v>2145</v>
      </c>
      <c r="M82" t="str">
        <f>VLOOKUP(J82,total_visual_stym!$A$2:$D$129,3,FALSE)</f>
        <v>pics\\ZF_1.jpg</v>
      </c>
      <c r="N82">
        <f>VLOOKUP(J82,total_visual_stym!$A$1:$D$129,4,FALSE)</f>
        <v>215</v>
      </c>
      <c r="P82">
        <f>IF(G82="экспл",0,IF(G82="импл_",VLOOKUP(J82,quest_импл!$A$1:$J$129,7,FALSE),0))</f>
        <v>281</v>
      </c>
      <c r="Q82" t="str">
        <f>IF(G82="экспл",0,IF(G82="импл_",VLOOKUP(J82,quest_импл!$A$1:$J$129,8,FALSE),0))</f>
        <v>sound\\S_chashuykami_li.wav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2021</v>
      </c>
      <c r="AD82" t="str">
        <f t="shared" ca="1" si="35"/>
        <v>pics\\Goroh_5.jpg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6"/>
        <v>pics\\Goroh_5.jpg</v>
      </c>
      <c r="AI82" t="s">
        <v>84</v>
      </c>
      <c r="AO82">
        <f t="shared" ca="1" si="31"/>
        <v>0.68854688676028553</v>
      </c>
      <c r="AP82" t="str">
        <f t="shared" ca="1" si="32"/>
        <v>pics\\Goroh_5.jpg</v>
      </c>
      <c r="AR82" t="str">
        <f t="shared" si="37"/>
        <v/>
      </c>
      <c r="AS82" t="str">
        <f t="shared" ca="1" si="38"/>
        <v>pics\\Goroh_5.jpg</v>
      </c>
      <c r="AT82">
        <f t="shared" ca="1" si="27"/>
        <v>0.51902327022309591</v>
      </c>
      <c r="AU82" t="s">
        <v>697</v>
      </c>
      <c r="AV82" t="str">
        <f t="shared" ca="1" si="28"/>
        <v>sound\\Noviy_plod.wav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_С_чешуйками_ли_</v>
      </c>
      <c r="BB82" t="str">
        <f t="shared" si="29"/>
        <v>_С_чешуйками_ли_ЛИРОХ?</v>
      </c>
      <c r="BC82">
        <f>A82</f>
        <v>1211</v>
      </c>
      <c r="BD82" cm="1">
        <f t="array" aca="1" ref="BD82" ca="1">INDEX($L$82:$L$89,(RANK(AT2,$AT$2:$AT$9)))</f>
        <v>2147</v>
      </c>
      <c r="BE82" cm="1">
        <f t="array" aca="1" ref="BE82" ca="1">INDEX(BD66:BD81,(RANK(AT4,$AT$2:$AT$17)))</f>
        <v>2137</v>
      </c>
      <c r="BF82" cm="1">
        <f t="array" aca="1" ref="BF82" ca="1">INDEX(BD90:BD105,(RANK(AT4,$AT$2:$AT$17)))</f>
        <v>2073</v>
      </c>
      <c r="BG82" cm="1">
        <f t="array" aca="1" ref="BG82" ca="1">INDEX(BD106:BD129,(RANK(AT4,$AT$2:$AT$9)))</f>
        <v>2087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VLOOKUP(B83,audio_list_stym!$A$3:$BP$18,47,FALSE)</f>
        <v>14</v>
      </c>
      <c r="F83" t="str">
        <f>VLOOKUP(E83,metki!$A$2:$B$9,2,FALSE)</f>
        <v>импл_новые_с_названием</v>
      </c>
      <c r="G83" t="str">
        <f t="shared" si="24"/>
        <v>импл_</v>
      </c>
      <c r="H83" t="str">
        <f>VLOOKUP(B83,audio_list_stym!$A$3:$AJ$18,15,FALSE)</f>
        <v>ZF</v>
      </c>
      <c r="I83" t="s">
        <v>689</v>
      </c>
      <c r="J83" t="str">
        <f t="shared" si="25"/>
        <v>ZF_2</v>
      </c>
      <c r="L83">
        <f>VLOOKUP(J83,total_visual_stym!$A$2:$D$129,2,FALSE)</f>
        <v>2146</v>
      </c>
      <c r="M83" t="str">
        <f>VLOOKUP(J83,total_visual_stym!$A$2:$D$129,3,FALSE)</f>
        <v>pics\\ZF_2.jpg</v>
      </c>
      <c r="N83">
        <f>VLOOKUP(J83,total_visual_stym!$A$1:$D$129,4,FALSE)</f>
        <v>215</v>
      </c>
      <c r="P83">
        <f>IF(G83="экспл",0,IF(G83="импл_",VLOOKUP(J83,quest_импл!$A$1:$J$129,7,FALSE),0))</f>
        <v>282</v>
      </c>
      <c r="Q83" t="str">
        <f>IF(G83="экспл",0,IF(G83="импл_",VLOOKUP(J83,quest_импл!$A$1:$J$129,8,FALSE),0))</f>
        <v>sound\\Rozoviy_li.wav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нет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2042</v>
      </c>
      <c r="AD83" t="str">
        <f t="shared" ca="1" si="35"/>
        <v>pics\\Peper_2.jpg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6"/>
        <v>pics\\Peper_2.jpg</v>
      </c>
      <c r="AI83" t="s">
        <v>85</v>
      </c>
      <c r="AO83">
        <f t="shared" ca="1" si="31"/>
        <v>0.31307633105998567</v>
      </c>
      <c r="AP83" t="str">
        <f t="shared" ca="1" si="32"/>
        <v>pics\\Peper_2.jpg</v>
      </c>
      <c r="AR83" t="str">
        <f t="shared" si="37"/>
        <v/>
      </c>
      <c r="AS83" t="str">
        <f t="shared" ca="1" si="38"/>
        <v>pics\\Peper_2.jpg</v>
      </c>
      <c r="AT83">
        <f t="shared" ca="1" si="27"/>
        <v>0.46737525125187185</v>
      </c>
      <c r="AU83" t="s">
        <v>697</v>
      </c>
      <c r="AV83" t="str">
        <f t="shared" ca="1" si="28"/>
        <v>sound\\Redkiy_plod.wav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_Розовый_ли_</v>
      </c>
      <c r="BB83" t="str">
        <f t="shared" si="29"/>
        <v>_Розовый_ли_ЛИРОХ?</v>
      </c>
      <c r="BD83" cm="1">
        <f t="array" aca="1" ref="BD83" ca="1">INDEX($L$82:$L$89,(RANK(AT3,$AT$2:$AT$9)))</f>
        <v>2152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VLOOKUP(B84,audio_list_stym!$A$3:$BP$18,47,FALSE)</f>
        <v>14</v>
      </c>
      <c r="F84" t="str">
        <f>VLOOKUP(E84,metki!$A$2:$B$9,2,FALSE)</f>
        <v>импл_новые_с_названием</v>
      </c>
      <c r="G84" t="str">
        <f t="shared" si="24"/>
        <v>импл_</v>
      </c>
      <c r="H84" t="str">
        <f>VLOOKUP(B84,audio_list_stym!$A$3:$AJ$18,15,FALSE)</f>
        <v>ZF</v>
      </c>
      <c r="I84" t="s">
        <v>690</v>
      </c>
      <c r="J84" t="str">
        <f t="shared" si="25"/>
        <v>ZF_3</v>
      </c>
      <c r="L84">
        <f>VLOOKUP(J84,total_visual_stym!$A$2:$D$129,2,FALSE)</f>
        <v>2147</v>
      </c>
      <c r="M84" t="str">
        <f>VLOOKUP(J84,total_visual_stym!$A$2:$D$129,3,FALSE)</f>
        <v>pics\\ZF_3.jpg</v>
      </c>
      <c r="N84">
        <f>VLOOKUP(J84,total_visual_stym!$A$1:$D$129,4,FALSE)</f>
        <v>215</v>
      </c>
      <c r="P84">
        <f>IF(G84="экспл",0,IF(G84="импл_",VLOOKUP(J84,quest_импл!$A$1:$J$129,7,FALSE),0))</f>
        <v>283</v>
      </c>
      <c r="Q84" t="str">
        <f>IF(G84="экспл",0,IF(G84="импл_",VLOOKUP(J84,quest_импл!$A$1:$J$129,8,FALSE),0))</f>
        <v>sound\\Tonkiy_li.wav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2011</v>
      </c>
      <c r="AD84" t="str">
        <f t="shared" ca="1" si="35"/>
        <v>pics\\Finik_3.jpg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6"/>
        <v>pics\\Finik_3.jpg</v>
      </c>
      <c r="AI84" t="s">
        <v>94</v>
      </c>
      <c r="AO84">
        <f t="shared" ca="1" si="31"/>
        <v>0.80603381869112534</v>
      </c>
      <c r="AP84" t="str">
        <f t="shared" ca="1" si="32"/>
        <v>pics\\Finik_3.jpg</v>
      </c>
      <c r="AR84" t="str">
        <f t="shared" si="37"/>
        <v/>
      </c>
      <c r="AS84" t="str">
        <f t="shared" ca="1" si="38"/>
        <v>pics\\Finik_3.jpg</v>
      </c>
      <c r="AT84">
        <f t="shared" ca="1" si="27"/>
        <v>0.27378494831875999</v>
      </c>
      <c r="AU84" t="s">
        <v>697</v>
      </c>
      <c r="AV84" t="str">
        <f t="shared" ca="1" si="28"/>
        <v>sound\\Redkiy_plod.wav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_Тонкий_ли_</v>
      </c>
      <c r="BB84" t="str">
        <f t="shared" si="29"/>
        <v>_Тонкий_ли_ЛИРОХ?</v>
      </c>
      <c r="BD84" cm="1">
        <f t="array" aca="1" ref="BD84" ca="1">INDEX($L$82:$L$89,(RANK(AT4,$AT$2:$AT$9)))</f>
        <v>2150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VLOOKUP(B85,audio_list_stym!$A$3:$BP$18,47,FALSE)</f>
        <v>14</v>
      </c>
      <c r="F85" t="str">
        <f>VLOOKUP(E85,metki!$A$2:$B$9,2,FALSE)</f>
        <v>импл_новые_с_названием</v>
      </c>
      <c r="G85" t="str">
        <f t="shared" si="24"/>
        <v>импл_</v>
      </c>
      <c r="H85" t="str">
        <f>VLOOKUP(B85,audio_list_stym!$A$3:$AJ$18,15,FALSE)</f>
        <v>ZF</v>
      </c>
      <c r="I85" t="s">
        <v>691</v>
      </c>
      <c r="J85" t="str">
        <f t="shared" si="25"/>
        <v>ZF_4</v>
      </c>
      <c r="L85">
        <f>VLOOKUP(J85,total_visual_stym!$A$2:$D$129,2,FALSE)</f>
        <v>2148</v>
      </c>
      <c r="M85" t="str">
        <f>VLOOKUP(J85,total_visual_stym!$A$2:$D$129,3,FALSE)</f>
        <v>pics\\ZF_4.jpg</v>
      </c>
      <c r="N85">
        <f>VLOOKUP(J85,total_visual_stym!$A$1:$D$129,4,FALSE)</f>
        <v>215</v>
      </c>
      <c r="P85">
        <f>IF(G85="экспл",0,IF(G85="импл_",VLOOKUP(J85,quest_импл!$A$1:$J$129,7,FALSE),0))</f>
        <v>284</v>
      </c>
      <c r="Q85" t="str">
        <f>IF(G85="экспл",0,IF(G85="импл_",VLOOKUP(J85,quest_импл!$A$1:$J$129,8,FALSE),0))</f>
        <v>sound\\Celniy_li.wav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2022</v>
      </c>
      <c r="AD85" t="str">
        <f t="shared" ca="1" si="35"/>
        <v>pics\\Goroh_6.jpg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6"/>
        <v>pics\\Goroh_6.jpg</v>
      </c>
      <c r="AI85" t="s">
        <v>95</v>
      </c>
      <c r="AO85">
        <f t="shared" ca="1" si="31"/>
        <v>0.67507098183929837</v>
      </c>
      <c r="AP85" t="str">
        <f t="shared" ca="1" si="32"/>
        <v>pics\\Goroh_6.jpg</v>
      </c>
      <c r="AR85" t="str">
        <f t="shared" si="37"/>
        <v/>
      </c>
      <c r="AS85" t="str">
        <f t="shared" ca="1" si="38"/>
        <v>pics\\Goroh_6.jpg</v>
      </c>
      <c r="AT85">
        <f t="shared" ca="1" si="27"/>
        <v>0.90132047265751902</v>
      </c>
      <c r="AU85" t="s">
        <v>697</v>
      </c>
      <c r="AV85" t="str">
        <f t="shared" ca="1" si="28"/>
        <v>sound\\Noviy_plod.wav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_Цельный_ли_</v>
      </c>
      <c r="BB85" t="str">
        <f t="shared" si="29"/>
        <v>_Цельный_ли_ЛИРОХ?</v>
      </c>
      <c r="BD85" cm="1">
        <f t="array" aca="1" ref="BD85" ca="1">INDEX($L$82:$L$89,(RANK(AT5,$AT$2:$AT$9)))</f>
        <v>2145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VLOOKUP(B86,audio_list_stym!$A$3:$BP$18,47,FALSE)</f>
        <v>14</v>
      </c>
      <c r="F86" t="str">
        <f>VLOOKUP(E86,metki!$A$2:$B$9,2,FALSE)</f>
        <v>импл_новые_с_названием</v>
      </c>
      <c r="G86" t="str">
        <f t="shared" si="24"/>
        <v>импл_</v>
      </c>
      <c r="H86" t="str">
        <f>VLOOKUP(B86,audio_list_stym!$A$3:$AJ$18,15,FALSE)</f>
        <v>ZF</v>
      </c>
      <c r="I86" t="s">
        <v>692</v>
      </c>
      <c r="J86" t="str">
        <f t="shared" si="25"/>
        <v>ZF_5</v>
      </c>
      <c r="L86">
        <f>VLOOKUP(J86,total_visual_stym!$A$2:$D$129,2,FALSE)</f>
        <v>2149</v>
      </c>
      <c r="M86" t="str">
        <f>VLOOKUP(J86,total_visual_stym!$A$2:$D$129,3,FALSE)</f>
        <v>pics\\ZF_5.jpg</v>
      </c>
      <c r="N86">
        <f>VLOOKUP(J86,total_visual_stym!$A$1:$D$129,4,FALSE)</f>
        <v>215</v>
      </c>
      <c r="P86">
        <f>IF(G86="экспл",0,IF(G86="импл_",VLOOKUP(J86,quest_импл!$A$1:$J$129,7,FALSE),0))</f>
        <v>285</v>
      </c>
      <c r="Q86" t="str">
        <f>IF(G86="экспл",0,IF(G86="импл_",VLOOKUP(J86,quest_импл!$A$1:$J$129,8,FALSE),0))</f>
        <v>sound\\Shershaviy_li.wav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2051</v>
      </c>
      <c r="AD86" t="str">
        <f t="shared" ca="1" si="35"/>
        <v>pics\\Redis_3.jpg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6"/>
        <v>pics\\Redis_3.jpg</v>
      </c>
      <c r="AI86" t="s">
        <v>96</v>
      </c>
      <c r="AO86">
        <f t="shared" ca="1" si="31"/>
        <v>0.18333090772665028</v>
      </c>
      <c r="AP86" t="str">
        <f t="shared" ca="1" si="32"/>
        <v>pics\\Redis_3.jpg</v>
      </c>
      <c r="AR86" t="str">
        <f t="shared" si="37"/>
        <v/>
      </c>
      <c r="AS86" t="str">
        <f t="shared" ca="1" si="38"/>
        <v>pics\\Redis_3.jpg</v>
      </c>
      <c r="AT86">
        <f t="shared" ca="1" si="27"/>
        <v>0.18044175145657404</v>
      </c>
      <c r="AU86" t="s">
        <v>697</v>
      </c>
      <c r="AV86" t="str">
        <f t="shared" ca="1" si="28"/>
        <v>sound\\Redkiy_plod.wav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_Шершавый_ли_</v>
      </c>
      <c r="BB86" t="str">
        <f t="shared" si="29"/>
        <v>_Шершавый_ли_ЛИРОХ?</v>
      </c>
      <c r="BD86" cm="1">
        <f t="array" aca="1" ref="BD86" ca="1">INDEX($L$82:$L$89,(RANK(AT6,$AT$2:$AT$9)))</f>
        <v>2149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VLOOKUP(B87,audio_list_stym!$A$3:$BP$18,47,FALSE)</f>
        <v>14</v>
      </c>
      <c r="F87" t="str">
        <f>VLOOKUP(E87,metki!$A$2:$B$9,2,FALSE)</f>
        <v>импл_новые_с_названием</v>
      </c>
      <c r="G87" t="str">
        <f t="shared" si="24"/>
        <v>импл_</v>
      </c>
      <c r="H87" t="str">
        <f>VLOOKUP(B87,audio_list_stym!$A$3:$AJ$18,15,FALSE)</f>
        <v>ZF</v>
      </c>
      <c r="I87" t="s">
        <v>693</v>
      </c>
      <c r="J87" t="str">
        <f t="shared" si="25"/>
        <v>ZF_6</v>
      </c>
      <c r="L87">
        <f>VLOOKUP(J87,total_visual_stym!$A$2:$D$129,2,FALSE)</f>
        <v>2150</v>
      </c>
      <c r="M87" t="str">
        <f>VLOOKUP(J87,total_visual_stym!$A$2:$D$129,3,FALSE)</f>
        <v>pics\\ZF_6.jpg</v>
      </c>
      <c r="N87">
        <f>VLOOKUP(J87,total_visual_stym!$A$1:$D$129,4,FALSE)</f>
        <v>215</v>
      </c>
      <c r="P87">
        <f>IF(G87="экспл",0,IF(G87="импл_",VLOOKUP(J87,quest_импл!$A$1:$J$129,7,FALSE),0))</f>
        <v>286</v>
      </c>
      <c r="Q87" t="str">
        <f>IF(G87="экспл",0,IF(G87="импл_",VLOOKUP(J87,quest_импл!$A$1:$J$129,8,FALSE),0))</f>
        <v>sound\\Zaostryen_li.wav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да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2015</v>
      </c>
      <c r="AD87" t="str">
        <f t="shared" ca="1" si="35"/>
        <v>pics\\Finik_7.jpg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6"/>
        <v>pics\\Finik_7.jpg</v>
      </c>
      <c r="AI87" t="s">
        <v>97</v>
      </c>
      <c r="AO87">
        <f t="shared" ca="1" si="31"/>
        <v>0.74059223130461838</v>
      </c>
      <c r="AP87" t="str">
        <f t="shared" ca="1" si="32"/>
        <v>pics\\Finik_7.jpg</v>
      </c>
      <c r="AR87" t="str">
        <f t="shared" si="37"/>
        <v/>
      </c>
      <c r="AS87" t="str">
        <f t="shared" ca="1" si="38"/>
        <v>pics\\Finik_7.jpg</v>
      </c>
      <c r="AT87">
        <f t="shared" ca="1" si="27"/>
        <v>0.47458564041750673</v>
      </c>
      <c r="AU87" t="s">
        <v>697</v>
      </c>
      <c r="AV87" t="str">
        <f t="shared" ca="1" si="28"/>
        <v>sound\\Redkiy_plod.wav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_Заострен_ли_</v>
      </c>
      <c r="BB87" t="str">
        <f t="shared" si="29"/>
        <v>_Заострен_ли_ЛИРОХ?</v>
      </c>
      <c r="BD87" cm="1">
        <f t="array" aca="1" ref="BD87" ca="1">INDEX($L$82:$L$89,(RANK(AT7,$AT$2:$AT$9)))</f>
        <v>2151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VLOOKUP(B88,audio_list_stym!$A$3:$BP$18,47,FALSE)</f>
        <v>14</v>
      </c>
      <c r="F88" t="str">
        <f>VLOOKUP(E88,metki!$A$2:$B$9,2,FALSE)</f>
        <v>импл_новые_с_названием</v>
      </c>
      <c r="G88" t="str">
        <f t="shared" si="24"/>
        <v>импл_</v>
      </c>
      <c r="H88" t="str">
        <f>VLOOKUP(B88,audio_list_stym!$A$3:$AJ$18,15,FALSE)</f>
        <v>ZF</v>
      </c>
      <c r="I88" t="s">
        <v>694</v>
      </c>
      <c r="J88" t="str">
        <f t="shared" si="25"/>
        <v>ZF_7</v>
      </c>
      <c r="L88">
        <f>VLOOKUP(J88,total_visual_stym!$A$2:$D$129,2,FALSE)</f>
        <v>2151</v>
      </c>
      <c r="M88" t="str">
        <f>VLOOKUP(J88,total_visual_stym!$A$2:$D$129,3,FALSE)</f>
        <v>pics\\ZF_7.jpg</v>
      </c>
      <c r="N88">
        <f>VLOOKUP(J88,total_visual_stym!$A$1:$D$129,4,FALSE)</f>
        <v>215</v>
      </c>
      <c r="P88">
        <f>IF(G88="экспл",0,IF(G88="импл_",VLOOKUP(J88,quest_импл!$A$1:$J$129,7,FALSE),0))</f>
        <v>287</v>
      </c>
      <c r="Q88" t="str">
        <f>IF(G88="экспл",0,IF(G88="импл_",VLOOKUP(J88,quest_импл!$A$1:$J$129,8,FALSE),0))</f>
        <v>sound\\Rassipchatiy_li.wav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2033</v>
      </c>
      <c r="AD88" t="str">
        <f t="shared" ca="1" si="35"/>
        <v>pics\\Limon_1.jpg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6"/>
        <v>pics\\Limon_1.jpg</v>
      </c>
      <c r="AI88" t="s">
        <v>98</v>
      </c>
      <c r="AO88">
        <f t="shared" ca="1" si="31"/>
        <v>0.51473901411081935</v>
      </c>
      <c r="AP88" t="str">
        <f t="shared" ca="1" si="32"/>
        <v>pics\\Limon_1.jpg</v>
      </c>
      <c r="AR88" t="str">
        <f t="shared" si="37"/>
        <v/>
      </c>
      <c r="AS88" t="str">
        <f t="shared" ca="1" si="38"/>
        <v>pics\\Limon_1.jpg</v>
      </c>
      <c r="AT88">
        <f t="shared" ca="1" si="27"/>
        <v>0.29480825231996455</v>
      </c>
      <c r="AU88" t="s">
        <v>697</v>
      </c>
      <c r="AV88" t="str">
        <f t="shared" ca="1" si="28"/>
        <v>sound\\Redkiy_plod.wav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_Рассыпчатый_ли_</v>
      </c>
      <c r="BB88" t="str">
        <f t="shared" si="29"/>
        <v>_Рассыпчатый_ли_ЛИРОХ?</v>
      </c>
      <c r="BD88" cm="1">
        <f t="array" aca="1" ref="BD88" ca="1">INDEX($L$82:$L$89,(RANK(AT8,$AT$2:$AT$9)))</f>
        <v>2146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VLOOKUP(B89,audio_list_stym!$A$3:$BP$18,47,FALSE)</f>
        <v>14</v>
      </c>
      <c r="F89" t="str">
        <f>VLOOKUP(E89,metki!$A$2:$B$9,2,FALSE)</f>
        <v>импл_новые_с_названием</v>
      </c>
      <c r="G89" t="str">
        <f t="shared" si="24"/>
        <v>импл_</v>
      </c>
      <c r="H89" t="str">
        <f>VLOOKUP(B89,audio_list_stym!$A$3:$AJ$18,15,FALSE)</f>
        <v>ZF</v>
      </c>
      <c r="I89" t="s">
        <v>695</v>
      </c>
      <c r="J89" t="str">
        <f t="shared" si="25"/>
        <v>ZF_8</v>
      </c>
      <c r="L89">
        <f>VLOOKUP(J89,total_visual_stym!$A$2:$D$129,2,FALSE)</f>
        <v>2152</v>
      </c>
      <c r="M89" t="str">
        <f>VLOOKUP(J89,total_visual_stym!$A$2:$D$129,3,FALSE)</f>
        <v>pics\\ZF_8.jpg</v>
      </c>
      <c r="N89">
        <f>VLOOKUP(J89,total_visual_stym!$A$1:$D$129,4,FALSE)</f>
        <v>215</v>
      </c>
      <c r="P89">
        <f>IF(G89="экспл",0,IF(G89="импл_",VLOOKUP(J89,quest_импл!$A$1:$J$129,7,FALSE),0))</f>
        <v>288</v>
      </c>
      <c r="Q89" t="str">
        <f>IF(G89="экспл",0,IF(G89="импл_",VLOOKUP(J89,quest_импл!$A$1:$J$129,8,FALSE),0))</f>
        <v>sound\\Ochishen_li.wav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2039</v>
      </c>
      <c r="AD89" t="str">
        <f t="shared" ca="1" si="35"/>
        <v>pics\\Limon_7.jpg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6"/>
        <v>pics\\Limon_7.jpg</v>
      </c>
      <c r="AI89" t="s">
        <v>99</v>
      </c>
      <c r="AO89">
        <f t="shared" ca="1" si="31"/>
        <v>0.34354466978609088</v>
      </c>
      <c r="AP89" t="str">
        <f t="shared" ca="1" si="32"/>
        <v>pics\\Limon_7.jpg</v>
      </c>
      <c r="AR89" t="str">
        <f t="shared" si="37"/>
        <v/>
      </c>
      <c r="AS89" t="str">
        <f t="shared" ca="1" si="38"/>
        <v>pics\\Limon_7.jpg</v>
      </c>
      <c r="AT89">
        <f t="shared" ca="1" si="27"/>
        <v>9.7997894638100047E-2</v>
      </c>
      <c r="AU89" t="s">
        <v>697</v>
      </c>
      <c r="AV89" t="str">
        <f t="shared" ca="1" si="28"/>
        <v>sound\\Redkiy_plod.wav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_Очищен_ли_</v>
      </c>
      <c r="BB89" t="str">
        <f t="shared" si="29"/>
        <v>_Очищен_ли_ЛИРОХ?</v>
      </c>
      <c r="BD89" cm="1">
        <f t="array" aca="1" ref="BD89" ca="1">INDEX($L$82:$L$89,(RANK(AT9,$AT$2:$AT$9)))</f>
        <v>2148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VLOOKUP(B90,audio_list_stym!$A$3:$BP$18,47,FALSE)</f>
        <v>15</v>
      </c>
      <c r="F90" t="str">
        <f>VLOOKUP(E90,metki!$A$2:$B$9,2,FALSE)</f>
        <v>экспл_новые_с_названием</v>
      </c>
      <c r="G90" t="str">
        <f t="shared" si="24"/>
        <v>экспл</v>
      </c>
      <c r="H90" t="str">
        <f>VLOOKUP(B90,audio_list_stym!$A$3:$AJ$18,15,FALSE)</f>
        <v>Ackee</v>
      </c>
      <c r="I90" t="s">
        <v>688</v>
      </c>
      <c r="J90" t="str">
        <f t="shared" si="25"/>
        <v>Ackee_1</v>
      </c>
      <c r="L90">
        <f>VLOOKUP(J90,total_visual_stym!$A$2:$D$129,2,FALSE)</f>
        <v>2065</v>
      </c>
      <c r="M90" t="str">
        <f>VLOOKUP(J90,total_visual_stym!$A$2:$D$129,3,FALSE)</f>
        <v>pics\\Ackee_1.jpg</v>
      </c>
      <c r="N90">
        <f>VLOOKUP(J90,total_visual_stym!$A$1:$D$129,4,FALSE)</f>
        <v>208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97</v>
      </c>
      <c r="Z90" t="str">
        <f>IF(G90="экспл",VLOOKUP(J90,quest_экспл!$A$1:$N$129,12,FALSE),IF(G90="импл_",0,0))</f>
        <v>sound\\Sushenniy_li_on.wav</v>
      </c>
      <c r="AA90" t="str">
        <f>IF(G90="экспл",VLOOKUP(J90,quest_экспл!$A$1:$N$129,14,FALSE),IF(G90="импл_",0,0))</f>
        <v>нет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2210</v>
      </c>
      <c r="AD90" t="str">
        <f t="shared" ca="1" si="35"/>
        <v>pics\\dis48.jpg</v>
      </c>
      <c r="AE90" s="22" t="str">
        <f t="array" aca="1" ref="AE90" ca="1">IF(G90="экспл",INDEX(total_visual_stym!$C$146:$C$209,(RANK(total_visual_stym!E170,total_visual_stym!$E$146:$E$209))),0)</f>
        <v>pics\\dis48.jpg</v>
      </c>
      <c r="AF90" s="22" t="str">
        <f t="shared" si="36"/>
        <v/>
      </c>
      <c r="AI90" t="s">
        <v>100</v>
      </c>
      <c r="AO90">
        <f t="shared" ca="1" si="31"/>
        <v>0.56847493464116738</v>
      </c>
      <c r="AP90" t="str">
        <f t="shared" ca="1" si="32"/>
        <v>pics\\Kokos_5.jpg</v>
      </c>
      <c r="AR90" t="str">
        <f t="shared" si="37"/>
        <v/>
      </c>
      <c r="AS90" t="str">
        <f t="shared" si="38"/>
        <v/>
      </c>
      <c r="AT90">
        <f t="shared" ca="1" si="27"/>
        <v>0.2223135817172267</v>
      </c>
      <c r="AU90" t="s">
        <v>697</v>
      </c>
      <c r="AV90" t="str">
        <f t="shared" ca="1" si="28"/>
        <v>sound\\Redkiy_plod.wav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_Сушеный_ли_он?</v>
      </c>
      <c r="BA90" t="e">
        <f>VLOOKUP(Q90,audio_list_stym!$B$2:$BQ$299,68,FALSE)</f>
        <v>#N/A</v>
      </c>
      <c r="BB90" t="str">
        <f t="shared" si="29"/>
        <v>На_экране_ФИМОН._Сушеный_ли_он?</v>
      </c>
      <c r="BC90">
        <f>A90</f>
        <v>1212</v>
      </c>
      <c r="BD90" cm="1">
        <f t="array" aca="1" ref="BD90" ca="1">INDEX($L$90:$L$97,(RANK(AT2,$AT$2:$AT$9)))</f>
        <v>2067</v>
      </c>
      <c r="BE90" cm="1">
        <f t="array" aca="1" ref="BE90" ca="1">INDEX(BD66:BD81,(RANK(AT5,$AT$2:$AT$17)))</f>
        <v>2131</v>
      </c>
      <c r="BF90" cm="1">
        <f t="array" aca="1" ref="BF90" ca="1">INDEX(BD98:BD113,(RANK(AT5,$AT$2:$AT$17)))</f>
        <v>2075</v>
      </c>
      <c r="BG90" cm="1">
        <f t="array" aca="1" ref="BG90" ca="1">INDEX(BD114:BD129,(RANK(AT5,$AT$2:$AT$9)))</f>
        <v>2091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VLOOKUP(B91,audio_list_stym!$A$3:$BP$18,47,FALSE)</f>
        <v>15</v>
      </c>
      <c r="F91" t="str">
        <f>VLOOKUP(E91,metki!$A$2:$B$9,2,FALSE)</f>
        <v>экспл_новые_с_названием</v>
      </c>
      <c r="G91" t="str">
        <f t="shared" si="24"/>
        <v>экспл</v>
      </c>
      <c r="H91" t="str">
        <f>VLOOKUP(B91,audio_list_stym!$A$3:$AJ$18,15,FALSE)</f>
        <v>Ackee</v>
      </c>
      <c r="I91" t="s">
        <v>689</v>
      </c>
      <c r="J91" t="str">
        <f t="shared" si="25"/>
        <v>Ackee_2</v>
      </c>
      <c r="L91">
        <f>VLOOKUP(J91,total_visual_stym!$A$2:$D$129,2,FALSE)</f>
        <v>2066</v>
      </c>
      <c r="M91" t="str">
        <f>VLOOKUP(J91,total_visual_stym!$A$2:$D$129,3,FALSE)</f>
        <v>pics\\Ackee_2.jpg</v>
      </c>
      <c r="N91">
        <f>VLOOKUP(J91,total_visual_stym!$A$1:$D$129,4,FALSE)</f>
        <v>208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98</v>
      </c>
      <c r="Z91" t="str">
        <f>IF(G91="экспл",VLOOKUP(J91,quest_экспл!$A$1:$N$129,12,FALSE),IF(G91="импл_",0,0))</f>
        <v>sound\\On_s_vetochkoy.wav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2215</v>
      </c>
      <c r="AD91" t="str">
        <f t="shared" ca="1" si="35"/>
        <v>pics\\dis62.jpg</v>
      </c>
      <c r="AE91" s="22" t="str">
        <f t="array" aca="1" ref="AE91" ca="1">IF(G91="экспл",INDEX(total_visual_stym!$C$146:$C$209,(RANK(total_visual_stym!E171,total_visual_stym!$E$146:$E$209))),0)</f>
        <v>pics\\dis62.jpg</v>
      </c>
      <c r="AF91" s="22" t="str">
        <f t="shared" si="36"/>
        <v/>
      </c>
      <c r="AI91" t="s">
        <v>101</v>
      </c>
      <c r="AO91">
        <f t="shared" ca="1" si="31"/>
        <v>0.70508164834233988</v>
      </c>
      <c r="AP91" t="str">
        <f t="shared" ca="1" si="32"/>
        <v>pics\\Goroh_3.jpg</v>
      </c>
      <c r="AR91" t="str">
        <f t="shared" si="37"/>
        <v/>
      </c>
      <c r="AS91" t="str">
        <f t="shared" si="38"/>
        <v/>
      </c>
      <c r="AT91">
        <f t="shared" ca="1" si="27"/>
        <v>0.64811958095544719</v>
      </c>
      <c r="AU91" t="s">
        <v>697</v>
      </c>
      <c r="AV91" t="str">
        <f t="shared" ca="1" si="28"/>
        <v>sound\\Noviy_plod.wav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_Он_с_веточкой?</v>
      </c>
      <c r="BA91" t="e">
        <f>VLOOKUP(Q91,audio_list_stym!$B$2:$BQ$299,68,FALSE)</f>
        <v>#N/A</v>
      </c>
      <c r="BB91" t="str">
        <f t="shared" si="29"/>
        <v>Посмотрите,_вот_ФИМОН._Он_с_веточкой?</v>
      </c>
      <c r="BD91" cm="1">
        <f t="array" aca="1" ref="BD91" ca="1">INDEX($L$90:$L$97,(RANK(AT3,$AT$2:$AT$9)))</f>
        <v>2072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VLOOKUP(B92,audio_list_stym!$A$3:$BP$18,47,FALSE)</f>
        <v>15</v>
      </c>
      <c r="F92" t="str">
        <f>VLOOKUP(E92,metki!$A$2:$B$9,2,FALSE)</f>
        <v>экспл_новые_с_названием</v>
      </c>
      <c r="G92" t="str">
        <f t="shared" si="24"/>
        <v>экспл</v>
      </c>
      <c r="H92" t="str">
        <f>VLOOKUP(B92,audio_list_stym!$A$3:$AJ$18,15,FALSE)</f>
        <v>Ackee</v>
      </c>
      <c r="I92" t="s">
        <v>690</v>
      </c>
      <c r="J92" t="str">
        <f t="shared" si="25"/>
        <v>Ackee_3</v>
      </c>
      <c r="L92">
        <f>VLOOKUP(J92,total_visual_stym!$A$2:$D$129,2,FALSE)</f>
        <v>2067</v>
      </c>
      <c r="M92" t="str">
        <f>VLOOKUP(J92,total_visual_stym!$A$2:$D$129,3,FALSE)</f>
        <v>pics\\Ackee_3.jpg</v>
      </c>
      <c r="N92">
        <f>VLOOKUP(J92,total_visual_stym!$A$1:$D$129,4,FALSE)</f>
        <v>208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99</v>
      </c>
      <c r="Z92" t="str">
        <f>IF(G92="экспл",VLOOKUP(J92,quest_экспл!$A$1:$N$129,12,FALSE),IF(G92="импл_",0,0))</f>
        <v>sound\\On_rasskrit.wav</v>
      </c>
      <c r="AA92" t="str">
        <f>IF(G92="экспл",VLOOKUP(J92,quest_экспл!$A$1:$N$129,14,FALSE),IF(G92="импл_",0,0))</f>
        <v>да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2217</v>
      </c>
      <c r="AD92" t="str">
        <f t="shared" ca="1" si="35"/>
        <v>pics\\dis58.jpg</v>
      </c>
      <c r="AE92" s="22" t="str">
        <f t="array" aca="1" ref="AE92" ca="1">IF(G92="экспл",INDEX(total_visual_stym!$C$146:$C$209,(RANK(total_visual_stym!E172,total_visual_stym!$E$146:$E$209))),0)</f>
        <v>pics\\dis58.jpg</v>
      </c>
      <c r="AF92" s="22" t="str">
        <f t="shared" si="36"/>
        <v/>
      </c>
      <c r="AI92" t="s">
        <v>102</v>
      </c>
      <c r="AO92">
        <f t="shared" ca="1" si="31"/>
        <v>0.13719719852902623</v>
      </c>
      <c r="AP92" t="str">
        <f t="shared" ca="1" si="32"/>
        <v>pics\\Redis_6.jpg</v>
      </c>
      <c r="AR92" t="str">
        <f t="shared" si="37"/>
        <v/>
      </c>
      <c r="AS92" t="str">
        <f t="shared" si="38"/>
        <v/>
      </c>
      <c r="AT92">
        <f t="shared" ca="1" si="27"/>
        <v>0.66734670136927066</v>
      </c>
      <c r="AU92" t="s">
        <v>697</v>
      </c>
      <c r="AV92" t="str">
        <f t="shared" ca="1" si="28"/>
        <v>sound\\Noviy_plod.wav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_Он_раскрыт?</v>
      </c>
      <c r="BA92" t="e">
        <f>VLOOKUP(Q92,audio_list_stym!$B$2:$BQ$299,68,FALSE)</f>
        <v>#N/A</v>
      </c>
      <c r="BB92" t="str">
        <f t="shared" si="29"/>
        <v>Вот_ФИМОН._Он_раскрыт?</v>
      </c>
      <c r="BD92" cm="1">
        <f t="array" aca="1" ref="BD92" ca="1">INDEX($L$90:$L$97,(RANK(AT4,$AT$2:$AT$9)))</f>
        <v>2070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VLOOKUP(B93,audio_list_stym!$A$3:$BP$18,47,FALSE)</f>
        <v>15</v>
      </c>
      <c r="F93" t="str">
        <f>VLOOKUP(E93,metki!$A$2:$B$9,2,FALSE)</f>
        <v>экспл_новые_с_названием</v>
      </c>
      <c r="G93" t="str">
        <f t="shared" si="24"/>
        <v>экспл</v>
      </c>
      <c r="H93" t="str">
        <f>VLOOKUP(B93,audio_list_stym!$A$3:$AJ$18,15,FALSE)</f>
        <v>Ackee</v>
      </c>
      <c r="I93" t="s">
        <v>691</v>
      </c>
      <c r="J93" t="str">
        <f t="shared" si="25"/>
        <v>Ackee_4</v>
      </c>
      <c r="L93">
        <f>VLOOKUP(J93,total_visual_stym!$A$2:$D$129,2,FALSE)</f>
        <v>2068</v>
      </c>
      <c r="M93" t="str">
        <f>VLOOKUP(J93,total_visual_stym!$A$2:$D$129,3,FALSE)</f>
        <v>pics\\Ackee_4.jpg</v>
      </c>
      <c r="N93">
        <f>VLOOKUP(J93,total_visual_stym!$A$1:$D$129,4,FALSE)</f>
        <v>208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100</v>
      </c>
      <c r="Z93" t="str">
        <f>IF(G93="экспл",VLOOKUP(J93,quest_экспл!$A$1:$N$129,12,FALSE),IF(G93="импл_",0,0))</f>
        <v>sound\\Pushistiy_li_on.wav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2219</v>
      </c>
      <c r="AD93" t="str">
        <f t="shared" ca="1" si="35"/>
        <v>pics\\dis17.jpg</v>
      </c>
      <c r="AE93" s="22" t="str">
        <f t="array" aca="1" ref="AE93" ca="1">IF(G93="экспл",INDEX(total_visual_stym!$C$146:$C$209,(RANK(total_visual_stym!E173,total_visual_stym!$E$146:$E$209))),0)</f>
        <v>pics\\dis17.jpg</v>
      </c>
      <c r="AF93" s="22" t="str">
        <f t="shared" si="36"/>
        <v/>
      </c>
      <c r="AI93" t="s">
        <v>103</v>
      </c>
      <c r="AO93">
        <f t="shared" ca="1" si="31"/>
        <v>0.91945263415541501</v>
      </c>
      <c r="AP93" t="str">
        <f t="shared" ca="1" si="32"/>
        <v>pics\\Banan_7.jpg</v>
      </c>
      <c r="AR93" t="str">
        <f t="shared" si="37"/>
        <v/>
      </c>
      <c r="AS93" t="str">
        <f t="shared" si="38"/>
        <v/>
      </c>
      <c r="AT93">
        <f t="shared" ca="1" si="27"/>
        <v>0.17530672164179351</v>
      </c>
      <c r="AU93" t="s">
        <v>697</v>
      </c>
      <c r="AV93" t="str">
        <f t="shared" ca="1" si="28"/>
        <v>sound\\Redkiy_plod.wav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_Пушистый_ли_он?</v>
      </c>
      <c r="BA93" t="e">
        <f>VLOOKUP(Q93,audio_list_stym!$B$2:$BQ$299,68,FALSE)</f>
        <v>#N/A</v>
      </c>
      <c r="BB93" t="str">
        <f t="shared" si="29"/>
        <v>Это_ФИМОН._Пушистый_ли_он?</v>
      </c>
      <c r="BD93" cm="1">
        <f t="array" aca="1" ref="BD93" ca="1">INDEX($L$90:$L$97,(RANK(AT5,$AT$2:$AT$9)))</f>
        <v>2065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VLOOKUP(B94,audio_list_stym!$A$3:$BP$18,47,FALSE)</f>
        <v>15</v>
      </c>
      <c r="F94" t="str">
        <f>VLOOKUP(E94,metki!$A$2:$B$9,2,FALSE)</f>
        <v>экспл_новые_с_названием</v>
      </c>
      <c r="G94" t="str">
        <f t="shared" si="24"/>
        <v>экспл</v>
      </c>
      <c r="H94" t="str">
        <f>VLOOKUP(B94,audio_list_stym!$A$3:$AJ$18,15,FALSE)</f>
        <v>Ackee</v>
      </c>
      <c r="I94" t="s">
        <v>692</v>
      </c>
      <c r="J94" t="str">
        <f t="shared" si="25"/>
        <v>Ackee_5</v>
      </c>
      <c r="L94">
        <f>VLOOKUP(J94,total_visual_stym!$A$2:$D$129,2,FALSE)</f>
        <v>2069</v>
      </c>
      <c r="M94" t="str">
        <f>VLOOKUP(J94,total_visual_stym!$A$2:$D$129,3,FALSE)</f>
        <v>pics\\Ackee_5.jpg</v>
      </c>
      <c r="N94">
        <f>VLOOKUP(J94,total_visual_stym!$A$1:$D$129,4,FALSE)</f>
        <v>208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101</v>
      </c>
      <c r="Z94" t="str">
        <f>IF(G94="экспл",VLOOKUP(J94,quest_экспл!$A$1:$N$129,12,FALSE),IF(G94="импл_",0,0))</f>
        <v>sound\\On_kvadratniy.wav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2226</v>
      </c>
      <c r="AD94" t="str">
        <f t="shared" ca="1" si="35"/>
        <v>pics\\dis11.jpg</v>
      </c>
      <c r="AE94" s="22" t="str">
        <f t="array" aca="1" ref="AE94" ca="1">IF(G94="экспл",INDEX(total_visual_stym!$C$146:$C$209,(RANK(total_visual_stym!E174,total_visual_stym!$E$146:$E$209))),0)</f>
        <v>pics\\dis11.jpg</v>
      </c>
      <c r="AF94" s="22" t="str">
        <f t="shared" si="36"/>
        <v/>
      </c>
      <c r="AI94" t="s">
        <v>104</v>
      </c>
      <c r="AO94">
        <f t="shared" ca="1" si="31"/>
        <v>0.64241358179745667</v>
      </c>
      <c r="AP94" t="str">
        <f t="shared" ca="1" si="32"/>
        <v>pics\\Goroh_8.jpg</v>
      </c>
      <c r="AR94" t="str">
        <f t="shared" si="37"/>
        <v/>
      </c>
      <c r="AS94" t="str">
        <f t="shared" si="38"/>
        <v/>
      </c>
      <c r="AT94">
        <f t="shared" ca="1" si="27"/>
        <v>0.32171030117698796</v>
      </c>
      <c r="AU94" t="s">
        <v>697</v>
      </c>
      <c r="AV94" t="str">
        <f t="shared" ca="1" si="28"/>
        <v>sound\\Redkiy_plod.wav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_Он_квадратный?</v>
      </c>
      <c r="BA94" t="e">
        <f>VLOOKUP(Q94,audio_list_stym!$B$2:$BQ$299,68,FALSE)</f>
        <v>#N/A</v>
      </c>
      <c r="BB94" t="str">
        <f t="shared" si="29"/>
        <v>На_картинке_ФИМОН._Он_квадратный?</v>
      </c>
      <c r="BD94" cm="1">
        <f t="array" aca="1" ref="BD94" ca="1">INDEX($L$90:$L$97,(RANK(AT6,$AT$2:$AT$9)))</f>
        <v>2069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VLOOKUP(B95,audio_list_stym!$A$3:$BP$18,47,FALSE)</f>
        <v>15</v>
      </c>
      <c r="F95" t="str">
        <f>VLOOKUP(E95,metki!$A$2:$B$9,2,FALSE)</f>
        <v>экспл_новые_с_названием</v>
      </c>
      <c r="G95" t="str">
        <f t="shared" si="24"/>
        <v>экспл</v>
      </c>
      <c r="H95" t="str">
        <f>VLOOKUP(B95,audio_list_stym!$A$3:$AJ$18,15,FALSE)</f>
        <v>Ackee</v>
      </c>
      <c r="I95" t="s">
        <v>693</v>
      </c>
      <c r="J95" t="str">
        <f t="shared" si="25"/>
        <v>Ackee_6</v>
      </c>
      <c r="L95">
        <f>VLOOKUP(J95,total_visual_stym!$A$2:$D$129,2,FALSE)</f>
        <v>2070</v>
      </c>
      <c r="M95" t="str">
        <f>VLOOKUP(J95,total_visual_stym!$A$2:$D$129,3,FALSE)</f>
        <v>pics\\Ackee_6.jpg</v>
      </c>
      <c r="N95">
        <f>VLOOKUP(J95,total_visual_stym!$A$1:$D$129,4,FALSE)</f>
        <v>208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102</v>
      </c>
      <c r="Z95" t="str">
        <f>IF(G95="экспл",VLOOKUP(J95,quest_экспл!$A$1:$N$129,12,FALSE),IF(G95="импл_",0,0))</f>
        <v>sound\\Raznocvetniy_li_on.wav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2201</v>
      </c>
      <c r="AD95" t="str">
        <f t="shared" ca="1" si="35"/>
        <v>pics\\dis43.jpg</v>
      </c>
      <c r="AE95" s="22" t="str">
        <f t="array" aca="1" ref="AE95" ca="1">IF(G95="экспл",INDEX(total_visual_stym!$C$146:$C$209,(RANK(total_visual_stym!E175,total_visual_stym!$E$146:$E$209))),0)</f>
        <v>pics\\dis43.jpg</v>
      </c>
      <c r="AF95" s="22" t="str">
        <f t="shared" si="36"/>
        <v/>
      </c>
      <c r="AI95" t="s">
        <v>105</v>
      </c>
      <c r="AO95">
        <f t="shared" ca="1" si="31"/>
        <v>0.62948203030552818</v>
      </c>
      <c r="AP95" t="str">
        <f t="shared" ca="1" si="32"/>
        <v>pics\\Kokos_1.jpg</v>
      </c>
      <c r="AR95" t="str">
        <f t="shared" si="37"/>
        <v/>
      </c>
      <c r="AS95" t="str">
        <f t="shared" si="38"/>
        <v/>
      </c>
      <c r="AT95">
        <f t="shared" ca="1" si="27"/>
        <v>0.35354429328921677</v>
      </c>
      <c r="AU95" t="s">
        <v>697</v>
      </c>
      <c r="AV95" t="str">
        <f t="shared" ca="1" si="28"/>
        <v>sound\\Redkiy_plod.wav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_Разноцветный_ли_он?</v>
      </c>
      <c r="BA95" t="e">
        <f>VLOOKUP(Q95,audio_list_stym!$B$2:$BQ$299,68,FALSE)</f>
        <v>#N/A</v>
      </c>
      <c r="BB95" t="str">
        <f t="shared" si="29"/>
        <v>На_мониторе_ФИМОН._Разноцветный_ли_он?</v>
      </c>
      <c r="BD95" cm="1">
        <f t="array" aca="1" ref="BD95" ca="1">INDEX($L$90:$L$97,(RANK(AT7,$AT$2:$AT$9)))</f>
        <v>2071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VLOOKUP(B96,audio_list_stym!$A$3:$BP$18,47,FALSE)</f>
        <v>15</v>
      </c>
      <c r="F96" t="str">
        <f>VLOOKUP(E96,metki!$A$2:$B$9,2,FALSE)</f>
        <v>экспл_новые_с_названием</v>
      </c>
      <c r="G96" t="str">
        <f t="shared" si="24"/>
        <v>экспл</v>
      </c>
      <c r="H96" t="str">
        <f>VLOOKUP(B96,audio_list_stym!$A$3:$AJ$18,15,FALSE)</f>
        <v>Ackee</v>
      </c>
      <c r="I96" t="s">
        <v>694</v>
      </c>
      <c r="J96" t="str">
        <f t="shared" si="25"/>
        <v>Ackee_7</v>
      </c>
      <c r="L96">
        <f>VLOOKUP(J96,total_visual_stym!$A$2:$D$129,2,FALSE)</f>
        <v>2071</v>
      </c>
      <c r="M96" t="str">
        <f>VLOOKUP(J96,total_visual_stym!$A$2:$D$129,3,FALSE)</f>
        <v>pics\\Ackee_7.jpg</v>
      </c>
      <c r="N96">
        <f>VLOOKUP(J96,total_visual_stym!$A$1:$D$129,4,FALSE)</f>
        <v>208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103</v>
      </c>
      <c r="Z96" t="str">
        <f>IF(G96="экспл",VLOOKUP(J96,quest_экспл!$A$1:$N$129,12,FALSE),IF(G96="импл_",0,0))</f>
        <v>sound\\Uvyadshiy_li_on.wav</v>
      </c>
      <c r="AA96" t="str">
        <f>IF(G96="экспл",VLOOKUP(J96,quest_экспл!$A$1:$N$129,14,FALSE),IF(G96="импл_",0,0))</f>
        <v>да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2186</v>
      </c>
      <c r="AD96" t="str">
        <f t="shared" ca="1" si="35"/>
        <v>pics\\dis25.jpg</v>
      </c>
      <c r="AE96" s="22" t="str">
        <f t="array" aca="1" ref="AE96" ca="1">IF(G96="экспл",INDEX(total_visual_stym!$C$146:$C$209,(RANK(total_visual_stym!E176,total_visual_stym!$E$146:$E$209))),0)</f>
        <v>pics\\dis25.jpg</v>
      </c>
      <c r="AF96" s="22" t="str">
        <f t="shared" si="36"/>
        <v/>
      </c>
      <c r="AI96" t="s">
        <v>106</v>
      </c>
      <c r="AO96">
        <f t="shared" ca="1" si="31"/>
        <v>0.97477707103208999</v>
      </c>
      <c r="AP96" t="str">
        <f t="shared" ca="1" si="32"/>
        <v>pics\\Banan_3.jpg</v>
      </c>
      <c r="AR96" t="str">
        <f t="shared" si="37"/>
        <v/>
      </c>
      <c r="AS96" t="str">
        <f t="shared" si="38"/>
        <v/>
      </c>
      <c r="AT96">
        <f t="shared" ca="1" si="27"/>
        <v>0.1614409123910614</v>
      </c>
      <c r="AU96" t="s">
        <v>697</v>
      </c>
      <c r="AV96" t="str">
        <f t="shared" ca="1" si="28"/>
        <v>sound\\Redkiy_plod.wav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_Увядший_ли_он?</v>
      </c>
      <c r="BA96" t="e">
        <f>VLOOKUP(Q96,audio_list_stym!$B$2:$BQ$299,68,FALSE)</f>
        <v>#N/A</v>
      </c>
      <c r="BB96" t="str">
        <f t="shared" si="29"/>
        <v>Перед_Вами_ФИМОН._Увядший_ли_он?</v>
      </c>
      <c r="BD96" cm="1">
        <f t="array" aca="1" ref="BD96" ca="1">INDEX($L$90:$L$97,(RANK(AT8,$AT$2:$AT$9)))</f>
        <v>2066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VLOOKUP(B97,audio_list_stym!$A$3:$BP$18,47,FALSE)</f>
        <v>15</v>
      </c>
      <c r="F97" t="str">
        <f>VLOOKUP(E97,metki!$A$2:$B$9,2,FALSE)</f>
        <v>экспл_новые_с_названием</v>
      </c>
      <c r="G97" t="str">
        <f t="shared" si="24"/>
        <v>экспл</v>
      </c>
      <c r="H97" t="str">
        <f>VLOOKUP(B97,audio_list_stym!$A$3:$AJ$18,15,FALSE)</f>
        <v>Ackee</v>
      </c>
      <c r="I97" t="s">
        <v>695</v>
      </c>
      <c r="J97" t="str">
        <f t="shared" si="25"/>
        <v>Ackee_8</v>
      </c>
      <c r="L97">
        <f>VLOOKUP(J97,total_visual_stym!$A$2:$D$129,2,FALSE)</f>
        <v>2072</v>
      </c>
      <c r="M97" t="str">
        <f>VLOOKUP(J97,total_visual_stym!$A$2:$D$129,3,FALSE)</f>
        <v>pics\\Ackee_8.jpg</v>
      </c>
      <c r="N97">
        <f>VLOOKUP(J97,total_visual_stym!$A$1:$D$129,4,FALSE)</f>
        <v>208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104</v>
      </c>
      <c r="Z97" t="str">
        <f>IF(G97="экспл",VLOOKUP(J97,quest_экспл!$A$1:$N$129,12,FALSE),IF(G97="импл_",0,0))</f>
        <v>sound\\On_sklizskiy.wav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2209</v>
      </c>
      <c r="AD97" t="str">
        <f t="shared" ca="1" si="35"/>
        <v>pics\\dis51.jpg</v>
      </c>
      <c r="AE97" s="22" t="str">
        <f t="array" aca="1" ref="AE97" ca="1">IF(G97="экспл",INDEX(total_visual_stym!$C$146:$C$209,(RANK(total_visual_stym!E177,total_visual_stym!$E$146:$E$209))),0)</f>
        <v>pics\\dis51.jpg</v>
      </c>
      <c r="AF97" s="22" t="str">
        <f t="shared" si="36"/>
        <v/>
      </c>
      <c r="AI97" t="s">
        <v>107</v>
      </c>
      <c r="AO97">
        <f t="shared" ca="1" si="31"/>
        <v>0.53849293057847458</v>
      </c>
      <c r="AP97" t="str">
        <f t="shared" ca="1" si="32"/>
        <v>pics\\Kokos_8.jpg</v>
      </c>
      <c r="AR97" t="str">
        <f t="shared" si="37"/>
        <v/>
      </c>
      <c r="AS97" t="str">
        <f t="shared" si="38"/>
        <v/>
      </c>
      <c r="AT97">
        <f t="shared" ca="1" si="27"/>
        <v>0.65427492516292185</v>
      </c>
      <c r="AU97" t="s">
        <v>697</v>
      </c>
      <c r="AV97" t="str">
        <f t="shared" ca="1" si="28"/>
        <v>sound\\Noviy_plod.wav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_Он_склизкий?</v>
      </c>
      <c r="BA97" t="e">
        <f>VLOOKUP(Q97,audio_list_stym!$B$2:$BQ$299,68,FALSE)</f>
        <v>#N/A</v>
      </c>
      <c r="BB97" t="str">
        <f t="shared" si="29"/>
        <v>Вы_видите_ФИМОН._Он_склизкий?</v>
      </c>
      <c r="BD97" cm="1">
        <f t="array" aca="1" ref="BD97" ca="1">INDEX($L$90:$L$97,(RANK(AT9,$AT$2:$AT$9)))</f>
        <v>2068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VLOOKUP(B98,audio_list_stym!$A$3:$BP$18,47,FALSE)</f>
        <v>16</v>
      </c>
      <c r="F98" t="str">
        <f>VLOOKUP(E98,metki!$A$2:$B$9,2,FALSE)</f>
        <v>импл_новые_без_названия</v>
      </c>
      <c r="G98" t="str">
        <f t="shared" si="24"/>
        <v>импл_</v>
      </c>
      <c r="H98" t="str">
        <f>VLOOKUP(B98,audio_list_stym!$A$3:$AJ$18,15,FALSE)</f>
        <v>Ake</v>
      </c>
      <c r="I98" t="s">
        <v>688</v>
      </c>
      <c r="J98" t="str">
        <f t="shared" si="25"/>
        <v>Ake_1</v>
      </c>
      <c r="L98">
        <f>VLOOKUP(J98,total_visual_stym!$A$2:$D$129,2,FALSE)</f>
        <v>2073</v>
      </c>
      <c r="M98" t="str">
        <f>VLOOKUP(J98,total_visual_stym!$A$2:$D$129,3,FALSE)</f>
        <v>pics\\Ake_1.jpg</v>
      </c>
      <c r="N98">
        <f>VLOOKUP(J98,total_visual_stym!$A$1:$D$129,4,FALSE)</f>
        <v>209</v>
      </c>
      <c r="P98">
        <f>IF(G98="экспл",0,IF(G98="импл_",VLOOKUP(J98,quest_импл!$A$1:$J$129,7,FALSE),0))</f>
        <v>233</v>
      </c>
      <c r="Q98" t="str">
        <f>IF(G98="экспл",0,IF(G98="импл_",VLOOKUP(J98,quest_импл!$A$1:$J$129,8,FALSE),0))</f>
        <v>sound\\Imeet_li_myakot.wav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2013</v>
      </c>
      <c r="AD98" t="str">
        <f t="shared" ca="1" si="35"/>
        <v>pics\\Finik_5.jpg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6"/>
        <v>pics\\Finik_5.jpg</v>
      </c>
      <c r="AI98" t="s">
        <v>108</v>
      </c>
      <c r="AO98">
        <f t="shared" ca="1" si="31"/>
        <v>0.77772983741598312</v>
      </c>
      <c r="AP98" t="str">
        <f t="shared" ca="1" si="32"/>
        <v>pics\\Finik_5.jpg</v>
      </c>
      <c r="AR98" t="str">
        <f>IF(AH98="sound\\Ogorod",AP26,"")</f>
        <v/>
      </c>
      <c r="AS98" t="str">
        <f t="shared" ca="1" si="38"/>
        <v>pics\\Finik_5.jpg</v>
      </c>
      <c r="AT98">
        <f t="shared" ca="1" si="27"/>
        <v>0.40428863462444165</v>
      </c>
      <c r="AU98" t="s">
        <v>697</v>
      </c>
      <c r="AV98" t="str">
        <f t="shared" ca="1" si="28"/>
        <v>sound\\Redkiy_plod.wav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_Имеет_ли_мякоть_</v>
      </c>
      <c r="BB98" t="str">
        <f t="shared" si="29"/>
        <v>_Имеет_ли_мякоть_XXXXX?</v>
      </c>
      <c r="BC98">
        <f>A98</f>
        <v>1213</v>
      </c>
      <c r="BD98" cm="1">
        <f t="array" aca="1" ref="BD98" ca="1">INDEX($L$98:$L$105,(RANK(AT2,$AT$2:$AT$9)))</f>
        <v>2075</v>
      </c>
      <c r="BE98" cm="1">
        <f t="array" aca="1" ref="BE98" ca="1">INDEX(BD66:BD81,(RANK(AT6,$AT$2:$AT$9)))</f>
        <v>2137</v>
      </c>
      <c r="BF98" cm="1">
        <f t="array" aca="1" ref="BF98" ca="1">INDEX(BD82:BD97,(RANK(AT6,$AT$2:$AT$9)))</f>
        <v>2149</v>
      </c>
      <c r="BG98" cm="1">
        <f t="array" aca="1" ref="BG98" ca="1">INDEX(BD106:BD129,(RANK(AT6,$AT$2:$AT$17)))</f>
        <v>2094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VLOOKUP(B99,audio_list_stym!$A$3:$BP$18,47,FALSE)</f>
        <v>16</v>
      </c>
      <c r="F99" t="str">
        <f>VLOOKUP(E99,metki!$A$2:$B$9,2,FALSE)</f>
        <v>импл_новые_без_названия</v>
      </c>
      <c r="G99" t="str">
        <f t="shared" si="24"/>
        <v>импл_</v>
      </c>
      <c r="H99" t="str">
        <f>VLOOKUP(B99,audio_list_stym!$A$3:$AJ$18,15,FALSE)</f>
        <v>Ake</v>
      </c>
      <c r="I99" t="s">
        <v>689</v>
      </c>
      <c r="J99" t="str">
        <f t="shared" si="25"/>
        <v>Ake_2</v>
      </c>
      <c r="L99">
        <f>VLOOKUP(J99,total_visual_stym!$A$2:$D$129,2,FALSE)</f>
        <v>2074</v>
      </c>
      <c r="M99" t="str">
        <f>VLOOKUP(J99,total_visual_stym!$A$2:$D$129,3,FALSE)</f>
        <v>pics\\Ake_2.jpg</v>
      </c>
      <c r="N99">
        <f>VLOOKUP(J99,total_visual_stym!$A$1:$D$129,4,FALSE)</f>
        <v>209</v>
      </c>
      <c r="P99">
        <f>IF(G99="экспл",0,IF(G99="импл_",VLOOKUP(J99,quest_импл!$A$1:$J$129,7,FALSE),0))</f>
        <v>234</v>
      </c>
      <c r="Q99" t="str">
        <f>IF(G99="экспл",0,IF(G99="импл_",VLOOKUP(J99,quest_импл!$A$1:$J$129,8,FALSE),0))</f>
        <v>sound\\Prodolgovatiy_li.wav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2001</v>
      </c>
      <c r="AD99" t="str">
        <f t="shared" ca="1" si="35"/>
        <v>pics\\Banan_1.jpg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6"/>
        <v>pics\\Banan_1.jpg</v>
      </c>
      <c r="AI99" t="s">
        <v>109</v>
      </c>
      <c r="AO99">
        <f t="shared" ca="1" si="31"/>
        <v>0.99470706537095255</v>
      </c>
      <c r="AP99" t="str">
        <f t="shared" ca="1" si="32"/>
        <v>pics\\Banan_1.jpg</v>
      </c>
      <c r="AR99" t="str">
        <f t="shared" ref="AR99:AR120" si="39">IF(AH99="sound\\Ogorod",AP27,"")</f>
        <v/>
      </c>
      <c r="AS99" t="str">
        <f t="shared" ca="1" si="38"/>
        <v>pics\\Banan_1.jpg</v>
      </c>
      <c r="AT99">
        <f t="shared" ca="1" si="27"/>
        <v>5.4431451210717907E-2</v>
      </c>
      <c r="AU99" t="s">
        <v>697</v>
      </c>
      <c r="AV99" t="str">
        <f t="shared" ca="1" si="28"/>
        <v>sound\\Redkiy_plod.wav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_Продолговатый_ли_</v>
      </c>
      <c r="BB99" t="str">
        <f t="shared" si="29"/>
        <v>_Продолговатый_ли_XXXXX?</v>
      </c>
      <c r="BD99" cm="1">
        <f t="array" aca="1" ref="BD99" ca="1">INDEX($L$98:$L$105,(RANK(AT3,$AT$2:$AT$9)))</f>
        <v>2080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VLOOKUP(B100,audio_list_stym!$A$3:$BP$18,47,FALSE)</f>
        <v>16</v>
      </c>
      <c r="F100" t="str">
        <f>VLOOKUP(E100,metki!$A$2:$B$9,2,FALSE)</f>
        <v>импл_новые_без_названия</v>
      </c>
      <c r="G100" t="str">
        <f t="shared" si="24"/>
        <v>импл_</v>
      </c>
      <c r="H100" t="str">
        <f>VLOOKUP(B100,audio_list_stym!$A$3:$AJ$18,15,FALSE)</f>
        <v>Ake</v>
      </c>
      <c r="I100" t="s">
        <v>690</v>
      </c>
      <c r="J100" t="str">
        <f t="shared" si="25"/>
        <v>Ake_3</v>
      </c>
      <c r="L100">
        <f>VLOOKUP(J100,total_visual_stym!$A$2:$D$129,2,FALSE)</f>
        <v>2075</v>
      </c>
      <c r="M100" t="str">
        <f>VLOOKUP(J100,total_visual_stym!$A$2:$D$129,3,FALSE)</f>
        <v>pics\\Ake_3.jpg</v>
      </c>
      <c r="N100">
        <f>VLOOKUP(J100,total_visual_stym!$A$1:$D$129,4,FALSE)</f>
        <v>209</v>
      </c>
      <c r="P100">
        <f>IF(G100="экспл",0,IF(G100="импл_",VLOOKUP(J100,quest_импл!$A$1:$J$129,7,FALSE),0))</f>
        <v>235</v>
      </c>
      <c r="Q100" t="str">
        <f>IF(G100="экспл",0,IF(G100="импл_",VLOOKUP(J100,quest_импл!$A$1:$J$129,8,FALSE),0))</f>
        <v>sound\\Pyatnistyi_li.wav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2061</v>
      </c>
      <c r="AD100" t="str">
        <f t="shared" ca="1" si="35"/>
        <v>pics\\Tomat_5.jpg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6"/>
        <v>pics\\Tomat_5.jpg</v>
      </c>
      <c r="AI100" t="s">
        <v>110</v>
      </c>
      <c r="AO100">
        <f t="shared" ca="1" si="31"/>
        <v>3.2236749489045313E-2</v>
      </c>
      <c r="AP100" t="str">
        <f t="shared" ca="1" si="32"/>
        <v>pics\\Tomat_5.jpg</v>
      </c>
      <c r="AR100" t="str">
        <f t="shared" si="39"/>
        <v/>
      </c>
      <c r="AS100" t="str">
        <f t="shared" ca="1" si="38"/>
        <v>pics\\Tomat_5.jpg</v>
      </c>
      <c r="AT100">
        <f t="shared" ca="1" si="27"/>
        <v>0.5075288839323665</v>
      </c>
      <c r="AU100" t="s">
        <v>697</v>
      </c>
      <c r="AV100" t="str">
        <f t="shared" ca="1" si="28"/>
        <v>sound\\Redkiy_plod.wav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_Пятнистый_ли_</v>
      </c>
      <c r="BB100" t="str">
        <f t="shared" si="29"/>
        <v>_Пятнистый_ли_XXXXX?</v>
      </c>
      <c r="BD100" cm="1">
        <f t="array" aca="1" ref="BD100" ca="1">INDEX($L$98:$L$105,(RANK(AT4,$AT$2:$AT$9)))</f>
        <v>2078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VLOOKUP(B101,audio_list_stym!$A$3:$BP$18,47,FALSE)</f>
        <v>16</v>
      </c>
      <c r="F101" t="str">
        <f>VLOOKUP(E101,metki!$A$2:$B$9,2,FALSE)</f>
        <v>импл_новые_без_названия</v>
      </c>
      <c r="G101" t="str">
        <f t="shared" si="24"/>
        <v>импл_</v>
      </c>
      <c r="H101" t="str">
        <f>VLOOKUP(B101,audio_list_stym!$A$3:$AJ$18,15,FALSE)</f>
        <v>Ake</v>
      </c>
      <c r="I101" t="s">
        <v>691</v>
      </c>
      <c r="J101" t="str">
        <f t="shared" si="25"/>
        <v>Ake_4</v>
      </c>
      <c r="L101">
        <f>VLOOKUP(J101,total_visual_stym!$A$2:$D$129,2,FALSE)</f>
        <v>2076</v>
      </c>
      <c r="M101" t="str">
        <f>VLOOKUP(J101,total_visual_stym!$A$2:$D$129,3,FALSE)</f>
        <v>pics\\Ake_4.jpg</v>
      </c>
      <c r="N101">
        <f>VLOOKUP(J101,total_visual_stym!$A$1:$D$129,4,FALSE)</f>
        <v>209</v>
      </c>
      <c r="P101">
        <f>IF(G101="экспл",0,IF(G101="импл_",VLOOKUP(J101,quest_импл!$A$1:$J$129,7,FALSE),0))</f>
        <v>236</v>
      </c>
      <c r="Q101" t="str">
        <f>IF(G101="экспл",0,IF(G101="импл_",VLOOKUP(J101,quest_импл!$A$1:$J$129,8,FALSE),0))</f>
        <v>sound\\S_kochuroy_li.wav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2040</v>
      </c>
      <c r="AD101" t="str">
        <f t="shared" ca="1" si="35"/>
        <v>pics\\Limon_8.jpg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6"/>
        <v>pics\\Limon_8.jpg</v>
      </c>
      <c r="AI101" t="s">
        <v>111</v>
      </c>
      <c r="AO101">
        <f t="shared" ca="1" si="31"/>
        <v>0.33920130586926867</v>
      </c>
      <c r="AP101" t="str">
        <f t="shared" ca="1" si="32"/>
        <v>pics\\Limon_8.jpg</v>
      </c>
      <c r="AR101" t="str">
        <f t="shared" si="39"/>
        <v/>
      </c>
      <c r="AS101" t="str">
        <f t="shared" ca="1" si="38"/>
        <v>pics\\Limon_8.jpg</v>
      </c>
      <c r="AT101">
        <f t="shared" ca="1" si="27"/>
        <v>0.52723972837397792</v>
      </c>
      <c r="AU101" t="s">
        <v>697</v>
      </c>
      <c r="AV101" t="str">
        <f t="shared" ca="1" si="28"/>
        <v>sound\\Noviy_plod.wav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_С_косточкой_ли_</v>
      </c>
      <c r="BB101" t="str">
        <f t="shared" si="29"/>
        <v>_С_косточкой_ли_XXXXX?</v>
      </c>
      <c r="BD101" cm="1">
        <f t="array" aca="1" ref="BD101" ca="1">INDEX($L$98:$L$105,(RANK(AT5,$AT$2:$AT$9)))</f>
        <v>2073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VLOOKUP(B102,audio_list_stym!$A$3:$BP$18,47,FALSE)</f>
        <v>16</v>
      </c>
      <c r="F102" t="str">
        <f>VLOOKUP(E102,metki!$A$2:$B$9,2,FALSE)</f>
        <v>импл_новые_без_названия</v>
      </c>
      <c r="G102" t="str">
        <f t="shared" si="24"/>
        <v>импл_</v>
      </c>
      <c r="H102" t="str">
        <f>VLOOKUP(B102,audio_list_stym!$A$3:$AJ$18,15,FALSE)</f>
        <v>Ake</v>
      </c>
      <c r="I102" t="s">
        <v>692</v>
      </c>
      <c r="J102" t="str">
        <f t="shared" si="25"/>
        <v>Ake_5</v>
      </c>
      <c r="L102">
        <f>VLOOKUP(J102,total_visual_stym!$A$2:$D$129,2,FALSE)</f>
        <v>2077</v>
      </c>
      <c r="M102" t="str">
        <f>VLOOKUP(J102,total_visual_stym!$A$2:$D$129,3,FALSE)</f>
        <v>pics\\Ake_5.jpg</v>
      </c>
      <c r="N102">
        <f>VLOOKUP(J102,total_visual_stym!$A$1:$D$129,4,FALSE)</f>
        <v>209</v>
      </c>
      <c r="P102">
        <f>IF(G102="экспл",0,IF(G102="импл_",VLOOKUP(J102,quest_импл!$A$1:$J$129,7,FALSE),0))</f>
        <v>237</v>
      </c>
      <c r="Q102" t="str">
        <f>IF(G102="экспл",0,IF(G102="импл_",VLOOKUP(J102,quest_импл!$A$1:$J$129,8,FALSE),0))</f>
        <v>sound\\Fioletoviy_li.wav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2047</v>
      </c>
      <c r="AD102" t="str">
        <f t="shared" ca="1" si="35"/>
        <v>pics\\Peper_7.jpg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6"/>
        <v>pics\\Peper_7.jpg</v>
      </c>
      <c r="AI102" t="s">
        <v>112</v>
      </c>
      <c r="AO102">
        <f t="shared" ca="1" si="31"/>
        <v>0.25580818009450645</v>
      </c>
      <c r="AP102" t="str">
        <f t="shared" ca="1" si="32"/>
        <v>pics\\Peper_7.jpg</v>
      </c>
      <c r="AR102" t="str">
        <f t="shared" si="39"/>
        <v/>
      </c>
      <c r="AS102" t="str">
        <f t="shared" ca="1" si="38"/>
        <v>pics\\Peper_7.jpg</v>
      </c>
      <c r="AT102">
        <f t="shared" ca="1" si="27"/>
        <v>0.25837051907383146</v>
      </c>
      <c r="AU102" t="s">
        <v>697</v>
      </c>
      <c r="AV102" t="str">
        <f t="shared" ca="1" si="28"/>
        <v>sound\\Redkiy_plod.wav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_Синий_ли_</v>
      </c>
      <c r="BB102" t="str">
        <f t="shared" si="29"/>
        <v>_Синий_ли_XXXXX?</v>
      </c>
      <c r="BD102" cm="1">
        <f t="array" aca="1" ref="BD102" ca="1">INDEX($L$98:$L$105,(RANK(AT6,$AT$2:$AT$9)))</f>
        <v>2077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VLOOKUP(B103,audio_list_stym!$A$3:$BP$18,47,FALSE)</f>
        <v>16</v>
      </c>
      <c r="F103" t="str">
        <f>VLOOKUP(E103,metki!$A$2:$B$9,2,FALSE)</f>
        <v>импл_новые_без_названия</v>
      </c>
      <c r="G103" t="str">
        <f t="shared" si="24"/>
        <v>импл_</v>
      </c>
      <c r="H103" t="str">
        <f>VLOOKUP(B103,audio_list_stym!$A$3:$AJ$18,15,FALSE)</f>
        <v>Ake</v>
      </c>
      <c r="I103" t="s">
        <v>693</v>
      </c>
      <c r="J103" t="str">
        <f t="shared" si="25"/>
        <v>Ake_6</v>
      </c>
      <c r="L103">
        <f>VLOOKUP(J103,total_visual_stym!$A$2:$D$129,2,FALSE)</f>
        <v>2078</v>
      </c>
      <c r="M103" t="str">
        <f>VLOOKUP(J103,total_visual_stym!$A$2:$D$129,3,FALSE)</f>
        <v>pics\\Ake_6.jpg</v>
      </c>
      <c r="N103">
        <f>VLOOKUP(J103,total_visual_stym!$A$1:$D$129,4,FALSE)</f>
        <v>209</v>
      </c>
      <c r="P103">
        <f>IF(G103="экспл",0,IF(G103="импл_",VLOOKUP(J103,quest_импл!$A$1:$J$129,7,FALSE),0))</f>
        <v>238</v>
      </c>
      <c r="Q103" t="str">
        <f>IF(G103="экспл",0,IF(G103="импл_",VLOOKUP(J103,quest_импл!$A$1:$J$129,8,FALSE),0))</f>
        <v>sound\\S_dolkami_li.wav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2044</v>
      </c>
      <c r="AD103" t="str">
        <f t="shared" ca="1" si="35"/>
        <v>pics\\Peper_4.jpg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6"/>
        <v>pics\\Peper_4.jpg</v>
      </c>
      <c r="AI103" t="s">
        <v>113</v>
      </c>
      <c r="AO103">
        <f t="shared" ca="1" si="31"/>
        <v>0.2882752330653765</v>
      </c>
      <c r="AP103" t="str">
        <f t="shared" ca="1" si="32"/>
        <v>pics\\Peper_4.jpg</v>
      </c>
      <c r="AR103" t="str">
        <f t="shared" si="39"/>
        <v/>
      </c>
      <c r="AS103" t="str">
        <f t="shared" ca="1" si="38"/>
        <v>pics\\Peper_4.jpg</v>
      </c>
      <c r="AT103">
        <f t="shared" ca="1" si="27"/>
        <v>0.80485586650285712</v>
      </c>
      <c r="AU103" t="s">
        <v>697</v>
      </c>
      <c r="AV103" t="str">
        <f t="shared" ca="1" si="28"/>
        <v>sound\\Noviy_plod.wav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_С_дольками_ли_</v>
      </c>
      <c r="BB103" t="str">
        <f t="shared" si="29"/>
        <v>_С_дольками_ли_XXXXX?</v>
      </c>
      <c r="BD103" cm="1">
        <f t="array" aca="1" ref="BD103" ca="1">INDEX($L$98:$L$105,(RANK(AT7,$AT$2:$AT$9)))</f>
        <v>2079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VLOOKUP(B104,audio_list_stym!$A$3:$BP$18,47,FALSE)</f>
        <v>16</v>
      </c>
      <c r="F104" t="str">
        <f>VLOOKUP(E104,metki!$A$2:$B$9,2,FALSE)</f>
        <v>импл_новые_без_названия</v>
      </c>
      <c r="G104" t="str">
        <f t="shared" si="24"/>
        <v>импл_</v>
      </c>
      <c r="H104" t="str">
        <f>VLOOKUP(B104,audio_list_stym!$A$3:$AJ$18,15,FALSE)</f>
        <v>Ake</v>
      </c>
      <c r="I104" t="s">
        <v>694</v>
      </c>
      <c r="J104" t="str">
        <f t="shared" si="25"/>
        <v>Ake_7</v>
      </c>
      <c r="L104">
        <f>VLOOKUP(J104,total_visual_stym!$A$2:$D$129,2,FALSE)</f>
        <v>2079</v>
      </c>
      <c r="M104" t="str">
        <f>VLOOKUP(J104,total_visual_stym!$A$2:$D$129,3,FALSE)</f>
        <v>pics\\Ake_7.jpg</v>
      </c>
      <c r="N104">
        <f>VLOOKUP(J104,total_visual_stym!$A$1:$D$129,4,FALSE)</f>
        <v>209</v>
      </c>
      <c r="P104">
        <f>IF(G104="экспл",0,IF(G104="импл_",VLOOKUP(J104,quest_импл!$A$1:$J$129,7,FALSE),0))</f>
        <v>239</v>
      </c>
      <c r="Q104" t="str">
        <f>IF(G104="экспл",0,IF(G104="импл_",VLOOKUP(J104,quest_импл!$A$1:$J$129,8,FALSE),0))</f>
        <v>sound\\Visushenniy_li.wav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2046</v>
      </c>
      <c r="AD104" t="str">
        <f t="shared" ca="1" si="35"/>
        <v>pics\\Peper_6.jpg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6"/>
        <v>pics\\Peper_6.jpg</v>
      </c>
      <c r="AI104" t="s">
        <v>114</v>
      </c>
      <c r="AO104">
        <f t="shared" ca="1" si="31"/>
        <v>0.25751684936106634</v>
      </c>
      <c r="AP104" t="str">
        <f t="shared" ca="1" si="32"/>
        <v>pics\\Peper_6.jpg</v>
      </c>
      <c r="AR104" t="str">
        <f t="shared" si="39"/>
        <v/>
      </c>
      <c r="AS104" t="str">
        <f t="shared" ca="1" si="38"/>
        <v>pics\\Peper_6.jpg</v>
      </c>
      <c r="AT104">
        <f t="shared" ca="1" si="27"/>
        <v>0.62756541780887998</v>
      </c>
      <c r="AU104" t="s">
        <v>697</v>
      </c>
      <c r="AV104" t="str">
        <f t="shared" ca="1" si="28"/>
        <v>sound\\Noviy_plod.wav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_Высушенный_ли_</v>
      </c>
      <c r="BB104" t="str">
        <f t="shared" si="29"/>
        <v>_Высушенный_ли_XXXXX?</v>
      </c>
      <c r="BD104" cm="1">
        <f t="array" aca="1" ref="BD104" ca="1">INDEX($L$98:$L$105,(RANK(AT8,$AT$2:$AT$9)))</f>
        <v>2074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VLOOKUP(B105,audio_list_stym!$A$3:$BP$18,47,FALSE)</f>
        <v>16</v>
      </c>
      <c r="F105" t="str">
        <f>VLOOKUP(E105,metki!$A$2:$B$9,2,FALSE)</f>
        <v>импл_новые_без_названия</v>
      </c>
      <c r="G105" t="str">
        <f t="shared" si="24"/>
        <v>импл_</v>
      </c>
      <c r="H105" t="str">
        <f>VLOOKUP(B105,audio_list_stym!$A$3:$AJ$18,15,FALSE)</f>
        <v>Ake</v>
      </c>
      <c r="I105" t="s">
        <v>695</v>
      </c>
      <c r="J105" t="str">
        <f t="shared" si="25"/>
        <v>Ake_8</v>
      </c>
      <c r="L105">
        <f>VLOOKUP(J105,total_visual_stym!$A$2:$D$129,2,FALSE)</f>
        <v>2080</v>
      </c>
      <c r="M105" t="str">
        <f>VLOOKUP(J105,total_visual_stym!$A$2:$D$129,3,FALSE)</f>
        <v>pics\\Ake_8.jpg</v>
      </c>
      <c r="N105">
        <f>VLOOKUP(J105,total_visual_stym!$A$1:$D$129,4,FALSE)</f>
        <v>209</v>
      </c>
      <c r="P105">
        <f>IF(G105="экспл",0,IF(G105="импл_",VLOOKUP(J105,quest_импл!$A$1:$J$129,7,FALSE),0))</f>
        <v>240</v>
      </c>
      <c r="Q105" t="str">
        <f>IF(G105="экспл",0,IF(G105="импл_",VLOOKUP(J105,quest_импл!$A$1:$J$129,8,FALSE),0))</f>
        <v>sound\\Myatiy_li.wav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2058</v>
      </c>
      <c r="AD105" t="str">
        <f t="shared" ca="1" si="35"/>
        <v>pics\\Tomat_2.jpg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6"/>
        <v>pics\\Tomat_2.jpg</v>
      </c>
      <c r="AI105" t="s">
        <v>115</v>
      </c>
      <c r="AO105">
        <f t="shared" ca="1" si="31"/>
        <v>6.617971387666377E-2</v>
      </c>
      <c r="AP105" t="str">
        <f t="shared" ca="1" si="32"/>
        <v>pics\\Tomat_2.jpg</v>
      </c>
      <c r="AR105" t="str">
        <f t="shared" si="39"/>
        <v/>
      </c>
      <c r="AS105" t="str">
        <f t="shared" ca="1" si="38"/>
        <v>pics\\Tomat_2.jpg</v>
      </c>
      <c r="AT105">
        <f t="shared" ca="1" si="27"/>
        <v>0.99160453010685157</v>
      </c>
      <c r="AU105" t="s">
        <v>697</v>
      </c>
      <c r="AV105" t="str">
        <f t="shared" ca="1" si="28"/>
        <v>sound\\Noviy_plod.wav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_Мятый_ли_</v>
      </c>
      <c r="BB105" t="str">
        <f t="shared" si="29"/>
        <v>_Мятый_ли_XXXXX?</v>
      </c>
      <c r="BD105" cm="1">
        <f t="array" aca="1" ref="BD105" ca="1">INDEX($L$98:$L$105,(RANK(AT9,$AT$2:$AT$9)))</f>
        <v>2076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VLOOKUP(B106,audio_list_stym!$A$3:$BP$18,47,FALSE)</f>
        <v>17</v>
      </c>
      <c r="F106" t="str">
        <f>VLOOKUP(E106,metki!$A$2:$B$9,2,FALSE)</f>
        <v>экспл_новые_без_названия</v>
      </c>
      <c r="G106" t="str">
        <f t="shared" si="24"/>
        <v>экспл</v>
      </c>
      <c r="H106" t="str">
        <f>VLOOKUP(B106,audio_list_stym!$A$3:$AJ$18,15,FALSE)</f>
        <v>Finger</v>
      </c>
      <c r="I106" t="s">
        <v>688</v>
      </c>
      <c r="J106" t="str">
        <f t="shared" si="25"/>
        <v>Finger_1</v>
      </c>
      <c r="L106">
        <f>VLOOKUP(J106,total_visual_stym!$A$2:$D$129,2,FALSE)</f>
        <v>2081</v>
      </c>
      <c r="M106" t="str">
        <f>VLOOKUP(J106,total_visual_stym!$A$2:$D$129,3,FALSE)</f>
        <v>pics\\Finger_1.jpg</v>
      </c>
      <c r="N106">
        <f>VLOOKUP(J106,total_visual_stym!$A$1:$D$129,4,FALSE)</f>
        <v>210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113</v>
      </c>
      <c r="Z106" t="str">
        <f>IF(G106="экспл",VLOOKUP(J106,quest_экспл!$A$1:$N$129,12,FALSE),IF(G106="импл_",0,0))</f>
        <v>sound\\On_vizhatiy.wav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2187</v>
      </c>
      <c r="AD106" t="str">
        <f t="shared" ca="1" si="35"/>
        <v>pics\\dis1.jpg</v>
      </c>
      <c r="AE106" s="22" t="str">
        <f t="array" aca="1" ref="AE106" ca="1">IF(G106="экспл",INDEX(total_visual_stym!$C$146:$C$209,(RANK(total_visual_stym!E186,total_visual_stym!$E$146:$E$209))),0)</f>
        <v>pics\\dis1.jpg</v>
      </c>
      <c r="AF106" s="22" t="str">
        <f t="shared" si="36"/>
        <v/>
      </c>
      <c r="AI106" t="s">
        <v>116</v>
      </c>
      <c r="AO106">
        <f t="shared" ca="1" si="31"/>
        <v>0.5923118854886843</v>
      </c>
      <c r="AP106" t="str">
        <f t="shared" ca="1" si="32"/>
        <v>pics\\Kokos_3.jpg</v>
      </c>
      <c r="AR106" t="str">
        <f t="shared" si="39"/>
        <v/>
      </c>
      <c r="AS106" t="str">
        <f t="shared" si="38"/>
        <v/>
      </c>
      <c r="AT106">
        <f t="shared" ca="1" si="27"/>
        <v>0.25116102091461623</v>
      </c>
      <c r="AU106" t="s">
        <v>697</v>
      </c>
      <c r="AV106" t="str">
        <f t="shared" ca="1" si="28"/>
        <v>sound\\Redkiy_plod.wav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_Он_выжатый?</v>
      </c>
      <c r="BA106" t="e">
        <f>VLOOKUP(Q106,audio_list_stym!$B$2:$BQ$299,68,FALSE)</f>
        <v>#N/A</v>
      </c>
      <c r="BB106" t="str">
        <f t="shared" si="29"/>
        <v>На_экране_XXXXX._Он_выжатый?</v>
      </c>
      <c r="BC106">
        <f>A106</f>
        <v>1214</v>
      </c>
      <c r="BD106" cm="1">
        <f t="array" aca="1" ref="BD106" ca="1">INDEX($L$106:$L$113,(RANK(AT2,$AT$2:$AT$9)))</f>
        <v>2083</v>
      </c>
      <c r="BE106" cm="1">
        <f t="array" aca="1" ref="BE106" ca="1">INDEX(BD66:BD81,(RANK(AT7,$AT$2:$AT$17)))</f>
        <v>2143</v>
      </c>
      <c r="BF106" cm="1">
        <f t="array" aca="1" ref="BF106" ca="1">INDEX(BD90:BD105,(RANK(AT7,$AT$2:$AT$17)))</f>
        <v>2079</v>
      </c>
      <c r="BG106" cm="1">
        <f t="array" aca="1" ref="BG106" ca="1">INDEX(BD114:BD129,(RANK(AT7,$AT$2:$AT$9)))</f>
        <v>2090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VLOOKUP(B107,audio_list_stym!$A$3:$BP$18,47,FALSE)</f>
        <v>17</v>
      </c>
      <c r="F107" t="str">
        <f>VLOOKUP(E107,metki!$A$2:$B$9,2,FALSE)</f>
        <v>экспл_новые_без_названия</v>
      </c>
      <c r="G107" t="str">
        <f t="shared" si="24"/>
        <v>экспл</v>
      </c>
      <c r="H107" t="str">
        <f>VLOOKUP(B107,audio_list_stym!$A$3:$AJ$18,15,FALSE)</f>
        <v>Finger</v>
      </c>
      <c r="I107" t="s">
        <v>689</v>
      </c>
      <c r="J107" t="str">
        <f t="shared" si="25"/>
        <v>Finger_2</v>
      </c>
      <c r="L107">
        <f>VLOOKUP(J107,total_visual_stym!$A$2:$D$129,2,FALSE)</f>
        <v>2082</v>
      </c>
      <c r="M107" t="str">
        <f>VLOOKUP(J107,total_visual_stym!$A$2:$D$129,3,FALSE)</f>
        <v>pics\\Finger_2.jpg</v>
      </c>
      <c r="N107">
        <f>VLOOKUP(J107,total_visual_stym!$A$1:$D$129,4,FALSE)</f>
        <v>210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114</v>
      </c>
      <c r="Z107" t="str">
        <f>IF(G107="экспл",VLOOKUP(J107,quest_экспл!$A$1:$N$129,12,FALSE),IF(G107="импл_",0,0))</f>
        <v>sound\\On_nadloman.wav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2199</v>
      </c>
      <c r="AD107" t="str">
        <f t="shared" ca="1" si="35"/>
        <v>pics\\dis56.jpg</v>
      </c>
      <c r="AE107" s="22" t="str">
        <f t="array" aca="1" ref="AE107" ca="1">IF(G107="экспл",INDEX(total_visual_stym!$C$146:$C$209,(RANK(total_visual_stym!E187,total_visual_stym!$E$146:$E$209))),0)</f>
        <v>pics\\dis56.jpg</v>
      </c>
      <c r="AF107" s="22" t="str">
        <f t="shared" si="36"/>
        <v/>
      </c>
      <c r="AI107" t="s">
        <v>117</v>
      </c>
      <c r="AO107">
        <f t="shared" ca="1" si="31"/>
        <v>0.25485703669471771</v>
      </c>
      <c r="AP107" t="str">
        <f t="shared" ca="1" si="32"/>
        <v>pics\\Peper_8.jpg</v>
      </c>
      <c r="AR107" t="str">
        <f t="shared" si="39"/>
        <v/>
      </c>
      <c r="AS107" t="str">
        <f t="shared" si="38"/>
        <v/>
      </c>
      <c r="AT107">
        <f t="shared" ca="1" si="27"/>
        <v>0.71205478184854798</v>
      </c>
      <c r="AU107" t="s">
        <v>697</v>
      </c>
      <c r="AV107" t="str">
        <f t="shared" ca="1" si="28"/>
        <v>sound\\Noviy_plod.wav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_Он_надломан?</v>
      </c>
      <c r="BA107" t="e">
        <f>VLOOKUP(Q107,audio_list_stym!$B$2:$BQ$299,68,FALSE)</f>
        <v>#N/A</v>
      </c>
      <c r="BB107" t="str">
        <f t="shared" si="29"/>
        <v>Посмотрите,_вот_XXXXX._Он_надломан?</v>
      </c>
      <c r="BD107" cm="1">
        <f t="array" aca="1" ref="BD107" ca="1">INDEX($L$106:$L$113,(RANK(AT3,$AT$2:$AT$9)))</f>
        <v>2088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VLOOKUP(B108,audio_list_stym!$A$3:$BP$18,47,FALSE)</f>
        <v>17</v>
      </c>
      <c r="F108" t="str">
        <f>VLOOKUP(E108,metki!$A$2:$B$9,2,FALSE)</f>
        <v>экспл_новые_без_названия</v>
      </c>
      <c r="G108" t="str">
        <f t="shared" si="24"/>
        <v>экспл</v>
      </c>
      <c r="H108" t="str">
        <f>VLOOKUP(B108,audio_list_stym!$A$3:$AJ$18,15,FALSE)</f>
        <v>Finger</v>
      </c>
      <c r="I108" t="s">
        <v>690</v>
      </c>
      <c r="J108" t="str">
        <f t="shared" si="25"/>
        <v>Finger_3</v>
      </c>
      <c r="L108">
        <f>VLOOKUP(J108,total_visual_stym!$A$2:$D$129,2,FALSE)</f>
        <v>2083</v>
      </c>
      <c r="M108" t="str">
        <f>VLOOKUP(J108,total_visual_stym!$A$2:$D$129,3,FALSE)</f>
        <v>pics\\Finger_3.jpg</v>
      </c>
      <c r="N108">
        <f>VLOOKUP(J108,total_visual_stym!$A$1:$D$129,4,FALSE)</f>
        <v>210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115</v>
      </c>
      <c r="Z108" t="str">
        <f>IF(G108="экспл",VLOOKUP(J108,quest_экспл!$A$1:$N$129,12,FALSE),IF(G108="импл_",0,0))</f>
        <v>sound\\On_volnistiy.wav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2177</v>
      </c>
      <c r="AD108" t="str">
        <f t="shared" ca="1" si="35"/>
        <v>pics\\dis35.jpg</v>
      </c>
      <c r="AE108" s="22" t="str">
        <f t="array" aca="1" ref="AE108" ca="1">IF(G108="экспл",INDEX(total_visual_stym!$C$146:$C$209,(RANK(total_visual_stym!E188,total_visual_stym!$E$146:$E$209))),0)</f>
        <v>pics\\dis35.jpg</v>
      </c>
      <c r="AF108" s="22" t="str">
        <f t="shared" si="36"/>
        <v/>
      </c>
      <c r="AI108" t="s">
        <v>118</v>
      </c>
      <c r="AO108">
        <f t="shared" ca="1" si="31"/>
        <v>0.57592468757417126</v>
      </c>
      <c r="AP108" t="str">
        <f t="shared" ca="1" si="32"/>
        <v>pics\\Kokos_4.jpg</v>
      </c>
      <c r="AR108" t="str">
        <f t="shared" si="39"/>
        <v/>
      </c>
      <c r="AS108" t="str">
        <f t="shared" si="38"/>
        <v/>
      </c>
      <c r="AT108">
        <f t="shared" ca="1" si="27"/>
        <v>0.44746216309484077</v>
      </c>
      <c r="AU108" t="s">
        <v>697</v>
      </c>
      <c r="AV108" t="str">
        <f t="shared" ca="1" si="28"/>
        <v>sound\\Redkiy_plod.wav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_Он_волнистый?</v>
      </c>
      <c r="BA108" t="e">
        <f>VLOOKUP(Q108,audio_list_stym!$B$2:$BQ$299,68,FALSE)</f>
        <v>#N/A</v>
      </c>
      <c r="BB108" t="str">
        <f t="shared" si="29"/>
        <v>Вот_XXXXX._Он_волнистый?</v>
      </c>
      <c r="BD108" cm="1">
        <f t="array" aca="1" ref="BD108" ca="1">INDEX($L$106:$L$113,(RANK(AT4,$AT$2:$AT$9)))</f>
        <v>2086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VLOOKUP(B109,audio_list_stym!$A$3:$BP$18,47,FALSE)</f>
        <v>17</v>
      </c>
      <c r="F109" t="str">
        <f>VLOOKUP(E109,metki!$A$2:$B$9,2,FALSE)</f>
        <v>экспл_новые_без_названия</v>
      </c>
      <c r="G109" t="str">
        <f t="shared" si="24"/>
        <v>экспл</v>
      </c>
      <c r="H109" t="str">
        <f>VLOOKUP(B109,audio_list_stym!$A$3:$AJ$18,15,FALSE)</f>
        <v>Finger</v>
      </c>
      <c r="I109" t="s">
        <v>691</v>
      </c>
      <c r="J109" t="str">
        <f t="shared" si="25"/>
        <v>Finger_4</v>
      </c>
      <c r="L109">
        <f>VLOOKUP(J109,total_visual_stym!$A$2:$D$129,2,FALSE)</f>
        <v>2084</v>
      </c>
      <c r="M109" t="str">
        <f>VLOOKUP(J109,total_visual_stym!$A$2:$D$129,3,FALSE)</f>
        <v>pics\\Finger_4.jpg</v>
      </c>
      <c r="N109">
        <f>VLOOKUP(J109,total_visual_stym!$A$1:$D$129,4,FALSE)</f>
        <v>210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116</v>
      </c>
      <c r="Z109" t="str">
        <f>IF(G109="экспл",VLOOKUP(J109,quest_экспл!$A$1:$N$129,12,FALSE),IF(G109="импл_",0,0))</f>
        <v>sound\\On_buriy.wav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2222</v>
      </c>
      <c r="AD109" t="str">
        <f t="shared" ca="1" si="35"/>
        <v>pics\\dis14.jpg</v>
      </c>
      <c r="AE109" s="22" t="str">
        <f t="array" aca="1" ref="AE109" ca="1">IF(G109="экспл",INDEX(total_visual_stym!$C$146:$C$209,(RANK(total_visual_stym!E189,total_visual_stym!$E$146:$E$209))),0)</f>
        <v>pics\\dis14.jpg</v>
      </c>
      <c r="AF109" s="22" t="str">
        <f t="shared" si="36"/>
        <v/>
      </c>
      <c r="AI109" t="s">
        <v>119</v>
      </c>
      <c r="AO109">
        <f t="shared" ca="1" si="31"/>
        <v>3.7688040367718001E-2</v>
      </c>
      <c r="AP109" t="str">
        <f t="shared" ca="1" si="32"/>
        <v>pics\\Tomat_4.jpg</v>
      </c>
      <c r="AR109" t="str">
        <f t="shared" si="39"/>
        <v/>
      </c>
      <c r="AS109" t="str">
        <f t="shared" si="38"/>
        <v/>
      </c>
      <c r="AT109">
        <f t="shared" ca="1" si="27"/>
        <v>0.4598507423947874</v>
      </c>
      <c r="AU109" t="s">
        <v>697</v>
      </c>
      <c r="AV109" t="str">
        <f t="shared" ca="1" si="28"/>
        <v>sound\\Redkiy_plod.wav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_Он_бурый?</v>
      </c>
      <c r="BA109" t="e">
        <f>VLOOKUP(Q109,audio_list_stym!$B$2:$BQ$299,68,FALSE)</f>
        <v>#N/A</v>
      </c>
      <c r="BB109" t="str">
        <f t="shared" si="29"/>
        <v>Это_XXXXX._Он_бурый?</v>
      </c>
      <c r="BD109" cm="1">
        <f t="array" aca="1" ref="BD109" ca="1">INDEX($L$106:$L$113,(RANK(AT5,$AT$2:$AT$9)))</f>
        <v>2081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VLOOKUP(B110,audio_list_stym!$A$3:$BP$18,47,FALSE)</f>
        <v>17</v>
      </c>
      <c r="F110" t="str">
        <f>VLOOKUP(E110,metki!$A$2:$B$9,2,FALSE)</f>
        <v>экспл_новые_без_названия</v>
      </c>
      <c r="G110" t="str">
        <f t="shared" si="24"/>
        <v>экспл</v>
      </c>
      <c r="H110" t="str">
        <f>VLOOKUP(B110,audio_list_stym!$A$3:$AJ$18,15,FALSE)</f>
        <v>Finger</v>
      </c>
      <c r="I110" t="s">
        <v>692</v>
      </c>
      <c r="J110" t="str">
        <f t="shared" si="25"/>
        <v>Finger_5</v>
      </c>
      <c r="L110">
        <f>VLOOKUP(J110,total_visual_stym!$A$2:$D$129,2,FALSE)</f>
        <v>2085</v>
      </c>
      <c r="M110" t="str">
        <f>VLOOKUP(J110,total_visual_stym!$A$2:$D$129,3,FALSE)</f>
        <v>pics\\Finger_5.jpg</v>
      </c>
      <c r="N110">
        <f>VLOOKUP(J110,total_visual_stym!$A$1:$D$129,4,FALSE)</f>
        <v>210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117</v>
      </c>
      <c r="Z110" t="str">
        <f>IF(G110="экспл",VLOOKUP(J110,quest_экспл!$A$1:$N$129,12,FALSE),IF(G110="импл_",0,0))</f>
        <v>sound\\Vityanut_li_on.wav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2180</v>
      </c>
      <c r="AD110" t="str">
        <f t="shared" ca="1" si="35"/>
        <v>pics\\dis4.jpg</v>
      </c>
      <c r="AE110" s="22" t="str">
        <f t="array" aca="1" ref="AE110" ca="1">IF(G110="экспл",INDEX(total_visual_stym!$C$146:$C$209,(RANK(total_visual_stym!E190,total_visual_stym!$E$146:$E$209))),0)</f>
        <v>pics\\dis4.jpg</v>
      </c>
      <c r="AF110" s="22" t="str">
        <f t="shared" si="36"/>
        <v/>
      </c>
      <c r="AI110" t="s">
        <v>120</v>
      </c>
      <c r="AO110">
        <f t="shared" ca="1" si="31"/>
        <v>0.95730155143437068</v>
      </c>
      <c r="AP110" t="str">
        <f t="shared" ca="1" si="32"/>
        <v>pics\\Banan_5.jpg</v>
      </c>
      <c r="AR110" t="str">
        <f t="shared" si="39"/>
        <v/>
      </c>
      <c r="AS110" t="str">
        <f t="shared" si="38"/>
        <v/>
      </c>
      <c r="AT110">
        <f t="shared" ca="1" si="27"/>
        <v>0.21847948384842208</v>
      </c>
      <c r="AU110" t="s">
        <v>697</v>
      </c>
      <c r="AV110" t="str">
        <f t="shared" ca="1" si="28"/>
        <v>sound\\Redkiy_plod.wav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_Вытянут_ли_он?</v>
      </c>
      <c r="BA110" t="e">
        <f>VLOOKUP(Q110,audio_list_stym!$B$2:$BQ$299,68,FALSE)</f>
        <v>#N/A</v>
      </c>
      <c r="BB110" t="str">
        <f t="shared" si="29"/>
        <v>На_картинке_XXXXX._Вытянут_ли_он?</v>
      </c>
      <c r="BD110" cm="1">
        <f t="array" aca="1" ref="BD110" ca="1">INDEX($L$106:$L$113,(RANK(AT6,$AT$2:$AT$9)))</f>
        <v>2085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VLOOKUP(B111,audio_list_stym!$A$3:$BP$18,47,FALSE)</f>
        <v>17</v>
      </c>
      <c r="F111" t="str">
        <f>VLOOKUP(E111,metki!$A$2:$B$9,2,FALSE)</f>
        <v>экспл_новые_без_названия</v>
      </c>
      <c r="G111" t="str">
        <f t="shared" si="24"/>
        <v>экспл</v>
      </c>
      <c r="H111" t="str">
        <f>VLOOKUP(B111,audio_list_stym!$A$3:$AJ$18,15,FALSE)</f>
        <v>Finger</v>
      </c>
      <c r="I111" t="s">
        <v>693</v>
      </c>
      <c r="J111" t="str">
        <f t="shared" si="25"/>
        <v>Finger_6</v>
      </c>
      <c r="L111">
        <f>VLOOKUP(J111,total_visual_stym!$A$2:$D$129,2,FALSE)</f>
        <v>2086</v>
      </c>
      <c r="M111" t="str">
        <f>VLOOKUP(J111,total_visual_stym!$A$2:$D$129,3,FALSE)</f>
        <v>pics\\Finger_6.jpg</v>
      </c>
      <c r="N111">
        <f>VLOOKUP(J111,total_visual_stym!$A$1:$D$129,4,FALSE)</f>
        <v>210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118</v>
      </c>
      <c r="Z111" t="str">
        <f>IF(G111="экспл",VLOOKUP(J111,quest_экспл!$A$1:$N$129,12,FALSE),IF(G111="импл_",0,0))</f>
        <v>sound\\Obyemniy_li_on.wav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2170</v>
      </c>
      <c r="AD111" t="str">
        <f t="shared" ca="1" si="35"/>
        <v>pics\\dis36.jpg</v>
      </c>
      <c r="AE111" s="22" t="str">
        <f t="array" aca="1" ref="AE111" ca="1">IF(G111="экспл",INDEX(total_visual_stym!$C$146:$C$209,(RANK(total_visual_stym!E191,total_visual_stym!$E$146:$E$209))),0)</f>
        <v>pics\\dis36.jpg</v>
      </c>
      <c r="AF111" s="22" t="str">
        <f t="shared" si="36"/>
        <v/>
      </c>
      <c r="AI111" t="s">
        <v>121</v>
      </c>
      <c r="AO111">
        <f t="shared" ca="1" si="31"/>
        <v>0.1486093473864335</v>
      </c>
      <c r="AP111" t="str">
        <f t="shared" ca="1" si="32"/>
        <v>pics\\Redis_5.jpg</v>
      </c>
      <c r="AR111" t="str">
        <f t="shared" si="39"/>
        <v/>
      </c>
      <c r="AS111" t="str">
        <f t="shared" si="38"/>
        <v/>
      </c>
      <c r="AT111">
        <f t="shared" ca="1" si="27"/>
        <v>0.92011035804397934</v>
      </c>
      <c r="AU111" t="s">
        <v>697</v>
      </c>
      <c r="AV111" t="str">
        <f t="shared" ca="1" si="28"/>
        <v>sound\\Noviy_plod.wav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_Объемный_ли_он?</v>
      </c>
      <c r="BA111" t="e">
        <f>VLOOKUP(Q111,audio_list_stym!$B$2:$BQ$299,68,FALSE)</f>
        <v>#N/A</v>
      </c>
      <c r="BB111" t="str">
        <f t="shared" si="29"/>
        <v>На_мониторе_XXXXX._Объемный_ли_он?</v>
      </c>
      <c r="BD111" cm="1">
        <f t="array" aca="1" ref="BD111" ca="1">INDEX($L$106:$L$113,(RANK(AT7,$AT$2:$AT$9)))</f>
        <v>2087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VLOOKUP(B112,audio_list_stym!$A$3:$BP$18,47,FALSE)</f>
        <v>17</v>
      </c>
      <c r="F112" t="str">
        <f>VLOOKUP(E112,metki!$A$2:$B$9,2,FALSE)</f>
        <v>экспл_новые_без_названия</v>
      </c>
      <c r="G112" t="str">
        <f t="shared" si="24"/>
        <v>экспл</v>
      </c>
      <c r="H112" t="str">
        <f>VLOOKUP(B112,audio_list_stym!$A$3:$AJ$18,15,FALSE)</f>
        <v>Finger</v>
      </c>
      <c r="I112" t="s">
        <v>694</v>
      </c>
      <c r="J112" t="str">
        <f t="shared" si="25"/>
        <v>Finger_7</v>
      </c>
      <c r="L112">
        <f>VLOOKUP(J112,total_visual_stym!$A$2:$D$129,2,FALSE)</f>
        <v>2087</v>
      </c>
      <c r="M112" t="str">
        <f>VLOOKUP(J112,total_visual_stym!$A$2:$D$129,3,FALSE)</f>
        <v>pics\\Finger_7.jpg</v>
      </c>
      <c r="N112">
        <f>VLOOKUP(J112,total_visual_stym!$A$1:$D$129,4,FALSE)</f>
        <v>210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119</v>
      </c>
      <c r="Z112" t="str">
        <f>IF(G112="экспл",VLOOKUP(J112,quest_экспл!$A$1:$N$129,12,FALSE),IF(G112="импл_",0,0))</f>
        <v>sound\\Pustoy_li_on.wav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2198</v>
      </c>
      <c r="AD112" t="str">
        <f t="shared" ca="1" si="35"/>
        <v>pics\\dis42.jpg</v>
      </c>
      <c r="AE112" s="22" t="str">
        <f t="array" aca="1" ref="AE112" ca="1">IF(G112="экспл",INDEX(total_visual_stym!$C$146:$C$209,(RANK(total_visual_stym!E192,total_visual_stym!$E$146:$E$209))),0)</f>
        <v>pics\\dis42.jpg</v>
      </c>
      <c r="AF112" s="22" t="str">
        <f t="shared" si="36"/>
        <v/>
      </c>
      <c r="AI112" t="s">
        <v>122</v>
      </c>
      <c r="AO112">
        <f t="shared" ca="1" si="31"/>
        <v>0.98464651616038046</v>
      </c>
      <c r="AP112" t="str">
        <f t="shared" ca="1" si="32"/>
        <v>pics\\Banan_2.jpg</v>
      </c>
      <c r="AR112" t="str">
        <f t="shared" si="39"/>
        <v/>
      </c>
      <c r="AS112" t="str">
        <f t="shared" si="38"/>
        <v/>
      </c>
      <c r="AT112">
        <f t="shared" ca="1" si="27"/>
        <v>0.52992655191169002</v>
      </c>
      <c r="AU112" t="s">
        <v>697</v>
      </c>
      <c r="AV112" t="str">
        <f t="shared" ca="1" si="28"/>
        <v>sound\\Noviy_plod.wav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_Пустой_ли_он?</v>
      </c>
      <c r="BA112" t="e">
        <f>VLOOKUP(Q112,audio_list_stym!$B$2:$BQ$299,68,FALSE)</f>
        <v>#N/A</v>
      </c>
      <c r="BB112" t="str">
        <f t="shared" si="29"/>
        <v>Перед_Вами_XXXXX._Пустой_ли_он?</v>
      </c>
      <c r="BD112" cm="1">
        <f t="array" aca="1" ref="BD112" ca="1">INDEX($L$106:$L$113,(RANK(AT8,$AT$2:$AT$9)))</f>
        <v>2082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VLOOKUP(B113,audio_list_stym!$A$3:$BP$18,47,FALSE)</f>
        <v>17</v>
      </c>
      <c r="F113" t="str">
        <f>VLOOKUP(E113,metki!$A$2:$B$9,2,FALSE)</f>
        <v>экспл_новые_без_названия</v>
      </c>
      <c r="G113" t="str">
        <f t="shared" si="24"/>
        <v>экспл</v>
      </c>
      <c r="H113" t="str">
        <f>VLOOKUP(B113,audio_list_stym!$A$3:$AJ$18,15,FALSE)</f>
        <v>Finger</v>
      </c>
      <c r="I113" t="s">
        <v>695</v>
      </c>
      <c r="J113" t="str">
        <f t="shared" si="25"/>
        <v>Finger_8</v>
      </c>
      <c r="L113">
        <f>VLOOKUP(J113,total_visual_stym!$A$2:$D$129,2,FALSE)</f>
        <v>2088</v>
      </c>
      <c r="M113" t="str">
        <f>VLOOKUP(J113,total_visual_stym!$A$2:$D$129,3,FALSE)</f>
        <v>pics\\Finger_8.jpg</v>
      </c>
      <c r="N113">
        <f>VLOOKUP(J113,total_visual_stym!$A$1:$D$129,4,FALSE)</f>
        <v>210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120</v>
      </c>
      <c r="Z113" t="str">
        <f>IF(G113="экспл",VLOOKUP(J113,quest_экспл!$A$1:$N$129,12,FALSE),IF(G113="импл_",0,0))</f>
        <v>sound\\Belyi_li_on.wav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2213</v>
      </c>
      <c r="AD113" t="str">
        <f t="shared" ca="1" si="35"/>
        <v>pics\\dis49.jpg</v>
      </c>
      <c r="AE113" s="22" t="str">
        <f t="array" aca="1" ref="AE113" ca="1">IF(G113="экспл",INDEX(total_visual_stym!$C$146:$C$209,(RANK(total_visual_stym!E193,total_visual_stym!$E$146:$E$209))),0)</f>
        <v>pics\\dis49.jpg</v>
      </c>
      <c r="AF113" s="22" t="str">
        <f t="shared" si="36"/>
        <v/>
      </c>
      <c r="AI113" t="s">
        <v>123</v>
      </c>
      <c r="AO113">
        <f t="shared" ca="1" si="31"/>
        <v>0.7413395931332587</v>
      </c>
      <c r="AP113" t="str">
        <f t="shared" ca="1" si="32"/>
        <v>pics\\Finik_6.jpg</v>
      </c>
      <c r="AR113" t="str">
        <f t="shared" si="39"/>
        <v/>
      </c>
      <c r="AS113" t="str">
        <f t="shared" si="38"/>
        <v/>
      </c>
      <c r="AT113">
        <f t="shared" ca="1" si="27"/>
        <v>0.41841329208769229</v>
      </c>
      <c r="AU113" t="s">
        <v>697</v>
      </c>
      <c r="AV113" t="str">
        <f t="shared" ca="1" si="28"/>
        <v>sound\\Redkiy_plod.wav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_Белый_ли_он?</v>
      </c>
      <c r="BA113" t="e">
        <f>VLOOKUP(Q113,audio_list_stym!$B$2:$BQ$299,68,FALSE)</f>
        <v>#N/A</v>
      </c>
      <c r="BB113" t="str">
        <f t="shared" si="29"/>
        <v>Вы_видите_XXXXX._Белый_ли_он?</v>
      </c>
      <c r="BD113" cm="1">
        <f t="array" aca="1" ref="BD113" ca="1">INDEX($L$106:$L$113,(RANK(AT9,$AT$2:$AT$9)))</f>
        <v>2084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VLOOKUP(B114,audio_list_stym!$A$3:$BP$18,47,FALSE)</f>
        <v>14</v>
      </c>
      <c r="F114" t="str">
        <f>VLOOKUP(E114,metki!$A$2:$B$9,2,FALSE)</f>
        <v>импл_новые_с_названием</v>
      </c>
      <c r="G114" t="str">
        <f t="shared" si="24"/>
        <v>импл_</v>
      </c>
      <c r="H114" t="str">
        <f>VLOOKUP(B114,audio_list_stym!$A$3:$AJ$18,15,FALSE)</f>
        <v>Gac</v>
      </c>
      <c r="I114" t="s">
        <v>688</v>
      </c>
      <c r="J114" t="str">
        <f t="shared" si="25"/>
        <v>Gac_1</v>
      </c>
      <c r="L114">
        <f>VLOOKUP(J114,total_visual_stym!$A$2:$D$129,2,FALSE)</f>
        <v>2089</v>
      </c>
      <c r="M114" t="str">
        <f>VLOOKUP(J114,total_visual_stym!$A$2:$D$129,3,FALSE)</f>
        <v>pics\\Gac_1.jpg</v>
      </c>
      <c r="N114">
        <f>VLOOKUP(J114,total_visual_stym!$A$1:$D$129,4,FALSE)</f>
        <v>211</v>
      </c>
      <c r="P114">
        <f>IF(G114="экспл",0,IF(G114="импл_",VLOOKUP(J114,quest_импл!$A$1:$J$129,7,FALSE),0))</f>
        <v>249</v>
      </c>
      <c r="Q114" t="str">
        <f>IF(G114="экспл",0,IF(G114="импл_",VLOOKUP(J114,quest_импл!$A$1:$J$129,8,FALSE),0))</f>
        <v>sound\\Ispachkan_li.wav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нет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2043</v>
      </c>
      <c r="AD114" t="str">
        <f t="shared" ca="1" si="35"/>
        <v>pics\\Peper_3.jpg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6"/>
        <v>pics\\Peper_3.jpg</v>
      </c>
      <c r="AI114" t="s">
        <v>86</v>
      </c>
      <c r="AO114">
        <f t="shared" ca="1" si="31"/>
        <v>0.28874350241071511</v>
      </c>
      <c r="AP114" t="str">
        <f t="shared" ca="1" si="32"/>
        <v>pics\\Peper_3.jpg</v>
      </c>
      <c r="AR114" t="str">
        <f t="shared" si="39"/>
        <v/>
      </c>
      <c r="AS114" t="str">
        <f t="shared" ca="1" si="38"/>
        <v>pics\\Peper_3.jpg</v>
      </c>
      <c r="AT114">
        <f t="shared" ca="1" si="27"/>
        <v>0.16499764957903396</v>
      </c>
      <c r="AU114" t="s">
        <v>697</v>
      </c>
      <c r="AV114" t="str">
        <f t="shared" ca="1" si="28"/>
        <v>sound\\Redkiy_plod.wav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_Испачкан_ли_</v>
      </c>
      <c r="BB114" t="str">
        <f t="shared" si="29"/>
        <v>_Испачкан_ли_ТОДИС?</v>
      </c>
      <c r="BC114">
        <f>A114</f>
        <v>1215</v>
      </c>
      <c r="BD114" cm="1">
        <f t="array" aca="1" ref="BD114" ca="1">INDEX($L$114:$L$121,(RANK(AT2,$AT$2:$AT$9)))</f>
        <v>2091</v>
      </c>
      <c r="BE114" cm="1">
        <f t="array" aca="1" ref="BE114" ca="1">INDEX(BD66:BD81,(RANK(AT8,$AT$2:$AT$17)))</f>
        <v>2136</v>
      </c>
      <c r="BF114" cm="1">
        <f t="array" aca="1" ref="BF114" ca="1">INDEX(BD82:BD97,(RANK(AT8,$AT$2:$AT$9)))</f>
        <v>2152</v>
      </c>
      <c r="BG114" cm="1">
        <f t="array" aca="1" ref="BG114" ca="1">INDEX(BD98:BD113,(RANK(AT8,$AT$2:$AT$9)))</f>
        <v>2080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VLOOKUP(B115,audio_list_stym!$A$3:$BP$18,47,FALSE)</f>
        <v>14</v>
      </c>
      <c r="F115" t="str">
        <f>VLOOKUP(E115,metki!$A$2:$B$9,2,FALSE)</f>
        <v>импл_новые_с_названием</v>
      </c>
      <c r="G115" t="str">
        <f t="shared" si="24"/>
        <v>импл_</v>
      </c>
      <c r="H115" t="str">
        <f>VLOOKUP(B115,audio_list_stym!$A$3:$AJ$18,15,FALSE)</f>
        <v>Gac</v>
      </c>
      <c r="I115" t="s">
        <v>689</v>
      </c>
      <c r="J115" t="str">
        <f t="shared" si="25"/>
        <v>Gac_2</v>
      </c>
      <c r="L115">
        <f>VLOOKUP(J115,total_visual_stym!$A$2:$D$129,2,FALSE)</f>
        <v>2090</v>
      </c>
      <c r="M115" t="str">
        <f>VLOOKUP(J115,total_visual_stym!$A$2:$D$129,3,FALSE)</f>
        <v>pics\\Gac_2.jpg</v>
      </c>
      <c r="N115">
        <f>VLOOKUP(J115,total_visual_stym!$A$1:$D$129,4,FALSE)</f>
        <v>211</v>
      </c>
      <c r="P115">
        <f>IF(G115="экспл",0,IF(G115="импл_",VLOOKUP(J115,quest_импл!$A$1:$J$129,7,FALSE),0))</f>
        <v>250</v>
      </c>
      <c r="Q115" t="str">
        <f>IF(G115="экспл",0,IF(G115="импл_",VLOOKUP(J115,quest_импл!$A$1:$J$129,8,FALSE),0))</f>
        <v>sound\\Farshirovanniy_li.wav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нет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2062</v>
      </c>
      <c r="AD115" t="str">
        <f t="shared" ca="1" si="35"/>
        <v>pics\\Tomat_6.jpg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6"/>
        <v>pics\\Tomat_6.jpg</v>
      </c>
      <c r="AI115" t="s">
        <v>87</v>
      </c>
      <c r="AO115">
        <f t="shared" ca="1" si="31"/>
        <v>2.2820255090398311E-2</v>
      </c>
      <c r="AP115" t="str">
        <f t="shared" ca="1" si="32"/>
        <v>pics\\Tomat_6.jpg</v>
      </c>
      <c r="AR115" t="str">
        <f t="shared" si="39"/>
        <v/>
      </c>
      <c r="AS115" t="str">
        <f t="shared" ca="1" si="38"/>
        <v>pics\\Tomat_6.jpg</v>
      </c>
      <c r="AT115">
        <f t="shared" ca="1" si="27"/>
        <v>0.15992893072194758</v>
      </c>
      <c r="AU115" t="s">
        <v>697</v>
      </c>
      <c r="AV115" t="str">
        <f t="shared" ca="1" si="28"/>
        <v>sound\\Redkiy_plod.wav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_Фаршированный_ли_</v>
      </c>
      <c r="BB115" t="str">
        <f t="shared" si="29"/>
        <v>_Фаршированный_ли_ТОДИС?</v>
      </c>
      <c r="BD115" cm="1">
        <f t="array" aca="1" ref="BD115" ca="1">INDEX($L$114:$L$121,(RANK(AT3,$AT$2:$AT$9)))</f>
        <v>2096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VLOOKUP(B116,audio_list_stym!$A$3:$BP$18,47,FALSE)</f>
        <v>14</v>
      </c>
      <c r="F116" t="str">
        <f>VLOOKUP(E116,metki!$A$2:$B$9,2,FALSE)</f>
        <v>импл_новые_с_названием</v>
      </c>
      <c r="G116" t="str">
        <f t="shared" si="24"/>
        <v>импл_</v>
      </c>
      <c r="H116" t="str">
        <f>VLOOKUP(B116,audio_list_stym!$A$3:$AJ$18,15,FALSE)</f>
        <v>Gac</v>
      </c>
      <c r="I116" t="s">
        <v>690</v>
      </c>
      <c r="J116" t="str">
        <f t="shared" si="25"/>
        <v>Gac_3</v>
      </c>
      <c r="L116">
        <f>VLOOKUP(J116,total_visual_stym!$A$2:$D$129,2,FALSE)</f>
        <v>2091</v>
      </c>
      <c r="M116" t="str">
        <f>VLOOKUP(J116,total_visual_stym!$A$2:$D$129,3,FALSE)</f>
        <v>pics\\Gac_3.jpg</v>
      </c>
      <c r="N116">
        <f>VLOOKUP(J116,total_visual_stym!$A$1:$D$129,4,FALSE)</f>
        <v>211</v>
      </c>
      <c r="P116">
        <f>IF(G116="экспл",0,IF(G116="импл_",VLOOKUP(J116,quest_импл!$A$1:$J$129,7,FALSE),0))</f>
        <v>251</v>
      </c>
      <c r="Q116" t="str">
        <f>IF(G116="экспл",0,IF(G116="импл_",VLOOKUP(J116,quest_импл!$A$1:$J$129,8,FALSE),0))</f>
        <v>sound\\Razrezan_li.wav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да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2012</v>
      </c>
      <c r="AD116" t="str">
        <f t="shared" ca="1" si="35"/>
        <v>pics\\Finik_4.jpg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6"/>
        <v>pics\\Finik_4.jpg</v>
      </c>
      <c r="AI116" t="s">
        <v>88</v>
      </c>
      <c r="AO116">
        <f t="shared" ca="1" si="31"/>
        <v>0.8003598434054191</v>
      </c>
      <c r="AP116" t="str">
        <f t="shared" ca="1" si="32"/>
        <v>pics\\Finik_4.jpg</v>
      </c>
      <c r="AR116" t="str">
        <f t="shared" si="39"/>
        <v/>
      </c>
      <c r="AS116" t="str">
        <f t="shared" ca="1" si="38"/>
        <v>pics\\Finik_4.jpg</v>
      </c>
      <c r="AT116">
        <f t="shared" ca="1" si="27"/>
        <v>0.60708849257936714</v>
      </c>
      <c r="AU116" t="s">
        <v>697</v>
      </c>
      <c r="AV116" t="str">
        <f t="shared" ca="1" si="28"/>
        <v>sound\\Noviy_plod.wav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_Разрезан_ли_</v>
      </c>
      <c r="BB116" t="str">
        <f t="shared" si="29"/>
        <v>_Разрезан_ли_ТОДИС?</v>
      </c>
      <c r="BD116" cm="1">
        <f t="array" aca="1" ref="BD116" ca="1">INDEX($L$114:$L$121,(RANK(AT4,$AT$2:$AT$9)))</f>
        <v>2094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VLOOKUP(B117,audio_list_stym!$A$3:$BP$18,47,FALSE)</f>
        <v>14</v>
      </c>
      <c r="F117" t="str">
        <f>VLOOKUP(E117,metki!$A$2:$B$9,2,FALSE)</f>
        <v>импл_новые_с_названием</v>
      </c>
      <c r="G117" t="str">
        <f t="shared" si="24"/>
        <v>импл_</v>
      </c>
      <c r="H117" t="str">
        <f>VLOOKUP(B117,audio_list_stym!$A$3:$AJ$18,15,FALSE)</f>
        <v>Gac</v>
      </c>
      <c r="I117" t="s">
        <v>691</v>
      </c>
      <c r="J117" t="str">
        <f t="shared" si="25"/>
        <v>Gac_4</v>
      </c>
      <c r="L117">
        <f>VLOOKUP(J117,total_visual_stym!$A$2:$D$129,2,FALSE)</f>
        <v>2092</v>
      </c>
      <c r="M117" t="str">
        <f>VLOOKUP(J117,total_visual_stym!$A$2:$D$129,3,FALSE)</f>
        <v>pics\\Gac_4.jpg</v>
      </c>
      <c r="N117">
        <f>VLOOKUP(J117,total_visual_stym!$A$1:$D$129,4,FALSE)</f>
        <v>211</v>
      </c>
      <c r="P117">
        <f>IF(G117="экспл",0,IF(G117="импл_",VLOOKUP(J117,quest_импл!$A$1:$J$129,7,FALSE),0))</f>
        <v>252</v>
      </c>
      <c r="Q117" t="str">
        <f>IF(G117="экспл",0,IF(G117="импл_",VLOOKUP(J117,quest_импл!$A$1:$J$129,8,FALSE),0))</f>
        <v>sound\\S_lepestkami_li.wav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2004</v>
      </c>
      <c r="AD117" t="str">
        <f t="shared" ca="1" si="35"/>
        <v>pics\\Banan_4.jpg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6"/>
        <v>pics\\Banan_4.jpg</v>
      </c>
      <c r="AI117" t="s">
        <v>89</v>
      </c>
      <c r="AO117">
        <f t="shared" ca="1" si="31"/>
        <v>0.97260262414976018</v>
      </c>
      <c r="AP117" t="str">
        <f t="shared" ca="1" si="32"/>
        <v>pics\\Banan_4.jpg</v>
      </c>
      <c r="AR117" t="str">
        <f t="shared" si="39"/>
        <v/>
      </c>
      <c r="AS117" t="str">
        <f t="shared" ca="1" si="38"/>
        <v>pics\\Banan_4.jpg</v>
      </c>
      <c r="AT117">
        <f t="shared" ca="1" si="27"/>
        <v>0.68277519010136511</v>
      </c>
      <c r="AU117" t="s">
        <v>697</v>
      </c>
      <c r="AV117" t="str">
        <f t="shared" ca="1" si="28"/>
        <v>sound\\Noviy_plod.wav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_С_лепестками_ли_</v>
      </c>
      <c r="BB117" t="str">
        <f t="shared" si="29"/>
        <v>_С_лепестками_ли_ТОДИС?</v>
      </c>
      <c r="BD117" cm="1">
        <f t="array" aca="1" ref="BD117" ca="1">INDEX($L$114:$L$121,(RANK(AT5,$AT$2:$AT$9)))</f>
        <v>2089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VLOOKUP(B118,audio_list_stym!$A$3:$BP$18,47,FALSE)</f>
        <v>14</v>
      </c>
      <c r="F118" t="str">
        <f>VLOOKUP(E118,metki!$A$2:$B$9,2,FALSE)</f>
        <v>импл_новые_с_названием</v>
      </c>
      <c r="G118" t="str">
        <f t="shared" si="24"/>
        <v>импл_</v>
      </c>
      <c r="H118" t="str">
        <f>VLOOKUP(B118,audio_list_stym!$A$3:$AJ$18,15,FALSE)</f>
        <v>Gac</v>
      </c>
      <c r="I118" t="s">
        <v>692</v>
      </c>
      <c r="J118" t="str">
        <f t="shared" si="25"/>
        <v>Gac_5</v>
      </c>
      <c r="L118">
        <f>VLOOKUP(J118,total_visual_stym!$A$2:$D$129,2,FALSE)</f>
        <v>2093</v>
      </c>
      <c r="M118" t="str">
        <f>VLOOKUP(J118,total_visual_stym!$A$2:$D$129,3,FALSE)</f>
        <v>pics\\Gac_5.jpg</v>
      </c>
      <c r="N118">
        <f>VLOOKUP(J118,total_visual_stym!$A$1:$D$129,4,FALSE)</f>
        <v>211</v>
      </c>
      <c r="P118">
        <f>IF(G118="экспл",0,IF(G118="импл_",VLOOKUP(J118,quest_импл!$A$1:$J$129,7,FALSE),0))</f>
        <v>253</v>
      </c>
      <c r="Q118" t="str">
        <f>IF(G118="экспл",0,IF(G118="импл_",VLOOKUP(J118,quest_импл!$A$1:$J$129,8,FALSE),0))</f>
        <v>sound\\Kolyuchiy_li.wav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2018</v>
      </c>
      <c r="AD118" t="str">
        <f t="shared" ca="1" si="35"/>
        <v>pics\\Goroh_2.jpg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6"/>
        <v>pics\\Goroh_2.jpg</v>
      </c>
      <c r="AI118" t="s">
        <v>90</v>
      </c>
      <c r="AO118">
        <f t="shared" ca="1" si="31"/>
        <v>0.71892660086846738</v>
      </c>
      <c r="AP118" t="str">
        <f t="shared" ca="1" si="32"/>
        <v>pics\\Goroh_2.jpg</v>
      </c>
      <c r="AR118" t="str">
        <f t="shared" si="39"/>
        <v/>
      </c>
      <c r="AS118" t="str">
        <f t="shared" ca="1" si="38"/>
        <v>pics\\Goroh_2.jpg</v>
      </c>
      <c r="AT118">
        <f t="shared" ca="1" si="27"/>
        <v>0.31329136568353899</v>
      </c>
      <c r="AU118" t="s">
        <v>697</v>
      </c>
      <c r="AV118" t="str">
        <f t="shared" ca="1" si="28"/>
        <v>sound\\Redkiy_plod.wav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_Колючий_ли_</v>
      </c>
      <c r="BB118" t="str">
        <f t="shared" si="29"/>
        <v>_Колючий_ли_ТОДИС?</v>
      </c>
      <c r="BD118" cm="1">
        <f t="array" aca="1" ref="BD118" ca="1">INDEX($L$114:$L$121,(RANK(AT6,$AT$2:$AT$9)))</f>
        <v>2093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VLOOKUP(B119,audio_list_stym!$A$3:$BP$18,47,FALSE)</f>
        <v>14</v>
      </c>
      <c r="F119" t="str">
        <f>VLOOKUP(E119,metki!$A$2:$B$9,2,FALSE)</f>
        <v>импл_новые_с_названием</v>
      </c>
      <c r="G119" t="str">
        <f t="shared" si="24"/>
        <v>импл_</v>
      </c>
      <c r="H119" t="str">
        <f>VLOOKUP(B119,audio_list_stym!$A$3:$AJ$18,15,FALSE)</f>
        <v>Gac</v>
      </c>
      <c r="I119" t="s">
        <v>693</v>
      </c>
      <c r="J119" t="str">
        <f t="shared" si="25"/>
        <v>Gac_6</v>
      </c>
      <c r="L119">
        <f>VLOOKUP(J119,total_visual_stym!$A$2:$D$129,2,FALSE)</f>
        <v>2094</v>
      </c>
      <c r="M119" t="str">
        <f>VLOOKUP(J119,total_visual_stym!$A$2:$D$129,3,FALSE)</f>
        <v>pics\\Gac_6.jpg</v>
      </c>
      <c r="N119">
        <f>VLOOKUP(J119,total_visual_stym!$A$1:$D$129,4,FALSE)</f>
        <v>211</v>
      </c>
      <c r="P119">
        <f>IF(G119="экспл",0,IF(G119="импл_",VLOOKUP(J119,quest_импл!$A$1:$J$129,7,FALSE),0))</f>
        <v>254</v>
      </c>
      <c r="Q119" t="str">
        <f>IF(G119="экспл",0,IF(G119="импл_",VLOOKUP(J119,quest_импл!$A$1:$J$129,8,FALSE),0))</f>
        <v>sound\\Oranzhrviy_li.wav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да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2055</v>
      </c>
      <c r="AD119" t="str">
        <f t="shared" ca="1" si="35"/>
        <v>pics\\Redis_7.jpg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6"/>
        <v>pics\\Redis_7.jpg</v>
      </c>
      <c r="AI119" t="s">
        <v>91</v>
      </c>
      <c r="AO119">
        <f t="shared" ca="1" si="31"/>
        <v>0.13481696441934876</v>
      </c>
      <c r="AP119" t="str">
        <f t="shared" ca="1" si="32"/>
        <v>pics\\Redis_7.jpg</v>
      </c>
      <c r="AR119" t="str">
        <f t="shared" si="39"/>
        <v/>
      </c>
      <c r="AS119" t="str">
        <f t="shared" ca="1" si="38"/>
        <v>pics\\Redis_7.jpg</v>
      </c>
      <c r="AT119">
        <f t="shared" ca="1" si="27"/>
        <v>0.2919969361389434</v>
      </c>
      <c r="AU119" t="s">
        <v>697</v>
      </c>
      <c r="AV119" t="str">
        <f t="shared" ca="1" si="28"/>
        <v>sound\\Redkiy_plod.wav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_Оранжевый_ли_</v>
      </c>
      <c r="BB119" t="str">
        <f t="shared" si="29"/>
        <v>_Оранжевый_ли_ТОДИС?</v>
      </c>
      <c r="BD119" cm="1">
        <f t="array" aca="1" ref="BD119" ca="1">INDEX($L$114:$L$121,(RANK(AT7,$AT$2:$AT$9)))</f>
        <v>2095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VLOOKUP(B120,audio_list_stym!$A$3:$BP$18,47,FALSE)</f>
        <v>14</v>
      </c>
      <c r="F120" t="str">
        <f>VLOOKUP(E120,metki!$A$2:$B$9,2,FALSE)</f>
        <v>импл_новые_с_названием</v>
      </c>
      <c r="G120" t="str">
        <f t="shared" si="24"/>
        <v>импл_</v>
      </c>
      <c r="H120" t="str">
        <f>VLOOKUP(B120,audio_list_stym!$A$3:$AJ$18,15,FALSE)</f>
        <v>Gac</v>
      </c>
      <c r="I120" t="s">
        <v>694</v>
      </c>
      <c r="J120" t="str">
        <f t="shared" si="25"/>
        <v>Gac_7</v>
      </c>
      <c r="L120">
        <f>VLOOKUP(J120,total_visual_stym!$A$2:$D$129,2,FALSE)</f>
        <v>2095</v>
      </c>
      <c r="M120" t="str">
        <f>VLOOKUP(J120,total_visual_stym!$A$2:$D$129,3,FALSE)</f>
        <v>pics\\Gac_7.jpg</v>
      </c>
      <c r="N120">
        <f>VLOOKUP(J120,total_visual_stym!$A$1:$D$129,4,FALSE)</f>
        <v>211</v>
      </c>
      <c r="P120">
        <f>IF(G120="экспл",0,IF(G120="импл_",VLOOKUP(J120,quest_импл!$A$1:$J$129,7,FALSE),0))</f>
        <v>255</v>
      </c>
      <c r="Q120" t="str">
        <f>IF(G120="экспл",0,IF(G120="импл_",VLOOKUP(J120,quest_импл!$A$1:$J$129,8,FALSE),0))</f>
        <v>sound\\Zernistiy_li.wav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2006</v>
      </c>
      <c r="AD120" t="str">
        <f t="shared" ca="1" si="35"/>
        <v>pics\\Banan_6.jpg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6"/>
        <v>pics\\Banan_6.jpg</v>
      </c>
      <c r="AI120" t="s">
        <v>92</v>
      </c>
      <c r="AO120">
        <f t="shared" ca="1" si="31"/>
        <v>0.93199411023033207</v>
      </c>
      <c r="AP120" t="str">
        <f t="shared" ca="1" si="32"/>
        <v>pics\\Banan_6.jpg</v>
      </c>
      <c r="AR120" t="str">
        <f t="shared" si="39"/>
        <v/>
      </c>
      <c r="AS120" t="str">
        <f t="shared" ca="1" si="38"/>
        <v>pics\\Banan_6.jpg</v>
      </c>
      <c r="AT120">
        <f t="shared" ca="1" si="27"/>
        <v>0.46608632022822527</v>
      </c>
      <c r="AU120" t="s">
        <v>697</v>
      </c>
      <c r="AV120" t="str">
        <f t="shared" ca="1" si="28"/>
        <v>sound\\Redkiy_plod.wav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_Зернистый_ли_</v>
      </c>
      <c r="BB120" t="str">
        <f t="shared" si="29"/>
        <v>_Зернистый_ли_ТОДИС?</v>
      </c>
      <c r="BD120" cm="1">
        <f t="array" aca="1" ref="BD120" ca="1">INDEX($L$114:$L$121,(RANK(AT8,$AT$2:$AT$9)))</f>
        <v>2090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VLOOKUP(B121,audio_list_stym!$A$3:$BP$18,47,FALSE)</f>
        <v>14</v>
      </c>
      <c r="F121" t="str">
        <f>VLOOKUP(E121,metki!$A$2:$B$9,2,FALSE)</f>
        <v>импл_новые_с_названием</v>
      </c>
      <c r="G121" t="str">
        <f t="shared" si="24"/>
        <v>импл_</v>
      </c>
      <c r="H121" t="str">
        <f>VLOOKUP(B121,audio_list_stym!$A$3:$AJ$18,15,FALSE)</f>
        <v>Gac</v>
      </c>
      <c r="I121" t="s">
        <v>695</v>
      </c>
      <c r="J121" t="str">
        <f t="shared" si="25"/>
        <v>Gac_8</v>
      </c>
      <c r="L121">
        <f>VLOOKUP(J121,total_visual_stym!$A$2:$D$129,2,FALSE)</f>
        <v>2096</v>
      </c>
      <c r="M121" t="str">
        <f>VLOOKUP(J121,total_visual_stym!$A$2:$D$129,3,FALSE)</f>
        <v>pics\\Gac_8.jpg</v>
      </c>
      <c r="N121">
        <f>VLOOKUP(J121,total_visual_stym!$A$1:$D$129,4,FALSE)</f>
        <v>211</v>
      </c>
      <c r="P121">
        <f>IF(G121="экспл",0,IF(G121="импл_",VLOOKUP(J121,quest_импл!$A$1:$J$129,7,FALSE),0))</f>
        <v>256</v>
      </c>
      <c r="Q121" t="str">
        <f>IF(G121="экспл",0,IF(G121="импл_",VLOOKUP(J121,quest_импл!$A$1:$J$129,8,FALSE),0))</f>
        <v>sound\\Okrugliy_li.wav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2052</v>
      </c>
      <c r="AD121" t="str">
        <f t="shared" ca="1" si="35"/>
        <v>pics\\Redis_4.jpg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6"/>
        <v>pics\\Redis_4.jpg</v>
      </c>
      <c r="AI121" t="s">
        <v>93</v>
      </c>
      <c r="AO121">
        <f t="shared" ca="1" si="31"/>
        <v>0.16222021376608509</v>
      </c>
      <c r="AP121" t="str">
        <f t="shared" ca="1" si="32"/>
        <v>pics\\Redis_4.jpg</v>
      </c>
      <c r="AR121" t="str">
        <f>IF(AH121="sound\\Ogorod",AP49,"")</f>
        <v/>
      </c>
      <c r="AS121" t="str">
        <f t="shared" ca="1" si="38"/>
        <v>pics\\Redis_4.jpg</v>
      </c>
      <c r="AT121">
        <f t="shared" ca="1" si="27"/>
        <v>0.4840490011842522</v>
      </c>
      <c r="AU121" t="s">
        <v>697</v>
      </c>
      <c r="AV121" t="str">
        <f t="shared" ca="1" si="28"/>
        <v>sound\\Redkiy_plod.wav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_Округлый_ли_</v>
      </c>
      <c r="BB121" t="str">
        <f t="shared" si="29"/>
        <v>_Округлый_ли_ТОДИС?</v>
      </c>
      <c r="BD121" cm="1">
        <f t="array" aca="1" ref="BD121" ca="1">INDEX($L$114:$L$121,(RANK(AT9,$AT$2:$AT$9)))</f>
        <v>2092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VLOOKUP(B122,audio_list_stym!$A$3:$BP$18,47,FALSE)</f>
        <v>15</v>
      </c>
      <c r="F122" t="str">
        <f>VLOOKUP(E122,metki!$A$2:$B$9,2,FALSE)</f>
        <v>экспл_новые_с_названием</v>
      </c>
      <c r="G122" t="str">
        <f t="shared" si="24"/>
        <v>экспл</v>
      </c>
      <c r="H122" t="str">
        <f>VLOOKUP(B122,audio_list_stym!$A$3:$AJ$18,15,FALSE)</f>
        <v>Noni</v>
      </c>
      <c r="I122" t="s">
        <v>688</v>
      </c>
      <c r="J122" t="str">
        <f t="shared" si="25"/>
        <v>Noni_1</v>
      </c>
      <c r="L122">
        <f>VLOOKUP(J122,total_visual_stym!$A$2:$D$129,2,FALSE)</f>
        <v>2113</v>
      </c>
      <c r="M122" t="str">
        <f>VLOOKUP(J122,total_visual_stym!$A$2:$D$129,3,FALSE)</f>
        <v>pics\\Noni_1.jpg</v>
      </c>
      <c r="N122">
        <f>VLOOKUP(J122,total_visual_stym!$A$1:$D$129,4,FALSE)</f>
        <v>212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129</v>
      </c>
      <c r="Z122" t="str">
        <f>IF(G122="экспл",VLOOKUP(J122,quest_экспл!$A$1:$N$129,12,FALSE),IF(G122="импл_",0,0))</f>
        <v>sound\\On_beliy_vnutri.wav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2185</v>
      </c>
      <c r="AD122" t="str">
        <f t="shared" ca="1" si="35"/>
        <v>pics\\dis31.jpg</v>
      </c>
      <c r="AE122" s="22" t="str">
        <f t="array" aca="1" ref="AE122" ca="1">IF(G122="экспл",INDEX(total_visual_stym!$C$146:$C$209,(RANK(total_visual_stym!E202,total_visual_stym!$E$146:$E$209))),0)</f>
        <v>pics\\dis31.jpg</v>
      </c>
      <c r="AF122" s="22" t="str">
        <f t="shared" si="36"/>
        <v/>
      </c>
      <c r="AI122" t="s">
        <v>124</v>
      </c>
      <c r="AO122">
        <f t="shared" ca="1" si="31"/>
        <v>0.89055078380330011</v>
      </c>
      <c r="AP122" t="str">
        <f t="shared" ca="1" si="32"/>
        <v>pics\\Finik_1.jpg</v>
      </c>
      <c r="AR122" t="str">
        <f t="shared" ref="AR122:AR129" si="40">IF(AH122="sound\\Ogorod",AP50,"")</f>
        <v/>
      </c>
      <c r="AS122" t="str">
        <f t="shared" si="38"/>
        <v/>
      </c>
      <c r="AT122">
        <f t="shared" ca="1" si="27"/>
        <v>0.9767381174322145</v>
      </c>
      <c r="AU122" t="s">
        <v>697</v>
      </c>
      <c r="AV122" t="str">
        <f t="shared" ca="1" si="28"/>
        <v>sound\\Noviy_plod.wav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_Он_белый_внутри?</v>
      </c>
      <c r="BA122" t="e">
        <f>VLOOKUP(Q122,audio_list_stym!$B$2:$BQ$299,68,FALSE)</f>
        <v>#N/A</v>
      </c>
      <c r="BB122" t="str">
        <f t="shared" si="29"/>
        <v>На_экране_ПЕМАТ._Он_белый_внутри?</v>
      </c>
      <c r="BC122">
        <f>A122</f>
        <v>1216</v>
      </c>
      <c r="BD122" cm="1">
        <f t="array" aca="1" ref="BD122" ca="1">INDEX($L$122:$L$129,(RANK(AT2,$AT$2:$AT$9)))</f>
        <v>2115</v>
      </c>
      <c r="BE122" cm="1">
        <f t="array" aca="1" ref="BE122" ca="1">INDEX(BD66:BD81,(RANK(AT9,$AT$2:$AT$17)))</f>
        <v>2144</v>
      </c>
      <c r="BF122" cm="1">
        <f t="array" aca="1" ref="BF122" ca="1">INDEX(BD90:BD105,(RANK(AT9,$AT$2:$AT$17)))</f>
        <v>2080</v>
      </c>
      <c r="BG122" cm="1">
        <f t="array" aca="1" ref="BG122" ca="1">INDEX(BD106:BD121,(RANK(AT9,$AT$2:$AT$17)))</f>
        <v>2096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VLOOKUP(B123,audio_list_stym!$A$3:$BP$18,47,FALSE)</f>
        <v>15</v>
      </c>
      <c r="F123" t="str">
        <f>VLOOKUP(E123,metki!$A$2:$B$9,2,FALSE)</f>
        <v>экспл_новые_с_названием</v>
      </c>
      <c r="G123" t="str">
        <f t="shared" si="24"/>
        <v>экспл</v>
      </c>
      <c r="H123" t="str">
        <f>VLOOKUP(B123,audio_list_stym!$A$3:$AJ$18,15,FALSE)</f>
        <v>Noni</v>
      </c>
      <c r="I123" t="s">
        <v>689</v>
      </c>
      <c r="J123" t="str">
        <f t="shared" si="25"/>
        <v>Noni_2</v>
      </c>
      <c r="L123">
        <f>VLOOKUP(J123,total_visual_stym!$A$2:$D$129,2,FALSE)</f>
        <v>2114</v>
      </c>
      <c r="M123" t="str">
        <f>VLOOKUP(J123,total_visual_stym!$A$2:$D$129,3,FALSE)</f>
        <v>pics\\Noni_2.jpg</v>
      </c>
      <c r="N123">
        <f>VLOOKUP(J123,total_visual_stym!$A$1:$D$129,4,FALSE)</f>
        <v>212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130</v>
      </c>
      <c r="Z123" t="str">
        <f>IF(G123="экспл",VLOOKUP(J123,quest_экспл!$A$1:$N$129,12,FALSE),IF(G123="импл_",0,0))</f>
        <v>sound\\Rebristiy_li_on.wav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2227</v>
      </c>
      <c r="AD123" t="str">
        <f t="shared" ca="1" si="35"/>
        <v>pics\\dis39.jpg</v>
      </c>
      <c r="AE123" s="22" t="str">
        <f t="array" aca="1" ref="AE123" ca="1">IF(G123="экспл",INDEX(total_visual_stym!$C$146:$C$209,(RANK(total_visual_stym!E203,total_visual_stym!$E$146:$E$209))),0)</f>
        <v>pics\\dis39.jpg</v>
      </c>
      <c r="AF123" s="22" t="str">
        <f t="shared" si="36"/>
        <v/>
      </c>
      <c r="AI123" t="s">
        <v>125</v>
      </c>
      <c r="AO123">
        <f t="shared" ca="1" si="31"/>
        <v>0.70417927800263924</v>
      </c>
      <c r="AP123" t="str">
        <f t="shared" ca="1" si="32"/>
        <v>pics\\Goroh_4.jpg</v>
      </c>
      <c r="AR123" t="str">
        <f t="shared" si="40"/>
        <v/>
      </c>
      <c r="AS123" t="str">
        <f t="shared" si="38"/>
        <v/>
      </c>
      <c r="AT123">
        <f t="shared" ca="1" si="27"/>
        <v>0.74404092481117068</v>
      </c>
      <c r="AU123" t="s">
        <v>697</v>
      </c>
      <c r="AV123" t="str">
        <f t="shared" ca="1" si="28"/>
        <v>sound\\Noviy_plod.wav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_Ребристый_ли_он?</v>
      </c>
      <c r="BA123" t="e">
        <f>VLOOKUP(Q123,audio_list_stym!$B$2:$BQ$299,68,FALSE)</f>
        <v>#N/A</v>
      </c>
      <c r="BB123" t="str">
        <f t="shared" si="29"/>
        <v>Посмотрите,_вот_ПЕМАТ._Ребристый_ли_он?</v>
      </c>
      <c r="BD123" cm="1">
        <f t="array" aca="1" ref="BD123" ca="1">INDEX($L$122:$L$129,(RANK(AT3,$AT$2:$AT$9)))</f>
        <v>2120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VLOOKUP(B124,audio_list_stym!$A$3:$BP$18,47,FALSE)</f>
        <v>15</v>
      </c>
      <c r="F124" t="str">
        <f>VLOOKUP(E124,metki!$A$2:$B$9,2,FALSE)</f>
        <v>экспл_новые_с_названием</v>
      </c>
      <c r="G124" t="str">
        <f t="shared" si="24"/>
        <v>экспл</v>
      </c>
      <c r="H124" t="str">
        <f>VLOOKUP(B124,audio_list_stym!$A$3:$AJ$18,15,FALSE)</f>
        <v>Noni</v>
      </c>
      <c r="I124" t="s">
        <v>690</v>
      </c>
      <c r="J124" t="str">
        <f t="shared" si="25"/>
        <v>Noni_3</v>
      </c>
      <c r="L124">
        <f>VLOOKUP(J124,total_visual_stym!$A$2:$D$129,2,FALSE)</f>
        <v>2115</v>
      </c>
      <c r="M124" t="str">
        <f>VLOOKUP(J124,total_visual_stym!$A$2:$D$129,3,FALSE)</f>
        <v>pics\\Noni_3.jpg</v>
      </c>
      <c r="N124">
        <f>VLOOKUP(J124,total_visual_stym!$A$1:$D$129,4,FALSE)</f>
        <v>212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131</v>
      </c>
      <c r="Z124" t="str">
        <f>IF(G124="экспл",VLOOKUP(J124,quest_экспл!$A$1:$N$129,12,FALSE),IF(G124="импл_",0,0))</f>
        <v>sound\\Goluboy_li_on.wav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2172</v>
      </c>
      <c r="AD124" t="str">
        <f t="shared" ca="1" si="35"/>
        <v>pics\\dis23.jpg</v>
      </c>
      <c r="AE124" s="22" t="str">
        <f t="array" aca="1" ref="AE124" ca="1">IF(G124="экспл",INDEX(total_visual_stym!$C$146:$C$209,(RANK(total_visual_stym!E204,total_visual_stym!$E$146:$E$209))),0)</f>
        <v>pics\\dis23.jpg</v>
      </c>
      <c r="AF124" s="22" t="str">
        <f t="shared" si="36"/>
        <v/>
      </c>
      <c r="AI124" t="s">
        <v>126</v>
      </c>
      <c r="AO124">
        <f t="shared" ca="1" si="31"/>
        <v>0.43765125483107237</v>
      </c>
      <c r="AP124" t="str">
        <f t="shared" ca="1" si="32"/>
        <v>pics\\Limon_3.jpg</v>
      </c>
      <c r="AR124" t="str">
        <f t="shared" si="40"/>
        <v/>
      </c>
      <c r="AS124" t="str">
        <f t="shared" si="38"/>
        <v/>
      </c>
      <c r="AT124">
        <f t="shared" ca="1" si="27"/>
        <v>0.6375908535187832</v>
      </c>
      <c r="AU124" t="s">
        <v>697</v>
      </c>
      <c r="AV124" t="str">
        <f t="shared" ca="1" si="28"/>
        <v>sound\\Noviy_plod.wav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_Голубой_ли_он?</v>
      </c>
      <c r="BA124" t="e">
        <f>VLOOKUP(Q124,audio_list_stym!$B$2:$BQ$299,68,FALSE)</f>
        <v>#N/A</v>
      </c>
      <c r="BB124" t="str">
        <f t="shared" si="29"/>
        <v>Вот_ПЕМАТ._Голубой_ли_он?</v>
      </c>
      <c r="BD124" cm="1">
        <f t="array" aca="1" ref="BD124" ca="1">INDEX($L$122:$L$129,(RANK(AT4,$AT$2:$AT$9)))</f>
        <v>2118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VLOOKUP(B125,audio_list_stym!$A$3:$BP$18,47,FALSE)</f>
        <v>15</v>
      </c>
      <c r="F125" t="str">
        <f>VLOOKUP(E125,metki!$A$2:$B$9,2,FALSE)</f>
        <v>экспл_новые_с_названием</v>
      </c>
      <c r="G125" t="str">
        <f t="shared" si="24"/>
        <v>экспл</v>
      </c>
      <c r="H125" t="str">
        <f>VLOOKUP(B125,audio_list_stym!$A$3:$AJ$18,15,FALSE)</f>
        <v>Noni</v>
      </c>
      <c r="I125" t="s">
        <v>691</v>
      </c>
      <c r="J125" t="str">
        <f t="shared" si="25"/>
        <v>Noni_4</v>
      </c>
      <c r="L125">
        <f>VLOOKUP(J125,total_visual_stym!$A$2:$D$129,2,FALSE)</f>
        <v>2116</v>
      </c>
      <c r="M125" t="str">
        <f>VLOOKUP(J125,total_visual_stym!$A$2:$D$129,3,FALSE)</f>
        <v>pics\\Noni_4.jpg</v>
      </c>
      <c r="N125">
        <f>VLOOKUP(J125,total_visual_stym!$A$1:$D$129,4,FALSE)</f>
        <v>212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132</v>
      </c>
      <c r="Z125" t="str">
        <f>IF(G125="экспл",VLOOKUP(J125,quest_экспл!$A$1:$N$129,12,FALSE),IF(G125="импл_",0,0))</f>
        <v>sound\\On_s_bugorkami.wav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2224</v>
      </c>
      <c r="AD125" t="str">
        <f t="shared" ca="1" si="35"/>
        <v>pics\\dis29.jpg</v>
      </c>
      <c r="AE125" s="22" t="str">
        <f t="array" aca="1" ref="AE125" ca="1">IF(G125="экспл",INDEX(total_visual_stym!$C$146:$C$209,(RANK(total_visual_stym!E205,total_visual_stym!$E$146:$E$209))),0)</f>
        <v>pics\\dis29.jpg</v>
      </c>
      <c r="AF125" s="22" t="str">
        <f t="shared" si="36"/>
        <v/>
      </c>
      <c r="AI125" t="s">
        <v>127</v>
      </c>
      <c r="AO125">
        <f t="shared" ca="1" si="31"/>
        <v>0.62333357083937802</v>
      </c>
      <c r="AP125" t="str">
        <f t="shared" ca="1" si="32"/>
        <v>pics\\Kokos_2.jpg</v>
      </c>
      <c r="AR125" t="str">
        <f t="shared" si="40"/>
        <v/>
      </c>
      <c r="AS125" t="str">
        <f t="shared" si="38"/>
        <v/>
      </c>
      <c r="AT125">
        <f t="shared" ca="1" si="27"/>
        <v>0.79289071100888686</v>
      </c>
      <c r="AU125" t="s">
        <v>697</v>
      </c>
      <c r="AV125" t="str">
        <f t="shared" ca="1" si="28"/>
        <v>sound\\Noviy_plod.wav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_Он_с_бугорками?</v>
      </c>
      <c r="BA125" t="e">
        <f>VLOOKUP(Q125,audio_list_stym!$B$2:$BQ$299,68,FALSE)</f>
        <v>#N/A</v>
      </c>
      <c r="BB125" t="str">
        <f t="shared" si="29"/>
        <v>Это_ПЕМАТ._Он_с_бугорками?</v>
      </c>
      <c r="BD125" cm="1">
        <f t="array" aca="1" ref="BD125" ca="1">INDEX($L$122:$L$129,(RANK(AT5,$AT$2:$AT$9)))</f>
        <v>2113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VLOOKUP(B126,audio_list_stym!$A$3:$BP$18,47,FALSE)</f>
        <v>15</v>
      </c>
      <c r="F126" t="str">
        <f>VLOOKUP(E126,metki!$A$2:$B$9,2,FALSE)</f>
        <v>экспл_новые_с_названием</v>
      </c>
      <c r="G126" t="str">
        <f t="shared" si="24"/>
        <v>экспл</v>
      </c>
      <c r="H126" t="str">
        <f>VLOOKUP(B126,audio_list_stym!$A$3:$AJ$18,15,FALSE)</f>
        <v>Noni</v>
      </c>
      <c r="I126" t="s">
        <v>692</v>
      </c>
      <c r="J126" t="str">
        <f t="shared" si="25"/>
        <v>Noni_5</v>
      </c>
      <c r="L126">
        <f>VLOOKUP(J126,total_visual_stym!$A$2:$D$129,2,FALSE)</f>
        <v>2117</v>
      </c>
      <c r="M126" t="str">
        <f>VLOOKUP(J126,total_visual_stym!$A$2:$D$129,3,FALSE)</f>
        <v>pics\\Noni_5.jpg</v>
      </c>
      <c r="N126">
        <f>VLOOKUP(J126,total_visual_stym!$A$1:$D$129,4,FALSE)</f>
        <v>212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133</v>
      </c>
      <c r="Z126" t="str">
        <f>IF(G126="экспл",VLOOKUP(J126,quest_экспл!$A$1:$N$129,12,FALSE),IF(G126="импл_",0,0))</f>
        <v>sound\\Ovalniy_li_on.wav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2231</v>
      </c>
      <c r="AD126" t="str">
        <f t="shared" ca="1" si="35"/>
        <v>pics\\dis12.jpg</v>
      </c>
      <c r="AE126" s="22" t="str">
        <f t="array" aca="1" ref="AE126" ca="1">IF(G126="экспл",INDEX(total_visual_stym!$C$146:$C$209,(RANK(total_visual_stym!E206,total_visual_stym!$E$146:$E$209))),0)</f>
        <v>pics\\dis12.jpg</v>
      </c>
      <c r="AF126" s="22" t="str">
        <f t="shared" si="36"/>
        <v/>
      </c>
      <c r="AI126" t="s">
        <v>128</v>
      </c>
      <c r="AO126">
        <f t="shared" ca="1" si="31"/>
        <v>0.12540658884634415</v>
      </c>
      <c r="AP126" t="str">
        <f t="shared" ca="1" si="32"/>
        <v>pics\\Redis_8.jpg</v>
      </c>
      <c r="AR126" t="str">
        <f t="shared" si="40"/>
        <v/>
      </c>
      <c r="AS126" t="str">
        <f t="shared" si="38"/>
        <v/>
      </c>
      <c r="AT126">
        <f t="shared" ca="1" si="27"/>
        <v>0.56363620493500299</v>
      </c>
      <c r="AU126" t="s">
        <v>697</v>
      </c>
      <c r="AV126" t="str">
        <f t="shared" ca="1" si="28"/>
        <v>sound\\Noviy_plod.wav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_Овальный_ли_он?</v>
      </c>
      <c r="BA126" t="e">
        <f>VLOOKUP(Q126,audio_list_stym!$B$2:$BQ$299,68,FALSE)</f>
        <v>#N/A</v>
      </c>
      <c r="BB126" t="str">
        <f t="shared" si="29"/>
        <v>На_картинке_ПЕМАТ._Овальный_ли_он?</v>
      </c>
      <c r="BD126" cm="1">
        <f t="array" aca="1" ref="BD126" ca="1">INDEX($L$122:$L$129,(RANK(AT6,$AT$2:$AT$9)))</f>
        <v>2117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VLOOKUP(B127,audio_list_stym!$A$3:$BP$18,47,FALSE)</f>
        <v>15</v>
      </c>
      <c r="F127" t="str">
        <f>VLOOKUP(E127,metki!$A$2:$B$9,2,FALSE)</f>
        <v>экспл_новые_с_названием</v>
      </c>
      <c r="G127" t="str">
        <f t="shared" si="24"/>
        <v>экспл</v>
      </c>
      <c r="H127" t="str">
        <f>VLOOKUP(B127,audio_list_stym!$A$3:$AJ$18,15,FALSE)</f>
        <v>Noni</v>
      </c>
      <c r="I127" t="s">
        <v>693</v>
      </c>
      <c r="J127" t="str">
        <f t="shared" si="25"/>
        <v>Noni_6</v>
      </c>
      <c r="L127">
        <f>VLOOKUP(J127,total_visual_stym!$A$2:$D$129,2,FALSE)</f>
        <v>2118</v>
      </c>
      <c r="M127" t="str">
        <f>VLOOKUP(J127,total_visual_stym!$A$2:$D$129,3,FALSE)</f>
        <v>pics\\Noni_6.jpg</v>
      </c>
      <c r="N127">
        <f>VLOOKUP(J127,total_visual_stym!$A$1:$D$129,4,FALSE)</f>
        <v>212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134</v>
      </c>
      <c r="Z127" t="str">
        <f>IF(G127="экспл",VLOOKUP(J127,quest_экспл!$A$1:$N$129,12,FALSE),IF(G127="импл_",0,0))</f>
        <v>sound\\Zhidkiy_li_on.wav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2169</v>
      </c>
      <c r="AD127" t="str">
        <f t="shared" ca="1" si="35"/>
        <v>pics\\dis6.jpg</v>
      </c>
      <c r="AE127" s="22" t="str">
        <f t="array" aca="1" ref="AE127" ca="1">IF(G127="экспл",INDEX(total_visual_stym!$C$146:$C$209,(RANK(total_visual_stym!E207,total_visual_stym!$E$146:$E$209))),0)</f>
        <v>pics\\dis6.jpg</v>
      </c>
      <c r="AF127" s="22" t="str">
        <f t="shared" si="36"/>
        <v/>
      </c>
      <c r="AI127" t="s">
        <v>129</v>
      </c>
      <c r="AO127">
        <f t="shared" ca="1" si="31"/>
        <v>0.91425688182053677</v>
      </c>
      <c r="AP127" t="str">
        <f t="shared" ca="1" si="32"/>
        <v>pics\\Banan_8.jpg</v>
      </c>
      <c r="AR127" t="str">
        <f t="shared" si="40"/>
        <v/>
      </c>
      <c r="AS127" t="str">
        <f t="shared" si="38"/>
        <v/>
      </c>
      <c r="AT127">
        <f t="shared" ca="1" si="27"/>
        <v>0.90980401066453354</v>
      </c>
      <c r="AU127" t="s">
        <v>697</v>
      </c>
      <c r="AV127" t="str">
        <f t="shared" ca="1" si="28"/>
        <v>sound\\Noviy_plod.wav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_Жидкий_ли_он?</v>
      </c>
      <c r="BA127" t="e">
        <f>VLOOKUP(Q127,audio_list_stym!$B$2:$BQ$299,68,FALSE)</f>
        <v>#N/A</v>
      </c>
      <c r="BB127" t="str">
        <f t="shared" si="29"/>
        <v>На_мониторе_ПЕМАТ._Жидкий_ли_он?</v>
      </c>
      <c r="BD127" cm="1">
        <f t="array" aca="1" ref="BD127" ca="1">INDEX($L$122:$L$129,(RANK(AT7,$AT$2:$AT$9)))</f>
        <v>2119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VLOOKUP(B128,audio_list_stym!$A$3:$BP$18,47,FALSE)</f>
        <v>15</v>
      </c>
      <c r="F128" t="str">
        <f>VLOOKUP(E128,metki!$A$2:$B$9,2,FALSE)</f>
        <v>экспл_новые_с_названием</v>
      </c>
      <c r="G128" t="str">
        <f t="shared" si="24"/>
        <v>экспл</v>
      </c>
      <c r="H128" t="str">
        <f>VLOOKUP(B128,audio_list_stym!$A$3:$AJ$18,15,FALSE)</f>
        <v>Noni</v>
      </c>
      <c r="I128" t="s">
        <v>694</v>
      </c>
      <c r="J128" t="str">
        <f t="shared" si="25"/>
        <v>Noni_7</v>
      </c>
      <c r="L128">
        <f>VLOOKUP(J128,total_visual_stym!$A$2:$D$129,2,FALSE)</f>
        <v>2119</v>
      </c>
      <c r="M128" t="str">
        <f>VLOOKUP(J128,total_visual_stym!$A$2:$D$129,3,FALSE)</f>
        <v>pics\\Noni_7.jpg</v>
      </c>
      <c r="N128">
        <f>VLOOKUP(J128,total_visual_stym!$A$1:$D$129,4,FALSE)</f>
        <v>212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135</v>
      </c>
      <c r="Z128" t="str">
        <f>IF(G128="экспл",VLOOKUP(J128,quest_экспл!$A$1:$N$129,12,FALSE),IF(G128="импл_",0,0))</f>
        <v>sound\\On_lohmatiy.wav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2208</v>
      </c>
      <c r="AD128" t="str">
        <f t="shared" ca="1" si="35"/>
        <v>pics\\dis45.jpg</v>
      </c>
      <c r="AE128" s="22" t="str">
        <f t="array" aca="1" ref="AE128" ca="1">IF(G128="экспл",INDEX(total_visual_stym!$C$146:$C$209,(RANK(total_visual_stym!E208,total_visual_stym!$E$146:$E$209))),0)</f>
        <v>pics\\dis45.jpg</v>
      </c>
      <c r="AF128" s="22" t="str">
        <f t="shared" si="36"/>
        <v/>
      </c>
      <c r="AI128" t="s">
        <v>130</v>
      </c>
      <c r="AO128">
        <f t="shared" ca="1" si="31"/>
        <v>0.85570151972882402</v>
      </c>
      <c r="AP128" t="str">
        <f t="shared" ca="1" si="32"/>
        <v>pics\\Finik_2.jpg</v>
      </c>
      <c r="AR128" t="str">
        <f t="shared" si="40"/>
        <v/>
      </c>
      <c r="AS128" t="str">
        <f t="shared" si="38"/>
        <v/>
      </c>
      <c r="AT128">
        <f t="shared" ca="1" si="27"/>
        <v>0.36333934788934008</v>
      </c>
      <c r="AU128" t="s">
        <v>697</v>
      </c>
      <c r="AV128" t="str">
        <f t="shared" ca="1" si="28"/>
        <v>sound\\Redkiy_plod.wav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_Он_лохматый?</v>
      </c>
      <c r="BA128" t="e">
        <f>VLOOKUP(Q128,audio_list_stym!$B$2:$BQ$299,68,FALSE)</f>
        <v>#N/A</v>
      </c>
      <c r="BB128" t="str">
        <f t="shared" si="29"/>
        <v>Перед_Вами_ПЕМАТ._Он_лохматый?</v>
      </c>
      <c r="BD128" cm="1">
        <f t="array" aca="1" ref="BD128" ca="1">INDEX($L$122:$L$129,(RANK(AT8,$AT$2:$AT$9)))</f>
        <v>2114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VLOOKUP(B129,audio_list_stym!$A$3:$BP$18,47,FALSE)</f>
        <v>15</v>
      </c>
      <c r="F129" t="str">
        <f>VLOOKUP(E129,metki!$A$2:$B$9,2,FALSE)</f>
        <v>экспл_новые_с_названием</v>
      </c>
      <c r="G129" t="str">
        <f t="shared" si="24"/>
        <v>экспл</v>
      </c>
      <c r="H129" t="str">
        <f>VLOOKUP(B129,audio_list_stym!$A$3:$AJ$18,15,FALSE)</f>
        <v>Noni</v>
      </c>
      <c r="I129" t="s">
        <v>695</v>
      </c>
      <c r="J129" t="str">
        <f t="shared" si="25"/>
        <v>Noni_8</v>
      </c>
      <c r="L129">
        <f>VLOOKUP(J129,total_visual_stym!$A$2:$D$129,2,FALSE)</f>
        <v>2120</v>
      </c>
      <c r="M129" t="str">
        <f>VLOOKUP(J129,total_visual_stym!$A$2:$D$129,3,FALSE)</f>
        <v>pics\\Noni_8.jpg</v>
      </c>
      <c r="N129">
        <f>VLOOKUP(J129,total_visual_stym!$A$1:$D$129,4,FALSE)</f>
        <v>212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136</v>
      </c>
      <c r="Z129" t="str">
        <f>IF(G129="экспл",VLOOKUP(J129,quest_экспл!$A$1:$N$129,12,FALSE),IF(G129="импл_",0,0))</f>
        <v>sound\\On_zolotistiy.wav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2223</v>
      </c>
      <c r="AD129" t="str">
        <f t="shared" ca="1" si="35"/>
        <v>pics\\dis15.jpg</v>
      </c>
      <c r="AE129" s="22" t="str">
        <f t="array" aca="1" ref="AE129" ca="1">IF(G129="экспл",INDEX(total_visual_stym!$C$146:$C$209,(RANK(total_visual_stym!E209,total_visual_stym!$E$146:$E$209))),0)</f>
        <v>pics\\dis15.jpg</v>
      </c>
      <c r="AF129" s="22" t="str">
        <f t="shared" si="36"/>
        <v/>
      </c>
      <c r="AI129" t="s">
        <v>131</v>
      </c>
      <c r="AO129">
        <f t="shared" ca="1" si="31"/>
        <v>0.65066722242597186</v>
      </c>
      <c r="AP129" t="str">
        <f t="shared" ca="1" si="32"/>
        <v>pics\\Goroh_7.jpg</v>
      </c>
      <c r="AR129" t="str">
        <f t="shared" si="40"/>
        <v/>
      </c>
      <c r="AS129" t="str">
        <f t="shared" si="38"/>
        <v/>
      </c>
      <c r="AT129">
        <f t="shared" ca="1" si="27"/>
        <v>1.7493518337830305E-2</v>
      </c>
      <c r="AU129" t="s">
        <v>697</v>
      </c>
      <c r="AV129" t="str">
        <f t="shared" ca="1" si="28"/>
        <v>sound\\Redkiy_plod.wav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_Он_золотистый?</v>
      </c>
      <c r="BA129" t="e">
        <f>VLOOKUP(Q129,audio_list_stym!$B$2:$BQ$299,68,FALSE)</f>
        <v>#N/A</v>
      </c>
      <c r="BB129" t="str">
        <f t="shared" si="29"/>
        <v>Вы_видите_ПЕМАТ._Он_золотистый?</v>
      </c>
      <c r="BD129" cm="1">
        <f t="array" aca="1" ref="BD129" ca="1">INDEX($L$122:$L$129,(RANK(AT9,$AT$2:$AT$9)))</f>
        <v>2116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B00-000000000000}"/>
  <pageMargins left="0.7" right="0.7" top="0.75" bottom="0.75" header="0.3" footer="0.3"/>
  <pageSetup paperSize="9" orientation="portrait" horizontalDpi="4294967293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H161"/>
  <sheetViews>
    <sheetView topLeftCell="AV1" zoomScale="57" zoomScaleNormal="57" zoomScaleSheetLayoutView="40" workbookViewId="0">
      <selection activeCell="BC1" sqref="BC1:BH1048576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VLOOKUP(B2,audio_list_stym!$A$3:$BP$18,48,FALSE)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VLOOKUP(B2,audio_list_stym!$A$3:$AJ$18,16,FALSE)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pics\\dis41.jpg</v>
      </c>
      <c r="AF2" s="22" t="str">
        <f t="shared" ref="AF2:AF18" si="2">IF(ISTEXT(AR2),AR2,IF(ISTEXT(AS2),AS2,""))</f>
        <v/>
      </c>
      <c r="AG2" t="str">
        <f t="shared" ref="AG2:AG25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0.71082286436754349</v>
      </c>
      <c r="AP2" t="str">
        <f t="shared" ref="AP2:AP25" ca="1" si="7">INDEX($AM$2:$AM$25,(RANK(AO2,$AO$2:$AO$25)))</f>
        <v>pics\\Finik_1.jpg</v>
      </c>
      <c r="AQ2" t="str">
        <f ca="1">INDEX($AN$2:$AN$25,(RANK(AO2,$AO$2:$AO$25)))</f>
        <v>pics\\Peper_1.jpg</v>
      </c>
      <c r="AT2">
        <f t="shared" ref="AT2:AT65" ca="1" si="8">RAND()</f>
        <v>0.97476498176715931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10">IF(G2="экспл",AY2&amp;AX2&amp;"."&amp;AZ2,IF(G2="импл_",BA2&amp;AX2&amp;"?"))</f>
        <v>На_экране_XXXXX._Целый_ли_он?</v>
      </c>
      <c r="BC2">
        <f>A2</f>
        <v>1201</v>
      </c>
      <c r="BD2" cm="1">
        <f t="array" aca="1" ref="BD2" ca="1">INDEX($L$2:$L$9,(RANK(AT2,$AT$2:$AT$9)))</f>
        <v>2057</v>
      </c>
      <c r="BE2" cm="1">
        <f t="array" aca="1" ref="BE2" ca="1">INDEX(BD10:BD25,(RANK(AT2,$AT$2:$AT$16)))</f>
        <v>2033</v>
      </c>
      <c r="BF2" cm="1">
        <f t="array" aca="1" ref="BF2" ca="1">INDEX(BD26:BD49,(RANK(AT2,$AT$2:$AT$16)))</f>
        <v>2049</v>
      </c>
      <c r="BG2" cm="1">
        <f t="array" aca="1" ref="BG2" ca="1">INDEX(BD50:BD65,(RANK(AT2,$AT$2:$AT$16)))</f>
        <v>2009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VLOOKUP(B3,audio_list_stym!$A$3:$BP$18,48,FALSE)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VLOOKUP(B3,audio_list_stym!$A$3:$AJ$18,16,FALSE)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2181</v>
      </c>
      <c r="AD3" t="str">
        <f t="shared" ref="AD3:AD66" ca="1" si="11">IF(ISTEXT(AE3),AE3,IF(ISTEXT(AF3),AF3,""))</f>
        <v>pics\\dis24.jpg</v>
      </c>
      <c r="AE3" s="22" t="str">
        <f t="array" aca="1" ref="AE3" ca="1">IF(G3="экспл",INDEX(total_visual_stym!$C$146:$C$209,(RANK(total_visual_stym!E147,total_visual_stym!$E$146:$E$209))),0)</f>
        <v>pics\\dis24.jpg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2">RAND()</f>
        <v>0.92948686582305395</v>
      </c>
      <c r="AP3" t="str">
        <f t="shared" ca="1" si="7"/>
        <v>pics\\Kokos_2.jpg</v>
      </c>
      <c r="AQ3" t="str">
        <f t="shared" ref="AQ3:AQ25" ca="1" si="13">INDEX($AN$2:$AN$25,(RANK(AO3,$AO$2:$AO$25)))</f>
        <v>pics\\Tomat_2.jpg</v>
      </c>
      <c r="AT3">
        <f t="shared" ca="1" si="8"/>
        <v>6.7849461752211626E-2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10"/>
        <v>Посмотрите,_вот_XXXXX._Мясистый_ли_он?</v>
      </c>
      <c r="BD3" cm="1">
        <f t="array" aca="1" ref="BD3" ca="1">INDEX($L$2:$L$9,(RANK(AT3,$AT$2:$AT$9)))</f>
        <v>2064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VLOOKUP(B4,audio_list_stym!$A$3:$BP$18,48,FALSE)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VLOOKUP(B4,audio_list_stym!$A$3:$AJ$18,16,FALSE)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2171</v>
      </c>
      <c r="AD4" t="str">
        <f t="shared" ca="1" si="11"/>
        <v>pics\\dis22.jpg</v>
      </c>
      <c r="AE4" s="22" t="str">
        <f t="array" aca="1" ref="AE4" ca="1">IF(G4="экспл",INDEX(total_visual_stym!$C$146:$C$209,(RANK(total_visual_stym!E148,total_visual_stym!$E$146:$E$209))),0)</f>
        <v>pics\\dis22.jpg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2"/>
        <v>0.34417296902560568</v>
      </c>
      <c r="AP4" t="str">
        <f t="shared" ca="1" si="7"/>
        <v>pics\\Injir_2.jpg</v>
      </c>
      <c r="AQ4" t="str">
        <f t="shared" ca="1" si="13"/>
        <v>pics\\Tikva_2.jpg</v>
      </c>
      <c r="AT4">
        <f t="shared" ca="1" si="8"/>
        <v>0.39584567202136622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10"/>
        <v>Вот_XXXXX._Горький_ли_он?</v>
      </c>
      <c r="BD4" cm="1">
        <f t="array" aca="1" ref="BD4" ca="1">INDEX($L$2:$L$9,(RANK(AT4,$AT$2:$AT$9)))</f>
        <v>2060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VLOOKUP(B5,audio_list_stym!$A$3:$BP$18,48,FALSE)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VLOOKUP(B5,audio_list_stym!$A$3:$AJ$18,16,FALSE)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2184</v>
      </c>
      <c r="AD5" t="str">
        <f t="shared" ca="1" si="11"/>
        <v>pics\\dis19.jpg</v>
      </c>
      <c r="AE5" s="22" t="str">
        <f t="array" aca="1" ref="AE5" ca="1">IF(G5="экспл",INDEX(total_visual_stym!$C$146:$C$209,(RANK(total_visual_stym!E149,total_visual_stym!$E$146:$E$209))),0)</f>
        <v>pics\\dis19.jpg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2"/>
        <v>0.84571786036192187</v>
      </c>
      <c r="AP5" t="str">
        <f t="shared" ca="1" si="7"/>
        <v>pics\\Kokos_4.jpg</v>
      </c>
      <c r="AQ5" t="str">
        <f t="shared" ca="1" si="13"/>
        <v>pics\\Tomat_4.jpg</v>
      </c>
      <c r="AT5">
        <f t="shared" ca="1" si="8"/>
        <v>0.6756563491460168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10"/>
        <v>Это_XXXXX._Он_яркий?</v>
      </c>
      <c r="BD5" cm="1">
        <f t="array" aca="1" ref="BD5" ca="1">INDEX($L$2:$L$9,(RANK(AT5,$AT$2:$AT$9)))</f>
        <v>2059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VLOOKUP(B6,audio_list_stym!$A$3:$BP$18,48,FALSE)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VLOOKUP(B6,audio_list_stym!$A$3:$AJ$18,16,FALSE)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2183</v>
      </c>
      <c r="AD6" t="str">
        <f t="shared" ca="1" si="11"/>
        <v>pics\\dis18.jpg</v>
      </c>
      <c r="AE6" s="22" t="str">
        <f t="array" aca="1" ref="AE6" ca="1">IF(G6="экспл",INDEX(total_visual_stym!$C$146:$C$209,(RANK(total_visual_stym!E150,total_visual_stym!$E$146:$E$209))),0)</f>
        <v>pics\\dis18.jpg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2"/>
        <v>0.32160622413974549</v>
      </c>
      <c r="AP6" t="str">
        <f t="shared" ca="1" si="7"/>
        <v>pics\\Injir_3.jpg</v>
      </c>
      <c r="AQ6" t="str">
        <f t="shared" ca="1" si="13"/>
        <v>pics\\Tikva_3.jpg</v>
      </c>
      <c r="AT6">
        <f t="shared" ca="1" si="8"/>
        <v>0.11820192147627473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10"/>
        <v>На_картинке_XXXXX._Он_острый?</v>
      </c>
      <c r="BD6" cm="1">
        <f t="array" aca="1" ref="BD6" ca="1">INDEX($L$2:$L$9,(RANK(AT6,$AT$2:$AT$9)))</f>
        <v>2063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VLOOKUP(B7,audio_list_stym!$A$3:$BP$18,48,FALSE)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VLOOKUP(B7,audio_list_stym!$A$3:$AJ$18,16,FALSE)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2173</v>
      </c>
      <c r="AD7" t="str">
        <f t="shared" ca="1" si="11"/>
        <v>pics\\dis37.jpg</v>
      </c>
      <c r="AE7" s="22" t="str">
        <f t="array" aca="1" ref="AE7" ca="1">IF(G7="экспл",INDEX(total_visual_stym!$C$146:$C$209,(RANK(total_visual_stym!E151,total_visual_stym!$E$146:$E$209))),0)</f>
        <v>pics\\dis37.jpg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2"/>
        <v>0.29983995876703684</v>
      </c>
      <c r="AP7" t="str">
        <f t="shared" ca="1" si="7"/>
        <v>pics\\Injir_4.jpg</v>
      </c>
      <c r="AQ7" t="str">
        <f t="shared" ca="1" si="13"/>
        <v>pics\\Tikva_4.jpg</v>
      </c>
      <c r="AT7">
        <f t="shared" ca="1" si="8"/>
        <v>0.82489314935456215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sound\\Noviy_plod.wav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10"/>
        <v>На_мониторе_XXXXX._Он_спелый?</v>
      </c>
      <c r="BD7" cm="1">
        <f t="array" aca="1" ref="BD7" ca="1">INDEX($L$2:$L$9,(RANK(AT7,$AT$2:$AT$9)))</f>
        <v>2058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VLOOKUP(B8,audio_list_stym!$A$3:$BP$18,48,FALSE)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VLOOKUP(B8,audio_list_stym!$A$3:$AJ$18,16,FALSE)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2225</v>
      </c>
      <c r="AD8" t="str">
        <f t="shared" ca="1" si="11"/>
        <v>pics\\dis9.jpg</v>
      </c>
      <c r="AE8" s="22" t="str">
        <f t="array" aca="1" ref="AE8" ca="1">IF(G8="экспл",INDEX(total_visual_stym!$C$146:$C$209,(RANK(total_visual_stym!E152,total_visual_stym!$E$146:$E$209))),0)</f>
        <v>pics\\dis9.jpg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2"/>
        <v>0.18044068081089204</v>
      </c>
      <c r="AP8" t="str">
        <f t="shared" ca="1" si="7"/>
        <v>pics\\Injir_6.jpg</v>
      </c>
      <c r="AQ8" t="str">
        <f t="shared" ca="1" si="13"/>
        <v>pics\\Tikva_6.jpg</v>
      </c>
      <c r="AT8">
        <f t="shared" ca="1" si="8"/>
        <v>0.33224439152932961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10"/>
        <v>Перед_Вами_XXXXX._Он_серый?</v>
      </c>
      <c r="BD8" cm="1">
        <f t="array" aca="1" ref="BD8" ca="1">INDEX($L$2:$L$9,(RANK(AT8,$AT$2:$AT$9)))</f>
        <v>2061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VLOOKUP(B9,audio_list_stym!$A$3:$BP$18,48,FALSE)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VLOOKUP(B9,audio_list_stym!$A$3:$AJ$18,16,FALSE)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2194</v>
      </c>
      <c r="AD9" t="str">
        <f t="shared" ca="1" si="11"/>
        <v>pics\\dis55.jpg</v>
      </c>
      <c r="AE9" s="22" t="str">
        <f t="array" aca="1" ref="AE9" ca="1">IF(G9="экспл",INDEX(total_visual_stym!$C$146:$C$209,(RANK(total_visual_stym!E153,total_visual_stym!$E$146:$E$209))),0)</f>
        <v>pics\\dis55.jpg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2"/>
        <v>0.48270438091640178</v>
      </c>
      <c r="AP9" t="str">
        <f t="shared" ca="1" si="7"/>
        <v>pics\\Finik_8.jpg</v>
      </c>
      <c r="AQ9" t="str">
        <f t="shared" ca="1" si="13"/>
        <v>pics\\Peper_8.jpg</v>
      </c>
      <c r="AT9">
        <f t="shared" ca="1" si="8"/>
        <v>0.24357479312444852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10"/>
        <v>Вы_видите_XXXXX._Вязкий_ли_он?</v>
      </c>
      <c r="BD9" cm="1">
        <f t="array" aca="1" ref="BD9" ca="1">INDEX($L$2:$L$9,(RANK(AT9,$AT$2:$AT$9)))</f>
        <v>2062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VLOOKUP(B10,audio_list_stym!$A$3:$BP$18,48,FALSE)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VLOOKUP(B10,audio_list_stym!$A$3:$AJ$18,16,FALSE)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2064</v>
      </c>
      <c r="AD10" t="str">
        <f t="shared" ca="1" si="11"/>
        <v>pics\\Tomat_8.jpg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pics\\Tomat_8.jpg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2"/>
        <v>0.72776861128992842</v>
      </c>
      <c r="AP10" t="str">
        <f t="shared" ca="1" si="7"/>
        <v>pics\\Kokos_8.jpg</v>
      </c>
      <c r="AQ10" t="str">
        <f t="shared" ca="1" si="13"/>
        <v>pics\\Tomat_8.jpg</v>
      </c>
      <c r="AS10" t="str">
        <f t="shared" ref="AS10:AS17" ca="1" si="15">IF(AH10="sound\\Tropic",AQ10,"")</f>
        <v>pics\\Tomat_8.jpg</v>
      </c>
      <c r="AT10">
        <f t="shared" ca="1" si="8"/>
        <v>0.73978204973487582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10"/>
        <v>_Старый_ли_ЛИМОН?</v>
      </c>
      <c r="BC10">
        <f>A10</f>
        <v>1202</v>
      </c>
      <c r="BD10" cm="1">
        <f t="array" aca="1" ref="BD10" ca="1">INDEX($L$10:$L$17,(RANK(AT2,$AT$2:$AT$9)))</f>
        <v>2033</v>
      </c>
      <c r="BE10" cm="1">
        <f t="array" aca="1" ref="BE10" ca="1">INDEX(BD2:BD9,(RANK(AT3,$AT$2:$AT$9)))</f>
        <v>2062</v>
      </c>
      <c r="BF10" cm="1">
        <f t="array" aca="1" ref="BF10" ca="1">INDEX(BD18:BD33,(RANK(AT3,$AT$2:$AT$16)))</f>
        <v>2050</v>
      </c>
      <c r="BG10" cm="1">
        <f t="array" aca="1" ref="BG10" ca="1">INDEX(BD34:BD65,(RANK(AT3,$AT$2:$AT$16)))</f>
        <v>2002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VLOOKUP(B11,audio_list_stym!$A$3:$BP$18,48,FALSE)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VLOOKUP(B11,audio_list_stym!$A$3:$AJ$18,16,FALSE)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2057</v>
      </c>
      <c r="AD11" t="str">
        <f t="shared" ca="1" si="11"/>
        <v>pics\\Tomat_1.jpg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pics\\Tomat_1.jpg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5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2"/>
        <v>0.97718218597496709</v>
      </c>
      <c r="AP11" t="str">
        <f t="shared" ca="1" si="7"/>
        <v>pics\\Kokos_1.jpg</v>
      </c>
      <c r="AQ11" t="str">
        <f t="shared" ca="1" si="13"/>
        <v>pics\\Tomat_1.jpg</v>
      </c>
      <c r="AS11" t="str">
        <f t="shared" ca="1" si="15"/>
        <v>pics\\Tomat_1.jpg</v>
      </c>
      <c r="AT11">
        <f t="shared" ca="1" si="8"/>
        <v>0.37729385178158692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10"/>
        <v>_Фиолетовый_ли_ЛИМОН?</v>
      </c>
      <c r="BD11" cm="1">
        <f t="array" aca="1" ref="BD11" ca="1">INDEX($L$10:$L$17,(RANK(AT3,$AT$2:$AT$9)))</f>
        <v>2040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VLOOKUP(B12,audio_list_stym!$A$3:$BP$18,48,FALSE)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VLOOKUP(B12,audio_list_stym!$A$3:$AJ$18,16,FALSE)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2044</v>
      </c>
      <c r="AD12" t="str">
        <f t="shared" ca="1" si="11"/>
        <v>pics\\Peper_4.jpg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pics\\Peper_4.jpg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5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2"/>
        <v>0.62930623294672949</v>
      </c>
      <c r="AP12" t="str">
        <f t="shared" ca="1" si="7"/>
        <v>pics\\Finik_4.jpg</v>
      </c>
      <c r="AQ12" t="str">
        <f t="shared" ca="1" si="13"/>
        <v>pics\\Peper_4.jpg</v>
      </c>
      <c r="AS12" t="str">
        <f t="shared" ca="1" si="15"/>
        <v>pics\\Peper_4.jpg</v>
      </c>
      <c r="AT12">
        <f t="shared" ca="1" si="8"/>
        <v>0.6225154056148261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10"/>
        <v>_С_цедрой_ли_ЛИМОН?</v>
      </c>
      <c r="BD12" cm="1">
        <f t="array" aca="1" ref="BD12" ca="1">INDEX($L$10:$L$17,(RANK(AT4,$AT$2:$AT$9)))</f>
        <v>2036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VLOOKUP(B13,audio_list_stym!$A$3:$BP$18,48,FALSE)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VLOOKUP(B13,audio_list_stym!$A$3:$AJ$18,16,FALSE)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2045</v>
      </c>
      <c r="AD13" t="str">
        <f t="shared" ca="1" si="11"/>
        <v>pics\\Peper_5.jpg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pics\\Peper_5.jpg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5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2"/>
        <v>0.58704306239706328</v>
      </c>
      <c r="AP13" t="str">
        <f t="shared" ca="1" si="7"/>
        <v>pics\\Finik_5.jpg</v>
      </c>
      <c r="AQ13" t="str">
        <f t="shared" ca="1" si="13"/>
        <v>pics\\Peper_5.jpg</v>
      </c>
      <c r="AS13" t="str">
        <f t="shared" ca="1" si="15"/>
        <v>pics\\Peper_5.jpg</v>
      </c>
      <c r="AT13">
        <f t="shared" ca="1" si="8"/>
        <v>0.72213503361258191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10"/>
        <v>_Кислый_ли_ЛИМОН?</v>
      </c>
      <c r="BD13" cm="1">
        <f t="array" aca="1" ref="BD13" ca="1">INDEX($L$10:$L$17,(RANK(AT5,$AT$2:$AT$9)))</f>
        <v>2035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VLOOKUP(B14,audio_list_stym!$A$3:$BP$18,48,FALSE)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VLOOKUP(B14,audio_list_stym!$A$3:$AJ$18,16,FALSE)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2161</v>
      </c>
      <c r="AD14" t="str">
        <f t="shared" ca="1" si="11"/>
        <v>pics\\Tikva_1.jpg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pics\\Tikva_1.jpg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5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2"/>
        <v>0.34954995527145605</v>
      </c>
      <c r="AP14" t="str">
        <f t="shared" ca="1" si="7"/>
        <v>pics\\Injir_1.jpg</v>
      </c>
      <c r="AQ14" t="str">
        <f t="shared" ca="1" si="13"/>
        <v>pics\\Tikva_1.jpg</v>
      </c>
      <c r="AS14" t="str">
        <f t="shared" ca="1" si="15"/>
        <v>pics\\Tikva_1.jpg</v>
      </c>
      <c r="AT14">
        <f t="shared" ca="1" si="8"/>
        <v>5.7333977838430639E-2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10"/>
        <v>_Сочный_ли_ЛИМОН?</v>
      </c>
      <c r="BD14" cm="1">
        <f t="array" aca="1" ref="BD14" ca="1">INDEX($L$10:$L$17,(RANK(AT6,$AT$2:$AT$9)))</f>
        <v>2039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VLOOKUP(B15,audio_list_stym!$A$3:$BP$18,48,FALSE)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VLOOKUP(B15,audio_list_stym!$A$3:$AJ$18,16,FALSE)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2043</v>
      </c>
      <c r="AD15" t="str">
        <f t="shared" ca="1" si="11"/>
        <v>pics\\Peper_3.jpg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pics\\Peper_3.jpg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5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2"/>
        <v>0.64915482685596704</v>
      </c>
      <c r="AP15" t="str">
        <f t="shared" ca="1" si="7"/>
        <v>pics\\Finik_3.jpg</v>
      </c>
      <c r="AQ15" t="str">
        <f t="shared" ca="1" si="13"/>
        <v>pics\\Peper_3.jpg</v>
      </c>
      <c r="AS15" t="str">
        <f t="shared" ca="1" si="15"/>
        <v>pics\\Peper_3.jpg</v>
      </c>
      <c r="AT15">
        <f t="shared" ca="1" si="8"/>
        <v>0.38835831459331793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10"/>
        <v>_Длинный_ли_ЛИМОН?</v>
      </c>
      <c r="BD15" cm="1">
        <f t="array" aca="1" ref="BD15" ca="1">INDEX($L$10:$L$17,(RANK(AT7,$AT$2:$AT$9)))</f>
        <v>2034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VLOOKUP(B16,audio_list_stym!$A$3:$BP$18,48,FALSE)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VLOOKUP(B16,audio_list_stym!$A$3:$AJ$18,16,FALSE)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2168</v>
      </c>
      <c r="AD16" t="str">
        <f t="shared" ca="1" si="11"/>
        <v>pics\\Tikva_8.jpg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pics\\Tikva_8.jpg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5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2"/>
        <v>3.1562429875784392E-3</v>
      </c>
      <c r="AP16" t="str">
        <f t="shared" ca="1" si="7"/>
        <v>pics\\Injir_8.jpg</v>
      </c>
      <c r="AQ16" t="str">
        <f t="shared" ca="1" si="13"/>
        <v>pics\\Tikva_8.jpg</v>
      </c>
      <c r="AS16" t="str">
        <f t="shared" ca="1" si="15"/>
        <v>pics\\Tikva_8.jpg</v>
      </c>
      <c r="AT16">
        <f t="shared" ca="1" si="8"/>
        <v>0.91297690478803384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10"/>
        <v>_Упругий_ли_ЛИМОН?</v>
      </c>
      <c r="BD16" cm="1">
        <f t="array" aca="1" ref="BD16" ca="1">INDEX($L$10:$L$17,(RANK(AT8,$AT$2:$AT$9)))</f>
        <v>2037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VLOOKUP(B17,audio_list_stym!$A$3:$BP$18,48,FALSE)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VLOOKUP(B17,audio_list_stym!$A$3:$AJ$18,16,FALSE)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2063</v>
      </c>
      <c r="AD17" t="str">
        <f t="shared" ca="1" si="11"/>
        <v>pics\\Tomat_7.jpg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pics\\Tomat_7.jpg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5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2"/>
        <v>0.73986009650235951</v>
      </c>
      <c r="AP17" t="str">
        <f t="shared" ca="1" si="7"/>
        <v>pics\\Kokos_7.jpg</v>
      </c>
      <c r="AQ17" t="str">
        <f t="shared" ca="1" si="13"/>
        <v>pics\\Tomat_7.jpg</v>
      </c>
      <c r="AS17" t="str">
        <f t="shared" ca="1" si="15"/>
        <v>pics\\Tomat_7.jpg</v>
      </c>
      <c r="AT17">
        <f t="shared" ca="1" si="8"/>
        <v>0.94175219215365602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10"/>
        <v>_Без_кожуры_ли_ЛИМОН?</v>
      </c>
      <c r="BD17" cm="1">
        <f t="array" aca="1" ref="BD17" ca="1">INDEX($L$10:$L$17,(RANK(AT9,$AT$2:$AT$9)))</f>
        <v>2038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VLOOKUP(B18,audio_list_stym!$A$3:$BP$18,48,FALSE)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VLOOKUP(B18,audio_list_stym!$A$3:$AJ$18,16,FALSE)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2232</v>
      </c>
      <c r="AD18" t="str">
        <f t="shared" ca="1" si="11"/>
        <v>pics\\dis13.jpg</v>
      </c>
      <c r="AE18" s="22" t="str">
        <f t="array" aca="1" ref="AE18" ca="1">IF(G18="экспл",INDEX(total_visual_stym!$C$146:$C$209,(RANK(total_visual_stym!E162,total_visual_stym!$E$146:$E$209))),0)</f>
        <v>pics\\dis13.jpg</v>
      </c>
      <c r="AF18" s="22" t="str">
        <f t="shared" si="2"/>
        <v/>
      </c>
      <c r="AG18" t="str">
        <f t="shared" si="3"/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5"/>
        <v>pics\\Peper</v>
      </c>
      <c r="AL18" t="str">
        <f t="shared" ref="AL18:AL25" si="16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0.50325467034053817</v>
      </c>
      <c r="AP18" t="str">
        <f t="shared" ca="1" si="7"/>
        <v>pics\\Finik_7.jpg</v>
      </c>
      <c r="AQ18" t="str">
        <f t="shared" ca="1" si="13"/>
        <v>pics\\Peper_7.jpg</v>
      </c>
      <c r="AT18">
        <f t="shared" ca="1" si="8"/>
        <v>0.23399274677835502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10"/>
        <v>На_экране_КОКОС._Он_с_молоком?</v>
      </c>
      <c r="BC18">
        <f>A18</f>
        <v>1203</v>
      </c>
      <c r="BD18" cm="1">
        <f t="array" aca="1" ref="BD18" ca="1">INDEX($L$18:$L$25,(RANK(AT2,$AT$2:$AT$9)))</f>
        <v>2025</v>
      </c>
      <c r="BE18" cm="1">
        <f t="array" aca="1" ref="BE18" ca="1">INDEX(BD2:BD17,(RANK(AT4,$AT$2:$AT$16)))</f>
        <v>2062</v>
      </c>
      <c r="BF18" cm="1">
        <f t="array" aca="1" ref="BF18" ca="1">INDEX(BD26:BD49,(RANK(AT4,$AT$2:$AT$16)))</f>
        <v>2054</v>
      </c>
      <c r="BG18" cm="1">
        <f t="array" aca="1" ref="BG18" ca="1">INDEX(BD50:BD65,(RANK(AT4,$AT$2:$AT$16)))</f>
        <v>2014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VLOOKUP(B19,audio_list_stym!$A$3:$BP$18,48,FALSE)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VLOOKUP(B19,audio_list_stym!$A$3:$AJ$18,16,FALSE)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2218</v>
      </c>
      <c r="AD19" t="str">
        <f t="shared" ca="1" si="11"/>
        <v>pics\\dis64.jpg</v>
      </c>
      <c r="AE19" s="22" t="str">
        <f t="array" aca="1" ref="AE19" ca="1">IF(G19="экспл",INDEX(total_visual_stym!$C$146:$C$209,(RANK(total_visual_stym!E163,total_visual_stym!$E$146:$E$209))),0)</f>
        <v>pics\\dis64.jpg</v>
      </c>
      <c r="AF19" s="22" t="str">
        <f t="shared" ref="AF19:AF38" si="17">IF(ISTEXT(AR19),AR19,IF(ISTEXT(AS19),AS19,""))</f>
        <v/>
      </c>
      <c r="AG19" t="str">
        <f t="shared" si="3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5"/>
        <v>pics\\Peper</v>
      </c>
      <c r="AL19" t="str">
        <f t="shared" si="16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0.11951054046922827</v>
      </c>
      <c r="AP19" t="str">
        <f t="shared" ca="1" si="7"/>
        <v>pics\\Injir_7.jpg</v>
      </c>
      <c r="AQ19" t="str">
        <f t="shared" ca="1" si="13"/>
        <v>pics\\Tikva_7.jpg</v>
      </c>
      <c r="AT19">
        <f t="shared" ca="1" si="8"/>
        <v>0.52603902370697808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10"/>
        <v>Посмотрите,_вот_КОКОС._Полый_ли_он?</v>
      </c>
      <c r="BD19" cm="1">
        <f t="array" aca="1" ref="BD19" ca="1">INDEX($L$18:$L$25,(RANK(AT3,$AT$2:$AT$9)))</f>
        <v>2032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VLOOKUP(B20,audio_list_stym!$A$3:$BP$18,48,FALSE)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VLOOKUP(B20,audio_list_stym!$A$3:$AJ$18,16,FALSE)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2228</v>
      </c>
      <c r="AD20" t="str">
        <f t="shared" ca="1" si="11"/>
        <v>pics\\dis38.jpg</v>
      </c>
      <c r="AE20" s="22" t="str">
        <f t="array" aca="1" ref="AE20" ca="1">IF(G20="экспл",INDEX(total_visual_stym!$C$146:$C$209,(RANK(total_visual_stym!E164,total_visual_stym!$E$146:$E$209))),0)</f>
        <v>pics\\dis38.jpg</v>
      </c>
      <c r="AF20" s="22" t="str">
        <f t="shared" si="17"/>
        <v/>
      </c>
      <c r="AG20" t="str">
        <f t="shared" si="3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5"/>
        <v>pics\\Peper</v>
      </c>
      <c r="AL20" t="str">
        <f t="shared" si="16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0.86698046032555776</v>
      </c>
      <c r="AP20" t="str">
        <f t="shared" ca="1" si="7"/>
        <v>pics\\Kokos_3.jpg</v>
      </c>
      <c r="AQ20" t="str">
        <f t="shared" ca="1" si="13"/>
        <v>pics\\Tomat_3.jpg</v>
      </c>
      <c r="AT20">
        <f t="shared" ca="1" si="8"/>
        <v>2.5213640902571832E-2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sound\\Redkiy_plod.wav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10"/>
        <v>Вот_КОКОС._Гладкий_ли_он?</v>
      </c>
      <c r="BD20" cm="1">
        <f t="array" aca="1" ref="BD20" ca="1">INDEX($L$18:$L$25,(RANK(AT4,$AT$2:$AT$9)))</f>
        <v>2028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VLOOKUP(B21,audio_list_stym!$A$3:$BP$18,48,FALSE)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VLOOKUP(B21,audio_list_stym!$A$3:$AJ$18,16,FALSE)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2197</v>
      </c>
      <c r="AD21" t="str">
        <f t="shared" ca="1" si="11"/>
        <v>pics\\dis54.jpg</v>
      </c>
      <c r="AE21" s="22" t="str">
        <f t="array" aca="1" ref="AE21" ca="1">IF(G21="экспл",INDEX(total_visual_stym!$C$146:$C$209,(RANK(total_visual_stym!E165,total_visual_stym!$E$146:$E$209))),0)</f>
        <v>pics\\dis54.jpg</v>
      </c>
      <c r="AF21" s="22" t="str">
        <f t="shared" si="17"/>
        <v/>
      </c>
      <c r="AG21" t="str">
        <f t="shared" si="3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5"/>
        <v>pics\\Peper</v>
      </c>
      <c r="AL21" t="str">
        <f t="shared" si="16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0.22463855931772314</v>
      </c>
      <c r="AP21" t="str">
        <f t="shared" ca="1" si="7"/>
        <v>pics\\Injir_5.jpg</v>
      </c>
      <c r="AQ21" t="str">
        <f t="shared" ca="1" si="13"/>
        <v>pics\\Tikva_5.jpg</v>
      </c>
      <c r="AT21">
        <f t="shared" ca="1" si="8"/>
        <v>0.74337716270750331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10"/>
        <v>Это_КОКОС._Пористый_ли_он?</v>
      </c>
      <c r="BD21" cm="1">
        <f t="array" aca="1" ref="BD21" ca="1">INDEX($L$18:$L$25,(RANK(AT5,$AT$2:$AT$9)))</f>
        <v>2027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VLOOKUP(B22,audio_list_stym!$A$3:$BP$18,48,FALSE)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VLOOKUP(B22,audio_list_stym!$A$3:$AJ$18,16,FALSE)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2220</v>
      </c>
      <c r="AD22" t="str">
        <f t="shared" ca="1" si="11"/>
        <v>pics\\dis16.jpg</v>
      </c>
      <c r="AE22" s="22" t="str">
        <f t="array" aca="1" ref="AE22" ca="1">IF(G22="экспл",INDEX(total_visual_stym!$C$146:$C$209,(RANK(total_visual_stym!E166,total_visual_stym!$E$146:$E$209))),0)</f>
        <v>pics\\dis16.jpg</v>
      </c>
      <c r="AF22" s="22" t="str">
        <f t="shared" si="17"/>
        <v/>
      </c>
      <c r="AG22" t="str">
        <f t="shared" si="3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5"/>
        <v>pics\\Peper</v>
      </c>
      <c r="AL22" t="str">
        <f t="shared" si="16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0.51162077192391631</v>
      </c>
      <c r="AP22" t="str">
        <f t="shared" ca="1" si="7"/>
        <v>pics\\Finik_6.jpg</v>
      </c>
      <c r="AQ22" t="str">
        <f t="shared" ca="1" si="13"/>
        <v>pics\\Peper_6.jpg</v>
      </c>
      <c r="AT22">
        <f t="shared" ca="1" si="8"/>
        <v>0.70487867485318112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sound\\Noviy_plod.wav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10"/>
        <v>На_картинке_КОКОС._Он_вареный?</v>
      </c>
      <c r="BD22" cm="1">
        <f t="array" aca="1" ref="BD22" ca="1">INDEX($L$18:$L$25,(RANK(AT6,$AT$2:$AT$9)))</f>
        <v>2031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VLOOKUP(B23,audio_list_stym!$A$3:$BP$18,48,FALSE)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VLOOKUP(B23,audio_list_stym!$A$3:$AJ$18,16,FALSE)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2179</v>
      </c>
      <c r="AD23" t="str">
        <f t="shared" ca="1" si="11"/>
        <v>pics\\dis20.jpg</v>
      </c>
      <c r="AE23" s="22" t="str">
        <f t="array" aca="1" ref="AE23" ca="1">IF(G23="экспл",INDEX(total_visual_stym!$C$146:$C$209,(RANK(total_visual_stym!E167,total_visual_stym!$E$146:$E$209))),0)</f>
        <v>pics\\dis20.jpg</v>
      </c>
      <c r="AF23" s="22" t="str">
        <f t="shared" si="17"/>
        <v/>
      </c>
      <c r="AG23" t="str">
        <f t="shared" si="3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5"/>
        <v>pics\\Peper</v>
      </c>
      <c r="AL23" t="str">
        <f t="shared" si="16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0.69231495182967762</v>
      </c>
      <c r="AP23" t="str">
        <f t="shared" ca="1" si="7"/>
        <v>pics\\Finik_2.jpg</v>
      </c>
      <c r="AQ23" t="str">
        <f t="shared" ca="1" si="13"/>
        <v>pics\\Peper_2.jpg</v>
      </c>
      <c r="AT23">
        <f t="shared" ca="1" si="8"/>
        <v>0.80362930260535037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10"/>
        <v>На_мониторе_КОКОС._Плотный_ли_он?</v>
      </c>
      <c r="BD23" cm="1">
        <f t="array" aca="1" ref="BD23" ca="1">INDEX($L$18:$L$25,(RANK(AT7,$AT$2:$AT$9)))</f>
        <v>2026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VLOOKUP(B24,audio_list_stym!$A$3:$BP$18,48,FALSE)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VLOOKUP(B24,audio_list_stym!$A$3:$AJ$18,16,FALSE)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2203</v>
      </c>
      <c r="AD24" t="str">
        <f t="shared" ca="1" si="11"/>
        <v>pics\\dis53.jpg</v>
      </c>
      <c r="AE24" s="22" t="str">
        <f t="array" aca="1" ref="AE24" ca="1">IF(G24="экспл",INDEX(total_visual_stym!$C$146:$C$209,(RANK(total_visual_stym!E168,total_visual_stym!$E$146:$E$209))),0)</f>
        <v>pics\\dis53.jpg</v>
      </c>
      <c r="AF24" s="22" t="str">
        <f t="shared" si="17"/>
        <v/>
      </c>
      <c r="AG24" t="str">
        <f t="shared" si="3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5"/>
        <v>pics\\Peper</v>
      </c>
      <c r="AL24" t="str">
        <f t="shared" si="16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0.77044784756058282</v>
      </c>
      <c r="AP24" t="str">
        <f t="shared" ca="1" si="7"/>
        <v>pics\\Kokos_6.jpg</v>
      </c>
      <c r="AQ24" t="str">
        <f t="shared" ca="1" si="13"/>
        <v>pics\\Tomat_6.jpg</v>
      </c>
      <c r="AT24">
        <f t="shared" ca="1" si="8"/>
        <v>0.85607989945664442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10"/>
        <v>Перед_Вами_КОКОС._Он_ворсистый?</v>
      </c>
      <c r="BD24" cm="1">
        <f t="array" aca="1" ref="BD24" ca="1">INDEX($L$18:$L$25,(RANK(AT8,$AT$2:$AT$9)))</f>
        <v>2029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VLOOKUP(B25,audio_list_stym!$A$3:$BP$18,48,FALSE)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VLOOKUP(B25,audio_list_stym!$A$3:$AJ$18,16,FALSE)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2207</v>
      </c>
      <c r="AD25" t="str">
        <f t="shared" ca="1" si="11"/>
        <v>pics\\dis44.jpg</v>
      </c>
      <c r="AE25" s="22" t="str">
        <f t="array" aca="1" ref="AE25" ca="1">IF(G25="экспл",INDEX(total_visual_stym!$C$146:$C$209,(RANK(total_visual_stym!E169,total_visual_stym!$E$146:$E$209))),0)</f>
        <v>pics\\dis44.jpg</v>
      </c>
      <c r="AF25" s="22" t="str">
        <f t="shared" si="17"/>
        <v/>
      </c>
      <c r="AG25" t="str">
        <f t="shared" si="3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5"/>
        <v>pics\\Peper</v>
      </c>
      <c r="AL25" t="str">
        <f t="shared" si="16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0.80151715527137224</v>
      </c>
      <c r="AP25" t="str">
        <f t="shared" ca="1" si="7"/>
        <v>pics\\Kokos_5.jpg</v>
      </c>
      <c r="AQ25" t="str">
        <f t="shared" ca="1" si="13"/>
        <v>pics\\Tomat_5.jpg</v>
      </c>
      <c r="AT25">
        <f t="shared" ca="1" si="8"/>
        <v>0.69300410965680548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10"/>
        <v>Вы_видите_КОКОС._Он_мягкий?</v>
      </c>
      <c r="BD25" cm="1">
        <f t="array" aca="1" ref="BD25" ca="1">INDEX($L$18:$L$25,(RANK(AT9,$AT$2:$AT$9)))</f>
        <v>2030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VLOOKUP(B26,audio_list_stym!$A$3:$BP$18,48,FALSE)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VLOOKUP(B26,audio_list_stym!$A$3:$AJ$18,16,FALSE)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2009</v>
      </c>
      <c r="AD26" t="str">
        <f t="shared" ca="1" si="11"/>
        <v>pics\\Finik_1.jpg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7"/>
        <v>pics\\Finik_1.jpg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5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8">IF(AH26="sound\\Ogorod",AP2,"")</f>
        <v>pics\\Finik_1.jpg</v>
      </c>
      <c r="AT26">
        <f t="shared" ca="1" si="8"/>
        <v>0.30902152549278439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10"/>
        <v>_С_ботвой_ли_XXXXX?</v>
      </c>
      <c r="BC26">
        <f>A26</f>
        <v>1204</v>
      </c>
      <c r="BD26" cm="1">
        <f t="array" aca="1" ref="BD26" ca="1">INDEX($L$26:$L$33,(RANK(AT2,$AT$2:$AT$9)))</f>
        <v>2049</v>
      </c>
      <c r="BE26" cm="1">
        <f t="array" aca="1" ref="BE26" ca="1">INDEX(BD2:BD25,(RANK(AT5,$AT$2:$AT$16)))</f>
        <v>2058</v>
      </c>
      <c r="BF26" cm="1">
        <f t="array" aca="1" ref="BF26" ca="1">INDEX(BD34:BD49,(RANK(AT5,$AT$2:$AT$16)))</f>
        <v>2042</v>
      </c>
      <c r="BG26" cm="1">
        <f t="array" aca="1" ref="BG26" ca="1">INDEX(BD50:BD65,(RANK(AT5,$AT$2:$AT$16)))</f>
        <v>2010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VLOOKUP(B27,audio_list_stym!$A$3:$BP$18,48,FALSE)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VLOOKUP(B27,audio_list_stym!$A$3:$AJ$18,16,FALSE)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2026</v>
      </c>
      <c r="AD27" t="str">
        <f t="shared" ca="1" si="11"/>
        <v>pics\\Kokos_2.jpg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7"/>
        <v>pics\\Kokos_2.jpg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5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8"/>
        <v>pics\\Kokos_2.jpg</v>
      </c>
      <c r="AT27">
        <f t="shared" ca="1" si="8"/>
        <v>0.18646214437035513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10"/>
        <v>_Алый_ли_XXXXX?</v>
      </c>
      <c r="BD27" cm="1">
        <f t="array" aca="1" ref="BD27" ca="1">INDEX($L$26:$L$33,(RANK(AT3,$AT$2:$AT$9)))</f>
        <v>2056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VLOOKUP(B28,audio_list_stym!$A$3:$BP$18,48,FALSE)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VLOOKUP(B28,audio_list_stym!$A$3:$AJ$18,16,FALSE)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2154</v>
      </c>
      <c r="AD28" t="str">
        <f t="shared" ca="1" si="11"/>
        <v>pics\\Injir_2.jpg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7"/>
        <v>pics\\Injir_2.jpg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5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8"/>
        <v>pics\\Injir_2.jpg</v>
      </c>
      <c r="AT28">
        <f t="shared" ca="1" si="8"/>
        <v>5.8548124707976767E-2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10"/>
        <v>_Пряный_ли_XXXXX?</v>
      </c>
      <c r="BD28" cm="1">
        <f t="array" aca="1" ref="BD28" ca="1">INDEX($L$26:$L$33,(RANK(AT4,$AT$2:$AT$9)))</f>
        <v>2052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VLOOKUP(B29,audio_list_stym!$A$3:$BP$18,48,FALSE)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VLOOKUP(B29,audio_list_stym!$A$3:$AJ$18,16,FALSE)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2028</v>
      </c>
      <c r="AD29" t="str">
        <f t="shared" ca="1" si="11"/>
        <v>pics\\Kokos_4.jpg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7"/>
        <v>pics\\Kokos_4.jpg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5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8"/>
        <v>pics\\Kokos_4.jpg</v>
      </c>
      <c r="AT29">
        <f t="shared" ca="1" si="8"/>
        <v>0.18618888923286225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10"/>
        <v>_Жирный_ли_XXXXX?</v>
      </c>
      <c r="BD29" cm="1">
        <f t="array" aca="1" ref="BD29" ca="1">INDEX($L$26:$L$33,(RANK(AT5,$AT$2:$AT$9)))</f>
        <v>2051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VLOOKUP(B30,audio_list_stym!$A$3:$BP$18,48,FALSE)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VLOOKUP(B30,audio_list_stym!$A$3:$AJ$18,16,FALSE)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2155</v>
      </c>
      <c r="AD30" t="str">
        <f t="shared" ca="1" si="11"/>
        <v>pics\\Injir_3.jpg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7"/>
        <v>pics\\Injir_3.jpg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5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8"/>
        <v>pics\\Injir_3.jpg</v>
      </c>
      <c r="AT30">
        <f t="shared" ca="1" si="8"/>
        <v>0.36049834293537086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10"/>
        <v>_Соленый_ли_XXXXX?</v>
      </c>
      <c r="BD30" cm="1">
        <f t="array" aca="1" ref="BD30" ca="1">INDEX($L$26:$L$33,(RANK(AT6,$AT$2:$AT$9)))</f>
        <v>2055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VLOOKUP(B31,audio_list_stym!$A$3:$BP$18,48,FALSE)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VLOOKUP(B31,audio_list_stym!$A$3:$AJ$18,16,FALSE)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2156</v>
      </c>
      <c r="AD31" t="str">
        <f t="shared" ca="1" si="11"/>
        <v>pics\\Injir_4.jpg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7"/>
        <v>pics\\Injir_4.jpg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5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8"/>
        <v>pics\\Injir_4.jpg</v>
      </c>
      <c r="AT31">
        <f t="shared" ca="1" si="8"/>
        <v>0.61672472951139623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10"/>
        <v>_Пышный_ли_XXXXX?</v>
      </c>
      <c r="BD31" cm="1">
        <f t="array" aca="1" ref="BD31" ca="1">INDEX($L$26:$L$33,(RANK(AT7,$AT$2:$AT$9)))</f>
        <v>2050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VLOOKUP(B32,audio_list_stym!$A$3:$BP$18,48,FALSE)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VLOOKUP(B32,audio_list_stym!$A$3:$AJ$18,16,FALSE)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2158</v>
      </c>
      <c r="AD32" t="str">
        <f t="shared" ca="1" si="11"/>
        <v>pics\\Injir_6.jpg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7"/>
        <v>pics\\Injir_6.jpg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5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8"/>
        <v>pics\\Injir_6.jpg</v>
      </c>
      <c r="AT32">
        <f t="shared" ca="1" si="8"/>
        <v>0.66963071277076713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10"/>
        <v>_Крепкий_ли_XXXXX?</v>
      </c>
      <c r="BD32" cm="1">
        <f t="array" aca="1" ref="BD32" ca="1">INDEX($L$26:$L$33,(RANK(AT8,$AT$2:$AT$9)))</f>
        <v>2053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VLOOKUP(B33,audio_list_stym!$A$3:$BP$18,48,FALSE)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VLOOKUP(B33,audio_list_stym!$A$3:$AJ$18,16,FALSE)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2016</v>
      </c>
      <c r="AD33" t="str">
        <f t="shared" ca="1" si="11"/>
        <v>pics\\Finik_8.jpg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7"/>
        <v>pics\\Finik_8.jpg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5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8"/>
        <v>pics\\Finik_8.jpg</v>
      </c>
      <c r="AT33">
        <f t="shared" ca="1" si="8"/>
        <v>0.491655225084633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10"/>
        <v>_Круглый_ли_XXXXX?</v>
      </c>
      <c r="BD33" cm="1">
        <f t="array" aca="1" ref="BD33" ca="1">INDEX($L$26:$L$33,(RANK(AT9,$AT$2:$AT$9)))</f>
        <v>2054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VLOOKUP(B34,audio_list_stym!$A$3:$BP$18,48,FALSE)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VLOOKUP(B34,audio_list_stym!$A$3:$AJ$18,16,FALSE)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2204</v>
      </c>
      <c r="AD34" t="str">
        <f t="shared" ca="1" si="11"/>
        <v>pics\\dis52.jpg</v>
      </c>
      <c r="AE34" s="22" t="str">
        <f t="array" aca="1" ref="AE34" ca="1">IF(G34="экспл",INDEX(total_visual_stym!$C$146:$C$209,(RANK(total_visual_stym!E178,total_visual_stym!$E$146:$E$209))),0)</f>
        <v>pics\\dis52.jpg</v>
      </c>
      <c r="AF34" s="22" t="str">
        <f t="shared" si="17"/>
        <v/>
      </c>
      <c r="AG34" t="str">
        <f t="shared" ref="AG34:AG41" si="19">IF(OR(E34=11,E34=13),M34,"")</f>
        <v>pics\\Peper_1.jpg</v>
      </c>
      <c r="AH34">
        <f t="shared" si="4"/>
        <v>0</v>
      </c>
      <c r="AI34" t="s">
        <v>720</v>
      </c>
      <c r="AJ34" t="str">
        <f t="shared" si="5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8"/>
        <v>0.70603505809520184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10"/>
        <v>На_экране_XXXXX._Сырой_ли_он?</v>
      </c>
      <c r="BC34">
        <f>A34</f>
        <v>1205</v>
      </c>
      <c r="BD34" cm="1">
        <f t="array" aca="1" ref="BD34" ca="1">INDEX($L$34:$L$41,(RANK(AT2,$AT$2:$AT$9)))</f>
        <v>2041</v>
      </c>
      <c r="BE34" cm="1">
        <f t="array" aca="1" ref="BE34" ca="1">INDEX(BD2:BD17,(RANK(AT5,$AT$2:$AT$17)))</f>
        <v>2061</v>
      </c>
      <c r="BF34" cm="1">
        <f t="array" aca="1" ref="BF34" ca="1">INDEX(BD18:BD33,(RANK(AT5,$AT$2:$AT$7)))</f>
        <v>2028</v>
      </c>
      <c r="BG34" cm="1">
        <f t="array" aca="1" ref="BG34" ca="1">INDEX(BD42:BD65,(RANK(AT5,$AT$2:$AT$17)))</f>
        <v>2005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VLOOKUP(B35,audio_list_stym!$A$3:$BP$18,48,FALSE)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VLOOKUP(B35,audio_list_stym!$A$3:$AJ$18,16,FALSE)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2182</v>
      </c>
      <c r="AD35" t="str">
        <f t="shared" ca="1" si="11"/>
        <v>pics\\dis30.jpg</v>
      </c>
      <c r="AE35" s="22" t="str">
        <f t="array" aca="1" ref="AE35" ca="1">IF(G35="экспл",INDEX(total_visual_stym!$C$146:$C$209,(RANK(total_visual_stym!E179,total_visual_stym!$E$146:$E$209))),0)</f>
        <v>pics\\dis30.jpg</v>
      </c>
      <c r="AF35" s="22" t="str">
        <f t="shared" si="17"/>
        <v/>
      </c>
      <c r="AG35" t="str">
        <f t="shared" si="19"/>
        <v>pics\\Peper_2.jpg</v>
      </c>
      <c r="AH35">
        <f t="shared" si="4"/>
        <v>0</v>
      </c>
      <c r="AI35" t="s">
        <v>721</v>
      </c>
      <c r="AJ35" t="str">
        <f t="shared" si="5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8"/>
        <v>0.38370796710441368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sound\\Redkiy_plod.wav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10"/>
        <v>Посмотрите,_вот_XXXXX._Черный_ли_он?</v>
      </c>
      <c r="BD35" cm="1">
        <f t="array" aca="1" ref="BD35" ca="1">INDEX($L$34:$L$41,(RANK(AT3,$AT$2:$AT$9)))</f>
        <v>2048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VLOOKUP(B36,audio_list_stym!$A$3:$BP$18,48,FALSE)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VLOOKUP(B36,audio_list_stym!$A$3:$AJ$18,16,FALSE)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2174</v>
      </c>
      <c r="AD36" t="str">
        <f t="shared" ca="1" si="11"/>
        <v>pics\\dis7.jpg</v>
      </c>
      <c r="AE36" s="22" t="str">
        <f t="array" aca="1" ref="AE36" ca="1">IF(G36="экспл",INDEX(total_visual_stym!$C$146:$C$209,(RANK(total_visual_stym!E180,total_visual_stym!$E$146:$E$209))),0)</f>
        <v>pics\\dis7.jpg</v>
      </c>
      <c r="AF36" s="22" t="str">
        <f t="shared" si="17"/>
        <v/>
      </c>
      <c r="AG36" t="str">
        <f t="shared" si="19"/>
        <v>pics\\Peper_3.jpg</v>
      </c>
      <c r="AH36">
        <f t="shared" si="4"/>
        <v>0</v>
      </c>
      <c r="AI36" t="s">
        <v>722</v>
      </c>
      <c r="AJ36" t="str">
        <f t="shared" si="5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8"/>
        <v>0.73424357715149213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sound\\Noviy_plod.wav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10"/>
        <v>Вот_XXXXX._Он_гнилой?</v>
      </c>
      <c r="BD36" cm="1">
        <f t="array" aca="1" ref="BD36" ca="1">INDEX($L$34:$L$41,(RANK(AT4,$AT$2:$AT$9)))</f>
        <v>2044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VLOOKUP(B37,audio_list_stym!$A$3:$BP$18,48,FALSE)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VLOOKUP(B37,audio_list_stym!$A$3:$AJ$18,16,FALSE)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2211</v>
      </c>
      <c r="AD37" t="str">
        <f t="shared" ca="1" si="11"/>
        <v>pics\\dis60.jpg</v>
      </c>
      <c r="AE37" s="22" t="str">
        <f t="array" aca="1" ref="AE37" ca="1">IF(G37="экспл",INDEX(total_visual_stym!$C$146:$C$209,(RANK(total_visual_stym!E181,total_visual_stym!$E$146:$E$209))),0)</f>
        <v>pics\\dis60.jpg</v>
      </c>
      <c r="AF37" s="22" t="str">
        <f t="shared" si="17"/>
        <v/>
      </c>
      <c r="AG37" t="str">
        <f t="shared" si="19"/>
        <v>pics\\Peper_4.jpg</v>
      </c>
      <c r="AH37">
        <f t="shared" si="4"/>
        <v>0</v>
      </c>
      <c r="AI37" t="s">
        <v>723</v>
      </c>
      <c r="AJ37" t="str">
        <f t="shared" si="5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8"/>
        <v>0.24204598053955539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10"/>
        <v>Это_XXXXX._Он_бугристый?</v>
      </c>
      <c r="BD37" cm="1">
        <f t="array" aca="1" ref="BD37" ca="1">INDEX($L$34:$L$41,(RANK(AT5,$AT$2:$AT$9)))</f>
        <v>2043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VLOOKUP(B38,audio_list_stym!$A$3:$BP$18,48,FALSE)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VLOOKUP(B38,audio_list_stym!$A$3:$AJ$18,16,FALSE)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2188</v>
      </c>
      <c r="AD38" t="str">
        <f t="shared" ca="1" si="11"/>
        <v>pics\\dis3.jpg</v>
      </c>
      <c r="AE38" s="22" t="str">
        <f t="array" aca="1" ref="AE38" ca="1">IF(G38="экспл",INDEX(total_visual_stym!$C$146:$C$209,(RANK(total_visual_stym!E182,total_visual_stym!$E$146:$E$209))),0)</f>
        <v>pics\\dis3.jpg</v>
      </c>
      <c r="AF38" s="22" t="str">
        <f t="shared" si="17"/>
        <v/>
      </c>
      <c r="AG38" t="str">
        <f t="shared" si="19"/>
        <v>pics\\Peper_5.jpg</v>
      </c>
      <c r="AH38">
        <f t="shared" si="4"/>
        <v>0</v>
      </c>
      <c r="AI38" t="s">
        <v>724</v>
      </c>
      <c r="AJ38" t="str">
        <f t="shared" si="5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8"/>
        <v>0.29301077705574385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10"/>
        <v>На_картинке_XXXXX._Он_слоеный?</v>
      </c>
      <c r="BD38" cm="1">
        <f t="array" aca="1" ref="BD38" ca="1">INDEX($L$34:$L$41,(RANK(AT6,$AT$2:$AT$9)))</f>
        <v>2047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VLOOKUP(B39,audio_list_stym!$A$3:$BP$18,48,FALSE)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VLOOKUP(B39,audio_list_stym!$A$3:$AJ$18,16,FALSE)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2202</v>
      </c>
      <c r="AD39" t="str">
        <f t="shared" ca="1" si="11"/>
        <v>pics\\dis47.jpg</v>
      </c>
      <c r="AE39" s="22" t="str">
        <f t="array" aca="1" ref="AE39" ca="1">IF(G39="экспл",INDEX(total_visual_stym!$C$146:$C$209,(RANK(total_visual_stym!E183,total_visual_stym!$E$146:$E$209))),0)</f>
        <v>pics\\dis47.jpg</v>
      </c>
      <c r="AF39" s="22" t="str">
        <f>IF(ISTEXT(AR39),AR39,IF(ISTEXT(AS39),AS39,""))</f>
        <v/>
      </c>
      <c r="AG39" t="str">
        <f t="shared" si="19"/>
        <v>pics\\Peper_6.jpg</v>
      </c>
      <c r="AH39">
        <f t="shared" si="4"/>
        <v>0</v>
      </c>
      <c r="AI39" t="s">
        <v>725</v>
      </c>
      <c r="AJ39" t="str">
        <f t="shared" si="5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8"/>
        <v>0.4885739829875414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10"/>
        <v>На_мониторе_XXXXX._Хрустящий_ли_он?</v>
      </c>
      <c r="BD39" cm="1">
        <f t="array" aca="1" ref="BD39" ca="1">INDEX($L$34:$L$41,(RANK(AT7,$AT$2:$AT$9)))</f>
        <v>2042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VLOOKUP(B40,audio_list_stym!$A$3:$BP$18,48,FALSE)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VLOOKUP(B40,audio_list_stym!$A$3:$AJ$18,16,FALSE)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2196</v>
      </c>
      <c r="AD40" t="str">
        <f t="shared" ca="1" si="11"/>
        <v>pics\\dis40.jpg</v>
      </c>
      <c r="AE40" s="22" t="str">
        <f t="array" aca="1" ref="AE40" ca="1">IF(G40="экспл",INDEX(total_visual_stym!$C$146:$C$209,(RANK(total_visual_stym!E184,total_visual_stym!$E$146:$E$209))),0)</f>
        <v>pics\\dis40.jpg</v>
      </c>
      <c r="AF40" s="22" t="str">
        <f>IF(ISTEXT(AR40),AR40,IF(ISTEXT(AS40),AS40,""))</f>
        <v/>
      </c>
      <c r="AG40" t="str">
        <f t="shared" si="19"/>
        <v>pics\\Peper_7.jpg</v>
      </c>
      <c r="AH40">
        <f t="shared" si="4"/>
        <v>0</v>
      </c>
      <c r="AI40" t="s">
        <v>726</v>
      </c>
      <c r="AJ40" t="str">
        <f t="shared" si="5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8"/>
        <v>0.5358234088813747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10"/>
        <v>Перед_Вами_XXXXX._Блестит_ли_он?</v>
      </c>
      <c r="BD40" cm="1">
        <f t="array" aca="1" ref="BD40" ca="1">INDEX($L$34:$L$41,(RANK(AT8,$AT$2:$AT$9)))</f>
        <v>2045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VLOOKUP(B41,audio_list_stym!$A$3:$BP$18,48,FALSE)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VLOOKUP(B41,audio_list_stym!$A$3:$AJ$18,16,FALSE)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2216</v>
      </c>
      <c r="AD41" t="str">
        <f t="shared" ca="1" si="11"/>
        <v>pics\\dis59.jpg</v>
      </c>
      <c r="AE41" s="22" t="str">
        <f t="array" aca="1" ref="AE41" ca="1">IF(G41="экспл",INDEX(total_visual_stym!$C$146:$C$209,(RANK(total_visual_stym!E185,total_visual_stym!$E$146:$E$209))),0)</f>
        <v>pics\\dis59.jpg</v>
      </c>
      <c r="AF41" s="22" t="str">
        <f t="shared" ref="AF41:AF55" si="21">IF(ISTEXT(AR41),AR41,IF(ISTEXT(AS41),AS41,""))</f>
        <v/>
      </c>
      <c r="AG41" t="str">
        <f t="shared" si="19"/>
        <v>pics\\Peper_8.jpg</v>
      </c>
      <c r="AH41">
        <f t="shared" si="4"/>
        <v>0</v>
      </c>
      <c r="AI41" t="s">
        <v>727</v>
      </c>
      <c r="AJ41" t="str">
        <f t="shared" si="5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8"/>
        <v>0.1040549722451094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10"/>
        <v>Вы_видите_XXXXX._Он_цитрусовый?</v>
      </c>
      <c r="BD41" cm="1">
        <f t="array" aca="1" ref="BD41" ca="1">INDEX($L$34:$L$41,(RANK(AT9,$AT$2:$AT$9)))</f>
        <v>2046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VLOOKUP(B42,audio_list_stym!$A$3:$BP$18,48,FALSE)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VLOOKUP(B42,audio_list_stym!$A$3:$AJ$18,16,FALSE)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2047</v>
      </c>
      <c r="AD42" t="str">
        <f t="shared" ca="1" si="11"/>
        <v>pics\\Peper_7.jpg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pics\\Peper_7.jpg</v>
      </c>
      <c r="AH42" t="str">
        <f t="shared" si="4"/>
        <v>sound\\Tropic</v>
      </c>
      <c r="AI42" t="s">
        <v>728</v>
      </c>
      <c r="AJ42" t="str">
        <f t="shared" si="5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3">IF(AH42="sound\\Tropic",AQ18,"")</f>
        <v>pics\\Peper_7.jpg</v>
      </c>
      <c r="AT42">
        <f t="shared" ca="1" si="8"/>
        <v>0.18808437363121333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10"/>
        <v>_Чистый_ли_БАНАН?</v>
      </c>
      <c r="BC42">
        <f>A42</f>
        <v>1206</v>
      </c>
      <c r="BD42" cm="1">
        <f t="array" aca="1" ref="BD42" ca="1">INDEX($L$42:$L$49,(RANK(AT2,$AT$2:$AT$9)))</f>
        <v>2001</v>
      </c>
      <c r="BE42" cm="1">
        <f t="array" aca="1" ref="BE42" ca="1">INDEX(BD2:BD17,(RANK(AT6,$AT$2:$AT17)))</f>
        <v>2034</v>
      </c>
      <c r="BF42" cm="1">
        <f t="array" aca="1" ref="BF42" ca="1">INDEX(BD26:BD41,(RANK(AT6,$AT$2:$AT$17)))</f>
        <v>2042</v>
      </c>
      <c r="BG42" cm="1">
        <f t="array" aca="1" ref="BG42" ca="1">INDEX(BD50:BD65,(RANK(AT6,$AT$2:$AT$17)))</f>
        <v>2018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VLOOKUP(B43,audio_list_stym!$A$3:$BP$18,48,FALSE)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VLOOKUP(B43,audio_list_stym!$A$3:$AJ$18,16,FALSE)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2167</v>
      </c>
      <c r="AD43" t="str">
        <f t="shared" ca="1" si="11"/>
        <v>pics\\Tikva_7.jpg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pics\\Tikva_7.jpg</v>
      </c>
      <c r="AH43" t="str">
        <f t="shared" si="4"/>
        <v>sound\\Tropic</v>
      </c>
      <c r="AI43" t="s">
        <v>729</v>
      </c>
      <c r="AJ43" t="str">
        <f t="shared" si="5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3"/>
        <v>pics\\Tikva_7.jpg</v>
      </c>
      <c r="AT43">
        <f t="shared" ca="1" si="8"/>
        <v>0.72876940461510675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10"/>
        <v>_Свежий_ли_БАНАН?</v>
      </c>
      <c r="BD43" cm="1">
        <f t="array" aca="1" ref="BD43" ca="1">INDEX($L$42:$L$49,(RANK(AT3,$AT$2:$AT$9)))</f>
        <v>2008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VLOOKUP(B44,audio_list_stym!$A$3:$BP$18,48,FALSE)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VLOOKUP(B44,audio_list_stym!$A$3:$AJ$18,16,FALSE)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2059</v>
      </c>
      <c r="AD44" t="str">
        <f t="shared" ca="1" si="11"/>
        <v>pics\\Tomat_3.jpg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pics\\Tomat_3.jpg</v>
      </c>
      <c r="AH44" t="str">
        <f t="shared" si="4"/>
        <v>sound\\Tropic</v>
      </c>
      <c r="AI44" t="s">
        <v>730</v>
      </c>
      <c r="AJ44" t="str">
        <f t="shared" si="5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3"/>
        <v>pics\\Tomat_3.jpg</v>
      </c>
      <c r="AT44">
        <f t="shared" ca="1" si="8"/>
        <v>0.29961583057825969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10"/>
        <v>_Жаренный_ли_БАНАН?</v>
      </c>
      <c r="BD44" cm="1">
        <f t="array" aca="1" ref="BD44" ca="1">INDEX($L$42:$L$49,(RANK(AT4,$AT$2:$AT$9)))</f>
        <v>2004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VLOOKUP(B45,audio_list_stym!$A$3:$BP$18,48,FALSE)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VLOOKUP(B45,audio_list_stym!$A$3:$AJ$18,16,FALSE)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2165</v>
      </c>
      <c r="AD45" t="str">
        <f t="shared" ca="1" si="11"/>
        <v>pics\\Tikva_5.jpg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pics\\Tikva_5.jpg</v>
      </c>
      <c r="AH45" t="str">
        <f t="shared" si="4"/>
        <v>sound\\Tropic</v>
      </c>
      <c r="AI45" t="s">
        <v>731</v>
      </c>
      <c r="AJ45" t="str">
        <f t="shared" si="5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3"/>
        <v>pics\\Tikva_5.jpg</v>
      </c>
      <c r="AT45">
        <f t="shared" ca="1" si="8"/>
        <v>0.62902241577154616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10"/>
        <v>_Сладкий_ли_БАНАН?</v>
      </c>
      <c r="BD45" cm="1">
        <f t="array" aca="1" ref="BD45" ca="1">INDEX($L$42:$L$49,(RANK(AT5,$AT$2:$AT$9)))</f>
        <v>2003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VLOOKUP(B46,audio_list_stym!$A$3:$BP$18,48,FALSE)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VLOOKUP(B46,audio_list_stym!$A$3:$AJ$18,16,FALSE)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2046</v>
      </c>
      <c r="AD46" t="str">
        <f t="shared" ca="1" si="11"/>
        <v>pics\\Peper_6.jpg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pics\\Peper_6.jpg</v>
      </c>
      <c r="AH46" t="str">
        <f t="shared" si="4"/>
        <v>sound\\Tropic</v>
      </c>
      <c r="AI46" t="s">
        <v>732</v>
      </c>
      <c r="AJ46" t="str">
        <f t="shared" si="5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3"/>
        <v>pics\\Peper_6.jpg</v>
      </c>
      <c r="AT46">
        <f t="shared" ca="1" si="8"/>
        <v>0.30072037598195867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10"/>
        <v>_Влажный_ли_БАНАН?</v>
      </c>
      <c r="BD46" cm="1">
        <f t="array" aca="1" ref="BD46" ca="1">INDEX($L$42:$L$49,(RANK(AT6,$AT$2:$AT$9)))</f>
        <v>2007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VLOOKUP(B47,audio_list_stym!$A$3:$BP$18,48,FALSE)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VLOOKUP(B47,audio_list_stym!$A$3:$AJ$18,16,FALSE)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2042</v>
      </c>
      <c r="AD47" t="str">
        <f t="shared" ca="1" si="11"/>
        <v>pics\\Peper_2.jpg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pics\\Peper_2.jpg</v>
      </c>
      <c r="AH47" t="str">
        <f t="shared" si="4"/>
        <v>sound\\Tropic</v>
      </c>
      <c r="AI47" t="s">
        <v>733</v>
      </c>
      <c r="AJ47" t="str">
        <f t="shared" si="5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3"/>
        <v>pics\\Peper_2.jpg</v>
      </c>
      <c r="AT47">
        <f t="shared" ca="1" si="8"/>
        <v>0.76226840397248363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sound\\Noviy_plod.wav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10"/>
        <v>_Съедобный_ли_БАНАН?</v>
      </c>
      <c r="BD47" cm="1">
        <f t="array" aca="1" ref="BD47" ca="1">INDEX($L$42:$L$49,(RANK(AT7,$AT$2:$AT$9)))</f>
        <v>2002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VLOOKUP(B48,audio_list_stym!$A$3:$BP$18,48,FALSE)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VLOOKUP(B48,audio_list_stym!$A$3:$AJ$18,16,FALSE)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2062</v>
      </c>
      <c r="AD48" t="str">
        <f t="shared" ca="1" si="11"/>
        <v>pics\\Tomat_6.jpg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pics\\Tomat_6.jpg</v>
      </c>
      <c r="AH48" t="str">
        <f t="shared" si="4"/>
        <v>sound\\Tropic</v>
      </c>
      <c r="AI48" t="s">
        <v>734</v>
      </c>
      <c r="AJ48" t="str">
        <f t="shared" si="5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3"/>
        <v>pics\\Tomat_6.jpg</v>
      </c>
      <c r="AT48">
        <f t="shared" ca="1" si="8"/>
        <v>0.72351634680301991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10"/>
        <v>_Сиреневый_ли_БАНАН?</v>
      </c>
      <c r="BD48" cm="1">
        <f t="array" aca="1" ref="BD48" ca="1">INDEX($L$42:$L$49,(RANK(AT8,$AT$2:$AT$9)))</f>
        <v>2005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VLOOKUP(B49,audio_list_stym!$A$3:$BP$18,48,FALSE)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VLOOKUP(B49,audio_list_stym!$A$3:$AJ$18,16,FALSE)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2061</v>
      </c>
      <c r="AD49" t="str">
        <f t="shared" ca="1" si="11"/>
        <v>pics\\Tomat_5.jpg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pics\\Tomat_5.jpg</v>
      </c>
      <c r="AH49" t="str">
        <f t="shared" si="4"/>
        <v>sound\\Tropic</v>
      </c>
      <c r="AI49" t="s">
        <v>735</v>
      </c>
      <c r="AJ49" t="str">
        <f t="shared" si="5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3"/>
        <v>pics\\Tomat_5.jpg</v>
      </c>
      <c r="AT49">
        <f t="shared" ca="1" si="8"/>
        <v>0.88351945183827796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10"/>
        <v>_Репчатый_ли_БАНАН?</v>
      </c>
      <c r="BD49" cm="1">
        <f t="array" aca="1" ref="BD49" ca="1">INDEX($L$42:$L$49,(RANK(AT9,$AT$2:$AT$9)))</f>
        <v>2006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VLOOKUP(B50,audio_list_stym!$A$3:$BP$18,48,FALSE)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VLOOKUP(B50,audio_list_stym!$A$3:$AJ$18,16,FALSE)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2229</v>
      </c>
      <c r="AD50" t="str">
        <f t="shared" ca="1" si="11"/>
        <v>pics\\dis10.jpg</v>
      </c>
      <c r="AE50" s="22" t="str">
        <f t="array" aca="1" ref="AE50" ca="1">IF(G50="экспл",INDEX(total_visual_stym!$C$146:$C$209,(RANK(total_visual_stym!E194,total_visual_stym!$E$146:$E$209))),0)</f>
        <v>pics\\dis10.jpg</v>
      </c>
      <c r="AF50" s="22" t="str">
        <f t="shared" si="21"/>
        <v/>
      </c>
      <c r="AG50" t="str">
        <f t="shared" ref="AG50:AG57" si="24">IF(OR(E50=11,E50=13),M50,"")</f>
        <v>pics\\Finik_1.jpg</v>
      </c>
      <c r="AH50">
        <f t="shared" si="4"/>
        <v>0</v>
      </c>
      <c r="AT50">
        <f t="shared" ca="1" si="8"/>
        <v>0.97375783950943462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10"/>
        <v>На_экране_ФИНИК._Коричневый_ли_он?</v>
      </c>
      <c r="BC50">
        <f>A50</f>
        <v>1207</v>
      </c>
      <c r="BD50" cm="1">
        <f t="array" aca="1" ref="BD50" ca="1">INDEX($L$50:$L$57,(RANK(AT2,$AT$2:$AT$9)))</f>
        <v>2009</v>
      </c>
      <c r="BE50" cm="1">
        <f t="array" aca="1" ref="BE50" ca="1">INDEX(BD2:BD17,(RANK(AT7,$AT$2:$AT$17)))</f>
        <v>2059</v>
      </c>
      <c r="BF50" cm="1">
        <f t="array" aca="1" ref="BF50" ca="1">INDEX(BD18:BD49,(RANK(AT7,$AT$2:$AT$17)))</f>
        <v>2027</v>
      </c>
      <c r="BG50" cm="1">
        <f t="array" aca="1" ref="BG50" ca="1">INDEX(BD58:BD65,(RANK(AT7,$AT$2:$AT$9)))</f>
        <v>2024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VLOOKUP(B51,audio_list_stym!$A$3:$BP$18,48,FALSE)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VLOOKUP(B51,audio_list_stym!$A$3:$AJ$18,16,FALSE)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2191</v>
      </c>
      <c r="AD51" t="str">
        <f t="shared" ca="1" si="11"/>
        <v>pics\\dis26.jpg</v>
      </c>
      <c r="AE51" s="22" t="str">
        <f t="array" aca="1" ref="AE51" ca="1">IF(G51="экспл",INDEX(total_visual_stym!$C$146:$C$209,(RANK(total_visual_stym!E195,total_visual_stym!$E$146:$E$209))),0)</f>
        <v>pics\\dis26.jpg</v>
      </c>
      <c r="AF51" s="22" t="str">
        <f t="shared" si="21"/>
        <v/>
      </c>
      <c r="AG51" t="str">
        <f t="shared" si="24"/>
        <v>pics\\Finik_2.jpg</v>
      </c>
      <c r="AH51">
        <f t="shared" si="4"/>
        <v>0</v>
      </c>
      <c r="AT51">
        <f t="shared" ca="1" si="8"/>
        <v>4.6737533078614613E-3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10"/>
        <v>Посмотрите,_вот_ФИНИК._Сахаристый_ли_он?</v>
      </c>
      <c r="BD51" cm="1">
        <f t="array" aca="1" ref="BD51" ca="1">INDEX($L$50:$L$57,(RANK(AT3,$AT$2:$AT$9)))</f>
        <v>2016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VLOOKUP(B52,audio_list_stym!$A$3:$BP$18,48,FALSE)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VLOOKUP(B52,audio_list_stym!$A$3:$AJ$18,16,FALSE)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2192</v>
      </c>
      <c r="AD52" t="str">
        <f t="shared" ca="1" si="11"/>
        <v>pics\\dis32.jpg</v>
      </c>
      <c r="AE52" s="22" t="str">
        <f t="array" aca="1" ref="AE52" ca="1">IF(G52="экспл",INDEX(total_visual_stym!$C$146:$C$209,(RANK(total_visual_stym!E196,total_visual_stym!$E$146:$E$209))),0)</f>
        <v>pics\\dis32.jpg</v>
      </c>
      <c r="AF52" s="22" t="str">
        <f t="shared" si="21"/>
        <v/>
      </c>
      <c r="AG52" t="str">
        <f t="shared" si="24"/>
        <v>pics\\Finik_3.jpg</v>
      </c>
      <c r="AH52">
        <f t="shared" si="4"/>
        <v>0</v>
      </c>
      <c r="AT52">
        <f t="shared" ca="1" si="8"/>
        <v>0.75148983112883461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10"/>
        <v>Вот_ФИНИК._Он_скользкий?</v>
      </c>
      <c r="BD52" cm="1">
        <f t="array" aca="1" ref="BD52" ca="1">INDEX($L$50:$L$57,(RANK(AT4,$AT$2:$AT$9)))</f>
        <v>2012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VLOOKUP(B53,audio_list_stym!$A$3:$BP$18,48,FALSE)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VLOOKUP(B53,audio_list_stym!$A$3:$AJ$18,16,FALSE)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2214</v>
      </c>
      <c r="AD53" t="str">
        <f t="shared" ca="1" si="11"/>
        <v>pics\\dis63.jpg</v>
      </c>
      <c r="AE53" s="22" t="str">
        <f t="array" aca="1" ref="AE53" ca="1">IF(G53="экспл",INDEX(total_visual_stym!$C$146:$C$209,(RANK(total_visual_stym!E197,total_visual_stym!$E$146:$E$209))),0)</f>
        <v>pics\\dis63.jpg</v>
      </c>
      <c r="AF53" s="22" t="str">
        <f t="shared" si="21"/>
        <v/>
      </c>
      <c r="AG53" t="str">
        <f t="shared" si="24"/>
        <v>pics\\Finik_4.jpg</v>
      </c>
      <c r="AH53">
        <f t="shared" si="4"/>
        <v>0</v>
      </c>
      <c r="AT53">
        <f t="shared" ca="1" si="8"/>
        <v>0.95147171594132129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10"/>
        <v>Это_ФИНИК._Ломкий_ли_он?</v>
      </c>
      <c r="BD53" cm="1">
        <f t="array" aca="1" ref="BD53" ca="1">INDEX($L$50:$L$57,(RANK(AT5,$AT$2:$AT$9)))</f>
        <v>2011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VLOOKUP(B54,audio_list_stym!$A$3:$BP$18,48,FALSE)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VLOOKUP(B54,audio_list_stym!$A$3:$AJ$18,16,FALSE)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2206</v>
      </c>
      <c r="AD54" t="str">
        <f t="shared" ca="1" si="11"/>
        <v>pics\\dis50.jpg</v>
      </c>
      <c r="AE54" s="22" t="str">
        <f t="array" aca="1" ref="AE54" ca="1">IF(G54="экспл",INDEX(total_visual_stym!$C$146:$C$209,(RANK(total_visual_stym!E198,total_visual_stym!$E$146:$E$209))),0)</f>
        <v>pics\\dis50.jpg</v>
      </c>
      <c r="AF54" s="22" t="str">
        <f t="shared" si="21"/>
        <v/>
      </c>
      <c r="AG54" t="str">
        <f t="shared" si="24"/>
        <v>pics\\Finik_5.jpg</v>
      </c>
      <c r="AH54">
        <f t="shared" si="4"/>
        <v>0</v>
      </c>
      <c r="AI54" s="11"/>
      <c r="AT54">
        <f t="shared" ca="1" si="8"/>
        <v>0.47470518450919896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10"/>
        <v>На_картинке_ФИНИК._Мохнатый_ли_он?</v>
      </c>
      <c r="BD54" cm="1">
        <f t="array" aca="1" ref="BD54" ca="1">INDEX($L$50:$L$57,(RANK(AT6,$AT$2:$AT$9)))</f>
        <v>2015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VLOOKUP(B55,audio_list_stym!$A$3:$BP$18,48,FALSE)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VLOOKUP(B55,audio_list_stym!$A$3:$AJ$18,16,FALSE)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2193</v>
      </c>
      <c r="AD55" t="str">
        <f t="shared" ca="1" si="11"/>
        <v>pics\\dis2.jpg</v>
      </c>
      <c r="AE55" s="22" t="str">
        <f t="array" aca="1" ref="AE55" ca="1">IF(G55="экспл",INDEX(total_visual_stym!$C$146:$C$209,(RANK(total_visual_stym!E199,total_visual_stym!$E$146:$E$209))),0)</f>
        <v>pics\\dis2.jpg</v>
      </c>
      <c r="AF55" s="22" t="str">
        <f t="shared" si="21"/>
        <v/>
      </c>
      <c r="AG55" t="str">
        <f t="shared" si="24"/>
        <v>pics\\Finik_6.jpg</v>
      </c>
      <c r="AH55">
        <f t="shared" si="4"/>
        <v>0</v>
      </c>
      <c r="AT55">
        <f t="shared" ca="1" si="8"/>
        <v>0.70008408585853843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10"/>
        <v>На_мониторе_ФИНИК._Он_сморщенный?</v>
      </c>
      <c r="BD55" cm="1">
        <f t="array" aca="1" ref="BD55" ca="1">INDEX($L$50:$L$57,(RANK(AT7,$AT$2:$AT$9)))</f>
        <v>2010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VLOOKUP(B56,audio_list_stym!$A$3:$BP$18,48,FALSE)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VLOOKUP(B56,audio_list_stym!$A$3:$AJ$18,16,FALSE)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2200</v>
      </c>
      <c r="AD56" t="str">
        <f t="shared" ca="1" si="11"/>
        <v>pics\\dis57.jpg</v>
      </c>
      <c r="AE56" s="22" t="str">
        <f t="array" aca="1" ref="AE56" ca="1">IF(G56="экспл",INDEX(total_visual_stym!$C$146:$C$209,(RANK(total_visual_stym!E200,total_visual_stym!$E$146:$E$209))),0)</f>
        <v>pics\\dis57.jpg</v>
      </c>
      <c r="AF56" s="22" t="str">
        <f>IF(ISTEXT(AR56),AR56,IF(ISTEXT(AS56),AS56,""))</f>
        <v/>
      </c>
      <c r="AG56" t="str">
        <f t="shared" si="24"/>
        <v>pics\\Finik_7.jpg</v>
      </c>
      <c r="AH56">
        <f t="shared" si="4"/>
        <v>0</v>
      </c>
      <c r="AT56">
        <f t="shared" ca="1" si="8"/>
        <v>0.68802288198706396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10"/>
        <v>Перед_Вами_ФИНИК._Он_с_косточкой?</v>
      </c>
      <c r="BD56" cm="1">
        <f t="array" aca="1" ref="BD56" ca="1">INDEX($L$50:$L$57,(RANK(AT8,$AT$2:$AT$9)))</f>
        <v>2013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VLOOKUP(B57,audio_list_stym!$A$3:$BP$18,48,FALSE)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VLOOKUP(B57,audio_list_stym!$A$3:$AJ$18,16,FALSE)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2212</v>
      </c>
      <c r="AD57" t="str">
        <f t="shared" ca="1" si="11"/>
        <v>pics\\dis61.jpg</v>
      </c>
      <c r="AE57" s="22" t="str">
        <f t="array" aca="1" ref="AE57" ca="1">IF(G57="экспл",INDEX(total_visual_stym!$C$146:$C$209,(RANK(total_visual_stym!E201,total_visual_stym!$E$146:$E$209))),0)</f>
        <v>pics\\dis61.jpg</v>
      </c>
      <c r="AF57" s="22" t="str">
        <f>IF(ISTEXT(AR57),AR57,IF(ISTEXT(AS57),AS57,""))</f>
        <v/>
      </c>
      <c r="AG57" t="str">
        <f t="shared" si="24"/>
        <v>pics\\Finik_8.jpg</v>
      </c>
      <c r="AH57">
        <f t="shared" si="4"/>
        <v>0</v>
      </c>
      <c r="AI57" s="11"/>
      <c r="AT57">
        <f t="shared" ca="1" si="8"/>
        <v>0.56759476585992041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10"/>
        <v>Вы_видите_ФИНИК._Он_треугольный?</v>
      </c>
      <c r="BD57" cm="1">
        <f t="array" aca="1" ref="BD57" ca="1">INDEX($L$50:$L$57,(RANK(AT9,$AT$2:$AT$9)))</f>
        <v>2014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VLOOKUP(B58,audio_list_stym!$A$3:$BP$18,48,FALSE)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VLOOKUP(B58,audio_list_stym!$A$3:$AJ$18,16,FALSE)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2032</v>
      </c>
      <c r="AD58" t="str">
        <f t="shared" ca="1" si="11"/>
        <v>pics\\Kokos_8.jpg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5">IF(ISTEXT(AR58),AR58,IF(ISTEXT(AS58),AS58,""))</f>
        <v>pics\\Kokos_8.jpg</v>
      </c>
      <c r="AH58" t="str">
        <f t="shared" si="4"/>
        <v>sound\\Ogorod</v>
      </c>
      <c r="AI58" s="11"/>
      <c r="AR58" t="str">
        <f t="shared" ref="AR58:AR65" ca="1" si="26">IF(AH58="sound\\Ogorod",AP10,"")</f>
        <v>pics\\Kokos_8.jpg</v>
      </c>
      <c r="AT58">
        <f t="shared" ca="1" si="8"/>
        <v>1.3720186403197832E-2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sound\\Redkiy_plod.wav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10"/>
        <v>_Рыхлый_ли_XXXXX?</v>
      </c>
      <c r="BC58">
        <f>A58</f>
        <v>1208</v>
      </c>
      <c r="BD58" cm="1">
        <f t="array" aca="1" ref="BD58" ca="1">INDEX($L$58:$L$65,(RANK(AT2,$AT$2:$AT$9)))</f>
        <v>2017</v>
      </c>
      <c r="BE58" cm="1">
        <f t="array" aca="1" ref="BE58" ca="1">INDEX(BD2:BD17,(RANK(AT8,$AT$2:$AT$17)))</f>
        <v>2035</v>
      </c>
      <c r="BF58" cm="1">
        <f t="array" aca="1" ref="BF58" ca="1">INDEX(BD18:BD33,(RANK(AT8,$AT$2:$AT$17)))</f>
        <v>2051</v>
      </c>
      <c r="BG58" cm="1">
        <f t="array" aca="1" ref="BG58" ca="1">INDEX(BD42:BD57,(RANK(AT8,$AT$2:$AT$9)))</f>
        <v>2007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VLOOKUP(B59,audio_list_stym!$A$3:$BP$18,48,FALSE)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VLOOKUP(B59,audio_list_stym!$A$3:$AJ$18,16,FALSE)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2025</v>
      </c>
      <c r="AD59" t="str">
        <f t="shared" ca="1" si="11"/>
        <v>pics\\Kokos_1.jpg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5"/>
        <v>pics\\Kokos_1.jpg</v>
      </c>
      <c r="AH59" t="str">
        <f t="shared" si="4"/>
        <v>sound\\Ogorod</v>
      </c>
      <c r="AR59" t="str">
        <f t="shared" ca="1" si="26"/>
        <v>pics\\Kokos_1.jpg</v>
      </c>
      <c r="AT59">
        <f t="shared" ca="1" si="8"/>
        <v>5.1617712206940558E-2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10"/>
        <v>_В_стручке_ли_XXXXX?</v>
      </c>
      <c r="BD59" cm="1">
        <f t="array" aca="1" ref="BD59" ca="1">INDEX($L$58:$L$65,(RANK(AT3,$AT$2:$AT$9)))</f>
        <v>2024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VLOOKUP(B60,audio_list_stym!$A$3:$BP$18,48,FALSE)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VLOOKUP(B60,audio_list_stym!$A$3:$AJ$18,16,FALSE)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2012</v>
      </c>
      <c r="AD60" t="str">
        <f t="shared" ca="1" si="11"/>
        <v>pics\\Finik_4.jpg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5"/>
        <v>pics\\Finik_4.jpg</v>
      </c>
      <c r="AH60" t="str">
        <f t="shared" si="4"/>
        <v>sound\\Ogorod</v>
      </c>
      <c r="AR60" t="str">
        <f t="shared" ca="1" si="26"/>
        <v>pics\\Finik_4.jpg</v>
      </c>
      <c r="AT60">
        <f t="shared" ca="1" si="8"/>
        <v>0.35985982298089236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10"/>
        <v>_Ядовитый_ли_XXXXX?</v>
      </c>
      <c r="BD60" cm="1">
        <f t="array" aca="1" ref="BD60" ca="1">INDEX($L$58:$L$65,(RANK(AT4,$AT$2:$AT$9)))</f>
        <v>2020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VLOOKUP(B61,audio_list_stym!$A$3:$BP$18,48,FALSE)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VLOOKUP(B61,audio_list_stym!$A$3:$AJ$18,16,FALSE)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2013</v>
      </c>
      <c r="AD61" t="str">
        <f t="shared" ca="1" si="11"/>
        <v>pics\\Finik_5.jpg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5"/>
        <v>pics\\Finik_5.jpg</v>
      </c>
      <c r="AH61" t="str">
        <f t="shared" si="4"/>
        <v>sound\\Ogorod</v>
      </c>
      <c r="AR61" t="str">
        <f t="shared" ca="1" si="26"/>
        <v>pics\\Finik_5.jpg</v>
      </c>
      <c r="AT61">
        <f t="shared" ca="1" si="8"/>
        <v>9.656793400264907E-2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10"/>
        <v>_Полосатый_ли_XXXXX?</v>
      </c>
      <c r="BD61" cm="1">
        <f t="array" aca="1" ref="BD61" ca="1">INDEX($L$58:$L$65,(RANK(AT5,$AT$2:$AT$9)))</f>
        <v>2019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VLOOKUP(B62,audio_list_stym!$A$3:$BP$18,48,FALSE)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VLOOKUP(B62,audio_list_stym!$A$3:$AJ$18,16,FALSE)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2153</v>
      </c>
      <c r="AD62" t="str">
        <f t="shared" ca="1" si="11"/>
        <v>pics\\Injir_1.jpg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5"/>
        <v>pics\\Injir_1.jpg</v>
      </c>
      <c r="AH62" t="str">
        <f t="shared" si="4"/>
        <v>sound\\Ogorod</v>
      </c>
      <c r="AR62" t="str">
        <f t="shared" ca="1" si="26"/>
        <v>pics\\Injir_1.jpg</v>
      </c>
      <c r="AT62">
        <f t="shared" ca="1" si="8"/>
        <v>0.58578046491021152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10"/>
        <v>_Плоский_ли_XXXXX?</v>
      </c>
      <c r="BD62" cm="1">
        <f t="array" aca="1" ref="BD62" ca="1">INDEX($L$58:$L$65,(RANK(AT6,$AT$2:$AT$9)))</f>
        <v>2023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VLOOKUP(B63,audio_list_stym!$A$3:$BP$18,48,FALSE)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VLOOKUP(B63,audio_list_stym!$A$3:$AJ$18,16,FALSE)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2011</v>
      </c>
      <c r="AD63" t="str">
        <f t="shared" ca="1" si="11"/>
        <v>pics\\Finik_3.jpg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5"/>
        <v>pics\\Finik_3.jpg</v>
      </c>
      <c r="AH63" t="str">
        <f t="shared" si="4"/>
        <v>sound\\Ogorod</v>
      </c>
      <c r="AR63" t="str">
        <f t="shared" ca="1" si="26"/>
        <v>pics\\Finik_3.jpg</v>
      </c>
      <c r="AT63">
        <f t="shared" ca="1" si="8"/>
        <v>0.27756635828052989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10"/>
        <v>_Толченый_ли_XXXXX?</v>
      </c>
      <c r="BD63" cm="1">
        <f t="array" aca="1" ref="BD63" ca="1">INDEX($L$58:$L$65,(RANK(AT7,$AT$2:$AT$9)))</f>
        <v>2018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VLOOKUP(B64,audio_list_stym!$A$3:$BP$18,48,FALSE)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VLOOKUP(B64,audio_list_stym!$A$3:$AJ$18,16,FALSE)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2160</v>
      </c>
      <c r="AD64" t="str">
        <f t="shared" ca="1" si="11"/>
        <v>pics\\Injir_8.jpg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5"/>
        <v>pics\\Injir_8.jpg</v>
      </c>
      <c r="AH64" t="str">
        <f t="shared" si="4"/>
        <v>sound\\Ogorod</v>
      </c>
      <c r="AI64" s="11"/>
      <c r="AR64" t="str">
        <f t="shared" ca="1" si="26"/>
        <v>pics\\Injir_8.jpg</v>
      </c>
      <c r="AT64">
        <f t="shared" ca="1" si="8"/>
        <v>0.19952554667568856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10"/>
        <v>_Зеленый_ли_XXXXX?</v>
      </c>
      <c r="BD64" cm="1">
        <f t="array" aca="1" ref="BD64" ca="1">INDEX($L$58:$L$65,(RANK(AT8,$AT$2:$AT$9)))</f>
        <v>2021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VLOOKUP(B65,audio_list_stym!$A$3:$BP$18,48,FALSE)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VLOOKUP(B65,audio_list_stym!$A$3:$AJ$18,16,FALSE)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2031</v>
      </c>
      <c r="AD65" t="str">
        <f t="shared" ca="1" si="11"/>
        <v>pics\\Kokos_7.jpg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5"/>
        <v>pics\\Kokos_7.jpg</v>
      </c>
      <c r="AH65" t="str">
        <f t="shared" si="4"/>
        <v>sound\\Ogorod</v>
      </c>
      <c r="AR65" t="str">
        <f t="shared" ca="1" si="26"/>
        <v>pics\\Kokos_7.jpg</v>
      </c>
      <c r="AT65">
        <f t="shared" ca="1" si="8"/>
        <v>0.76831427569587696</v>
      </c>
      <c r="AU65" t="s">
        <v>697</v>
      </c>
      <c r="AV65" t="str">
        <f t="shared" ca="1" si="9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10"/>
        <v>_Легкий_ли_XXXXX?</v>
      </c>
      <c r="BD65" cm="1">
        <f t="array" aca="1" ref="BD65" ca="1">INDEX($L$58:$L$65,(RANK(AT9,$AT$2:$AT$9)))</f>
        <v>2022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VLOOKUP(B66,audio_list_stym!$A$3:$BP$18,48,FALSE)</f>
        <v>17</v>
      </c>
      <c r="F66" t="str">
        <f>VLOOKUP(E66,metki!$A$2:$B$9,2,FALSE)</f>
        <v>экспл_новые_без_названия</v>
      </c>
      <c r="G66" t="str">
        <f t="shared" ref="G66:G129" si="27">LEFT(F66,5)</f>
        <v>экспл</v>
      </c>
      <c r="H66" t="str">
        <f>VLOOKUP(B66,audio_list_stym!$A$3:$AJ$18,16,FALSE)</f>
        <v>Sapota</v>
      </c>
      <c r="I66" t="s">
        <v>688</v>
      </c>
      <c r="J66" t="str">
        <f t="shared" ref="J66:J129" si="28">H66&amp;I66</f>
        <v>Sapota_1</v>
      </c>
      <c r="L66">
        <f>VLOOKUP(J66,total_visual_stym!$A$2:$D$129,2,FALSE)</f>
        <v>2129</v>
      </c>
      <c r="M66" t="str">
        <f>VLOOKUP(J66,total_visual_stym!$A$2:$D$129,3,FALSE)</f>
        <v>pics\\Sapota_1.jpg</v>
      </c>
      <c r="N66">
        <f>VLOOKUP(J66,total_visual_stym!$A$1:$D$129,4,FALSE)</f>
        <v>213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137</v>
      </c>
      <c r="Z66" t="str">
        <f>IF(G66="экспл",VLOOKUP(J66,quest_экспл!$A$1:$N$129,12,FALSE),IF(G66="импл_",0,0))</f>
        <v>sound\\On_sharoobraxniy.wav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2195</v>
      </c>
      <c r="AD66" t="str">
        <f t="shared" ca="1" si="11"/>
        <v>pics\\dis41.jpg</v>
      </c>
      <c r="AE66" s="22" t="str">
        <f t="array" aca="1" ref="AE66" ca="1">IF(G66="экспл",INDEX(total_visual_stym!$C$146:$C$209,(RANK(total_visual_stym!E146,total_visual_stym!$E$146:$E$209))),0)</f>
        <v>pics\\dis41.jpg</v>
      </c>
      <c r="AF66" s="22">
        <f t="shared" ref="AF66:AF74" si="29">AS66</f>
        <v>0</v>
      </c>
      <c r="AI66" t="s">
        <v>67</v>
      </c>
      <c r="AO66">
        <f ca="1">RAND()</f>
        <v>0.75927703718153161</v>
      </c>
      <c r="AP66" t="str">
        <f ca="1">INDEX($AI$66:$AI$129,(RANK(AO66,$AO$66:$AO$129)))</f>
        <v>pics\\Goroh_5.jpg</v>
      </c>
      <c r="AT66">
        <f t="shared" ref="AT66:AT129" ca="1" si="30">RAND()</f>
        <v>0.48936172084944163</v>
      </c>
      <c r="AU66" t="s">
        <v>697</v>
      </c>
      <c r="AV66" t="str">
        <f t="shared" ref="AV66:AV129" ca="1" si="31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_Он_шарообразный?</v>
      </c>
      <c r="BA66" t="e">
        <f>VLOOKUP(Q66,audio_list_stym!$B$2:$BQ$299,68,FALSE)</f>
        <v>#N/A</v>
      </c>
      <c r="BB66" t="str">
        <f t="shared" ref="BB66:BB129" si="32">IF(G66="экспл",AY66&amp;AX66&amp;"."&amp;AZ66,IF(G66="импл_",BA66&amp;AX66&amp;"?"))</f>
        <v>На_экране_XXXXX._Он_шарообразный?</v>
      </c>
      <c r="BC66">
        <f>A66</f>
        <v>1209</v>
      </c>
      <c r="BD66" cm="1">
        <f t="array" aca="1" ref="BD66" ca="1">INDEX(L66:L73,(RANK(AT2,$AT$2:$AT$9)))</f>
        <v>2129</v>
      </c>
      <c r="BE66" cm="1">
        <f t="array" aca="1" ref="BE66" ca="1">INDEX(BD74:BD89,(RANK(AT2,$AT$2:$AT$7)))</f>
        <v>2137</v>
      </c>
      <c r="BF66" cm="1">
        <f t="array" aca="1" ref="BF66" ca="1">INDEX(BD90:BD113,(RANK(AT2,$AT$2:$AT$17)))</f>
        <v>2065</v>
      </c>
      <c r="BG66" cm="1">
        <f t="array" aca="1" ref="BG66" ca="1">INDEX(BD114:BD129,(RANK(AT2,$AT$2:$AT$17)))</f>
        <v>2089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VLOOKUP(B67,audio_list_stym!$A$3:$BP$18,48,FALSE)</f>
        <v>17</v>
      </c>
      <c r="F67" t="str">
        <f>VLOOKUP(E67,metki!$A$2:$B$9,2,FALSE)</f>
        <v>экспл_новые_без_названия</v>
      </c>
      <c r="G67" t="str">
        <f t="shared" si="27"/>
        <v>экспл</v>
      </c>
      <c r="H67" t="str">
        <f>VLOOKUP(B67,audio_list_stym!$A$3:$AJ$18,16,FALSE)</f>
        <v>Sapota</v>
      </c>
      <c r="I67" t="s">
        <v>689</v>
      </c>
      <c r="J67" t="str">
        <f t="shared" si="28"/>
        <v>Sapota_2</v>
      </c>
      <c r="L67">
        <f>VLOOKUP(J67,total_visual_stym!$A$2:$D$129,2,FALSE)</f>
        <v>2130</v>
      </c>
      <c r="M67" t="str">
        <f>VLOOKUP(J67,total_visual_stym!$A$2:$D$129,3,FALSE)</f>
        <v>pics\\Sapota_2.jpg</v>
      </c>
      <c r="N67">
        <f>VLOOKUP(J67,total_visual_stym!$A$1:$D$129,4,FALSE)</f>
        <v>213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138</v>
      </c>
      <c r="Z67" t="str">
        <f>IF(G67="экспл",VLOOKUP(J67,quest_экспл!$A$1:$N$129,12,FALSE),IF(G67="импл_",0,0))</f>
        <v>sound\\On_nadrezan.wav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2181</v>
      </c>
      <c r="AD67" t="str">
        <f t="shared" ref="AD67:AD74" ca="1" si="33">IF(ISTEXT(AE67),AE67,IF(ISTEXT(AF67),AF67,""))</f>
        <v>pics\\dis24.jpg</v>
      </c>
      <c r="AE67" s="22" t="str">
        <f t="array" aca="1" ref="AE67" ca="1">IF(G67="экспл",INDEX(total_visual_stym!$C$146:$C$209,(RANK(total_visual_stym!E147,total_visual_stym!$E$146:$E$209))),0)</f>
        <v>pics\\dis24.jpg</v>
      </c>
      <c r="AF67" s="22" t="str">
        <f t="shared" si="29"/>
        <v/>
      </c>
      <c r="AI67" t="s">
        <v>68</v>
      </c>
      <c r="AO67">
        <f t="shared" ref="AO67:AO129" ca="1" si="34">RAND()</f>
        <v>0.88919916186723991</v>
      </c>
      <c r="AP67" t="str">
        <f t="shared" ref="AP67:AP129" ca="1" si="35">INDEX($AI$66:$AI$129,(RANK(AO67,$AO$66:$AO$129)))</f>
        <v>pics\\Finik_3.jpg</v>
      </c>
      <c r="AR67" t="str">
        <f t="shared" ref="AR67:AR73" si="36">IF(AH67="sound\\Ogorod",AP19,"")</f>
        <v/>
      </c>
      <c r="AS67" t="str">
        <f t="shared" ref="AS67:AS73" si="37">IF(G67="импл_",AP67,"")</f>
        <v/>
      </c>
      <c r="AT67">
        <f t="shared" ca="1" si="30"/>
        <v>0.18207060515111806</v>
      </c>
      <c r="AU67" t="s">
        <v>697</v>
      </c>
      <c r="AV67" t="str">
        <f t="shared" ca="1" si="31"/>
        <v>sound\\Redkiy_plod.wav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_Он_надрезан?</v>
      </c>
      <c r="BA67" t="e">
        <f>VLOOKUP(Q67,audio_list_stym!$B$2:$BQ$299,68,FALSE)</f>
        <v>#N/A</v>
      </c>
      <c r="BB67" t="str">
        <f t="shared" si="32"/>
        <v>Посмотрите,_вот_XXXXX._Он_надрезан?</v>
      </c>
      <c r="BD67" cm="1">
        <f t="array" aca="1" ref="BD67" ca="1">INDEX(L67:L74,(RANK(AT3,$AT$2:$AT$9)))</f>
        <v>2137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VLOOKUP(B68,audio_list_stym!$A$3:$BP$18,48,FALSE)</f>
        <v>17</v>
      </c>
      <c r="F68" t="str">
        <f>VLOOKUP(E68,metki!$A$2:$B$9,2,FALSE)</f>
        <v>экспл_новые_без_названия</v>
      </c>
      <c r="G68" t="str">
        <f t="shared" si="27"/>
        <v>экспл</v>
      </c>
      <c r="H68" t="str">
        <f>VLOOKUP(B68,audio_list_stym!$A$3:$AJ$18,16,FALSE)</f>
        <v>Sapota</v>
      </c>
      <c r="I68" t="s">
        <v>690</v>
      </c>
      <c r="J68" t="str">
        <f t="shared" si="28"/>
        <v>Sapota_3</v>
      </c>
      <c r="L68">
        <f>VLOOKUP(J68,total_visual_stym!$A$2:$D$129,2,FALSE)</f>
        <v>2131</v>
      </c>
      <c r="M68" t="str">
        <f>VLOOKUP(J68,total_visual_stym!$A$2:$D$129,3,FALSE)</f>
        <v>pics\\Sapota_3.jpg</v>
      </c>
      <c r="N68">
        <f>VLOOKUP(J68,total_visual_stym!$A$1:$D$129,4,FALSE)</f>
        <v>213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139</v>
      </c>
      <c r="Z68" t="str">
        <f>IF(G68="экспл",VLOOKUP(J68,quest_экспл!$A$1:$N$129,12,FALSE),IF(G68="импл_",0,0))</f>
        <v>sound\\On_perekruchen.wav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2171</v>
      </c>
      <c r="AD68" t="str">
        <f t="shared" ca="1" si="33"/>
        <v>pics\\dis22.jpg</v>
      </c>
      <c r="AE68" s="22" t="str">
        <f t="array" aca="1" ref="AE68" ca="1">IF(G68="экспл",INDEX(total_visual_stym!$C$146:$C$209,(RANK(total_visual_stym!E148,total_visual_stym!$E$146:$E$209))),0)</f>
        <v>pics\\dis22.jpg</v>
      </c>
      <c r="AF68" s="22" t="str">
        <f t="shared" si="29"/>
        <v/>
      </c>
      <c r="AI68" t="s">
        <v>69</v>
      </c>
      <c r="AO68">
        <f t="shared" ca="1" si="34"/>
        <v>0.90903028145258868</v>
      </c>
      <c r="AP68" t="str">
        <f t="shared" ca="1" si="35"/>
        <v>pics\\Banan_8.jpg</v>
      </c>
      <c r="AR68" t="str">
        <f t="shared" si="36"/>
        <v/>
      </c>
      <c r="AS68" t="str">
        <f t="shared" si="37"/>
        <v/>
      </c>
      <c r="AT68">
        <f t="shared" ca="1" si="30"/>
        <v>0.74518126077857227</v>
      </c>
      <c r="AU68" t="s">
        <v>697</v>
      </c>
      <c r="AV68" t="str">
        <f t="shared" ca="1" si="31"/>
        <v>sound\\Noviy_plod.wav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_Он_перекручен?</v>
      </c>
      <c r="BA68" t="e">
        <f>VLOOKUP(Q68,audio_list_stym!$B$2:$BQ$299,68,FALSE)</f>
        <v>#N/A</v>
      </c>
      <c r="BB68" t="str">
        <f t="shared" si="32"/>
        <v>Вот_XXXXX._Он_перекручен?</v>
      </c>
      <c r="BD68" cm="1">
        <f t="array" aca="1" ref="BD68" ca="1">INDEX(L68:L75,(RANK(AT4,$AT$2:$AT$9)))</f>
        <v>2134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VLOOKUP(B69,audio_list_stym!$A$3:$BP$18,48,FALSE)</f>
        <v>17</v>
      </c>
      <c r="F69" t="str">
        <f>VLOOKUP(E69,metki!$A$2:$B$9,2,FALSE)</f>
        <v>экспл_новые_без_названия</v>
      </c>
      <c r="G69" t="str">
        <f t="shared" si="27"/>
        <v>экспл</v>
      </c>
      <c r="H69" t="str">
        <f>VLOOKUP(B69,audio_list_stym!$A$3:$AJ$18,16,FALSE)</f>
        <v>Sapota</v>
      </c>
      <c r="I69" t="s">
        <v>691</v>
      </c>
      <c r="J69" t="str">
        <f t="shared" si="28"/>
        <v>Sapota_4</v>
      </c>
      <c r="L69">
        <f>VLOOKUP(J69,total_visual_stym!$A$2:$D$129,2,FALSE)</f>
        <v>2132</v>
      </c>
      <c r="M69" t="str">
        <f>VLOOKUP(J69,total_visual_stym!$A$2:$D$129,3,FALSE)</f>
        <v>pics\\Sapota_4.jpg</v>
      </c>
      <c r="N69">
        <f>VLOOKUP(J69,total_visual_stym!$A$1:$D$129,4,FALSE)</f>
        <v>213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140</v>
      </c>
      <c r="Z69" t="str">
        <f>IF(G69="экспл",VLOOKUP(J69,quest_экспл!$A$1:$N$129,12,FALSE),IF(G69="импл_",0,0))</f>
        <v>sound\\Sorvan_li_on.wav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2184</v>
      </c>
      <c r="AD69" t="str">
        <f t="shared" ca="1" si="33"/>
        <v>pics\\dis19.jpg</v>
      </c>
      <c r="AE69" s="22" t="str">
        <f t="array" aca="1" ref="AE69" ca="1">IF(G69="экспл",INDEX(total_visual_stym!$C$146:$C$209,(RANK(total_visual_stym!E149,total_visual_stym!$E$146:$E$209))),0)</f>
        <v>pics\\dis19.jpg</v>
      </c>
      <c r="AF69" s="22" t="str">
        <f t="shared" si="29"/>
        <v/>
      </c>
      <c r="AI69" t="s">
        <v>70</v>
      </c>
      <c r="AO69">
        <f t="shared" ca="1" si="34"/>
        <v>0.53996945019400722</v>
      </c>
      <c r="AP69" t="str">
        <f t="shared" ca="1" si="35"/>
        <v>pics\\Limon_2.jpg</v>
      </c>
      <c r="AR69" t="str">
        <f t="shared" si="36"/>
        <v/>
      </c>
      <c r="AS69" t="str">
        <f t="shared" si="37"/>
        <v/>
      </c>
      <c r="AT69">
        <f t="shared" ca="1" si="30"/>
        <v>0.70299256898911155</v>
      </c>
      <c r="AU69" t="s">
        <v>697</v>
      </c>
      <c r="AV69" t="str">
        <f t="shared" ca="1" si="31"/>
        <v>sound\\Noviy_plod.wav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_Сорван_ли_он?</v>
      </c>
      <c r="BA69" t="e">
        <f>VLOOKUP(Q69,audio_list_stym!$B$2:$BQ$299,68,FALSE)</f>
        <v>#N/A</v>
      </c>
      <c r="BB69" t="str">
        <f t="shared" si="32"/>
        <v>Это_XXXXX._Сорван_ли_он?</v>
      </c>
      <c r="BD69" cm="1">
        <f t="array" aca="1" ref="BD69" ca="1">INDEX(L69:L76,(RANK(AT5,$AT$2:$AT$9)))</f>
        <v>2134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VLOOKUP(B70,audio_list_stym!$A$3:$BP$18,48,FALSE)</f>
        <v>17</v>
      </c>
      <c r="F70" t="str">
        <f>VLOOKUP(E70,metki!$A$2:$B$9,2,FALSE)</f>
        <v>экспл_новые_без_названия</v>
      </c>
      <c r="G70" t="str">
        <f t="shared" si="27"/>
        <v>экспл</v>
      </c>
      <c r="H70" t="str">
        <f>VLOOKUP(B70,audio_list_stym!$A$3:$AJ$18,16,FALSE)</f>
        <v>Sapota</v>
      </c>
      <c r="I70" t="s">
        <v>692</v>
      </c>
      <c r="J70" t="str">
        <f t="shared" si="28"/>
        <v>Sapota_5</v>
      </c>
      <c r="L70">
        <f>VLOOKUP(J70,total_visual_stym!$A$2:$D$129,2,FALSE)</f>
        <v>2133</v>
      </c>
      <c r="M70" t="str">
        <f>VLOOKUP(J70,total_visual_stym!$A$2:$D$129,3,FALSE)</f>
        <v>pics\\Sapota_5.jpg</v>
      </c>
      <c r="N70">
        <f>VLOOKUP(J70,total_visual_stym!$A$1:$D$129,4,FALSE)</f>
        <v>213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141</v>
      </c>
      <c r="Z70" t="str">
        <f>IF(G70="экспл",VLOOKUP(J70,quest_экспл!$A$1:$N$129,12,FALSE),IF(G70="импл_",0,0))</f>
        <v>sound\\Spressovan_li_on.wav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2183</v>
      </c>
      <c r="AD70" t="str">
        <f t="shared" ca="1" si="33"/>
        <v>pics\\dis18.jpg</v>
      </c>
      <c r="AE70" s="22" t="str">
        <f t="array" aca="1" ref="AE70" ca="1">IF(G70="экспл",INDEX(total_visual_stym!$C$146:$C$209,(RANK(total_visual_stym!E150,total_visual_stym!$E$146:$E$209))),0)</f>
        <v>pics\\dis18.jpg</v>
      </c>
      <c r="AF70" s="22" t="str">
        <f t="shared" si="29"/>
        <v/>
      </c>
      <c r="AI70" t="s">
        <v>71</v>
      </c>
      <c r="AO70">
        <f t="shared" ca="1" si="34"/>
        <v>0.80873558635238663</v>
      </c>
      <c r="AP70" t="str">
        <f t="shared" ca="1" si="35"/>
        <v>pics\\Goroh_1.jpg</v>
      </c>
      <c r="AR70" t="str">
        <f t="shared" si="36"/>
        <v/>
      </c>
      <c r="AS70" t="str">
        <f t="shared" si="37"/>
        <v/>
      </c>
      <c r="AT70">
        <f t="shared" ca="1" si="30"/>
        <v>0.11528228608651503</v>
      </c>
      <c r="AU70" t="s">
        <v>697</v>
      </c>
      <c r="AV70" t="str">
        <f t="shared" ca="1" si="31"/>
        <v>sound\\Redkiy_plod.wav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_Спрессован_ли_он?</v>
      </c>
      <c r="BA70" t="e">
        <f>VLOOKUP(Q70,audio_list_stym!$B$2:$BQ$299,68,FALSE)</f>
        <v>#N/A</v>
      </c>
      <c r="BB70" t="str">
        <f t="shared" si="32"/>
        <v>На_картинке_XXXXX._Спрессован_ли_он?</v>
      </c>
      <c r="BD70" cm="1">
        <f t="array" aca="1" ref="BD70" ca="1">INDEX(L70:L77,(RANK(AT6,$AT$2:$AT$9)))</f>
        <v>2139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VLOOKUP(B71,audio_list_stym!$A$3:$BP$18,48,FALSE)</f>
        <v>17</v>
      </c>
      <c r="F71" t="str">
        <f>VLOOKUP(E71,metki!$A$2:$B$9,2,FALSE)</f>
        <v>экспл_новые_без_названия</v>
      </c>
      <c r="G71" t="str">
        <f t="shared" si="27"/>
        <v>экспл</v>
      </c>
      <c r="H71" t="str">
        <f>VLOOKUP(B71,audio_list_stym!$A$3:$AJ$18,16,FALSE)</f>
        <v>Sapota</v>
      </c>
      <c r="I71" t="s">
        <v>693</v>
      </c>
      <c r="J71" t="str">
        <f t="shared" si="28"/>
        <v>Sapota_6</v>
      </c>
      <c r="L71">
        <f>VLOOKUP(J71,total_visual_stym!$A$2:$D$129,2,FALSE)</f>
        <v>2134</v>
      </c>
      <c r="M71" t="str">
        <f>VLOOKUP(J71,total_visual_stym!$A$2:$D$129,3,FALSE)</f>
        <v>pics\\Sapota_6.jpg</v>
      </c>
      <c r="N71">
        <f>VLOOKUP(J71,total_visual_stym!$A$1:$D$129,4,FALSE)</f>
        <v>213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142</v>
      </c>
      <c r="Z71" t="str">
        <f>IF(G71="экспл",VLOOKUP(J71,quest_экспл!$A$1:$N$129,12,FALSE),IF(G71="импл_",0,0))</f>
        <v>sound\\Zheltiy_li_on.wav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2173</v>
      </c>
      <c r="AD71" t="str">
        <f t="shared" ca="1" si="33"/>
        <v>pics\\dis37.jpg</v>
      </c>
      <c r="AE71" s="22" t="str">
        <f t="array" aca="1" ref="AE71" ca="1">IF(G71="экспл",INDEX(total_visual_stym!$C$146:$C$209,(RANK(total_visual_stym!E151,total_visual_stym!$E$146:$E$209))),0)</f>
        <v>pics\\dis37.jpg</v>
      </c>
      <c r="AF71" s="22" t="str">
        <f t="shared" si="29"/>
        <v/>
      </c>
      <c r="AI71" t="s">
        <v>72</v>
      </c>
      <c r="AO71">
        <f t="shared" ca="1" si="34"/>
        <v>4.4420690595197043E-2</v>
      </c>
      <c r="AP71" t="str">
        <f t="shared" ca="1" si="35"/>
        <v>pics\\Tomat_5.jpg</v>
      </c>
      <c r="AR71" t="str">
        <f t="shared" si="36"/>
        <v/>
      </c>
      <c r="AS71" t="str">
        <f t="shared" si="37"/>
        <v/>
      </c>
      <c r="AT71">
        <f t="shared" ca="1" si="30"/>
        <v>0.98315055317972866</v>
      </c>
      <c r="AU71" t="s">
        <v>697</v>
      </c>
      <c r="AV71" t="str">
        <f t="shared" ca="1" si="31"/>
        <v>sound\\Noviy_plod.wav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_Желтый_ли_он?</v>
      </c>
      <c r="BA71" t="e">
        <f>VLOOKUP(Q71,audio_list_stym!$B$2:$BQ$299,68,FALSE)</f>
        <v>#N/A</v>
      </c>
      <c r="BB71" t="str">
        <f t="shared" si="32"/>
        <v>На_мониторе_XXXXX._Желтый_ли_он?</v>
      </c>
      <c r="BD71" cm="1">
        <f t="array" aca="1" ref="BD71" ca="1">INDEX(L71:L78,(RANK(AT7,$AT$2:$AT$9)))</f>
        <v>2135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VLOOKUP(B72,audio_list_stym!$A$3:$BP$18,48,FALSE)</f>
        <v>17</v>
      </c>
      <c r="F72" t="str">
        <f>VLOOKUP(E72,metki!$A$2:$B$9,2,FALSE)</f>
        <v>экспл_новые_без_названия</v>
      </c>
      <c r="G72" t="str">
        <f t="shared" si="27"/>
        <v>экспл</v>
      </c>
      <c r="H72" t="str">
        <f>VLOOKUP(B72,audio_list_stym!$A$3:$AJ$18,16,FALSE)</f>
        <v>Sapota</v>
      </c>
      <c r="I72" t="s">
        <v>694</v>
      </c>
      <c r="J72" t="str">
        <f t="shared" si="28"/>
        <v>Sapota_7</v>
      </c>
      <c r="L72">
        <f>VLOOKUP(J72,total_visual_stym!$A$2:$D$129,2,FALSE)</f>
        <v>2135</v>
      </c>
      <c r="M72" t="str">
        <f>VLOOKUP(J72,total_visual_stym!$A$2:$D$129,3,FALSE)</f>
        <v>pics\\Sapota_7.jpg</v>
      </c>
      <c r="N72">
        <f>VLOOKUP(J72,total_visual_stym!$A$1:$D$129,4,FALSE)</f>
        <v>213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143</v>
      </c>
      <c r="Z72" t="str">
        <f>IF(G72="экспл",VLOOKUP(J72,quest_экспл!$A$1:$N$129,12,FALSE),IF(G72="импл_",0,0))</f>
        <v>sound\\Rovniy_li_on.wav</v>
      </c>
      <c r="AA72" t="str">
        <f>IF(G72="экспл",VLOOKUP(J72,quest_экспл!$A$1:$N$129,14,FALSE),IF(G72="импл_",0,0))</f>
        <v>да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2225</v>
      </c>
      <c r="AD72" t="str">
        <f t="shared" ca="1" si="33"/>
        <v>pics\\dis9.jpg</v>
      </c>
      <c r="AE72" s="22" t="str">
        <f t="array" aca="1" ref="AE72" ca="1">IF(G72="экспл",INDEX(total_visual_stym!$C$146:$C$209,(RANK(total_visual_stym!E152,total_visual_stym!$E$146:$E$209))),0)</f>
        <v>pics\\dis9.jpg</v>
      </c>
      <c r="AF72" s="22" t="str">
        <f t="shared" si="29"/>
        <v/>
      </c>
      <c r="AI72" t="s">
        <v>73</v>
      </c>
      <c r="AO72">
        <f t="shared" ca="1" si="34"/>
        <v>0.8953605745769514</v>
      </c>
      <c r="AP72" t="str">
        <f t="shared" ca="1" si="35"/>
        <v>pics\\Finik_2.jpg</v>
      </c>
      <c r="AR72" t="str">
        <f t="shared" si="36"/>
        <v/>
      </c>
      <c r="AS72" t="str">
        <f t="shared" si="37"/>
        <v/>
      </c>
      <c r="AT72">
        <f t="shared" ca="1" si="30"/>
        <v>0.97776225103579573</v>
      </c>
      <c r="AU72" t="s">
        <v>697</v>
      </c>
      <c r="AV72" t="str">
        <f t="shared" ca="1" si="31"/>
        <v>sound\\Noviy_plod.wav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_Ровный_ли_он?</v>
      </c>
      <c r="BA72" t="e">
        <f>VLOOKUP(Q72,audio_list_stym!$B$2:$BQ$299,68,FALSE)</f>
        <v>#N/A</v>
      </c>
      <c r="BB72" t="str">
        <f t="shared" si="32"/>
        <v>Перед_Вами_XXXXX._Ровный_ли_он?</v>
      </c>
      <c r="BD72" cm="1">
        <f t="array" aca="1" ref="BD72" ca="1">INDEX(L72:L79,(RANK(AT8,$AT$2:$AT$9)))</f>
        <v>2139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VLOOKUP(B73,audio_list_stym!$A$3:$BP$18,48,FALSE)</f>
        <v>17</v>
      </c>
      <c r="F73" t="str">
        <f>VLOOKUP(E73,metki!$A$2:$B$9,2,FALSE)</f>
        <v>экспл_новые_без_названия</v>
      </c>
      <c r="G73" t="str">
        <f t="shared" si="27"/>
        <v>экспл</v>
      </c>
      <c r="H73" t="str">
        <f>VLOOKUP(B73,audio_list_stym!$A$3:$AJ$18,16,FALSE)</f>
        <v>Sapota</v>
      </c>
      <c r="I73" t="s">
        <v>695</v>
      </c>
      <c r="J73" t="str">
        <f t="shared" si="28"/>
        <v>Sapota_8</v>
      </c>
      <c r="L73">
        <f>VLOOKUP(J73,total_visual_stym!$A$2:$D$129,2,FALSE)</f>
        <v>2136</v>
      </c>
      <c r="M73" t="str">
        <f>VLOOKUP(J73,total_visual_stym!$A$2:$D$129,3,FALSE)</f>
        <v>pics\\Sapota_8.jpg</v>
      </c>
      <c r="N73">
        <f>VLOOKUP(J73,total_visual_stym!$A$1:$D$129,4,FALSE)</f>
        <v>213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144</v>
      </c>
      <c r="Z73" t="str">
        <f>IF(G73="экспл",VLOOKUP(J73,quest_экспл!$A$1:$N$129,12,FALSE),IF(G73="импл_",0,0))</f>
        <v>sound\\On_imeet_shipi.wav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2194</v>
      </c>
      <c r="AD73" t="str">
        <f t="shared" ca="1" si="33"/>
        <v>pics\\dis55.jpg</v>
      </c>
      <c r="AE73" s="22" t="str">
        <f t="array" aca="1" ref="AE73" ca="1">IF(G73="экспл",INDEX(total_visual_stym!$C$146:$C$209,(RANK(total_visual_stym!E153,total_visual_stym!$E$146:$E$209))),0)</f>
        <v>pics\\dis55.jpg</v>
      </c>
      <c r="AF73" s="22" t="str">
        <f t="shared" si="29"/>
        <v/>
      </c>
      <c r="AI73" t="s">
        <v>74</v>
      </c>
      <c r="AO73">
        <f t="shared" ca="1" si="34"/>
        <v>2.7318219037649749E-3</v>
      </c>
      <c r="AP73" t="str">
        <f t="shared" ca="1" si="35"/>
        <v>pics\\Tomat_8.jpg</v>
      </c>
      <c r="AR73" t="str">
        <f t="shared" si="36"/>
        <v/>
      </c>
      <c r="AS73" t="str">
        <f t="shared" si="37"/>
        <v/>
      </c>
      <c r="AT73">
        <f t="shared" ca="1" si="30"/>
        <v>0.79207641940360607</v>
      </c>
      <c r="AU73" t="s">
        <v>697</v>
      </c>
      <c r="AV73" t="str">
        <f t="shared" ca="1" si="31"/>
        <v>sound\\Noviy_plod.wav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_Он_имеет_шипы?</v>
      </c>
      <c r="BA73" t="e">
        <f>VLOOKUP(Q73,audio_list_stym!$B$2:$BQ$299,68,FALSE)</f>
        <v>#N/A</v>
      </c>
      <c r="BB73" t="str">
        <f t="shared" si="32"/>
        <v>Вы_видите_XXXXX._Он_имеет_шипы?</v>
      </c>
      <c r="BD73" cm="1">
        <f t="array" aca="1" ref="BD73" ca="1">INDEX(L73:L80,(RANK(AT9,$AT$2:$AT$9)))</f>
        <v>2141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VLOOKUP(B74,audio_list_stym!$A$3:$BP$18,48,FALSE)</f>
        <v>14</v>
      </c>
      <c r="F74" t="str">
        <f>VLOOKUP(E74,metki!$A$2:$B$9,2,FALSE)</f>
        <v>импл_новые_с_названием</v>
      </c>
      <c r="G74" t="str">
        <f t="shared" si="27"/>
        <v>импл_</v>
      </c>
      <c r="H74" t="str">
        <f>VLOOKUP(B74,audio_list_stym!$A$3:$AJ$18,16,FALSE)</f>
        <v>Tamanid</v>
      </c>
      <c r="I74" t="s">
        <v>688</v>
      </c>
      <c r="J74" t="str">
        <f t="shared" si="28"/>
        <v>Tamanid_1</v>
      </c>
      <c r="L74">
        <f>VLOOKUP(J74,total_visual_stym!$A$2:$D$129,2,FALSE)</f>
        <v>2137</v>
      </c>
      <c r="M74" t="str">
        <f>VLOOKUP(J74,total_visual_stym!$A$2:$D$129,3,FALSE)</f>
        <v>pics\\Tamanid_1.jpg</v>
      </c>
      <c r="N74">
        <f>VLOOKUP(J74,total_visual_stym!$A$1:$D$129,4,FALSE)</f>
        <v>214</v>
      </c>
      <c r="P74">
        <f>IF(G74="экспл",0,IF(G74="импл_",VLOOKUP(J74,quest_импл!$A$1:$J$129,7,FALSE),0))</f>
        <v>273</v>
      </c>
      <c r="Q74" t="str">
        <f>IF(G74="экспл",0,IF(G74="импл_",VLOOKUP(J74,quest_импл!$A$1:$J$129,8,FALSE),0))</f>
        <v>sound\\Krasnovatiy_li.wav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2004</v>
      </c>
      <c r="AD74" t="str">
        <f t="shared" ca="1" si="33"/>
        <v>pics\\Banan_4.jpg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9"/>
        <v>pics\\Banan_4.jpg</v>
      </c>
      <c r="AI74" t="s">
        <v>76</v>
      </c>
      <c r="AO74">
        <f t="shared" ca="1" si="34"/>
        <v>0.94014883925675263</v>
      </c>
      <c r="AP74" t="str">
        <f t="shared" ca="1" si="35"/>
        <v>pics\\Banan_4.jpg</v>
      </c>
      <c r="AR74" t="str">
        <f>IF(AH74="sound\\Ogorod",AP2,"")</f>
        <v/>
      </c>
      <c r="AS74" t="str">
        <f ca="1">IF(G74="импл_",AP74,"")</f>
        <v>pics\\Banan_4.jpg</v>
      </c>
      <c r="AT74">
        <f t="shared" ca="1" si="30"/>
        <v>0.34981537089448977</v>
      </c>
      <c r="AU74" t="s">
        <v>697</v>
      </c>
      <c r="AV74" t="str">
        <f t="shared" ca="1" si="31"/>
        <v>sound\\Redkiy_plod.wav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_Красноватый_ли_</v>
      </c>
      <c r="BB74" t="str">
        <f t="shared" si="32"/>
        <v>_Красноватый_ли_БАРОХ?</v>
      </c>
      <c r="BC74">
        <f>A74</f>
        <v>1210</v>
      </c>
      <c r="BD74" cm="1">
        <f t="array" aca="1" ref="BD74" ca="1">INDEX($L$74:$L$81,(RANK(AT2,$AT$2:$AT$9)))</f>
        <v>2137</v>
      </c>
      <c r="BE74" cm="1">
        <f t="array" aca="1" ref="BE74" ca="1">INDEX(BD66:BD73,(RANK(AT3,$AT$2:$AT$9)))</f>
        <v>2141</v>
      </c>
      <c r="BF74" cm="1">
        <f t="array" aca="1" ref="BF74" ca="1">INDEX(BD82:BD105,(RANK(AT3,$AT$2:$AT$17)))</f>
        <v>2069</v>
      </c>
      <c r="BG74" cm="1">
        <f t="array" aca="1" ref="BG74" ca="1">INDEX(BD106:BD129,(RANK(AT3,$AT$2:$AT$9)))</f>
        <v>2086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VLOOKUP(B75,audio_list_stym!$A$3:$BP$18,48,FALSE)</f>
        <v>14</v>
      </c>
      <c r="F75" t="str">
        <f>VLOOKUP(E75,metki!$A$2:$B$9,2,FALSE)</f>
        <v>импл_новые_с_названием</v>
      </c>
      <c r="G75" t="str">
        <f t="shared" si="27"/>
        <v>импл_</v>
      </c>
      <c r="H75" t="str">
        <f>VLOOKUP(B75,audio_list_stym!$A$3:$AJ$18,16,FALSE)</f>
        <v>Tamanid</v>
      </c>
      <c r="I75" t="s">
        <v>689</v>
      </c>
      <c r="J75" t="str">
        <f t="shared" si="28"/>
        <v>Tamanid_2</v>
      </c>
      <c r="L75">
        <f>VLOOKUP(J75,total_visual_stym!$A$2:$D$129,2,FALSE)</f>
        <v>2138</v>
      </c>
      <c r="M75" t="str">
        <f>VLOOKUP(J75,total_visual_stym!$A$2:$D$129,3,FALSE)</f>
        <v>pics\\Tamanid_2.jpg</v>
      </c>
      <c r="N75">
        <f>VLOOKUP(J75,total_visual_stym!$A$1:$D$129,4,FALSE)</f>
        <v>214</v>
      </c>
      <c r="P75">
        <f>IF(G75="экспл",0,IF(G75="импл_",VLOOKUP(J75,quest_импл!$A$1:$J$129,7,FALSE),0))</f>
        <v>274</v>
      </c>
      <c r="Q75" t="str">
        <f>IF(G75="экспл",0,IF(G75="импл_",VLOOKUP(J75,quest_импл!$A$1:$J$129,8,FALSE),0))</f>
        <v>sound\\Izognut_li.wav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2058</v>
      </c>
      <c r="AD75" t="str">
        <f t="shared" ref="AD75:AD129" ca="1" si="38">IF(ISTEXT(AE75),AE75,IF(ISTEXT(AF75),AF75,""))</f>
        <v>pics\\Tomat_2.jpg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ref="AF75:AF129" ca="1" si="39">AS75</f>
        <v>pics\\Tomat_2.jpg</v>
      </c>
      <c r="AI75" t="s">
        <v>77</v>
      </c>
      <c r="AO75">
        <f t="shared" ca="1" si="34"/>
        <v>0.11062437884291532</v>
      </c>
      <c r="AP75" t="str">
        <f t="shared" ca="1" si="35"/>
        <v>pics\\Tomat_2.jpg</v>
      </c>
      <c r="AR75" t="str">
        <f t="shared" ref="AR75:AR97" si="40">IF(AH75="sound\\Ogorod",AP3,"")</f>
        <v/>
      </c>
      <c r="AS75" t="str">
        <f t="shared" ref="AS75:AS129" ca="1" si="41">IF(G75="импл_",AP75,"")</f>
        <v>pics\\Tomat_2.jpg</v>
      </c>
      <c r="AT75">
        <f t="shared" ca="1" si="30"/>
        <v>0.43119237485422746</v>
      </c>
      <c r="AU75" t="s">
        <v>697</v>
      </c>
      <c r="AV75" t="str">
        <f t="shared" ca="1" si="31"/>
        <v>sound\\Redkiy_plod.wav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_Изогнут_ли_</v>
      </c>
      <c r="BB75" t="str">
        <f t="shared" si="32"/>
        <v>_Изогнут_ли_БАРОХ?</v>
      </c>
      <c r="BD75" cm="1">
        <f t="array" aca="1" ref="BD75" ca="1">INDEX($L$74:$L$81,(RANK(AT3,$AT$2:$AT$9)))</f>
        <v>2144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VLOOKUP(B76,audio_list_stym!$A$3:$BP$18,48,FALSE)</f>
        <v>14</v>
      </c>
      <c r="F76" t="str">
        <f>VLOOKUP(E76,metki!$A$2:$B$9,2,FALSE)</f>
        <v>импл_новые_с_названием</v>
      </c>
      <c r="G76" t="str">
        <f t="shared" si="27"/>
        <v>импл_</v>
      </c>
      <c r="H76" t="str">
        <f>VLOOKUP(B76,audio_list_stym!$A$3:$AJ$18,16,FALSE)</f>
        <v>Tamanid</v>
      </c>
      <c r="I76" t="s">
        <v>690</v>
      </c>
      <c r="J76" t="str">
        <f t="shared" si="28"/>
        <v>Tamanid_3</v>
      </c>
      <c r="L76">
        <f>VLOOKUP(J76,total_visual_stym!$A$2:$D$129,2,FALSE)</f>
        <v>2139</v>
      </c>
      <c r="M76" t="str">
        <f>VLOOKUP(J76,total_visual_stym!$A$2:$D$129,3,FALSE)</f>
        <v>pics\\Tamanid_3.jpg</v>
      </c>
      <c r="N76">
        <f>VLOOKUP(J76,total_visual_stym!$A$1:$D$129,4,FALSE)</f>
        <v>214</v>
      </c>
      <c r="P76">
        <f>IF(G76="экспл",0,IF(G76="импл_",VLOOKUP(J76,quest_импл!$A$1:$J$129,7,FALSE),0))</f>
        <v>275</v>
      </c>
      <c r="Q76" t="str">
        <f>IF(G76="экспл",0,IF(G76="импл_",VLOOKUP(J76,quest_импл!$A$1:$J$129,8,FALSE),0))</f>
        <v>sound\\Barhatistiy_li.wav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да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2051</v>
      </c>
      <c r="AD76" t="str">
        <f t="shared" ca="1" si="38"/>
        <v>pics\\Redis_3.jpg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39"/>
        <v>pics\\Redis_3.jpg</v>
      </c>
      <c r="AI76" t="s">
        <v>78</v>
      </c>
      <c r="AO76">
        <f t="shared" ca="1" si="34"/>
        <v>0.28117628924067306</v>
      </c>
      <c r="AP76" t="str">
        <f t="shared" ca="1" si="35"/>
        <v>pics\\Redis_3.jpg</v>
      </c>
      <c r="AR76" t="str">
        <f t="shared" si="40"/>
        <v/>
      </c>
      <c r="AS76" t="str">
        <f t="shared" ca="1" si="41"/>
        <v>pics\\Redis_3.jpg</v>
      </c>
      <c r="AT76">
        <f t="shared" ca="1" si="30"/>
        <v>0.41885451003272689</v>
      </c>
      <c r="AU76" t="s">
        <v>697</v>
      </c>
      <c r="AV76" t="str">
        <f t="shared" ca="1" si="31"/>
        <v>sound\\Redkiy_plod.wav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_Бархатистый_ли_</v>
      </c>
      <c r="BB76" t="str">
        <f t="shared" si="32"/>
        <v>_Бархатистый_ли_БАРОХ?</v>
      </c>
      <c r="BD76" cm="1">
        <f t="array" aca="1" ref="BD76" ca="1">INDEX($L$74:$L$81,(RANK(AT4,$AT$2:$AT$9)))</f>
        <v>2140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VLOOKUP(B77,audio_list_stym!$A$3:$BP$18,48,FALSE)</f>
        <v>14</v>
      </c>
      <c r="F77" t="str">
        <f>VLOOKUP(E77,metki!$A$2:$B$9,2,FALSE)</f>
        <v>импл_новые_с_названием</v>
      </c>
      <c r="G77" t="str">
        <f t="shared" si="27"/>
        <v>импл_</v>
      </c>
      <c r="H77" t="str">
        <f>VLOOKUP(B77,audio_list_stym!$A$3:$AJ$18,16,FALSE)</f>
        <v>Tamanid</v>
      </c>
      <c r="I77" t="s">
        <v>691</v>
      </c>
      <c r="J77" t="str">
        <f t="shared" si="28"/>
        <v>Tamanid_4</v>
      </c>
      <c r="L77">
        <f>VLOOKUP(J77,total_visual_stym!$A$2:$D$129,2,FALSE)</f>
        <v>2140</v>
      </c>
      <c r="M77" t="str">
        <f>VLOOKUP(J77,total_visual_stym!$A$2:$D$129,3,FALSE)</f>
        <v>pics\\Tamanid_4.jpg</v>
      </c>
      <c r="N77">
        <f>VLOOKUP(J77,total_visual_stym!$A$1:$D$129,4,FALSE)</f>
        <v>214</v>
      </c>
      <c r="P77">
        <f>IF(G77="экспл",0,IF(G77="импл_",VLOOKUP(J77,quest_импл!$A$1:$J$129,7,FALSE),0))</f>
        <v>276</v>
      </c>
      <c r="Q77" t="str">
        <f>IF(G77="экспл",0,IF(G77="импл_",VLOOKUP(J77,quest_импл!$A$1:$J$129,8,FALSE),0))</f>
        <v>sound\\Odnotonniy_li.wav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2016</v>
      </c>
      <c r="AD77" t="str">
        <f t="shared" ca="1" si="38"/>
        <v>pics\\Finik_8.jpg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39"/>
        <v>pics\\Finik_8.jpg</v>
      </c>
      <c r="AI77" t="s">
        <v>79</v>
      </c>
      <c r="AO77">
        <f t="shared" ca="1" si="34"/>
        <v>0.82407466947085595</v>
      </c>
      <c r="AP77" t="str">
        <f t="shared" ca="1" si="35"/>
        <v>pics\\Finik_8.jpg</v>
      </c>
      <c r="AR77" t="str">
        <f t="shared" si="40"/>
        <v/>
      </c>
      <c r="AS77" t="str">
        <f t="shared" ca="1" si="41"/>
        <v>pics\\Finik_8.jpg</v>
      </c>
      <c r="AT77">
        <f t="shared" ca="1" si="30"/>
        <v>0.19669047738027534</v>
      </c>
      <c r="AU77" t="s">
        <v>697</v>
      </c>
      <c r="AV77" t="str">
        <f t="shared" ca="1" si="31"/>
        <v>sound\\Redkiy_plod.wav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_Однотонный_ли_</v>
      </c>
      <c r="BB77" t="str">
        <f t="shared" si="32"/>
        <v>_Однотонный_ли_БАРОХ?</v>
      </c>
      <c r="BD77" cm="1">
        <f t="array" aca="1" ref="BD77" ca="1">INDEX($L$74:$L$81,(RANK(AT5,$AT$2:$AT$9)))</f>
        <v>2139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VLOOKUP(B78,audio_list_stym!$A$3:$BP$18,48,FALSE)</f>
        <v>14</v>
      </c>
      <c r="F78" t="str">
        <f>VLOOKUP(E78,metki!$A$2:$B$9,2,FALSE)</f>
        <v>импл_новые_с_названием</v>
      </c>
      <c r="G78" t="str">
        <f t="shared" si="27"/>
        <v>импл_</v>
      </c>
      <c r="H78" t="str">
        <f>VLOOKUP(B78,audio_list_stym!$A$3:$AJ$18,16,FALSE)</f>
        <v>Tamanid</v>
      </c>
      <c r="I78" t="s">
        <v>692</v>
      </c>
      <c r="J78" t="str">
        <f t="shared" si="28"/>
        <v>Tamanid_5</v>
      </c>
      <c r="L78">
        <f>VLOOKUP(J78,total_visual_stym!$A$2:$D$129,2,FALSE)</f>
        <v>2141</v>
      </c>
      <c r="M78" t="str">
        <f>VLOOKUP(J78,total_visual_stym!$A$2:$D$129,3,FALSE)</f>
        <v>pics\\Tamanid_5.jpg</v>
      </c>
      <c r="N78">
        <f>VLOOKUP(J78,total_visual_stym!$A$1:$D$129,4,FALSE)</f>
        <v>214</v>
      </c>
      <c r="P78">
        <f>IF(G78="экспл",0,IF(G78="импл_",VLOOKUP(J78,quest_импл!$A$1:$J$129,7,FALSE),0))</f>
        <v>277</v>
      </c>
      <c r="Q78" t="str">
        <f>IF(G78="экспл",0,IF(G78="импл_",VLOOKUP(J78,quest_импл!$A$1:$J$129,8,FALSE),0))</f>
        <v>sound\\Prozrachniy_li.wav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2043</v>
      </c>
      <c r="AD78" t="str">
        <f t="shared" ca="1" si="38"/>
        <v>pics\\Peper_3.jpg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39"/>
        <v>pics\\Peper_3.jpg</v>
      </c>
      <c r="AI78" t="s">
        <v>80</v>
      </c>
      <c r="AO78">
        <f t="shared" ca="1" si="34"/>
        <v>0.36201749742663669</v>
      </c>
      <c r="AP78" t="str">
        <f t="shared" ca="1" si="35"/>
        <v>pics\\Peper_3.jpg</v>
      </c>
      <c r="AR78" t="str">
        <f t="shared" si="40"/>
        <v/>
      </c>
      <c r="AS78" t="str">
        <f t="shared" ca="1" si="41"/>
        <v>pics\\Peper_3.jpg</v>
      </c>
      <c r="AT78">
        <f t="shared" ca="1" si="30"/>
        <v>0.94190522410107613</v>
      </c>
      <c r="AU78" t="s">
        <v>697</v>
      </c>
      <c r="AV78" t="str">
        <f t="shared" ca="1" si="31"/>
        <v>sound\\Noviy_plod.wav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_Прозрачный_ли_</v>
      </c>
      <c r="BB78" t="str">
        <f t="shared" si="32"/>
        <v>_Прозрачный_ли_БАРОХ?</v>
      </c>
      <c r="BD78" cm="1">
        <f t="array" aca="1" ref="BD78" ca="1">INDEX($L$74:$L$81,(RANK(AT6,$AT$2:$AT$9)))</f>
        <v>2143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VLOOKUP(B79,audio_list_stym!$A$3:$BP$18,48,FALSE)</f>
        <v>14</v>
      </c>
      <c r="F79" t="str">
        <f>VLOOKUP(E79,metki!$A$2:$B$9,2,FALSE)</f>
        <v>импл_новые_с_названием</v>
      </c>
      <c r="G79" t="str">
        <f t="shared" si="27"/>
        <v>импл_</v>
      </c>
      <c r="H79" t="str">
        <f>VLOOKUP(B79,audio_list_stym!$A$3:$AJ$18,16,FALSE)</f>
        <v>Tamanid</v>
      </c>
      <c r="I79" t="s">
        <v>693</v>
      </c>
      <c r="J79" t="str">
        <f t="shared" si="28"/>
        <v>Tamanid_6</v>
      </c>
      <c r="L79">
        <f>VLOOKUP(J79,total_visual_stym!$A$2:$D$129,2,FALSE)</f>
        <v>2142</v>
      </c>
      <c r="M79" t="str">
        <f>VLOOKUP(J79,total_visual_stym!$A$2:$D$129,3,FALSE)</f>
        <v>pics\\Tamanid_6.jpg</v>
      </c>
      <c r="N79">
        <f>VLOOKUP(J79,total_visual_stym!$A$1:$D$129,4,FALSE)</f>
        <v>214</v>
      </c>
      <c r="P79">
        <f>IF(G79="экспл",0,IF(G79="импл_",VLOOKUP(J79,quest_импл!$A$1:$J$129,7,FALSE),0))</f>
        <v>278</v>
      </c>
      <c r="Q79" t="str">
        <f>IF(G79="экспл",0,IF(G79="импл_",VLOOKUP(J79,quest_импл!$A$1:$J$129,8,FALSE),0))</f>
        <v>sound\\Izmelchen_li.wav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2030</v>
      </c>
      <c r="AD79" t="str">
        <f t="shared" ca="1" si="38"/>
        <v>pics\\Kokos_6.jpg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39"/>
        <v>pics\\Kokos_6.jpg</v>
      </c>
      <c r="AI79" t="s">
        <v>81</v>
      </c>
      <c r="AO79">
        <f t="shared" ca="1" si="34"/>
        <v>0.60198133357542538</v>
      </c>
      <c r="AP79" t="str">
        <f t="shared" ca="1" si="35"/>
        <v>pics\\Kokos_6.jpg</v>
      </c>
      <c r="AR79" t="str">
        <f t="shared" si="40"/>
        <v/>
      </c>
      <c r="AS79" t="str">
        <f t="shared" ca="1" si="41"/>
        <v>pics\\Kokos_6.jpg</v>
      </c>
      <c r="AT79">
        <f t="shared" ca="1" si="30"/>
        <v>0.62248578943364041</v>
      </c>
      <c r="AU79" t="s">
        <v>697</v>
      </c>
      <c r="AV79" t="str">
        <f t="shared" ca="1" si="31"/>
        <v>sound\\Noviy_plod.wav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_Измельчен_ли_</v>
      </c>
      <c r="BB79" t="str">
        <f t="shared" si="32"/>
        <v>_Измельчен_ли_БАРОХ?</v>
      </c>
      <c r="BD79" cm="1">
        <f t="array" aca="1" ref="BD79" ca="1">INDEX($L$74:$L$81,(RANK(AT7,$AT$2:$AT$9)))</f>
        <v>2138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VLOOKUP(B80,audio_list_stym!$A$3:$BP$18,48,FALSE)</f>
        <v>14</v>
      </c>
      <c r="F80" t="str">
        <f>VLOOKUP(E80,metki!$A$2:$B$9,2,FALSE)</f>
        <v>импл_новые_с_названием</v>
      </c>
      <c r="G80" t="str">
        <f t="shared" si="27"/>
        <v>импл_</v>
      </c>
      <c r="H80" t="str">
        <f>VLOOKUP(B80,audio_list_stym!$A$3:$AJ$18,16,FALSE)</f>
        <v>Tamanid</v>
      </c>
      <c r="I80" t="s">
        <v>694</v>
      </c>
      <c r="J80" t="str">
        <f t="shared" si="28"/>
        <v>Tamanid_7</v>
      </c>
      <c r="L80">
        <f>VLOOKUP(J80,total_visual_stym!$A$2:$D$129,2,FALSE)</f>
        <v>2143</v>
      </c>
      <c r="M80" t="str">
        <f>VLOOKUP(J80,total_visual_stym!$A$2:$D$129,3,FALSE)</f>
        <v>pics\\Tamanid_7.jpg</v>
      </c>
      <c r="N80">
        <f>VLOOKUP(J80,total_visual_stym!$A$1:$D$129,4,FALSE)</f>
        <v>214</v>
      </c>
      <c r="P80">
        <f>IF(G80="экспл",0,IF(G80="импл_",VLOOKUP(J80,quest_импл!$A$1:$J$129,7,FALSE),0))</f>
        <v>279</v>
      </c>
      <c r="Q80" t="str">
        <f>IF(G80="экспл",0,IF(G80="импл_",VLOOKUP(J80,quest_импл!$A$1:$J$129,8,FALSE),0))</f>
        <v>sound\\Cvetushiy_li.wav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2055</v>
      </c>
      <c r="AD80" t="str">
        <f t="shared" ca="1" si="38"/>
        <v>pics\\Redis_7.jpg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39"/>
        <v>pics\\Redis_7.jpg</v>
      </c>
      <c r="AI80" t="s">
        <v>82</v>
      </c>
      <c r="AO80">
        <f t="shared" ca="1" si="34"/>
        <v>0.2185506855758268</v>
      </c>
      <c r="AP80" t="str">
        <f t="shared" ca="1" si="35"/>
        <v>pics\\Redis_7.jpg</v>
      </c>
      <c r="AR80" t="str">
        <f t="shared" si="40"/>
        <v/>
      </c>
      <c r="AS80" t="str">
        <f t="shared" ca="1" si="41"/>
        <v>pics\\Redis_7.jpg</v>
      </c>
      <c r="AT80">
        <f t="shared" ca="1" si="30"/>
        <v>0.730700056770895</v>
      </c>
      <c r="AU80" t="s">
        <v>697</v>
      </c>
      <c r="AV80" t="str">
        <f t="shared" ca="1" si="31"/>
        <v>sound\\Noviy_plod.wav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_Цветущий_ли_</v>
      </c>
      <c r="BB80" t="str">
        <f t="shared" si="32"/>
        <v>_Цветущий_ли_БАРОХ?</v>
      </c>
      <c r="BD80" cm="1">
        <f t="array" aca="1" ref="BD80" ca="1">INDEX($L$74:$L$81,(RANK(AT8,$AT$2:$AT$9)))</f>
        <v>2141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VLOOKUP(B81,audio_list_stym!$A$3:$BP$18,48,FALSE)</f>
        <v>14</v>
      </c>
      <c r="F81" t="str">
        <f>VLOOKUP(E81,metki!$A$2:$B$9,2,FALSE)</f>
        <v>импл_новые_с_названием</v>
      </c>
      <c r="G81" t="str">
        <f t="shared" si="27"/>
        <v>импл_</v>
      </c>
      <c r="H81" t="str">
        <f>VLOOKUP(B81,audio_list_stym!$A$3:$AJ$18,16,FALSE)</f>
        <v>Tamanid</v>
      </c>
      <c r="I81" t="s">
        <v>695</v>
      </c>
      <c r="J81" t="str">
        <f t="shared" si="28"/>
        <v>Tamanid_8</v>
      </c>
      <c r="L81">
        <f>VLOOKUP(J81,total_visual_stym!$A$2:$D$129,2,FALSE)</f>
        <v>2144</v>
      </c>
      <c r="M81" t="str">
        <f>VLOOKUP(J81,total_visual_stym!$A$2:$D$129,3,FALSE)</f>
        <v>pics\\Tamanid_8.jpg</v>
      </c>
      <c r="N81">
        <f>VLOOKUP(J81,total_visual_stym!$A$1:$D$129,4,FALSE)</f>
        <v>214</v>
      </c>
      <c r="P81">
        <f>IF(G81="экспл",0,IF(G81="импл_",VLOOKUP(J81,quest_импл!$A$1:$J$129,7,FALSE),0))</f>
        <v>280</v>
      </c>
      <c r="Q81" t="str">
        <f>IF(G81="экспл",0,IF(G81="импл_",VLOOKUP(J81,quest_импл!$A$1:$J$129,8,FALSE),0))</f>
        <v>sound\\Skruchen_li.wav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2040</v>
      </c>
      <c r="AD81" t="str">
        <f t="shared" ca="1" si="38"/>
        <v>pics\\Limon_8.jpg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39"/>
        <v>pics\\Limon_8.jpg</v>
      </c>
      <c r="AI81" t="s">
        <v>83</v>
      </c>
      <c r="AO81">
        <f t="shared" ca="1" si="34"/>
        <v>0.41639864934245463</v>
      </c>
      <c r="AP81" t="str">
        <f t="shared" ca="1" si="35"/>
        <v>pics\\Limon_8.jpg</v>
      </c>
      <c r="AR81" t="str">
        <f t="shared" si="40"/>
        <v/>
      </c>
      <c r="AS81" t="str">
        <f t="shared" ca="1" si="41"/>
        <v>pics\\Limon_8.jpg</v>
      </c>
      <c r="AT81">
        <f t="shared" ca="1" si="30"/>
        <v>0.30043851271584887</v>
      </c>
      <c r="AU81" t="s">
        <v>697</v>
      </c>
      <c r="AV81" t="str">
        <f t="shared" ca="1" si="31"/>
        <v>sound\\Redkiy_plod.wav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_Скручен_ли_</v>
      </c>
      <c r="BB81" t="str">
        <f t="shared" si="32"/>
        <v>_Скручен_ли_БАРОХ?</v>
      </c>
      <c r="BD81" cm="1">
        <f t="array" aca="1" ref="BD81" ca="1">INDEX($L$74:$L$81,(RANK(AT9,$AT$2:$AT$9)))</f>
        <v>2142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VLOOKUP(B82,audio_list_stym!$A$3:$BP$18,48,FALSE)</f>
        <v>15</v>
      </c>
      <c r="F82" t="str">
        <f>VLOOKUP(E82,metki!$A$2:$B$9,2,FALSE)</f>
        <v>экспл_новые_с_названием</v>
      </c>
      <c r="G82" t="str">
        <f t="shared" si="27"/>
        <v>экспл</v>
      </c>
      <c r="H82" t="str">
        <f>VLOOKUP(B82,audio_list_stym!$A$3:$AJ$18,16,FALSE)</f>
        <v>ZF</v>
      </c>
      <c r="I82" t="s">
        <v>688</v>
      </c>
      <c r="J82" t="str">
        <f t="shared" si="28"/>
        <v>ZF_1</v>
      </c>
      <c r="L82">
        <f>VLOOKUP(J82,total_visual_stym!$A$2:$D$129,2,FALSE)</f>
        <v>2145</v>
      </c>
      <c r="M82" t="str">
        <f>VLOOKUP(J82,total_visual_stym!$A$2:$D$129,3,FALSE)</f>
        <v>pics\\ZF_1.jpg</v>
      </c>
      <c r="N82">
        <f>VLOOKUP(J82,total_visual_stym!$A$1:$D$129,4,FALSE)</f>
        <v>215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153</v>
      </c>
      <c r="Z82" t="str">
        <f>IF(G82="экспл",VLOOKUP(J82,quest_экспл!$A$1:$N$129,12,FALSE),IF(G82="импл_",0,0))</f>
        <v>sound\\On_s_chashuykami.wav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2232</v>
      </c>
      <c r="AD82" t="str">
        <f t="shared" ca="1" si="38"/>
        <v>pics\\dis13.jpg</v>
      </c>
      <c r="AE82" s="22" t="str">
        <f t="array" aca="1" ref="AE82" ca="1">IF(G82="экспл",INDEX(total_visual_stym!$C$146:$C$209,(RANK(total_visual_stym!E162,total_visual_stym!$E$146:$E$209))),0)</f>
        <v>pics\\dis13.jpg</v>
      </c>
      <c r="AF82" s="22" t="str">
        <f t="shared" si="39"/>
        <v/>
      </c>
      <c r="AI82" t="s">
        <v>84</v>
      </c>
      <c r="AO82">
        <f t="shared" ca="1" si="34"/>
        <v>0.48951983509693742</v>
      </c>
      <c r="AP82" t="str">
        <f t="shared" ca="1" si="35"/>
        <v>pics\\Limon_6.jpg</v>
      </c>
      <c r="AR82" t="str">
        <f t="shared" si="40"/>
        <v/>
      </c>
      <c r="AS82" t="str">
        <f t="shared" si="41"/>
        <v/>
      </c>
      <c r="AT82">
        <f t="shared" ca="1" si="30"/>
        <v>0.21409921544793509</v>
      </c>
      <c r="AU82" t="s">
        <v>697</v>
      </c>
      <c r="AV82" t="str">
        <f t="shared" ca="1" si="31"/>
        <v>sound\\Redkiy_plod.wav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_Он_с_чешуйками?</v>
      </c>
      <c r="BA82" t="e">
        <f>VLOOKUP(Q82,audio_list_stym!$B$2:$BQ$299,68,FALSE)</f>
        <v>#N/A</v>
      </c>
      <c r="BB82" t="str">
        <f t="shared" si="32"/>
        <v>На_экране_ЛИРОХ._Он_с_чешуйками?</v>
      </c>
      <c r="BC82">
        <f>A82</f>
        <v>1211</v>
      </c>
      <c r="BD82" cm="1">
        <f t="array" aca="1" ref="BD82" ca="1">INDEX($L$82:$L$89,(RANK(AT2,$AT$2:$AT$9)))</f>
        <v>2145</v>
      </c>
      <c r="BE82" cm="1">
        <f t="array" aca="1" ref="BE82" ca="1">INDEX(BD66:BD81,(RANK(AT4,$AT$2:$AT$17)))</f>
        <v>2137</v>
      </c>
      <c r="BF82" cm="1">
        <f t="array" aca="1" ref="BF82" ca="1">INDEX(BD90:BD105,(RANK(AT4,$AT$2:$AT$17)))</f>
        <v>2073</v>
      </c>
      <c r="BG82" cm="1">
        <f t="array" aca="1" ref="BG82" ca="1">INDEX(BD106:BD129,(RANK(AT4,$AT$2:$AT$9)))</f>
        <v>2083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VLOOKUP(B83,audio_list_stym!$A$3:$BP$18,48,FALSE)</f>
        <v>15</v>
      </c>
      <c r="F83" t="str">
        <f>VLOOKUP(E83,metki!$A$2:$B$9,2,FALSE)</f>
        <v>экспл_новые_с_названием</v>
      </c>
      <c r="G83" t="str">
        <f t="shared" si="27"/>
        <v>экспл</v>
      </c>
      <c r="H83" t="str">
        <f>VLOOKUP(B83,audio_list_stym!$A$3:$AJ$18,16,FALSE)</f>
        <v>ZF</v>
      </c>
      <c r="I83" t="s">
        <v>689</v>
      </c>
      <c r="J83" t="str">
        <f t="shared" si="28"/>
        <v>ZF_2</v>
      </c>
      <c r="L83">
        <f>VLOOKUP(J83,total_visual_stym!$A$2:$D$129,2,FALSE)</f>
        <v>2146</v>
      </c>
      <c r="M83" t="str">
        <f>VLOOKUP(J83,total_visual_stym!$A$2:$D$129,3,FALSE)</f>
        <v>pics\\ZF_2.jpg</v>
      </c>
      <c r="N83">
        <f>VLOOKUP(J83,total_visual_stym!$A$1:$D$129,4,FALSE)</f>
        <v>215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154</v>
      </c>
      <c r="Z83" t="str">
        <f>IF(G83="экспл",VLOOKUP(J83,quest_экспл!$A$1:$N$129,12,FALSE),IF(G83="импл_",0,0))</f>
        <v>sound\\On_rozoviy.wav</v>
      </c>
      <c r="AA83" t="str">
        <f>IF(G83="экспл",VLOOKUP(J83,quest_экспл!$A$1:$N$129,14,FALSE),IF(G83="импл_",0,0))</f>
        <v>нет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2218</v>
      </c>
      <c r="AD83" t="str">
        <f t="shared" ca="1" si="38"/>
        <v>pics\\dis64.jpg</v>
      </c>
      <c r="AE83" s="22" t="str">
        <f t="array" aca="1" ref="AE83" ca="1">IF(G83="экспл",INDEX(total_visual_stym!$C$146:$C$209,(RANK(total_visual_stym!E163,total_visual_stym!$E$146:$E$209))),0)</f>
        <v>pics\\dis64.jpg</v>
      </c>
      <c r="AF83" s="22" t="str">
        <f t="shared" si="39"/>
        <v/>
      </c>
      <c r="AI83" t="s">
        <v>85</v>
      </c>
      <c r="AO83">
        <f t="shared" ca="1" si="34"/>
        <v>0.63309503386605692</v>
      </c>
      <c r="AP83" t="str">
        <f t="shared" ca="1" si="35"/>
        <v>pics\\Kokos_3.jpg</v>
      </c>
      <c r="AR83" t="str">
        <f t="shared" si="40"/>
        <v/>
      </c>
      <c r="AS83" t="str">
        <f t="shared" si="41"/>
        <v/>
      </c>
      <c r="AT83">
        <f t="shared" ca="1" si="30"/>
        <v>0.71480305520426424</v>
      </c>
      <c r="AU83" t="s">
        <v>697</v>
      </c>
      <c r="AV83" t="str">
        <f t="shared" ca="1" si="31"/>
        <v>sound\\Noviy_plod.wav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_Он_розовый?</v>
      </c>
      <c r="BA83" t="e">
        <f>VLOOKUP(Q83,audio_list_stym!$B$2:$BQ$299,68,FALSE)</f>
        <v>#N/A</v>
      </c>
      <c r="BB83" t="str">
        <f t="shared" si="32"/>
        <v>Посмотрите,_вот_ЛИРОХ._Он_розовый?</v>
      </c>
      <c r="BD83" cm="1">
        <f t="array" aca="1" ref="BD83" ca="1">INDEX($L$82:$L$89,(RANK(AT3,$AT$2:$AT$9)))</f>
        <v>2152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VLOOKUP(B84,audio_list_stym!$A$3:$BP$18,48,FALSE)</f>
        <v>15</v>
      </c>
      <c r="F84" t="str">
        <f>VLOOKUP(E84,metki!$A$2:$B$9,2,FALSE)</f>
        <v>экспл_новые_с_названием</v>
      </c>
      <c r="G84" t="str">
        <f t="shared" si="27"/>
        <v>экспл</v>
      </c>
      <c r="H84" t="str">
        <f>VLOOKUP(B84,audio_list_stym!$A$3:$AJ$18,16,FALSE)</f>
        <v>ZF</v>
      </c>
      <c r="I84" t="s">
        <v>690</v>
      </c>
      <c r="J84" t="str">
        <f t="shared" si="28"/>
        <v>ZF_3</v>
      </c>
      <c r="L84">
        <f>VLOOKUP(J84,total_visual_stym!$A$2:$D$129,2,FALSE)</f>
        <v>2147</v>
      </c>
      <c r="M84" t="str">
        <f>VLOOKUP(J84,total_visual_stym!$A$2:$D$129,3,FALSE)</f>
        <v>pics\\ZF_3.jpg</v>
      </c>
      <c r="N84">
        <f>VLOOKUP(J84,total_visual_stym!$A$1:$D$129,4,FALSE)</f>
        <v>215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155</v>
      </c>
      <c r="Z84" t="str">
        <f>IF(G84="экспл",VLOOKUP(J84,quest_экспл!$A$1:$N$129,12,FALSE),IF(G84="импл_",0,0))</f>
        <v>sound\\Tonkiy_li_on.wav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2228</v>
      </c>
      <c r="AD84" t="str">
        <f t="shared" ca="1" si="38"/>
        <v>pics\\dis38.jpg</v>
      </c>
      <c r="AE84" s="22" t="str">
        <f t="array" aca="1" ref="AE84" ca="1">IF(G84="экспл",INDEX(total_visual_stym!$C$146:$C$209,(RANK(total_visual_stym!E164,total_visual_stym!$E$146:$E$209))),0)</f>
        <v>pics\\dis38.jpg</v>
      </c>
      <c r="AF84" s="22" t="str">
        <f t="shared" si="39"/>
        <v/>
      </c>
      <c r="AI84" t="s">
        <v>94</v>
      </c>
      <c r="AO84">
        <f t="shared" ca="1" si="34"/>
        <v>0.92615796669373873</v>
      </c>
      <c r="AP84" t="str">
        <f t="shared" ca="1" si="35"/>
        <v>pics\\Banan_7.jpg</v>
      </c>
      <c r="AR84" t="str">
        <f t="shared" si="40"/>
        <v/>
      </c>
      <c r="AS84" t="str">
        <f t="shared" si="41"/>
        <v/>
      </c>
      <c r="AT84">
        <f t="shared" ca="1" si="30"/>
        <v>0.85610575596424865</v>
      </c>
      <c r="AU84" t="s">
        <v>697</v>
      </c>
      <c r="AV84" t="str">
        <f t="shared" ca="1" si="31"/>
        <v>sound\\Noviy_plod.wav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_Тонкий_ли_он?</v>
      </c>
      <c r="BA84" t="e">
        <f>VLOOKUP(Q84,audio_list_stym!$B$2:$BQ$299,68,FALSE)</f>
        <v>#N/A</v>
      </c>
      <c r="BB84" t="str">
        <f t="shared" si="32"/>
        <v>Вот_ЛИРОХ._Тонкий_ли_он?</v>
      </c>
      <c r="BD84" cm="1">
        <f t="array" aca="1" ref="BD84" ca="1">INDEX($L$82:$L$89,(RANK(AT4,$AT$2:$AT$9)))</f>
        <v>2148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VLOOKUP(B85,audio_list_stym!$A$3:$BP$18,48,FALSE)</f>
        <v>15</v>
      </c>
      <c r="F85" t="str">
        <f>VLOOKUP(E85,metki!$A$2:$B$9,2,FALSE)</f>
        <v>экспл_новые_с_названием</v>
      </c>
      <c r="G85" t="str">
        <f t="shared" si="27"/>
        <v>экспл</v>
      </c>
      <c r="H85" t="str">
        <f>VLOOKUP(B85,audio_list_stym!$A$3:$AJ$18,16,FALSE)</f>
        <v>ZF</v>
      </c>
      <c r="I85" t="s">
        <v>691</v>
      </c>
      <c r="J85" t="str">
        <f t="shared" si="28"/>
        <v>ZF_4</v>
      </c>
      <c r="L85">
        <f>VLOOKUP(J85,total_visual_stym!$A$2:$D$129,2,FALSE)</f>
        <v>2148</v>
      </c>
      <c r="M85" t="str">
        <f>VLOOKUP(J85,total_visual_stym!$A$2:$D$129,3,FALSE)</f>
        <v>pics\\ZF_4.jpg</v>
      </c>
      <c r="N85">
        <f>VLOOKUP(J85,total_visual_stym!$A$1:$D$129,4,FALSE)</f>
        <v>215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156</v>
      </c>
      <c r="Z85" t="str">
        <f>IF(G85="экспл",VLOOKUP(J85,quest_экспл!$A$1:$N$129,12,FALSE),IF(G85="импл_",0,0))</f>
        <v>sound\\Celniy_li_on.wav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2197</v>
      </c>
      <c r="AD85" t="str">
        <f t="shared" ca="1" si="38"/>
        <v>pics\\dis54.jpg</v>
      </c>
      <c r="AE85" s="22" t="str">
        <f t="array" aca="1" ref="AE85" ca="1">IF(G85="экспл",INDEX(total_visual_stym!$C$146:$C$209,(RANK(total_visual_stym!E165,total_visual_stym!$E$146:$E$209))),0)</f>
        <v>pics\\dis54.jpg</v>
      </c>
      <c r="AF85" s="22" t="str">
        <f t="shared" si="39"/>
        <v/>
      </c>
      <c r="AI85" t="s">
        <v>95</v>
      </c>
      <c r="AO85">
        <f t="shared" ca="1" si="34"/>
        <v>0.9359243798499739</v>
      </c>
      <c r="AP85" t="str">
        <f t="shared" ca="1" si="35"/>
        <v>pics\\Banan_5.jpg</v>
      </c>
      <c r="AR85" t="str">
        <f t="shared" si="40"/>
        <v/>
      </c>
      <c r="AS85" t="str">
        <f t="shared" si="41"/>
        <v/>
      </c>
      <c r="AT85">
        <f t="shared" ca="1" si="30"/>
        <v>0.67247084267265145</v>
      </c>
      <c r="AU85" t="s">
        <v>697</v>
      </c>
      <c r="AV85" t="str">
        <f t="shared" ca="1" si="31"/>
        <v>sound\\Noviy_plod.wav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_Цельный_ли_он?</v>
      </c>
      <c r="BA85" t="e">
        <f>VLOOKUP(Q85,audio_list_stym!$B$2:$BQ$299,68,FALSE)</f>
        <v>#N/A</v>
      </c>
      <c r="BB85" t="str">
        <f t="shared" si="32"/>
        <v>Это_ЛИРОХ._Цельный_ли_он?</v>
      </c>
      <c r="BD85" cm="1">
        <f t="array" aca="1" ref="BD85" ca="1">INDEX($L$82:$L$89,(RANK(AT5,$AT$2:$AT$9)))</f>
        <v>2147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VLOOKUP(B86,audio_list_stym!$A$3:$BP$18,48,FALSE)</f>
        <v>15</v>
      </c>
      <c r="F86" t="str">
        <f>VLOOKUP(E86,metki!$A$2:$B$9,2,FALSE)</f>
        <v>экспл_новые_с_названием</v>
      </c>
      <c r="G86" t="str">
        <f t="shared" si="27"/>
        <v>экспл</v>
      </c>
      <c r="H86" t="str">
        <f>VLOOKUP(B86,audio_list_stym!$A$3:$AJ$18,16,FALSE)</f>
        <v>ZF</v>
      </c>
      <c r="I86" t="s">
        <v>692</v>
      </c>
      <c r="J86" t="str">
        <f t="shared" si="28"/>
        <v>ZF_5</v>
      </c>
      <c r="L86">
        <f>VLOOKUP(J86,total_visual_stym!$A$2:$D$129,2,FALSE)</f>
        <v>2149</v>
      </c>
      <c r="M86" t="str">
        <f>VLOOKUP(J86,total_visual_stym!$A$2:$D$129,3,FALSE)</f>
        <v>pics\\ZF_5.jpg</v>
      </c>
      <c r="N86">
        <f>VLOOKUP(J86,total_visual_stym!$A$1:$D$129,4,FALSE)</f>
        <v>215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157</v>
      </c>
      <c r="Z86" t="str">
        <f>IF(G86="экспл",VLOOKUP(J86,quest_экспл!$A$1:$N$129,12,FALSE),IF(G86="импл_",0,0))</f>
        <v>sound\\On_shershaviy.wav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2220</v>
      </c>
      <c r="AD86" t="str">
        <f t="shared" ca="1" si="38"/>
        <v>pics\\dis16.jpg</v>
      </c>
      <c r="AE86" s="22" t="str">
        <f t="array" aca="1" ref="AE86" ca="1">IF(G86="экспл",INDEX(total_visual_stym!$C$146:$C$209,(RANK(total_visual_stym!E166,total_visual_stym!$E$146:$E$209))),0)</f>
        <v>pics\\dis16.jpg</v>
      </c>
      <c r="AF86" s="22" t="str">
        <f t="shared" si="39"/>
        <v/>
      </c>
      <c r="AI86" t="s">
        <v>96</v>
      </c>
      <c r="AO86">
        <f t="shared" ca="1" si="34"/>
        <v>0.60948370512621819</v>
      </c>
      <c r="AP86" t="str">
        <f t="shared" ca="1" si="35"/>
        <v>pics\\Kokos_5.jpg</v>
      </c>
      <c r="AR86" t="str">
        <f t="shared" si="40"/>
        <v/>
      </c>
      <c r="AS86" t="str">
        <f t="shared" si="41"/>
        <v/>
      </c>
      <c r="AT86">
        <f t="shared" ca="1" si="30"/>
        <v>0.49022345618282304</v>
      </c>
      <c r="AU86" t="s">
        <v>697</v>
      </c>
      <c r="AV86" t="str">
        <f t="shared" ca="1" si="31"/>
        <v>sound\\Redkiy_plod.wav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_Он_шершавый?</v>
      </c>
      <c r="BA86" t="e">
        <f>VLOOKUP(Q86,audio_list_stym!$B$2:$BQ$299,68,FALSE)</f>
        <v>#N/A</v>
      </c>
      <c r="BB86" t="str">
        <f t="shared" si="32"/>
        <v>На_картинке_ЛИРОХ._Он_шершавый?</v>
      </c>
      <c r="BD86" cm="1">
        <f t="array" aca="1" ref="BD86" ca="1">INDEX($L$82:$L$89,(RANK(AT6,$AT$2:$AT$9)))</f>
        <v>2151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VLOOKUP(B87,audio_list_stym!$A$3:$BP$18,48,FALSE)</f>
        <v>15</v>
      </c>
      <c r="F87" t="str">
        <f>VLOOKUP(E87,metki!$A$2:$B$9,2,FALSE)</f>
        <v>экспл_новые_с_названием</v>
      </c>
      <c r="G87" t="str">
        <f t="shared" si="27"/>
        <v>экспл</v>
      </c>
      <c r="H87" t="str">
        <f>VLOOKUP(B87,audio_list_stym!$A$3:$AJ$18,16,FALSE)</f>
        <v>ZF</v>
      </c>
      <c r="I87" t="s">
        <v>693</v>
      </c>
      <c r="J87" t="str">
        <f t="shared" si="28"/>
        <v>ZF_6</v>
      </c>
      <c r="L87">
        <f>VLOOKUP(J87,total_visual_stym!$A$2:$D$129,2,FALSE)</f>
        <v>2150</v>
      </c>
      <c r="M87" t="str">
        <f>VLOOKUP(J87,total_visual_stym!$A$2:$D$129,3,FALSE)</f>
        <v>pics\\ZF_6.jpg</v>
      </c>
      <c r="N87">
        <f>VLOOKUP(J87,total_visual_stym!$A$1:$D$129,4,FALSE)</f>
        <v>215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158</v>
      </c>
      <c r="Z87" t="str">
        <f>IF(G87="экспл",VLOOKUP(J87,quest_экспл!$A$1:$N$129,12,FALSE),IF(G87="импл_",0,0))</f>
        <v>sound\\Zaostrin_li_on.wav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2179</v>
      </c>
      <c r="AD87" t="str">
        <f t="shared" ca="1" si="38"/>
        <v>pics\\dis20.jpg</v>
      </c>
      <c r="AE87" s="22" t="str">
        <f t="array" aca="1" ref="AE87" ca="1">IF(G87="экспл",INDEX(total_visual_stym!$C$146:$C$209,(RANK(total_visual_stym!E167,total_visual_stym!$E$146:$E$209))),0)</f>
        <v>pics\\dis20.jpg</v>
      </c>
      <c r="AF87" s="22" t="str">
        <f t="shared" si="39"/>
        <v/>
      </c>
      <c r="AI87" t="s">
        <v>97</v>
      </c>
      <c r="AO87">
        <f t="shared" ca="1" si="34"/>
        <v>2.5635511596739269E-2</v>
      </c>
      <c r="AP87" t="str">
        <f t="shared" ca="1" si="35"/>
        <v>pics\\Tomat_6.jpg</v>
      </c>
      <c r="AR87" t="str">
        <f t="shared" si="40"/>
        <v/>
      </c>
      <c r="AS87" t="str">
        <f t="shared" si="41"/>
        <v/>
      </c>
      <c r="AT87">
        <f t="shared" ca="1" si="30"/>
        <v>0.75651735487227467</v>
      </c>
      <c r="AU87" t="s">
        <v>697</v>
      </c>
      <c r="AV87" t="str">
        <f t="shared" ca="1" si="31"/>
        <v>sound\\Noviy_plod.wav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_Заострен_ли_он?</v>
      </c>
      <c r="BA87" t="e">
        <f>VLOOKUP(Q87,audio_list_stym!$B$2:$BQ$299,68,FALSE)</f>
        <v>#N/A</v>
      </c>
      <c r="BB87" t="str">
        <f t="shared" si="32"/>
        <v>На_мониторе_ЛИРОХ._Заострен_ли_он?</v>
      </c>
      <c r="BD87" cm="1">
        <f t="array" aca="1" ref="BD87" ca="1">INDEX($L$82:$L$89,(RANK(AT7,$AT$2:$AT$9)))</f>
        <v>2146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VLOOKUP(B88,audio_list_stym!$A$3:$BP$18,48,FALSE)</f>
        <v>15</v>
      </c>
      <c r="F88" t="str">
        <f>VLOOKUP(E88,metki!$A$2:$B$9,2,FALSE)</f>
        <v>экспл_новые_с_названием</v>
      </c>
      <c r="G88" t="str">
        <f t="shared" si="27"/>
        <v>экспл</v>
      </c>
      <c r="H88" t="str">
        <f>VLOOKUP(B88,audio_list_stym!$A$3:$AJ$18,16,FALSE)</f>
        <v>ZF</v>
      </c>
      <c r="I88" t="s">
        <v>694</v>
      </c>
      <c r="J88" t="str">
        <f t="shared" si="28"/>
        <v>ZF_7</v>
      </c>
      <c r="L88">
        <f>VLOOKUP(J88,total_visual_stym!$A$2:$D$129,2,FALSE)</f>
        <v>2151</v>
      </c>
      <c r="M88" t="str">
        <f>VLOOKUP(J88,total_visual_stym!$A$2:$D$129,3,FALSE)</f>
        <v>pics\\ZF_7.jpg</v>
      </c>
      <c r="N88">
        <f>VLOOKUP(J88,total_visual_stym!$A$1:$D$129,4,FALSE)</f>
        <v>215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159</v>
      </c>
      <c r="Z88" t="str">
        <f>IF(G88="экспл",VLOOKUP(J88,quest_экспл!$A$1:$N$129,12,FALSE),IF(G88="импл_",0,0))</f>
        <v>sound\\On_rassipchatiy.wav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2203</v>
      </c>
      <c r="AD88" t="str">
        <f t="shared" ca="1" si="38"/>
        <v>pics\\dis53.jpg</v>
      </c>
      <c r="AE88" s="22" t="str">
        <f t="array" aca="1" ref="AE88" ca="1">IF(G88="экспл",INDEX(total_visual_stym!$C$146:$C$209,(RANK(total_visual_stym!E168,total_visual_stym!$E$146:$E$209))),0)</f>
        <v>pics\\dis53.jpg</v>
      </c>
      <c r="AF88" s="22" t="str">
        <f t="shared" si="39"/>
        <v/>
      </c>
      <c r="AI88" t="s">
        <v>98</v>
      </c>
      <c r="AO88">
        <f t="shared" ca="1" si="34"/>
        <v>0.57549765733875091</v>
      </c>
      <c r="AP88" t="str">
        <f t="shared" ca="1" si="35"/>
        <v>pics\\Kokos_7.jpg</v>
      </c>
      <c r="AR88" t="str">
        <f t="shared" si="40"/>
        <v/>
      </c>
      <c r="AS88" t="str">
        <f t="shared" si="41"/>
        <v/>
      </c>
      <c r="AT88">
        <f t="shared" ca="1" si="30"/>
        <v>0.44459779767538277</v>
      </c>
      <c r="AU88" t="s">
        <v>697</v>
      </c>
      <c r="AV88" t="str">
        <f t="shared" ca="1" si="31"/>
        <v>sound\\Redkiy_plod.wav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_Он_рассыпчатый?</v>
      </c>
      <c r="BA88" t="e">
        <f>VLOOKUP(Q88,audio_list_stym!$B$2:$BQ$299,68,FALSE)</f>
        <v>#N/A</v>
      </c>
      <c r="BB88" t="str">
        <f t="shared" si="32"/>
        <v>Перед_Вами_ЛИРОХ._Он_рассыпчатый?</v>
      </c>
      <c r="BD88" cm="1">
        <f t="array" aca="1" ref="BD88" ca="1">INDEX($L$82:$L$89,(RANK(AT8,$AT$2:$AT$9)))</f>
        <v>2149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VLOOKUP(B89,audio_list_stym!$A$3:$BP$18,48,FALSE)</f>
        <v>15</v>
      </c>
      <c r="F89" t="str">
        <f>VLOOKUP(E89,metki!$A$2:$B$9,2,FALSE)</f>
        <v>экспл_новые_с_названием</v>
      </c>
      <c r="G89" t="str">
        <f t="shared" si="27"/>
        <v>экспл</v>
      </c>
      <c r="H89" t="str">
        <f>VLOOKUP(B89,audio_list_stym!$A$3:$AJ$18,16,FALSE)</f>
        <v>ZF</v>
      </c>
      <c r="I89" t="s">
        <v>695</v>
      </c>
      <c r="J89" t="str">
        <f t="shared" si="28"/>
        <v>ZF_8</v>
      </c>
      <c r="L89">
        <f>VLOOKUP(J89,total_visual_stym!$A$2:$D$129,2,FALSE)</f>
        <v>2152</v>
      </c>
      <c r="M89" t="str">
        <f>VLOOKUP(J89,total_visual_stym!$A$2:$D$129,3,FALSE)</f>
        <v>pics\\ZF_8.jpg</v>
      </c>
      <c r="N89">
        <f>VLOOKUP(J89,total_visual_stym!$A$1:$D$129,4,FALSE)</f>
        <v>215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160</v>
      </c>
      <c r="Z89" t="str">
        <f>IF(G89="экспл",VLOOKUP(J89,quest_экспл!$A$1:$N$129,12,FALSE),IF(G89="импл_",0,0))</f>
        <v>sound\\Ochishen_li_on.wav</v>
      </c>
      <c r="AA89" t="str">
        <f>IF(G89="экспл",VLOOKUP(J89,quest_экспл!$A$1:$N$129,14,FALSE),IF(G89="импл_",0,0))</f>
        <v>да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2207</v>
      </c>
      <c r="AD89" t="str">
        <f t="shared" ca="1" si="38"/>
        <v>pics\\dis44.jpg</v>
      </c>
      <c r="AE89" s="22" t="str">
        <f t="array" aca="1" ref="AE89" ca="1">IF(G89="экспл",INDEX(total_visual_stym!$C$146:$C$209,(RANK(total_visual_stym!E169,total_visual_stym!$E$146:$E$209))),0)</f>
        <v>pics\\dis44.jpg</v>
      </c>
      <c r="AF89" s="22" t="str">
        <f t="shared" si="39"/>
        <v/>
      </c>
      <c r="AI89" t="s">
        <v>99</v>
      </c>
      <c r="AO89">
        <f t="shared" ca="1" si="34"/>
        <v>0.80480957472219616</v>
      </c>
      <c r="AP89" t="str">
        <f t="shared" ca="1" si="35"/>
        <v>pics\\Goroh_2.jpg</v>
      </c>
      <c r="AR89" t="str">
        <f t="shared" si="40"/>
        <v/>
      </c>
      <c r="AS89" t="str">
        <f t="shared" si="41"/>
        <v/>
      </c>
      <c r="AT89">
        <f t="shared" ca="1" si="30"/>
        <v>0.58028905931921715</v>
      </c>
      <c r="AU89" t="s">
        <v>697</v>
      </c>
      <c r="AV89" t="str">
        <f t="shared" ca="1" si="31"/>
        <v>sound\\Noviy_plod.wav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_Очищен_ли_он?</v>
      </c>
      <c r="BA89" t="e">
        <f>VLOOKUP(Q89,audio_list_stym!$B$2:$BQ$299,68,FALSE)</f>
        <v>#N/A</v>
      </c>
      <c r="BB89" t="str">
        <f t="shared" si="32"/>
        <v>Вы_видите_ЛИРОХ._Очищен_ли_он?</v>
      </c>
      <c r="BD89" cm="1">
        <f t="array" aca="1" ref="BD89" ca="1">INDEX($L$82:$L$89,(RANK(AT9,$AT$2:$AT$9)))</f>
        <v>2150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VLOOKUP(B90,audio_list_stym!$A$3:$BP$18,48,FALSE)</f>
        <v>16</v>
      </c>
      <c r="F90" t="str">
        <f>VLOOKUP(E90,metki!$A$2:$B$9,2,FALSE)</f>
        <v>импл_новые_без_названия</v>
      </c>
      <c r="G90" t="str">
        <f t="shared" si="27"/>
        <v>импл_</v>
      </c>
      <c r="H90" t="str">
        <f>VLOOKUP(B90,audio_list_stym!$A$3:$AJ$18,16,FALSE)</f>
        <v>Ackee</v>
      </c>
      <c r="I90" t="s">
        <v>688</v>
      </c>
      <c r="J90" t="str">
        <f t="shared" si="28"/>
        <v>Ackee_1</v>
      </c>
      <c r="L90">
        <f>VLOOKUP(J90,total_visual_stym!$A$2:$D$129,2,FALSE)</f>
        <v>2065</v>
      </c>
      <c r="M90" t="str">
        <f>VLOOKUP(J90,total_visual_stym!$A$2:$D$129,3,FALSE)</f>
        <v>pics\\Ackee_1.jpg</v>
      </c>
      <c r="N90">
        <f>VLOOKUP(J90,total_visual_stym!$A$1:$D$129,4,FALSE)</f>
        <v>208</v>
      </c>
      <c r="P90">
        <f>IF(G90="экспл",0,IF(G90="импл_",VLOOKUP(J90,quest_импл!$A$1:$J$129,7,FALSE),0))</f>
        <v>225</v>
      </c>
      <c r="Q90" t="str">
        <f>IF(G90="экспл",0,IF(G90="импл_",VLOOKUP(J90,quest_импл!$A$1:$J$129,8,FALSE),0))</f>
        <v>sound\\Sushenniy_li.wav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нет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2054</v>
      </c>
      <c r="AD90" t="str">
        <f t="shared" ca="1" si="38"/>
        <v>pics\\Redis_6.jpg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39"/>
        <v>pics\\Redis_6.jpg</v>
      </c>
      <c r="AI90" t="s">
        <v>100</v>
      </c>
      <c r="AO90">
        <f t="shared" ca="1" si="34"/>
        <v>0.21936323581031458</v>
      </c>
      <c r="AP90" t="str">
        <f t="shared" ca="1" si="35"/>
        <v>pics\\Redis_6.jpg</v>
      </c>
      <c r="AR90" t="str">
        <f t="shared" si="40"/>
        <v/>
      </c>
      <c r="AS90" t="str">
        <f t="shared" ca="1" si="41"/>
        <v>pics\\Redis_6.jpg</v>
      </c>
      <c r="AT90">
        <f t="shared" ca="1" si="30"/>
        <v>0.87715920839658257</v>
      </c>
      <c r="AU90" t="s">
        <v>697</v>
      </c>
      <c r="AV90" t="str">
        <f t="shared" ca="1" si="31"/>
        <v>sound\\Noviy_plod.wav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_Сушеный_ли_</v>
      </c>
      <c r="BB90" t="str">
        <f t="shared" si="32"/>
        <v>_Сушеный_ли_XXXXX?</v>
      </c>
      <c r="BC90">
        <f>A90</f>
        <v>1212</v>
      </c>
      <c r="BD90" cm="1">
        <f t="array" aca="1" ref="BD90" ca="1">INDEX($L$90:$L$97,(RANK(AT2,$AT$2:$AT$9)))</f>
        <v>2065</v>
      </c>
      <c r="BE90" cm="1">
        <f t="array" aca="1" ref="BE90" ca="1">INDEX(BD66:BD81,(RANK(AT5,$AT$2:$AT$17)))</f>
        <v>2139</v>
      </c>
      <c r="BF90" cm="1">
        <f t="array" aca="1" ref="BF90" ca="1">INDEX(BD98:BD113,(RANK(AT5,$AT$2:$AT$17)))</f>
        <v>2077</v>
      </c>
      <c r="BG90" cm="1">
        <f t="array" aca="1" ref="BG90" ca="1">INDEX(BD114:BD129,(RANK(AT5,$AT$2:$AT$9)))</f>
        <v>2092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VLOOKUP(B91,audio_list_stym!$A$3:$BP$18,48,FALSE)</f>
        <v>16</v>
      </c>
      <c r="F91" t="str">
        <f>VLOOKUP(E91,metki!$A$2:$B$9,2,FALSE)</f>
        <v>импл_новые_без_названия</v>
      </c>
      <c r="G91" t="str">
        <f t="shared" si="27"/>
        <v>импл_</v>
      </c>
      <c r="H91" t="str">
        <f>VLOOKUP(B91,audio_list_stym!$A$3:$AJ$18,16,FALSE)</f>
        <v>Ackee</v>
      </c>
      <c r="I91" t="s">
        <v>689</v>
      </c>
      <c r="J91" t="str">
        <f t="shared" si="28"/>
        <v>Ackee_2</v>
      </c>
      <c r="L91">
        <f>VLOOKUP(J91,total_visual_stym!$A$2:$D$129,2,FALSE)</f>
        <v>2066</v>
      </c>
      <c r="M91" t="str">
        <f>VLOOKUP(J91,total_visual_stym!$A$2:$D$129,3,FALSE)</f>
        <v>pics\\Ackee_2.jpg</v>
      </c>
      <c r="N91">
        <f>VLOOKUP(J91,total_visual_stym!$A$1:$D$129,4,FALSE)</f>
        <v>208</v>
      </c>
      <c r="P91">
        <f>IF(G91="экспл",0,IF(G91="импл_",VLOOKUP(J91,quest_импл!$A$1:$J$129,7,FALSE),0))</f>
        <v>226</v>
      </c>
      <c r="Q91" t="str">
        <f>IF(G91="экспл",0,IF(G91="импл_",VLOOKUP(J91,quest_импл!$A$1:$J$129,8,FALSE),0))</f>
        <v>sound\\S_vetochkoy_li.wav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2046</v>
      </c>
      <c r="AD91" t="str">
        <f t="shared" ca="1" si="38"/>
        <v>pics\\Peper_6.jpg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39"/>
        <v>pics\\Peper_6.jpg</v>
      </c>
      <c r="AI91" t="s">
        <v>101</v>
      </c>
      <c r="AO91">
        <f t="shared" ca="1" si="34"/>
        <v>0.34084530030690319</v>
      </c>
      <c r="AP91" t="str">
        <f t="shared" ca="1" si="35"/>
        <v>pics\\Peper_6.jpg</v>
      </c>
      <c r="AR91" t="str">
        <f t="shared" si="40"/>
        <v/>
      </c>
      <c r="AS91" t="str">
        <f t="shared" ca="1" si="41"/>
        <v>pics\\Peper_6.jpg</v>
      </c>
      <c r="AT91">
        <f t="shared" ca="1" si="30"/>
        <v>0.11554543818932328</v>
      </c>
      <c r="AU91" t="s">
        <v>697</v>
      </c>
      <c r="AV91" t="str">
        <f t="shared" ca="1" si="31"/>
        <v>sound\\Redkiy_plod.wav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_С_веточкой_ли_</v>
      </c>
      <c r="BB91" t="str">
        <f t="shared" si="32"/>
        <v>_С_веточкой_ли_XXXXX?</v>
      </c>
      <c r="BD91" cm="1">
        <f t="array" aca="1" ref="BD91" ca="1">INDEX($L$90:$L$97,(RANK(AT3,$AT$2:$AT$9)))</f>
        <v>2072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VLOOKUP(B92,audio_list_stym!$A$3:$BP$18,48,FALSE)</f>
        <v>16</v>
      </c>
      <c r="F92" t="str">
        <f>VLOOKUP(E92,metki!$A$2:$B$9,2,FALSE)</f>
        <v>импл_новые_без_названия</v>
      </c>
      <c r="G92" t="str">
        <f t="shared" si="27"/>
        <v>импл_</v>
      </c>
      <c r="H92" t="str">
        <f>VLOOKUP(B92,audio_list_stym!$A$3:$AJ$18,16,FALSE)</f>
        <v>Ackee</v>
      </c>
      <c r="I92" t="s">
        <v>690</v>
      </c>
      <c r="J92" t="str">
        <f t="shared" si="28"/>
        <v>Ackee_3</v>
      </c>
      <c r="L92">
        <f>VLOOKUP(J92,total_visual_stym!$A$2:$D$129,2,FALSE)</f>
        <v>2067</v>
      </c>
      <c r="M92" t="str">
        <f>VLOOKUP(J92,total_visual_stym!$A$2:$D$129,3,FALSE)</f>
        <v>pics\\Ackee_3.jpg</v>
      </c>
      <c r="N92">
        <f>VLOOKUP(J92,total_visual_stym!$A$1:$D$129,4,FALSE)</f>
        <v>208</v>
      </c>
      <c r="P92">
        <f>IF(G92="экспл",0,IF(G92="импл_",VLOOKUP(J92,quest_импл!$A$1:$J$129,7,FALSE),0))</f>
        <v>227</v>
      </c>
      <c r="Q92" t="str">
        <f>IF(G92="экспл",0,IF(G92="импл_",VLOOKUP(J92,quest_импл!$A$1:$J$129,8,FALSE),0))</f>
        <v>sound\\Rasskrit_li.wav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да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2033</v>
      </c>
      <c r="AD92" t="str">
        <f t="shared" ca="1" si="38"/>
        <v>pics\\Limon_1.jpg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39"/>
        <v>pics\\Limon_1.jpg</v>
      </c>
      <c r="AI92" t="s">
        <v>102</v>
      </c>
      <c r="AO92">
        <f t="shared" ca="1" si="34"/>
        <v>0.54118691798492236</v>
      </c>
      <c r="AP92" t="str">
        <f t="shared" ca="1" si="35"/>
        <v>pics\\Limon_1.jpg</v>
      </c>
      <c r="AR92" t="str">
        <f t="shared" si="40"/>
        <v/>
      </c>
      <c r="AS92" t="str">
        <f t="shared" ca="1" si="41"/>
        <v>pics\\Limon_1.jpg</v>
      </c>
      <c r="AT92">
        <f t="shared" ca="1" si="30"/>
        <v>0.84457299653737905</v>
      </c>
      <c r="AU92" t="s">
        <v>697</v>
      </c>
      <c r="AV92" t="str">
        <f t="shared" ca="1" si="31"/>
        <v>sound\\Noviy_plod.wav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_Раскрыт_ли_</v>
      </c>
      <c r="BB92" t="str">
        <f t="shared" si="32"/>
        <v>_Раскрыт_ли_XXXXX?</v>
      </c>
      <c r="BD92" cm="1">
        <f t="array" aca="1" ref="BD92" ca="1">INDEX($L$90:$L$97,(RANK(AT4,$AT$2:$AT$9)))</f>
        <v>2068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VLOOKUP(B93,audio_list_stym!$A$3:$BP$18,48,FALSE)</f>
        <v>16</v>
      </c>
      <c r="F93" t="str">
        <f>VLOOKUP(E93,metki!$A$2:$B$9,2,FALSE)</f>
        <v>импл_новые_без_названия</v>
      </c>
      <c r="G93" t="str">
        <f t="shared" si="27"/>
        <v>импл_</v>
      </c>
      <c r="H93" t="str">
        <f>VLOOKUP(B93,audio_list_stym!$A$3:$AJ$18,16,FALSE)</f>
        <v>Ackee</v>
      </c>
      <c r="I93" t="s">
        <v>691</v>
      </c>
      <c r="J93" t="str">
        <f t="shared" si="28"/>
        <v>Ackee_4</v>
      </c>
      <c r="L93">
        <f>VLOOKUP(J93,total_visual_stym!$A$2:$D$129,2,FALSE)</f>
        <v>2068</v>
      </c>
      <c r="M93" t="str">
        <f>VLOOKUP(J93,total_visual_stym!$A$2:$D$129,3,FALSE)</f>
        <v>pics\\Ackee_4.jpg</v>
      </c>
      <c r="N93">
        <f>VLOOKUP(J93,total_visual_stym!$A$1:$D$129,4,FALSE)</f>
        <v>208</v>
      </c>
      <c r="P93">
        <f>IF(G93="экспл",0,IF(G93="импл_",VLOOKUP(J93,quest_импл!$A$1:$J$129,7,FALSE),0))</f>
        <v>228</v>
      </c>
      <c r="Q93" t="str">
        <f>IF(G93="экспл",0,IF(G93="импл_",VLOOKUP(J93,quest_импл!$A$1:$J$129,8,FALSE),0))</f>
        <v>sound\\Pushistiy_li.wav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2022</v>
      </c>
      <c r="AD93" t="str">
        <f t="shared" ca="1" si="38"/>
        <v>pics\\Goroh_6.jpg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39"/>
        <v>pics\\Goroh_6.jpg</v>
      </c>
      <c r="AI93" t="s">
        <v>103</v>
      </c>
      <c r="AO93">
        <f t="shared" ca="1" si="34"/>
        <v>0.70422084545357289</v>
      </c>
      <c r="AP93" t="str">
        <f t="shared" ca="1" si="35"/>
        <v>pics\\Goroh_6.jpg</v>
      </c>
      <c r="AR93" t="str">
        <f t="shared" si="40"/>
        <v/>
      </c>
      <c r="AS93" t="str">
        <f t="shared" ca="1" si="41"/>
        <v>pics\\Goroh_6.jpg</v>
      </c>
      <c r="AT93">
        <f t="shared" ca="1" si="30"/>
        <v>0.54361949550835809</v>
      </c>
      <c r="AU93" t="s">
        <v>697</v>
      </c>
      <c r="AV93" t="str">
        <f t="shared" ca="1" si="31"/>
        <v>sound\\Noviy_plod.wav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_Пушистый_ли_</v>
      </c>
      <c r="BB93" t="str">
        <f t="shared" si="32"/>
        <v>_Пушистый_ли_XXXXX?</v>
      </c>
      <c r="BD93" cm="1">
        <f t="array" aca="1" ref="BD93" ca="1">INDEX($L$90:$L$97,(RANK(AT5,$AT$2:$AT$9)))</f>
        <v>2067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VLOOKUP(B94,audio_list_stym!$A$3:$BP$18,48,FALSE)</f>
        <v>16</v>
      </c>
      <c r="F94" t="str">
        <f>VLOOKUP(E94,metki!$A$2:$B$9,2,FALSE)</f>
        <v>импл_новые_без_названия</v>
      </c>
      <c r="G94" t="str">
        <f t="shared" si="27"/>
        <v>импл_</v>
      </c>
      <c r="H94" t="str">
        <f>VLOOKUP(B94,audio_list_stym!$A$3:$AJ$18,16,FALSE)</f>
        <v>Ackee</v>
      </c>
      <c r="I94" t="s">
        <v>692</v>
      </c>
      <c r="J94" t="str">
        <f t="shared" si="28"/>
        <v>Ackee_5</v>
      </c>
      <c r="L94">
        <f>VLOOKUP(J94,total_visual_stym!$A$2:$D$129,2,FALSE)</f>
        <v>2069</v>
      </c>
      <c r="M94" t="str">
        <f>VLOOKUP(J94,total_visual_stym!$A$2:$D$129,3,FALSE)</f>
        <v>pics\\Ackee_5.jpg</v>
      </c>
      <c r="N94">
        <f>VLOOKUP(J94,total_visual_stym!$A$1:$D$129,4,FALSE)</f>
        <v>208</v>
      </c>
      <c r="P94">
        <f>IF(G94="экспл",0,IF(G94="импл_",VLOOKUP(J94,quest_импл!$A$1:$J$129,7,FALSE),0))</f>
        <v>229</v>
      </c>
      <c r="Q94" t="str">
        <f>IF(G94="экспл",0,IF(G94="импл_",VLOOKUP(J94,quest_импл!$A$1:$J$129,8,FALSE),0))</f>
        <v>sound\\Kvadratniy_li.wav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2032</v>
      </c>
      <c r="AD94" t="str">
        <f t="shared" ca="1" si="38"/>
        <v>pics\\Kokos_8.jpg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39"/>
        <v>pics\\Kokos_8.jpg</v>
      </c>
      <c r="AI94" t="s">
        <v>104</v>
      </c>
      <c r="AO94">
        <f t="shared" ca="1" si="34"/>
        <v>0.56788840713242661</v>
      </c>
      <c r="AP94" t="str">
        <f t="shared" ca="1" si="35"/>
        <v>pics\\Kokos_8.jpg</v>
      </c>
      <c r="AR94" t="str">
        <f t="shared" si="40"/>
        <v/>
      </c>
      <c r="AS94" t="str">
        <f t="shared" ca="1" si="41"/>
        <v>pics\\Kokos_8.jpg</v>
      </c>
      <c r="AT94">
        <f t="shared" ca="1" si="30"/>
        <v>0.90041869688602216</v>
      </c>
      <c r="AU94" t="s">
        <v>697</v>
      </c>
      <c r="AV94" t="str">
        <f t="shared" ca="1" si="31"/>
        <v>sound\\Noviy_plod.wav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_Квадратный_ли_</v>
      </c>
      <c r="BB94" t="str">
        <f t="shared" si="32"/>
        <v>_Квадратный_ли_XXXXX?</v>
      </c>
      <c r="BD94" cm="1">
        <f t="array" aca="1" ref="BD94" ca="1">INDEX($L$90:$L$97,(RANK(AT6,$AT$2:$AT$9)))</f>
        <v>2071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VLOOKUP(B95,audio_list_stym!$A$3:$BP$18,48,FALSE)</f>
        <v>16</v>
      </c>
      <c r="F95" t="str">
        <f>VLOOKUP(E95,metki!$A$2:$B$9,2,FALSE)</f>
        <v>импл_новые_без_названия</v>
      </c>
      <c r="G95" t="str">
        <f t="shared" si="27"/>
        <v>импл_</v>
      </c>
      <c r="H95" t="str">
        <f>VLOOKUP(B95,audio_list_stym!$A$3:$AJ$18,16,FALSE)</f>
        <v>Ackee</v>
      </c>
      <c r="I95" t="s">
        <v>693</v>
      </c>
      <c r="J95" t="str">
        <f t="shared" si="28"/>
        <v>Ackee_6</v>
      </c>
      <c r="L95">
        <f>VLOOKUP(J95,total_visual_stym!$A$2:$D$129,2,FALSE)</f>
        <v>2070</v>
      </c>
      <c r="M95" t="str">
        <f>VLOOKUP(J95,total_visual_stym!$A$2:$D$129,3,FALSE)</f>
        <v>pics\\Ackee_6.jpg</v>
      </c>
      <c r="N95">
        <f>VLOOKUP(J95,total_visual_stym!$A$1:$D$129,4,FALSE)</f>
        <v>208</v>
      </c>
      <c r="P95">
        <f>IF(G95="экспл",0,IF(G95="импл_",VLOOKUP(J95,quest_импл!$A$1:$J$129,7,FALSE),0))</f>
        <v>230</v>
      </c>
      <c r="Q95" t="str">
        <f>IF(G95="экспл",0,IF(G95="импл_",VLOOKUP(J95,quest_импл!$A$1:$J$129,8,FALSE),0))</f>
        <v>sound\\Sklizskiy_li.wav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2009</v>
      </c>
      <c r="AD95" t="str">
        <f t="shared" ca="1" si="38"/>
        <v>pics\\Finik_1.jpg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39"/>
        <v>pics\\Finik_1.jpg</v>
      </c>
      <c r="AI95" t="s">
        <v>105</v>
      </c>
      <c r="AO95">
        <f t="shared" ca="1" si="34"/>
        <v>0.89638024770626801</v>
      </c>
      <c r="AP95" t="str">
        <f t="shared" ca="1" si="35"/>
        <v>pics\\Finik_1.jpg</v>
      </c>
      <c r="AR95" t="str">
        <f t="shared" si="40"/>
        <v/>
      </c>
      <c r="AS95" t="str">
        <f t="shared" ca="1" si="41"/>
        <v>pics\\Finik_1.jpg</v>
      </c>
      <c r="AT95">
        <f t="shared" ca="1" si="30"/>
        <v>0.64854053191209893</v>
      </c>
      <c r="AU95" t="s">
        <v>697</v>
      </c>
      <c r="AV95" t="str">
        <f t="shared" ca="1" si="31"/>
        <v>sound\\Noviy_plod.wav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_Склизкий_ли_</v>
      </c>
      <c r="BB95" t="str">
        <f t="shared" si="32"/>
        <v>_Склизкий_ли_XXXXX?</v>
      </c>
      <c r="BD95" cm="1">
        <f t="array" aca="1" ref="BD95" ca="1">INDEX($L$90:$L$97,(RANK(AT7,$AT$2:$AT$9)))</f>
        <v>2066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VLOOKUP(B96,audio_list_stym!$A$3:$BP$18,48,FALSE)</f>
        <v>16</v>
      </c>
      <c r="F96" t="str">
        <f>VLOOKUP(E96,metki!$A$2:$B$9,2,FALSE)</f>
        <v>импл_новые_без_названия</v>
      </c>
      <c r="G96" t="str">
        <f t="shared" si="27"/>
        <v>импл_</v>
      </c>
      <c r="H96" t="str">
        <f>VLOOKUP(B96,audio_list_stym!$A$3:$AJ$18,16,FALSE)</f>
        <v>Ackee</v>
      </c>
      <c r="I96" t="s">
        <v>694</v>
      </c>
      <c r="J96" t="str">
        <f t="shared" si="28"/>
        <v>Ackee_7</v>
      </c>
      <c r="L96">
        <f>VLOOKUP(J96,total_visual_stym!$A$2:$D$129,2,FALSE)</f>
        <v>2071</v>
      </c>
      <c r="M96" t="str">
        <f>VLOOKUP(J96,total_visual_stym!$A$2:$D$129,3,FALSE)</f>
        <v>pics\\Ackee_7.jpg</v>
      </c>
      <c r="N96">
        <f>VLOOKUP(J96,total_visual_stym!$A$1:$D$129,4,FALSE)</f>
        <v>208</v>
      </c>
      <c r="P96">
        <f>IF(G96="экспл",0,IF(G96="импл_",VLOOKUP(J96,quest_импл!$A$1:$J$129,7,FALSE),0))</f>
        <v>231</v>
      </c>
      <c r="Q96" t="str">
        <f>IF(G96="экспл",0,IF(G96="импл_",VLOOKUP(J96,quest_импл!$A$1:$J$129,8,FALSE),0))</f>
        <v>sound\\Uvyadshiy_li.wav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да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2006</v>
      </c>
      <c r="AD96" t="str">
        <f t="shared" ca="1" si="38"/>
        <v>pics\\Banan_6.jpg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39"/>
        <v>pics\\Banan_6.jpg</v>
      </c>
      <c r="AI96" t="s">
        <v>106</v>
      </c>
      <c r="AO96">
        <f t="shared" ca="1" si="34"/>
        <v>0.93184469871062037</v>
      </c>
      <c r="AP96" t="str">
        <f t="shared" ca="1" si="35"/>
        <v>pics\\Banan_6.jpg</v>
      </c>
      <c r="AR96" t="str">
        <f t="shared" si="40"/>
        <v/>
      </c>
      <c r="AS96" t="str">
        <f t="shared" ca="1" si="41"/>
        <v>pics\\Banan_6.jpg</v>
      </c>
      <c r="AT96">
        <f t="shared" ca="1" si="30"/>
        <v>0.21750278148244606</v>
      </c>
      <c r="AU96" t="s">
        <v>697</v>
      </c>
      <c r="AV96" t="str">
        <f t="shared" ca="1" si="31"/>
        <v>sound\\Redkiy_plod.wav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_Увядший_ли_</v>
      </c>
      <c r="BB96" t="str">
        <f t="shared" si="32"/>
        <v>_Увядший_ли_XXXXX?</v>
      </c>
      <c r="BD96" cm="1">
        <f t="array" aca="1" ref="BD96" ca="1">INDEX($L$90:$L$97,(RANK(AT8,$AT$2:$AT$9)))</f>
        <v>2069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VLOOKUP(B97,audio_list_stym!$A$3:$BP$18,48,FALSE)</f>
        <v>16</v>
      </c>
      <c r="F97" t="str">
        <f>VLOOKUP(E97,metki!$A$2:$B$9,2,FALSE)</f>
        <v>импл_новые_без_названия</v>
      </c>
      <c r="G97" t="str">
        <f t="shared" si="27"/>
        <v>импл_</v>
      </c>
      <c r="H97" t="str">
        <f>VLOOKUP(B97,audio_list_stym!$A$3:$AJ$18,16,FALSE)</f>
        <v>Ackee</v>
      </c>
      <c r="I97" t="s">
        <v>695</v>
      </c>
      <c r="J97" t="str">
        <f t="shared" si="28"/>
        <v>Ackee_8</v>
      </c>
      <c r="L97">
        <f>VLOOKUP(J97,total_visual_stym!$A$2:$D$129,2,FALSE)</f>
        <v>2072</v>
      </c>
      <c r="M97" t="str">
        <f>VLOOKUP(J97,total_visual_stym!$A$2:$D$129,3,FALSE)</f>
        <v>pics\\Ackee_8.jpg</v>
      </c>
      <c r="N97">
        <f>VLOOKUP(J97,total_visual_stym!$A$1:$D$129,4,FALSE)</f>
        <v>208</v>
      </c>
      <c r="P97">
        <f>IF(G97="экспл",0,IF(G97="импл_",VLOOKUP(J97,quest_импл!$A$1:$J$129,7,FALSE),0))</f>
        <v>232</v>
      </c>
      <c r="Q97" t="str">
        <f>IF(G97="экспл",0,IF(G97="импл_",VLOOKUP(J97,quest_импл!$A$1:$J$129,8,FALSE),0))</f>
        <v>sound\\Raznocvetniy_li.wav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2012</v>
      </c>
      <c r="AD97" t="str">
        <f t="shared" ca="1" si="38"/>
        <v>pics\\Finik_4.jpg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39"/>
        <v>pics\\Finik_4.jpg</v>
      </c>
      <c r="AI97" t="s">
        <v>107</v>
      </c>
      <c r="AO97">
        <f t="shared" ca="1" si="34"/>
        <v>0.86695948585534954</v>
      </c>
      <c r="AP97" t="str">
        <f t="shared" ca="1" si="35"/>
        <v>pics\\Finik_4.jpg</v>
      </c>
      <c r="AR97" t="str">
        <f t="shared" si="40"/>
        <v/>
      </c>
      <c r="AS97" t="str">
        <f t="shared" ca="1" si="41"/>
        <v>pics\\Finik_4.jpg</v>
      </c>
      <c r="AT97">
        <f t="shared" ca="1" si="30"/>
        <v>0.24168197450339279</v>
      </c>
      <c r="AU97" t="s">
        <v>697</v>
      </c>
      <c r="AV97" t="str">
        <f t="shared" ca="1" si="31"/>
        <v>sound\\Redkiy_plod.wav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_Разноцветный_ли_</v>
      </c>
      <c r="BB97" t="str">
        <f t="shared" si="32"/>
        <v>_Разноцветный_ли_XXXXX?</v>
      </c>
      <c r="BD97" cm="1">
        <f t="array" aca="1" ref="BD97" ca="1">INDEX($L$90:$L$97,(RANK(AT9,$AT$2:$AT$9)))</f>
        <v>2070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VLOOKUP(B98,audio_list_stym!$A$3:$BP$18,48,FALSE)</f>
        <v>17</v>
      </c>
      <c r="F98" t="str">
        <f>VLOOKUP(E98,metki!$A$2:$B$9,2,FALSE)</f>
        <v>экспл_новые_без_названия</v>
      </c>
      <c r="G98" t="str">
        <f t="shared" si="27"/>
        <v>экспл</v>
      </c>
      <c r="H98" t="str">
        <f>VLOOKUP(B98,audio_list_stym!$A$3:$AJ$18,16,FALSE)</f>
        <v>Ake</v>
      </c>
      <c r="I98" t="s">
        <v>688</v>
      </c>
      <c r="J98" t="str">
        <f t="shared" si="28"/>
        <v>Ake_1</v>
      </c>
      <c r="L98">
        <f>VLOOKUP(J98,total_visual_stym!$A$2:$D$129,2,FALSE)</f>
        <v>2073</v>
      </c>
      <c r="M98" t="str">
        <f>VLOOKUP(J98,total_visual_stym!$A$2:$D$129,3,FALSE)</f>
        <v>pics\\Ake_1.jpg</v>
      </c>
      <c r="N98">
        <f>VLOOKUP(J98,total_visual_stym!$A$1:$D$129,4,FALSE)</f>
        <v>209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105</v>
      </c>
      <c r="Z98" t="str">
        <f>IF(G98="экспл",VLOOKUP(J98,quest_экспл!$A$1:$N$129,12,FALSE),IF(G98="импл_",0,0))</f>
        <v>sound\\On_imeet_myakot.wav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2204</v>
      </c>
      <c r="AD98" t="str">
        <f t="shared" ca="1" si="38"/>
        <v>pics\\dis52.jpg</v>
      </c>
      <c r="AE98" s="22" t="str">
        <f t="array" aca="1" ref="AE98" ca="1">IF(G98="экспл",INDEX(total_visual_stym!$C$146:$C$209,(RANK(total_visual_stym!E178,total_visual_stym!$E$146:$E$209))),0)</f>
        <v>pics\\dis52.jpg</v>
      </c>
      <c r="AF98" s="22" t="str">
        <f t="shared" si="39"/>
        <v/>
      </c>
      <c r="AI98" t="s">
        <v>108</v>
      </c>
      <c r="AO98">
        <f t="shared" ca="1" si="34"/>
        <v>0.84272966764994617</v>
      </c>
      <c r="AP98" t="str">
        <f t="shared" ca="1" si="35"/>
        <v>pics\\Finik_6.jpg</v>
      </c>
      <c r="AR98" t="str">
        <f>IF(AH98="sound\\Ogorod",AP26,"")</f>
        <v/>
      </c>
      <c r="AS98" t="str">
        <f t="shared" si="41"/>
        <v/>
      </c>
      <c r="AT98">
        <f t="shared" ca="1" si="30"/>
        <v>0.95856749989523082</v>
      </c>
      <c r="AU98" t="s">
        <v>697</v>
      </c>
      <c r="AV98" t="str">
        <f t="shared" ca="1" si="31"/>
        <v>sound\\Noviy_plod.wav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_Он_имеет_мякоть?</v>
      </c>
      <c r="BA98" t="e">
        <f>VLOOKUP(Q98,audio_list_stym!$B$2:$BQ$299,68,FALSE)</f>
        <v>#N/A</v>
      </c>
      <c r="BB98" t="str">
        <f t="shared" si="32"/>
        <v>На_экране_XXXXX._Он_имеет_мякоть?</v>
      </c>
      <c r="BC98">
        <f>A98</f>
        <v>1213</v>
      </c>
      <c r="BD98" cm="1">
        <f t="array" aca="1" ref="BD98" ca="1">INDEX($L$98:$L$105,(RANK(AT2,$AT$2:$AT$9)))</f>
        <v>2073</v>
      </c>
      <c r="BE98" cm="1">
        <f t="array" aca="1" ref="BE98" ca="1">INDEX(BD66:BD81,(RANK(AT6,$AT$2:$AT$9)))</f>
        <v>2139</v>
      </c>
      <c r="BF98" cm="1">
        <f t="array" aca="1" ref="BF98" ca="1">INDEX(BD82:BD97,(RANK(AT6,$AT$2:$AT$9)))</f>
        <v>2149</v>
      </c>
      <c r="BG98" cm="1">
        <f t="array" aca="1" ref="BG98" ca="1">INDEX(BD106:BD129,(RANK(AT6,$AT$2:$AT$17)))</f>
        <v>2090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VLOOKUP(B99,audio_list_stym!$A$3:$BP$18,48,FALSE)</f>
        <v>17</v>
      </c>
      <c r="F99" t="str">
        <f>VLOOKUP(E99,metki!$A$2:$B$9,2,FALSE)</f>
        <v>экспл_новые_без_названия</v>
      </c>
      <c r="G99" t="str">
        <f t="shared" si="27"/>
        <v>экспл</v>
      </c>
      <c r="H99" t="str">
        <f>VLOOKUP(B99,audio_list_stym!$A$3:$AJ$18,16,FALSE)</f>
        <v>Ake</v>
      </c>
      <c r="I99" t="s">
        <v>689</v>
      </c>
      <c r="J99" t="str">
        <f t="shared" si="28"/>
        <v>Ake_2</v>
      </c>
      <c r="L99">
        <f>VLOOKUP(J99,total_visual_stym!$A$2:$D$129,2,FALSE)</f>
        <v>2074</v>
      </c>
      <c r="M99" t="str">
        <f>VLOOKUP(J99,total_visual_stym!$A$2:$D$129,3,FALSE)</f>
        <v>pics\\Ake_2.jpg</v>
      </c>
      <c r="N99">
        <f>VLOOKUP(J99,total_visual_stym!$A$1:$D$129,4,FALSE)</f>
        <v>209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106</v>
      </c>
      <c r="Z99" t="str">
        <f>IF(G99="экспл",VLOOKUP(J99,quest_экспл!$A$1:$N$129,12,FALSE),IF(G99="импл_",0,0))</f>
        <v>sound\\Prodolgovatiy_li_on.wav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2182</v>
      </c>
      <c r="AD99" t="str">
        <f t="shared" ca="1" si="38"/>
        <v>pics\\dis30.jpg</v>
      </c>
      <c r="AE99" s="22" t="str">
        <f t="array" aca="1" ref="AE99" ca="1">IF(G99="экспл",INDEX(total_visual_stym!$C$146:$C$209,(RANK(total_visual_stym!E179,total_visual_stym!$E$146:$E$209))),0)</f>
        <v>pics\\dis30.jpg</v>
      </c>
      <c r="AF99" s="22" t="str">
        <f t="shared" si="39"/>
        <v/>
      </c>
      <c r="AI99" t="s">
        <v>109</v>
      </c>
      <c r="AO99">
        <f t="shared" ca="1" si="34"/>
        <v>0.69792341964272975</v>
      </c>
      <c r="AP99" t="str">
        <f t="shared" ca="1" si="35"/>
        <v>pics\\Goroh_8.jpg</v>
      </c>
      <c r="AR99" t="str">
        <f t="shared" ref="AR99:AR120" si="42">IF(AH99="sound\\Ogorod",AP27,"")</f>
        <v/>
      </c>
      <c r="AS99" t="str">
        <f t="shared" si="41"/>
        <v/>
      </c>
      <c r="AT99">
        <f t="shared" ca="1" si="30"/>
        <v>2.7595081883138972E-2</v>
      </c>
      <c r="AU99" t="s">
        <v>697</v>
      </c>
      <c r="AV99" t="str">
        <f t="shared" ca="1" si="31"/>
        <v>sound\\Redkiy_plod.wav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_Продолговатый_ли_он?</v>
      </c>
      <c r="BA99" t="e">
        <f>VLOOKUP(Q99,audio_list_stym!$B$2:$BQ$299,68,FALSE)</f>
        <v>#N/A</v>
      </c>
      <c r="BB99" t="str">
        <f t="shared" si="32"/>
        <v>Посмотрите,_вот_XXXXX._Продолговатый_ли_он?</v>
      </c>
      <c r="BD99" cm="1">
        <f t="array" aca="1" ref="BD99" ca="1">INDEX($L$98:$L$105,(RANK(AT3,$AT$2:$AT$9)))</f>
        <v>2080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VLOOKUP(B100,audio_list_stym!$A$3:$BP$18,48,FALSE)</f>
        <v>17</v>
      </c>
      <c r="F100" t="str">
        <f>VLOOKUP(E100,metki!$A$2:$B$9,2,FALSE)</f>
        <v>экспл_новые_без_названия</v>
      </c>
      <c r="G100" t="str">
        <f t="shared" si="27"/>
        <v>экспл</v>
      </c>
      <c r="H100" t="str">
        <f>VLOOKUP(B100,audio_list_stym!$A$3:$AJ$18,16,FALSE)</f>
        <v>Ake</v>
      </c>
      <c r="I100" t="s">
        <v>690</v>
      </c>
      <c r="J100" t="str">
        <f t="shared" si="28"/>
        <v>Ake_3</v>
      </c>
      <c r="L100">
        <f>VLOOKUP(J100,total_visual_stym!$A$2:$D$129,2,FALSE)</f>
        <v>2075</v>
      </c>
      <c r="M100" t="str">
        <f>VLOOKUP(J100,total_visual_stym!$A$2:$D$129,3,FALSE)</f>
        <v>pics\\Ake_3.jpg</v>
      </c>
      <c r="N100">
        <f>VLOOKUP(J100,total_visual_stym!$A$1:$D$129,4,FALSE)</f>
        <v>209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107</v>
      </c>
      <c r="Z100" t="str">
        <f>IF(G100="экспл",VLOOKUP(J100,quest_экспл!$A$1:$N$129,12,FALSE),IF(G100="импл_",0,0))</f>
        <v>sound\\Pyatnistiy_li_on.wav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2174</v>
      </c>
      <c r="AD100" t="str">
        <f t="shared" ca="1" si="38"/>
        <v>pics\\dis7.jpg</v>
      </c>
      <c r="AE100" s="22" t="str">
        <f t="array" aca="1" ref="AE100" ca="1">IF(G100="экспл",INDEX(total_visual_stym!$C$146:$C$209,(RANK(total_visual_stym!E180,total_visual_stym!$E$146:$E$209))),0)</f>
        <v>pics\\dis7.jpg</v>
      </c>
      <c r="AF100" s="22" t="str">
        <f t="shared" si="39"/>
        <v/>
      </c>
      <c r="AI100" t="s">
        <v>110</v>
      </c>
      <c r="AO100">
        <f t="shared" ca="1" si="34"/>
        <v>0.41097356647387462</v>
      </c>
      <c r="AP100" t="str">
        <f t="shared" ca="1" si="35"/>
        <v>pics\\Peper_1.jpg</v>
      </c>
      <c r="AR100" t="str">
        <f t="shared" si="42"/>
        <v/>
      </c>
      <c r="AS100" t="str">
        <f t="shared" si="41"/>
        <v/>
      </c>
      <c r="AT100">
        <f t="shared" ca="1" si="30"/>
        <v>0.50057232298260901</v>
      </c>
      <c r="AU100" t="s">
        <v>697</v>
      </c>
      <c r="AV100" t="str">
        <f t="shared" ca="1" si="31"/>
        <v>sound\\Redkiy_plod.wav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_Пятнистый_ли_он?</v>
      </c>
      <c r="BA100" t="e">
        <f>VLOOKUP(Q100,audio_list_stym!$B$2:$BQ$299,68,FALSE)</f>
        <v>#N/A</v>
      </c>
      <c r="BB100" t="str">
        <f t="shared" si="32"/>
        <v>Вот_XXXXX._Пятнистый_ли_он?</v>
      </c>
      <c r="BD100" cm="1">
        <f t="array" aca="1" ref="BD100" ca="1">INDEX($L$98:$L$105,(RANK(AT4,$AT$2:$AT$9)))</f>
        <v>2076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VLOOKUP(B101,audio_list_stym!$A$3:$BP$18,48,FALSE)</f>
        <v>17</v>
      </c>
      <c r="F101" t="str">
        <f>VLOOKUP(E101,metki!$A$2:$B$9,2,FALSE)</f>
        <v>экспл_новые_без_названия</v>
      </c>
      <c r="G101" t="str">
        <f t="shared" si="27"/>
        <v>экспл</v>
      </c>
      <c r="H101" t="str">
        <f>VLOOKUP(B101,audio_list_stym!$A$3:$AJ$18,16,FALSE)</f>
        <v>Ake</v>
      </c>
      <c r="I101" t="s">
        <v>691</v>
      </c>
      <c r="J101" t="str">
        <f t="shared" si="28"/>
        <v>Ake_4</v>
      </c>
      <c r="L101">
        <f>VLOOKUP(J101,total_visual_stym!$A$2:$D$129,2,FALSE)</f>
        <v>2076</v>
      </c>
      <c r="M101" t="str">
        <f>VLOOKUP(J101,total_visual_stym!$A$2:$D$129,3,FALSE)</f>
        <v>pics\\Ake_4.jpg</v>
      </c>
      <c r="N101">
        <f>VLOOKUP(J101,total_visual_stym!$A$1:$D$129,4,FALSE)</f>
        <v>209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108</v>
      </c>
      <c r="Z101" t="str">
        <f>IF(G101="экспл",VLOOKUP(J101,quest_экспл!$A$1:$N$129,12,FALSE),IF(G101="импл_",0,0))</f>
        <v>sound\\On_s_kozhuroy.wav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2211</v>
      </c>
      <c r="AD101" t="str">
        <f t="shared" ca="1" si="38"/>
        <v>pics\\dis60.jpg</v>
      </c>
      <c r="AE101" s="22" t="str">
        <f t="array" aca="1" ref="AE101" ca="1">IF(G101="экспл",INDEX(total_visual_stym!$C$146:$C$209,(RANK(total_visual_stym!E181,total_visual_stym!$E$146:$E$209))),0)</f>
        <v>pics\\dis60.jpg</v>
      </c>
      <c r="AF101" s="22" t="str">
        <f t="shared" si="39"/>
        <v/>
      </c>
      <c r="AI101" t="s">
        <v>111</v>
      </c>
      <c r="AO101">
        <f t="shared" ca="1" si="34"/>
        <v>0.30738838283766423</v>
      </c>
      <c r="AP101" t="str">
        <f t="shared" ca="1" si="35"/>
        <v>pics\\Redis_2.jpg</v>
      </c>
      <c r="AR101" t="str">
        <f t="shared" si="42"/>
        <v/>
      </c>
      <c r="AS101" t="str">
        <f t="shared" si="41"/>
        <v/>
      </c>
      <c r="AT101">
        <f t="shared" ca="1" si="30"/>
        <v>0.2029568600931928</v>
      </c>
      <c r="AU101" t="s">
        <v>697</v>
      </c>
      <c r="AV101" t="str">
        <f t="shared" ca="1" si="31"/>
        <v>sound\\Redkiy_plod.wav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_Он_с_кожурой?</v>
      </c>
      <c r="BA101" t="e">
        <f>VLOOKUP(Q101,audio_list_stym!$B$2:$BQ$299,68,FALSE)</f>
        <v>#N/A</v>
      </c>
      <c r="BB101" t="str">
        <f t="shared" si="32"/>
        <v>Это_XXXXX._Он_с_кожурой?</v>
      </c>
      <c r="BD101" cm="1">
        <f t="array" aca="1" ref="BD101" ca="1">INDEX($L$98:$L$105,(RANK(AT5,$AT$2:$AT$9)))</f>
        <v>2075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VLOOKUP(B102,audio_list_stym!$A$3:$BP$18,48,FALSE)</f>
        <v>17</v>
      </c>
      <c r="F102" t="str">
        <f>VLOOKUP(E102,metki!$A$2:$B$9,2,FALSE)</f>
        <v>экспл_новые_без_названия</v>
      </c>
      <c r="G102" t="str">
        <f t="shared" si="27"/>
        <v>экспл</v>
      </c>
      <c r="H102" t="str">
        <f>VLOOKUP(B102,audio_list_stym!$A$3:$AJ$18,16,FALSE)</f>
        <v>Ake</v>
      </c>
      <c r="I102" t="s">
        <v>692</v>
      </c>
      <c r="J102" t="str">
        <f t="shared" si="28"/>
        <v>Ake_5</v>
      </c>
      <c r="L102">
        <f>VLOOKUP(J102,total_visual_stym!$A$2:$D$129,2,FALSE)</f>
        <v>2077</v>
      </c>
      <c r="M102" t="str">
        <f>VLOOKUP(J102,total_visual_stym!$A$2:$D$129,3,FALSE)</f>
        <v>pics\\Ake_5.jpg</v>
      </c>
      <c r="N102">
        <f>VLOOKUP(J102,total_visual_stym!$A$1:$D$129,4,FALSE)</f>
        <v>209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109</v>
      </c>
      <c r="Z102" t="str">
        <f>IF(G102="экспл",VLOOKUP(J102,quest_экспл!$A$1:$N$129,12,FALSE),IF(G102="импл_",0,0))</f>
        <v>sound\\Fioletoviy_li_on.wav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2188</v>
      </c>
      <c r="AD102" t="str">
        <f t="shared" ca="1" si="38"/>
        <v>pics\\dis3.jpg</v>
      </c>
      <c r="AE102" s="22" t="str">
        <f t="array" aca="1" ref="AE102" ca="1">IF(G102="экспл",INDEX(total_visual_stym!$C$146:$C$209,(RANK(total_visual_stym!E182,total_visual_stym!$E$146:$E$209))),0)</f>
        <v>pics\\dis3.jpg</v>
      </c>
      <c r="AF102" s="22" t="str">
        <f t="shared" si="39"/>
        <v/>
      </c>
      <c r="AI102" t="s">
        <v>112</v>
      </c>
      <c r="AO102">
        <f t="shared" ca="1" si="34"/>
        <v>0.77211800412488429</v>
      </c>
      <c r="AP102" t="str">
        <f t="shared" ca="1" si="35"/>
        <v>pics\\Goroh_4.jpg</v>
      </c>
      <c r="AR102" t="str">
        <f t="shared" si="42"/>
        <v/>
      </c>
      <c r="AS102" t="str">
        <f t="shared" si="41"/>
        <v/>
      </c>
      <c r="AT102">
        <f t="shared" ca="1" si="30"/>
        <v>0.53249850778427144</v>
      </c>
      <c r="AU102" t="s">
        <v>697</v>
      </c>
      <c r="AV102" t="str">
        <f t="shared" ca="1" si="31"/>
        <v>sound\\Noviy_plod.wav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_Синий_ли_он?</v>
      </c>
      <c r="BA102" t="e">
        <f>VLOOKUP(Q102,audio_list_stym!$B$2:$BQ$299,68,FALSE)</f>
        <v>#N/A</v>
      </c>
      <c r="BB102" t="str">
        <f t="shared" si="32"/>
        <v>На_картинке_XXXXX._Синий_ли_он?</v>
      </c>
      <c r="BD102" cm="1">
        <f t="array" aca="1" ref="BD102" ca="1">INDEX($L$98:$L$105,(RANK(AT6,$AT$2:$AT$9)))</f>
        <v>2079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VLOOKUP(B103,audio_list_stym!$A$3:$BP$18,48,FALSE)</f>
        <v>17</v>
      </c>
      <c r="F103" t="str">
        <f>VLOOKUP(E103,metki!$A$2:$B$9,2,FALSE)</f>
        <v>экспл_новые_без_названия</v>
      </c>
      <c r="G103" t="str">
        <f t="shared" si="27"/>
        <v>экспл</v>
      </c>
      <c r="H103" t="str">
        <f>VLOOKUP(B103,audio_list_stym!$A$3:$AJ$18,16,FALSE)</f>
        <v>Ake</v>
      </c>
      <c r="I103" t="s">
        <v>693</v>
      </c>
      <c r="J103" t="str">
        <f t="shared" si="28"/>
        <v>Ake_6</v>
      </c>
      <c r="L103">
        <f>VLOOKUP(J103,total_visual_stym!$A$2:$D$129,2,FALSE)</f>
        <v>2078</v>
      </c>
      <c r="M103" t="str">
        <f>VLOOKUP(J103,total_visual_stym!$A$2:$D$129,3,FALSE)</f>
        <v>pics\\Ake_6.jpg</v>
      </c>
      <c r="N103">
        <f>VLOOKUP(J103,total_visual_stym!$A$1:$D$129,4,FALSE)</f>
        <v>209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110</v>
      </c>
      <c r="Z103" t="str">
        <f>IF(G103="экспл",VLOOKUP(J103,quest_экспл!$A$1:$N$129,12,FALSE),IF(G103="импл_",0,0))</f>
        <v>sound\\On_s_dolkami.wav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2202</v>
      </c>
      <c r="AD103" t="str">
        <f t="shared" ca="1" si="38"/>
        <v>pics\\dis47.jpg</v>
      </c>
      <c r="AE103" s="22" t="str">
        <f t="array" aca="1" ref="AE103" ca="1">IF(G103="экспл",INDEX(total_visual_stym!$C$146:$C$209,(RANK(total_visual_stym!E183,total_visual_stym!$E$146:$E$209))),0)</f>
        <v>pics\\dis47.jpg</v>
      </c>
      <c r="AF103" s="22" t="str">
        <f t="shared" si="39"/>
        <v/>
      </c>
      <c r="AI103" t="s">
        <v>113</v>
      </c>
      <c r="AO103">
        <f t="shared" ca="1" si="34"/>
        <v>0.83125558808380695</v>
      </c>
      <c r="AP103" t="str">
        <f t="shared" ca="1" si="35"/>
        <v>pics\\Finik_7.jpg</v>
      </c>
      <c r="AR103" t="str">
        <f t="shared" si="42"/>
        <v/>
      </c>
      <c r="AS103" t="str">
        <f t="shared" si="41"/>
        <v/>
      </c>
      <c r="AT103">
        <f t="shared" ca="1" si="30"/>
        <v>0.98085530116851216</v>
      </c>
      <c r="AU103" t="s">
        <v>697</v>
      </c>
      <c r="AV103" t="str">
        <f t="shared" ca="1" si="31"/>
        <v>sound\\Noviy_plod.wav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_Он_с_дольками?</v>
      </c>
      <c r="BA103" t="e">
        <f>VLOOKUP(Q103,audio_list_stym!$B$2:$BQ$299,68,FALSE)</f>
        <v>#N/A</v>
      </c>
      <c r="BB103" t="str">
        <f t="shared" si="32"/>
        <v>На_мониторе_XXXXX._Он_с_дольками?</v>
      </c>
      <c r="BD103" cm="1">
        <f t="array" aca="1" ref="BD103" ca="1">INDEX($L$98:$L$105,(RANK(AT7,$AT$2:$AT$9)))</f>
        <v>2074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VLOOKUP(B104,audio_list_stym!$A$3:$BP$18,48,FALSE)</f>
        <v>17</v>
      </c>
      <c r="F104" t="str">
        <f>VLOOKUP(E104,metki!$A$2:$B$9,2,FALSE)</f>
        <v>экспл_новые_без_названия</v>
      </c>
      <c r="G104" t="str">
        <f t="shared" si="27"/>
        <v>экспл</v>
      </c>
      <c r="H104" t="str">
        <f>VLOOKUP(B104,audio_list_stym!$A$3:$AJ$18,16,FALSE)</f>
        <v>Ake</v>
      </c>
      <c r="I104" t="s">
        <v>694</v>
      </c>
      <c r="J104" t="str">
        <f t="shared" si="28"/>
        <v>Ake_7</v>
      </c>
      <c r="L104">
        <f>VLOOKUP(J104,total_visual_stym!$A$2:$D$129,2,FALSE)</f>
        <v>2079</v>
      </c>
      <c r="M104" t="str">
        <f>VLOOKUP(J104,total_visual_stym!$A$2:$D$129,3,FALSE)</f>
        <v>pics\\Ake_7.jpg</v>
      </c>
      <c r="N104">
        <f>VLOOKUP(J104,total_visual_stym!$A$1:$D$129,4,FALSE)</f>
        <v>209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111</v>
      </c>
      <c r="Z104" t="str">
        <f>IF(G104="экспл",VLOOKUP(J104,quest_экспл!$A$1:$N$129,12,FALSE),IF(G104="импл_",0,0))</f>
        <v>sound\\On_visushenniy.wav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2196</v>
      </c>
      <c r="AD104" t="str">
        <f t="shared" ca="1" si="38"/>
        <v>pics\\dis40.jpg</v>
      </c>
      <c r="AE104" s="22" t="str">
        <f t="array" aca="1" ref="AE104" ca="1">IF(G104="экспл",INDEX(total_visual_stym!$C$146:$C$209,(RANK(total_visual_stym!E184,total_visual_stym!$E$146:$E$209))),0)</f>
        <v>pics\\dis40.jpg</v>
      </c>
      <c r="AF104" s="22" t="str">
        <f t="shared" si="39"/>
        <v/>
      </c>
      <c r="AI104" t="s">
        <v>114</v>
      </c>
      <c r="AO104">
        <f t="shared" ca="1" si="34"/>
        <v>0.79334761450221958</v>
      </c>
      <c r="AP104" t="str">
        <f t="shared" ca="1" si="35"/>
        <v>pics\\Goroh_3.jpg</v>
      </c>
      <c r="AR104" t="str">
        <f t="shared" si="42"/>
        <v/>
      </c>
      <c r="AS104" t="str">
        <f t="shared" si="41"/>
        <v/>
      </c>
      <c r="AT104">
        <f t="shared" ca="1" si="30"/>
        <v>0.90964263076237961</v>
      </c>
      <c r="AU104" t="s">
        <v>697</v>
      </c>
      <c r="AV104" t="str">
        <f t="shared" ca="1" si="31"/>
        <v>sound\\Noviy_plod.wav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_Он_высушенный?</v>
      </c>
      <c r="BA104" t="e">
        <f>VLOOKUP(Q104,audio_list_stym!$B$2:$BQ$299,68,FALSE)</f>
        <v>#N/A</v>
      </c>
      <c r="BB104" t="str">
        <f t="shared" si="32"/>
        <v>Перед_Вами_XXXXX._Он_высушенный?</v>
      </c>
      <c r="BD104" cm="1">
        <f t="array" aca="1" ref="BD104" ca="1">INDEX($L$98:$L$105,(RANK(AT8,$AT$2:$AT$9)))</f>
        <v>2077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VLOOKUP(B105,audio_list_stym!$A$3:$BP$18,48,FALSE)</f>
        <v>17</v>
      </c>
      <c r="F105" t="str">
        <f>VLOOKUP(E105,metki!$A$2:$B$9,2,FALSE)</f>
        <v>экспл_новые_без_названия</v>
      </c>
      <c r="G105" t="str">
        <f t="shared" si="27"/>
        <v>экспл</v>
      </c>
      <c r="H105" t="str">
        <f>VLOOKUP(B105,audio_list_stym!$A$3:$AJ$18,16,FALSE)</f>
        <v>Ake</v>
      </c>
      <c r="I105" t="s">
        <v>695</v>
      </c>
      <c r="J105" t="str">
        <f t="shared" si="28"/>
        <v>Ake_8</v>
      </c>
      <c r="L105">
        <f>VLOOKUP(J105,total_visual_stym!$A$2:$D$129,2,FALSE)</f>
        <v>2080</v>
      </c>
      <c r="M105" t="str">
        <f>VLOOKUP(J105,total_visual_stym!$A$2:$D$129,3,FALSE)</f>
        <v>pics\\Ake_8.jpg</v>
      </c>
      <c r="N105">
        <f>VLOOKUP(J105,total_visual_stym!$A$1:$D$129,4,FALSE)</f>
        <v>209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112</v>
      </c>
      <c r="Z105" t="str">
        <f>IF(G105="экспл",VLOOKUP(J105,quest_экспл!$A$1:$N$129,12,FALSE),IF(G105="импл_",0,0))</f>
        <v>sound\\Myatiy_li_on.wav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2216</v>
      </c>
      <c r="AD105" t="str">
        <f t="shared" ca="1" si="38"/>
        <v>pics\\dis59.jpg</v>
      </c>
      <c r="AE105" s="22" t="str">
        <f t="array" aca="1" ref="AE105" ca="1">IF(G105="экспл",INDEX(total_visual_stym!$C$146:$C$209,(RANK(total_visual_stym!E185,total_visual_stym!$E$146:$E$209))),0)</f>
        <v>pics\\dis59.jpg</v>
      </c>
      <c r="AF105" s="22" t="str">
        <f t="shared" si="39"/>
        <v/>
      </c>
      <c r="AI105" t="s">
        <v>115</v>
      </c>
      <c r="AO105">
        <f t="shared" ca="1" si="34"/>
        <v>7.5480953698592645E-2</v>
      </c>
      <c r="AP105" t="str">
        <f t="shared" ca="1" si="35"/>
        <v>pics\\Tomat_3.jpg</v>
      </c>
      <c r="AR105" t="str">
        <f t="shared" si="42"/>
        <v/>
      </c>
      <c r="AS105" t="str">
        <f t="shared" si="41"/>
        <v/>
      </c>
      <c r="AT105">
        <f t="shared" ca="1" si="30"/>
        <v>0.1816348089593055</v>
      </c>
      <c r="AU105" t="s">
        <v>697</v>
      </c>
      <c r="AV105" t="str">
        <f t="shared" ca="1" si="31"/>
        <v>sound\\Redkiy_plod.wav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_Мятый_ли_он?</v>
      </c>
      <c r="BA105" t="e">
        <f>VLOOKUP(Q105,audio_list_stym!$B$2:$BQ$299,68,FALSE)</f>
        <v>#N/A</v>
      </c>
      <c r="BB105" t="str">
        <f t="shared" si="32"/>
        <v>Вы_видите_XXXXX._Мятый_ли_он?</v>
      </c>
      <c r="BD105" cm="1">
        <f t="array" aca="1" ref="BD105" ca="1">INDEX($L$98:$L$105,(RANK(AT9,$AT$2:$AT$9)))</f>
        <v>2078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VLOOKUP(B106,audio_list_stym!$A$3:$BP$18,48,FALSE)</f>
        <v>14</v>
      </c>
      <c r="F106" t="str">
        <f>VLOOKUP(E106,metki!$A$2:$B$9,2,FALSE)</f>
        <v>импл_новые_с_названием</v>
      </c>
      <c r="G106" t="str">
        <f t="shared" si="27"/>
        <v>импл_</v>
      </c>
      <c r="H106" t="str">
        <f>VLOOKUP(B106,audio_list_stym!$A$3:$AJ$18,16,FALSE)</f>
        <v>Finger</v>
      </c>
      <c r="I106" t="s">
        <v>688</v>
      </c>
      <c r="J106" t="str">
        <f t="shared" si="28"/>
        <v>Finger_1</v>
      </c>
      <c r="L106">
        <f>VLOOKUP(J106,total_visual_stym!$A$2:$D$129,2,FALSE)</f>
        <v>2081</v>
      </c>
      <c r="M106" t="str">
        <f>VLOOKUP(J106,total_visual_stym!$A$2:$D$129,3,FALSE)</f>
        <v>pics\\Finger_1.jpg</v>
      </c>
      <c r="N106">
        <f>VLOOKUP(J106,total_visual_stym!$A$1:$D$129,4,FALSE)</f>
        <v>210</v>
      </c>
      <c r="P106">
        <f>IF(G106="экспл",0,IF(G106="импл_",VLOOKUP(J106,quest_импл!$A$1:$J$129,7,FALSE),0))</f>
        <v>241</v>
      </c>
      <c r="Q106" t="str">
        <f>IF(G106="экспл",0,IF(G106="импл_",VLOOKUP(J106,quest_импл!$A$1:$J$129,8,FALSE),0))</f>
        <v>sound\\Vityanut_li.wav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2025</v>
      </c>
      <c r="AD106" t="str">
        <f t="shared" ca="1" si="38"/>
        <v>pics\\Kokos_1.jpg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39"/>
        <v>pics\\Kokos_1.jpg</v>
      </c>
      <c r="AI106" t="s">
        <v>116</v>
      </c>
      <c r="AO106">
        <f t="shared" ca="1" si="34"/>
        <v>0.67385837298303697</v>
      </c>
      <c r="AP106" t="str">
        <f t="shared" ca="1" si="35"/>
        <v>pics\\Kokos_1.jpg</v>
      </c>
      <c r="AR106" t="str">
        <f t="shared" si="42"/>
        <v/>
      </c>
      <c r="AS106" t="str">
        <f t="shared" ca="1" si="41"/>
        <v>pics\\Kokos_1.jpg</v>
      </c>
      <c r="AT106">
        <f t="shared" ca="1" si="30"/>
        <v>0.2668264288661899</v>
      </c>
      <c r="AU106" t="s">
        <v>697</v>
      </c>
      <c r="AV106" t="str">
        <f t="shared" ca="1" si="31"/>
        <v>sound\\Redkiy_plod.wav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_Вытянут_ли_</v>
      </c>
      <c r="BB106" t="str">
        <f t="shared" si="32"/>
        <v>_Вытянут_ли_ГОНИК?</v>
      </c>
      <c r="BC106">
        <f>A106</f>
        <v>1214</v>
      </c>
      <c r="BD106" cm="1">
        <f t="array" aca="1" ref="BD106" ca="1">INDEX($L$106:$L$113,(RANK(AT2,$AT$2:$AT$9)))</f>
        <v>2081</v>
      </c>
      <c r="BE106" cm="1">
        <f t="array" aca="1" ref="BE106" ca="1">INDEX(BD66:BD81,(RANK(AT7,$AT$2:$AT$17)))</f>
        <v>2134</v>
      </c>
      <c r="BF106" cm="1">
        <f t="array" aca="1" ref="BF106" ca="1">INDEX(BD90:BD105,(RANK(AT7,$AT$2:$AT$17)))</f>
        <v>2067</v>
      </c>
      <c r="BG106" cm="1">
        <f t="array" aca="1" ref="BG106" ca="1">INDEX(BD114:BD129,(RANK(AT7,$AT$2:$AT$9)))</f>
        <v>2096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VLOOKUP(B107,audio_list_stym!$A$3:$BP$18,48,FALSE)</f>
        <v>14</v>
      </c>
      <c r="F107" t="str">
        <f>VLOOKUP(E107,metki!$A$2:$B$9,2,FALSE)</f>
        <v>импл_новые_с_названием</v>
      </c>
      <c r="G107" t="str">
        <f t="shared" si="27"/>
        <v>импл_</v>
      </c>
      <c r="H107" t="str">
        <f>VLOOKUP(B107,audio_list_stym!$A$3:$AJ$18,16,FALSE)</f>
        <v>Finger</v>
      </c>
      <c r="I107" t="s">
        <v>689</v>
      </c>
      <c r="J107" t="str">
        <f t="shared" si="28"/>
        <v>Finger_2</v>
      </c>
      <c r="L107">
        <f>VLOOKUP(J107,total_visual_stym!$A$2:$D$129,2,FALSE)</f>
        <v>2082</v>
      </c>
      <c r="M107" t="str">
        <f>VLOOKUP(J107,total_visual_stym!$A$2:$D$129,3,FALSE)</f>
        <v>pics\\Finger_2.jpg</v>
      </c>
      <c r="N107">
        <f>VLOOKUP(J107,total_visual_stym!$A$1:$D$129,4,FALSE)</f>
        <v>210</v>
      </c>
      <c r="P107">
        <f>IF(G107="экспл",0,IF(G107="импл_",VLOOKUP(J107,quest_импл!$A$1:$J$129,7,FALSE),0))</f>
        <v>242</v>
      </c>
      <c r="Q107" t="str">
        <f>IF(G107="экспл",0,IF(G107="импл_",VLOOKUP(J107,quest_импл!$A$1:$J$129,8,FALSE),0))</f>
        <v>sound\\Nadloman_li.wav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2003</v>
      </c>
      <c r="AD107" t="str">
        <f t="shared" ca="1" si="38"/>
        <v>pics\\Banan_3.jpg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39"/>
        <v>pics\\Banan_3.jpg</v>
      </c>
      <c r="AI107" t="s">
        <v>117</v>
      </c>
      <c r="AO107">
        <f t="shared" ca="1" si="34"/>
        <v>0.96150002550866687</v>
      </c>
      <c r="AP107" t="str">
        <f t="shared" ca="1" si="35"/>
        <v>pics\\Banan_3.jpg</v>
      </c>
      <c r="AR107" t="str">
        <f t="shared" si="42"/>
        <v/>
      </c>
      <c r="AS107" t="str">
        <f t="shared" ca="1" si="41"/>
        <v>pics\\Banan_3.jpg</v>
      </c>
      <c r="AT107">
        <f t="shared" ca="1" si="30"/>
        <v>0.8567182529985885</v>
      </c>
      <c r="AU107" t="s">
        <v>697</v>
      </c>
      <c r="AV107" t="str">
        <f t="shared" ca="1" si="31"/>
        <v>sound\\Noviy_plod.wav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_Надломан_ли_</v>
      </c>
      <c r="BB107" t="str">
        <f t="shared" si="32"/>
        <v>_Надломан_ли_ГОНИК?</v>
      </c>
      <c r="BD107" cm="1">
        <f t="array" aca="1" ref="BD107" ca="1">INDEX($L$106:$L$113,(RANK(AT3,$AT$2:$AT$9)))</f>
        <v>2088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VLOOKUP(B108,audio_list_stym!$A$3:$BP$18,48,FALSE)</f>
        <v>14</v>
      </c>
      <c r="F108" t="str">
        <f>VLOOKUP(E108,metki!$A$2:$B$9,2,FALSE)</f>
        <v>импл_новые_с_названием</v>
      </c>
      <c r="G108" t="str">
        <f t="shared" si="27"/>
        <v>импл_</v>
      </c>
      <c r="H108" t="str">
        <f>VLOOKUP(B108,audio_list_stym!$A$3:$AJ$18,16,FALSE)</f>
        <v>Finger</v>
      </c>
      <c r="I108" t="s">
        <v>690</v>
      </c>
      <c r="J108" t="str">
        <f t="shared" si="28"/>
        <v>Finger_3</v>
      </c>
      <c r="L108">
        <f>VLOOKUP(J108,total_visual_stym!$A$2:$D$129,2,FALSE)</f>
        <v>2083</v>
      </c>
      <c r="M108" t="str">
        <f>VLOOKUP(J108,total_visual_stym!$A$2:$D$129,3,FALSE)</f>
        <v>pics\\Finger_3.jpg</v>
      </c>
      <c r="N108">
        <f>VLOOKUP(J108,total_visual_stym!$A$1:$D$129,4,FALSE)</f>
        <v>210</v>
      </c>
      <c r="P108">
        <f>IF(G108="экспл",0,IF(G108="импл_",VLOOKUP(J108,quest_импл!$A$1:$J$129,7,FALSE),0))</f>
        <v>243</v>
      </c>
      <c r="Q108" t="str">
        <f>IF(G108="экспл",0,IF(G108="импл_",VLOOKUP(J108,quest_импл!$A$1:$J$129,8,FALSE),0))</f>
        <v>sound\\Volnistiy_li.wav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2023</v>
      </c>
      <c r="AD108" t="str">
        <f t="shared" ca="1" si="38"/>
        <v>pics\\Goroh_7.jpg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39"/>
        <v>pics\\Goroh_7.jpg</v>
      </c>
      <c r="AI108" t="s">
        <v>118</v>
      </c>
      <c r="AO108">
        <f t="shared" ca="1" si="34"/>
        <v>0.69876100145377573</v>
      </c>
      <c r="AP108" t="str">
        <f t="shared" ca="1" si="35"/>
        <v>pics\\Goroh_7.jpg</v>
      </c>
      <c r="AR108" t="str">
        <f t="shared" si="42"/>
        <v/>
      </c>
      <c r="AS108" t="str">
        <f t="shared" ca="1" si="41"/>
        <v>pics\\Goroh_7.jpg</v>
      </c>
      <c r="AT108">
        <f t="shared" ca="1" si="30"/>
        <v>0.15437663391187395</v>
      </c>
      <c r="AU108" t="s">
        <v>697</v>
      </c>
      <c r="AV108" t="str">
        <f t="shared" ca="1" si="31"/>
        <v>sound\\Redkiy_plod.wav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_Волнистый_ли_</v>
      </c>
      <c r="BB108" t="str">
        <f t="shared" si="32"/>
        <v>_Волнистый_ли_ГОНИК?</v>
      </c>
      <c r="BD108" cm="1">
        <f t="array" aca="1" ref="BD108" ca="1">INDEX($L$106:$L$113,(RANK(AT4,$AT$2:$AT$9)))</f>
        <v>2084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VLOOKUP(B109,audio_list_stym!$A$3:$BP$18,48,FALSE)</f>
        <v>14</v>
      </c>
      <c r="F109" t="str">
        <f>VLOOKUP(E109,metki!$A$2:$B$9,2,FALSE)</f>
        <v>импл_новые_с_названием</v>
      </c>
      <c r="G109" t="str">
        <f t="shared" si="27"/>
        <v>импл_</v>
      </c>
      <c r="H109" t="str">
        <f>VLOOKUP(B109,audio_list_stym!$A$3:$AJ$18,16,FALSE)</f>
        <v>Finger</v>
      </c>
      <c r="I109" t="s">
        <v>691</v>
      </c>
      <c r="J109" t="str">
        <f t="shared" si="28"/>
        <v>Finger_4</v>
      </c>
      <c r="L109">
        <f>VLOOKUP(J109,total_visual_stym!$A$2:$D$129,2,FALSE)</f>
        <v>2084</v>
      </c>
      <c r="M109" t="str">
        <f>VLOOKUP(J109,total_visual_stym!$A$2:$D$129,3,FALSE)</f>
        <v>pics\\Finger_4.jpg</v>
      </c>
      <c r="N109">
        <f>VLOOKUP(J109,total_visual_stym!$A$1:$D$129,4,FALSE)</f>
        <v>210</v>
      </c>
      <c r="P109">
        <f>IF(G109="экспл",0,IF(G109="импл_",VLOOKUP(J109,quest_импл!$A$1:$J$129,7,FALSE),0))</f>
        <v>244</v>
      </c>
      <c r="Q109" t="str">
        <f>IF(G109="экспл",0,IF(G109="импл_",VLOOKUP(J109,quest_импл!$A$1:$J$129,8,FALSE),0))</f>
        <v>sound\\Buriy_li.wav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2028</v>
      </c>
      <c r="AD109" t="str">
        <f t="shared" ca="1" si="38"/>
        <v>pics\\Kokos_4.jpg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39"/>
        <v>pics\\Kokos_4.jpg</v>
      </c>
      <c r="AI109" t="s">
        <v>119</v>
      </c>
      <c r="AO109">
        <f t="shared" ca="1" si="34"/>
        <v>0.63265527903132324</v>
      </c>
      <c r="AP109" t="str">
        <f t="shared" ca="1" si="35"/>
        <v>pics\\Kokos_4.jpg</v>
      </c>
      <c r="AR109" t="str">
        <f t="shared" si="42"/>
        <v/>
      </c>
      <c r="AS109" t="str">
        <f t="shared" ca="1" si="41"/>
        <v>pics\\Kokos_4.jpg</v>
      </c>
      <c r="AT109">
        <f t="shared" ca="1" si="30"/>
        <v>0.77389456254127775</v>
      </c>
      <c r="AU109" t="s">
        <v>697</v>
      </c>
      <c r="AV109" t="str">
        <f t="shared" ca="1" si="31"/>
        <v>sound\\Noviy_plod.wav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_Бурый_ли_</v>
      </c>
      <c r="BB109" t="str">
        <f t="shared" si="32"/>
        <v>_Бурый_ли_ГОНИК?</v>
      </c>
      <c r="BD109" cm="1">
        <f t="array" aca="1" ref="BD109" ca="1">INDEX($L$106:$L$113,(RANK(AT5,$AT$2:$AT$9)))</f>
        <v>2083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VLOOKUP(B110,audio_list_stym!$A$3:$BP$18,48,FALSE)</f>
        <v>14</v>
      </c>
      <c r="F110" t="str">
        <f>VLOOKUP(E110,metki!$A$2:$B$9,2,FALSE)</f>
        <v>импл_новые_с_названием</v>
      </c>
      <c r="G110" t="str">
        <f t="shared" si="27"/>
        <v>импл_</v>
      </c>
      <c r="H110" t="str">
        <f>VLOOKUP(B110,audio_list_stym!$A$3:$AJ$18,16,FALSE)</f>
        <v>Finger</v>
      </c>
      <c r="I110" t="s">
        <v>692</v>
      </c>
      <c r="J110" t="str">
        <f t="shared" si="28"/>
        <v>Finger_5</v>
      </c>
      <c r="L110">
        <f>VLOOKUP(J110,total_visual_stym!$A$2:$D$129,2,FALSE)</f>
        <v>2085</v>
      </c>
      <c r="M110" t="str">
        <f>VLOOKUP(J110,total_visual_stym!$A$2:$D$129,3,FALSE)</f>
        <v>pics\\Finger_5.jpg</v>
      </c>
      <c r="N110">
        <f>VLOOKUP(J110,total_visual_stym!$A$1:$D$129,4,FALSE)</f>
        <v>210</v>
      </c>
      <c r="P110">
        <f>IF(G110="экспл",0,IF(G110="импл_",VLOOKUP(J110,quest_импл!$A$1:$J$129,7,FALSE),0))</f>
        <v>245</v>
      </c>
      <c r="Q110" t="str">
        <f>IF(G110="экспл",0,IF(G110="импл_",VLOOKUP(J110,quest_импл!$A$1:$J$129,8,FALSE),0))</f>
        <v>sound\\Vizhatiy_li.wav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2053</v>
      </c>
      <c r="AD110" t="str">
        <f t="shared" ca="1" si="38"/>
        <v>pics\\Redis_5.jpg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39"/>
        <v>pics\\Redis_5.jpg</v>
      </c>
      <c r="AI110" t="s">
        <v>120</v>
      </c>
      <c r="AO110">
        <f t="shared" ca="1" si="34"/>
        <v>0.23792643519928036</v>
      </c>
      <c r="AP110" t="str">
        <f t="shared" ca="1" si="35"/>
        <v>pics\\Redis_5.jpg</v>
      </c>
      <c r="AR110" t="str">
        <f t="shared" si="42"/>
        <v/>
      </c>
      <c r="AS110" t="str">
        <f t="shared" ca="1" si="41"/>
        <v>pics\\Redis_5.jpg</v>
      </c>
      <c r="AT110">
        <f t="shared" ca="1" si="30"/>
        <v>0.52203876589385079</v>
      </c>
      <c r="AU110" t="s">
        <v>697</v>
      </c>
      <c r="AV110" t="str">
        <f t="shared" ca="1" si="31"/>
        <v>sound\\Redkiy_plod.wav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_Выжатый_ли_</v>
      </c>
      <c r="BB110" t="str">
        <f t="shared" si="32"/>
        <v>_Выжатый_ли_ГОНИК?</v>
      </c>
      <c r="BD110" cm="1">
        <f t="array" aca="1" ref="BD110" ca="1">INDEX($L$106:$L$113,(RANK(AT6,$AT$2:$AT$9)))</f>
        <v>2087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VLOOKUP(B111,audio_list_stym!$A$3:$BP$18,48,FALSE)</f>
        <v>14</v>
      </c>
      <c r="F111" t="str">
        <f>VLOOKUP(E111,metki!$A$2:$B$9,2,FALSE)</f>
        <v>импл_новые_с_названием</v>
      </c>
      <c r="G111" t="str">
        <f t="shared" si="27"/>
        <v>импл_</v>
      </c>
      <c r="H111" t="str">
        <f>VLOOKUP(B111,audio_list_stym!$A$3:$AJ$18,16,FALSE)</f>
        <v>Finger</v>
      </c>
      <c r="I111" t="s">
        <v>693</v>
      </c>
      <c r="J111" t="str">
        <f t="shared" si="28"/>
        <v>Finger_6</v>
      </c>
      <c r="L111">
        <f>VLOOKUP(J111,total_visual_stym!$A$2:$D$129,2,FALSE)</f>
        <v>2086</v>
      </c>
      <c r="M111" t="str">
        <f>VLOOKUP(J111,total_visual_stym!$A$2:$D$129,3,FALSE)</f>
        <v>pics\\Finger_6.jpg</v>
      </c>
      <c r="N111">
        <f>VLOOKUP(J111,total_visual_stym!$A$1:$D$129,4,FALSE)</f>
        <v>210</v>
      </c>
      <c r="P111">
        <f>IF(G111="экспл",0,IF(G111="импл_",VLOOKUP(J111,quest_импл!$A$1:$J$129,7,FALSE),0))</f>
        <v>246</v>
      </c>
      <c r="Q111" t="str">
        <f>IF(G111="экспл",0,IF(G111="импл_",VLOOKUP(J111,quest_импл!$A$1:$J$129,8,FALSE),0))</f>
        <v>sound\\Obemniy_li.wav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да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2049</v>
      </c>
      <c r="AD111" t="str">
        <f t="shared" ca="1" si="38"/>
        <v>pics\\Redis_1.jpg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39"/>
        <v>pics\\Redis_1.jpg</v>
      </c>
      <c r="AI111" t="s">
        <v>121</v>
      </c>
      <c r="AO111">
        <f t="shared" ca="1" si="34"/>
        <v>0.30753976608119216</v>
      </c>
      <c r="AP111" t="str">
        <f t="shared" ca="1" si="35"/>
        <v>pics\\Redis_1.jpg</v>
      </c>
      <c r="AR111" t="str">
        <f t="shared" si="42"/>
        <v/>
      </c>
      <c r="AS111" t="str">
        <f t="shared" ca="1" si="41"/>
        <v>pics\\Redis_1.jpg</v>
      </c>
      <c r="AT111">
        <f t="shared" ca="1" si="30"/>
        <v>0.14688911327533749</v>
      </c>
      <c r="AU111" t="s">
        <v>697</v>
      </c>
      <c r="AV111" t="str">
        <f t="shared" ca="1" si="31"/>
        <v>sound\\Redkiy_plod.wav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_Объемный_ли_</v>
      </c>
      <c r="BB111" t="str">
        <f t="shared" si="32"/>
        <v>_Объемный_ли_ГОНИК?</v>
      </c>
      <c r="BD111" cm="1">
        <f t="array" aca="1" ref="BD111" ca="1">INDEX($L$106:$L$113,(RANK(AT7,$AT$2:$AT$9)))</f>
        <v>2082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VLOOKUP(B112,audio_list_stym!$A$3:$BP$18,48,FALSE)</f>
        <v>14</v>
      </c>
      <c r="F112" t="str">
        <f>VLOOKUP(E112,metki!$A$2:$B$9,2,FALSE)</f>
        <v>импл_новые_с_названием</v>
      </c>
      <c r="G112" t="str">
        <f t="shared" si="27"/>
        <v>импл_</v>
      </c>
      <c r="H112" t="str">
        <f>VLOOKUP(B112,audio_list_stym!$A$3:$AJ$18,16,FALSE)</f>
        <v>Finger</v>
      </c>
      <c r="I112" t="s">
        <v>694</v>
      </c>
      <c r="J112" t="str">
        <f t="shared" si="28"/>
        <v>Finger_7</v>
      </c>
      <c r="L112">
        <f>VLOOKUP(J112,total_visual_stym!$A$2:$D$129,2,FALSE)</f>
        <v>2087</v>
      </c>
      <c r="M112" t="str">
        <f>VLOOKUP(J112,total_visual_stym!$A$2:$D$129,3,FALSE)</f>
        <v>pics\\Finger_7.jpg</v>
      </c>
      <c r="N112">
        <f>VLOOKUP(J112,total_visual_stym!$A$1:$D$129,4,FALSE)</f>
        <v>210</v>
      </c>
      <c r="P112">
        <f>IF(G112="экспл",0,IF(G112="импл_",VLOOKUP(J112,quest_импл!$A$1:$J$129,7,FALSE),0))</f>
        <v>247</v>
      </c>
      <c r="Q112" t="str">
        <f>IF(G112="экспл",0,IF(G112="импл_",VLOOKUP(J112,quest_импл!$A$1:$J$129,8,FALSE),0))</f>
        <v>sound\\Pustoy_li.wav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2045</v>
      </c>
      <c r="AD112" t="str">
        <f t="shared" ca="1" si="38"/>
        <v>pics\\Peper_5.jpg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39"/>
        <v>pics\\Peper_5.jpg</v>
      </c>
      <c r="AI112" t="s">
        <v>122</v>
      </c>
      <c r="AO112">
        <f t="shared" ca="1" si="34"/>
        <v>0.34147828727425433</v>
      </c>
      <c r="AP112" t="str">
        <f t="shared" ca="1" si="35"/>
        <v>pics\\Peper_5.jpg</v>
      </c>
      <c r="AR112" t="str">
        <f t="shared" si="42"/>
        <v/>
      </c>
      <c r="AS112" t="str">
        <f t="shared" ca="1" si="41"/>
        <v>pics\\Peper_5.jpg</v>
      </c>
      <c r="AT112">
        <f t="shared" ca="1" si="30"/>
        <v>0.41476323021129236</v>
      </c>
      <c r="AU112" t="s">
        <v>697</v>
      </c>
      <c r="AV112" t="str">
        <f t="shared" ca="1" si="31"/>
        <v>sound\\Redkiy_plod.wav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_Пустой_ли_</v>
      </c>
      <c r="BB112" t="str">
        <f t="shared" si="32"/>
        <v>_Пустой_ли_ГОНИК?</v>
      </c>
      <c r="BD112" cm="1">
        <f t="array" aca="1" ref="BD112" ca="1">INDEX($L$106:$L$113,(RANK(AT8,$AT$2:$AT$9)))</f>
        <v>2085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VLOOKUP(B113,audio_list_stym!$A$3:$BP$18,48,FALSE)</f>
        <v>14</v>
      </c>
      <c r="F113" t="str">
        <f>VLOOKUP(E113,metki!$A$2:$B$9,2,FALSE)</f>
        <v>импл_новые_с_названием</v>
      </c>
      <c r="G113" t="str">
        <f t="shared" si="27"/>
        <v>импл_</v>
      </c>
      <c r="H113" t="str">
        <f>VLOOKUP(B113,audio_list_stym!$A$3:$AJ$18,16,FALSE)</f>
        <v>Finger</v>
      </c>
      <c r="I113" t="s">
        <v>695</v>
      </c>
      <c r="J113" t="str">
        <f t="shared" si="28"/>
        <v>Finger_8</v>
      </c>
      <c r="L113">
        <f>VLOOKUP(J113,total_visual_stym!$A$2:$D$129,2,FALSE)</f>
        <v>2088</v>
      </c>
      <c r="M113" t="str">
        <f>VLOOKUP(J113,total_visual_stym!$A$2:$D$129,3,FALSE)</f>
        <v>pics\\Finger_8.jpg</v>
      </c>
      <c r="N113">
        <f>VLOOKUP(J113,total_visual_stym!$A$1:$D$129,4,FALSE)</f>
        <v>210</v>
      </c>
      <c r="P113">
        <f>IF(G113="экспл",0,IF(G113="импл_",VLOOKUP(J113,quest_импл!$A$1:$J$129,7,FALSE),0))</f>
        <v>248</v>
      </c>
      <c r="Q113" t="str">
        <f>IF(G113="экспл",0,IF(G113="импл_",VLOOKUP(J113,quest_импл!$A$1:$J$129,8,FALSE),0))</f>
        <v>sound\\Beliy_li.wav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2026</v>
      </c>
      <c r="AD113" t="str">
        <f t="shared" ca="1" si="38"/>
        <v>pics\\Kokos_2.jpg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39"/>
        <v>pics\\Kokos_2.jpg</v>
      </c>
      <c r="AI113" t="s">
        <v>123</v>
      </c>
      <c r="AO113">
        <f t="shared" ca="1" si="34"/>
        <v>0.6642484809717133</v>
      </c>
      <c r="AP113" t="str">
        <f t="shared" ca="1" si="35"/>
        <v>pics\\Kokos_2.jpg</v>
      </c>
      <c r="AR113" t="str">
        <f t="shared" si="42"/>
        <v/>
      </c>
      <c r="AS113" t="str">
        <f t="shared" ca="1" si="41"/>
        <v>pics\\Kokos_2.jpg</v>
      </c>
      <c r="AT113">
        <f t="shared" ca="1" si="30"/>
        <v>0.86236437199180493</v>
      </c>
      <c r="AU113" t="s">
        <v>697</v>
      </c>
      <c r="AV113" t="str">
        <f t="shared" ca="1" si="31"/>
        <v>sound\\Noviy_plod.wav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_Белый_ли_</v>
      </c>
      <c r="BB113" t="str">
        <f t="shared" si="32"/>
        <v>_Белый_ли_ГОНИК?</v>
      </c>
      <c r="BD113" cm="1">
        <f t="array" aca="1" ref="BD113" ca="1">INDEX($L$106:$L$113,(RANK(AT9,$AT$2:$AT$9)))</f>
        <v>2086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VLOOKUP(B114,audio_list_stym!$A$3:$BP$18,48,FALSE)</f>
        <v>15</v>
      </c>
      <c r="F114" t="str">
        <f>VLOOKUP(E114,metki!$A$2:$B$9,2,FALSE)</f>
        <v>экспл_новые_с_названием</v>
      </c>
      <c r="G114" t="str">
        <f t="shared" si="27"/>
        <v>экспл</v>
      </c>
      <c r="H114" t="str">
        <f>VLOOKUP(B114,audio_list_stym!$A$3:$AJ$18,16,FALSE)</f>
        <v>Gac</v>
      </c>
      <c r="I114" t="s">
        <v>688</v>
      </c>
      <c r="J114" t="str">
        <f t="shared" si="28"/>
        <v>Gac_1</v>
      </c>
      <c r="L114">
        <f>VLOOKUP(J114,total_visual_stym!$A$2:$D$129,2,FALSE)</f>
        <v>2089</v>
      </c>
      <c r="M114" t="str">
        <f>VLOOKUP(J114,total_visual_stym!$A$2:$D$129,3,FALSE)</f>
        <v>pics\\Gac_1.jpg</v>
      </c>
      <c r="N114">
        <f>VLOOKUP(J114,total_visual_stym!$A$1:$D$129,4,FALSE)</f>
        <v>211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121</v>
      </c>
      <c r="Z114" t="str">
        <f>IF(G114="экспл",VLOOKUP(J114,quest_экспл!$A$1:$N$129,12,FALSE),IF(G114="импл_",0,0))</f>
        <v>sound\\Ispachkan_li_on.wav</v>
      </c>
      <c r="AA114" t="str">
        <f>IF(G114="экспл",VLOOKUP(J114,quest_экспл!$A$1:$N$129,14,FALSE),IF(G114="импл_",0,0))</f>
        <v>нет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2229</v>
      </c>
      <c r="AD114" t="str">
        <f t="shared" ca="1" si="38"/>
        <v>pics\\dis10.jpg</v>
      </c>
      <c r="AE114" s="22" t="str">
        <f t="array" aca="1" ref="AE114" ca="1">IF(G114="экспл",INDEX(total_visual_stym!$C$146:$C$209,(RANK(total_visual_stym!E194,total_visual_stym!$E$146:$E$209))),0)</f>
        <v>pics\\dis10.jpg</v>
      </c>
      <c r="AF114" s="22" t="str">
        <f t="shared" si="39"/>
        <v/>
      </c>
      <c r="AI114" t="s">
        <v>86</v>
      </c>
      <c r="AO114">
        <f t="shared" ca="1" si="34"/>
        <v>0.32830423883485016</v>
      </c>
      <c r="AP114" t="str">
        <f t="shared" ca="1" si="35"/>
        <v>pics\\Peper_8.jpg</v>
      </c>
      <c r="AR114" t="str">
        <f t="shared" si="42"/>
        <v/>
      </c>
      <c r="AS114" t="str">
        <f t="shared" si="41"/>
        <v/>
      </c>
      <c r="AT114">
        <f t="shared" ca="1" si="30"/>
        <v>0.52646721248709794</v>
      </c>
      <c r="AU114" t="s">
        <v>697</v>
      </c>
      <c r="AV114" t="str">
        <f t="shared" ca="1" si="31"/>
        <v>sound\\Noviy_plod.wav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_Испачкан_ли_он?</v>
      </c>
      <c r="BA114" t="e">
        <f>VLOOKUP(Q114,audio_list_stym!$B$2:$BQ$299,68,FALSE)</f>
        <v>#N/A</v>
      </c>
      <c r="BB114" t="str">
        <f t="shared" si="32"/>
        <v>На_экране_ТОДИС._Испачкан_ли_он?</v>
      </c>
      <c r="BC114">
        <f>A114</f>
        <v>1215</v>
      </c>
      <c r="BD114" cm="1">
        <f t="array" aca="1" ref="BD114" ca="1">INDEX($L$114:$L$121,(RANK(AT2,$AT$2:$AT$9)))</f>
        <v>2089</v>
      </c>
      <c r="BE114" cm="1">
        <f t="array" aca="1" ref="BE114" ca="1">INDEX(BD66:BD81,(RANK(AT8,$AT$2:$AT$17)))</f>
        <v>2139</v>
      </c>
      <c r="BF114" cm="1">
        <f t="array" aca="1" ref="BF114" ca="1">INDEX(BD82:BD97,(RANK(AT8,$AT$2:$AT$9)))</f>
        <v>2151</v>
      </c>
      <c r="BG114" cm="1">
        <f t="array" aca="1" ref="BG114" ca="1">INDEX(BD98:BD113,(RANK(AT8,$AT$2:$AT$9)))</f>
        <v>2079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VLOOKUP(B115,audio_list_stym!$A$3:$BP$18,48,FALSE)</f>
        <v>15</v>
      </c>
      <c r="F115" t="str">
        <f>VLOOKUP(E115,metki!$A$2:$B$9,2,FALSE)</f>
        <v>экспл_новые_с_названием</v>
      </c>
      <c r="G115" t="str">
        <f t="shared" si="27"/>
        <v>экспл</v>
      </c>
      <c r="H115" t="str">
        <f>VLOOKUP(B115,audio_list_stym!$A$3:$AJ$18,16,FALSE)</f>
        <v>Gac</v>
      </c>
      <c r="I115" t="s">
        <v>689</v>
      </c>
      <c r="J115" t="str">
        <f t="shared" si="28"/>
        <v>Gac_2</v>
      </c>
      <c r="L115">
        <f>VLOOKUP(J115,total_visual_stym!$A$2:$D$129,2,FALSE)</f>
        <v>2090</v>
      </c>
      <c r="M115" t="str">
        <f>VLOOKUP(J115,total_visual_stym!$A$2:$D$129,3,FALSE)</f>
        <v>pics\\Gac_2.jpg</v>
      </c>
      <c r="N115">
        <f>VLOOKUP(J115,total_visual_stym!$A$1:$D$129,4,FALSE)</f>
        <v>211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122</v>
      </c>
      <c r="Z115" t="str">
        <f>IF(G115="экспл",VLOOKUP(J115,quest_экспл!$A$1:$N$129,12,FALSE),IF(G115="импл_",0,0))</f>
        <v>sound\\On_farshirovanniy.wav</v>
      </c>
      <c r="AA115" t="str">
        <f>IF(G115="экспл",VLOOKUP(J115,quest_экспл!$A$1:$N$129,14,FALSE),IF(G115="импл_",0,0))</f>
        <v>нет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2191</v>
      </c>
      <c r="AD115" t="str">
        <f t="shared" ca="1" si="38"/>
        <v>pics\\dis26.jpg</v>
      </c>
      <c r="AE115" s="22" t="str">
        <f t="array" aca="1" ref="AE115" ca="1">IF(G115="экспл",INDEX(total_visual_stym!$C$146:$C$209,(RANK(total_visual_stym!E195,total_visual_stym!$E$146:$E$209))),0)</f>
        <v>pics\\dis26.jpg</v>
      </c>
      <c r="AF115" s="22" t="str">
        <f t="shared" si="39"/>
        <v/>
      </c>
      <c r="AI115" t="s">
        <v>87</v>
      </c>
      <c r="AO115">
        <f t="shared" ca="1" si="34"/>
        <v>0.34195056849567584</v>
      </c>
      <c r="AP115" t="str">
        <f t="shared" ca="1" si="35"/>
        <v>pics\\Peper_4.jpg</v>
      </c>
      <c r="AR115" t="str">
        <f t="shared" si="42"/>
        <v/>
      </c>
      <c r="AS115" t="str">
        <f t="shared" si="41"/>
        <v/>
      </c>
      <c r="AT115">
        <f t="shared" ca="1" si="30"/>
        <v>7.7846778747492018E-2</v>
      </c>
      <c r="AU115" t="s">
        <v>697</v>
      </c>
      <c r="AV115" t="str">
        <f t="shared" ca="1" si="31"/>
        <v>sound\\Redkiy_plod.wav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_Он_фаршированный?</v>
      </c>
      <c r="BA115" t="e">
        <f>VLOOKUP(Q115,audio_list_stym!$B$2:$BQ$299,68,FALSE)</f>
        <v>#N/A</v>
      </c>
      <c r="BB115" t="str">
        <f t="shared" si="32"/>
        <v>Посмотрите,_вот_ТОДИС._Он_фаршированный?</v>
      </c>
      <c r="BD115" cm="1">
        <f t="array" aca="1" ref="BD115" ca="1">INDEX($L$114:$L$121,(RANK(AT3,$AT$2:$AT$9)))</f>
        <v>2096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VLOOKUP(B116,audio_list_stym!$A$3:$BP$18,48,FALSE)</f>
        <v>15</v>
      </c>
      <c r="F116" t="str">
        <f>VLOOKUP(E116,metki!$A$2:$B$9,2,FALSE)</f>
        <v>экспл_новые_с_названием</v>
      </c>
      <c r="G116" t="str">
        <f t="shared" si="27"/>
        <v>экспл</v>
      </c>
      <c r="H116" t="str">
        <f>VLOOKUP(B116,audio_list_stym!$A$3:$AJ$18,16,FALSE)</f>
        <v>Gac</v>
      </c>
      <c r="I116" t="s">
        <v>690</v>
      </c>
      <c r="J116" t="str">
        <f t="shared" si="28"/>
        <v>Gac_3</v>
      </c>
      <c r="L116">
        <f>VLOOKUP(J116,total_visual_stym!$A$2:$D$129,2,FALSE)</f>
        <v>2091</v>
      </c>
      <c r="M116" t="str">
        <f>VLOOKUP(J116,total_visual_stym!$A$2:$D$129,3,FALSE)</f>
        <v>pics\\Gac_3.jpg</v>
      </c>
      <c r="N116">
        <f>VLOOKUP(J116,total_visual_stym!$A$1:$D$129,4,FALSE)</f>
        <v>211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123</v>
      </c>
      <c r="Z116" t="str">
        <f>IF(G116="экспл",VLOOKUP(J116,quest_экспл!$A$1:$N$129,12,FALSE),IF(G116="импл_",0,0))</f>
        <v>sound\\On_razrezanniy.wav</v>
      </c>
      <c r="AA116" t="str">
        <f>IF(G116="экспл",VLOOKUP(J116,quest_экспл!$A$1:$N$129,14,FALSE),IF(G116="импл_",0,0))</f>
        <v>да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2192</v>
      </c>
      <c r="AD116" t="str">
        <f t="shared" ca="1" si="38"/>
        <v>pics\\dis32.jpg</v>
      </c>
      <c r="AE116" s="22" t="str">
        <f t="array" aca="1" ref="AE116" ca="1">IF(G116="экспл",INDEX(total_visual_stym!$C$146:$C$209,(RANK(total_visual_stym!E196,total_visual_stym!$E$146:$E$209))),0)</f>
        <v>pics\\dis32.jpg</v>
      </c>
      <c r="AF116" s="22" t="str">
        <f t="shared" si="39"/>
        <v/>
      </c>
      <c r="AI116" t="s">
        <v>88</v>
      </c>
      <c r="AO116">
        <f t="shared" ca="1" si="34"/>
        <v>0.52088559193158801</v>
      </c>
      <c r="AP116" t="str">
        <f t="shared" ca="1" si="35"/>
        <v>pics\\Limon_4.jpg</v>
      </c>
      <c r="AR116" t="str">
        <f t="shared" si="42"/>
        <v/>
      </c>
      <c r="AS116" t="str">
        <f t="shared" si="41"/>
        <v/>
      </c>
      <c r="AT116">
        <f t="shared" ca="1" si="30"/>
        <v>0.59021984519487825</v>
      </c>
      <c r="AU116" t="s">
        <v>697</v>
      </c>
      <c r="AV116" t="str">
        <f t="shared" ca="1" si="31"/>
        <v>sound\\Noviy_plod.wav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_Он_разрезанный?</v>
      </c>
      <c r="BA116" t="e">
        <f>VLOOKUP(Q116,audio_list_stym!$B$2:$BQ$299,68,FALSE)</f>
        <v>#N/A</v>
      </c>
      <c r="BB116" t="str">
        <f t="shared" si="32"/>
        <v>Вот_ТОДИС._Он_разрезанный?</v>
      </c>
      <c r="BD116" cm="1">
        <f t="array" aca="1" ref="BD116" ca="1">INDEX($L$114:$L$121,(RANK(AT4,$AT$2:$AT$9)))</f>
        <v>2092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VLOOKUP(B117,audio_list_stym!$A$3:$BP$18,48,FALSE)</f>
        <v>15</v>
      </c>
      <c r="F117" t="str">
        <f>VLOOKUP(E117,metki!$A$2:$B$9,2,FALSE)</f>
        <v>экспл_новые_с_названием</v>
      </c>
      <c r="G117" t="str">
        <f t="shared" si="27"/>
        <v>экспл</v>
      </c>
      <c r="H117" t="str">
        <f>VLOOKUP(B117,audio_list_stym!$A$3:$AJ$18,16,FALSE)</f>
        <v>Gac</v>
      </c>
      <c r="I117" t="s">
        <v>691</v>
      </c>
      <c r="J117" t="str">
        <f t="shared" si="28"/>
        <v>Gac_4</v>
      </c>
      <c r="L117">
        <f>VLOOKUP(J117,total_visual_stym!$A$2:$D$129,2,FALSE)</f>
        <v>2092</v>
      </c>
      <c r="M117" t="str">
        <f>VLOOKUP(J117,total_visual_stym!$A$2:$D$129,3,FALSE)</f>
        <v>pics\\Gac_4.jpg</v>
      </c>
      <c r="N117">
        <f>VLOOKUP(J117,total_visual_stym!$A$1:$D$129,4,FALSE)</f>
        <v>211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124</v>
      </c>
      <c r="Z117" t="str">
        <f>IF(G117="экспл",VLOOKUP(J117,quest_экспл!$A$1:$N$129,12,FALSE),IF(G117="импл_",0,0))</f>
        <v>sound\\On_s_lepestkami.wav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2214</v>
      </c>
      <c r="AD117" t="str">
        <f t="shared" ca="1" si="38"/>
        <v>pics\\dis63.jpg</v>
      </c>
      <c r="AE117" s="22" t="str">
        <f t="array" aca="1" ref="AE117" ca="1">IF(G117="экспл",INDEX(total_visual_stym!$C$146:$C$209,(RANK(total_visual_stym!E197,total_visual_stym!$E$146:$E$209))),0)</f>
        <v>pics\\dis63.jpg</v>
      </c>
      <c r="AF117" s="22" t="str">
        <f t="shared" si="39"/>
        <v/>
      </c>
      <c r="AI117" t="s">
        <v>89</v>
      </c>
      <c r="AO117">
        <f t="shared" ca="1" si="34"/>
        <v>0.44211415225403239</v>
      </c>
      <c r="AP117" t="str">
        <f t="shared" ca="1" si="35"/>
        <v>pics\\Limon_7.jpg</v>
      </c>
      <c r="AR117" t="str">
        <f t="shared" si="42"/>
        <v/>
      </c>
      <c r="AS117" t="str">
        <f t="shared" si="41"/>
        <v/>
      </c>
      <c r="AT117">
        <f t="shared" ca="1" si="30"/>
        <v>0.99825112283130391</v>
      </c>
      <c r="AU117" t="s">
        <v>697</v>
      </c>
      <c r="AV117" t="str">
        <f t="shared" ca="1" si="31"/>
        <v>sound\\Noviy_plod.wav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_Он_с_лепестками?</v>
      </c>
      <c r="BA117" t="e">
        <f>VLOOKUP(Q117,audio_list_stym!$B$2:$BQ$299,68,FALSE)</f>
        <v>#N/A</v>
      </c>
      <c r="BB117" t="str">
        <f t="shared" si="32"/>
        <v>Это_ТОДИС._Он_с_лепестками?</v>
      </c>
      <c r="BD117" cm="1">
        <f t="array" aca="1" ref="BD117" ca="1">INDEX($L$114:$L$121,(RANK(AT5,$AT$2:$AT$9)))</f>
        <v>2091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VLOOKUP(B118,audio_list_stym!$A$3:$BP$18,48,FALSE)</f>
        <v>15</v>
      </c>
      <c r="F118" t="str">
        <f>VLOOKUP(E118,metki!$A$2:$B$9,2,FALSE)</f>
        <v>экспл_новые_с_названием</v>
      </c>
      <c r="G118" t="str">
        <f t="shared" si="27"/>
        <v>экспл</v>
      </c>
      <c r="H118" t="str">
        <f>VLOOKUP(B118,audio_list_stym!$A$3:$AJ$18,16,FALSE)</f>
        <v>Gac</v>
      </c>
      <c r="I118" t="s">
        <v>692</v>
      </c>
      <c r="J118" t="str">
        <f t="shared" si="28"/>
        <v>Gac_5</v>
      </c>
      <c r="L118">
        <f>VLOOKUP(J118,total_visual_stym!$A$2:$D$129,2,FALSE)</f>
        <v>2093</v>
      </c>
      <c r="M118" t="str">
        <f>VLOOKUP(J118,total_visual_stym!$A$2:$D$129,3,FALSE)</f>
        <v>pics\\Gac_5.jpg</v>
      </c>
      <c r="N118">
        <f>VLOOKUP(J118,total_visual_stym!$A$1:$D$129,4,FALSE)</f>
        <v>211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125</v>
      </c>
      <c r="Z118" t="str">
        <f>IF(G118="экспл",VLOOKUP(J118,quest_экспл!$A$1:$N$129,12,FALSE),IF(G118="импл_",0,0))</f>
        <v>sound\\Kolyuchiy_li_on.wav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2206</v>
      </c>
      <c r="AD118" t="str">
        <f t="shared" ca="1" si="38"/>
        <v>pics\\dis50.jpg</v>
      </c>
      <c r="AE118" s="22" t="str">
        <f t="array" aca="1" ref="AE118" ca="1">IF(G118="экспл",INDEX(total_visual_stym!$C$146:$C$209,(RANK(total_visual_stym!E198,total_visual_stym!$E$146:$E$209))),0)</f>
        <v>pics\\dis50.jpg</v>
      </c>
      <c r="AF118" s="22" t="str">
        <f t="shared" si="39"/>
        <v/>
      </c>
      <c r="AI118" t="s">
        <v>90</v>
      </c>
      <c r="AO118">
        <f t="shared" ca="1" si="34"/>
        <v>5.870441086105771E-2</v>
      </c>
      <c r="AP118" t="str">
        <f t="shared" ca="1" si="35"/>
        <v>pics\\Tomat_4.jpg</v>
      </c>
      <c r="AR118" t="str">
        <f t="shared" si="42"/>
        <v/>
      </c>
      <c r="AS118" t="str">
        <f t="shared" si="41"/>
        <v/>
      </c>
      <c r="AT118">
        <f t="shared" ca="1" si="30"/>
        <v>0.59539713805896233</v>
      </c>
      <c r="AU118" t="s">
        <v>697</v>
      </c>
      <c r="AV118" t="str">
        <f t="shared" ca="1" si="31"/>
        <v>sound\\Noviy_plod.wav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_Колючий_ли_он?</v>
      </c>
      <c r="BA118" t="e">
        <f>VLOOKUP(Q118,audio_list_stym!$B$2:$BQ$299,68,FALSE)</f>
        <v>#N/A</v>
      </c>
      <c r="BB118" t="str">
        <f t="shared" si="32"/>
        <v>На_картинке_ТОДИС._Колючий_ли_он?</v>
      </c>
      <c r="BD118" cm="1">
        <f t="array" aca="1" ref="BD118" ca="1">INDEX($L$114:$L$121,(RANK(AT6,$AT$2:$AT$9)))</f>
        <v>2095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VLOOKUP(B119,audio_list_stym!$A$3:$BP$18,48,FALSE)</f>
        <v>15</v>
      </c>
      <c r="F119" t="str">
        <f>VLOOKUP(E119,metki!$A$2:$B$9,2,FALSE)</f>
        <v>экспл_новые_с_названием</v>
      </c>
      <c r="G119" t="str">
        <f t="shared" si="27"/>
        <v>экспл</v>
      </c>
      <c r="H119" t="str">
        <f>VLOOKUP(B119,audio_list_stym!$A$3:$AJ$18,16,FALSE)</f>
        <v>Gac</v>
      </c>
      <c r="I119" t="s">
        <v>693</v>
      </c>
      <c r="J119" t="str">
        <f t="shared" si="28"/>
        <v>Gac_6</v>
      </c>
      <c r="L119">
        <f>VLOOKUP(J119,total_visual_stym!$A$2:$D$129,2,FALSE)</f>
        <v>2094</v>
      </c>
      <c r="M119" t="str">
        <f>VLOOKUP(J119,total_visual_stym!$A$2:$D$129,3,FALSE)</f>
        <v>pics\\Gac_6.jpg</v>
      </c>
      <c r="N119">
        <f>VLOOKUP(J119,total_visual_stym!$A$1:$D$129,4,FALSE)</f>
        <v>211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126</v>
      </c>
      <c r="Z119" t="str">
        <f>IF(G119="экспл",VLOOKUP(J119,quest_экспл!$A$1:$N$129,12,FALSE),IF(G119="импл_",0,0))</f>
        <v>sound\\Oranzheviy_li_on.wav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2193</v>
      </c>
      <c r="AD119" t="str">
        <f t="shared" ca="1" si="38"/>
        <v>pics\\dis2.jpg</v>
      </c>
      <c r="AE119" s="22" t="str">
        <f t="array" aca="1" ref="AE119" ca="1">IF(G119="экспл",INDEX(total_visual_stym!$C$146:$C$209,(RANK(total_visual_stym!E199,total_visual_stym!$E$146:$E$209))),0)</f>
        <v>pics\\dis2.jpg</v>
      </c>
      <c r="AF119" s="22" t="str">
        <f t="shared" si="39"/>
        <v/>
      </c>
      <c r="AI119" t="s">
        <v>91</v>
      </c>
      <c r="AO119">
        <f t="shared" ca="1" si="34"/>
        <v>0.26478445221124913</v>
      </c>
      <c r="AP119" t="str">
        <f t="shared" ca="1" si="35"/>
        <v>pics\\Redis_4.jpg</v>
      </c>
      <c r="AR119" t="str">
        <f t="shared" si="42"/>
        <v/>
      </c>
      <c r="AS119" t="str">
        <f t="shared" si="41"/>
        <v/>
      </c>
      <c r="AT119">
        <f t="shared" ca="1" si="30"/>
        <v>0.32513717081456284</v>
      </c>
      <c r="AU119" t="s">
        <v>697</v>
      </c>
      <c r="AV119" t="str">
        <f t="shared" ca="1" si="31"/>
        <v>sound\\Redkiy_plod.wav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_Оранжевый_ли_он?</v>
      </c>
      <c r="BA119" t="e">
        <f>VLOOKUP(Q119,audio_list_stym!$B$2:$BQ$299,68,FALSE)</f>
        <v>#N/A</v>
      </c>
      <c r="BB119" t="str">
        <f t="shared" si="32"/>
        <v>На_мониторе_ТОДИС._Оранжевый_ли_он?</v>
      </c>
      <c r="BD119" cm="1">
        <f t="array" aca="1" ref="BD119" ca="1">INDEX($L$114:$L$121,(RANK(AT7,$AT$2:$AT$9)))</f>
        <v>2090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VLOOKUP(B120,audio_list_stym!$A$3:$BP$18,48,FALSE)</f>
        <v>15</v>
      </c>
      <c r="F120" t="str">
        <f>VLOOKUP(E120,metki!$A$2:$B$9,2,FALSE)</f>
        <v>экспл_новые_с_названием</v>
      </c>
      <c r="G120" t="str">
        <f t="shared" si="27"/>
        <v>экспл</v>
      </c>
      <c r="H120" t="str">
        <f>VLOOKUP(B120,audio_list_stym!$A$3:$AJ$18,16,FALSE)</f>
        <v>Gac</v>
      </c>
      <c r="I120" t="s">
        <v>694</v>
      </c>
      <c r="J120" t="str">
        <f t="shared" si="28"/>
        <v>Gac_7</v>
      </c>
      <c r="L120">
        <f>VLOOKUP(J120,total_visual_stym!$A$2:$D$129,2,FALSE)</f>
        <v>2095</v>
      </c>
      <c r="M120" t="str">
        <f>VLOOKUP(J120,total_visual_stym!$A$2:$D$129,3,FALSE)</f>
        <v>pics\\Gac_7.jpg</v>
      </c>
      <c r="N120">
        <f>VLOOKUP(J120,total_visual_stym!$A$1:$D$129,4,FALSE)</f>
        <v>211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127</v>
      </c>
      <c r="Z120" t="str">
        <f>IF(G120="экспл",VLOOKUP(J120,quest_экспл!$A$1:$N$129,12,FALSE),IF(G120="импл_",0,0))</f>
        <v>sound\\On_zernistiy.wav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2200</v>
      </c>
      <c r="AD120" t="str">
        <f t="shared" ca="1" si="38"/>
        <v>pics\\dis57.jpg</v>
      </c>
      <c r="AE120" s="22" t="str">
        <f t="array" aca="1" ref="AE120" ca="1">IF(G120="экспл",INDEX(total_visual_stym!$C$146:$C$209,(RANK(total_visual_stym!E200,total_visual_stym!$E$146:$E$209))),0)</f>
        <v>pics\\dis57.jpg</v>
      </c>
      <c r="AF120" s="22" t="str">
        <f t="shared" si="39"/>
        <v/>
      </c>
      <c r="AI120" t="s">
        <v>92</v>
      </c>
      <c r="AO120">
        <f t="shared" ca="1" si="34"/>
        <v>0.13159599011376544</v>
      </c>
      <c r="AP120" t="str">
        <f t="shared" ca="1" si="35"/>
        <v>pics\\Tomat_1.jpg</v>
      </c>
      <c r="AR120" t="str">
        <f t="shared" si="42"/>
        <v/>
      </c>
      <c r="AS120" t="str">
        <f t="shared" si="41"/>
        <v/>
      </c>
      <c r="AT120">
        <f t="shared" ca="1" si="30"/>
        <v>0.81643552236356598</v>
      </c>
      <c r="AU120" t="s">
        <v>697</v>
      </c>
      <c r="AV120" t="str">
        <f t="shared" ca="1" si="31"/>
        <v>sound\\Noviy_plod.wav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_Он_зернистый?</v>
      </c>
      <c r="BA120" t="e">
        <f>VLOOKUP(Q120,audio_list_stym!$B$2:$BQ$299,68,FALSE)</f>
        <v>#N/A</v>
      </c>
      <c r="BB120" t="str">
        <f t="shared" si="32"/>
        <v>Перед_Вами_ТОДИС._Он_зернистый?</v>
      </c>
      <c r="BD120" cm="1">
        <f t="array" aca="1" ref="BD120" ca="1">INDEX($L$114:$L$121,(RANK(AT8,$AT$2:$AT$9)))</f>
        <v>2093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VLOOKUP(B121,audio_list_stym!$A$3:$BP$18,48,FALSE)</f>
        <v>15</v>
      </c>
      <c r="F121" t="str">
        <f>VLOOKUP(E121,metki!$A$2:$B$9,2,FALSE)</f>
        <v>экспл_новые_с_названием</v>
      </c>
      <c r="G121" t="str">
        <f t="shared" si="27"/>
        <v>экспл</v>
      </c>
      <c r="H121" t="str">
        <f>VLOOKUP(B121,audio_list_stym!$A$3:$AJ$18,16,FALSE)</f>
        <v>Gac</v>
      </c>
      <c r="I121" t="s">
        <v>695</v>
      </c>
      <c r="J121" t="str">
        <f t="shared" si="28"/>
        <v>Gac_8</v>
      </c>
      <c r="L121">
        <f>VLOOKUP(J121,total_visual_stym!$A$2:$D$129,2,FALSE)</f>
        <v>2096</v>
      </c>
      <c r="M121" t="str">
        <f>VLOOKUP(J121,total_visual_stym!$A$2:$D$129,3,FALSE)</f>
        <v>pics\\Gac_8.jpg</v>
      </c>
      <c r="N121">
        <f>VLOOKUP(J121,total_visual_stym!$A$1:$D$129,4,FALSE)</f>
        <v>211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128</v>
      </c>
      <c r="Z121" t="str">
        <f>IF(G121="экспл",VLOOKUP(J121,quest_экспл!$A$1:$N$129,12,FALSE),IF(G121="импл_",0,0))</f>
        <v>sound\\Okruglya_li_on.wav</v>
      </c>
      <c r="AA121" t="str">
        <f>IF(G121="экспл",VLOOKUP(J121,quest_экспл!$A$1:$N$129,14,FALSE),IF(G121="импл_",0,0))</f>
        <v>да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2212</v>
      </c>
      <c r="AD121" t="str">
        <f t="shared" ca="1" si="38"/>
        <v>pics\\dis61.jpg</v>
      </c>
      <c r="AE121" s="22" t="str">
        <f t="array" aca="1" ref="AE121" ca="1">IF(G121="экспл",INDEX(total_visual_stym!$C$146:$C$209,(RANK(total_visual_stym!E201,total_visual_stym!$E$146:$E$209))),0)</f>
        <v>pics\\dis61.jpg</v>
      </c>
      <c r="AF121" s="22" t="str">
        <f t="shared" si="39"/>
        <v/>
      </c>
      <c r="AI121" t="s">
        <v>93</v>
      </c>
      <c r="AO121">
        <f t="shared" ca="1" si="34"/>
        <v>0.96924264831035234</v>
      </c>
      <c r="AP121" t="str">
        <f t="shared" ca="1" si="35"/>
        <v>pics\\Banan_1.jpg</v>
      </c>
      <c r="AR121" t="str">
        <f>IF(AH121="sound\\Ogorod",AP49,"")</f>
        <v/>
      </c>
      <c r="AS121" t="str">
        <f t="shared" si="41"/>
        <v/>
      </c>
      <c r="AT121">
        <f t="shared" ca="1" si="30"/>
        <v>0.19574413075118069</v>
      </c>
      <c r="AU121" t="s">
        <v>697</v>
      </c>
      <c r="AV121" t="str">
        <f t="shared" ca="1" si="31"/>
        <v>sound\\Redkiy_plod.wav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_Округлый_ли_он?</v>
      </c>
      <c r="BA121" t="e">
        <f>VLOOKUP(Q121,audio_list_stym!$B$2:$BQ$299,68,FALSE)</f>
        <v>#N/A</v>
      </c>
      <c r="BB121" t="str">
        <f t="shared" si="32"/>
        <v>Вы_видите_ТОДИС._Округлый_ли_он?</v>
      </c>
      <c r="BD121" cm="1">
        <f t="array" aca="1" ref="BD121" ca="1">INDEX($L$114:$L$121,(RANK(AT9,$AT$2:$AT$9)))</f>
        <v>2094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VLOOKUP(B122,audio_list_stym!$A$3:$BP$18,48,FALSE)</f>
        <v>16</v>
      </c>
      <c r="F122" t="str">
        <f>VLOOKUP(E122,metki!$A$2:$B$9,2,FALSE)</f>
        <v>импл_новые_без_названия</v>
      </c>
      <c r="G122" t="str">
        <f t="shared" si="27"/>
        <v>импл_</v>
      </c>
      <c r="H122" t="str">
        <f>VLOOKUP(B122,audio_list_stym!$A$3:$AJ$18,16,FALSE)</f>
        <v>Noni</v>
      </c>
      <c r="I122" t="s">
        <v>688</v>
      </c>
      <c r="J122" t="str">
        <f t="shared" si="28"/>
        <v>Noni_1</v>
      </c>
      <c r="L122">
        <f>VLOOKUP(J122,total_visual_stym!$A$2:$D$129,2,FALSE)</f>
        <v>2113</v>
      </c>
      <c r="M122" t="str">
        <f>VLOOKUP(J122,total_visual_stym!$A$2:$D$129,3,FALSE)</f>
        <v>pics\\Noni_1.jpg</v>
      </c>
      <c r="N122">
        <f>VLOOKUP(J122,total_visual_stym!$A$1:$D$129,4,FALSE)</f>
        <v>212</v>
      </c>
      <c r="P122">
        <f>IF(G122="экспл",0,IF(G122="импл_",VLOOKUP(J122,quest_импл!$A$1:$J$129,7,FALSE),0))</f>
        <v>257</v>
      </c>
      <c r="Q122" t="str">
        <f>IF(G122="экспл",0,IF(G122="импл_",VLOOKUP(J122,quest_импл!$A$1:$J$129,8,FALSE),0))</f>
        <v>sound\\Beliy_li_vnutri.wav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2035</v>
      </c>
      <c r="AD122" t="str">
        <f t="shared" ca="1" si="38"/>
        <v>pics\\Limon_3.jpg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39"/>
        <v>pics\\Limon_3.jpg</v>
      </c>
      <c r="AI122" t="s">
        <v>124</v>
      </c>
      <c r="AO122">
        <f t="shared" ca="1" si="34"/>
        <v>0.52960321874155514</v>
      </c>
      <c r="AP122" t="str">
        <f t="shared" ca="1" si="35"/>
        <v>pics\\Limon_3.jpg</v>
      </c>
      <c r="AR122" t="str">
        <f t="shared" ref="AR122:AR129" si="43">IF(AH122="sound\\Ogorod",AP50,"")</f>
        <v/>
      </c>
      <c r="AS122" t="str">
        <f t="shared" ca="1" si="41"/>
        <v>pics\\Limon_3.jpg</v>
      </c>
      <c r="AT122">
        <f t="shared" ca="1" si="30"/>
        <v>0.24949542299075544</v>
      </c>
      <c r="AU122" t="s">
        <v>697</v>
      </c>
      <c r="AV122" t="str">
        <f t="shared" ca="1" si="31"/>
        <v>sound\\Redkiy_plod.wav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_Белый_ли_внутри_</v>
      </c>
      <c r="BB122" t="str">
        <f t="shared" si="32"/>
        <v>_Белый_ли_внутри_XXXXX?</v>
      </c>
      <c r="BC122">
        <f>A122</f>
        <v>1216</v>
      </c>
      <c r="BD122" cm="1">
        <f t="array" aca="1" ref="BD122" ca="1">INDEX($L$122:$L$129,(RANK(AT2,$AT$2:$AT$9)))</f>
        <v>2113</v>
      </c>
      <c r="BE122" cm="1">
        <f t="array" aca="1" ref="BE122" ca="1">INDEX(BD66:BD81,(RANK(AT9,$AT$2:$AT$17)))</f>
        <v>2143</v>
      </c>
      <c r="BF122" cm="1">
        <f t="array" aca="1" ref="BF122" ca="1">INDEX(BD90:BD105,(RANK(AT9,$AT$2:$AT$17)))</f>
        <v>2079</v>
      </c>
      <c r="BG122" cm="1">
        <f t="array" aca="1" ref="BG122" ca="1">INDEX(BD106:BD121,(RANK(AT9,$AT$2:$AT$17)))</f>
        <v>2095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VLOOKUP(B123,audio_list_stym!$A$3:$BP$18,48,FALSE)</f>
        <v>16</v>
      </c>
      <c r="F123" t="str">
        <f>VLOOKUP(E123,metki!$A$2:$B$9,2,FALSE)</f>
        <v>импл_новые_без_названия</v>
      </c>
      <c r="G123" t="str">
        <f t="shared" si="27"/>
        <v>импл_</v>
      </c>
      <c r="H123" t="str">
        <f>VLOOKUP(B123,audio_list_stym!$A$3:$AJ$18,16,FALSE)</f>
        <v>Noni</v>
      </c>
      <c r="I123" t="s">
        <v>689</v>
      </c>
      <c r="J123" t="str">
        <f t="shared" si="28"/>
        <v>Noni_2</v>
      </c>
      <c r="L123">
        <f>VLOOKUP(J123,total_visual_stym!$A$2:$D$129,2,FALSE)</f>
        <v>2114</v>
      </c>
      <c r="M123" t="str">
        <f>VLOOKUP(J123,total_visual_stym!$A$2:$D$129,3,FALSE)</f>
        <v>pics\\Noni_2.jpg</v>
      </c>
      <c r="N123">
        <f>VLOOKUP(J123,total_visual_stym!$A$1:$D$129,4,FALSE)</f>
        <v>212</v>
      </c>
      <c r="P123">
        <f>IF(G123="экспл",0,IF(G123="импл_",VLOOKUP(J123,quest_импл!$A$1:$J$129,7,FALSE),0))</f>
        <v>258</v>
      </c>
      <c r="Q123" t="str">
        <f>IF(G123="экспл",0,IF(G123="импл_",VLOOKUP(J123,quest_импл!$A$1:$J$129,8,FALSE),0))</f>
        <v>sound\\Rebristiy_li.wav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2042</v>
      </c>
      <c r="AD123" t="str">
        <f t="shared" ca="1" si="38"/>
        <v>pics\\Peper_2.jpg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39"/>
        <v>pics\\Peper_2.jpg</v>
      </c>
      <c r="AI123" t="s">
        <v>125</v>
      </c>
      <c r="AO123">
        <f t="shared" ca="1" si="34"/>
        <v>0.39596918819022919</v>
      </c>
      <c r="AP123" t="str">
        <f t="shared" ca="1" si="35"/>
        <v>pics\\Peper_2.jpg</v>
      </c>
      <c r="AR123" t="str">
        <f t="shared" si="43"/>
        <v/>
      </c>
      <c r="AS123" t="str">
        <f t="shared" ca="1" si="41"/>
        <v>pics\\Peper_2.jpg</v>
      </c>
      <c r="AT123">
        <f t="shared" ca="1" si="30"/>
        <v>0.48279657985063251</v>
      </c>
      <c r="AU123" t="s">
        <v>697</v>
      </c>
      <c r="AV123" t="str">
        <f t="shared" ca="1" si="31"/>
        <v>sound\\Redkiy_plod.wav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_Ребристый_ли_</v>
      </c>
      <c r="BB123" t="str">
        <f t="shared" si="32"/>
        <v>_Ребристый_ли_XXXXX?</v>
      </c>
      <c r="BD123" cm="1">
        <f t="array" aca="1" ref="BD123" ca="1">INDEX($L$122:$L$129,(RANK(AT3,$AT$2:$AT$9)))</f>
        <v>2120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VLOOKUP(B124,audio_list_stym!$A$3:$BP$18,48,FALSE)</f>
        <v>16</v>
      </c>
      <c r="F124" t="str">
        <f>VLOOKUP(E124,metki!$A$2:$B$9,2,FALSE)</f>
        <v>импл_новые_без_названия</v>
      </c>
      <c r="G124" t="str">
        <f t="shared" si="27"/>
        <v>импл_</v>
      </c>
      <c r="H124" t="str">
        <f>VLOOKUP(B124,audio_list_stym!$A$3:$AJ$18,16,FALSE)</f>
        <v>Noni</v>
      </c>
      <c r="I124" t="s">
        <v>690</v>
      </c>
      <c r="J124" t="str">
        <f t="shared" si="28"/>
        <v>Noni_3</v>
      </c>
      <c r="L124">
        <f>VLOOKUP(J124,total_visual_stym!$A$2:$D$129,2,FALSE)</f>
        <v>2115</v>
      </c>
      <c r="M124" t="str">
        <f>VLOOKUP(J124,total_visual_stym!$A$2:$D$129,3,FALSE)</f>
        <v>pics\\Noni_3.jpg</v>
      </c>
      <c r="N124">
        <f>VLOOKUP(J124,total_visual_stym!$A$1:$D$129,4,FALSE)</f>
        <v>212</v>
      </c>
      <c r="P124">
        <f>IF(G124="экспл",0,IF(G124="импл_",VLOOKUP(J124,quest_импл!$A$1:$J$129,7,FALSE),0))</f>
        <v>259</v>
      </c>
      <c r="Q124" t="str">
        <f>IF(G124="экспл",0,IF(G124="импл_",VLOOKUP(J124,quest_импл!$A$1:$J$129,8,FALSE),0))</f>
        <v>sound\\Goluboy_li.wav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2037</v>
      </c>
      <c r="AD124" t="str">
        <f t="shared" ca="1" si="38"/>
        <v>pics\\Limon_5.jpg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39"/>
        <v>pics\\Limon_5.jpg</v>
      </c>
      <c r="AI124" t="s">
        <v>126</v>
      </c>
      <c r="AO124">
        <f t="shared" ca="1" si="34"/>
        <v>0.51748863358898312</v>
      </c>
      <c r="AP124" t="str">
        <f t="shared" ca="1" si="35"/>
        <v>pics\\Limon_5.jpg</v>
      </c>
      <c r="AR124" t="str">
        <f t="shared" si="43"/>
        <v/>
      </c>
      <c r="AS124" t="str">
        <f t="shared" ca="1" si="41"/>
        <v>pics\\Limon_5.jpg</v>
      </c>
      <c r="AT124">
        <f t="shared" ca="1" si="30"/>
        <v>0.93706735782538175</v>
      </c>
      <c r="AU124" t="s">
        <v>697</v>
      </c>
      <c r="AV124" t="str">
        <f t="shared" ca="1" si="31"/>
        <v>sound\\Noviy_plod.wav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_Голубой_ли_</v>
      </c>
      <c r="BB124" t="str">
        <f t="shared" si="32"/>
        <v>_Голубой_ли_XXXXX?</v>
      </c>
      <c r="BD124" cm="1">
        <f t="array" aca="1" ref="BD124" ca="1">INDEX($L$122:$L$129,(RANK(AT4,$AT$2:$AT$9)))</f>
        <v>2116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VLOOKUP(B125,audio_list_stym!$A$3:$BP$18,48,FALSE)</f>
        <v>16</v>
      </c>
      <c r="F125" t="str">
        <f>VLOOKUP(E125,metki!$A$2:$B$9,2,FALSE)</f>
        <v>импл_новые_без_названия</v>
      </c>
      <c r="G125" t="str">
        <f t="shared" si="27"/>
        <v>импл_</v>
      </c>
      <c r="H125" t="str">
        <f>VLOOKUP(B125,audio_list_stym!$A$3:$AJ$18,16,FALSE)</f>
        <v>Noni</v>
      </c>
      <c r="I125" t="s">
        <v>691</v>
      </c>
      <c r="J125" t="str">
        <f t="shared" si="28"/>
        <v>Noni_4</v>
      </c>
      <c r="L125">
        <f>VLOOKUP(J125,total_visual_stym!$A$2:$D$129,2,FALSE)</f>
        <v>2116</v>
      </c>
      <c r="M125" t="str">
        <f>VLOOKUP(J125,total_visual_stym!$A$2:$D$129,3,FALSE)</f>
        <v>pics\\Noni_4.jpg</v>
      </c>
      <c r="N125">
        <f>VLOOKUP(J125,total_visual_stym!$A$1:$D$129,4,FALSE)</f>
        <v>212</v>
      </c>
      <c r="P125">
        <f>IF(G125="экспл",0,IF(G125="импл_",VLOOKUP(J125,quest_импл!$A$1:$J$129,7,FALSE),0))</f>
        <v>260</v>
      </c>
      <c r="Q125" t="str">
        <f>IF(G125="экспл",0,IF(G125="импл_",VLOOKUP(J125,quest_импл!$A$1:$J$129,8,FALSE),0))</f>
        <v>sound\\S_bugorkami_li.wav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2002</v>
      </c>
      <c r="AD125" t="str">
        <f t="shared" ca="1" si="38"/>
        <v>pics\\Banan_2.jpg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39"/>
        <v>pics\\Banan_2.jpg</v>
      </c>
      <c r="AI125" t="s">
        <v>127</v>
      </c>
      <c r="AO125">
        <f t="shared" ca="1" si="34"/>
        <v>0.96695211336274822</v>
      </c>
      <c r="AP125" t="str">
        <f t="shared" ca="1" si="35"/>
        <v>pics\\Banan_2.jpg</v>
      </c>
      <c r="AR125" t="str">
        <f t="shared" si="43"/>
        <v/>
      </c>
      <c r="AS125" t="str">
        <f t="shared" ca="1" si="41"/>
        <v>pics\\Banan_2.jpg</v>
      </c>
      <c r="AT125">
        <f t="shared" ca="1" si="30"/>
        <v>0.50532075731548709</v>
      </c>
      <c r="AU125" t="s">
        <v>697</v>
      </c>
      <c r="AV125" t="str">
        <f t="shared" ca="1" si="31"/>
        <v>sound\\Redkiy_plod.wav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_С_бугорками_ли_</v>
      </c>
      <c r="BB125" t="str">
        <f t="shared" si="32"/>
        <v>_С_бугорками_ли_XXXXX?</v>
      </c>
      <c r="BD125" cm="1">
        <f t="array" aca="1" ref="BD125" ca="1">INDEX($L$122:$L$129,(RANK(AT5,$AT$2:$AT$9)))</f>
        <v>2115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VLOOKUP(B126,audio_list_stym!$A$3:$BP$18,48,FALSE)</f>
        <v>16</v>
      </c>
      <c r="F126" t="str">
        <f>VLOOKUP(E126,metki!$A$2:$B$9,2,FALSE)</f>
        <v>импл_новые_без_названия</v>
      </c>
      <c r="G126" t="str">
        <f t="shared" si="27"/>
        <v>импл_</v>
      </c>
      <c r="H126" t="str">
        <f>VLOOKUP(B126,audio_list_stym!$A$3:$AJ$18,16,FALSE)</f>
        <v>Noni</v>
      </c>
      <c r="I126" t="s">
        <v>692</v>
      </c>
      <c r="J126" t="str">
        <f t="shared" si="28"/>
        <v>Noni_5</v>
      </c>
      <c r="L126">
        <f>VLOOKUP(J126,total_visual_stym!$A$2:$D$129,2,FALSE)</f>
        <v>2117</v>
      </c>
      <c r="M126" t="str">
        <f>VLOOKUP(J126,total_visual_stym!$A$2:$D$129,3,FALSE)</f>
        <v>pics\\Noni_5.jpg</v>
      </c>
      <c r="N126">
        <f>VLOOKUP(J126,total_visual_stym!$A$1:$D$129,4,FALSE)</f>
        <v>212</v>
      </c>
      <c r="P126">
        <f>IF(G126="экспл",0,IF(G126="импл_",VLOOKUP(J126,quest_импл!$A$1:$J$129,7,FALSE),0))</f>
        <v>261</v>
      </c>
      <c r="Q126" t="str">
        <f>IF(G126="экспл",0,IF(G126="импл_",VLOOKUP(J126,quest_импл!$A$1:$J$129,8,FALSE),0))</f>
        <v>sound\\Ovalniy_li.wav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2047</v>
      </c>
      <c r="AD126" t="str">
        <f t="shared" ca="1" si="38"/>
        <v>pics\\Peper_7.jpg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39"/>
        <v>pics\\Peper_7.jpg</v>
      </c>
      <c r="AI126" t="s">
        <v>128</v>
      </c>
      <c r="AO126">
        <f t="shared" ca="1" si="34"/>
        <v>0.33429334968426649</v>
      </c>
      <c r="AP126" t="str">
        <f t="shared" ca="1" si="35"/>
        <v>pics\\Peper_7.jpg</v>
      </c>
      <c r="AR126" t="str">
        <f t="shared" si="43"/>
        <v/>
      </c>
      <c r="AS126" t="str">
        <f t="shared" ca="1" si="41"/>
        <v>pics\\Peper_7.jpg</v>
      </c>
      <c r="AT126">
        <f t="shared" ca="1" si="30"/>
        <v>0.16957462545009494</v>
      </c>
      <c r="AU126" t="s">
        <v>697</v>
      </c>
      <c r="AV126" t="str">
        <f t="shared" ca="1" si="31"/>
        <v>sound\\Redkiy_plod.wav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_Овальный_ли_</v>
      </c>
      <c r="BB126" t="str">
        <f t="shared" si="32"/>
        <v>_Овальный_ли_XXXXX?</v>
      </c>
      <c r="BD126" cm="1">
        <f t="array" aca="1" ref="BD126" ca="1">INDEX($L$122:$L$129,(RANK(AT6,$AT$2:$AT$9)))</f>
        <v>2119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VLOOKUP(B127,audio_list_stym!$A$3:$BP$18,48,FALSE)</f>
        <v>16</v>
      </c>
      <c r="F127" t="str">
        <f>VLOOKUP(E127,metki!$A$2:$B$9,2,FALSE)</f>
        <v>импл_новые_без_названия</v>
      </c>
      <c r="G127" t="str">
        <f t="shared" si="27"/>
        <v>импл_</v>
      </c>
      <c r="H127" t="str">
        <f>VLOOKUP(B127,audio_list_stym!$A$3:$AJ$18,16,FALSE)</f>
        <v>Noni</v>
      </c>
      <c r="I127" t="s">
        <v>693</v>
      </c>
      <c r="J127" t="str">
        <f t="shared" si="28"/>
        <v>Noni_6</v>
      </c>
      <c r="L127">
        <f>VLOOKUP(J127,total_visual_stym!$A$2:$D$129,2,FALSE)</f>
        <v>2118</v>
      </c>
      <c r="M127" t="str">
        <f>VLOOKUP(J127,total_visual_stym!$A$2:$D$129,3,FALSE)</f>
        <v>pics\\Noni_6.jpg</v>
      </c>
      <c r="N127">
        <f>VLOOKUP(J127,total_visual_stym!$A$1:$D$129,4,FALSE)</f>
        <v>212</v>
      </c>
      <c r="P127">
        <f>IF(G127="экспл",0,IF(G127="импл_",VLOOKUP(J127,quest_импл!$A$1:$J$129,7,FALSE),0))</f>
        <v>262</v>
      </c>
      <c r="Q127" t="str">
        <f>IF(G127="экспл",0,IF(G127="импл_",VLOOKUP(J127,quest_импл!$A$1:$J$129,8,FALSE),0))</f>
        <v>sound\\Zhidkiy_li.wav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2013</v>
      </c>
      <c r="AD127" t="str">
        <f t="shared" ca="1" si="38"/>
        <v>pics\\Finik_5.jpg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39"/>
        <v>pics\\Finik_5.jpg</v>
      </c>
      <c r="AI127" t="s">
        <v>129</v>
      </c>
      <c r="AO127">
        <f t="shared" ca="1" si="34"/>
        <v>0.8599630374647268</v>
      </c>
      <c r="AP127" t="str">
        <f t="shared" ca="1" si="35"/>
        <v>pics\\Finik_5.jpg</v>
      </c>
      <c r="AR127" t="str">
        <f t="shared" si="43"/>
        <v/>
      </c>
      <c r="AS127" t="str">
        <f t="shared" ca="1" si="41"/>
        <v>pics\\Finik_5.jpg</v>
      </c>
      <c r="AT127">
        <f t="shared" ca="1" si="30"/>
        <v>0.34851073427194978</v>
      </c>
      <c r="AU127" t="s">
        <v>697</v>
      </c>
      <c r="AV127" t="str">
        <f t="shared" ca="1" si="31"/>
        <v>sound\\Redkiy_plod.wav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_Жидкий_ли_</v>
      </c>
      <c r="BB127" t="str">
        <f t="shared" si="32"/>
        <v>_Жидкий_ли_XXXXX?</v>
      </c>
      <c r="BD127" cm="1">
        <f t="array" aca="1" ref="BD127" ca="1">INDEX($L$122:$L$129,(RANK(AT7,$AT$2:$AT$9)))</f>
        <v>2114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VLOOKUP(B128,audio_list_stym!$A$3:$BP$18,48,FALSE)</f>
        <v>16</v>
      </c>
      <c r="F128" t="str">
        <f>VLOOKUP(E128,metki!$A$2:$B$9,2,FALSE)</f>
        <v>импл_новые_без_названия</v>
      </c>
      <c r="G128" t="str">
        <f t="shared" si="27"/>
        <v>импл_</v>
      </c>
      <c r="H128" t="str">
        <f>VLOOKUP(B128,audio_list_stym!$A$3:$AJ$18,16,FALSE)</f>
        <v>Noni</v>
      </c>
      <c r="I128" t="s">
        <v>694</v>
      </c>
      <c r="J128" t="str">
        <f t="shared" si="28"/>
        <v>Noni_7</v>
      </c>
      <c r="L128">
        <f>VLOOKUP(J128,total_visual_stym!$A$2:$D$129,2,FALSE)</f>
        <v>2119</v>
      </c>
      <c r="M128" t="str">
        <f>VLOOKUP(J128,total_visual_stym!$A$2:$D$129,3,FALSE)</f>
        <v>pics\\Noni_7.jpg</v>
      </c>
      <c r="N128">
        <f>VLOOKUP(J128,total_visual_stym!$A$1:$D$129,4,FALSE)</f>
        <v>212</v>
      </c>
      <c r="P128">
        <f>IF(G128="экспл",0,IF(G128="импл_",VLOOKUP(J128,quest_импл!$A$1:$J$129,7,FALSE),0))</f>
        <v>263</v>
      </c>
      <c r="Q128" t="str">
        <f>IF(G128="экспл",0,IF(G128="импл_",VLOOKUP(J128,quest_импл!$A$1:$J$129,8,FALSE),0))</f>
        <v>sound\\Lohmatiy_li.wav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2056</v>
      </c>
      <c r="AD128" t="str">
        <f t="shared" ca="1" si="38"/>
        <v>pics\\Redis_8.jpg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39"/>
        <v>pics\\Redis_8.jpg</v>
      </c>
      <c r="AI128" t="s">
        <v>130</v>
      </c>
      <c r="AO128">
        <f t="shared" ca="1" si="34"/>
        <v>0.13823554473027599</v>
      </c>
      <c r="AP128" t="str">
        <f t="shared" ca="1" si="35"/>
        <v>pics\\Redis_8.jpg</v>
      </c>
      <c r="AR128" t="str">
        <f t="shared" si="43"/>
        <v/>
      </c>
      <c r="AS128" t="str">
        <f t="shared" ca="1" si="41"/>
        <v>pics\\Redis_8.jpg</v>
      </c>
      <c r="AT128">
        <f t="shared" ca="1" si="30"/>
        <v>0.10371347806293163</v>
      </c>
      <c r="AU128" t="s">
        <v>697</v>
      </c>
      <c r="AV128" t="str">
        <f t="shared" ca="1" si="31"/>
        <v>sound\\Redkiy_plod.wav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_Лохматый_ли_</v>
      </c>
      <c r="BB128" t="str">
        <f t="shared" si="32"/>
        <v>_Лохматый_ли_XXXXX?</v>
      </c>
      <c r="BD128" cm="1">
        <f t="array" aca="1" ref="BD128" ca="1">INDEX($L$122:$L$129,(RANK(AT8,$AT$2:$AT$9)))</f>
        <v>2117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VLOOKUP(B129,audio_list_stym!$A$3:$BP$18,48,FALSE)</f>
        <v>16</v>
      </c>
      <c r="F129" t="str">
        <f>VLOOKUP(E129,metki!$A$2:$B$9,2,FALSE)</f>
        <v>импл_новые_без_названия</v>
      </c>
      <c r="G129" t="str">
        <f t="shared" si="27"/>
        <v>импл_</v>
      </c>
      <c r="H129" t="str">
        <f>VLOOKUP(B129,audio_list_stym!$A$3:$AJ$18,16,FALSE)</f>
        <v>Noni</v>
      </c>
      <c r="I129" t="s">
        <v>695</v>
      </c>
      <c r="J129" t="str">
        <f t="shared" si="28"/>
        <v>Noni_8</v>
      </c>
      <c r="L129">
        <f>VLOOKUP(J129,total_visual_stym!$A$2:$D$129,2,FALSE)</f>
        <v>2120</v>
      </c>
      <c r="M129" t="str">
        <f>VLOOKUP(J129,total_visual_stym!$A$2:$D$129,3,FALSE)</f>
        <v>pics\\Noni_8.jpg</v>
      </c>
      <c r="N129">
        <f>VLOOKUP(J129,total_visual_stym!$A$1:$D$129,4,FALSE)</f>
        <v>212</v>
      </c>
      <c r="P129">
        <f>IF(G129="экспл",0,IF(G129="импл_",VLOOKUP(J129,quest_импл!$A$1:$J$129,7,FALSE),0))</f>
        <v>264</v>
      </c>
      <c r="Q129" t="str">
        <f>IF(G129="экспл",0,IF(G129="импл_",VLOOKUP(J129,quest_импл!$A$1:$J$129,8,FALSE),0))</f>
        <v>sound\\Zolotistiy_li.wav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2063</v>
      </c>
      <c r="AD129" t="str">
        <f t="shared" ca="1" si="38"/>
        <v>pics\\Tomat_7.jpg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39"/>
        <v>pics\\Tomat_7.jpg</v>
      </c>
      <c r="AI129" t="s">
        <v>131</v>
      </c>
      <c r="AO129">
        <f t="shared" ca="1" si="34"/>
        <v>1.436698647051049E-2</v>
      </c>
      <c r="AP129" t="str">
        <f t="shared" ca="1" si="35"/>
        <v>pics\\Tomat_7.jpg</v>
      </c>
      <c r="AR129" t="str">
        <f t="shared" si="43"/>
        <v/>
      </c>
      <c r="AS129" t="str">
        <f t="shared" ca="1" si="41"/>
        <v>pics\\Tomat_7.jpg</v>
      </c>
      <c r="AT129">
        <f t="shared" ca="1" si="30"/>
        <v>0.12765183558357829</v>
      </c>
      <c r="AU129" t="s">
        <v>697</v>
      </c>
      <c r="AV129" t="str">
        <f t="shared" ca="1" si="31"/>
        <v>sound\\Redkiy_plod.wav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_Золотистый_ли_</v>
      </c>
      <c r="BB129" t="str">
        <f t="shared" si="32"/>
        <v>_Золотистый_ли_XXXXX?</v>
      </c>
      <c r="BD129" cm="1">
        <f t="array" aca="1" ref="BD129" ca="1">INDEX($L$122:$L$129,(RANK(AT9,$AT$2:$AT$9)))</f>
        <v>2118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C00-000000000000}"/>
  <pageMargins left="0.7" right="0.7" top="0.75" bottom="0.75" header="0.3" footer="0.3"/>
  <pageSetup paperSize="9" orientation="portrait" horizontalDpi="4294967293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H161"/>
  <sheetViews>
    <sheetView topLeftCell="BA1" zoomScale="57" zoomScaleNormal="57" zoomScaleSheetLayoutView="40" workbookViewId="0">
      <selection activeCell="BC1" sqref="BC1:BH1048576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VLOOKUP(B2,audio_list_stym!$A$3:$BP$18,49,FALSE)</f>
        <v>10</v>
      </c>
      <c r="F2" t="str">
        <f>VLOOKUP(E2,metki!$A$2:$B$9,2,FALSE)</f>
        <v>импл_реал_с_названием</v>
      </c>
      <c r="G2" t="str">
        <f t="shared" ref="G2:G65" si="0">LEFT(F2,5)</f>
        <v>импл_</v>
      </c>
      <c r="H2" t="str">
        <f>VLOOKUP(B2,audio_list_stym!$A$3:$AJ$18,17,FALSE)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pics\\Banan_6.jpg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0.32231288048453388</v>
      </c>
      <c r="AP2" t="str">
        <f t="shared" ref="AP2:AP25" ca="1" si="6">INDEX($AM$2:$AM$25,(RANK(AO2,$AO$2:$AO$25)))</f>
        <v>pics\\Banan_6.jpg</v>
      </c>
      <c r="AQ2" t="str">
        <f ca="1">INDEX($AN$2:$AN$25,(RANK(AO2,$AO$2:$AO$25)))</f>
        <v>pics\\Goroh_6.jpg</v>
      </c>
      <c r="AR2" t="str">
        <f t="shared" ref="AR2:AR9" ca="1" si="7">IF(AH2="sound\\Ogorod",AP2,"")</f>
        <v>pics\\Banan_6.jpg</v>
      </c>
      <c r="AT2">
        <f t="shared" ref="AT2:AT65" ca="1" si="8">RAND()</f>
        <v>0.46088583899646174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10">IF(G2="экспл",AY2&amp;AX2&amp;"."&amp;AZ2,IF(G2="импл_",BA2&amp;AX2&amp;"?"))</f>
        <v>_Целый_ли_ТОМАТ?</v>
      </c>
      <c r="BC2">
        <f>A2</f>
        <v>1201</v>
      </c>
      <c r="BD2" cm="1">
        <f t="array" aca="1" ref="BD2" ca="1">INDEX($L$2:$L$9,(RANK(AT2,$AT$2:$AT$9)))</f>
        <v>2061</v>
      </c>
      <c r="BE2" cm="1">
        <f t="array" aca="1" ref="BE2" ca="1">INDEX(BD10:BD25,(RANK(AT2,$AT$2:$AT$16)))</f>
        <v>2029</v>
      </c>
      <c r="BF2" cm="1">
        <f t="array" aca="1" ref="BF2" ca="1">INDEX(BD26:BD49,(RANK(AT2,$AT$2:$AT$16)))</f>
        <v>2045</v>
      </c>
      <c r="BG2" cm="1">
        <f t="array" aca="1" ref="BG2" ca="1">INDEX(BD50:BD65,(RANK(AT2,$AT$2:$AT$16)))</f>
        <v>2021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VLOOKUP(B3,audio_list_stym!$A$3:$BP$18,49,FALSE)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VLOOKUP(B3,audio_list_stym!$A$3:$AJ$18,17,FALSE)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2160</v>
      </c>
      <c r="AD3" t="str">
        <f t="shared" ref="AD3:AD66" ca="1" si="11">IF(ISTEXT(AE3),AE3,IF(ISTEXT(AF3),AF3,""))</f>
        <v>pics\\Injir_8.jpg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pics\\Injir_8.jpg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2">RAND()</f>
        <v>2.9566133449412502E-2</v>
      </c>
      <c r="AP3" t="str">
        <f t="shared" ca="1" si="6"/>
        <v>pics\\Injir_8.jpg</v>
      </c>
      <c r="AQ3" t="str">
        <f t="shared" ref="AQ3:AQ25" ca="1" si="13">INDEX($AN$2:$AN$25,(RANK(AO3,$AO$2:$AO$25)))</f>
        <v>pics\\Tikva_8.jpg</v>
      </c>
      <c r="AR3" t="str">
        <f t="shared" ca="1" si="7"/>
        <v>pics\\Injir_8.jpg</v>
      </c>
      <c r="AT3">
        <f t="shared" ca="1" si="8"/>
        <v>0.60279008454814198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0"/>
        <v>_Мясистый_ли_ТОМАТ?</v>
      </c>
      <c r="BD3" cm="1">
        <f t="array" aca="1" ref="BD3" ca="1">INDEX($L$2:$L$9,(RANK(AT3,$AT$2:$AT$9)))</f>
        <v>2058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VLOOKUP(B4,audio_list_stym!$A$3:$BP$18,49,FALSE)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VLOOKUP(B4,audio_list_stym!$A$3:$AJ$18,17,FALSE)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2033</v>
      </c>
      <c r="AD4" t="str">
        <f t="shared" ca="1" si="11"/>
        <v>pics\\Limon_1.jpg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pics\\Limon_1.jpg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2"/>
        <v>0.9634687729025756</v>
      </c>
      <c r="AP4" t="str">
        <f t="shared" ca="1" si="6"/>
        <v>pics\\Limon_1.jpg</v>
      </c>
      <c r="AQ4" t="str">
        <f t="shared" ca="1" si="13"/>
        <v>pics\\Redis_1.jpg</v>
      </c>
      <c r="AR4" t="str">
        <f t="shared" ca="1" si="7"/>
        <v>pics\\Limon_1.jpg</v>
      </c>
      <c r="AT4">
        <f t="shared" ca="1" si="8"/>
        <v>0.34143809057713348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0"/>
        <v>_Горький_ли_ТОМАТ?</v>
      </c>
      <c r="BD4" cm="1">
        <f t="array" aca="1" ref="BD4" ca="1">INDEX($L$2:$L$9,(RANK(AT4,$AT$2:$AT$9)))</f>
        <v>2062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VLOOKUP(B5,audio_list_stym!$A$3:$BP$18,49,FALSE)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VLOOKUP(B5,audio_list_stym!$A$3:$AJ$18,17,FALSE)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2154</v>
      </c>
      <c r="AD5" t="str">
        <f t="shared" ca="1" si="11"/>
        <v>pics\\Injir_2.jpg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pics\\Injir_2.jpg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2"/>
        <v>0.25698681416913027</v>
      </c>
      <c r="AP5" t="str">
        <f t="shared" ca="1" si="6"/>
        <v>pics\\Injir_2.jpg</v>
      </c>
      <c r="AQ5" t="str">
        <f t="shared" ca="1" si="13"/>
        <v>pics\\Tikva_2.jpg</v>
      </c>
      <c r="AR5" t="str">
        <f t="shared" ca="1" si="7"/>
        <v>pics\\Injir_2.jpg</v>
      </c>
      <c r="AT5">
        <f t="shared" ca="1" si="8"/>
        <v>8.0640480384098434E-2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0"/>
        <v>_Яркий_ли_ТОМАТ?</v>
      </c>
      <c r="BD5" cm="1">
        <f t="array" aca="1" ref="BD5" ca="1">INDEX($L$2:$L$9,(RANK(AT5,$AT$2:$AT$9)))</f>
        <v>2064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VLOOKUP(B6,audio_list_stym!$A$3:$BP$18,49,FALSE)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VLOOKUP(B6,audio_list_stym!$A$3:$AJ$18,17,FALSE)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2004</v>
      </c>
      <c r="AD6" t="str">
        <f t="shared" ca="1" si="11"/>
        <v>pics\\Banan_4.jpg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pics\\Banan_4.jpg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2"/>
        <v>0.43258349786555927</v>
      </c>
      <c r="AP6" t="str">
        <f t="shared" ca="1" si="6"/>
        <v>pics\\Banan_4.jpg</v>
      </c>
      <c r="AQ6" t="str">
        <f t="shared" ca="1" si="13"/>
        <v>pics\\Goroh_4.jpg</v>
      </c>
      <c r="AR6" t="str">
        <f t="shared" ca="1" si="7"/>
        <v>pics\\Banan_4.jpg</v>
      </c>
      <c r="AT6">
        <f t="shared" ca="1" si="8"/>
        <v>0.33406906323014329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0"/>
        <v>_Острый_ли_ТОМАТ?</v>
      </c>
      <c r="BD6" cm="1">
        <f t="array" aca="1" ref="BD6" ca="1">INDEX($L$2:$L$9,(RANK(AT6,$AT$2:$AT$9)))</f>
        <v>2063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VLOOKUP(B7,audio_list_stym!$A$3:$BP$18,49,FALSE)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VLOOKUP(B7,audio_list_stym!$A$3:$AJ$18,17,FALSE)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2040</v>
      </c>
      <c r="AD7" t="str">
        <f t="shared" ca="1" si="11"/>
        <v>pics\\Limon_8.jpg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pics\\Limon_8.jpg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2"/>
        <v>0.64336539126569425</v>
      </c>
      <c r="AP7" t="str">
        <f t="shared" ca="1" si="6"/>
        <v>pics\\Limon_8.jpg</v>
      </c>
      <c r="AQ7" t="str">
        <f t="shared" ca="1" si="13"/>
        <v>pics\\Redis_8.jpg</v>
      </c>
      <c r="AR7" t="str">
        <f t="shared" ca="1" si="7"/>
        <v>pics\\Limon_8.jpg</v>
      </c>
      <c r="AT7">
        <f t="shared" ca="1" si="8"/>
        <v>0.97994596808640455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0"/>
        <v>_Спелый_ли_ТОМАТ?</v>
      </c>
      <c r="BD7" cm="1">
        <f t="array" aca="1" ref="BD7" ca="1">INDEX($L$2:$L$9,(RANK(AT7,$AT$2:$AT$9)))</f>
        <v>2057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VLOOKUP(B8,audio_list_stym!$A$3:$BP$18,49,FALSE)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VLOOKUP(B8,audio_list_stym!$A$3:$AJ$18,17,FALSE)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2153</v>
      </c>
      <c r="AD8" t="str">
        <f t="shared" ca="1" si="11"/>
        <v>pics\\Injir_1.jpg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pics\\Injir_1.jpg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2"/>
        <v>0.29839004247579304</v>
      </c>
      <c r="AP8" t="str">
        <f t="shared" ca="1" si="6"/>
        <v>pics\\Injir_1.jpg</v>
      </c>
      <c r="AQ8" t="str">
        <f t="shared" ca="1" si="13"/>
        <v>pics\\Tikva_1.jpg</v>
      </c>
      <c r="AR8" t="str">
        <f t="shared" ca="1" si="7"/>
        <v>pics\\Injir_1.jpg</v>
      </c>
      <c r="AT8">
        <f t="shared" ca="1" si="8"/>
        <v>0.54242220961109155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0"/>
        <v>_Серый_ли_ТОМАТ?</v>
      </c>
      <c r="BD8" cm="1">
        <f t="array" aca="1" ref="BD8" ca="1">INDEX($L$2:$L$9,(RANK(AT8,$AT$2:$AT$9)))</f>
        <v>2060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VLOOKUP(B9,audio_list_stym!$A$3:$BP$18,49,FALSE)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VLOOKUP(B9,audio_list_stym!$A$3:$AJ$18,17,FALSE)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2003</v>
      </c>
      <c r="AD9" t="str">
        <f t="shared" ca="1" si="11"/>
        <v>pics\\Banan_3.jpg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pics\\Banan_3.jpg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2"/>
        <v>0.47296381962760026</v>
      </c>
      <c r="AP9" t="str">
        <f t="shared" ca="1" si="6"/>
        <v>pics\\Banan_3.jpg</v>
      </c>
      <c r="AQ9" t="str">
        <f t="shared" ca="1" si="13"/>
        <v>pics\\Goroh_3.jpg</v>
      </c>
      <c r="AR9" t="str">
        <f t="shared" ca="1" si="7"/>
        <v>pics\\Banan_3.jpg</v>
      </c>
      <c r="AT9">
        <f t="shared" ca="1" si="8"/>
        <v>0.58419967145095775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0"/>
        <v>_Вязкий_ли_ТОМАТ?</v>
      </c>
      <c r="BD9" cm="1">
        <f t="array" aca="1" ref="BD9" ca="1">INDEX($L$2:$L$9,(RANK(AT9,$AT$2:$AT$9)))</f>
        <v>2059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VLOOKUP(B10,audio_list_stym!$A$3:$BP$18,49,FALSE)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VLOOKUP(B10,audio_list_stym!$A$3:$AJ$18,17,FALSE)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2178</v>
      </c>
      <c r="AD10" t="str">
        <f t="shared" ca="1" si="11"/>
        <v>pics\\dis34.jpg</v>
      </c>
      <c r="AE10" s="22" t="str">
        <f t="array" aca="1" ref="AE10" ca="1">IF(G10="экспл",INDEX(total_visual_stym!$C$146:$C$209,(RANK(total_visual_stym!E154,total_visual_stym!$E$146:$E$209))),0)</f>
        <v>pics\\dis34.jpg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2"/>
        <v>4.4325988310136455E-2</v>
      </c>
      <c r="AP10" t="str">
        <f t="shared" ca="1" si="6"/>
        <v>pics\\Injir_7.jpg</v>
      </c>
      <c r="AQ10" t="str">
        <f t="shared" ca="1" si="13"/>
        <v>pics\\Tikva_7.jpg</v>
      </c>
      <c r="AT10">
        <f t="shared" ca="1" si="8"/>
        <v>0.2900724614968575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0"/>
        <v>На_экране_ЛИМОН._Он_старый?</v>
      </c>
      <c r="BC10">
        <f>A10</f>
        <v>1202</v>
      </c>
      <c r="BD10" cm="1">
        <f t="array" aca="1" ref="BD10" ca="1">INDEX($L$10:$L$17,(RANK(AT2,$AT$2:$AT$9)))</f>
        <v>2037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2025</v>
      </c>
      <c r="BG10" cm="1">
        <f t="array" aca="1" ref="BG10" ca="1">INDEX(BD34:BD65,(RANK(AT3,$AT$2:$AT$16)))</f>
        <v>2041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VLOOKUP(B11,audio_list_stym!$A$3:$BP$18,49,FALSE)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VLOOKUP(B11,audio_list_stym!$A$3:$AJ$18,17,FALSE)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2175</v>
      </c>
      <c r="AD11" t="str">
        <f t="shared" ca="1" si="11"/>
        <v>pics\\dis5.jpg</v>
      </c>
      <c r="AE11" s="22" t="str">
        <f t="array" aca="1" ref="AE11" ca="1">IF(G11="экспл",INDEX(total_visual_stym!$C$146:$C$209,(RANK(total_visual_stym!E155,total_visual_stym!$E$146:$E$209))),0)</f>
        <v>pics\\dis5.jpg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2"/>
        <v>0.80276584051932898</v>
      </c>
      <c r="AP11" t="str">
        <f t="shared" ca="1" si="6"/>
        <v>pics\\Limon_4.jpg</v>
      </c>
      <c r="AQ11" t="str">
        <f t="shared" ca="1" si="13"/>
        <v>pics\\Redis_4.jpg</v>
      </c>
      <c r="AT11">
        <f t="shared" ca="1" si="8"/>
        <v>0.60861171597913044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sound\\Noviy_plod.wav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0"/>
        <v>Посмотрите,_вот_ЛИМОН._Фиолетовый_ли_он?</v>
      </c>
      <c r="BD11" cm="1">
        <f t="array" aca="1" ref="BD11" ca="1">INDEX($L$10:$L$17,(RANK(AT3,$AT$2:$AT$9)))</f>
        <v>2034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VLOOKUP(B12,audio_list_stym!$A$3:$BP$18,49,FALSE)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VLOOKUP(B12,audio_list_stym!$A$3:$AJ$18,17,FALSE)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2189</v>
      </c>
      <c r="AD12" t="str">
        <f t="shared" ca="1" si="11"/>
        <v>pics\\dis33.jpg</v>
      </c>
      <c r="AE12" s="22" t="str">
        <f t="array" aca="1" ref="AE12" ca="1">IF(G12="экспл",INDEX(total_visual_stym!$C$146:$C$209,(RANK(total_visual_stym!E156,total_visual_stym!$E$146:$E$209))),0)</f>
        <v>pics\\dis33.jpg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2"/>
        <v>0.3088220895195839</v>
      </c>
      <c r="AP12" t="str">
        <f t="shared" ca="1" si="6"/>
        <v>pics\\Banan_8.jpg</v>
      </c>
      <c r="AQ12" t="str">
        <f t="shared" ca="1" si="13"/>
        <v>pics\\Goroh_8.jpg</v>
      </c>
      <c r="AT12">
        <f t="shared" ca="1" si="8"/>
        <v>0.96341832192983556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0"/>
        <v>Вот_ЛИМОН._Он_с_цедрой?</v>
      </c>
      <c r="BD12" cm="1">
        <f t="array" aca="1" ref="BD12" ca="1">INDEX($L$10:$L$17,(RANK(AT4,$AT$2:$AT$9)))</f>
        <v>2038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VLOOKUP(B13,audio_list_stym!$A$3:$BP$18,49,FALSE)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VLOOKUP(B13,audio_list_stym!$A$3:$AJ$18,17,FALSE)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2221</v>
      </c>
      <c r="AD13" t="str">
        <f t="shared" ca="1" si="11"/>
        <v>pics\\dis28.jpg</v>
      </c>
      <c r="AE13" s="22" t="str">
        <f t="array" aca="1" ref="AE13" ca="1">IF(G13="экспл",INDEX(total_visual_stym!$C$146:$C$209,(RANK(total_visual_stym!E157,total_visual_stym!$E$146:$E$209))),0)</f>
        <v>pics\\dis28.jpg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2"/>
        <v>4.9857695774778832E-2</v>
      </c>
      <c r="AP13" t="str">
        <f t="shared" ca="1" si="6"/>
        <v>pics\\Injir_6.jpg</v>
      </c>
      <c r="AQ13" t="str">
        <f t="shared" ca="1" si="13"/>
        <v>pics\\Tikva_6.jpg</v>
      </c>
      <c r="AT13">
        <f t="shared" ca="1" si="8"/>
        <v>0.27519654662488602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0"/>
        <v>Это_ЛИМОН._Кислый_ли_он?</v>
      </c>
      <c r="BD13" cm="1">
        <f t="array" aca="1" ref="BD13" ca="1">INDEX($L$10:$L$17,(RANK(AT5,$AT$2:$AT$9)))</f>
        <v>2040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VLOOKUP(B14,audio_list_stym!$A$3:$BP$18,49,FALSE)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VLOOKUP(B14,audio_list_stym!$A$3:$AJ$18,17,FALSE)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2176</v>
      </c>
      <c r="AD14" t="str">
        <f t="shared" ca="1" si="11"/>
        <v>pics\\dis21.jpg</v>
      </c>
      <c r="AE14" s="22" t="str">
        <f t="array" aca="1" ref="AE14" ca="1">IF(G14="экспл",INDEX(total_visual_stym!$C$146:$C$209,(RANK(total_visual_stym!E158,total_visual_stym!$E$146:$E$209))),0)</f>
        <v>pics\\dis21.jpg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2"/>
        <v>0.86189655062910608</v>
      </c>
      <c r="AP14" t="str">
        <f t="shared" ca="1" si="6"/>
        <v>pics\\Limon_2.jpg</v>
      </c>
      <c r="AQ14" t="str">
        <f t="shared" ca="1" si="13"/>
        <v>pics\\Redis_2.jpg</v>
      </c>
      <c r="AT14">
        <f t="shared" ca="1" si="8"/>
        <v>8.0162854368174608E-2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0"/>
        <v>На_картинке_ЛИМОН._Сочный_ли_он?</v>
      </c>
      <c r="BD14" cm="1">
        <f t="array" aca="1" ref="BD14" ca="1">INDEX($L$10:$L$17,(RANK(AT6,$AT$2:$AT$9)))</f>
        <v>2039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VLOOKUP(B15,audio_list_stym!$A$3:$BP$18,49,FALSE)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VLOOKUP(B15,audio_list_stym!$A$3:$AJ$18,17,FALSE)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2205</v>
      </c>
      <c r="AD15" t="str">
        <f t="shared" ca="1" si="11"/>
        <v>pics\\dis46.jpg</v>
      </c>
      <c r="AE15" s="22" t="str">
        <f t="array" aca="1" ref="AE15" ca="1">IF(G15="экспл",INDEX(total_visual_stym!$C$146:$C$209,(RANK(total_visual_stym!E159,total_visual_stym!$E$146:$E$209))),0)</f>
        <v>pics\\dis46.jpg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2"/>
        <v>0.34729584387931223</v>
      </c>
      <c r="AP15" t="str">
        <f t="shared" ca="1" si="6"/>
        <v>pics\\Banan_5.jpg</v>
      </c>
      <c r="AQ15" t="str">
        <f t="shared" ca="1" si="13"/>
        <v>pics\\Goroh_5.jpg</v>
      </c>
      <c r="AT15">
        <f t="shared" ca="1" si="8"/>
        <v>0.60892105796402118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0"/>
        <v>На_мониторе_ЛИМОН._Упругий_ли_он?</v>
      </c>
      <c r="BD15" cm="1">
        <f t="array" aca="1" ref="BD15" ca="1">INDEX($L$10:$L$17,(RANK(AT7,$AT$2:$AT$9)))</f>
        <v>2033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VLOOKUP(B16,audio_list_stym!$A$3:$BP$18,49,FALSE)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VLOOKUP(B16,audio_list_stym!$A$3:$AJ$18,17,FALSE)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2190</v>
      </c>
      <c r="AD16" t="str">
        <f t="shared" ca="1" si="11"/>
        <v>pics\\dis27.jpg</v>
      </c>
      <c r="AE16" s="22" t="str">
        <f t="array" aca="1" ref="AE16" ca="1">IF(G16="экспл",INDEX(total_visual_stym!$C$146:$C$209,(RANK(total_visual_stym!E160,total_visual_stym!$E$146:$E$209))),0)</f>
        <v>pics\\dis27.jpg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2"/>
        <v>0.54035545853507772</v>
      </c>
      <c r="AP16" t="str">
        <f t="shared" ca="1" si="6"/>
        <v>pics\\Banan_2.jpg</v>
      </c>
      <c r="AQ16" t="str">
        <f t="shared" ca="1" si="13"/>
        <v>pics\\Goroh_2.jpg</v>
      </c>
      <c r="AT16">
        <f t="shared" ca="1" si="8"/>
        <v>0.75862005997311011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0"/>
        <v>Перед_Вами_ЛИМОН._Он_длинный?</v>
      </c>
      <c r="BD16" cm="1">
        <f t="array" aca="1" ref="BD16" ca="1">INDEX($L$10:$L$17,(RANK(AT8,$AT$2:$AT$9)))</f>
        <v>2036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VLOOKUP(B17,audio_list_stym!$A$3:$BP$18,49,FALSE)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VLOOKUP(B17,audio_list_stym!$A$3:$AJ$18,17,FALSE)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2230</v>
      </c>
      <c r="AD17" t="str">
        <f t="shared" ca="1" si="11"/>
        <v>pics\\dis8.jpg</v>
      </c>
      <c r="AE17" s="22" t="str">
        <f t="array" aca="1" ref="AE17" ca="1">IF(G17="экспл",INDEX(total_visual_stym!$C$146:$C$209,(RANK(total_visual_stym!E161,total_visual_stym!$E$146:$E$209))),0)</f>
        <v>pics\\dis8.jpg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2"/>
        <v>0.73035879894157218</v>
      </c>
      <c r="AP17" t="str">
        <f t="shared" ca="1" si="6"/>
        <v>pics\\Limon_6.jpg</v>
      </c>
      <c r="AQ17" t="str">
        <f t="shared" ca="1" si="13"/>
        <v>pics\\Redis_6.jpg</v>
      </c>
      <c r="AT17">
        <f t="shared" ca="1" si="8"/>
        <v>0.50465822620820233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0"/>
        <v>Вы_видите_ЛИМОН._Он_без_кожуры?</v>
      </c>
      <c r="BD17" cm="1">
        <f t="array" aca="1" ref="BD17" ca="1">INDEX($L$10:$L$17,(RANK(AT9,$AT$2:$AT$9)))</f>
        <v>2035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VLOOKUP(B18,audio_list_stym!$A$3:$BP$18,49,FALSE)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VLOOKUP(B18,audio_list_stym!$A$3:$AJ$18,17,FALSE)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2163</v>
      </c>
      <c r="AD18" t="str">
        <f t="shared" ca="1" si="11"/>
        <v>pics\\Tikva_3.jpg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pics\\Tikva_3.jpg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0.18029203760629764</v>
      </c>
      <c r="AP18" t="str">
        <f t="shared" ca="1" si="6"/>
        <v>pics\\Injir_3.jpg</v>
      </c>
      <c r="AQ18" t="str">
        <f t="shared" ca="1" si="13"/>
        <v>pics\\Tikva_3.jpg</v>
      </c>
      <c r="AS18" t="str">
        <f t="shared" ref="AS18:AS25" ca="1" si="16">IF(AH18="sound\\Tropic",AQ18,"")</f>
        <v>pics\\Tikva_3.jpg</v>
      </c>
      <c r="AT18">
        <f t="shared" ca="1" si="8"/>
        <v>0.67402117649925375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0"/>
        <v>_С_молоком_ли_XXXXX?</v>
      </c>
      <c r="BC18">
        <f>A18</f>
        <v>1203</v>
      </c>
      <c r="BD18" cm="1">
        <f t="array" aca="1" ref="BD18" ca="1">INDEX($L$18:$L$25,(RANK(AT2,$AT$2:$AT$9)))</f>
        <v>2029</v>
      </c>
      <c r="BE18" cm="1">
        <f t="array" aca="1" ref="BE18" ca="1">INDEX(BD2:BD17,(RANK(AT4,$AT$2:$AT$16)))</f>
        <v>2034</v>
      </c>
      <c r="BF18" cm="1">
        <f t="array" aca="1" ref="BF18" ca="1">INDEX(BD26:BD49,(RANK(AT4,$AT$2:$AT$16)))</f>
        <v>2042</v>
      </c>
      <c r="BG18" cm="1">
        <f t="array" aca="1" ref="BG18" ca="1">INDEX(BD50:BD65,(RANK(AT4,$AT$2:$AT$16)))</f>
        <v>2018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VLOOKUP(B19,audio_list_stym!$A$3:$BP$18,49,FALSE)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VLOOKUP(B19,audio_list_stym!$A$3:$AJ$18,17,FALSE)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2017</v>
      </c>
      <c r="AD19" t="str">
        <f t="shared" ca="1" si="11"/>
        <v>pics\\Goroh_1.jpg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7">IF(ISTEXT(AR19),AR19,IF(ISTEXT(AS19),AS19,""))</f>
        <v>pics\\Goroh_1.jpg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0.62095637744647836</v>
      </c>
      <c r="AP19" t="str">
        <f t="shared" ca="1" si="6"/>
        <v>pics\\Banan_1.jpg</v>
      </c>
      <c r="AQ19" t="str">
        <f t="shared" ca="1" si="13"/>
        <v>pics\\Goroh_1.jpg</v>
      </c>
      <c r="AS19" t="str">
        <f t="shared" ca="1" si="16"/>
        <v>pics\\Goroh_1.jpg</v>
      </c>
      <c r="AT19">
        <f t="shared" ca="1" si="8"/>
        <v>0.57519806977966936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0"/>
        <v>_Полый_ли_XXXXX?</v>
      </c>
      <c r="BD19" cm="1">
        <f t="array" aca="1" ref="BD19" ca="1">INDEX($L$18:$L$25,(RANK(AT3,$AT$2:$AT$9)))</f>
        <v>2026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VLOOKUP(B20,audio_list_stym!$A$3:$BP$18,49,FALSE)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VLOOKUP(B20,audio_list_stym!$A$3:$AJ$18,17,FALSE)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2023</v>
      </c>
      <c r="AD20" t="str">
        <f t="shared" ca="1" si="11"/>
        <v>pics\\Goroh_7.jpg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7"/>
        <v>pics\\Goroh_7.jpg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0.30997087957309333</v>
      </c>
      <c r="AP20" t="str">
        <f t="shared" ca="1" si="6"/>
        <v>pics\\Banan_7.jpg</v>
      </c>
      <c r="AQ20" t="str">
        <f t="shared" ca="1" si="13"/>
        <v>pics\\Goroh_7.jpg</v>
      </c>
      <c r="AS20" t="str">
        <f t="shared" ca="1" si="16"/>
        <v>pics\\Goroh_7.jpg</v>
      </c>
      <c r="AT20">
        <f t="shared" ca="1" si="8"/>
        <v>0.31606050362189808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0"/>
        <v>_Гладкий_ли_XXXXX?</v>
      </c>
      <c r="BD20" cm="1">
        <f t="array" aca="1" ref="BD20" ca="1">INDEX($L$18:$L$25,(RANK(AT4,$AT$2:$AT$9)))</f>
        <v>2030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VLOOKUP(B21,audio_list_stym!$A$3:$BP$18,49,FALSE)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VLOOKUP(B21,audio_list_stym!$A$3:$AJ$18,17,FALSE)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2055</v>
      </c>
      <c r="AD21" t="str">
        <f t="shared" ca="1" si="11"/>
        <v>pics\\Redis_7.jpg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7"/>
        <v>pics\\Redis_7.jpg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0.72751641918181453</v>
      </c>
      <c r="AP21" t="str">
        <f t="shared" ca="1" si="6"/>
        <v>pics\\Limon_7.jpg</v>
      </c>
      <c r="AQ21" t="str">
        <f t="shared" ca="1" si="13"/>
        <v>pics\\Redis_7.jpg</v>
      </c>
      <c r="AS21" t="str">
        <f t="shared" ca="1" si="16"/>
        <v>pics\\Redis_7.jpg</v>
      </c>
      <c r="AT21">
        <f t="shared" ca="1" si="8"/>
        <v>0.8895602913205467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0"/>
        <v>_Пористый_ли_XXXXX?</v>
      </c>
      <c r="BD21" cm="1">
        <f t="array" aca="1" ref="BD21" ca="1">INDEX($L$18:$L$25,(RANK(AT5,$AT$2:$AT$9)))</f>
        <v>2032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VLOOKUP(B22,audio_list_stym!$A$3:$BP$18,49,FALSE)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VLOOKUP(B22,audio_list_stym!$A$3:$AJ$18,17,FALSE)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2164</v>
      </c>
      <c r="AD22" t="str">
        <f t="shared" ca="1" si="11"/>
        <v>pics\\Tikva_4.jpg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7"/>
        <v>pics\\Tikva_4.jpg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0.16373596377095689</v>
      </c>
      <c r="AP22" t="str">
        <f t="shared" ca="1" si="6"/>
        <v>pics\\Injir_4.jpg</v>
      </c>
      <c r="AQ22" t="str">
        <f t="shared" ca="1" si="13"/>
        <v>pics\\Tikva_4.jpg</v>
      </c>
      <c r="AS22" t="str">
        <f t="shared" ca="1" si="16"/>
        <v>pics\\Tikva_4.jpg</v>
      </c>
      <c r="AT22">
        <f t="shared" ca="1" si="8"/>
        <v>0.52692955023403909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0"/>
        <v>_Вареный_ли_XXXXX?</v>
      </c>
      <c r="BD22" cm="1">
        <f t="array" aca="1" ref="BD22" ca="1">INDEX($L$18:$L$25,(RANK(AT6,$AT$2:$AT$9)))</f>
        <v>2031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VLOOKUP(B23,audio_list_stym!$A$3:$BP$18,49,FALSE)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VLOOKUP(B23,audio_list_stym!$A$3:$AJ$18,17,FALSE)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2053</v>
      </c>
      <c r="AD23" t="str">
        <f t="shared" ca="1" si="11"/>
        <v>pics\\Redis_5.jpg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7"/>
        <v>pics\\Redis_5.jpg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0.75590721892064872</v>
      </c>
      <c r="AP23" t="str">
        <f t="shared" ca="1" si="6"/>
        <v>pics\\Limon_5.jpg</v>
      </c>
      <c r="AQ23" t="str">
        <f t="shared" ca="1" si="13"/>
        <v>pics\\Redis_5.jpg</v>
      </c>
      <c r="AS23" t="str">
        <f t="shared" ca="1" si="16"/>
        <v>pics\\Redis_5.jpg</v>
      </c>
      <c r="AT23">
        <f t="shared" ca="1" si="8"/>
        <v>0.17891187436251588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0"/>
        <v>_Плотный_ли_XXXXX?</v>
      </c>
      <c r="BD23" cm="1">
        <f t="array" aca="1" ref="BD23" ca="1">INDEX($L$18:$L$25,(RANK(AT7,$AT$2:$AT$9)))</f>
        <v>2025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VLOOKUP(B24,audio_list_stym!$A$3:$BP$18,49,FALSE)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VLOOKUP(B24,audio_list_stym!$A$3:$AJ$18,17,FALSE)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2051</v>
      </c>
      <c r="AD24" t="str">
        <f t="shared" ca="1" si="11"/>
        <v>pics\\Redis_3.jpg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7"/>
        <v>pics\\Redis_3.jpg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0.84858707173971304</v>
      </c>
      <c r="AP24" t="str">
        <f t="shared" ca="1" si="6"/>
        <v>pics\\Limon_3.jpg</v>
      </c>
      <c r="AQ24" t="str">
        <f t="shared" ca="1" si="13"/>
        <v>pics\\Redis_3.jpg</v>
      </c>
      <c r="AS24" t="str">
        <f t="shared" ca="1" si="16"/>
        <v>pics\\Redis_3.jpg</v>
      </c>
      <c r="AT24">
        <f t="shared" ca="1" si="8"/>
        <v>0.21113836499955663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0"/>
        <v>_Ворсистый_ли_XXXXX?</v>
      </c>
      <c r="BD24" cm="1">
        <f t="array" aca="1" ref="BD24" ca="1">INDEX($L$18:$L$25,(RANK(AT8,$AT$2:$AT$9)))</f>
        <v>2028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VLOOKUP(B25,audio_list_stym!$A$3:$BP$18,49,FALSE)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VLOOKUP(B25,audio_list_stym!$A$3:$AJ$18,17,FALSE)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2165</v>
      </c>
      <c r="AD25" t="str">
        <f t="shared" ca="1" si="11"/>
        <v>pics\\Tikva_5.jpg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7"/>
        <v>pics\\Tikva_5.jpg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6.6916966469107053E-2</v>
      </c>
      <c r="AP25" t="str">
        <f t="shared" ca="1" si="6"/>
        <v>pics\\Injir_5.jpg</v>
      </c>
      <c r="AQ25" t="str">
        <f t="shared" ca="1" si="13"/>
        <v>pics\\Tikva_5.jpg</v>
      </c>
      <c r="AS25" t="str">
        <f t="shared" ca="1" si="16"/>
        <v>pics\\Tikva_5.jpg</v>
      </c>
      <c r="AT25">
        <f t="shared" ca="1" si="8"/>
        <v>0.23199905201562832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0"/>
        <v>_Мягкий_ли_XXXXX?</v>
      </c>
      <c r="BD25" cm="1">
        <f t="array" aca="1" ref="BD25" ca="1">INDEX($L$18:$L$25,(RANK(AT9,$AT$2:$AT$9)))</f>
        <v>2027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VLOOKUP(B26,audio_list_stym!$A$3:$BP$18,49,FALSE)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VLOOKUP(B26,audio_list_stym!$A$3:$AJ$18,17,FALSE)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2210</v>
      </c>
      <c r="AD26" t="str">
        <f t="shared" ca="1" si="11"/>
        <v>pics\\dis48.jpg</v>
      </c>
      <c r="AE26" s="22" t="str">
        <f t="array" aca="1" ref="AE26" ca="1">IF(G26="экспл",INDEX(total_visual_stym!$C$146:$C$209,(RANK(total_visual_stym!E170,total_visual_stym!$E$146:$E$209))),0)</f>
        <v>pics\\dis48.jpg</v>
      </c>
      <c r="AF26" s="22" t="str">
        <f t="shared" si="17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8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8"/>
        <v>0.96135469027772258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0"/>
        <v>На_экране_XXXXX._Он_с_ботвой?</v>
      </c>
      <c r="BC26">
        <f>A26</f>
        <v>1204</v>
      </c>
      <c r="BD26" cm="1">
        <f t="array" aca="1" ref="BD26" ca="1">INDEX($L$26:$L$33,(RANK(AT2,$AT$2:$AT$9)))</f>
        <v>2053</v>
      </c>
      <c r="BE26" cm="1">
        <f t="array" aca="1" ref="BE26" ca="1">INDEX(BD2:BD25,(RANK(AT5,$AT$2:$AT$16)))</f>
        <v>2033</v>
      </c>
      <c r="BF26" cm="1">
        <f t="array" aca="1" ref="BF26" ca="1">INDEX(BD34:BD49,(RANK(AT5,$AT$2:$AT$16)))</f>
        <v>2001</v>
      </c>
      <c r="BG26" cm="1">
        <f t="array" aca="1" ref="BG26" ca="1">INDEX(BD50:BD65,(RANK(AT5,$AT$2:$AT$16)))</f>
        <v>2017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VLOOKUP(B27,audio_list_stym!$A$3:$BP$18,49,FALSE)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VLOOKUP(B27,audio_list_stym!$A$3:$AJ$18,17,FALSE)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2215</v>
      </c>
      <c r="AD27" t="str">
        <f t="shared" ca="1" si="11"/>
        <v>pics\\dis62.jpg</v>
      </c>
      <c r="AE27" s="22" t="str">
        <f t="array" aca="1" ref="AE27" ca="1">IF(G27="экспл",INDEX(total_visual_stym!$C$146:$C$209,(RANK(total_visual_stym!E171,total_visual_stym!$E$146:$E$209))),0)</f>
        <v>pics\\dis62.jpg</v>
      </c>
      <c r="AF27" s="22" t="str">
        <f t="shared" si="17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8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8"/>
        <v>0.51092657738544245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0"/>
        <v>Посмотрите,_вот_XXXXX._Он_алый?</v>
      </c>
      <c r="BD27" cm="1">
        <f t="array" aca="1" ref="BD27" ca="1">INDEX($L$26:$L$33,(RANK(AT3,$AT$2:$AT$9)))</f>
        <v>2050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VLOOKUP(B28,audio_list_stym!$A$3:$BP$18,49,FALSE)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VLOOKUP(B28,audio_list_stym!$A$3:$AJ$18,17,FALSE)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2217</v>
      </c>
      <c r="AD28" t="str">
        <f t="shared" ca="1" si="11"/>
        <v>pics\\dis58.jpg</v>
      </c>
      <c r="AE28" s="22" t="str">
        <f t="array" aca="1" ref="AE28" ca="1">IF(G28="экспл",INDEX(total_visual_stym!$C$146:$C$209,(RANK(total_visual_stym!E172,total_visual_stym!$E$146:$E$209))),0)</f>
        <v>pics\\dis58.jpg</v>
      </c>
      <c r="AF28" s="22" t="str">
        <f t="shared" si="17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8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8"/>
        <v>0.37136988986681396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0"/>
        <v>Вот_XXXXX._Пряный_ли_он?</v>
      </c>
      <c r="BD28" cm="1">
        <f t="array" aca="1" ref="BD28" ca="1">INDEX($L$26:$L$33,(RANK(AT4,$AT$2:$AT$9)))</f>
        <v>2054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VLOOKUP(B29,audio_list_stym!$A$3:$BP$18,49,FALSE)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VLOOKUP(B29,audio_list_stym!$A$3:$AJ$18,17,FALSE)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2219</v>
      </c>
      <c r="AD29" t="str">
        <f t="shared" ca="1" si="11"/>
        <v>pics\\dis17.jpg</v>
      </c>
      <c r="AE29" s="22" t="str">
        <f t="array" aca="1" ref="AE29" ca="1">IF(G29="экспл",INDEX(total_visual_stym!$C$146:$C$209,(RANK(total_visual_stym!E173,total_visual_stym!$E$146:$E$209))),0)</f>
        <v>pics\\dis17.jpg</v>
      </c>
      <c r="AF29" s="22" t="str">
        <f t="shared" si="17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8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8"/>
        <v>0.31272497325006454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0"/>
        <v>Это_XXXXX._Жирный_ли_он?</v>
      </c>
      <c r="BD29" cm="1">
        <f t="array" aca="1" ref="BD29" ca="1">INDEX($L$26:$L$33,(RANK(AT5,$AT$2:$AT$9)))</f>
        <v>2056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VLOOKUP(B30,audio_list_stym!$A$3:$BP$18,49,FALSE)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VLOOKUP(B30,audio_list_stym!$A$3:$AJ$18,17,FALSE)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2226</v>
      </c>
      <c r="AD30" t="str">
        <f t="shared" ca="1" si="11"/>
        <v>pics\\dis11.jpg</v>
      </c>
      <c r="AE30" s="22" t="str">
        <f t="array" aca="1" ref="AE30" ca="1">IF(G30="экспл",INDEX(total_visual_stym!$C$146:$C$209,(RANK(total_visual_stym!E174,total_visual_stym!$E$146:$E$209))),0)</f>
        <v>pics\\dis11.jpg</v>
      </c>
      <c r="AF30" s="22" t="str">
        <f t="shared" si="17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8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8"/>
        <v>0.99362365090010152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0"/>
        <v>На_картинке_XXXXX._Он_соленый?</v>
      </c>
      <c r="BD30" cm="1">
        <f t="array" aca="1" ref="BD30" ca="1">INDEX($L$26:$L$33,(RANK(AT6,$AT$2:$AT$9)))</f>
        <v>2055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VLOOKUP(B31,audio_list_stym!$A$3:$BP$18,49,FALSE)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VLOOKUP(B31,audio_list_stym!$A$3:$AJ$18,17,FALSE)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2201</v>
      </c>
      <c r="AD31" t="str">
        <f t="shared" ca="1" si="11"/>
        <v>pics\\dis43.jpg</v>
      </c>
      <c r="AE31" s="22" t="str">
        <f t="array" aca="1" ref="AE31" ca="1">IF(G31="экспл",INDEX(total_visual_stym!$C$146:$C$209,(RANK(total_visual_stym!E175,total_visual_stym!$E$146:$E$209))),0)</f>
        <v>pics\\dis43.jpg</v>
      </c>
      <c r="AF31" s="22" t="str">
        <f t="shared" si="17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8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8"/>
        <v>0.19645551978077747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0"/>
        <v>На_мониторе_XXXXX._Пышный_ли_он?</v>
      </c>
      <c r="BD31" cm="1">
        <f t="array" aca="1" ref="BD31" ca="1">INDEX($L$26:$L$33,(RANK(AT7,$AT$2:$AT$9)))</f>
        <v>2049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VLOOKUP(B32,audio_list_stym!$A$3:$BP$18,49,FALSE)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VLOOKUP(B32,audio_list_stym!$A$3:$AJ$18,17,FALSE)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2186</v>
      </c>
      <c r="AD32" t="str">
        <f t="shared" ca="1" si="11"/>
        <v>pics\\dis25.jpg</v>
      </c>
      <c r="AE32" s="22" t="str">
        <f t="array" aca="1" ref="AE32" ca="1">IF(G32="экспл",INDEX(total_visual_stym!$C$146:$C$209,(RANK(total_visual_stym!E176,total_visual_stym!$E$146:$E$209))),0)</f>
        <v>pics\\dis25.jpg</v>
      </c>
      <c r="AF32" s="22" t="str">
        <f t="shared" si="17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8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8"/>
        <v>0.34237344796744884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sound\\Redkiy_plod.wav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0"/>
        <v>Перед_Вами_XXXXX._Крепкий_ли_он?</v>
      </c>
      <c r="BD32" cm="1">
        <f t="array" aca="1" ref="BD32" ca="1">INDEX($L$26:$L$33,(RANK(AT8,$AT$2:$AT$9)))</f>
        <v>2052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VLOOKUP(B33,audio_list_stym!$A$3:$BP$18,49,FALSE)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VLOOKUP(B33,audio_list_stym!$A$3:$AJ$18,17,FALSE)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2209</v>
      </c>
      <c r="AD33" t="str">
        <f t="shared" ca="1" si="11"/>
        <v>pics\\dis51.jpg</v>
      </c>
      <c r="AE33" s="22" t="str">
        <f t="array" aca="1" ref="AE33" ca="1">IF(G33="экспл",INDEX(total_visual_stym!$C$146:$C$209,(RANK(total_visual_stym!E177,total_visual_stym!$E$146:$E$209))),0)</f>
        <v>pics\\dis51.jpg</v>
      </c>
      <c r="AF33" s="22" t="str">
        <f t="shared" si="17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8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8"/>
        <v>0.62721481149252489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0"/>
        <v>Вы_видите_XXXXX._Он_круглый?</v>
      </c>
      <c r="BD33" cm="1">
        <f t="array" aca="1" ref="BD33" ca="1">INDEX($L$26:$L$33,(RANK(AT9,$AT$2:$AT$9)))</f>
        <v>2051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VLOOKUP(B34,audio_list_stym!$A$3:$BP$18,49,FALSE)</f>
        <v>10</v>
      </c>
      <c r="F34" t="str">
        <f>VLOOKUP(E34,metki!$A$2:$B$9,2,FALSE)</f>
        <v>импл_реал_с_названием</v>
      </c>
      <c r="G34" t="str">
        <f t="shared" si="0"/>
        <v>импл_</v>
      </c>
      <c r="H34" t="str">
        <f>VLOOKUP(B34,audio_list_stym!$A$3:$AJ$18,17,FALSE)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2159</v>
      </c>
      <c r="AD34" t="str">
        <f t="shared" ca="1" si="11"/>
        <v>pics\\Injir_7.jpg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7"/>
        <v>pics\\Injir_7.jpg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19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0">IF(AH34="sound\\Ogorod",AP10,"")</f>
        <v>pics\\Injir_7.jpg</v>
      </c>
      <c r="AT34">
        <f t="shared" ca="1" si="8"/>
        <v>0.86673675234251146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10"/>
        <v>_Сырой_ли_ПЕРЕЦ?</v>
      </c>
      <c r="BC34">
        <f>A34</f>
        <v>1205</v>
      </c>
      <c r="BD34" cm="1">
        <f t="array" aca="1" ref="BD34" ca="1">INDEX($L$34:$L$41,(RANK(AT2,$AT$2:$AT$9)))</f>
        <v>2045</v>
      </c>
      <c r="BE34" cm="1">
        <f t="array" aca="1" ref="BE34" ca="1">INDEX(BD2:BD17,(RANK(AT5,$AT$2:$AT$17)))</f>
        <v>2036</v>
      </c>
      <c r="BF34" cm="1">
        <f t="array" aca="1" ref="BF34" ca="1">INDEX(BD18:BD33,(RANK(AT5,$AT$2:$AT$7)))</f>
        <v>2025</v>
      </c>
      <c r="BG34" cm="1">
        <f t="array" aca="1" ref="BG34" ca="1">INDEX(BD42:BD65,(RANK(AT5,$AT$2:$AT$17)))</f>
        <v>2012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VLOOKUP(B35,audio_list_stym!$A$3:$BP$18,49,FALSE)</f>
        <v>10</v>
      </c>
      <c r="F35" t="str">
        <f>VLOOKUP(E35,metki!$A$2:$B$9,2,FALSE)</f>
        <v>импл_реал_с_названием</v>
      </c>
      <c r="G35" t="str">
        <f t="shared" si="0"/>
        <v>импл_</v>
      </c>
      <c r="H35" t="str">
        <f>VLOOKUP(B35,audio_list_stym!$A$3:$AJ$18,17,FALSE)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2036</v>
      </c>
      <c r="AD35" t="str">
        <f t="shared" ca="1" si="11"/>
        <v>pics\\Limon_4.jpg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7"/>
        <v>pics\\Limon_4.jpg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19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0"/>
        <v>pics\\Limon_4.jpg</v>
      </c>
      <c r="AT35">
        <f t="shared" ca="1" si="8"/>
        <v>0.65806506340504545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10"/>
        <v>_Слоеный_ли_ПЕРЕЦ?</v>
      </c>
      <c r="BD35" cm="1">
        <f t="array" aca="1" ref="BD35" ca="1">INDEX($L$34:$L$41,(RANK(AT3,$AT$2:$AT$9)))</f>
        <v>2042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VLOOKUP(B36,audio_list_stym!$A$3:$BP$18,49,FALSE)</f>
        <v>10</v>
      </c>
      <c r="F36" t="str">
        <f>VLOOKUP(E36,metki!$A$2:$B$9,2,FALSE)</f>
        <v>импл_реал_с_названием</v>
      </c>
      <c r="G36" t="str">
        <f t="shared" si="0"/>
        <v>импл_</v>
      </c>
      <c r="H36" t="str">
        <f>VLOOKUP(B36,audio_list_stym!$A$3:$AJ$18,17,FALSE)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2008</v>
      </c>
      <c r="AD36" t="str">
        <f t="shared" ca="1" si="11"/>
        <v>pics\\Banan_8.jpg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7"/>
        <v>pics\\Banan_8.jpg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19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0"/>
        <v>pics\\Banan_8.jpg</v>
      </c>
      <c r="AT36">
        <f t="shared" ca="1" si="8"/>
        <v>0.64463799464751326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10"/>
        <v>_Гнилой_ли_ПЕРЕЦ?</v>
      </c>
      <c r="BD36" cm="1">
        <f t="array" aca="1" ref="BD36" ca="1">INDEX($L$34:$L$41,(RANK(AT4,$AT$2:$AT$9)))</f>
        <v>2046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VLOOKUP(B37,audio_list_stym!$A$3:$BP$18,49,FALSE)</f>
        <v>10</v>
      </c>
      <c r="F37" t="str">
        <f>VLOOKUP(E37,metki!$A$2:$B$9,2,FALSE)</f>
        <v>импл_реал_с_названием</v>
      </c>
      <c r="G37" t="str">
        <f t="shared" si="0"/>
        <v>импл_</v>
      </c>
      <c r="H37" t="str">
        <f>VLOOKUP(B37,audio_list_stym!$A$3:$AJ$18,17,FALSE)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2158</v>
      </c>
      <c r="AD37" t="str">
        <f t="shared" ca="1" si="11"/>
        <v>pics\\Injir_6.jpg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7"/>
        <v>pics\\Injir_6.jpg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19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0"/>
        <v>pics\\Injir_6.jpg</v>
      </c>
      <c r="AT37">
        <f t="shared" ca="1" si="8"/>
        <v>0.56444761713386238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10"/>
        <v>_Бугристый_ли_ПЕРЕЦ?</v>
      </c>
      <c r="BD37" cm="1">
        <f t="array" aca="1" ref="BD37" ca="1">INDEX($L$34:$L$41,(RANK(AT5,$AT$2:$AT$9)))</f>
        <v>2048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VLOOKUP(B38,audio_list_stym!$A$3:$BP$18,49,FALSE)</f>
        <v>10</v>
      </c>
      <c r="F38" t="str">
        <f>VLOOKUP(E38,metki!$A$2:$B$9,2,FALSE)</f>
        <v>импл_реал_с_названием</v>
      </c>
      <c r="G38" t="str">
        <f t="shared" si="0"/>
        <v>импл_</v>
      </c>
      <c r="H38" t="str">
        <f>VLOOKUP(B38,audio_list_stym!$A$3:$AJ$18,17,FALSE)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2034</v>
      </c>
      <c r="AD38" t="str">
        <f t="shared" ca="1" si="11"/>
        <v>pics\\Limon_2.jpg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7"/>
        <v>pics\\Limon_2.jpg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19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0"/>
        <v>pics\\Limon_2.jpg</v>
      </c>
      <c r="AT38">
        <f t="shared" ca="1" si="8"/>
        <v>0.35893874134287196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10"/>
        <v>_Черный_ли_ПЕРЕЦ?</v>
      </c>
      <c r="BD38" cm="1">
        <f t="array" aca="1" ref="BD38" ca="1">INDEX($L$34:$L$41,(RANK(AT6,$AT$2:$AT$9)))</f>
        <v>2047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VLOOKUP(B39,audio_list_stym!$A$3:$BP$18,49,FALSE)</f>
        <v>10</v>
      </c>
      <c r="F39" t="str">
        <f>VLOOKUP(E39,metki!$A$2:$B$9,2,FALSE)</f>
        <v>импл_реал_с_названием</v>
      </c>
      <c r="G39" t="str">
        <f t="shared" si="0"/>
        <v>импл_</v>
      </c>
      <c r="H39" t="str">
        <f>VLOOKUP(B39,audio_list_stym!$A$3:$AJ$18,17,FALSE)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2005</v>
      </c>
      <c r="AD39" t="str">
        <f t="shared" ca="1" si="11"/>
        <v>pics\\Banan_5.jpg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pics\\Banan_5.jpg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19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0"/>
        <v>pics\\Banan_5.jpg</v>
      </c>
      <c r="AT39">
        <f t="shared" ca="1" si="8"/>
        <v>8.6914570692902759E-2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10"/>
        <v>_Хрустящий_ли_ПЕРЕЦ?</v>
      </c>
      <c r="BD39" cm="1">
        <f t="array" aca="1" ref="BD39" ca="1">INDEX($L$34:$L$41,(RANK(AT7,$AT$2:$AT$9)))</f>
        <v>2041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VLOOKUP(B40,audio_list_stym!$A$3:$BP$18,49,FALSE)</f>
        <v>10</v>
      </c>
      <c r="F40" t="str">
        <f>VLOOKUP(E40,metki!$A$2:$B$9,2,FALSE)</f>
        <v>импл_реал_с_названием</v>
      </c>
      <c r="G40" t="str">
        <f t="shared" si="0"/>
        <v>импл_</v>
      </c>
      <c r="H40" t="str">
        <f>VLOOKUP(B40,audio_list_stym!$A$3:$AJ$18,17,FALSE)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2002</v>
      </c>
      <c r="AD40" t="str">
        <f t="shared" ca="1" si="11"/>
        <v>pics\\Banan_2.jpg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pics\\Banan_2.jpg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19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0"/>
        <v>pics\\Banan_2.jpg</v>
      </c>
      <c r="AT40">
        <f t="shared" ca="1" si="8"/>
        <v>0.31739224401128219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10"/>
        <v>_Блестит_ли_ПЕРЕЦ?</v>
      </c>
      <c r="BD40" cm="1">
        <f t="array" aca="1" ref="BD40" ca="1">INDEX($L$34:$L$41,(RANK(AT8,$AT$2:$AT$9)))</f>
        <v>2044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VLOOKUP(B41,audio_list_stym!$A$3:$BP$18,49,FALSE)</f>
        <v>10</v>
      </c>
      <c r="F41" t="str">
        <f>VLOOKUP(E41,metki!$A$2:$B$9,2,FALSE)</f>
        <v>импл_реал_с_названием</v>
      </c>
      <c r="G41" t="str">
        <f t="shared" si="0"/>
        <v>импл_</v>
      </c>
      <c r="H41" t="str">
        <f>VLOOKUP(B41,audio_list_stym!$A$3:$AJ$18,17,FALSE)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2038</v>
      </c>
      <c r="AD41" t="str">
        <f t="shared" ca="1" si="11"/>
        <v>pics\\Limon_6.jpg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1">IF(ISTEXT(AR41),AR41,IF(ISTEXT(AS41),AS41,""))</f>
        <v>pics\\Limon_6.jpg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19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0"/>
        <v>pics\\Limon_6.jpg</v>
      </c>
      <c r="AT41">
        <f t="shared" ca="1" si="8"/>
        <v>0.68982800551895784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10"/>
        <v>_Цитрусовый_ли_ПЕРЕЦ?</v>
      </c>
      <c r="BD41" cm="1">
        <f t="array" aca="1" ref="BD41" ca="1">INDEX($L$34:$L$41,(RANK(AT9,$AT$2:$AT$9)))</f>
        <v>2043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VLOOKUP(B42,audio_list_stym!$A$3:$BP$18,49,FALSE)</f>
        <v>11</v>
      </c>
      <c r="F42" t="str">
        <f>VLOOKUP(E42,metki!$A$2:$B$9,2,FALSE)</f>
        <v>экспл_реал_с_названием</v>
      </c>
      <c r="G42" t="str">
        <f t="shared" si="0"/>
        <v>экспл</v>
      </c>
      <c r="H42" t="str">
        <f>VLOOKUP(B42,audio_list_stym!$A$3:$AJ$18,17,FALSE)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2187</v>
      </c>
      <c r="AD42" t="str">
        <f t="shared" ca="1" si="11"/>
        <v>pics\\dis1.jpg</v>
      </c>
      <c r="AE42" s="22" t="str">
        <f t="array" aca="1" ref="AE42" ca="1">IF(G42="экспл",INDEX(total_visual_stym!$C$146:$C$209,(RANK(total_visual_stym!E186,total_visual_stym!$E$146:$E$209))),0)</f>
        <v>pics\\dis1.jpg</v>
      </c>
      <c r="AF42" s="22" t="str">
        <f t="shared" si="21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8"/>
        <v>0.45468815387074868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10"/>
        <v>На_экране_БАНАН._Он_чистый?</v>
      </c>
      <c r="BC42">
        <f>A42</f>
        <v>1206</v>
      </c>
      <c r="BD42" cm="1">
        <f t="array" aca="1" ref="BD42" ca="1">INDEX($L$42:$L$49,(RANK(AT2,$AT$2:$AT$9)))</f>
        <v>2005</v>
      </c>
      <c r="BE42" cm="1">
        <f t="array" aca="1" ref="BE42" ca="1">INDEX(BD2:BD17,(RANK(AT6,$AT$2:$AT17)))</f>
        <v>2040</v>
      </c>
      <c r="BF42" cm="1">
        <f t="array" aca="1" ref="BF42" ca="1">INDEX(BD26:BD41,(RANK(AT6,$AT$2:$AT$17)))</f>
        <v>2048</v>
      </c>
      <c r="BG42" cm="1">
        <f t="array" aca="1" ref="BG42" ca="1">INDEX(BD50:BD65,(RANK(AT6,$AT$2:$AT$17)))</f>
        <v>2024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VLOOKUP(B43,audio_list_stym!$A$3:$BP$18,49,FALSE)</f>
        <v>11</v>
      </c>
      <c r="F43" t="str">
        <f>VLOOKUP(E43,metki!$A$2:$B$9,2,FALSE)</f>
        <v>экспл_реал_с_названием</v>
      </c>
      <c r="G43" t="str">
        <f t="shared" si="0"/>
        <v>экспл</v>
      </c>
      <c r="H43" t="str">
        <f>VLOOKUP(B43,audio_list_stym!$A$3:$AJ$18,17,FALSE)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2199</v>
      </c>
      <c r="AD43" t="str">
        <f t="shared" ca="1" si="11"/>
        <v>pics\\dis56.jpg</v>
      </c>
      <c r="AE43" s="22" t="str">
        <f t="array" aca="1" ref="AE43" ca="1">IF(G43="экспл",INDEX(total_visual_stym!$C$146:$C$209,(RANK(total_visual_stym!E187,total_visual_stym!$E$146:$E$209))),0)</f>
        <v>pics\\dis56.jpg</v>
      </c>
      <c r="AF43" s="22" t="str">
        <f t="shared" si="21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8"/>
        <v>0.59378929706092065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10"/>
        <v>Посмотрите,_вот_БАНАН._Свежий_ли_он?</v>
      </c>
      <c r="BD43" cm="1">
        <f t="array" aca="1" ref="BD43" ca="1">INDEX($L$42:$L$49,(RANK(AT3,$AT$2:$AT$9)))</f>
        <v>2002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VLOOKUP(B44,audio_list_stym!$A$3:$BP$18,49,FALSE)</f>
        <v>11</v>
      </c>
      <c r="F44" t="str">
        <f>VLOOKUP(E44,metki!$A$2:$B$9,2,FALSE)</f>
        <v>экспл_реал_с_названием</v>
      </c>
      <c r="G44" t="str">
        <f t="shared" si="0"/>
        <v>экспл</v>
      </c>
      <c r="H44" t="str">
        <f>VLOOKUP(B44,audio_list_stym!$A$3:$AJ$18,17,FALSE)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2177</v>
      </c>
      <c r="AD44" t="str">
        <f t="shared" ca="1" si="11"/>
        <v>pics\\dis35.jpg</v>
      </c>
      <c r="AE44" s="22" t="str">
        <f t="array" aca="1" ref="AE44" ca="1">IF(G44="экспл",INDEX(total_visual_stym!$C$146:$C$209,(RANK(total_visual_stym!E188,total_visual_stym!$E$146:$E$209))),0)</f>
        <v>pics\\dis35.jpg</v>
      </c>
      <c r="AF44" s="22" t="str">
        <f t="shared" si="21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8"/>
        <v>0.70619351380120732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10"/>
        <v>Вот_БАНАН._Он_жаренный?</v>
      </c>
      <c r="BD44" cm="1">
        <f t="array" aca="1" ref="BD44" ca="1">INDEX($L$42:$L$49,(RANK(AT4,$AT$2:$AT$9)))</f>
        <v>2006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VLOOKUP(B45,audio_list_stym!$A$3:$BP$18,49,FALSE)</f>
        <v>11</v>
      </c>
      <c r="F45" t="str">
        <f>VLOOKUP(E45,metki!$A$2:$B$9,2,FALSE)</f>
        <v>экспл_реал_с_названием</v>
      </c>
      <c r="G45" t="str">
        <f t="shared" si="0"/>
        <v>экспл</v>
      </c>
      <c r="H45" t="str">
        <f>VLOOKUP(B45,audio_list_stym!$A$3:$AJ$18,17,FALSE)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2222</v>
      </c>
      <c r="AD45" t="str">
        <f t="shared" ca="1" si="11"/>
        <v>pics\\dis14.jpg</v>
      </c>
      <c r="AE45" s="22" t="str">
        <f t="array" aca="1" ref="AE45" ca="1">IF(G45="экспл",INDEX(total_visual_stym!$C$146:$C$209,(RANK(total_visual_stym!E189,total_visual_stym!$E$146:$E$209))),0)</f>
        <v>pics\\dis14.jpg</v>
      </c>
      <c r="AF45" s="22" t="str">
        <f t="shared" si="21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8"/>
        <v>0.22677628081748291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10"/>
        <v>Это_БАНАН._Сладкий_ли_он?</v>
      </c>
      <c r="BD45" cm="1">
        <f t="array" aca="1" ref="BD45" ca="1">INDEX($L$42:$L$49,(RANK(AT5,$AT$2:$AT$9)))</f>
        <v>2008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VLOOKUP(B46,audio_list_stym!$A$3:$BP$18,49,FALSE)</f>
        <v>11</v>
      </c>
      <c r="F46" t="str">
        <f>VLOOKUP(E46,metki!$A$2:$B$9,2,FALSE)</f>
        <v>экспл_реал_с_названием</v>
      </c>
      <c r="G46" t="str">
        <f t="shared" si="0"/>
        <v>экспл</v>
      </c>
      <c r="H46" t="str">
        <f>VLOOKUP(B46,audio_list_stym!$A$3:$AJ$18,17,FALSE)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2180</v>
      </c>
      <c r="AD46" t="str">
        <f t="shared" ca="1" si="11"/>
        <v>pics\\dis4.jpg</v>
      </c>
      <c r="AE46" s="22" t="str">
        <f t="array" aca="1" ref="AE46" ca="1">IF(G46="экспл",INDEX(total_visual_stym!$C$146:$C$209,(RANK(total_visual_stym!E190,total_visual_stym!$E$146:$E$209))),0)</f>
        <v>pics\\dis4.jpg</v>
      </c>
      <c r="AF46" s="22" t="str">
        <f t="shared" si="21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8"/>
        <v>0.10947789666425733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10"/>
        <v>На_картинке_БАНАН._Влажный_ли_он?</v>
      </c>
      <c r="BD46" cm="1">
        <f t="array" aca="1" ref="BD46" ca="1">INDEX($L$42:$L$49,(RANK(AT6,$AT$2:$AT$9)))</f>
        <v>2007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VLOOKUP(B47,audio_list_stym!$A$3:$BP$18,49,FALSE)</f>
        <v>11</v>
      </c>
      <c r="F47" t="str">
        <f>VLOOKUP(E47,metki!$A$2:$B$9,2,FALSE)</f>
        <v>экспл_реал_с_названием</v>
      </c>
      <c r="G47" t="str">
        <f t="shared" si="0"/>
        <v>экспл</v>
      </c>
      <c r="H47" t="str">
        <f>VLOOKUP(B47,audio_list_stym!$A$3:$AJ$18,17,FALSE)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2170</v>
      </c>
      <c r="AD47" t="str">
        <f t="shared" ca="1" si="11"/>
        <v>pics\\dis36.jpg</v>
      </c>
      <c r="AE47" s="22" t="str">
        <f t="array" aca="1" ref="AE47" ca="1">IF(G47="экспл",INDEX(total_visual_stym!$C$146:$C$209,(RANK(total_visual_stym!E191,total_visual_stym!$E$146:$E$209))),0)</f>
        <v>pics\\dis36.jpg</v>
      </c>
      <c r="AF47" s="22" t="str">
        <f t="shared" si="21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8"/>
        <v>0.20343708885928991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10"/>
        <v>На_мониторе_БАНАН._Он_съедобный?</v>
      </c>
      <c r="BD47" cm="1">
        <f t="array" aca="1" ref="BD47" ca="1">INDEX($L$42:$L$49,(RANK(AT7,$AT$2:$AT$9)))</f>
        <v>2001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VLOOKUP(B48,audio_list_stym!$A$3:$BP$18,49,FALSE)</f>
        <v>11</v>
      </c>
      <c r="F48" t="str">
        <f>VLOOKUP(E48,metki!$A$2:$B$9,2,FALSE)</f>
        <v>экспл_реал_с_названием</v>
      </c>
      <c r="G48" t="str">
        <f t="shared" si="0"/>
        <v>экспл</v>
      </c>
      <c r="H48" t="str">
        <f>VLOOKUP(B48,audio_list_stym!$A$3:$AJ$18,17,FALSE)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2198</v>
      </c>
      <c r="AD48" t="str">
        <f t="shared" ca="1" si="11"/>
        <v>pics\\dis42.jpg</v>
      </c>
      <c r="AE48" s="22" t="str">
        <f t="array" aca="1" ref="AE48" ca="1">IF(G48="экспл",INDEX(total_visual_stym!$C$146:$C$209,(RANK(total_visual_stym!E192,total_visual_stym!$E$146:$E$209))),0)</f>
        <v>pics\\dis42.jpg</v>
      </c>
      <c r="AF48" s="22" t="str">
        <f t="shared" si="21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8"/>
        <v>0.33817256633546733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sound\\Redkiy_plod.wav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10"/>
        <v>Перед_Вами_БАНАН._Сиреневый_ли_он?</v>
      </c>
      <c r="BD48" cm="1">
        <f t="array" aca="1" ref="BD48" ca="1">INDEX($L$42:$L$49,(RANK(AT8,$AT$2:$AT$9)))</f>
        <v>2004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VLOOKUP(B49,audio_list_stym!$A$3:$BP$18,49,FALSE)</f>
        <v>11</v>
      </c>
      <c r="F49" t="str">
        <f>VLOOKUP(E49,metki!$A$2:$B$9,2,FALSE)</f>
        <v>экспл_реал_с_названием</v>
      </c>
      <c r="G49" t="str">
        <f t="shared" si="0"/>
        <v>экспл</v>
      </c>
      <c r="H49" t="str">
        <f>VLOOKUP(B49,audio_list_stym!$A$3:$AJ$18,17,FALSE)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2213</v>
      </c>
      <c r="AD49" t="str">
        <f t="shared" ca="1" si="11"/>
        <v>pics\\dis49.jpg</v>
      </c>
      <c r="AE49" s="22" t="str">
        <f t="array" aca="1" ref="AE49" ca="1">IF(G49="экспл",INDEX(total_visual_stym!$C$146:$C$209,(RANK(total_visual_stym!E193,total_visual_stym!$E$146:$E$209))),0)</f>
        <v>pics\\dis49.jpg</v>
      </c>
      <c r="AF49" s="22" t="str">
        <f t="shared" si="21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8"/>
        <v>0.79818936933623741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10"/>
        <v>Вы_видите_БАНАН._Он_репчатый?</v>
      </c>
      <c r="BD49" cm="1">
        <f t="array" aca="1" ref="BD49" ca="1">INDEX($L$42:$L$49,(RANK(AT9,$AT$2:$AT$9)))</f>
        <v>2003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VLOOKUP(B50,audio_list_stym!$A$3:$BP$18,49,FALSE)</f>
        <v>12</v>
      </c>
      <c r="F50" t="str">
        <f>VLOOKUP(E50,metki!$A$2:$B$9,2,FALSE)</f>
        <v>импл_реал_без_названия</v>
      </c>
      <c r="G50" t="str">
        <f t="shared" si="0"/>
        <v>импл_</v>
      </c>
      <c r="H50" t="str">
        <f>VLOOKUP(B50,audio_list_stym!$A$3:$AJ$18,17,FALSE)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2022</v>
      </c>
      <c r="AD50" t="str">
        <f t="shared" ca="1" si="11"/>
        <v>pics\\Goroh_6.jpg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1"/>
        <v>pics\\Goroh_6.jpg</v>
      </c>
      <c r="AH50" t="str">
        <f t="shared" si="3"/>
        <v>sound\\Tropic</v>
      </c>
      <c r="AS50" t="str">
        <f ca="1">IF(AH50="sound\\Tropic",AQ2,"")</f>
        <v>pics\\Goroh_6.jpg</v>
      </c>
      <c r="AT50">
        <f t="shared" ca="1" si="8"/>
        <v>0.21717164222642238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10"/>
        <v>_Коричневый_ли_XXXXX?</v>
      </c>
      <c r="BC50">
        <f>A50</f>
        <v>1207</v>
      </c>
      <c r="BD50" cm="1">
        <f t="array" aca="1" ref="BD50" ca="1">INDEX($L$50:$L$57,(RANK(AT2,$AT$2:$AT$9)))</f>
        <v>2013</v>
      </c>
      <c r="BE50" cm="1">
        <f t="array" aca="1" ref="BE50" ca="1">INDEX(BD2:BD17,(RANK(AT7,$AT$2:$AT$17)))</f>
        <v>2061</v>
      </c>
      <c r="BF50" cm="1">
        <f t="array" aca="1" ref="BF50" ca="1">INDEX(BD18:BD49,(RANK(AT7,$AT$2:$AT$17)))</f>
        <v>2029</v>
      </c>
      <c r="BG50" cm="1">
        <f t="array" aca="1" ref="BG50" ca="1">INDEX(BD58:BD65,(RANK(AT7,$AT$2:$AT$9)))</f>
        <v>2021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VLOOKUP(B51,audio_list_stym!$A$3:$BP$18,49,FALSE)</f>
        <v>12</v>
      </c>
      <c r="F51" t="str">
        <f>VLOOKUP(E51,metki!$A$2:$B$9,2,FALSE)</f>
        <v>импл_реал_без_названия</v>
      </c>
      <c r="G51" t="str">
        <f t="shared" si="0"/>
        <v>импл_</v>
      </c>
      <c r="H51" t="str">
        <f>VLOOKUP(B51,audio_list_stym!$A$3:$AJ$18,17,FALSE)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2168</v>
      </c>
      <c r="AD51" t="str">
        <f t="shared" ca="1" si="11"/>
        <v>pics\\Tikva_8.jpg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1"/>
        <v>pics\\Tikva_8.jpg</v>
      </c>
      <c r="AH51" t="str">
        <f t="shared" si="3"/>
        <v>sound\\Tropic</v>
      </c>
      <c r="AS51" t="str">
        <f t="shared" ref="AS51:AS57" ca="1" si="23">IF(AH51="sound\\Tropic",AQ3,"")</f>
        <v>pics\\Tikva_8.jpg</v>
      </c>
      <c r="AT51">
        <f t="shared" ca="1" si="8"/>
        <v>0.65569146260953504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10"/>
        <v>_Сахаристый_ли_XXXXX?</v>
      </c>
      <c r="BD51" cm="1">
        <f t="array" aca="1" ref="BD51" ca="1">INDEX($L$50:$L$57,(RANK(AT3,$AT$2:$AT$9)))</f>
        <v>2010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VLOOKUP(B52,audio_list_stym!$A$3:$BP$18,49,FALSE)</f>
        <v>12</v>
      </c>
      <c r="F52" t="str">
        <f>VLOOKUP(E52,metki!$A$2:$B$9,2,FALSE)</f>
        <v>импл_реал_без_названия</v>
      </c>
      <c r="G52" t="str">
        <f t="shared" si="0"/>
        <v>импл_</v>
      </c>
      <c r="H52" t="str">
        <f>VLOOKUP(B52,audio_list_stym!$A$3:$AJ$18,17,FALSE)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2049</v>
      </c>
      <c r="AD52" t="str">
        <f t="shared" ca="1" si="11"/>
        <v>pics\\Redis_1.jpg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1"/>
        <v>pics\\Redis_1.jpg</v>
      </c>
      <c r="AH52" t="str">
        <f t="shared" si="3"/>
        <v>sound\\Tropic</v>
      </c>
      <c r="AS52" t="str">
        <f t="shared" ca="1" si="23"/>
        <v>pics\\Redis_1.jpg</v>
      </c>
      <c r="AT52">
        <f t="shared" ca="1" si="8"/>
        <v>0.88100824713543324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10"/>
        <v>_Скользкий_ли_XXXXX?</v>
      </c>
      <c r="BD52" cm="1">
        <f t="array" aca="1" ref="BD52" ca="1">INDEX($L$50:$L$57,(RANK(AT4,$AT$2:$AT$9)))</f>
        <v>2014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VLOOKUP(B53,audio_list_stym!$A$3:$BP$18,49,FALSE)</f>
        <v>12</v>
      </c>
      <c r="F53" t="str">
        <f>VLOOKUP(E53,metki!$A$2:$B$9,2,FALSE)</f>
        <v>импл_реал_без_названия</v>
      </c>
      <c r="G53" t="str">
        <f t="shared" si="0"/>
        <v>импл_</v>
      </c>
      <c r="H53" t="str">
        <f>VLOOKUP(B53,audio_list_stym!$A$3:$AJ$18,17,FALSE)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2162</v>
      </c>
      <c r="AD53" t="str">
        <f t="shared" ca="1" si="11"/>
        <v>pics\\Tikva_2.jpg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1"/>
        <v>pics\\Tikva_2.jpg</v>
      </c>
      <c r="AH53" t="str">
        <f t="shared" si="3"/>
        <v>sound\\Tropic</v>
      </c>
      <c r="AS53" t="str">
        <f t="shared" ca="1" si="23"/>
        <v>pics\\Tikva_2.jpg</v>
      </c>
      <c r="AT53">
        <f t="shared" ca="1" si="8"/>
        <v>0.95340004491750785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10"/>
        <v>_Ломкий_ли_XXXXX?</v>
      </c>
      <c r="BD53" cm="1">
        <f t="array" aca="1" ref="BD53" ca="1">INDEX($L$50:$L$57,(RANK(AT5,$AT$2:$AT$9)))</f>
        <v>2016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VLOOKUP(B54,audio_list_stym!$A$3:$BP$18,49,FALSE)</f>
        <v>12</v>
      </c>
      <c r="F54" t="str">
        <f>VLOOKUP(E54,metki!$A$2:$B$9,2,FALSE)</f>
        <v>импл_реал_без_названия</v>
      </c>
      <c r="G54" t="str">
        <f t="shared" si="0"/>
        <v>импл_</v>
      </c>
      <c r="H54" t="str">
        <f>VLOOKUP(B54,audio_list_stym!$A$3:$AJ$18,17,FALSE)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2020</v>
      </c>
      <c r="AD54" t="str">
        <f t="shared" ca="1" si="11"/>
        <v>pics\\Goroh_4.jpg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1"/>
        <v>pics\\Goroh_4.jpg</v>
      </c>
      <c r="AH54" t="str">
        <f t="shared" si="3"/>
        <v>sound\\Tropic</v>
      </c>
      <c r="AI54" s="11"/>
      <c r="AS54" t="str">
        <f t="shared" ca="1" si="23"/>
        <v>pics\\Goroh_4.jpg</v>
      </c>
      <c r="AT54">
        <f t="shared" ca="1" si="8"/>
        <v>0.42356127368902197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10"/>
        <v>_Мохнатый_ли_XXXXX?</v>
      </c>
      <c r="BD54" cm="1">
        <f t="array" aca="1" ref="BD54" ca="1">INDEX($L$50:$L$57,(RANK(AT6,$AT$2:$AT$9)))</f>
        <v>2015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VLOOKUP(B55,audio_list_stym!$A$3:$BP$18,49,FALSE)</f>
        <v>12</v>
      </c>
      <c r="F55" t="str">
        <f>VLOOKUP(E55,metki!$A$2:$B$9,2,FALSE)</f>
        <v>импл_реал_без_названия</v>
      </c>
      <c r="G55" t="str">
        <f t="shared" si="0"/>
        <v>импл_</v>
      </c>
      <c r="H55" t="str">
        <f>VLOOKUP(B55,audio_list_stym!$A$3:$AJ$18,17,FALSE)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2056</v>
      </c>
      <c r="AD55" t="str">
        <f t="shared" ca="1" si="11"/>
        <v>pics\\Redis_8.jpg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1"/>
        <v>pics\\Redis_8.jpg</v>
      </c>
      <c r="AH55" t="str">
        <f t="shared" si="3"/>
        <v>sound\\Tropic</v>
      </c>
      <c r="AS55" t="str">
        <f t="shared" ca="1" si="23"/>
        <v>pics\\Redis_8.jpg</v>
      </c>
      <c r="AT55">
        <f t="shared" ca="1" si="8"/>
        <v>0.43298629918332032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10"/>
        <v>_Сморщенный_ли_XXXXX?</v>
      </c>
      <c r="BD55" cm="1">
        <f t="array" aca="1" ref="BD55" ca="1">INDEX($L$50:$L$57,(RANK(AT7,$AT$2:$AT$9)))</f>
        <v>2009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VLOOKUP(B56,audio_list_stym!$A$3:$BP$18,49,FALSE)</f>
        <v>12</v>
      </c>
      <c r="F56" t="str">
        <f>VLOOKUP(E56,metki!$A$2:$B$9,2,FALSE)</f>
        <v>импл_реал_без_названия</v>
      </c>
      <c r="G56" t="str">
        <f t="shared" si="0"/>
        <v>импл_</v>
      </c>
      <c r="H56" t="str">
        <f>VLOOKUP(B56,audio_list_stym!$A$3:$AJ$18,17,FALSE)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2161</v>
      </c>
      <c r="AD56" t="str">
        <f t="shared" ca="1" si="11"/>
        <v>pics\\Tikva_1.jpg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pics\\Tikva_1.jpg</v>
      </c>
      <c r="AH56" t="str">
        <f t="shared" si="3"/>
        <v>sound\\Tropic</v>
      </c>
      <c r="AS56" t="str">
        <f t="shared" ca="1" si="23"/>
        <v>pics\\Tikva_1.jpg</v>
      </c>
      <c r="AT56">
        <f t="shared" ca="1" si="8"/>
        <v>9.2682519548026199E-2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10"/>
        <v>_С_косточкой_ли_XXXXX?</v>
      </c>
      <c r="BD56" cm="1">
        <f t="array" aca="1" ref="BD56" ca="1">INDEX($L$50:$L$57,(RANK(AT8,$AT$2:$AT$9)))</f>
        <v>2012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VLOOKUP(B57,audio_list_stym!$A$3:$BP$18,49,FALSE)</f>
        <v>12</v>
      </c>
      <c r="F57" t="str">
        <f>VLOOKUP(E57,metki!$A$2:$B$9,2,FALSE)</f>
        <v>импл_реал_без_названия</v>
      </c>
      <c r="G57" t="str">
        <f t="shared" si="0"/>
        <v>импл_</v>
      </c>
      <c r="H57" t="str">
        <f>VLOOKUP(B57,audio_list_stym!$A$3:$AJ$18,17,FALSE)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2019</v>
      </c>
      <c r="AD57" t="str">
        <f t="shared" ca="1" si="11"/>
        <v>pics\\Goroh_3.jpg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pics\\Goroh_3.jpg</v>
      </c>
      <c r="AH57" t="str">
        <f t="shared" si="3"/>
        <v>sound\\Tropic</v>
      </c>
      <c r="AI57" s="11"/>
      <c r="AS57" t="str">
        <f t="shared" ca="1" si="23"/>
        <v>pics\\Goroh_3.jpg</v>
      </c>
      <c r="AT57">
        <f t="shared" ca="1" si="8"/>
        <v>0.58708446736327813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10"/>
        <v>_Треугольный_ли_XXXXX?</v>
      </c>
      <c r="BD57" cm="1">
        <f t="array" aca="1" ref="BD57" ca="1">INDEX($L$50:$L$57,(RANK(AT9,$AT$2:$AT$9)))</f>
        <v>2011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VLOOKUP(B58,audio_list_stym!$A$3:$BP$18,49,FALSE)</f>
        <v>13</v>
      </c>
      <c r="F58" t="str">
        <f>VLOOKUP(E58,metki!$A$2:$B$9,2,FALSE)</f>
        <v>экспл_реал_без_названия</v>
      </c>
      <c r="G58" t="str">
        <f t="shared" si="0"/>
        <v>экспл</v>
      </c>
      <c r="H58" t="str">
        <f>VLOOKUP(B58,audio_list_stym!$A$3:$AJ$18,17,FALSE)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2185</v>
      </c>
      <c r="AD58" t="str">
        <f t="shared" ca="1" si="11"/>
        <v>pics\\dis31.jpg</v>
      </c>
      <c r="AE58" s="22" t="str">
        <f t="array" aca="1" ref="AE58" ca="1">IF(G58="экспл",INDEX(total_visual_stym!$C$146:$C$209,(RANK(total_visual_stym!E202,total_visual_stym!$E$146:$E$209))),0)</f>
        <v>pics\\dis31.jpg</v>
      </c>
      <c r="AF58" s="22" t="str">
        <f t="shared" ref="AF58:AF65" si="24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8"/>
        <v>0.38827845310411524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sound\\Redkiy_plod.wav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10"/>
        <v>На_экране_XXXXX._Рыхлый_ли_он?</v>
      </c>
      <c r="BC58">
        <f>A58</f>
        <v>1208</v>
      </c>
      <c r="BD58" cm="1">
        <f t="array" aca="1" ref="BD58" ca="1">INDEX($L$58:$L$65,(RANK(AT2,$AT$2:$AT$9)))</f>
        <v>2021</v>
      </c>
      <c r="BE58" cm="1">
        <f t="array" aca="1" ref="BE58" ca="1">INDEX(BD2:BD17,(RANK(AT8,$AT$2:$AT$17)))</f>
        <v>2059</v>
      </c>
      <c r="BF58" cm="1">
        <f t="array" aca="1" ref="BF58" ca="1">INDEX(BD18:BD33,(RANK(AT8,$AT$2:$AT$17)))</f>
        <v>2027</v>
      </c>
      <c r="BG58" cm="1">
        <f t="array" aca="1" ref="BG58" ca="1">INDEX(BD42:BD57,(RANK(AT8,$AT$2:$AT$9)))</f>
        <v>2008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VLOOKUP(B59,audio_list_stym!$A$3:$BP$18,49,FALSE)</f>
        <v>13</v>
      </c>
      <c r="F59" t="str">
        <f>VLOOKUP(E59,metki!$A$2:$B$9,2,FALSE)</f>
        <v>экспл_реал_без_названия</v>
      </c>
      <c r="G59" t="str">
        <f t="shared" si="0"/>
        <v>экспл</v>
      </c>
      <c r="H59" t="str">
        <f>VLOOKUP(B59,audio_list_stym!$A$3:$AJ$18,17,FALSE)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2227</v>
      </c>
      <c r="AD59" t="str">
        <f t="shared" ca="1" si="11"/>
        <v>pics\\dis39.jpg</v>
      </c>
      <c r="AE59" s="22" t="str">
        <f t="array" aca="1" ref="AE59" ca="1">IF(G59="экспл",INDEX(total_visual_stym!$C$146:$C$209,(RANK(total_visual_stym!E203,total_visual_stym!$E$146:$E$209))),0)</f>
        <v>pics\\dis39.jpg</v>
      </c>
      <c r="AF59" s="22" t="str">
        <f t="shared" si="24"/>
        <v/>
      </c>
      <c r="AG59" t="str">
        <f t="shared" si="14"/>
        <v>pics\\Goroh_2.jpg</v>
      </c>
      <c r="AH59">
        <f t="shared" si="3"/>
        <v>0</v>
      </c>
      <c r="AT59">
        <f t="shared" ca="1" si="8"/>
        <v>0.90927546443626195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10"/>
        <v>Посмотрите,_вот_XXXXX._Он_в_стручке?</v>
      </c>
      <c r="BD59" cm="1">
        <f t="array" aca="1" ref="BD59" ca="1">INDEX($L$58:$L$65,(RANK(AT3,$AT$2:$AT$9)))</f>
        <v>2018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VLOOKUP(B60,audio_list_stym!$A$3:$BP$18,49,FALSE)</f>
        <v>13</v>
      </c>
      <c r="F60" t="str">
        <f>VLOOKUP(E60,metki!$A$2:$B$9,2,FALSE)</f>
        <v>экспл_реал_без_названия</v>
      </c>
      <c r="G60" t="str">
        <f t="shared" si="0"/>
        <v>экспл</v>
      </c>
      <c r="H60" t="str">
        <f>VLOOKUP(B60,audio_list_stym!$A$3:$AJ$18,17,FALSE)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2172</v>
      </c>
      <c r="AD60" t="str">
        <f t="shared" ca="1" si="11"/>
        <v>pics\\dis23.jpg</v>
      </c>
      <c r="AE60" s="22" t="str">
        <f t="array" aca="1" ref="AE60" ca="1">IF(G60="экспл",INDEX(total_visual_stym!$C$146:$C$209,(RANK(total_visual_stym!E204,total_visual_stym!$E$146:$E$209))),0)</f>
        <v>pics\\dis23.jpg</v>
      </c>
      <c r="AF60" s="22" t="str">
        <f t="shared" si="24"/>
        <v/>
      </c>
      <c r="AG60" t="str">
        <f t="shared" si="14"/>
        <v>pics\\Goroh_3.jpg</v>
      </c>
      <c r="AH60">
        <f t="shared" si="3"/>
        <v>0</v>
      </c>
      <c r="AT60">
        <f t="shared" ca="1" si="8"/>
        <v>0.88714280312937122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10"/>
        <v>Вот_XXXXX._Ядовитый_ли_он?</v>
      </c>
      <c r="BD60" cm="1">
        <f t="array" aca="1" ref="BD60" ca="1">INDEX($L$58:$L$65,(RANK(AT4,$AT$2:$AT$9)))</f>
        <v>2022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VLOOKUP(B61,audio_list_stym!$A$3:$BP$18,49,FALSE)</f>
        <v>13</v>
      </c>
      <c r="F61" t="str">
        <f>VLOOKUP(E61,metki!$A$2:$B$9,2,FALSE)</f>
        <v>экспл_реал_без_названия</v>
      </c>
      <c r="G61" t="str">
        <f t="shared" si="0"/>
        <v>экспл</v>
      </c>
      <c r="H61" t="str">
        <f>VLOOKUP(B61,audio_list_stym!$A$3:$AJ$18,17,FALSE)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2224</v>
      </c>
      <c r="AD61" t="str">
        <f t="shared" ca="1" si="11"/>
        <v>pics\\dis29.jpg</v>
      </c>
      <c r="AE61" s="22" t="str">
        <f t="array" aca="1" ref="AE61" ca="1">IF(G61="экспл",INDEX(total_visual_stym!$C$146:$C$209,(RANK(total_visual_stym!E205,total_visual_stym!$E$146:$E$209))),0)</f>
        <v>pics\\dis29.jpg</v>
      </c>
      <c r="AF61" s="22" t="str">
        <f t="shared" si="24"/>
        <v/>
      </c>
      <c r="AG61" t="str">
        <f t="shared" si="14"/>
        <v>pics\\Goroh_4.jpg</v>
      </c>
      <c r="AH61">
        <f t="shared" si="3"/>
        <v>0</v>
      </c>
      <c r="AT61">
        <f t="shared" ca="1" si="8"/>
        <v>0.34062573794710116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10"/>
        <v>Это_XXXXX._Он_полосатый?</v>
      </c>
      <c r="BD61" cm="1">
        <f t="array" aca="1" ref="BD61" ca="1">INDEX($L$58:$L$65,(RANK(AT5,$AT$2:$AT$9)))</f>
        <v>2024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VLOOKUP(B62,audio_list_stym!$A$3:$BP$18,49,FALSE)</f>
        <v>13</v>
      </c>
      <c r="F62" t="str">
        <f>VLOOKUP(E62,metki!$A$2:$B$9,2,FALSE)</f>
        <v>экспл_реал_без_названия</v>
      </c>
      <c r="G62" t="str">
        <f t="shared" si="0"/>
        <v>экспл</v>
      </c>
      <c r="H62" t="str">
        <f>VLOOKUP(B62,audio_list_stym!$A$3:$AJ$18,17,FALSE)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2231</v>
      </c>
      <c r="AD62" t="str">
        <f t="shared" ca="1" si="11"/>
        <v>pics\\dis12.jpg</v>
      </c>
      <c r="AE62" s="22" t="str">
        <f t="array" aca="1" ref="AE62" ca="1">IF(G62="экспл",INDEX(total_visual_stym!$C$146:$C$209,(RANK(total_visual_stym!E206,total_visual_stym!$E$146:$E$209))),0)</f>
        <v>pics\\dis12.jpg</v>
      </c>
      <c r="AF62" s="22" t="str">
        <f t="shared" si="24"/>
        <v/>
      </c>
      <c r="AG62" t="str">
        <f t="shared" si="14"/>
        <v>pics\\Goroh_5.jpg</v>
      </c>
      <c r="AH62">
        <f t="shared" si="3"/>
        <v>0</v>
      </c>
      <c r="AT62">
        <f t="shared" ca="1" si="8"/>
        <v>0.17380195922520092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10"/>
        <v>На_картинке_XXXXX._Он_плоский?</v>
      </c>
      <c r="BD62" cm="1">
        <f t="array" aca="1" ref="BD62" ca="1">INDEX($L$58:$L$65,(RANK(AT6,$AT$2:$AT$9)))</f>
        <v>2023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VLOOKUP(B63,audio_list_stym!$A$3:$BP$18,49,FALSE)</f>
        <v>13</v>
      </c>
      <c r="F63" t="str">
        <f>VLOOKUP(E63,metki!$A$2:$B$9,2,FALSE)</f>
        <v>экспл_реал_без_названия</v>
      </c>
      <c r="G63" t="str">
        <f t="shared" si="0"/>
        <v>экспл</v>
      </c>
      <c r="H63" t="str">
        <f>VLOOKUP(B63,audio_list_stym!$A$3:$AJ$18,17,FALSE)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2169</v>
      </c>
      <c r="AD63" t="str">
        <f t="shared" ca="1" si="11"/>
        <v>pics\\dis6.jpg</v>
      </c>
      <c r="AE63" s="22" t="str">
        <f t="array" aca="1" ref="AE63" ca="1">IF(G63="экспл",INDEX(total_visual_stym!$C$146:$C$209,(RANK(total_visual_stym!E207,total_visual_stym!$E$146:$E$209))),0)</f>
        <v>pics\\dis6.jpg</v>
      </c>
      <c r="AF63" s="22" t="str">
        <f t="shared" si="24"/>
        <v/>
      </c>
      <c r="AG63" t="str">
        <f t="shared" si="14"/>
        <v>pics\\Goroh_6.jpg</v>
      </c>
      <c r="AH63">
        <f t="shared" si="3"/>
        <v>0</v>
      </c>
      <c r="AT63">
        <f t="shared" ca="1" si="8"/>
        <v>0.24112045547017746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10"/>
        <v>На_мониторе_XXXXX._Он_толченый?</v>
      </c>
      <c r="BD63" cm="1">
        <f t="array" aca="1" ref="BD63" ca="1">INDEX($L$58:$L$65,(RANK(AT7,$AT$2:$AT$9)))</f>
        <v>2017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VLOOKUP(B64,audio_list_stym!$A$3:$BP$18,49,FALSE)</f>
        <v>13</v>
      </c>
      <c r="F64" t="str">
        <f>VLOOKUP(E64,metki!$A$2:$B$9,2,FALSE)</f>
        <v>экспл_реал_без_названия</v>
      </c>
      <c r="G64" t="str">
        <f t="shared" si="0"/>
        <v>экспл</v>
      </c>
      <c r="H64" t="str">
        <f>VLOOKUP(B64,audio_list_stym!$A$3:$AJ$18,17,FALSE)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2208</v>
      </c>
      <c r="AD64" t="str">
        <f t="shared" ca="1" si="11"/>
        <v>pics\\dis45.jpg</v>
      </c>
      <c r="AE64" s="22" t="str">
        <f t="array" aca="1" ref="AE64" ca="1">IF(G64="экспл",INDEX(total_visual_stym!$C$146:$C$209,(RANK(total_visual_stym!E208,total_visual_stym!$E$146:$E$209))),0)</f>
        <v>pics\\dis45.jpg</v>
      </c>
      <c r="AF64" s="22" t="str">
        <f t="shared" si="24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8"/>
        <v>0.72816546470751031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10"/>
        <v>Перед_Вами_XXXXX._Зеленый_ли_он?</v>
      </c>
      <c r="BD64" cm="1">
        <f t="array" aca="1" ref="BD64" ca="1">INDEX($L$58:$L$65,(RANK(AT8,$AT$2:$AT$9)))</f>
        <v>2020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VLOOKUP(B65,audio_list_stym!$A$3:$BP$18,49,FALSE)</f>
        <v>13</v>
      </c>
      <c r="F65" t="str">
        <f>VLOOKUP(E65,metki!$A$2:$B$9,2,FALSE)</f>
        <v>экспл_реал_без_названия</v>
      </c>
      <c r="G65" t="str">
        <f t="shared" si="0"/>
        <v>экспл</v>
      </c>
      <c r="H65" t="str">
        <f>VLOOKUP(B65,audio_list_stym!$A$3:$AJ$18,17,FALSE)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2223</v>
      </c>
      <c r="AD65" t="str">
        <f t="shared" ca="1" si="11"/>
        <v>pics\\dis15.jpg</v>
      </c>
      <c r="AE65" s="22" t="str">
        <f t="array" aca="1" ref="AE65" ca="1">IF(G65="экспл",INDEX(total_visual_stym!$C$146:$C$209,(RANK(total_visual_stym!E209,total_visual_stym!$E$146:$E$209))),0)</f>
        <v>pics\\dis15.jpg</v>
      </c>
      <c r="AF65" s="22" t="str">
        <f t="shared" si="24"/>
        <v/>
      </c>
      <c r="AG65" t="str">
        <f t="shared" si="14"/>
        <v>pics\\Goroh_8.jpg</v>
      </c>
      <c r="AH65">
        <f t="shared" si="3"/>
        <v>0</v>
      </c>
      <c r="AT65">
        <f t="shared" ca="1" si="8"/>
        <v>0.83459106321811827</v>
      </c>
      <c r="AU65" t="s">
        <v>697</v>
      </c>
      <c r="AV65" t="str">
        <f t="shared" ca="1" si="9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10"/>
        <v>Вы_видите_XXXXX._Легкий_ли_он?</v>
      </c>
      <c r="BD65" cm="1">
        <f t="array" aca="1" ref="BD65" ca="1">INDEX($L$58:$L$65,(RANK(AT9,$AT$2:$AT$9)))</f>
        <v>2019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VLOOKUP(B66,audio_list_stym!$A$3:$BP$18,49,FALSE)</f>
        <v>14</v>
      </c>
      <c r="F66" t="str">
        <f>VLOOKUP(E66,metki!$A$2:$B$9,2,FALSE)</f>
        <v>импл_новые_с_названием</v>
      </c>
      <c r="G66" t="str">
        <f t="shared" ref="G66:G129" si="25">LEFT(F66,5)</f>
        <v>импл_</v>
      </c>
      <c r="H66" t="str">
        <f>VLOOKUP(B66,audio_list_stym!$A$3:$AJ$18,17,FALSE)</f>
        <v>Tamanid</v>
      </c>
      <c r="I66" t="s">
        <v>688</v>
      </c>
      <c r="J66" t="str">
        <f t="shared" ref="J66:J129" si="26">H66&amp;I66</f>
        <v>Tamanid_1</v>
      </c>
      <c r="L66">
        <f>VLOOKUP(J66,total_visual_stym!$A$2:$D$129,2,FALSE)</f>
        <v>2137</v>
      </c>
      <c r="M66" t="str">
        <f>VLOOKUP(J66,total_visual_stym!$A$2:$D$129,3,FALSE)</f>
        <v>pics\\Tamanid_1.jpg</v>
      </c>
      <c r="N66">
        <f>VLOOKUP(J66,total_visual_stym!$A$1:$D$129,4,FALSE)</f>
        <v>214</v>
      </c>
      <c r="P66">
        <f>IF(G66="экспл",0,IF(G66="импл_",VLOOKUP(J66,quest_импл!$A$1:$J$129,7,FALSE),0))</f>
        <v>273</v>
      </c>
      <c r="Q66" t="str">
        <f>IF(G66="экспл",0,IF(G66="импл_",VLOOKUP(J66,quest_импл!$A$1:$J$129,8,FALSE),0))</f>
        <v>sound\\Krasnovatiy_li.wav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2030</v>
      </c>
      <c r="AD66" t="str">
        <f t="shared" ca="1" si="11"/>
        <v>pics\\Kokos_6.jpg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74" ca="1" si="27">AS66</f>
        <v>pics\\Kokos_6.jpg</v>
      </c>
      <c r="AI66" t="s">
        <v>67</v>
      </c>
      <c r="AO66">
        <f ca="1">RAND()</f>
        <v>0.50902434830671495</v>
      </c>
      <c r="AP66" t="str">
        <f ca="1">INDEX($AI$66:$AI$129,(RANK(AO66,$AO$66:$AO$129)))</f>
        <v>pics\\Kokos_6.jpg</v>
      </c>
      <c r="AS66" t="str">
        <f ca="1">IF(G66="импл_",AP66,"")</f>
        <v>pics\\Kokos_6.jpg</v>
      </c>
      <c r="AT66">
        <f t="shared" ref="AT66:AT129" ca="1" si="28">RAND()</f>
        <v>0.30405138029346646</v>
      </c>
      <c r="AU66" t="s">
        <v>697</v>
      </c>
      <c r="AV66" t="str">
        <f t="shared" ref="AV66:AV129" ca="1" si="29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_Красноватый_ли_</v>
      </c>
      <c r="BB66" t="str">
        <f t="shared" ref="BB66:BB129" si="30">IF(G66="экспл",AY66&amp;AX66&amp;"."&amp;AZ66,IF(G66="импл_",BA66&amp;AX66&amp;"?"))</f>
        <v>_Красноватый_ли_РЕНАН?</v>
      </c>
      <c r="BC66">
        <f>A66</f>
        <v>1209</v>
      </c>
      <c r="BD66" cm="1">
        <f t="array" aca="1" ref="BD66" ca="1">INDEX(L66:L73,(RANK(AT2,$AT$2:$AT$9)))</f>
        <v>2141</v>
      </c>
      <c r="BE66" cm="1">
        <f t="array" aca="1" ref="BE66" ca="1">INDEX(BD74:BD89,(RANK(AT2,$AT$2:$AT$7)))</f>
        <v>2150</v>
      </c>
      <c r="BF66" cm="1">
        <f t="array" aca="1" ref="BF66" ca="1">INDEX(BD90:BD113,(RANK(AT2,$AT$2:$AT$17)))</f>
        <v>2082</v>
      </c>
      <c r="BG66" cm="1">
        <f t="array" aca="1" ref="BG66" ca="1">INDEX(BD114:BD129,(RANK(AT2,$AT$2:$AT$17)))</f>
        <v>2130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VLOOKUP(B67,audio_list_stym!$A$3:$BP$18,49,FALSE)</f>
        <v>14</v>
      </c>
      <c r="F67" t="str">
        <f>VLOOKUP(E67,metki!$A$2:$B$9,2,FALSE)</f>
        <v>импл_новые_с_названием</v>
      </c>
      <c r="G67" t="str">
        <f t="shared" si="25"/>
        <v>импл_</v>
      </c>
      <c r="H67" t="str">
        <f>VLOOKUP(B67,audio_list_stym!$A$3:$AJ$18,17,FALSE)</f>
        <v>Tamanid</v>
      </c>
      <c r="I67" t="s">
        <v>689</v>
      </c>
      <c r="J67" t="str">
        <f t="shared" si="26"/>
        <v>Tamanid_2</v>
      </c>
      <c r="L67">
        <f>VLOOKUP(J67,total_visual_stym!$A$2:$D$129,2,FALSE)</f>
        <v>2138</v>
      </c>
      <c r="M67" t="str">
        <f>VLOOKUP(J67,total_visual_stym!$A$2:$D$129,3,FALSE)</f>
        <v>pics\\Tamanid_2.jpg</v>
      </c>
      <c r="N67">
        <f>VLOOKUP(J67,total_visual_stym!$A$1:$D$129,4,FALSE)</f>
        <v>214</v>
      </c>
      <c r="P67">
        <f>IF(G67="экспл",0,IF(G67="импл_",VLOOKUP(J67,quest_импл!$A$1:$J$129,7,FALSE),0))</f>
        <v>274</v>
      </c>
      <c r="Q67" t="str">
        <f>IF(G67="экспл",0,IF(G67="импл_",VLOOKUP(J67,quest_импл!$A$1:$J$129,8,FALSE),0))</f>
        <v>sound\\Izognut_li.wav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2035</v>
      </c>
      <c r="AD67" t="str">
        <f t="shared" ref="AD67:AD74" ca="1" si="31">IF(ISTEXT(AE67),AE67,IF(ISTEXT(AF67),AF67,""))</f>
        <v>pics\\Limon_3.jpg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7"/>
        <v>pics\\Limon_3.jpg</v>
      </c>
      <c r="AI67" t="s">
        <v>68</v>
      </c>
      <c r="AO67">
        <f t="shared" ref="AO67:AO129" ca="1" si="32">RAND()</f>
        <v>0.46410865615688823</v>
      </c>
      <c r="AP67" t="str">
        <f t="shared" ref="AP67:AP129" ca="1" si="33">INDEX($AI$66:$AI$129,(RANK(AO67,$AO$66:$AO$129)))</f>
        <v>pics\\Limon_3.jpg</v>
      </c>
      <c r="AR67" t="str">
        <f t="shared" ref="AR67:AR73" si="34">IF(AH67="sound\\Ogorod",AP19,"")</f>
        <v/>
      </c>
      <c r="AS67" t="str">
        <f t="shared" ref="AS67:AS73" ca="1" si="35">IF(G67="импл_",AP67,"")</f>
        <v>pics\\Limon_3.jpg</v>
      </c>
      <c r="AT67">
        <f t="shared" ca="1" si="28"/>
        <v>0.53908357290813691</v>
      </c>
      <c r="AU67" t="s">
        <v>697</v>
      </c>
      <c r="AV67" t="str">
        <f t="shared" ca="1" si="29"/>
        <v>sound\\Noviy_plod.wav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_Изогнут_ли_</v>
      </c>
      <c r="BB67" t="str">
        <f t="shared" si="30"/>
        <v>_Изогнут_ли_РЕНАН?</v>
      </c>
      <c r="BD67" cm="1">
        <f t="array" aca="1" ref="BD67" ca="1">INDEX(L67:L74,(RANK(AT3,$AT$2:$AT$9)))</f>
        <v>2139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VLOOKUP(B68,audio_list_stym!$A$3:$BP$18,49,FALSE)</f>
        <v>14</v>
      </c>
      <c r="F68" t="str">
        <f>VLOOKUP(E68,metki!$A$2:$B$9,2,FALSE)</f>
        <v>импл_новые_с_названием</v>
      </c>
      <c r="G68" t="str">
        <f t="shared" si="25"/>
        <v>импл_</v>
      </c>
      <c r="H68" t="str">
        <f>VLOOKUP(B68,audio_list_stym!$A$3:$AJ$18,17,FALSE)</f>
        <v>Tamanid</v>
      </c>
      <c r="I68" t="s">
        <v>690</v>
      </c>
      <c r="J68" t="str">
        <f t="shared" si="26"/>
        <v>Tamanid_3</v>
      </c>
      <c r="L68">
        <f>VLOOKUP(J68,total_visual_stym!$A$2:$D$129,2,FALSE)</f>
        <v>2139</v>
      </c>
      <c r="M68" t="str">
        <f>VLOOKUP(J68,total_visual_stym!$A$2:$D$129,3,FALSE)</f>
        <v>pics\\Tamanid_3.jpg</v>
      </c>
      <c r="N68">
        <f>VLOOKUP(J68,total_visual_stym!$A$1:$D$129,4,FALSE)</f>
        <v>214</v>
      </c>
      <c r="P68">
        <f>IF(G68="экспл",0,IF(G68="импл_",VLOOKUP(J68,quest_импл!$A$1:$J$129,7,FALSE),0))</f>
        <v>275</v>
      </c>
      <c r="Q68" t="str">
        <f>IF(G68="экспл",0,IF(G68="импл_",VLOOKUP(J68,quest_импл!$A$1:$J$129,8,FALSE),0))</f>
        <v>sound\\Barhatistiy_li.wav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да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2059</v>
      </c>
      <c r="AD68" t="str">
        <f t="shared" ca="1" si="31"/>
        <v>pics\\Tomat_3.jpg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7"/>
        <v>pics\\Tomat_3.jpg</v>
      </c>
      <c r="AI68" t="s">
        <v>69</v>
      </c>
      <c r="AO68">
        <f t="shared" ca="1" si="32"/>
        <v>8.5965128018383741E-2</v>
      </c>
      <c r="AP68" t="str">
        <f t="shared" ca="1" si="33"/>
        <v>pics\\Tomat_3.jpg</v>
      </c>
      <c r="AR68" t="str">
        <f t="shared" si="34"/>
        <v/>
      </c>
      <c r="AS68" t="str">
        <f t="shared" ca="1" si="35"/>
        <v>pics\\Tomat_3.jpg</v>
      </c>
      <c r="AT68">
        <f t="shared" ca="1" si="28"/>
        <v>0.25463936882501903</v>
      </c>
      <c r="AU68" t="s">
        <v>697</v>
      </c>
      <c r="AV68" t="str">
        <f t="shared" ca="1" si="29"/>
        <v>sound\\Redkiy_plod.wav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_Бархатистый_ли_</v>
      </c>
      <c r="BB68" t="str">
        <f t="shared" si="30"/>
        <v>_Бархатистый_ли_РЕНАН?</v>
      </c>
      <c r="BD68" cm="1">
        <f t="array" aca="1" ref="BD68" ca="1">INDEX(L68:L75,(RANK(AT4,$AT$2:$AT$9)))</f>
        <v>2144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VLOOKUP(B69,audio_list_stym!$A$3:$BP$18,49,FALSE)</f>
        <v>14</v>
      </c>
      <c r="F69" t="str">
        <f>VLOOKUP(E69,metki!$A$2:$B$9,2,FALSE)</f>
        <v>импл_новые_с_названием</v>
      </c>
      <c r="G69" t="str">
        <f t="shared" si="25"/>
        <v>импл_</v>
      </c>
      <c r="H69" t="str">
        <f>VLOOKUP(B69,audio_list_stym!$A$3:$AJ$18,17,FALSE)</f>
        <v>Tamanid</v>
      </c>
      <c r="I69" t="s">
        <v>691</v>
      </c>
      <c r="J69" t="str">
        <f t="shared" si="26"/>
        <v>Tamanid_4</v>
      </c>
      <c r="L69">
        <f>VLOOKUP(J69,total_visual_stym!$A$2:$D$129,2,FALSE)</f>
        <v>2140</v>
      </c>
      <c r="M69" t="str">
        <f>VLOOKUP(J69,total_visual_stym!$A$2:$D$129,3,FALSE)</f>
        <v>pics\\Tamanid_4.jpg</v>
      </c>
      <c r="N69">
        <f>VLOOKUP(J69,total_visual_stym!$A$1:$D$129,4,FALSE)</f>
        <v>214</v>
      </c>
      <c r="P69">
        <f>IF(G69="экспл",0,IF(G69="импл_",VLOOKUP(J69,quest_импл!$A$1:$J$129,7,FALSE),0))</f>
        <v>276</v>
      </c>
      <c r="Q69" t="str">
        <f>IF(G69="экспл",0,IF(G69="импл_",VLOOKUP(J69,quest_импл!$A$1:$J$129,8,FALSE),0))</f>
        <v>sound\\Odnotonniy_li.wav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2046</v>
      </c>
      <c r="AD69" t="str">
        <f t="shared" ca="1" si="31"/>
        <v>pics\\Peper_6.jpg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7"/>
        <v>pics\\Peper_6.jpg</v>
      </c>
      <c r="AI69" t="s">
        <v>70</v>
      </c>
      <c r="AO69">
        <f t="shared" ca="1" si="32"/>
        <v>0.22012321511027977</v>
      </c>
      <c r="AP69" t="str">
        <f t="shared" ca="1" si="33"/>
        <v>pics\\Peper_6.jpg</v>
      </c>
      <c r="AR69" t="str">
        <f t="shared" si="34"/>
        <v/>
      </c>
      <c r="AS69" t="str">
        <f t="shared" ca="1" si="35"/>
        <v>pics\\Peper_6.jpg</v>
      </c>
      <c r="AT69">
        <f t="shared" ca="1" si="28"/>
        <v>0.86740350702238045</v>
      </c>
      <c r="AU69" t="s">
        <v>697</v>
      </c>
      <c r="AV69" t="str">
        <f t="shared" ca="1" si="29"/>
        <v>sound\\Noviy_plod.wav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_Однотонный_ли_</v>
      </c>
      <c r="BB69" t="str">
        <f t="shared" si="30"/>
        <v>_Однотонный_ли_РЕНАН?</v>
      </c>
      <c r="BD69" cm="1">
        <f t="array" aca="1" ref="BD69" ca="1">INDEX(L69:L76,(RANK(AT5,$AT$2:$AT$9)))</f>
        <v>2147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VLOOKUP(B70,audio_list_stym!$A$3:$BP$18,49,FALSE)</f>
        <v>14</v>
      </c>
      <c r="F70" t="str">
        <f>VLOOKUP(E70,metki!$A$2:$B$9,2,FALSE)</f>
        <v>импл_новые_с_названием</v>
      </c>
      <c r="G70" t="str">
        <f t="shared" si="25"/>
        <v>импл_</v>
      </c>
      <c r="H70" t="str">
        <f>VLOOKUP(B70,audio_list_stym!$A$3:$AJ$18,17,FALSE)</f>
        <v>Tamanid</v>
      </c>
      <c r="I70" t="s">
        <v>692</v>
      </c>
      <c r="J70" t="str">
        <f t="shared" si="26"/>
        <v>Tamanid_5</v>
      </c>
      <c r="L70">
        <f>VLOOKUP(J70,total_visual_stym!$A$2:$D$129,2,FALSE)</f>
        <v>2141</v>
      </c>
      <c r="M70" t="str">
        <f>VLOOKUP(J70,total_visual_stym!$A$2:$D$129,3,FALSE)</f>
        <v>pics\\Tamanid_5.jpg</v>
      </c>
      <c r="N70">
        <f>VLOOKUP(J70,total_visual_stym!$A$1:$D$129,4,FALSE)</f>
        <v>214</v>
      </c>
      <c r="P70">
        <f>IF(G70="экспл",0,IF(G70="импл_",VLOOKUP(J70,quest_импл!$A$1:$J$129,7,FALSE),0))</f>
        <v>277</v>
      </c>
      <c r="Q70" t="str">
        <f>IF(G70="экспл",0,IF(G70="импл_",VLOOKUP(J70,quest_импл!$A$1:$J$129,8,FALSE),0))</f>
        <v>sound\\Prozrachniy_li.wav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2008</v>
      </c>
      <c r="AD70" t="str">
        <f t="shared" ca="1" si="31"/>
        <v>pics\\Banan_8.jpg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7"/>
        <v>pics\\Banan_8.jpg</v>
      </c>
      <c r="AI70" t="s">
        <v>71</v>
      </c>
      <c r="AO70">
        <f t="shared" ca="1" si="32"/>
        <v>0.8412502015066603</v>
      </c>
      <c r="AP70" t="str">
        <f t="shared" ca="1" si="33"/>
        <v>pics\\Banan_8.jpg</v>
      </c>
      <c r="AR70" t="str">
        <f t="shared" si="34"/>
        <v/>
      </c>
      <c r="AS70" t="str">
        <f t="shared" ca="1" si="35"/>
        <v>pics\\Banan_8.jpg</v>
      </c>
      <c r="AT70">
        <f t="shared" ca="1" si="28"/>
        <v>0.54352870727732605</v>
      </c>
      <c r="AU70" t="s">
        <v>697</v>
      </c>
      <c r="AV70" t="str">
        <f t="shared" ca="1" si="29"/>
        <v>sound\\Noviy_plod.wav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_Прозрачный_ли_</v>
      </c>
      <c r="BB70" t="str">
        <f t="shared" si="30"/>
        <v>_Прозрачный_ли_РЕНАН?</v>
      </c>
      <c r="BD70" cm="1">
        <f t="array" aca="1" ref="BD70" ca="1">INDEX(L70:L77,(RANK(AT6,$AT$2:$AT$9)))</f>
        <v>2147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VLOOKUP(B71,audio_list_stym!$A$3:$BP$18,49,FALSE)</f>
        <v>14</v>
      </c>
      <c r="F71" t="str">
        <f>VLOOKUP(E71,metki!$A$2:$B$9,2,FALSE)</f>
        <v>импл_новые_с_названием</v>
      </c>
      <c r="G71" t="str">
        <f t="shared" si="25"/>
        <v>импл_</v>
      </c>
      <c r="H71" t="str">
        <f>VLOOKUP(B71,audio_list_stym!$A$3:$AJ$18,17,FALSE)</f>
        <v>Tamanid</v>
      </c>
      <c r="I71" t="s">
        <v>693</v>
      </c>
      <c r="J71" t="str">
        <f t="shared" si="26"/>
        <v>Tamanid_6</v>
      </c>
      <c r="L71">
        <f>VLOOKUP(J71,total_visual_stym!$A$2:$D$129,2,FALSE)</f>
        <v>2142</v>
      </c>
      <c r="M71" t="str">
        <f>VLOOKUP(J71,total_visual_stym!$A$2:$D$129,3,FALSE)</f>
        <v>pics\\Tamanid_6.jpg</v>
      </c>
      <c r="N71">
        <f>VLOOKUP(J71,total_visual_stym!$A$1:$D$129,4,FALSE)</f>
        <v>214</v>
      </c>
      <c r="P71">
        <f>IF(G71="экспл",0,IF(G71="импл_",VLOOKUP(J71,quest_импл!$A$1:$J$129,7,FALSE),0))</f>
        <v>278</v>
      </c>
      <c r="Q71" t="str">
        <f>IF(G71="экспл",0,IF(G71="импл_",VLOOKUP(J71,quest_импл!$A$1:$J$129,8,FALSE),0))</f>
        <v>sound\\Izmelchen_li.wav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2041</v>
      </c>
      <c r="AD71" t="str">
        <f t="shared" ca="1" si="31"/>
        <v>pics\\Peper_1.jpg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7"/>
        <v>pics\\Peper_1.jpg</v>
      </c>
      <c r="AI71" t="s">
        <v>72</v>
      </c>
      <c r="AO71">
        <f t="shared" ca="1" si="32"/>
        <v>0.37299999078596557</v>
      </c>
      <c r="AP71" t="str">
        <f t="shared" ca="1" si="33"/>
        <v>pics\\Peper_1.jpg</v>
      </c>
      <c r="AR71" t="str">
        <f t="shared" si="34"/>
        <v/>
      </c>
      <c r="AS71" t="str">
        <f t="shared" ca="1" si="35"/>
        <v>pics\\Peper_1.jpg</v>
      </c>
      <c r="AT71">
        <f t="shared" ca="1" si="28"/>
        <v>0.82988318153840956</v>
      </c>
      <c r="AU71" t="s">
        <v>697</v>
      </c>
      <c r="AV71" t="str">
        <f t="shared" ca="1" si="29"/>
        <v>sound\\Noviy_plod.wav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_Измельчен_ли_</v>
      </c>
      <c r="BB71" t="str">
        <f t="shared" si="30"/>
        <v>_Измельчен_ли_РЕНАН?</v>
      </c>
      <c r="BD71" cm="1">
        <f t="array" aca="1" ref="BD71" ca="1">INDEX(L71:L78,(RANK(AT7,$AT$2:$AT$9)))</f>
        <v>2142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VLOOKUP(B72,audio_list_stym!$A$3:$BP$18,49,FALSE)</f>
        <v>14</v>
      </c>
      <c r="F72" t="str">
        <f>VLOOKUP(E72,metki!$A$2:$B$9,2,FALSE)</f>
        <v>импл_новые_с_названием</v>
      </c>
      <c r="G72" t="str">
        <f t="shared" si="25"/>
        <v>импл_</v>
      </c>
      <c r="H72" t="str">
        <f>VLOOKUP(B72,audio_list_stym!$A$3:$AJ$18,17,FALSE)</f>
        <v>Tamanid</v>
      </c>
      <c r="I72" t="s">
        <v>694</v>
      </c>
      <c r="J72" t="str">
        <f t="shared" si="26"/>
        <v>Tamanid_7</v>
      </c>
      <c r="L72">
        <f>VLOOKUP(J72,total_visual_stym!$A$2:$D$129,2,FALSE)</f>
        <v>2143</v>
      </c>
      <c r="M72" t="str">
        <f>VLOOKUP(J72,total_visual_stym!$A$2:$D$129,3,FALSE)</f>
        <v>pics\\Tamanid_7.jpg</v>
      </c>
      <c r="N72">
        <f>VLOOKUP(J72,total_visual_stym!$A$1:$D$129,4,FALSE)</f>
        <v>214</v>
      </c>
      <c r="P72">
        <f>IF(G72="экспл",0,IF(G72="импл_",VLOOKUP(J72,quest_импл!$A$1:$J$129,7,FALSE),0))</f>
        <v>279</v>
      </c>
      <c r="Q72" t="str">
        <f>IF(G72="экспл",0,IF(G72="импл_",VLOOKUP(J72,quest_импл!$A$1:$J$129,8,FALSE),0))</f>
        <v>sound\\Cvetushiy_li.wav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2052</v>
      </c>
      <c r="AD72" t="str">
        <f t="shared" ca="1" si="31"/>
        <v>pics\\Redis_4.jpg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7"/>
        <v>pics\\Redis_4.jpg</v>
      </c>
      <c r="AI72" t="s">
        <v>73</v>
      </c>
      <c r="AO72">
        <f t="shared" ca="1" si="32"/>
        <v>0.15496993805249304</v>
      </c>
      <c r="AP72" t="str">
        <f t="shared" ca="1" si="33"/>
        <v>pics\\Redis_4.jpg</v>
      </c>
      <c r="AR72" t="str">
        <f t="shared" si="34"/>
        <v/>
      </c>
      <c r="AS72" t="str">
        <f t="shared" ca="1" si="35"/>
        <v>pics\\Redis_4.jpg</v>
      </c>
      <c r="AT72">
        <f t="shared" ca="1" si="28"/>
        <v>0.8257058027760299</v>
      </c>
      <c r="AU72" t="s">
        <v>697</v>
      </c>
      <c r="AV72" t="str">
        <f t="shared" ca="1" si="29"/>
        <v>sound\\Noviy_plod.wav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_Цветущий_ли_</v>
      </c>
      <c r="BB72" t="str">
        <f t="shared" si="30"/>
        <v>_Цветущий_ли_РЕНАН?</v>
      </c>
      <c r="BD72" cm="1">
        <f t="array" aca="1" ref="BD72" ca="1">INDEX(L72:L79,(RANK(AT8,$AT$2:$AT$9)))</f>
        <v>2146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VLOOKUP(B73,audio_list_stym!$A$3:$BP$18,49,FALSE)</f>
        <v>14</v>
      </c>
      <c r="F73" t="str">
        <f>VLOOKUP(E73,metki!$A$2:$B$9,2,FALSE)</f>
        <v>импл_новые_с_названием</v>
      </c>
      <c r="G73" t="str">
        <f t="shared" si="25"/>
        <v>импл_</v>
      </c>
      <c r="H73" t="str">
        <f>VLOOKUP(B73,audio_list_stym!$A$3:$AJ$18,17,FALSE)</f>
        <v>Tamanid</v>
      </c>
      <c r="I73" t="s">
        <v>695</v>
      </c>
      <c r="J73" t="str">
        <f t="shared" si="26"/>
        <v>Tamanid_8</v>
      </c>
      <c r="L73">
        <f>VLOOKUP(J73,total_visual_stym!$A$2:$D$129,2,FALSE)</f>
        <v>2144</v>
      </c>
      <c r="M73" t="str">
        <f>VLOOKUP(J73,total_visual_stym!$A$2:$D$129,3,FALSE)</f>
        <v>pics\\Tamanid_8.jpg</v>
      </c>
      <c r="N73">
        <f>VLOOKUP(J73,total_visual_stym!$A$1:$D$129,4,FALSE)</f>
        <v>214</v>
      </c>
      <c r="P73">
        <f>IF(G73="экспл",0,IF(G73="импл_",VLOOKUP(J73,quest_импл!$A$1:$J$129,7,FALSE),0))</f>
        <v>280</v>
      </c>
      <c r="Q73" t="str">
        <f>IF(G73="экспл",0,IF(G73="импл_",VLOOKUP(J73,quest_импл!$A$1:$J$129,8,FALSE),0))</f>
        <v>sound\\Skruchen_li.wav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2031</v>
      </c>
      <c r="AD73" t="str">
        <f t="shared" ca="1" si="31"/>
        <v>pics\\Kokos_7.jpg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7"/>
        <v>pics\\Kokos_7.jpg</v>
      </c>
      <c r="AI73" t="s">
        <v>74</v>
      </c>
      <c r="AO73">
        <f t="shared" ca="1" si="32"/>
        <v>0.50572415780032665</v>
      </c>
      <c r="AP73" t="str">
        <f t="shared" ca="1" si="33"/>
        <v>pics\\Kokos_7.jpg</v>
      </c>
      <c r="AR73" t="str">
        <f t="shared" si="34"/>
        <v/>
      </c>
      <c r="AS73" t="str">
        <f t="shared" ca="1" si="35"/>
        <v>pics\\Kokos_7.jpg</v>
      </c>
      <c r="AT73">
        <f t="shared" ca="1" si="28"/>
        <v>5.3907100723827317E-2</v>
      </c>
      <c r="AU73" t="s">
        <v>697</v>
      </c>
      <c r="AV73" t="str">
        <f t="shared" ca="1" si="29"/>
        <v>sound\\Redkiy_plod.wav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_Скручен_ли_</v>
      </c>
      <c r="BB73" t="str">
        <f t="shared" si="30"/>
        <v>_Скручен_ли_РЕНАН?</v>
      </c>
      <c r="BD73" cm="1">
        <f t="array" aca="1" ref="BD73" ca="1">INDEX(L73:L80,(RANK(AT9,$AT$2:$AT$9)))</f>
        <v>2146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VLOOKUP(B74,audio_list_stym!$A$3:$BP$18,49,FALSE)</f>
        <v>15</v>
      </c>
      <c r="F74" t="str">
        <f>VLOOKUP(E74,metki!$A$2:$B$9,2,FALSE)</f>
        <v>экспл_новые_с_названием</v>
      </c>
      <c r="G74" t="str">
        <f t="shared" si="25"/>
        <v>экспл</v>
      </c>
      <c r="H74" t="str">
        <f>VLOOKUP(B74,audio_list_stym!$A$3:$AJ$18,17,FALSE)</f>
        <v>ZF</v>
      </c>
      <c r="I74" t="s">
        <v>688</v>
      </c>
      <c r="J74" t="str">
        <f t="shared" si="26"/>
        <v>ZF_1</v>
      </c>
      <c r="L74">
        <f>VLOOKUP(J74,total_visual_stym!$A$2:$D$129,2,FALSE)</f>
        <v>2145</v>
      </c>
      <c r="M74" t="str">
        <f>VLOOKUP(J74,total_visual_stym!$A$2:$D$129,3,FALSE)</f>
        <v>pics\\ZF_1.jpg</v>
      </c>
      <c r="N74">
        <f>VLOOKUP(J74,total_visual_stym!$A$1:$D$129,4,FALSE)</f>
        <v>215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153</v>
      </c>
      <c r="Z74" t="str">
        <f>IF(G74="экспл",VLOOKUP(J74,quest_экспл!$A$1:$N$129,12,FALSE),IF(G74="импл_",0,0))</f>
        <v>sound\\On_s_chashuykami.wav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2178</v>
      </c>
      <c r="AD74" t="str">
        <f t="shared" ca="1" si="31"/>
        <v>pics\\dis34.jpg</v>
      </c>
      <c r="AE74" s="22" t="str">
        <f t="array" aca="1" ref="AE74" ca="1">IF(G74="экспл",INDEX(total_visual_stym!$C$146:$C$209,(RANK(total_visual_stym!E154,total_visual_stym!$E$146:$E$209))),0)</f>
        <v>pics\\dis34.jpg</v>
      </c>
      <c r="AF74" s="22" t="str">
        <f t="shared" si="27"/>
        <v/>
      </c>
      <c r="AI74" t="s">
        <v>76</v>
      </c>
      <c r="AO74">
        <f t="shared" ca="1" si="32"/>
        <v>0.45420101940438073</v>
      </c>
      <c r="AP74" t="str">
        <f t="shared" ca="1" si="33"/>
        <v>pics\\Limon_5.jpg</v>
      </c>
      <c r="AR74" t="str">
        <f>IF(AH74="sound\\Ogorod",AP2,"")</f>
        <v/>
      </c>
      <c r="AS74" t="str">
        <f>IF(G74="импл_",AP74,"")</f>
        <v/>
      </c>
      <c r="AT74">
        <f t="shared" ca="1" si="28"/>
        <v>0.82917550373637572</v>
      </c>
      <c r="AU74" t="s">
        <v>697</v>
      </c>
      <c r="AV74" t="str">
        <f t="shared" ca="1" si="29"/>
        <v>sound\\Noviy_plod.wav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_Он_с_чешуйками?</v>
      </c>
      <c r="BA74" t="e">
        <f>VLOOKUP(Q74,audio_list_stym!$B$2:$BQ$299,68,FALSE)</f>
        <v>#N/A</v>
      </c>
      <c r="BB74" t="str">
        <f t="shared" si="30"/>
        <v>На_экране_БАРОХ._Он_с_чешуйками?</v>
      </c>
      <c r="BC74">
        <f>A74</f>
        <v>1210</v>
      </c>
      <c r="BD74" cm="1">
        <f t="array" aca="1" ref="BD74" ca="1">INDEX($L$74:$L$81,(RANK(AT2,$AT$2:$AT$9)))</f>
        <v>2149</v>
      </c>
      <c r="BE74" cm="1">
        <f t="array" aca="1" ref="BE74" ca="1">INDEX(BD66:BD73,(RANK(AT3,$AT$2:$AT$9)))</f>
        <v>2139</v>
      </c>
      <c r="BF74" cm="1">
        <f t="array" aca="1" ref="BF74" ca="1">INDEX(BD82:BD105,(RANK(AT3,$AT$2:$AT$17)))</f>
        <v>2065</v>
      </c>
      <c r="BG74" cm="1">
        <f t="array" aca="1" ref="BG74" ca="1">INDEX(BD106:BD129,(RANK(AT3,$AT$2:$AT$9)))</f>
        <v>2090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VLOOKUP(B75,audio_list_stym!$A$3:$BP$18,49,FALSE)</f>
        <v>15</v>
      </c>
      <c r="F75" t="str">
        <f>VLOOKUP(E75,metki!$A$2:$B$9,2,FALSE)</f>
        <v>экспл_новые_с_названием</v>
      </c>
      <c r="G75" t="str">
        <f t="shared" si="25"/>
        <v>экспл</v>
      </c>
      <c r="H75" t="str">
        <f>VLOOKUP(B75,audio_list_stym!$A$3:$AJ$18,17,FALSE)</f>
        <v>ZF</v>
      </c>
      <c r="I75" t="s">
        <v>689</v>
      </c>
      <c r="J75" t="str">
        <f t="shared" si="26"/>
        <v>ZF_2</v>
      </c>
      <c r="L75">
        <f>VLOOKUP(J75,total_visual_stym!$A$2:$D$129,2,FALSE)</f>
        <v>2146</v>
      </c>
      <c r="M75" t="str">
        <f>VLOOKUP(J75,total_visual_stym!$A$2:$D$129,3,FALSE)</f>
        <v>pics\\ZF_2.jpg</v>
      </c>
      <c r="N75">
        <f>VLOOKUP(J75,total_visual_stym!$A$1:$D$129,4,FALSE)</f>
        <v>215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154</v>
      </c>
      <c r="Z75" t="str">
        <f>IF(G75="экспл",VLOOKUP(J75,quest_экспл!$A$1:$N$129,12,FALSE),IF(G75="импл_",0,0))</f>
        <v>sound\\On_rozoviy.wav</v>
      </c>
      <c r="AA75" t="str">
        <f>IF(G75="экспл",VLOOKUP(J75,quest_экспл!$A$1:$N$129,14,FALSE),IF(G75="импл_",0,0))</f>
        <v>нет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2175</v>
      </c>
      <c r="AD75" t="str">
        <f t="shared" ref="AD75:AD129" ca="1" si="36">IF(ISTEXT(AE75),AE75,IF(ISTEXT(AF75),AF75,""))</f>
        <v>pics\\dis5.jpg</v>
      </c>
      <c r="AE75" s="22" t="str">
        <f t="array" aca="1" ref="AE75" ca="1">IF(G75="экспл",INDEX(total_visual_stym!$C$146:$C$209,(RANK(total_visual_stym!E155,total_visual_stym!$E$146:$E$209))),0)</f>
        <v>pics\\dis5.jpg</v>
      </c>
      <c r="AF75" s="22" t="str">
        <f t="shared" ref="AF75:AF129" si="37">AS75</f>
        <v/>
      </c>
      <c r="AI75" t="s">
        <v>77</v>
      </c>
      <c r="AO75">
        <f t="shared" ca="1" si="32"/>
        <v>0.10693292759561468</v>
      </c>
      <c r="AP75" t="str">
        <f t="shared" ca="1" si="33"/>
        <v>pics\\Redis_7.jpg</v>
      </c>
      <c r="AR75" t="str">
        <f t="shared" ref="AR75:AR97" si="38">IF(AH75="sound\\Ogorod",AP3,"")</f>
        <v/>
      </c>
      <c r="AS75" t="str">
        <f t="shared" ref="AS75:AS129" si="39">IF(G75="импл_",AP75,"")</f>
        <v/>
      </c>
      <c r="AT75">
        <f t="shared" ca="1" si="28"/>
        <v>0.54984539764990437</v>
      </c>
      <c r="AU75" t="s">
        <v>697</v>
      </c>
      <c r="AV75" t="str">
        <f t="shared" ca="1" si="29"/>
        <v>sound\\Noviy_plod.wav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_Он_розовый?</v>
      </c>
      <c r="BA75" t="e">
        <f>VLOOKUP(Q75,audio_list_stym!$B$2:$BQ$299,68,FALSE)</f>
        <v>#N/A</v>
      </c>
      <c r="BB75" t="str">
        <f t="shared" si="30"/>
        <v>Посмотрите,_вот_БАРОХ._Он_розовый?</v>
      </c>
      <c r="BD75" cm="1">
        <f t="array" aca="1" ref="BD75" ca="1">INDEX($L$74:$L$81,(RANK(AT3,$AT$2:$AT$9)))</f>
        <v>2146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VLOOKUP(B76,audio_list_stym!$A$3:$BP$18,49,FALSE)</f>
        <v>15</v>
      </c>
      <c r="F76" t="str">
        <f>VLOOKUP(E76,metki!$A$2:$B$9,2,FALSE)</f>
        <v>экспл_новые_с_названием</v>
      </c>
      <c r="G76" t="str">
        <f t="shared" si="25"/>
        <v>экспл</v>
      </c>
      <c r="H76" t="str">
        <f>VLOOKUP(B76,audio_list_stym!$A$3:$AJ$18,17,FALSE)</f>
        <v>ZF</v>
      </c>
      <c r="I76" t="s">
        <v>690</v>
      </c>
      <c r="J76" t="str">
        <f t="shared" si="26"/>
        <v>ZF_3</v>
      </c>
      <c r="L76">
        <f>VLOOKUP(J76,total_visual_stym!$A$2:$D$129,2,FALSE)</f>
        <v>2147</v>
      </c>
      <c r="M76" t="str">
        <f>VLOOKUP(J76,total_visual_stym!$A$2:$D$129,3,FALSE)</f>
        <v>pics\\ZF_3.jpg</v>
      </c>
      <c r="N76">
        <f>VLOOKUP(J76,total_visual_stym!$A$1:$D$129,4,FALSE)</f>
        <v>215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155</v>
      </c>
      <c r="Z76" t="str">
        <f>IF(G76="экспл",VLOOKUP(J76,quest_экспл!$A$1:$N$129,12,FALSE),IF(G76="импл_",0,0))</f>
        <v>sound\\Tonkiy_li_on.wav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2189</v>
      </c>
      <c r="AD76" t="str">
        <f t="shared" ca="1" si="36"/>
        <v>pics\\dis33.jpg</v>
      </c>
      <c r="AE76" s="22" t="str">
        <f t="array" aca="1" ref="AE76" ca="1">IF(G76="экспл",INDEX(total_visual_stym!$C$146:$C$209,(RANK(total_visual_stym!E156,total_visual_stym!$E$146:$E$209))),0)</f>
        <v>pics\\dis33.jpg</v>
      </c>
      <c r="AF76" s="22" t="str">
        <f t="shared" si="37"/>
        <v/>
      </c>
      <c r="AI76" t="s">
        <v>78</v>
      </c>
      <c r="AO76">
        <f t="shared" ca="1" si="32"/>
        <v>0.95217216340987554</v>
      </c>
      <c r="AP76" t="str">
        <f t="shared" ca="1" si="33"/>
        <v>pics\\Banan_4.jpg</v>
      </c>
      <c r="AR76" t="str">
        <f t="shared" si="38"/>
        <v/>
      </c>
      <c r="AS76" t="str">
        <f t="shared" si="39"/>
        <v/>
      </c>
      <c r="AT76">
        <f t="shared" ca="1" si="28"/>
        <v>7.8742466996126081E-2</v>
      </c>
      <c r="AU76" t="s">
        <v>697</v>
      </c>
      <c r="AV76" t="str">
        <f t="shared" ca="1" si="29"/>
        <v>sound\\Redkiy_plod.wav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_Тонкий_ли_он?</v>
      </c>
      <c r="BA76" t="e">
        <f>VLOOKUP(Q76,audio_list_stym!$B$2:$BQ$299,68,FALSE)</f>
        <v>#N/A</v>
      </c>
      <c r="BB76" t="str">
        <f t="shared" si="30"/>
        <v>Вот_БАРОХ._Тонкий_ли_он?</v>
      </c>
      <c r="BD76" cm="1">
        <f t="array" aca="1" ref="BD76" ca="1">INDEX($L$74:$L$81,(RANK(AT4,$AT$2:$AT$9)))</f>
        <v>2150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VLOOKUP(B77,audio_list_stym!$A$3:$BP$18,49,FALSE)</f>
        <v>15</v>
      </c>
      <c r="F77" t="str">
        <f>VLOOKUP(E77,metki!$A$2:$B$9,2,FALSE)</f>
        <v>экспл_новые_с_названием</v>
      </c>
      <c r="G77" t="str">
        <f t="shared" si="25"/>
        <v>экспл</v>
      </c>
      <c r="H77" t="str">
        <f>VLOOKUP(B77,audio_list_stym!$A$3:$AJ$18,17,FALSE)</f>
        <v>ZF</v>
      </c>
      <c r="I77" t="s">
        <v>691</v>
      </c>
      <c r="J77" t="str">
        <f t="shared" si="26"/>
        <v>ZF_4</v>
      </c>
      <c r="L77">
        <f>VLOOKUP(J77,total_visual_stym!$A$2:$D$129,2,FALSE)</f>
        <v>2148</v>
      </c>
      <c r="M77" t="str">
        <f>VLOOKUP(J77,total_visual_stym!$A$2:$D$129,3,FALSE)</f>
        <v>pics\\ZF_4.jpg</v>
      </c>
      <c r="N77">
        <f>VLOOKUP(J77,total_visual_stym!$A$1:$D$129,4,FALSE)</f>
        <v>215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156</v>
      </c>
      <c r="Z77" t="str">
        <f>IF(G77="экспл",VLOOKUP(J77,quest_экспл!$A$1:$N$129,12,FALSE),IF(G77="импл_",0,0))</f>
        <v>sound\\Celniy_li_on.wav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2221</v>
      </c>
      <c r="AD77" t="str">
        <f t="shared" ca="1" si="36"/>
        <v>pics\\dis28.jpg</v>
      </c>
      <c r="AE77" s="22" t="str">
        <f t="array" aca="1" ref="AE77" ca="1">IF(G77="экспл",INDEX(total_visual_stym!$C$146:$C$209,(RANK(total_visual_stym!E157,total_visual_stym!$E$146:$E$209))),0)</f>
        <v>pics\\dis28.jpg</v>
      </c>
      <c r="AF77" s="22" t="str">
        <f t="shared" si="37"/>
        <v/>
      </c>
      <c r="AI77" t="s">
        <v>79</v>
      </c>
      <c r="AO77">
        <f t="shared" ca="1" si="32"/>
        <v>0.11603728017335813</v>
      </c>
      <c r="AP77" t="str">
        <f t="shared" ca="1" si="33"/>
        <v>pics\\Redis_6.jpg</v>
      </c>
      <c r="AR77" t="str">
        <f t="shared" si="38"/>
        <v/>
      </c>
      <c r="AS77" t="str">
        <f t="shared" si="39"/>
        <v/>
      </c>
      <c r="AT77">
        <f t="shared" ca="1" si="28"/>
        <v>0.9380552288439522</v>
      </c>
      <c r="AU77" t="s">
        <v>697</v>
      </c>
      <c r="AV77" t="str">
        <f t="shared" ca="1" si="29"/>
        <v>sound\\Noviy_plod.wav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_Цельный_ли_он?</v>
      </c>
      <c r="BA77" t="e">
        <f>VLOOKUP(Q77,audio_list_stym!$B$2:$BQ$299,68,FALSE)</f>
        <v>#N/A</v>
      </c>
      <c r="BB77" t="str">
        <f t="shared" si="30"/>
        <v>Это_БАРОХ._Цельный_ли_он?</v>
      </c>
      <c r="BD77" cm="1">
        <f t="array" aca="1" ref="BD77" ca="1">INDEX($L$74:$L$81,(RANK(AT5,$AT$2:$AT$9)))</f>
        <v>2152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VLOOKUP(B78,audio_list_stym!$A$3:$BP$18,49,FALSE)</f>
        <v>15</v>
      </c>
      <c r="F78" t="str">
        <f>VLOOKUP(E78,metki!$A$2:$B$9,2,FALSE)</f>
        <v>экспл_новые_с_названием</v>
      </c>
      <c r="G78" t="str">
        <f t="shared" si="25"/>
        <v>экспл</v>
      </c>
      <c r="H78" t="str">
        <f>VLOOKUP(B78,audio_list_stym!$A$3:$AJ$18,17,FALSE)</f>
        <v>ZF</v>
      </c>
      <c r="I78" t="s">
        <v>692</v>
      </c>
      <c r="J78" t="str">
        <f t="shared" si="26"/>
        <v>ZF_5</v>
      </c>
      <c r="L78">
        <f>VLOOKUP(J78,total_visual_stym!$A$2:$D$129,2,FALSE)</f>
        <v>2149</v>
      </c>
      <c r="M78" t="str">
        <f>VLOOKUP(J78,total_visual_stym!$A$2:$D$129,3,FALSE)</f>
        <v>pics\\ZF_5.jpg</v>
      </c>
      <c r="N78">
        <f>VLOOKUP(J78,total_visual_stym!$A$1:$D$129,4,FALSE)</f>
        <v>215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157</v>
      </c>
      <c r="Z78" t="str">
        <f>IF(G78="экспл",VLOOKUP(J78,quest_экспл!$A$1:$N$129,12,FALSE),IF(G78="импл_",0,0))</f>
        <v>sound\\On_shershaviy.wav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2176</v>
      </c>
      <c r="AD78" t="str">
        <f t="shared" ca="1" si="36"/>
        <v>pics\\dis21.jpg</v>
      </c>
      <c r="AE78" s="22" t="str">
        <f t="array" aca="1" ref="AE78" ca="1">IF(G78="экспл",INDEX(total_visual_stym!$C$146:$C$209,(RANK(total_visual_stym!E158,total_visual_stym!$E$146:$E$209))),0)</f>
        <v>pics\\dis21.jpg</v>
      </c>
      <c r="AF78" s="22" t="str">
        <f t="shared" si="37"/>
        <v/>
      </c>
      <c r="AI78" t="s">
        <v>80</v>
      </c>
      <c r="AO78">
        <f t="shared" ca="1" si="32"/>
        <v>0.35494098518873385</v>
      </c>
      <c r="AP78" t="str">
        <f t="shared" ca="1" si="33"/>
        <v>pics\\Peper_2.jpg</v>
      </c>
      <c r="AR78" t="str">
        <f t="shared" si="38"/>
        <v/>
      </c>
      <c r="AS78" t="str">
        <f t="shared" si="39"/>
        <v/>
      </c>
      <c r="AT78">
        <f t="shared" ca="1" si="28"/>
        <v>0.67873640219361608</v>
      </c>
      <c r="AU78" t="s">
        <v>697</v>
      </c>
      <c r="AV78" t="str">
        <f t="shared" ca="1" si="29"/>
        <v>sound\\Noviy_plod.wav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_Он_шершавый?</v>
      </c>
      <c r="BA78" t="e">
        <f>VLOOKUP(Q78,audio_list_stym!$B$2:$BQ$299,68,FALSE)</f>
        <v>#N/A</v>
      </c>
      <c r="BB78" t="str">
        <f t="shared" si="30"/>
        <v>На_картинке_БАРОХ._Он_шершавый?</v>
      </c>
      <c r="BD78" cm="1">
        <f t="array" aca="1" ref="BD78" ca="1">INDEX($L$74:$L$81,(RANK(AT6,$AT$2:$AT$9)))</f>
        <v>2151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VLOOKUP(B79,audio_list_stym!$A$3:$BP$18,49,FALSE)</f>
        <v>15</v>
      </c>
      <c r="F79" t="str">
        <f>VLOOKUP(E79,metki!$A$2:$B$9,2,FALSE)</f>
        <v>экспл_новые_с_названием</v>
      </c>
      <c r="G79" t="str">
        <f t="shared" si="25"/>
        <v>экспл</v>
      </c>
      <c r="H79" t="str">
        <f>VLOOKUP(B79,audio_list_stym!$A$3:$AJ$18,17,FALSE)</f>
        <v>ZF</v>
      </c>
      <c r="I79" t="s">
        <v>693</v>
      </c>
      <c r="J79" t="str">
        <f t="shared" si="26"/>
        <v>ZF_6</v>
      </c>
      <c r="L79">
        <f>VLOOKUP(J79,total_visual_stym!$A$2:$D$129,2,FALSE)</f>
        <v>2150</v>
      </c>
      <c r="M79" t="str">
        <f>VLOOKUP(J79,total_visual_stym!$A$2:$D$129,3,FALSE)</f>
        <v>pics\\ZF_6.jpg</v>
      </c>
      <c r="N79">
        <f>VLOOKUP(J79,total_visual_stym!$A$1:$D$129,4,FALSE)</f>
        <v>215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158</v>
      </c>
      <c r="Z79" t="str">
        <f>IF(G79="экспл",VLOOKUP(J79,quest_экспл!$A$1:$N$129,12,FALSE),IF(G79="импл_",0,0))</f>
        <v>sound\\Zaostrin_li_on.wav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2205</v>
      </c>
      <c r="AD79" t="str">
        <f t="shared" ca="1" si="36"/>
        <v>pics\\dis46.jpg</v>
      </c>
      <c r="AE79" s="22" t="str">
        <f t="array" aca="1" ref="AE79" ca="1">IF(G79="экспл",INDEX(total_visual_stym!$C$146:$C$209,(RANK(total_visual_stym!E159,total_visual_stym!$E$146:$E$209))),0)</f>
        <v>pics\\dis46.jpg</v>
      </c>
      <c r="AF79" s="22" t="str">
        <f t="shared" si="37"/>
        <v/>
      </c>
      <c r="AI79" t="s">
        <v>81</v>
      </c>
      <c r="AO79">
        <f t="shared" ca="1" si="32"/>
        <v>0.23607047005170678</v>
      </c>
      <c r="AP79" t="str">
        <f t="shared" ca="1" si="33"/>
        <v>pics\\Peper_4.jpg</v>
      </c>
      <c r="AR79" t="str">
        <f t="shared" si="38"/>
        <v/>
      </c>
      <c r="AS79" t="str">
        <f t="shared" si="39"/>
        <v/>
      </c>
      <c r="AT79">
        <f t="shared" ca="1" si="28"/>
        <v>0.44353196902767889</v>
      </c>
      <c r="AU79" t="s">
        <v>697</v>
      </c>
      <c r="AV79" t="str">
        <f t="shared" ca="1" si="29"/>
        <v>sound\\Redkiy_plod.wav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_Заострен_ли_он?</v>
      </c>
      <c r="BA79" t="e">
        <f>VLOOKUP(Q79,audio_list_stym!$B$2:$BQ$299,68,FALSE)</f>
        <v>#N/A</v>
      </c>
      <c r="BB79" t="str">
        <f t="shared" si="30"/>
        <v>На_мониторе_БАРОХ._Заострен_ли_он?</v>
      </c>
      <c r="BD79" cm="1">
        <f t="array" aca="1" ref="BD79" ca="1">INDEX($L$74:$L$81,(RANK(AT7,$AT$2:$AT$9)))</f>
        <v>2145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VLOOKUP(B80,audio_list_stym!$A$3:$BP$18,49,FALSE)</f>
        <v>15</v>
      </c>
      <c r="F80" t="str">
        <f>VLOOKUP(E80,metki!$A$2:$B$9,2,FALSE)</f>
        <v>экспл_новые_с_названием</v>
      </c>
      <c r="G80" t="str">
        <f t="shared" si="25"/>
        <v>экспл</v>
      </c>
      <c r="H80" t="str">
        <f>VLOOKUP(B80,audio_list_stym!$A$3:$AJ$18,17,FALSE)</f>
        <v>ZF</v>
      </c>
      <c r="I80" t="s">
        <v>694</v>
      </c>
      <c r="J80" t="str">
        <f t="shared" si="26"/>
        <v>ZF_7</v>
      </c>
      <c r="L80">
        <f>VLOOKUP(J80,total_visual_stym!$A$2:$D$129,2,FALSE)</f>
        <v>2151</v>
      </c>
      <c r="M80" t="str">
        <f>VLOOKUP(J80,total_visual_stym!$A$2:$D$129,3,FALSE)</f>
        <v>pics\\ZF_7.jpg</v>
      </c>
      <c r="N80">
        <f>VLOOKUP(J80,total_visual_stym!$A$1:$D$129,4,FALSE)</f>
        <v>215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159</v>
      </c>
      <c r="Z80" t="str">
        <f>IF(G80="экспл",VLOOKUP(J80,quest_экспл!$A$1:$N$129,12,FALSE),IF(G80="импл_",0,0))</f>
        <v>sound\\On_rassipchatiy.wav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2190</v>
      </c>
      <c r="AD80" t="str">
        <f t="shared" ca="1" si="36"/>
        <v>pics\\dis27.jpg</v>
      </c>
      <c r="AE80" s="22" t="str">
        <f t="array" aca="1" ref="AE80" ca="1">IF(G80="экспл",INDEX(total_visual_stym!$C$146:$C$209,(RANK(total_visual_stym!E160,total_visual_stym!$E$146:$E$209))),0)</f>
        <v>pics\\dis27.jpg</v>
      </c>
      <c r="AF80" s="22" t="str">
        <f t="shared" si="37"/>
        <v/>
      </c>
      <c r="AI80" t="s">
        <v>82</v>
      </c>
      <c r="AO80">
        <f t="shared" ca="1" si="32"/>
        <v>0.76105944904051459</v>
      </c>
      <c r="AP80" t="str">
        <f t="shared" ca="1" si="33"/>
        <v>pics\\Finik_6.jpg</v>
      </c>
      <c r="AR80" t="str">
        <f t="shared" si="38"/>
        <v/>
      </c>
      <c r="AS80" t="str">
        <f t="shared" si="39"/>
        <v/>
      </c>
      <c r="AT80">
        <f t="shared" ca="1" si="28"/>
        <v>0.31324597724350445</v>
      </c>
      <c r="AU80" t="s">
        <v>697</v>
      </c>
      <c r="AV80" t="str">
        <f t="shared" ca="1" si="29"/>
        <v>sound\\Redkiy_plod.wav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_Он_рассыпчатый?</v>
      </c>
      <c r="BA80" t="e">
        <f>VLOOKUP(Q80,audio_list_stym!$B$2:$BQ$299,68,FALSE)</f>
        <v>#N/A</v>
      </c>
      <c r="BB80" t="str">
        <f t="shared" si="30"/>
        <v>Перед_Вами_БАРОХ._Он_рассыпчатый?</v>
      </c>
      <c r="BD80" cm="1">
        <f t="array" aca="1" ref="BD80" ca="1">INDEX($L$74:$L$81,(RANK(AT8,$AT$2:$AT$9)))</f>
        <v>2148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VLOOKUP(B81,audio_list_stym!$A$3:$BP$18,49,FALSE)</f>
        <v>15</v>
      </c>
      <c r="F81" t="str">
        <f>VLOOKUP(E81,metki!$A$2:$B$9,2,FALSE)</f>
        <v>экспл_новые_с_названием</v>
      </c>
      <c r="G81" t="str">
        <f t="shared" si="25"/>
        <v>экспл</v>
      </c>
      <c r="H81" t="str">
        <f>VLOOKUP(B81,audio_list_stym!$A$3:$AJ$18,17,FALSE)</f>
        <v>ZF</v>
      </c>
      <c r="I81" t="s">
        <v>695</v>
      </c>
      <c r="J81" t="str">
        <f t="shared" si="26"/>
        <v>ZF_8</v>
      </c>
      <c r="L81">
        <f>VLOOKUP(J81,total_visual_stym!$A$2:$D$129,2,FALSE)</f>
        <v>2152</v>
      </c>
      <c r="M81" t="str">
        <f>VLOOKUP(J81,total_visual_stym!$A$2:$D$129,3,FALSE)</f>
        <v>pics\\ZF_8.jpg</v>
      </c>
      <c r="N81">
        <f>VLOOKUP(J81,total_visual_stym!$A$1:$D$129,4,FALSE)</f>
        <v>215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160</v>
      </c>
      <c r="Z81" t="str">
        <f>IF(G81="экспл",VLOOKUP(J81,quest_экспл!$A$1:$N$129,12,FALSE),IF(G81="импл_",0,0))</f>
        <v>sound\\Ochishen_li_on.wav</v>
      </c>
      <c r="AA81" t="str">
        <f>IF(G81="экспл",VLOOKUP(J81,quest_экспл!$A$1:$N$129,14,FALSE),IF(G81="импл_",0,0))</f>
        <v>да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2230</v>
      </c>
      <c r="AD81" t="str">
        <f t="shared" ca="1" si="36"/>
        <v>pics\\dis8.jpg</v>
      </c>
      <c r="AE81" s="22" t="str">
        <f t="array" aca="1" ref="AE81" ca="1">IF(G81="экспл",INDEX(total_visual_stym!$C$146:$C$209,(RANK(total_visual_stym!E161,total_visual_stym!$E$146:$E$209))),0)</f>
        <v>pics\\dis8.jpg</v>
      </c>
      <c r="AF81" s="22" t="str">
        <f t="shared" si="37"/>
        <v/>
      </c>
      <c r="AI81" t="s">
        <v>83</v>
      </c>
      <c r="AO81">
        <f t="shared" ca="1" si="32"/>
        <v>1.5171444986424754E-2</v>
      </c>
      <c r="AP81" t="str">
        <f t="shared" ca="1" si="33"/>
        <v>pics\\Tomat_8.jpg</v>
      </c>
      <c r="AR81" t="str">
        <f t="shared" si="38"/>
        <v/>
      </c>
      <c r="AS81" t="str">
        <f t="shared" si="39"/>
        <v/>
      </c>
      <c r="AT81">
        <f t="shared" ca="1" si="28"/>
        <v>0.36894430949074675</v>
      </c>
      <c r="AU81" t="s">
        <v>697</v>
      </c>
      <c r="AV81" t="str">
        <f t="shared" ca="1" si="29"/>
        <v>sound\\Redkiy_plod.wav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_Очищен_ли_он?</v>
      </c>
      <c r="BA81" t="e">
        <f>VLOOKUP(Q81,audio_list_stym!$B$2:$BQ$299,68,FALSE)</f>
        <v>#N/A</v>
      </c>
      <c r="BB81" t="str">
        <f t="shared" si="30"/>
        <v>Вы_видите_БАРОХ._Очищен_ли_он?</v>
      </c>
      <c r="BD81" cm="1">
        <f t="array" aca="1" ref="BD81" ca="1">INDEX($L$74:$L$81,(RANK(AT9,$AT$2:$AT$9)))</f>
        <v>2147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VLOOKUP(B82,audio_list_stym!$A$3:$BP$18,49,FALSE)</f>
        <v>16</v>
      </c>
      <c r="F82" t="str">
        <f>VLOOKUP(E82,metki!$A$2:$B$9,2,FALSE)</f>
        <v>импл_новые_без_названия</v>
      </c>
      <c r="G82" t="str">
        <f t="shared" si="25"/>
        <v>импл_</v>
      </c>
      <c r="H82" t="str">
        <f>VLOOKUP(B82,audio_list_stym!$A$3:$AJ$18,17,FALSE)</f>
        <v>Ackee</v>
      </c>
      <c r="I82" t="s">
        <v>688</v>
      </c>
      <c r="J82" t="str">
        <f t="shared" si="26"/>
        <v>Ackee_1</v>
      </c>
      <c r="L82">
        <f>VLOOKUP(J82,total_visual_stym!$A$2:$D$129,2,FALSE)</f>
        <v>2065</v>
      </c>
      <c r="M82" t="str">
        <f>VLOOKUP(J82,total_visual_stym!$A$2:$D$129,3,FALSE)</f>
        <v>pics\\Ackee_1.jpg</v>
      </c>
      <c r="N82">
        <f>VLOOKUP(J82,total_visual_stym!$A$1:$D$129,4,FALSE)</f>
        <v>208</v>
      </c>
      <c r="P82">
        <f>IF(G82="экспл",0,IF(G82="импл_",VLOOKUP(J82,quest_импл!$A$1:$J$129,7,FALSE),0))</f>
        <v>225</v>
      </c>
      <c r="Q82" t="str">
        <f>IF(G82="экспл",0,IF(G82="импл_",VLOOKUP(J82,quest_импл!$A$1:$J$129,8,FALSE),0))</f>
        <v>sound\\Sushenniy_li.wav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нет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2019</v>
      </c>
      <c r="AD82" t="str">
        <f t="shared" ca="1" si="36"/>
        <v>pics\\Goroh_3.jpg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7"/>
        <v>pics\\Goroh_3.jpg</v>
      </c>
      <c r="AI82" t="s">
        <v>84</v>
      </c>
      <c r="AO82">
        <f t="shared" ca="1" si="32"/>
        <v>0.72229103830062547</v>
      </c>
      <c r="AP82" t="str">
        <f t="shared" ca="1" si="33"/>
        <v>pics\\Goroh_3.jpg</v>
      </c>
      <c r="AR82" t="str">
        <f t="shared" si="38"/>
        <v/>
      </c>
      <c r="AS82" t="str">
        <f t="shared" ca="1" si="39"/>
        <v>pics\\Goroh_3.jpg</v>
      </c>
      <c r="AT82">
        <f t="shared" ca="1" si="28"/>
        <v>0.6946081545116215</v>
      </c>
      <c r="AU82" t="s">
        <v>697</v>
      </c>
      <c r="AV82" t="str">
        <f t="shared" ca="1" si="29"/>
        <v>sound\\Noviy_plod.wav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_Сушеный_ли_</v>
      </c>
      <c r="BB82" t="str">
        <f t="shared" si="30"/>
        <v>_Сушеный_ли_XXXXX?</v>
      </c>
      <c r="BC82">
        <f>A82</f>
        <v>1211</v>
      </c>
      <c r="BD82" cm="1">
        <f t="array" aca="1" ref="BD82" ca="1">INDEX($L$82:$L$89,(RANK(AT2,$AT$2:$AT$9)))</f>
        <v>2069</v>
      </c>
      <c r="BE82" cm="1">
        <f t="array" aca="1" ref="BE82" ca="1">INDEX(BD66:BD81,(RANK(AT4,$AT$2:$AT$17)))</f>
        <v>2150</v>
      </c>
      <c r="BF82" cm="1">
        <f t="array" aca="1" ref="BF82" ca="1">INDEX(BD90:BD105,(RANK(AT4,$AT$2:$AT$17)))</f>
        <v>2086</v>
      </c>
      <c r="BG82" cm="1">
        <f t="array" aca="1" ref="BG82" ca="1">INDEX(BD106:BD129,(RANK(AT4,$AT$2:$AT$9)))</f>
        <v>2089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VLOOKUP(B83,audio_list_stym!$A$3:$BP$18,49,FALSE)</f>
        <v>16</v>
      </c>
      <c r="F83" t="str">
        <f>VLOOKUP(E83,metki!$A$2:$B$9,2,FALSE)</f>
        <v>импл_новые_без_названия</v>
      </c>
      <c r="G83" t="str">
        <f t="shared" si="25"/>
        <v>импл_</v>
      </c>
      <c r="H83" t="str">
        <f>VLOOKUP(B83,audio_list_stym!$A$3:$AJ$18,17,FALSE)</f>
        <v>Ackee</v>
      </c>
      <c r="I83" t="s">
        <v>689</v>
      </c>
      <c r="J83" t="str">
        <f t="shared" si="26"/>
        <v>Ackee_2</v>
      </c>
      <c r="L83">
        <f>VLOOKUP(J83,total_visual_stym!$A$2:$D$129,2,FALSE)</f>
        <v>2066</v>
      </c>
      <c r="M83" t="str">
        <f>VLOOKUP(J83,total_visual_stym!$A$2:$D$129,3,FALSE)</f>
        <v>pics\\Ackee_2.jpg</v>
      </c>
      <c r="N83">
        <f>VLOOKUP(J83,total_visual_stym!$A$1:$D$129,4,FALSE)</f>
        <v>208</v>
      </c>
      <c r="P83">
        <f>IF(G83="экспл",0,IF(G83="импл_",VLOOKUP(J83,quest_импл!$A$1:$J$129,7,FALSE),0))</f>
        <v>226</v>
      </c>
      <c r="Q83" t="str">
        <f>IF(G83="экспл",0,IF(G83="импл_",VLOOKUP(J83,quest_импл!$A$1:$J$129,8,FALSE),0))</f>
        <v>sound\\S_vetochkoy_li.wav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2058</v>
      </c>
      <c r="AD83" t="str">
        <f t="shared" ca="1" si="36"/>
        <v>pics\\Tomat_2.jpg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7"/>
        <v>pics\\Tomat_2.jpg</v>
      </c>
      <c r="AI83" t="s">
        <v>85</v>
      </c>
      <c r="AO83">
        <f t="shared" ca="1" si="32"/>
        <v>8.9186869401900348E-2</v>
      </c>
      <c r="AP83" t="str">
        <f t="shared" ca="1" si="33"/>
        <v>pics\\Tomat_2.jpg</v>
      </c>
      <c r="AR83" t="str">
        <f t="shared" si="38"/>
        <v/>
      </c>
      <c r="AS83" t="str">
        <f t="shared" ca="1" si="39"/>
        <v>pics\\Tomat_2.jpg</v>
      </c>
      <c r="AT83">
        <f t="shared" ca="1" si="28"/>
        <v>0.57397366806343886</v>
      </c>
      <c r="AU83" t="s">
        <v>697</v>
      </c>
      <c r="AV83" t="str">
        <f t="shared" ca="1" si="29"/>
        <v>sound\\Noviy_plod.wav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_С_веточкой_ли_</v>
      </c>
      <c r="BB83" t="str">
        <f t="shared" si="30"/>
        <v>_С_веточкой_ли_XXXXX?</v>
      </c>
      <c r="BD83" cm="1">
        <f t="array" aca="1" ref="BD83" ca="1">INDEX($L$82:$L$89,(RANK(AT3,$AT$2:$AT$9)))</f>
        <v>2066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VLOOKUP(B84,audio_list_stym!$A$3:$BP$18,49,FALSE)</f>
        <v>16</v>
      </c>
      <c r="F84" t="str">
        <f>VLOOKUP(E84,metki!$A$2:$B$9,2,FALSE)</f>
        <v>импл_новые_без_названия</v>
      </c>
      <c r="G84" t="str">
        <f t="shared" si="25"/>
        <v>импл_</v>
      </c>
      <c r="H84" t="str">
        <f>VLOOKUP(B84,audio_list_stym!$A$3:$AJ$18,17,FALSE)</f>
        <v>Ackee</v>
      </c>
      <c r="I84" t="s">
        <v>690</v>
      </c>
      <c r="J84" t="str">
        <f t="shared" si="26"/>
        <v>Ackee_3</v>
      </c>
      <c r="L84">
        <f>VLOOKUP(J84,total_visual_stym!$A$2:$D$129,2,FALSE)</f>
        <v>2067</v>
      </c>
      <c r="M84" t="str">
        <f>VLOOKUP(J84,total_visual_stym!$A$2:$D$129,3,FALSE)</f>
        <v>pics\\Ackee_3.jpg</v>
      </c>
      <c r="N84">
        <f>VLOOKUP(J84,total_visual_stym!$A$1:$D$129,4,FALSE)</f>
        <v>208</v>
      </c>
      <c r="P84">
        <f>IF(G84="экспл",0,IF(G84="импл_",VLOOKUP(J84,quest_импл!$A$1:$J$129,7,FALSE),0))</f>
        <v>227</v>
      </c>
      <c r="Q84" t="str">
        <f>IF(G84="экспл",0,IF(G84="импл_",VLOOKUP(J84,quest_импл!$A$1:$J$129,8,FALSE),0))</f>
        <v>sound\\Rasskrit_li.wav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да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2015</v>
      </c>
      <c r="AD84" t="str">
        <f t="shared" ca="1" si="36"/>
        <v>pics\\Finik_7.jpg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7"/>
        <v>pics\\Finik_7.jpg</v>
      </c>
      <c r="AI84" t="s">
        <v>94</v>
      </c>
      <c r="AO84">
        <f t="shared" ca="1" si="32"/>
        <v>0.75906387031283296</v>
      </c>
      <c r="AP84" t="str">
        <f t="shared" ca="1" si="33"/>
        <v>pics\\Finik_7.jpg</v>
      </c>
      <c r="AR84" t="str">
        <f t="shared" si="38"/>
        <v/>
      </c>
      <c r="AS84" t="str">
        <f t="shared" ca="1" si="39"/>
        <v>pics\\Finik_7.jpg</v>
      </c>
      <c r="AT84">
        <f t="shared" ca="1" si="28"/>
        <v>0.1634890445483963</v>
      </c>
      <c r="AU84" t="s">
        <v>697</v>
      </c>
      <c r="AV84" t="str">
        <f t="shared" ca="1" si="29"/>
        <v>sound\\Redkiy_plod.wav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_Раскрыт_ли_</v>
      </c>
      <c r="BB84" t="str">
        <f t="shared" si="30"/>
        <v>_Раскрыт_ли_XXXXX?</v>
      </c>
      <c r="BD84" cm="1">
        <f t="array" aca="1" ref="BD84" ca="1">INDEX($L$82:$L$89,(RANK(AT4,$AT$2:$AT$9)))</f>
        <v>2070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VLOOKUP(B85,audio_list_stym!$A$3:$BP$18,49,FALSE)</f>
        <v>16</v>
      </c>
      <c r="F85" t="str">
        <f>VLOOKUP(E85,metki!$A$2:$B$9,2,FALSE)</f>
        <v>импл_новые_без_названия</v>
      </c>
      <c r="G85" t="str">
        <f t="shared" si="25"/>
        <v>импл_</v>
      </c>
      <c r="H85" t="str">
        <f>VLOOKUP(B85,audio_list_stym!$A$3:$AJ$18,17,FALSE)</f>
        <v>Ackee</v>
      </c>
      <c r="I85" t="s">
        <v>691</v>
      </c>
      <c r="J85" t="str">
        <f t="shared" si="26"/>
        <v>Ackee_4</v>
      </c>
      <c r="L85">
        <f>VLOOKUP(J85,total_visual_stym!$A$2:$D$129,2,FALSE)</f>
        <v>2068</v>
      </c>
      <c r="M85" t="str">
        <f>VLOOKUP(J85,total_visual_stym!$A$2:$D$129,3,FALSE)</f>
        <v>pics\\Ackee_4.jpg</v>
      </c>
      <c r="N85">
        <f>VLOOKUP(J85,total_visual_stym!$A$1:$D$129,4,FALSE)</f>
        <v>208</v>
      </c>
      <c r="P85">
        <f>IF(G85="экспл",0,IF(G85="импл_",VLOOKUP(J85,quest_импл!$A$1:$J$129,7,FALSE),0))</f>
        <v>228</v>
      </c>
      <c r="Q85" t="str">
        <f>IF(G85="экспл",0,IF(G85="импл_",VLOOKUP(J85,quest_импл!$A$1:$J$129,8,FALSE),0))</f>
        <v>sound\\Pushistiy_li.wav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2045</v>
      </c>
      <c r="AD85" t="str">
        <f t="shared" ca="1" si="36"/>
        <v>pics\\Peper_5.jpg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7"/>
        <v>pics\\Peper_5.jpg</v>
      </c>
      <c r="AI85" t="s">
        <v>95</v>
      </c>
      <c r="AO85">
        <f t="shared" ca="1" si="32"/>
        <v>0.22612269936185192</v>
      </c>
      <c r="AP85" t="str">
        <f t="shared" ca="1" si="33"/>
        <v>pics\\Peper_5.jpg</v>
      </c>
      <c r="AR85" t="str">
        <f t="shared" si="38"/>
        <v/>
      </c>
      <c r="AS85" t="str">
        <f t="shared" ca="1" si="39"/>
        <v>pics\\Peper_5.jpg</v>
      </c>
      <c r="AT85">
        <f t="shared" ca="1" si="28"/>
        <v>0.48435934657473201</v>
      </c>
      <c r="AU85" t="s">
        <v>697</v>
      </c>
      <c r="AV85" t="str">
        <f t="shared" ca="1" si="29"/>
        <v>sound\\Redkiy_plod.wav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_Пушистый_ли_</v>
      </c>
      <c r="BB85" t="str">
        <f t="shared" si="30"/>
        <v>_Пушистый_ли_XXXXX?</v>
      </c>
      <c r="BD85" cm="1">
        <f t="array" aca="1" ref="BD85" ca="1">INDEX($L$82:$L$89,(RANK(AT5,$AT$2:$AT$9)))</f>
        <v>2072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VLOOKUP(B86,audio_list_stym!$A$3:$BP$18,49,FALSE)</f>
        <v>16</v>
      </c>
      <c r="F86" t="str">
        <f>VLOOKUP(E86,metki!$A$2:$B$9,2,FALSE)</f>
        <v>импл_новые_без_названия</v>
      </c>
      <c r="G86" t="str">
        <f t="shared" si="25"/>
        <v>импл_</v>
      </c>
      <c r="H86" t="str">
        <f>VLOOKUP(B86,audio_list_stym!$A$3:$AJ$18,17,FALSE)</f>
        <v>Ackee</v>
      </c>
      <c r="I86" t="s">
        <v>692</v>
      </c>
      <c r="J86" t="str">
        <f t="shared" si="26"/>
        <v>Ackee_5</v>
      </c>
      <c r="L86">
        <f>VLOOKUP(J86,total_visual_stym!$A$2:$D$129,2,FALSE)</f>
        <v>2069</v>
      </c>
      <c r="M86" t="str">
        <f>VLOOKUP(J86,total_visual_stym!$A$2:$D$129,3,FALSE)</f>
        <v>pics\\Ackee_5.jpg</v>
      </c>
      <c r="N86">
        <f>VLOOKUP(J86,total_visual_stym!$A$1:$D$129,4,FALSE)</f>
        <v>208</v>
      </c>
      <c r="P86">
        <f>IF(G86="экспл",0,IF(G86="импл_",VLOOKUP(J86,quest_импл!$A$1:$J$129,7,FALSE),0))</f>
        <v>229</v>
      </c>
      <c r="Q86" t="str">
        <f>IF(G86="экспл",0,IF(G86="импл_",VLOOKUP(J86,quest_импл!$A$1:$J$129,8,FALSE),0))</f>
        <v>sound\\Kvadratniy_li.wav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2053</v>
      </c>
      <c r="AD86" t="str">
        <f t="shared" ca="1" si="36"/>
        <v>pics\\Redis_5.jpg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7"/>
        <v>pics\\Redis_5.jpg</v>
      </c>
      <c r="AI86" t="s">
        <v>96</v>
      </c>
      <c r="AO86">
        <f t="shared" ca="1" si="32"/>
        <v>0.14551353780728316</v>
      </c>
      <c r="AP86" t="str">
        <f t="shared" ca="1" si="33"/>
        <v>pics\\Redis_5.jpg</v>
      </c>
      <c r="AR86" t="str">
        <f t="shared" si="38"/>
        <v/>
      </c>
      <c r="AS86" t="str">
        <f t="shared" ca="1" si="39"/>
        <v>pics\\Redis_5.jpg</v>
      </c>
      <c r="AT86">
        <f t="shared" ca="1" si="28"/>
        <v>0.77303816833223626</v>
      </c>
      <c r="AU86" t="s">
        <v>697</v>
      </c>
      <c r="AV86" t="str">
        <f t="shared" ca="1" si="29"/>
        <v>sound\\Noviy_plod.wav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_Квадратный_ли_</v>
      </c>
      <c r="BB86" t="str">
        <f t="shared" si="30"/>
        <v>_Квадратный_ли_XXXXX?</v>
      </c>
      <c r="BD86" cm="1">
        <f t="array" aca="1" ref="BD86" ca="1">INDEX($L$82:$L$89,(RANK(AT6,$AT$2:$AT$9)))</f>
        <v>2071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VLOOKUP(B87,audio_list_stym!$A$3:$BP$18,49,FALSE)</f>
        <v>16</v>
      </c>
      <c r="F87" t="str">
        <f>VLOOKUP(E87,metki!$A$2:$B$9,2,FALSE)</f>
        <v>импл_новые_без_названия</v>
      </c>
      <c r="G87" t="str">
        <f t="shared" si="25"/>
        <v>импл_</v>
      </c>
      <c r="H87" t="str">
        <f>VLOOKUP(B87,audio_list_stym!$A$3:$AJ$18,17,FALSE)</f>
        <v>Ackee</v>
      </c>
      <c r="I87" t="s">
        <v>693</v>
      </c>
      <c r="J87" t="str">
        <f t="shared" si="26"/>
        <v>Ackee_6</v>
      </c>
      <c r="L87">
        <f>VLOOKUP(J87,total_visual_stym!$A$2:$D$129,2,FALSE)</f>
        <v>2070</v>
      </c>
      <c r="M87" t="str">
        <f>VLOOKUP(J87,total_visual_stym!$A$2:$D$129,3,FALSE)</f>
        <v>pics\\Ackee_6.jpg</v>
      </c>
      <c r="N87">
        <f>VLOOKUP(J87,total_visual_stym!$A$1:$D$129,4,FALSE)</f>
        <v>208</v>
      </c>
      <c r="P87">
        <f>IF(G87="экспл",0,IF(G87="импл_",VLOOKUP(J87,quest_импл!$A$1:$J$129,7,FALSE),0))</f>
        <v>230</v>
      </c>
      <c r="Q87" t="str">
        <f>IF(G87="экспл",0,IF(G87="импл_",VLOOKUP(J87,quest_импл!$A$1:$J$129,8,FALSE),0))</f>
        <v>sound\\Sklizskiy_li.wav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2028</v>
      </c>
      <c r="AD87" t="str">
        <f t="shared" ca="1" si="36"/>
        <v>pics\\Kokos_4.jpg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7"/>
        <v>pics\\Kokos_4.jpg</v>
      </c>
      <c r="AI87" t="s">
        <v>97</v>
      </c>
      <c r="AO87">
        <f t="shared" ca="1" si="32"/>
        <v>0.55613789981432804</v>
      </c>
      <c r="AP87" t="str">
        <f t="shared" ca="1" si="33"/>
        <v>pics\\Kokos_4.jpg</v>
      </c>
      <c r="AR87" t="str">
        <f t="shared" si="38"/>
        <v/>
      </c>
      <c r="AS87" t="str">
        <f t="shared" ca="1" si="39"/>
        <v>pics\\Kokos_4.jpg</v>
      </c>
      <c r="AT87">
        <f t="shared" ca="1" si="28"/>
        <v>0.85016528299695737</v>
      </c>
      <c r="AU87" t="s">
        <v>697</v>
      </c>
      <c r="AV87" t="str">
        <f t="shared" ca="1" si="29"/>
        <v>sound\\Noviy_plod.wav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_Склизкий_ли_</v>
      </c>
      <c r="BB87" t="str">
        <f t="shared" si="30"/>
        <v>_Склизкий_ли_XXXXX?</v>
      </c>
      <c r="BD87" cm="1">
        <f t="array" aca="1" ref="BD87" ca="1">INDEX($L$82:$L$89,(RANK(AT7,$AT$2:$AT$9)))</f>
        <v>2065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VLOOKUP(B88,audio_list_stym!$A$3:$BP$18,49,FALSE)</f>
        <v>16</v>
      </c>
      <c r="F88" t="str">
        <f>VLOOKUP(E88,metki!$A$2:$B$9,2,FALSE)</f>
        <v>импл_новые_без_названия</v>
      </c>
      <c r="G88" t="str">
        <f t="shared" si="25"/>
        <v>импл_</v>
      </c>
      <c r="H88" t="str">
        <f>VLOOKUP(B88,audio_list_stym!$A$3:$AJ$18,17,FALSE)</f>
        <v>Ackee</v>
      </c>
      <c r="I88" t="s">
        <v>694</v>
      </c>
      <c r="J88" t="str">
        <f t="shared" si="26"/>
        <v>Ackee_7</v>
      </c>
      <c r="L88">
        <f>VLOOKUP(J88,total_visual_stym!$A$2:$D$129,2,FALSE)</f>
        <v>2071</v>
      </c>
      <c r="M88" t="str">
        <f>VLOOKUP(J88,total_visual_stym!$A$2:$D$129,3,FALSE)</f>
        <v>pics\\Ackee_7.jpg</v>
      </c>
      <c r="N88">
        <f>VLOOKUP(J88,total_visual_stym!$A$1:$D$129,4,FALSE)</f>
        <v>208</v>
      </c>
      <c r="P88">
        <f>IF(G88="экспл",0,IF(G88="импл_",VLOOKUP(J88,quest_импл!$A$1:$J$129,7,FALSE),0))</f>
        <v>231</v>
      </c>
      <c r="Q88" t="str">
        <f>IF(G88="экспл",0,IF(G88="импл_",VLOOKUP(J88,quest_импл!$A$1:$J$129,8,FALSE),0))</f>
        <v>sound\\Uvyadshiy_li.wav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да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2063</v>
      </c>
      <c r="AD88" t="str">
        <f t="shared" ca="1" si="36"/>
        <v>pics\\Tomat_7.jpg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7"/>
        <v>pics\\Tomat_7.jpg</v>
      </c>
      <c r="AI88" t="s">
        <v>98</v>
      </c>
      <c r="AO88">
        <f t="shared" ca="1" si="32"/>
        <v>3.5320756599792724E-2</v>
      </c>
      <c r="AP88" t="str">
        <f t="shared" ca="1" si="33"/>
        <v>pics\\Tomat_7.jpg</v>
      </c>
      <c r="AR88" t="str">
        <f t="shared" si="38"/>
        <v/>
      </c>
      <c r="AS88" t="str">
        <f t="shared" ca="1" si="39"/>
        <v>pics\\Tomat_7.jpg</v>
      </c>
      <c r="AT88">
        <f t="shared" ca="1" si="28"/>
        <v>0.36714146517359481</v>
      </c>
      <c r="AU88" t="s">
        <v>697</v>
      </c>
      <c r="AV88" t="str">
        <f t="shared" ca="1" si="29"/>
        <v>sound\\Redkiy_plod.wav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_Увядший_ли_</v>
      </c>
      <c r="BB88" t="str">
        <f t="shared" si="30"/>
        <v>_Увядший_ли_XXXXX?</v>
      </c>
      <c r="BD88" cm="1">
        <f t="array" aca="1" ref="BD88" ca="1">INDEX($L$82:$L$89,(RANK(AT8,$AT$2:$AT$9)))</f>
        <v>2068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VLOOKUP(B89,audio_list_stym!$A$3:$BP$18,49,FALSE)</f>
        <v>16</v>
      </c>
      <c r="F89" t="str">
        <f>VLOOKUP(E89,metki!$A$2:$B$9,2,FALSE)</f>
        <v>импл_новые_без_названия</v>
      </c>
      <c r="G89" t="str">
        <f t="shared" si="25"/>
        <v>импл_</v>
      </c>
      <c r="H89" t="str">
        <f>VLOOKUP(B89,audio_list_stym!$A$3:$AJ$18,17,FALSE)</f>
        <v>Ackee</v>
      </c>
      <c r="I89" t="s">
        <v>695</v>
      </c>
      <c r="J89" t="str">
        <f t="shared" si="26"/>
        <v>Ackee_8</v>
      </c>
      <c r="L89">
        <f>VLOOKUP(J89,total_visual_stym!$A$2:$D$129,2,FALSE)</f>
        <v>2072</v>
      </c>
      <c r="M89" t="str">
        <f>VLOOKUP(J89,total_visual_stym!$A$2:$D$129,3,FALSE)</f>
        <v>pics\\Ackee_8.jpg</v>
      </c>
      <c r="N89">
        <f>VLOOKUP(J89,total_visual_stym!$A$1:$D$129,4,FALSE)</f>
        <v>208</v>
      </c>
      <c r="P89">
        <f>IF(G89="экспл",0,IF(G89="импл_",VLOOKUP(J89,quest_импл!$A$1:$J$129,7,FALSE),0))</f>
        <v>232</v>
      </c>
      <c r="Q89" t="str">
        <f>IF(G89="экспл",0,IF(G89="импл_",VLOOKUP(J89,quest_импл!$A$1:$J$129,8,FALSE),0))</f>
        <v>sound\\Raznocvetniy_li.wav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2033</v>
      </c>
      <c r="AD89" t="str">
        <f t="shared" ca="1" si="36"/>
        <v>pics\\Limon_1.jpg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7"/>
        <v>pics\\Limon_1.jpg</v>
      </c>
      <c r="AI89" t="s">
        <v>99</v>
      </c>
      <c r="AO89">
        <f t="shared" ca="1" si="32"/>
        <v>0.48335502477614611</v>
      </c>
      <c r="AP89" t="str">
        <f t="shared" ca="1" si="33"/>
        <v>pics\\Limon_1.jpg</v>
      </c>
      <c r="AR89" t="str">
        <f t="shared" si="38"/>
        <v/>
      </c>
      <c r="AS89" t="str">
        <f t="shared" ca="1" si="39"/>
        <v>pics\\Limon_1.jpg</v>
      </c>
      <c r="AT89">
        <f t="shared" ca="1" si="28"/>
        <v>0.22614860140237103</v>
      </c>
      <c r="AU89" t="s">
        <v>697</v>
      </c>
      <c r="AV89" t="str">
        <f t="shared" ca="1" si="29"/>
        <v>sound\\Redkiy_plod.wav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_Разноцветный_ли_</v>
      </c>
      <c r="BB89" t="str">
        <f t="shared" si="30"/>
        <v>_Разноцветный_ли_XXXXX?</v>
      </c>
      <c r="BD89" cm="1">
        <f t="array" aca="1" ref="BD89" ca="1">INDEX($L$82:$L$89,(RANK(AT9,$AT$2:$AT$9)))</f>
        <v>2067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VLOOKUP(B90,audio_list_stym!$A$3:$BP$18,49,FALSE)</f>
        <v>17</v>
      </c>
      <c r="F90" t="str">
        <f>VLOOKUP(E90,metki!$A$2:$B$9,2,FALSE)</f>
        <v>экспл_новые_без_названия</v>
      </c>
      <c r="G90" t="str">
        <f t="shared" si="25"/>
        <v>экспл</v>
      </c>
      <c r="H90" t="str">
        <f>VLOOKUP(B90,audio_list_stym!$A$3:$AJ$18,17,FALSE)</f>
        <v>Ake</v>
      </c>
      <c r="I90" t="s">
        <v>688</v>
      </c>
      <c r="J90" t="str">
        <f t="shared" si="26"/>
        <v>Ake_1</v>
      </c>
      <c r="L90">
        <f>VLOOKUP(J90,total_visual_stym!$A$2:$D$129,2,FALSE)</f>
        <v>2073</v>
      </c>
      <c r="M90" t="str">
        <f>VLOOKUP(J90,total_visual_stym!$A$2:$D$129,3,FALSE)</f>
        <v>pics\\Ake_1.jpg</v>
      </c>
      <c r="N90">
        <f>VLOOKUP(J90,total_visual_stym!$A$1:$D$129,4,FALSE)</f>
        <v>209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105</v>
      </c>
      <c r="Z90" t="str">
        <f>IF(G90="экспл",VLOOKUP(J90,quest_экспл!$A$1:$N$129,12,FALSE),IF(G90="импл_",0,0))</f>
        <v>sound\\On_imeet_myakot.wav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2210</v>
      </c>
      <c r="AD90" t="str">
        <f t="shared" ca="1" si="36"/>
        <v>pics\\dis48.jpg</v>
      </c>
      <c r="AE90" s="22" t="str">
        <f t="array" aca="1" ref="AE90" ca="1">IF(G90="экспл",INDEX(total_visual_stym!$C$146:$C$209,(RANK(total_visual_stym!E170,total_visual_stym!$E$146:$E$209))),0)</f>
        <v>pics\\dis48.jpg</v>
      </c>
      <c r="AF90" s="22" t="str">
        <f t="shared" si="37"/>
        <v/>
      </c>
      <c r="AI90" t="s">
        <v>100</v>
      </c>
      <c r="AO90">
        <f t="shared" ca="1" si="32"/>
        <v>0.63116847603108173</v>
      </c>
      <c r="AP90" t="str">
        <f t="shared" ca="1" si="33"/>
        <v>pics\\Goroh_6.jpg</v>
      </c>
      <c r="AR90" t="str">
        <f t="shared" si="38"/>
        <v/>
      </c>
      <c r="AS90" t="str">
        <f t="shared" si="39"/>
        <v/>
      </c>
      <c r="AT90">
        <f t="shared" ca="1" si="28"/>
        <v>0.14005898206489276</v>
      </c>
      <c r="AU90" t="s">
        <v>697</v>
      </c>
      <c r="AV90" t="str">
        <f t="shared" ca="1" si="29"/>
        <v>sound\\Redkiy_plod.wav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_Он_имеет_мякоть?</v>
      </c>
      <c r="BA90" t="e">
        <f>VLOOKUP(Q90,audio_list_stym!$B$2:$BQ$299,68,FALSE)</f>
        <v>#N/A</v>
      </c>
      <c r="BB90" t="str">
        <f t="shared" si="30"/>
        <v>На_экране_XXXXX._Он_имеет_мякоть?</v>
      </c>
      <c r="BC90">
        <f>A90</f>
        <v>1212</v>
      </c>
      <c r="BD90" cm="1">
        <f t="array" aca="1" ref="BD90" ca="1">INDEX($L$90:$L$97,(RANK(AT2,$AT$2:$AT$9)))</f>
        <v>2077</v>
      </c>
      <c r="BE90" cm="1">
        <f t="array" aca="1" ref="BE90" ca="1">INDEX(BD66:BD81,(RANK(AT5,$AT$2:$AT$17)))</f>
        <v>2148</v>
      </c>
      <c r="BF90" cm="1">
        <f t="array" aca="1" ref="BF90" ca="1">INDEX(BD98:BD113,(RANK(AT5,$AT$2:$AT$17)))</f>
        <v>2092</v>
      </c>
      <c r="BG90" cm="1">
        <f t="array" aca="1" ref="BG90" ca="1">INDEX(BD114:BD129,(RANK(AT5,$AT$2:$AT$9)))</f>
        <v>2115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VLOOKUP(B91,audio_list_stym!$A$3:$BP$18,49,FALSE)</f>
        <v>17</v>
      </c>
      <c r="F91" t="str">
        <f>VLOOKUP(E91,metki!$A$2:$B$9,2,FALSE)</f>
        <v>экспл_новые_без_названия</v>
      </c>
      <c r="G91" t="str">
        <f t="shared" si="25"/>
        <v>экспл</v>
      </c>
      <c r="H91" t="str">
        <f>VLOOKUP(B91,audio_list_stym!$A$3:$AJ$18,17,FALSE)</f>
        <v>Ake</v>
      </c>
      <c r="I91" t="s">
        <v>689</v>
      </c>
      <c r="J91" t="str">
        <f t="shared" si="26"/>
        <v>Ake_2</v>
      </c>
      <c r="L91">
        <f>VLOOKUP(J91,total_visual_stym!$A$2:$D$129,2,FALSE)</f>
        <v>2074</v>
      </c>
      <c r="M91" t="str">
        <f>VLOOKUP(J91,total_visual_stym!$A$2:$D$129,3,FALSE)</f>
        <v>pics\\Ake_2.jpg</v>
      </c>
      <c r="N91">
        <f>VLOOKUP(J91,total_visual_stym!$A$1:$D$129,4,FALSE)</f>
        <v>209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106</v>
      </c>
      <c r="Z91" t="str">
        <f>IF(G91="экспл",VLOOKUP(J91,quest_экспл!$A$1:$N$129,12,FALSE),IF(G91="импл_",0,0))</f>
        <v>sound\\Prodolgovatiy_li_on.wav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2215</v>
      </c>
      <c r="AD91" t="str">
        <f t="shared" ca="1" si="36"/>
        <v>pics\\dis62.jpg</v>
      </c>
      <c r="AE91" s="22" t="str">
        <f t="array" aca="1" ref="AE91" ca="1">IF(G91="экспл",INDEX(total_visual_stym!$C$146:$C$209,(RANK(total_visual_stym!E171,total_visual_stym!$E$146:$E$209))),0)</f>
        <v>pics\\dis62.jpg</v>
      </c>
      <c r="AF91" s="22" t="str">
        <f t="shared" si="37"/>
        <v/>
      </c>
      <c r="AI91" t="s">
        <v>101</v>
      </c>
      <c r="AO91">
        <f t="shared" ca="1" si="32"/>
        <v>0.81431080025807101</v>
      </c>
      <c r="AP91" t="str">
        <f t="shared" ca="1" si="33"/>
        <v>pics\\Finik_1.jpg</v>
      </c>
      <c r="AR91" t="str">
        <f t="shared" si="38"/>
        <v/>
      </c>
      <c r="AS91" t="str">
        <f t="shared" si="39"/>
        <v/>
      </c>
      <c r="AT91">
        <f t="shared" ca="1" si="28"/>
        <v>0.43530576523490394</v>
      </c>
      <c r="AU91" t="s">
        <v>697</v>
      </c>
      <c r="AV91" t="str">
        <f t="shared" ca="1" si="29"/>
        <v>sound\\Redkiy_plod.wav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_Продолговатый_ли_он?</v>
      </c>
      <c r="BA91" t="e">
        <f>VLOOKUP(Q91,audio_list_stym!$B$2:$BQ$299,68,FALSE)</f>
        <v>#N/A</v>
      </c>
      <c r="BB91" t="str">
        <f t="shared" si="30"/>
        <v>Посмотрите,_вот_XXXXX._Продолговатый_ли_он?</v>
      </c>
      <c r="BD91" cm="1">
        <f t="array" aca="1" ref="BD91" ca="1">INDEX($L$90:$L$97,(RANK(AT3,$AT$2:$AT$9)))</f>
        <v>2074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VLOOKUP(B92,audio_list_stym!$A$3:$BP$18,49,FALSE)</f>
        <v>17</v>
      </c>
      <c r="F92" t="str">
        <f>VLOOKUP(E92,metki!$A$2:$B$9,2,FALSE)</f>
        <v>экспл_новые_без_названия</v>
      </c>
      <c r="G92" t="str">
        <f t="shared" si="25"/>
        <v>экспл</v>
      </c>
      <c r="H92" t="str">
        <f>VLOOKUP(B92,audio_list_stym!$A$3:$AJ$18,17,FALSE)</f>
        <v>Ake</v>
      </c>
      <c r="I92" t="s">
        <v>690</v>
      </c>
      <c r="J92" t="str">
        <f t="shared" si="26"/>
        <v>Ake_3</v>
      </c>
      <c r="L92">
        <f>VLOOKUP(J92,total_visual_stym!$A$2:$D$129,2,FALSE)</f>
        <v>2075</v>
      </c>
      <c r="M92" t="str">
        <f>VLOOKUP(J92,total_visual_stym!$A$2:$D$129,3,FALSE)</f>
        <v>pics\\Ake_3.jpg</v>
      </c>
      <c r="N92">
        <f>VLOOKUP(J92,total_visual_stym!$A$1:$D$129,4,FALSE)</f>
        <v>209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107</v>
      </c>
      <c r="Z92" t="str">
        <f>IF(G92="экспл",VLOOKUP(J92,quest_экспл!$A$1:$N$129,12,FALSE),IF(G92="импл_",0,0))</f>
        <v>sound\\Pyatnistiy_li_on.wav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2217</v>
      </c>
      <c r="AD92" t="str">
        <f t="shared" ca="1" si="36"/>
        <v>pics\\dis58.jpg</v>
      </c>
      <c r="AE92" s="22" t="str">
        <f t="array" aca="1" ref="AE92" ca="1">IF(G92="экспл",INDEX(total_visual_stym!$C$146:$C$209,(RANK(total_visual_stym!E172,total_visual_stym!$E$146:$E$209))),0)</f>
        <v>pics\\dis58.jpg</v>
      </c>
      <c r="AF92" s="22" t="str">
        <f t="shared" si="37"/>
        <v/>
      </c>
      <c r="AI92" t="s">
        <v>102</v>
      </c>
      <c r="AO92">
        <f t="shared" ca="1" si="32"/>
        <v>0.34069239901621706</v>
      </c>
      <c r="AP92" t="str">
        <f t="shared" ca="1" si="33"/>
        <v>pics\\Peper_3.jpg</v>
      </c>
      <c r="AR92" t="str">
        <f t="shared" si="38"/>
        <v/>
      </c>
      <c r="AS92" t="str">
        <f t="shared" si="39"/>
        <v/>
      </c>
      <c r="AT92">
        <f t="shared" ca="1" si="28"/>
        <v>1.5337557776814448E-3</v>
      </c>
      <c r="AU92" t="s">
        <v>697</v>
      </c>
      <c r="AV92" t="str">
        <f t="shared" ca="1" si="29"/>
        <v>sound\\Redkiy_plod.wav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_Пятнистый_ли_он?</v>
      </c>
      <c r="BA92" t="e">
        <f>VLOOKUP(Q92,audio_list_stym!$B$2:$BQ$299,68,FALSE)</f>
        <v>#N/A</v>
      </c>
      <c r="BB92" t="str">
        <f t="shared" si="30"/>
        <v>Вот_XXXXX._Пятнистый_ли_он?</v>
      </c>
      <c r="BD92" cm="1">
        <f t="array" aca="1" ref="BD92" ca="1">INDEX($L$90:$L$97,(RANK(AT4,$AT$2:$AT$9)))</f>
        <v>2078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VLOOKUP(B93,audio_list_stym!$A$3:$BP$18,49,FALSE)</f>
        <v>17</v>
      </c>
      <c r="F93" t="str">
        <f>VLOOKUP(E93,metki!$A$2:$B$9,2,FALSE)</f>
        <v>экспл_новые_без_названия</v>
      </c>
      <c r="G93" t="str">
        <f t="shared" si="25"/>
        <v>экспл</v>
      </c>
      <c r="H93" t="str">
        <f>VLOOKUP(B93,audio_list_stym!$A$3:$AJ$18,17,FALSE)</f>
        <v>Ake</v>
      </c>
      <c r="I93" t="s">
        <v>691</v>
      </c>
      <c r="J93" t="str">
        <f t="shared" si="26"/>
        <v>Ake_4</v>
      </c>
      <c r="L93">
        <f>VLOOKUP(J93,total_visual_stym!$A$2:$D$129,2,FALSE)</f>
        <v>2076</v>
      </c>
      <c r="M93" t="str">
        <f>VLOOKUP(J93,total_visual_stym!$A$2:$D$129,3,FALSE)</f>
        <v>pics\\Ake_4.jpg</v>
      </c>
      <c r="N93">
        <f>VLOOKUP(J93,total_visual_stym!$A$1:$D$129,4,FALSE)</f>
        <v>209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108</v>
      </c>
      <c r="Z93" t="str">
        <f>IF(G93="экспл",VLOOKUP(J93,quest_экспл!$A$1:$N$129,12,FALSE),IF(G93="импл_",0,0))</f>
        <v>sound\\On_s_kozhuroy.wav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2219</v>
      </c>
      <c r="AD93" t="str">
        <f t="shared" ca="1" si="36"/>
        <v>pics\\dis17.jpg</v>
      </c>
      <c r="AE93" s="22" t="str">
        <f t="array" aca="1" ref="AE93" ca="1">IF(G93="экспл",INDEX(total_visual_stym!$C$146:$C$209,(RANK(total_visual_stym!E173,total_visual_stym!$E$146:$E$209))),0)</f>
        <v>pics\\dis17.jpg</v>
      </c>
      <c r="AF93" s="22" t="str">
        <f t="shared" si="37"/>
        <v/>
      </c>
      <c r="AI93" t="s">
        <v>103</v>
      </c>
      <c r="AO93">
        <f t="shared" ca="1" si="32"/>
        <v>0.73181286849891047</v>
      </c>
      <c r="AP93" t="str">
        <f t="shared" ca="1" si="33"/>
        <v>pics\\Goroh_2.jpg</v>
      </c>
      <c r="AR93" t="str">
        <f t="shared" si="38"/>
        <v/>
      </c>
      <c r="AS93" t="str">
        <f t="shared" si="39"/>
        <v/>
      </c>
      <c r="AT93">
        <f t="shared" ca="1" si="28"/>
        <v>8.2260208965935333E-2</v>
      </c>
      <c r="AU93" t="s">
        <v>697</v>
      </c>
      <c r="AV93" t="str">
        <f t="shared" ca="1" si="29"/>
        <v>sound\\Redkiy_plod.wav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_Он_с_кожурой?</v>
      </c>
      <c r="BA93" t="e">
        <f>VLOOKUP(Q93,audio_list_stym!$B$2:$BQ$299,68,FALSE)</f>
        <v>#N/A</v>
      </c>
      <c r="BB93" t="str">
        <f t="shared" si="30"/>
        <v>Это_XXXXX._Он_с_кожурой?</v>
      </c>
      <c r="BD93" cm="1">
        <f t="array" aca="1" ref="BD93" ca="1">INDEX($L$90:$L$97,(RANK(AT5,$AT$2:$AT$9)))</f>
        <v>2080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VLOOKUP(B94,audio_list_stym!$A$3:$BP$18,49,FALSE)</f>
        <v>17</v>
      </c>
      <c r="F94" t="str">
        <f>VLOOKUP(E94,metki!$A$2:$B$9,2,FALSE)</f>
        <v>экспл_новые_без_названия</v>
      </c>
      <c r="G94" t="str">
        <f t="shared" si="25"/>
        <v>экспл</v>
      </c>
      <c r="H94" t="str">
        <f>VLOOKUP(B94,audio_list_stym!$A$3:$AJ$18,17,FALSE)</f>
        <v>Ake</v>
      </c>
      <c r="I94" t="s">
        <v>692</v>
      </c>
      <c r="J94" t="str">
        <f t="shared" si="26"/>
        <v>Ake_5</v>
      </c>
      <c r="L94">
        <f>VLOOKUP(J94,total_visual_stym!$A$2:$D$129,2,FALSE)</f>
        <v>2077</v>
      </c>
      <c r="M94" t="str">
        <f>VLOOKUP(J94,total_visual_stym!$A$2:$D$129,3,FALSE)</f>
        <v>pics\\Ake_5.jpg</v>
      </c>
      <c r="N94">
        <f>VLOOKUP(J94,total_visual_stym!$A$1:$D$129,4,FALSE)</f>
        <v>209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109</v>
      </c>
      <c r="Z94" t="str">
        <f>IF(G94="экспл",VLOOKUP(J94,quest_экспл!$A$1:$N$129,12,FALSE),IF(G94="импл_",0,0))</f>
        <v>sound\\Fioletoviy_li_on.wav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2226</v>
      </c>
      <c r="AD94" t="str">
        <f t="shared" ca="1" si="36"/>
        <v>pics\\dis11.jpg</v>
      </c>
      <c r="AE94" s="22" t="str">
        <f t="array" aca="1" ref="AE94" ca="1">IF(G94="экспл",INDEX(total_visual_stym!$C$146:$C$209,(RANK(total_visual_stym!E174,total_visual_stym!$E$146:$E$209))),0)</f>
        <v>pics\\dis11.jpg</v>
      </c>
      <c r="AF94" s="22" t="str">
        <f t="shared" si="37"/>
        <v/>
      </c>
      <c r="AI94" t="s">
        <v>104</v>
      </c>
      <c r="AO94">
        <f t="shared" ca="1" si="32"/>
        <v>9.2409373672545314E-2</v>
      </c>
      <c r="AP94" t="str">
        <f t="shared" ca="1" si="33"/>
        <v>pics\\Redis_8.jpg</v>
      </c>
      <c r="AR94" t="str">
        <f t="shared" si="38"/>
        <v/>
      </c>
      <c r="AS94" t="str">
        <f t="shared" si="39"/>
        <v/>
      </c>
      <c r="AT94">
        <f t="shared" ca="1" si="28"/>
        <v>0.6422247499824415</v>
      </c>
      <c r="AU94" t="s">
        <v>697</v>
      </c>
      <c r="AV94" t="str">
        <f t="shared" ca="1" si="29"/>
        <v>sound\\Noviy_plod.wav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_Синий_ли_он?</v>
      </c>
      <c r="BA94" t="e">
        <f>VLOOKUP(Q94,audio_list_stym!$B$2:$BQ$299,68,FALSE)</f>
        <v>#N/A</v>
      </c>
      <c r="BB94" t="str">
        <f t="shared" si="30"/>
        <v>На_картинке_XXXXX._Синий_ли_он?</v>
      </c>
      <c r="BD94" cm="1">
        <f t="array" aca="1" ref="BD94" ca="1">INDEX($L$90:$L$97,(RANK(AT6,$AT$2:$AT$9)))</f>
        <v>2079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VLOOKUP(B95,audio_list_stym!$A$3:$BP$18,49,FALSE)</f>
        <v>17</v>
      </c>
      <c r="F95" t="str">
        <f>VLOOKUP(E95,metki!$A$2:$B$9,2,FALSE)</f>
        <v>экспл_новые_без_названия</v>
      </c>
      <c r="G95" t="str">
        <f t="shared" si="25"/>
        <v>экспл</v>
      </c>
      <c r="H95" t="str">
        <f>VLOOKUP(B95,audio_list_stym!$A$3:$AJ$18,17,FALSE)</f>
        <v>Ake</v>
      </c>
      <c r="I95" t="s">
        <v>693</v>
      </c>
      <c r="J95" t="str">
        <f t="shared" si="26"/>
        <v>Ake_6</v>
      </c>
      <c r="L95">
        <f>VLOOKUP(J95,total_visual_stym!$A$2:$D$129,2,FALSE)</f>
        <v>2078</v>
      </c>
      <c r="M95" t="str">
        <f>VLOOKUP(J95,total_visual_stym!$A$2:$D$129,3,FALSE)</f>
        <v>pics\\Ake_6.jpg</v>
      </c>
      <c r="N95">
        <f>VLOOKUP(J95,total_visual_stym!$A$1:$D$129,4,FALSE)</f>
        <v>209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110</v>
      </c>
      <c r="Z95" t="str">
        <f>IF(G95="экспл",VLOOKUP(J95,quest_экспл!$A$1:$N$129,12,FALSE),IF(G95="импл_",0,0))</f>
        <v>sound\\On_s_dolkami.wav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2201</v>
      </c>
      <c r="AD95" t="str">
        <f t="shared" ca="1" si="36"/>
        <v>pics\\dis43.jpg</v>
      </c>
      <c r="AE95" s="22" t="str">
        <f t="array" aca="1" ref="AE95" ca="1">IF(G95="экспл",INDEX(total_visual_stym!$C$146:$C$209,(RANK(total_visual_stym!E175,total_visual_stym!$E$146:$E$209))),0)</f>
        <v>pics\\dis43.jpg</v>
      </c>
      <c r="AF95" s="22" t="str">
        <f t="shared" si="37"/>
        <v/>
      </c>
      <c r="AI95" t="s">
        <v>105</v>
      </c>
      <c r="AO95">
        <f t="shared" ca="1" si="32"/>
        <v>0.81075786256406679</v>
      </c>
      <c r="AP95" t="str">
        <f t="shared" ca="1" si="33"/>
        <v>pics\\Finik_3.jpg</v>
      </c>
      <c r="AR95" t="str">
        <f t="shared" si="38"/>
        <v/>
      </c>
      <c r="AS95" t="str">
        <f t="shared" si="39"/>
        <v/>
      </c>
      <c r="AT95">
        <f t="shared" ca="1" si="28"/>
        <v>0.53629058484271463</v>
      </c>
      <c r="AU95" t="s">
        <v>697</v>
      </c>
      <c r="AV95" t="str">
        <f t="shared" ca="1" si="29"/>
        <v>sound\\Noviy_plod.wav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_Он_с_дольками?</v>
      </c>
      <c r="BA95" t="e">
        <f>VLOOKUP(Q95,audio_list_stym!$B$2:$BQ$299,68,FALSE)</f>
        <v>#N/A</v>
      </c>
      <c r="BB95" t="str">
        <f t="shared" si="30"/>
        <v>На_мониторе_XXXXX._Он_с_дольками?</v>
      </c>
      <c r="BD95" cm="1">
        <f t="array" aca="1" ref="BD95" ca="1">INDEX($L$90:$L$97,(RANK(AT7,$AT$2:$AT$9)))</f>
        <v>2073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VLOOKUP(B96,audio_list_stym!$A$3:$BP$18,49,FALSE)</f>
        <v>17</v>
      </c>
      <c r="F96" t="str">
        <f>VLOOKUP(E96,metki!$A$2:$B$9,2,FALSE)</f>
        <v>экспл_новые_без_названия</v>
      </c>
      <c r="G96" t="str">
        <f t="shared" si="25"/>
        <v>экспл</v>
      </c>
      <c r="H96" t="str">
        <f>VLOOKUP(B96,audio_list_stym!$A$3:$AJ$18,17,FALSE)</f>
        <v>Ake</v>
      </c>
      <c r="I96" t="s">
        <v>694</v>
      </c>
      <c r="J96" t="str">
        <f t="shared" si="26"/>
        <v>Ake_7</v>
      </c>
      <c r="L96">
        <f>VLOOKUP(J96,total_visual_stym!$A$2:$D$129,2,FALSE)</f>
        <v>2079</v>
      </c>
      <c r="M96" t="str">
        <f>VLOOKUP(J96,total_visual_stym!$A$2:$D$129,3,FALSE)</f>
        <v>pics\\Ake_7.jpg</v>
      </c>
      <c r="N96">
        <f>VLOOKUP(J96,total_visual_stym!$A$1:$D$129,4,FALSE)</f>
        <v>209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111</v>
      </c>
      <c r="Z96" t="str">
        <f>IF(G96="экспл",VLOOKUP(J96,quest_экспл!$A$1:$N$129,12,FALSE),IF(G96="импл_",0,0))</f>
        <v>sound\\On_visushenniy.wav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2186</v>
      </c>
      <c r="AD96" t="str">
        <f t="shared" ca="1" si="36"/>
        <v>pics\\dis25.jpg</v>
      </c>
      <c r="AE96" s="22" t="str">
        <f t="array" aca="1" ref="AE96" ca="1">IF(G96="экспл",INDEX(total_visual_stym!$C$146:$C$209,(RANK(total_visual_stym!E176,total_visual_stym!$E$146:$E$209))),0)</f>
        <v>pics\\dis25.jpg</v>
      </c>
      <c r="AF96" s="22" t="str">
        <f t="shared" si="37"/>
        <v/>
      </c>
      <c r="AI96" t="s">
        <v>106</v>
      </c>
      <c r="AO96">
        <f t="shared" ca="1" si="32"/>
        <v>0.20458327571620116</v>
      </c>
      <c r="AP96" t="str">
        <f t="shared" ca="1" si="33"/>
        <v>pics\\Peper_8.jpg</v>
      </c>
      <c r="AR96" t="str">
        <f t="shared" si="38"/>
        <v/>
      </c>
      <c r="AS96" t="str">
        <f t="shared" si="39"/>
        <v/>
      </c>
      <c r="AT96">
        <f t="shared" ca="1" si="28"/>
        <v>0.85365400851722928</v>
      </c>
      <c r="AU96" t="s">
        <v>697</v>
      </c>
      <c r="AV96" t="str">
        <f t="shared" ca="1" si="29"/>
        <v>sound\\Noviy_plod.wav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_Он_высушенный?</v>
      </c>
      <c r="BA96" t="e">
        <f>VLOOKUP(Q96,audio_list_stym!$B$2:$BQ$299,68,FALSE)</f>
        <v>#N/A</v>
      </c>
      <c r="BB96" t="str">
        <f t="shared" si="30"/>
        <v>Перед_Вами_XXXXX._Он_высушенный?</v>
      </c>
      <c r="BD96" cm="1">
        <f t="array" aca="1" ref="BD96" ca="1">INDEX($L$90:$L$97,(RANK(AT8,$AT$2:$AT$9)))</f>
        <v>2076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VLOOKUP(B97,audio_list_stym!$A$3:$BP$18,49,FALSE)</f>
        <v>17</v>
      </c>
      <c r="F97" t="str">
        <f>VLOOKUP(E97,metki!$A$2:$B$9,2,FALSE)</f>
        <v>экспл_новые_без_названия</v>
      </c>
      <c r="G97" t="str">
        <f t="shared" si="25"/>
        <v>экспл</v>
      </c>
      <c r="H97" t="str">
        <f>VLOOKUP(B97,audio_list_stym!$A$3:$AJ$18,17,FALSE)</f>
        <v>Ake</v>
      </c>
      <c r="I97" t="s">
        <v>695</v>
      </c>
      <c r="J97" t="str">
        <f t="shared" si="26"/>
        <v>Ake_8</v>
      </c>
      <c r="L97">
        <f>VLOOKUP(J97,total_visual_stym!$A$2:$D$129,2,FALSE)</f>
        <v>2080</v>
      </c>
      <c r="M97" t="str">
        <f>VLOOKUP(J97,total_visual_stym!$A$2:$D$129,3,FALSE)</f>
        <v>pics\\Ake_8.jpg</v>
      </c>
      <c r="N97">
        <f>VLOOKUP(J97,total_visual_stym!$A$1:$D$129,4,FALSE)</f>
        <v>209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112</v>
      </c>
      <c r="Z97" t="str">
        <f>IF(G97="экспл",VLOOKUP(J97,quest_экспл!$A$1:$N$129,12,FALSE),IF(G97="импл_",0,0))</f>
        <v>sound\\Myatiy_li_on.wav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2209</v>
      </c>
      <c r="AD97" t="str">
        <f t="shared" ca="1" si="36"/>
        <v>pics\\dis51.jpg</v>
      </c>
      <c r="AE97" s="22" t="str">
        <f t="array" aca="1" ref="AE97" ca="1">IF(G97="экспл",INDEX(total_visual_stym!$C$146:$C$209,(RANK(total_visual_stym!E177,total_visual_stym!$E$146:$E$209))),0)</f>
        <v>pics\\dis51.jpg</v>
      </c>
      <c r="AF97" s="22" t="str">
        <f t="shared" si="37"/>
        <v/>
      </c>
      <c r="AI97" t="s">
        <v>107</v>
      </c>
      <c r="AO97">
        <f t="shared" ca="1" si="32"/>
        <v>0.95560424492332974</v>
      </c>
      <c r="AP97" t="str">
        <f t="shared" ca="1" si="33"/>
        <v>pics\\Banan_1.jpg</v>
      </c>
      <c r="AR97" t="str">
        <f t="shared" si="38"/>
        <v/>
      </c>
      <c r="AS97" t="str">
        <f t="shared" si="39"/>
        <v/>
      </c>
      <c r="AT97">
        <f t="shared" ca="1" si="28"/>
        <v>0.72808684039505744</v>
      </c>
      <c r="AU97" t="s">
        <v>697</v>
      </c>
      <c r="AV97" t="str">
        <f t="shared" ca="1" si="29"/>
        <v>sound\\Noviy_plod.wav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_Мятый_ли_он?</v>
      </c>
      <c r="BA97" t="e">
        <f>VLOOKUP(Q97,audio_list_stym!$B$2:$BQ$299,68,FALSE)</f>
        <v>#N/A</v>
      </c>
      <c r="BB97" t="str">
        <f t="shared" si="30"/>
        <v>Вы_видите_XXXXX._Мятый_ли_он?</v>
      </c>
      <c r="BD97" cm="1">
        <f t="array" aca="1" ref="BD97" ca="1">INDEX($L$90:$L$97,(RANK(AT9,$AT$2:$AT$9)))</f>
        <v>2075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VLOOKUP(B98,audio_list_stym!$A$3:$BP$18,49,FALSE)</f>
        <v>14</v>
      </c>
      <c r="F98" t="str">
        <f>VLOOKUP(E98,metki!$A$2:$B$9,2,FALSE)</f>
        <v>импл_новые_с_названием</v>
      </c>
      <c r="G98" t="str">
        <f t="shared" si="25"/>
        <v>импл_</v>
      </c>
      <c r="H98" t="str">
        <f>VLOOKUP(B98,audio_list_stym!$A$3:$AJ$18,17,FALSE)</f>
        <v>Finger</v>
      </c>
      <c r="I98" t="s">
        <v>688</v>
      </c>
      <c r="J98" t="str">
        <f t="shared" si="26"/>
        <v>Finger_1</v>
      </c>
      <c r="L98">
        <f>VLOOKUP(J98,total_visual_stym!$A$2:$D$129,2,FALSE)</f>
        <v>2081</v>
      </c>
      <c r="M98" t="str">
        <f>VLOOKUP(J98,total_visual_stym!$A$2:$D$129,3,FALSE)</f>
        <v>pics\\Finger_1.jpg</v>
      </c>
      <c r="N98">
        <f>VLOOKUP(J98,total_visual_stym!$A$1:$D$129,4,FALSE)</f>
        <v>210</v>
      </c>
      <c r="P98">
        <f>IF(G98="экспл",0,IF(G98="импл_",VLOOKUP(J98,quest_импл!$A$1:$J$129,7,FALSE),0))</f>
        <v>241</v>
      </c>
      <c r="Q98" t="str">
        <f>IF(G98="экспл",0,IF(G98="импл_",VLOOKUP(J98,quest_импл!$A$1:$J$129,8,FALSE),0))</f>
        <v>sound\\Vityanut_li.wav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2007</v>
      </c>
      <c r="AD98" t="str">
        <f t="shared" ca="1" si="36"/>
        <v>pics\\Banan_7.jpg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7"/>
        <v>pics\\Banan_7.jpg</v>
      </c>
      <c r="AI98" t="s">
        <v>108</v>
      </c>
      <c r="AO98">
        <f t="shared" ca="1" si="32"/>
        <v>0.89332196289535293</v>
      </c>
      <c r="AP98" t="str">
        <f t="shared" ca="1" si="33"/>
        <v>pics\\Banan_7.jpg</v>
      </c>
      <c r="AR98" t="str">
        <f>IF(AH98="sound\\Ogorod",AP26,"")</f>
        <v/>
      </c>
      <c r="AS98" t="str">
        <f t="shared" ca="1" si="39"/>
        <v>pics\\Banan_7.jpg</v>
      </c>
      <c r="AT98">
        <f t="shared" ca="1" si="28"/>
        <v>0.19601938484197601</v>
      </c>
      <c r="AU98" t="s">
        <v>697</v>
      </c>
      <c r="AV98" t="str">
        <f t="shared" ca="1" si="29"/>
        <v>sound\\Redkiy_plod.wav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_Вытянут_ли_</v>
      </c>
      <c r="BB98" t="str">
        <f t="shared" si="30"/>
        <v>_Вытянут_ли_КОДИС?</v>
      </c>
      <c r="BC98">
        <f>A98</f>
        <v>1213</v>
      </c>
      <c r="BD98" cm="1">
        <f t="array" aca="1" ref="BD98" ca="1">INDEX($L$98:$L$105,(RANK(AT2,$AT$2:$AT$9)))</f>
        <v>2085</v>
      </c>
      <c r="BE98" cm="1">
        <f t="array" aca="1" ref="BE98" ca="1">INDEX(BD66:BD81,(RANK(AT6,$AT$2:$AT$9)))</f>
        <v>2146</v>
      </c>
      <c r="BF98" cm="1">
        <f t="array" aca="1" ref="BF98" ca="1">INDEX(BD82:BD97,(RANK(AT6,$AT$2:$AT$9)))</f>
        <v>2068</v>
      </c>
      <c r="BG98" cm="1">
        <f t="array" aca="1" ref="BG98" ca="1">INDEX(BD106:BD129,(RANK(AT6,$AT$2:$AT$17)))</f>
        <v>2120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VLOOKUP(B99,audio_list_stym!$A$3:$BP$18,49,FALSE)</f>
        <v>14</v>
      </c>
      <c r="F99" t="str">
        <f>VLOOKUP(E99,metki!$A$2:$B$9,2,FALSE)</f>
        <v>импл_новые_с_названием</v>
      </c>
      <c r="G99" t="str">
        <f t="shared" si="25"/>
        <v>импл_</v>
      </c>
      <c r="H99" t="str">
        <f>VLOOKUP(B99,audio_list_stym!$A$3:$AJ$18,17,FALSE)</f>
        <v>Finger</v>
      </c>
      <c r="I99" t="s">
        <v>689</v>
      </c>
      <c r="J99" t="str">
        <f t="shared" si="26"/>
        <v>Finger_2</v>
      </c>
      <c r="L99">
        <f>VLOOKUP(J99,total_visual_stym!$A$2:$D$129,2,FALSE)</f>
        <v>2082</v>
      </c>
      <c r="M99" t="str">
        <f>VLOOKUP(J99,total_visual_stym!$A$2:$D$129,3,FALSE)</f>
        <v>pics\\Finger_2.jpg</v>
      </c>
      <c r="N99">
        <f>VLOOKUP(J99,total_visual_stym!$A$1:$D$129,4,FALSE)</f>
        <v>210</v>
      </c>
      <c r="P99">
        <f>IF(G99="экспл",0,IF(G99="импл_",VLOOKUP(J99,quest_импл!$A$1:$J$129,7,FALSE),0))</f>
        <v>242</v>
      </c>
      <c r="Q99" t="str">
        <f>IF(G99="экспл",0,IF(G99="импл_",VLOOKUP(J99,quest_импл!$A$1:$J$129,8,FALSE),0))</f>
        <v>sound\\Nadloman_li.wav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2024</v>
      </c>
      <c r="AD99" t="str">
        <f t="shared" ca="1" si="36"/>
        <v>pics\\Goroh_8.jpg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7"/>
        <v>pics\\Goroh_8.jpg</v>
      </c>
      <c r="AI99" t="s">
        <v>109</v>
      </c>
      <c r="AO99">
        <f t="shared" ca="1" si="32"/>
        <v>0.61872485300355373</v>
      </c>
      <c r="AP99" t="str">
        <f t="shared" ca="1" si="33"/>
        <v>pics\\Goroh_8.jpg</v>
      </c>
      <c r="AR99" t="str">
        <f t="shared" ref="AR99:AR120" si="40">IF(AH99="sound\\Ogorod",AP27,"")</f>
        <v/>
      </c>
      <c r="AS99" t="str">
        <f t="shared" ca="1" si="39"/>
        <v>pics\\Goroh_8.jpg</v>
      </c>
      <c r="AT99">
        <f t="shared" ca="1" si="28"/>
        <v>0.61369576567005479</v>
      </c>
      <c r="AU99" t="s">
        <v>697</v>
      </c>
      <c r="AV99" t="str">
        <f t="shared" ca="1" si="29"/>
        <v>sound\\Noviy_plod.wav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_Надломан_ли_</v>
      </c>
      <c r="BB99" t="str">
        <f t="shared" si="30"/>
        <v>_Надломан_ли_КОДИС?</v>
      </c>
      <c r="BD99" cm="1">
        <f t="array" aca="1" ref="BD99" ca="1">INDEX($L$98:$L$105,(RANK(AT3,$AT$2:$AT$9)))</f>
        <v>2082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VLOOKUP(B100,audio_list_stym!$A$3:$BP$18,49,FALSE)</f>
        <v>14</v>
      </c>
      <c r="F100" t="str">
        <f>VLOOKUP(E100,metki!$A$2:$B$9,2,FALSE)</f>
        <v>импл_новые_с_названием</v>
      </c>
      <c r="G100" t="str">
        <f t="shared" si="25"/>
        <v>импл_</v>
      </c>
      <c r="H100" t="str">
        <f>VLOOKUP(B100,audio_list_stym!$A$3:$AJ$18,17,FALSE)</f>
        <v>Finger</v>
      </c>
      <c r="I100" t="s">
        <v>690</v>
      </c>
      <c r="J100" t="str">
        <f t="shared" si="26"/>
        <v>Finger_3</v>
      </c>
      <c r="L100">
        <f>VLOOKUP(J100,total_visual_stym!$A$2:$D$129,2,FALSE)</f>
        <v>2083</v>
      </c>
      <c r="M100" t="str">
        <f>VLOOKUP(J100,total_visual_stym!$A$2:$D$129,3,FALSE)</f>
        <v>pics\\Finger_3.jpg</v>
      </c>
      <c r="N100">
        <f>VLOOKUP(J100,total_visual_stym!$A$1:$D$129,4,FALSE)</f>
        <v>210</v>
      </c>
      <c r="P100">
        <f>IF(G100="экспл",0,IF(G100="импл_",VLOOKUP(J100,quest_импл!$A$1:$J$129,7,FALSE),0))</f>
        <v>243</v>
      </c>
      <c r="Q100" t="str">
        <f>IF(G100="экспл",0,IF(G100="импл_",VLOOKUP(J100,quest_импл!$A$1:$J$129,8,FALSE),0))</f>
        <v>sound\\Volnistiy_li.wav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2061</v>
      </c>
      <c r="AD100" t="str">
        <f t="shared" ca="1" si="36"/>
        <v>pics\\Tomat_5.jpg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7"/>
        <v>pics\\Tomat_5.jpg</v>
      </c>
      <c r="AI100" t="s">
        <v>110</v>
      </c>
      <c r="AO100">
        <f t="shared" ca="1" si="32"/>
        <v>5.8381108539333204E-2</v>
      </c>
      <c r="AP100" t="str">
        <f t="shared" ca="1" si="33"/>
        <v>pics\\Tomat_5.jpg</v>
      </c>
      <c r="AR100" t="str">
        <f t="shared" si="40"/>
        <v/>
      </c>
      <c r="AS100" t="str">
        <f t="shared" ca="1" si="39"/>
        <v>pics\\Tomat_5.jpg</v>
      </c>
      <c r="AT100">
        <f t="shared" ca="1" si="28"/>
        <v>0.23289356916167647</v>
      </c>
      <c r="AU100" t="s">
        <v>697</v>
      </c>
      <c r="AV100" t="str">
        <f t="shared" ca="1" si="29"/>
        <v>sound\\Redkiy_plod.wav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_Волнистый_ли_</v>
      </c>
      <c r="BB100" t="str">
        <f t="shared" si="30"/>
        <v>_Волнистый_ли_КОДИС?</v>
      </c>
      <c r="BD100" cm="1">
        <f t="array" aca="1" ref="BD100" ca="1">INDEX($L$98:$L$105,(RANK(AT4,$AT$2:$AT$9)))</f>
        <v>2086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VLOOKUP(B101,audio_list_stym!$A$3:$BP$18,49,FALSE)</f>
        <v>14</v>
      </c>
      <c r="F101" t="str">
        <f>VLOOKUP(E101,metki!$A$2:$B$9,2,FALSE)</f>
        <v>импл_новые_с_названием</v>
      </c>
      <c r="G101" t="str">
        <f t="shared" si="25"/>
        <v>импл_</v>
      </c>
      <c r="H101" t="str">
        <f>VLOOKUP(B101,audio_list_stym!$A$3:$AJ$18,17,FALSE)</f>
        <v>Finger</v>
      </c>
      <c r="I101" t="s">
        <v>691</v>
      </c>
      <c r="J101" t="str">
        <f t="shared" si="26"/>
        <v>Finger_4</v>
      </c>
      <c r="L101">
        <f>VLOOKUP(J101,total_visual_stym!$A$2:$D$129,2,FALSE)</f>
        <v>2084</v>
      </c>
      <c r="M101" t="str">
        <f>VLOOKUP(J101,total_visual_stym!$A$2:$D$129,3,FALSE)</f>
        <v>pics\\Finger_4.jpg</v>
      </c>
      <c r="N101">
        <f>VLOOKUP(J101,total_visual_stym!$A$1:$D$129,4,FALSE)</f>
        <v>210</v>
      </c>
      <c r="P101">
        <f>IF(G101="экспл",0,IF(G101="импл_",VLOOKUP(J101,quest_импл!$A$1:$J$129,7,FALSE),0))</f>
        <v>244</v>
      </c>
      <c r="Q101" t="str">
        <f>IF(G101="экспл",0,IF(G101="импл_",VLOOKUP(J101,quest_импл!$A$1:$J$129,8,FALSE),0))</f>
        <v>sound\\Buriy_li.wav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2016</v>
      </c>
      <c r="AD101" t="str">
        <f t="shared" ca="1" si="36"/>
        <v>pics\\Finik_8.jpg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7"/>
        <v>pics\\Finik_8.jpg</v>
      </c>
      <c r="AI101" t="s">
        <v>111</v>
      </c>
      <c r="AO101">
        <f t="shared" ca="1" si="32"/>
        <v>0.74978162369952928</v>
      </c>
      <c r="AP101" t="str">
        <f t="shared" ca="1" si="33"/>
        <v>pics\\Finik_8.jpg</v>
      </c>
      <c r="AR101" t="str">
        <f t="shared" si="40"/>
        <v/>
      </c>
      <c r="AS101" t="str">
        <f t="shared" ca="1" si="39"/>
        <v>pics\\Finik_8.jpg</v>
      </c>
      <c r="AT101">
        <f t="shared" ca="1" si="28"/>
        <v>0.4900694541007582</v>
      </c>
      <c r="AU101" t="s">
        <v>697</v>
      </c>
      <c r="AV101" t="str">
        <f t="shared" ca="1" si="29"/>
        <v>sound\\Redkiy_plod.wav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_Бурый_ли_</v>
      </c>
      <c r="BB101" t="str">
        <f t="shared" si="30"/>
        <v>_Бурый_ли_КОДИС?</v>
      </c>
      <c r="BD101" cm="1">
        <f t="array" aca="1" ref="BD101" ca="1">INDEX($L$98:$L$105,(RANK(AT5,$AT$2:$AT$9)))</f>
        <v>2088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VLOOKUP(B102,audio_list_stym!$A$3:$BP$18,49,FALSE)</f>
        <v>14</v>
      </c>
      <c r="F102" t="str">
        <f>VLOOKUP(E102,metki!$A$2:$B$9,2,FALSE)</f>
        <v>импл_новые_с_названием</v>
      </c>
      <c r="G102" t="str">
        <f t="shared" si="25"/>
        <v>импл_</v>
      </c>
      <c r="H102" t="str">
        <f>VLOOKUP(B102,audio_list_stym!$A$3:$AJ$18,17,FALSE)</f>
        <v>Finger</v>
      </c>
      <c r="I102" t="s">
        <v>692</v>
      </c>
      <c r="J102" t="str">
        <f t="shared" si="26"/>
        <v>Finger_5</v>
      </c>
      <c r="L102">
        <f>VLOOKUP(J102,total_visual_stym!$A$2:$D$129,2,FALSE)</f>
        <v>2085</v>
      </c>
      <c r="M102" t="str">
        <f>VLOOKUP(J102,total_visual_stym!$A$2:$D$129,3,FALSE)</f>
        <v>pics\\Finger_5.jpg</v>
      </c>
      <c r="N102">
        <f>VLOOKUP(J102,total_visual_stym!$A$1:$D$129,4,FALSE)</f>
        <v>210</v>
      </c>
      <c r="P102">
        <f>IF(G102="экспл",0,IF(G102="импл_",VLOOKUP(J102,quest_импл!$A$1:$J$129,7,FALSE),0))</f>
        <v>245</v>
      </c>
      <c r="Q102" t="str">
        <f>IF(G102="экспл",0,IF(G102="импл_",VLOOKUP(J102,quest_импл!$A$1:$J$129,8,FALSE),0))</f>
        <v>sound\\Vizhatiy_li.wav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2051</v>
      </c>
      <c r="AD102" t="str">
        <f t="shared" ca="1" si="36"/>
        <v>pics\\Redis_3.jpg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7"/>
        <v>pics\\Redis_3.jpg</v>
      </c>
      <c r="AI102" t="s">
        <v>112</v>
      </c>
      <c r="AO102">
        <f t="shared" ca="1" si="32"/>
        <v>0.17020779699944566</v>
      </c>
      <c r="AP102" t="str">
        <f t="shared" ca="1" si="33"/>
        <v>pics\\Redis_3.jpg</v>
      </c>
      <c r="AR102" t="str">
        <f t="shared" si="40"/>
        <v/>
      </c>
      <c r="AS102" t="str">
        <f t="shared" ca="1" si="39"/>
        <v>pics\\Redis_3.jpg</v>
      </c>
      <c r="AT102">
        <f t="shared" ca="1" si="28"/>
        <v>0.14788393375530873</v>
      </c>
      <c r="AU102" t="s">
        <v>697</v>
      </c>
      <c r="AV102" t="str">
        <f t="shared" ca="1" si="29"/>
        <v>sound\\Redkiy_plod.wav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_Выжатый_ли_</v>
      </c>
      <c r="BB102" t="str">
        <f t="shared" si="30"/>
        <v>_Выжатый_ли_КОДИС?</v>
      </c>
      <c r="BD102" cm="1">
        <f t="array" aca="1" ref="BD102" ca="1">INDEX($L$98:$L$105,(RANK(AT6,$AT$2:$AT$9)))</f>
        <v>2087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VLOOKUP(B103,audio_list_stym!$A$3:$BP$18,49,FALSE)</f>
        <v>14</v>
      </c>
      <c r="F103" t="str">
        <f>VLOOKUP(E103,metki!$A$2:$B$9,2,FALSE)</f>
        <v>импл_новые_с_названием</v>
      </c>
      <c r="G103" t="str">
        <f t="shared" si="25"/>
        <v>импл_</v>
      </c>
      <c r="H103" t="str">
        <f>VLOOKUP(B103,audio_list_stym!$A$3:$AJ$18,17,FALSE)</f>
        <v>Finger</v>
      </c>
      <c r="I103" t="s">
        <v>693</v>
      </c>
      <c r="J103" t="str">
        <f t="shared" si="26"/>
        <v>Finger_6</v>
      </c>
      <c r="L103">
        <f>VLOOKUP(J103,total_visual_stym!$A$2:$D$129,2,FALSE)</f>
        <v>2086</v>
      </c>
      <c r="M103" t="str">
        <f>VLOOKUP(J103,total_visual_stym!$A$2:$D$129,3,FALSE)</f>
        <v>pics\\Finger_6.jpg</v>
      </c>
      <c r="N103">
        <f>VLOOKUP(J103,total_visual_stym!$A$1:$D$129,4,FALSE)</f>
        <v>210</v>
      </c>
      <c r="P103">
        <f>IF(G103="экспл",0,IF(G103="импл_",VLOOKUP(J103,quest_импл!$A$1:$J$129,7,FALSE),0))</f>
        <v>246</v>
      </c>
      <c r="Q103" t="str">
        <f>IF(G103="экспл",0,IF(G103="импл_",VLOOKUP(J103,quest_импл!$A$1:$J$129,8,FALSE),0))</f>
        <v>sound\\Obemniy_li.wav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да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2032</v>
      </c>
      <c r="AD103" t="str">
        <f t="shared" ca="1" si="36"/>
        <v>pics\\Kokos_8.jpg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7"/>
        <v>pics\\Kokos_8.jpg</v>
      </c>
      <c r="AI103" t="s">
        <v>113</v>
      </c>
      <c r="AO103">
        <f t="shared" ca="1" si="32"/>
        <v>0.49019456816586848</v>
      </c>
      <c r="AP103" t="str">
        <f t="shared" ca="1" si="33"/>
        <v>pics\\Kokos_8.jpg</v>
      </c>
      <c r="AR103" t="str">
        <f t="shared" si="40"/>
        <v/>
      </c>
      <c r="AS103" t="str">
        <f t="shared" ca="1" si="39"/>
        <v>pics\\Kokos_8.jpg</v>
      </c>
      <c r="AT103">
        <f t="shared" ca="1" si="28"/>
        <v>3.7188909068573639E-2</v>
      </c>
      <c r="AU103" t="s">
        <v>697</v>
      </c>
      <c r="AV103" t="str">
        <f t="shared" ca="1" si="29"/>
        <v>sound\\Redkiy_plod.wav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_Объемный_ли_</v>
      </c>
      <c r="BB103" t="str">
        <f t="shared" si="30"/>
        <v>_Объемный_ли_КОДИС?</v>
      </c>
      <c r="BD103" cm="1">
        <f t="array" aca="1" ref="BD103" ca="1">INDEX($L$98:$L$105,(RANK(AT7,$AT$2:$AT$9)))</f>
        <v>2081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VLOOKUP(B104,audio_list_stym!$A$3:$BP$18,49,FALSE)</f>
        <v>14</v>
      </c>
      <c r="F104" t="str">
        <f>VLOOKUP(E104,metki!$A$2:$B$9,2,FALSE)</f>
        <v>импл_новые_с_названием</v>
      </c>
      <c r="G104" t="str">
        <f t="shared" si="25"/>
        <v>импл_</v>
      </c>
      <c r="H104" t="str">
        <f>VLOOKUP(B104,audio_list_stym!$A$3:$AJ$18,17,FALSE)</f>
        <v>Finger</v>
      </c>
      <c r="I104" t="s">
        <v>694</v>
      </c>
      <c r="J104" t="str">
        <f t="shared" si="26"/>
        <v>Finger_7</v>
      </c>
      <c r="L104">
        <f>VLOOKUP(J104,total_visual_stym!$A$2:$D$129,2,FALSE)</f>
        <v>2087</v>
      </c>
      <c r="M104" t="str">
        <f>VLOOKUP(J104,total_visual_stym!$A$2:$D$129,3,FALSE)</f>
        <v>pics\\Finger_7.jpg</v>
      </c>
      <c r="N104">
        <f>VLOOKUP(J104,total_visual_stym!$A$1:$D$129,4,FALSE)</f>
        <v>210</v>
      </c>
      <c r="P104">
        <f>IF(G104="экспл",0,IF(G104="импл_",VLOOKUP(J104,quest_импл!$A$1:$J$129,7,FALSE),0))</f>
        <v>247</v>
      </c>
      <c r="Q104" t="str">
        <f>IF(G104="экспл",0,IF(G104="импл_",VLOOKUP(J104,quest_импл!$A$1:$J$129,8,FALSE),0))</f>
        <v>sound\\Pustoy_li.wav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2029</v>
      </c>
      <c r="AD104" t="str">
        <f t="shared" ca="1" si="36"/>
        <v>pics\\Kokos_5.jpg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7"/>
        <v>pics\\Kokos_5.jpg</v>
      </c>
      <c r="AI104" t="s">
        <v>114</v>
      </c>
      <c r="AO104">
        <f t="shared" ca="1" si="32"/>
        <v>0.54120692941612536</v>
      </c>
      <c r="AP104" t="str">
        <f t="shared" ca="1" si="33"/>
        <v>pics\\Kokos_5.jpg</v>
      </c>
      <c r="AR104" t="str">
        <f t="shared" si="40"/>
        <v/>
      </c>
      <c r="AS104" t="str">
        <f t="shared" ca="1" si="39"/>
        <v>pics\\Kokos_5.jpg</v>
      </c>
      <c r="AT104">
        <f t="shared" ca="1" si="28"/>
        <v>0.53197112733138907</v>
      </c>
      <c r="AU104" t="s">
        <v>697</v>
      </c>
      <c r="AV104" t="str">
        <f t="shared" ca="1" si="29"/>
        <v>sound\\Noviy_plod.wav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_Пустой_ли_</v>
      </c>
      <c r="BB104" t="str">
        <f t="shared" si="30"/>
        <v>_Пустой_ли_КОДИС?</v>
      </c>
      <c r="BD104" cm="1">
        <f t="array" aca="1" ref="BD104" ca="1">INDEX($L$98:$L$105,(RANK(AT8,$AT$2:$AT$9)))</f>
        <v>2084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VLOOKUP(B105,audio_list_stym!$A$3:$BP$18,49,FALSE)</f>
        <v>14</v>
      </c>
      <c r="F105" t="str">
        <f>VLOOKUP(E105,metki!$A$2:$B$9,2,FALSE)</f>
        <v>импл_новые_с_названием</v>
      </c>
      <c r="G105" t="str">
        <f t="shared" si="25"/>
        <v>импл_</v>
      </c>
      <c r="H105" t="str">
        <f>VLOOKUP(B105,audio_list_stym!$A$3:$AJ$18,17,FALSE)</f>
        <v>Finger</v>
      </c>
      <c r="I105" t="s">
        <v>695</v>
      </c>
      <c r="J105" t="str">
        <f t="shared" si="26"/>
        <v>Finger_8</v>
      </c>
      <c r="L105">
        <f>VLOOKUP(J105,total_visual_stym!$A$2:$D$129,2,FALSE)</f>
        <v>2088</v>
      </c>
      <c r="M105" t="str">
        <f>VLOOKUP(J105,total_visual_stym!$A$2:$D$129,3,FALSE)</f>
        <v>pics\\Finger_8.jpg</v>
      </c>
      <c r="N105">
        <f>VLOOKUP(J105,total_visual_stym!$A$1:$D$129,4,FALSE)</f>
        <v>210</v>
      </c>
      <c r="P105">
        <f>IF(G105="экспл",0,IF(G105="импл_",VLOOKUP(J105,quest_импл!$A$1:$J$129,7,FALSE),0))</f>
        <v>248</v>
      </c>
      <c r="Q105" t="str">
        <f>IF(G105="экспл",0,IF(G105="импл_",VLOOKUP(J105,quest_импл!$A$1:$J$129,8,FALSE),0))</f>
        <v>sound\\Beliy_li.wav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2003</v>
      </c>
      <c r="AD105" t="str">
        <f t="shared" ca="1" si="36"/>
        <v>pics\\Banan_3.jpg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7"/>
        <v>pics\\Banan_3.jpg</v>
      </c>
      <c r="AI105" t="s">
        <v>115</v>
      </c>
      <c r="AO105">
        <f t="shared" ca="1" si="32"/>
        <v>0.95257227463373484</v>
      </c>
      <c r="AP105" t="str">
        <f t="shared" ca="1" si="33"/>
        <v>pics\\Banan_3.jpg</v>
      </c>
      <c r="AR105" t="str">
        <f t="shared" si="40"/>
        <v/>
      </c>
      <c r="AS105" t="str">
        <f t="shared" ca="1" si="39"/>
        <v>pics\\Banan_3.jpg</v>
      </c>
      <c r="AT105">
        <f t="shared" ca="1" si="28"/>
        <v>0.70996431905793866</v>
      </c>
      <c r="AU105" t="s">
        <v>697</v>
      </c>
      <c r="AV105" t="str">
        <f t="shared" ca="1" si="29"/>
        <v>sound\\Noviy_plod.wav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_Белый_ли_</v>
      </c>
      <c r="BB105" t="str">
        <f t="shared" si="30"/>
        <v>_Белый_ли_КОДИС?</v>
      </c>
      <c r="BD105" cm="1">
        <f t="array" aca="1" ref="BD105" ca="1">INDEX($L$98:$L$105,(RANK(AT9,$AT$2:$AT$9)))</f>
        <v>2083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VLOOKUP(B106,audio_list_stym!$A$3:$BP$18,49,FALSE)</f>
        <v>15</v>
      </c>
      <c r="F106" t="str">
        <f>VLOOKUP(E106,metki!$A$2:$B$9,2,FALSE)</f>
        <v>экспл_новые_с_названием</v>
      </c>
      <c r="G106" t="str">
        <f t="shared" si="25"/>
        <v>экспл</v>
      </c>
      <c r="H106" t="str">
        <f>VLOOKUP(B106,audio_list_stym!$A$3:$AJ$18,17,FALSE)</f>
        <v>Gac</v>
      </c>
      <c r="I106" t="s">
        <v>688</v>
      </c>
      <c r="J106" t="str">
        <f t="shared" si="26"/>
        <v>Gac_1</v>
      </c>
      <c r="L106">
        <f>VLOOKUP(J106,total_visual_stym!$A$2:$D$129,2,FALSE)</f>
        <v>2089</v>
      </c>
      <c r="M106" t="str">
        <f>VLOOKUP(J106,total_visual_stym!$A$2:$D$129,3,FALSE)</f>
        <v>pics\\Gac_1.jpg</v>
      </c>
      <c r="N106">
        <f>VLOOKUP(J106,total_visual_stym!$A$1:$D$129,4,FALSE)</f>
        <v>211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121</v>
      </c>
      <c r="Z106" t="str">
        <f>IF(G106="экспл",VLOOKUP(J106,quest_экспл!$A$1:$N$129,12,FALSE),IF(G106="импл_",0,0))</f>
        <v>sound\\Ispachkan_li_on.wav</v>
      </c>
      <c r="AA106" t="str">
        <f>IF(G106="экспл",VLOOKUP(J106,quest_экспл!$A$1:$N$129,14,FALSE),IF(G106="импл_",0,0))</f>
        <v>нет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2187</v>
      </c>
      <c r="AD106" t="str">
        <f t="shared" ca="1" si="36"/>
        <v>pics\\dis1.jpg</v>
      </c>
      <c r="AE106" s="22" t="str">
        <f t="array" aca="1" ref="AE106" ca="1">IF(G106="экспл",INDEX(total_visual_stym!$C$146:$C$209,(RANK(total_visual_stym!E186,total_visual_stym!$E$146:$E$209))),0)</f>
        <v>pics\\dis1.jpg</v>
      </c>
      <c r="AF106" s="22" t="str">
        <f t="shared" si="37"/>
        <v/>
      </c>
      <c r="AI106" t="s">
        <v>116</v>
      </c>
      <c r="AO106">
        <f t="shared" ca="1" si="32"/>
        <v>0.38398764051152434</v>
      </c>
      <c r="AP106" t="str">
        <f t="shared" ca="1" si="33"/>
        <v>pics\\Limon_8.jpg</v>
      </c>
      <c r="AR106" t="str">
        <f t="shared" si="40"/>
        <v/>
      </c>
      <c r="AS106" t="str">
        <f t="shared" si="39"/>
        <v/>
      </c>
      <c r="AT106">
        <f t="shared" ca="1" si="28"/>
        <v>0.92187159889153103</v>
      </c>
      <c r="AU106" t="s">
        <v>697</v>
      </c>
      <c r="AV106" t="str">
        <f t="shared" ca="1" si="29"/>
        <v>sound\\Noviy_plod.wav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_Испачкан_ли_он?</v>
      </c>
      <c r="BA106" t="e">
        <f>VLOOKUP(Q106,audio_list_stym!$B$2:$BQ$299,68,FALSE)</f>
        <v>#N/A</v>
      </c>
      <c r="BB106" t="str">
        <f t="shared" si="30"/>
        <v>На_экране_ГОНИК._Испачкан_ли_он?</v>
      </c>
      <c r="BC106">
        <f>A106</f>
        <v>1214</v>
      </c>
      <c r="BD106" cm="1">
        <f t="array" aca="1" ref="BD106" ca="1">INDEX($L$106:$L$113,(RANK(AT2,$AT$2:$AT$9)))</f>
        <v>2093</v>
      </c>
      <c r="BE106" cm="1">
        <f t="array" aca="1" ref="BE106" ca="1">INDEX(BD66:BD81,(RANK(AT7,$AT$2:$AT$17)))</f>
        <v>2141</v>
      </c>
      <c r="BF106" cm="1">
        <f t="array" aca="1" ref="BF106" ca="1">INDEX(BD90:BD105,(RANK(AT7,$AT$2:$AT$17)))</f>
        <v>2077</v>
      </c>
      <c r="BG106" cm="1">
        <f t="array" aca="1" ref="BG106" ca="1">INDEX(BD114:BD129,(RANK(AT7,$AT$2:$AT$9)))</f>
        <v>2117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VLOOKUP(B107,audio_list_stym!$A$3:$BP$18,49,FALSE)</f>
        <v>15</v>
      </c>
      <c r="F107" t="str">
        <f>VLOOKUP(E107,metki!$A$2:$B$9,2,FALSE)</f>
        <v>экспл_новые_с_названием</v>
      </c>
      <c r="G107" t="str">
        <f t="shared" si="25"/>
        <v>экспл</v>
      </c>
      <c r="H107" t="str">
        <f>VLOOKUP(B107,audio_list_stym!$A$3:$AJ$18,17,FALSE)</f>
        <v>Gac</v>
      </c>
      <c r="I107" t="s">
        <v>689</v>
      </c>
      <c r="J107" t="str">
        <f t="shared" si="26"/>
        <v>Gac_2</v>
      </c>
      <c r="L107">
        <f>VLOOKUP(J107,total_visual_stym!$A$2:$D$129,2,FALSE)</f>
        <v>2090</v>
      </c>
      <c r="M107" t="str">
        <f>VLOOKUP(J107,total_visual_stym!$A$2:$D$129,3,FALSE)</f>
        <v>pics\\Gac_2.jpg</v>
      </c>
      <c r="N107">
        <f>VLOOKUP(J107,total_visual_stym!$A$1:$D$129,4,FALSE)</f>
        <v>211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122</v>
      </c>
      <c r="Z107" t="str">
        <f>IF(G107="экспл",VLOOKUP(J107,quest_экспл!$A$1:$N$129,12,FALSE),IF(G107="импл_",0,0))</f>
        <v>sound\\On_farshirovanniy.wav</v>
      </c>
      <c r="AA107" t="str">
        <f>IF(G107="экспл",VLOOKUP(J107,quest_экспл!$A$1:$N$129,14,FALSE),IF(G107="импл_",0,0))</f>
        <v>нет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2199</v>
      </c>
      <c r="AD107" t="str">
        <f t="shared" ca="1" si="36"/>
        <v>pics\\dis56.jpg</v>
      </c>
      <c r="AE107" s="22" t="str">
        <f t="array" aca="1" ref="AE107" ca="1">IF(G107="экспл",INDEX(total_visual_stym!$C$146:$C$209,(RANK(total_visual_stym!E187,total_visual_stym!$E$146:$E$209))),0)</f>
        <v>pics\\dis56.jpg</v>
      </c>
      <c r="AF107" s="22" t="str">
        <f t="shared" si="37"/>
        <v/>
      </c>
      <c r="AI107" t="s">
        <v>117</v>
      </c>
      <c r="AO107">
        <f t="shared" ca="1" si="32"/>
        <v>0.17284255515651081</v>
      </c>
      <c r="AP107" t="str">
        <f t="shared" ca="1" si="33"/>
        <v>pics\\Redis_2.jpg</v>
      </c>
      <c r="AR107" t="str">
        <f t="shared" si="40"/>
        <v/>
      </c>
      <c r="AS107" t="str">
        <f t="shared" si="39"/>
        <v/>
      </c>
      <c r="AT107">
        <f t="shared" ca="1" si="28"/>
        <v>0.3058678190680999</v>
      </c>
      <c r="AU107" t="s">
        <v>697</v>
      </c>
      <c r="AV107" t="str">
        <f t="shared" ca="1" si="29"/>
        <v>sound\\Redkiy_plod.wav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_Он_фаршированный?</v>
      </c>
      <c r="BA107" t="e">
        <f>VLOOKUP(Q107,audio_list_stym!$B$2:$BQ$299,68,FALSE)</f>
        <v>#N/A</v>
      </c>
      <c r="BB107" t="str">
        <f t="shared" si="30"/>
        <v>Посмотрите,_вот_ГОНИК._Он_фаршированный?</v>
      </c>
      <c r="BD107" cm="1">
        <f t="array" aca="1" ref="BD107" ca="1">INDEX($L$106:$L$113,(RANK(AT3,$AT$2:$AT$9)))</f>
        <v>2090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VLOOKUP(B108,audio_list_stym!$A$3:$BP$18,49,FALSE)</f>
        <v>15</v>
      </c>
      <c r="F108" t="str">
        <f>VLOOKUP(E108,metki!$A$2:$B$9,2,FALSE)</f>
        <v>экспл_новые_с_названием</v>
      </c>
      <c r="G108" t="str">
        <f t="shared" si="25"/>
        <v>экспл</v>
      </c>
      <c r="H108" t="str">
        <f>VLOOKUP(B108,audio_list_stym!$A$3:$AJ$18,17,FALSE)</f>
        <v>Gac</v>
      </c>
      <c r="I108" t="s">
        <v>690</v>
      </c>
      <c r="J108" t="str">
        <f t="shared" si="26"/>
        <v>Gac_3</v>
      </c>
      <c r="L108">
        <f>VLOOKUP(J108,total_visual_stym!$A$2:$D$129,2,FALSE)</f>
        <v>2091</v>
      </c>
      <c r="M108" t="str">
        <f>VLOOKUP(J108,total_visual_stym!$A$2:$D$129,3,FALSE)</f>
        <v>pics\\Gac_3.jpg</v>
      </c>
      <c r="N108">
        <f>VLOOKUP(J108,total_visual_stym!$A$1:$D$129,4,FALSE)</f>
        <v>211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123</v>
      </c>
      <c r="Z108" t="str">
        <f>IF(G108="экспл",VLOOKUP(J108,quest_экспл!$A$1:$N$129,12,FALSE),IF(G108="импл_",0,0))</f>
        <v>sound\\On_razrezanniy.wav</v>
      </c>
      <c r="AA108" t="str">
        <f>IF(G108="экспл",VLOOKUP(J108,quest_экспл!$A$1:$N$129,14,FALSE),IF(G108="импл_",0,0))</f>
        <v>да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2177</v>
      </c>
      <c r="AD108" t="str">
        <f t="shared" ca="1" si="36"/>
        <v>pics\\dis35.jpg</v>
      </c>
      <c r="AE108" s="22" t="str">
        <f t="array" aca="1" ref="AE108" ca="1">IF(G108="экспл",INDEX(total_visual_stym!$C$146:$C$209,(RANK(total_visual_stym!E188,total_visual_stym!$E$146:$E$209))),0)</f>
        <v>pics\\dis35.jpg</v>
      </c>
      <c r="AF108" s="22" t="str">
        <f t="shared" si="37"/>
        <v/>
      </c>
      <c r="AI108" t="s">
        <v>118</v>
      </c>
      <c r="AO108">
        <f t="shared" ca="1" si="32"/>
        <v>0.76725696011465161</v>
      </c>
      <c r="AP108" t="str">
        <f t="shared" ca="1" si="33"/>
        <v>pics\\Finik_5.jpg</v>
      </c>
      <c r="AR108" t="str">
        <f t="shared" si="40"/>
        <v/>
      </c>
      <c r="AS108" t="str">
        <f t="shared" si="39"/>
        <v/>
      </c>
      <c r="AT108">
        <f t="shared" ca="1" si="28"/>
        <v>0.87490334157542549</v>
      </c>
      <c r="AU108" t="s">
        <v>697</v>
      </c>
      <c r="AV108" t="str">
        <f t="shared" ca="1" si="29"/>
        <v>sound\\Noviy_plod.wav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_Он_разрезанный?</v>
      </c>
      <c r="BA108" t="e">
        <f>VLOOKUP(Q108,audio_list_stym!$B$2:$BQ$299,68,FALSE)</f>
        <v>#N/A</v>
      </c>
      <c r="BB108" t="str">
        <f t="shared" si="30"/>
        <v>Вот_ГОНИК._Он_разрезанный?</v>
      </c>
      <c r="BD108" cm="1">
        <f t="array" aca="1" ref="BD108" ca="1">INDEX($L$106:$L$113,(RANK(AT4,$AT$2:$AT$9)))</f>
        <v>2094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VLOOKUP(B109,audio_list_stym!$A$3:$BP$18,49,FALSE)</f>
        <v>15</v>
      </c>
      <c r="F109" t="str">
        <f>VLOOKUP(E109,metki!$A$2:$B$9,2,FALSE)</f>
        <v>экспл_новые_с_названием</v>
      </c>
      <c r="G109" t="str">
        <f t="shared" si="25"/>
        <v>экспл</v>
      </c>
      <c r="H109" t="str">
        <f>VLOOKUP(B109,audio_list_stym!$A$3:$AJ$18,17,FALSE)</f>
        <v>Gac</v>
      </c>
      <c r="I109" t="s">
        <v>691</v>
      </c>
      <c r="J109" t="str">
        <f t="shared" si="26"/>
        <v>Gac_4</v>
      </c>
      <c r="L109">
        <f>VLOOKUP(J109,total_visual_stym!$A$2:$D$129,2,FALSE)</f>
        <v>2092</v>
      </c>
      <c r="M109" t="str">
        <f>VLOOKUP(J109,total_visual_stym!$A$2:$D$129,3,FALSE)</f>
        <v>pics\\Gac_4.jpg</v>
      </c>
      <c r="N109">
        <f>VLOOKUP(J109,total_visual_stym!$A$1:$D$129,4,FALSE)</f>
        <v>211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124</v>
      </c>
      <c r="Z109" t="str">
        <f>IF(G109="экспл",VLOOKUP(J109,quest_экспл!$A$1:$N$129,12,FALSE),IF(G109="импл_",0,0))</f>
        <v>sound\\On_s_lepestkami.wav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2222</v>
      </c>
      <c r="AD109" t="str">
        <f t="shared" ca="1" si="36"/>
        <v>pics\\dis14.jpg</v>
      </c>
      <c r="AE109" s="22" t="str">
        <f t="array" aca="1" ref="AE109" ca="1">IF(G109="экспл",INDEX(total_visual_stym!$C$146:$C$209,(RANK(total_visual_stym!E189,total_visual_stym!$E$146:$E$209))),0)</f>
        <v>pics\\dis14.jpg</v>
      </c>
      <c r="AF109" s="22" t="str">
        <f t="shared" si="37"/>
        <v/>
      </c>
      <c r="AI109" t="s">
        <v>119</v>
      </c>
      <c r="AO109">
        <f t="shared" ca="1" si="32"/>
        <v>7.5138408669072843E-2</v>
      </c>
      <c r="AP109" t="str">
        <f t="shared" ca="1" si="33"/>
        <v>pics\\Tomat_4.jpg</v>
      </c>
      <c r="AR109" t="str">
        <f t="shared" si="40"/>
        <v/>
      </c>
      <c r="AS109" t="str">
        <f t="shared" si="39"/>
        <v/>
      </c>
      <c r="AT109">
        <f t="shared" ca="1" si="28"/>
        <v>0.80217762482833899</v>
      </c>
      <c r="AU109" t="s">
        <v>697</v>
      </c>
      <c r="AV109" t="str">
        <f t="shared" ca="1" si="29"/>
        <v>sound\\Noviy_plod.wav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_Он_с_лепестками?</v>
      </c>
      <c r="BA109" t="e">
        <f>VLOOKUP(Q109,audio_list_stym!$B$2:$BQ$299,68,FALSE)</f>
        <v>#N/A</v>
      </c>
      <c r="BB109" t="str">
        <f t="shared" si="30"/>
        <v>Это_ГОНИК._Он_с_лепестками?</v>
      </c>
      <c r="BD109" cm="1">
        <f t="array" aca="1" ref="BD109" ca="1">INDEX($L$106:$L$113,(RANK(AT5,$AT$2:$AT$9)))</f>
        <v>2096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VLOOKUP(B110,audio_list_stym!$A$3:$BP$18,49,FALSE)</f>
        <v>15</v>
      </c>
      <c r="F110" t="str">
        <f>VLOOKUP(E110,metki!$A$2:$B$9,2,FALSE)</f>
        <v>экспл_новые_с_названием</v>
      </c>
      <c r="G110" t="str">
        <f t="shared" si="25"/>
        <v>экспл</v>
      </c>
      <c r="H110" t="str">
        <f>VLOOKUP(B110,audio_list_stym!$A$3:$AJ$18,17,FALSE)</f>
        <v>Gac</v>
      </c>
      <c r="I110" t="s">
        <v>692</v>
      </c>
      <c r="J110" t="str">
        <f t="shared" si="26"/>
        <v>Gac_5</v>
      </c>
      <c r="L110">
        <f>VLOOKUP(J110,total_visual_stym!$A$2:$D$129,2,FALSE)</f>
        <v>2093</v>
      </c>
      <c r="M110" t="str">
        <f>VLOOKUP(J110,total_visual_stym!$A$2:$D$129,3,FALSE)</f>
        <v>pics\\Gac_5.jpg</v>
      </c>
      <c r="N110">
        <f>VLOOKUP(J110,total_visual_stym!$A$1:$D$129,4,FALSE)</f>
        <v>211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125</v>
      </c>
      <c r="Z110" t="str">
        <f>IF(G110="экспл",VLOOKUP(J110,quest_экспл!$A$1:$N$129,12,FALSE),IF(G110="импл_",0,0))</f>
        <v>sound\\Kolyuchiy_li_on.wav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2180</v>
      </c>
      <c r="AD110" t="str">
        <f t="shared" ca="1" si="36"/>
        <v>pics\\dis4.jpg</v>
      </c>
      <c r="AE110" s="22" t="str">
        <f t="array" aca="1" ref="AE110" ca="1">IF(G110="экспл",INDEX(total_visual_stym!$C$146:$C$209,(RANK(total_visual_stym!E190,total_visual_stym!$E$146:$E$209))),0)</f>
        <v>pics\\dis4.jpg</v>
      </c>
      <c r="AF110" s="22" t="str">
        <f t="shared" si="37"/>
        <v/>
      </c>
      <c r="AI110" t="s">
        <v>120</v>
      </c>
      <c r="AO110">
        <f t="shared" ca="1" si="32"/>
        <v>0.6281799535839836</v>
      </c>
      <c r="AP110" t="str">
        <f t="shared" ca="1" si="33"/>
        <v>pics\\Goroh_7.jpg</v>
      </c>
      <c r="AR110" t="str">
        <f t="shared" si="40"/>
        <v/>
      </c>
      <c r="AS110" t="str">
        <f t="shared" si="39"/>
        <v/>
      </c>
      <c r="AT110">
        <f t="shared" ca="1" si="28"/>
        <v>0.43084225220655359</v>
      </c>
      <c r="AU110" t="s">
        <v>697</v>
      </c>
      <c r="AV110" t="str">
        <f t="shared" ca="1" si="29"/>
        <v>sound\\Redkiy_plod.wav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_Колючий_ли_он?</v>
      </c>
      <c r="BA110" t="e">
        <f>VLOOKUP(Q110,audio_list_stym!$B$2:$BQ$299,68,FALSE)</f>
        <v>#N/A</v>
      </c>
      <c r="BB110" t="str">
        <f t="shared" si="30"/>
        <v>На_картинке_ГОНИК._Колючий_ли_он?</v>
      </c>
      <c r="BD110" cm="1">
        <f t="array" aca="1" ref="BD110" ca="1">INDEX($L$106:$L$113,(RANK(AT6,$AT$2:$AT$9)))</f>
        <v>2095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VLOOKUP(B111,audio_list_stym!$A$3:$BP$18,49,FALSE)</f>
        <v>15</v>
      </c>
      <c r="F111" t="str">
        <f>VLOOKUP(E111,metki!$A$2:$B$9,2,FALSE)</f>
        <v>экспл_новые_с_названием</v>
      </c>
      <c r="G111" t="str">
        <f t="shared" si="25"/>
        <v>экспл</v>
      </c>
      <c r="H111" t="str">
        <f>VLOOKUP(B111,audio_list_stym!$A$3:$AJ$18,17,FALSE)</f>
        <v>Gac</v>
      </c>
      <c r="I111" t="s">
        <v>693</v>
      </c>
      <c r="J111" t="str">
        <f t="shared" si="26"/>
        <v>Gac_6</v>
      </c>
      <c r="L111">
        <f>VLOOKUP(J111,total_visual_stym!$A$2:$D$129,2,FALSE)</f>
        <v>2094</v>
      </c>
      <c r="M111" t="str">
        <f>VLOOKUP(J111,total_visual_stym!$A$2:$D$129,3,FALSE)</f>
        <v>pics\\Gac_6.jpg</v>
      </c>
      <c r="N111">
        <f>VLOOKUP(J111,total_visual_stym!$A$1:$D$129,4,FALSE)</f>
        <v>211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126</v>
      </c>
      <c r="Z111" t="str">
        <f>IF(G111="экспл",VLOOKUP(J111,quest_экспл!$A$1:$N$129,12,FALSE),IF(G111="импл_",0,0))</f>
        <v>sound\\Oranzheviy_li_on.wav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2170</v>
      </c>
      <c r="AD111" t="str">
        <f t="shared" ca="1" si="36"/>
        <v>pics\\dis36.jpg</v>
      </c>
      <c r="AE111" s="22" t="str">
        <f t="array" aca="1" ref="AE111" ca="1">IF(G111="экспл",INDEX(total_visual_stym!$C$146:$C$209,(RANK(total_visual_stym!E191,total_visual_stym!$E$146:$E$209))),0)</f>
        <v>pics\\dis36.jpg</v>
      </c>
      <c r="AF111" s="22" t="str">
        <f t="shared" si="37"/>
        <v/>
      </c>
      <c r="AI111" t="s">
        <v>121</v>
      </c>
      <c r="AO111">
        <f t="shared" ca="1" si="32"/>
        <v>0.69636749497315054</v>
      </c>
      <c r="AP111" t="str">
        <f t="shared" ca="1" si="33"/>
        <v>pics\\Goroh_5.jpg</v>
      </c>
      <c r="AR111" t="str">
        <f t="shared" si="40"/>
        <v/>
      </c>
      <c r="AS111" t="str">
        <f t="shared" si="39"/>
        <v/>
      </c>
      <c r="AT111">
        <f t="shared" ca="1" si="28"/>
        <v>0.83537599534178753</v>
      </c>
      <c r="AU111" t="s">
        <v>697</v>
      </c>
      <c r="AV111" t="str">
        <f t="shared" ca="1" si="29"/>
        <v>sound\\Noviy_plod.wav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_Оранжевый_ли_он?</v>
      </c>
      <c r="BA111" t="e">
        <f>VLOOKUP(Q111,audio_list_stym!$B$2:$BQ$299,68,FALSE)</f>
        <v>#N/A</v>
      </c>
      <c r="BB111" t="str">
        <f t="shared" si="30"/>
        <v>На_мониторе_ГОНИК._Оранжевый_ли_он?</v>
      </c>
      <c r="BD111" cm="1">
        <f t="array" aca="1" ref="BD111" ca="1">INDEX($L$106:$L$113,(RANK(AT7,$AT$2:$AT$9)))</f>
        <v>2089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VLOOKUP(B112,audio_list_stym!$A$3:$BP$18,49,FALSE)</f>
        <v>15</v>
      </c>
      <c r="F112" t="str">
        <f>VLOOKUP(E112,metki!$A$2:$B$9,2,FALSE)</f>
        <v>экспл_новые_с_названием</v>
      </c>
      <c r="G112" t="str">
        <f t="shared" si="25"/>
        <v>экспл</v>
      </c>
      <c r="H112" t="str">
        <f>VLOOKUP(B112,audio_list_stym!$A$3:$AJ$18,17,FALSE)</f>
        <v>Gac</v>
      </c>
      <c r="I112" t="s">
        <v>694</v>
      </c>
      <c r="J112" t="str">
        <f t="shared" si="26"/>
        <v>Gac_7</v>
      </c>
      <c r="L112">
        <f>VLOOKUP(J112,total_visual_stym!$A$2:$D$129,2,FALSE)</f>
        <v>2095</v>
      </c>
      <c r="M112" t="str">
        <f>VLOOKUP(J112,total_visual_stym!$A$2:$D$129,3,FALSE)</f>
        <v>pics\\Gac_7.jpg</v>
      </c>
      <c r="N112">
        <f>VLOOKUP(J112,total_visual_stym!$A$1:$D$129,4,FALSE)</f>
        <v>211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127</v>
      </c>
      <c r="Z112" t="str">
        <f>IF(G112="экспл",VLOOKUP(J112,quest_экспл!$A$1:$N$129,12,FALSE),IF(G112="импл_",0,0))</f>
        <v>sound\\On_zernistiy.wav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2198</v>
      </c>
      <c r="AD112" t="str">
        <f t="shared" ca="1" si="36"/>
        <v>pics\\dis42.jpg</v>
      </c>
      <c r="AE112" s="22" t="str">
        <f t="array" aca="1" ref="AE112" ca="1">IF(G112="экспл",INDEX(total_visual_stym!$C$146:$C$209,(RANK(total_visual_stym!E192,total_visual_stym!$E$146:$E$209))),0)</f>
        <v>pics\\dis42.jpg</v>
      </c>
      <c r="AF112" s="22" t="str">
        <f t="shared" si="37"/>
        <v/>
      </c>
      <c r="AI112" t="s">
        <v>122</v>
      </c>
      <c r="AO112">
        <f t="shared" ca="1" si="32"/>
        <v>0.46256771077129455</v>
      </c>
      <c r="AP112" t="str">
        <f t="shared" ca="1" si="33"/>
        <v>pics\\Limon_4.jpg</v>
      </c>
      <c r="AR112" t="str">
        <f t="shared" si="40"/>
        <v/>
      </c>
      <c r="AS112" t="str">
        <f t="shared" si="39"/>
        <v/>
      </c>
      <c r="AT112">
        <f t="shared" ca="1" si="28"/>
        <v>0.1181691530750073</v>
      </c>
      <c r="AU112" t="s">
        <v>697</v>
      </c>
      <c r="AV112" t="str">
        <f t="shared" ca="1" si="29"/>
        <v>sound\\Redkiy_plod.wav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_Он_зернистый?</v>
      </c>
      <c r="BA112" t="e">
        <f>VLOOKUP(Q112,audio_list_stym!$B$2:$BQ$299,68,FALSE)</f>
        <v>#N/A</v>
      </c>
      <c r="BB112" t="str">
        <f t="shared" si="30"/>
        <v>Перед_Вами_ГОНИК._Он_зернистый?</v>
      </c>
      <c r="BD112" cm="1">
        <f t="array" aca="1" ref="BD112" ca="1">INDEX($L$106:$L$113,(RANK(AT8,$AT$2:$AT$9)))</f>
        <v>2092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VLOOKUP(B113,audio_list_stym!$A$3:$BP$18,49,FALSE)</f>
        <v>15</v>
      </c>
      <c r="F113" t="str">
        <f>VLOOKUP(E113,metki!$A$2:$B$9,2,FALSE)</f>
        <v>экспл_новые_с_названием</v>
      </c>
      <c r="G113" t="str">
        <f t="shared" si="25"/>
        <v>экспл</v>
      </c>
      <c r="H113" t="str">
        <f>VLOOKUP(B113,audio_list_stym!$A$3:$AJ$18,17,FALSE)</f>
        <v>Gac</v>
      </c>
      <c r="I113" t="s">
        <v>695</v>
      </c>
      <c r="J113" t="str">
        <f t="shared" si="26"/>
        <v>Gac_8</v>
      </c>
      <c r="L113">
        <f>VLOOKUP(J113,total_visual_stym!$A$2:$D$129,2,FALSE)</f>
        <v>2096</v>
      </c>
      <c r="M113" t="str">
        <f>VLOOKUP(J113,total_visual_stym!$A$2:$D$129,3,FALSE)</f>
        <v>pics\\Gac_8.jpg</v>
      </c>
      <c r="N113">
        <f>VLOOKUP(J113,total_visual_stym!$A$1:$D$129,4,FALSE)</f>
        <v>211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128</v>
      </c>
      <c r="Z113" t="str">
        <f>IF(G113="экспл",VLOOKUP(J113,quest_экспл!$A$1:$N$129,12,FALSE),IF(G113="импл_",0,0))</f>
        <v>sound\\Okruglya_li_on.wav</v>
      </c>
      <c r="AA113" t="str">
        <f>IF(G113="экспл",VLOOKUP(J113,quest_экспл!$A$1:$N$129,14,FALSE),IF(G113="импл_",0,0))</f>
        <v>да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2213</v>
      </c>
      <c r="AD113" t="str">
        <f t="shared" ca="1" si="36"/>
        <v>pics\\dis49.jpg</v>
      </c>
      <c r="AE113" s="22" t="str">
        <f t="array" aca="1" ref="AE113" ca="1">IF(G113="экспл",INDEX(total_visual_stym!$C$146:$C$209,(RANK(total_visual_stym!E193,total_visual_stym!$E$146:$E$209))),0)</f>
        <v>pics\\dis49.jpg</v>
      </c>
      <c r="AF113" s="22" t="str">
        <f t="shared" si="37"/>
        <v/>
      </c>
      <c r="AI113" t="s">
        <v>123</v>
      </c>
      <c r="AO113">
        <f t="shared" ca="1" si="32"/>
        <v>9.2217004346541454E-2</v>
      </c>
      <c r="AP113" t="str">
        <f t="shared" ca="1" si="33"/>
        <v>pics\\Tomat_1.jpg</v>
      </c>
      <c r="AR113" t="str">
        <f t="shared" si="40"/>
        <v/>
      </c>
      <c r="AS113" t="str">
        <f t="shared" si="39"/>
        <v/>
      </c>
      <c r="AT113">
        <f t="shared" ca="1" si="28"/>
        <v>0.66366971861596613</v>
      </c>
      <c r="AU113" t="s">
        <v>697</v>
      </c>
      <c r="AV113" t="str">
        <f t="shared" ca="1" si="29"/>
        <v>sound\\Noviy_plod.wav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_Округлый_ли_он?</v>
      </c>
      <c r="BA113" t="e">
        <f>VLOOKUP(Q113,audio_list_stym!$B$2:$BQ$299,68,FALSE)</f>
        <v>#N/A</v>
      </c>
      <c r="BB113" t="str">
        <f t="shared" si="30"/>
        <v>Вы_видите_ГОНИК._Округлый_ли_он?</v>
      </c>
      <c r="BD113" cm="1">
        <f t="array" aca="1" ref="BD113" ca="1">INDEX($L$106:$L$113,(RANK(AT9,$AT$2:$AT$9)))</f>
        <v>2091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VLOOKUP(B114,audio_list_stym!$A$3:$BP$18,49,FALSE)</f>
        <v>16</v>
      </c>
      <c r="F114" t="str">
        <f>VLOOKUP(E114,metki!$A$2:$B$9,2,FALSE)</f>
        <v>импл_новые_без_названия</v>
      </c>
      <c r="G114" t="str">
        <f t="shared" si="25"/>
        <v>импл_</v>
      </c>
      <c r="H114" t="str">
        <f>VLOOKUP(B114,audio_list_stym!$A$3:$AJ$18,17,FALSE)</f>
        <v>Noni</v>
      </c>
      <c r="I114" t="s">
        <v>688</v>
      </c>
      <c r="J114" t="str">
        <f t="shared" si="26"/>
        <v>Noni_1</v>
      </c>
      <c r="L114">
        <f>VLOOKUP(J114,total_visual_stym!$A$2:$D$129,2,FALSE)</f>
        <v>2113</v>
      </c>
      <c r="M114" t="str">
        <f>VLOOKUP(J114,total_visual_stym!$A$2:$D$129,3,FALSE)</f>
        <v>pics\\Noni_1.jpg</v>
      </c>
      <c r="N114">
        <f>VLOOKUP(J114,total_visual_stym!$A$1:$D$129,4,FALSE)</f>
        <v>212</v>
      </c>
      <c r="P114">
        <f>IF(G114="экспл",0,IF(G114="импл_",VLOOKUP(J114,quest_импл!$A$1:$J$129,7,FALSE),0))</f>
        <v>257</v>
      </c>
      <c r="Q114" t="str">
        <f>IF(G114="экспл",0,IF(G114="импл_",VLOOKUP(J114,quest_импл!$A$1:$J$129,8,FALSE),0))</f>
        <v>sound\\Beliy_li_vnutri.wav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2049</v>
      </c>
      <c r="AD114" t="str">
        <f t="shared" ca="1" si="36"/>
        <v>pics\\Redis_1.jpg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7"/>
        <v>pics\\Redis_1.jpg</v>
      </c>
      <c r="AI114" t="s">
        <v>86</v>
      </c>
      <c r="AO114">
        <f t="shared" ca="1" si="32"/>
        <v>0.1954171672880568</v>
      </c>
      <c r="AP114" t="str">
        <f t="shared" ca="1" si="33"/>
        <v>pics\\Redis_1.jpg</v>
      </c>
      <c r="AR114" t="str">
        <f t="shared" si="40"/>
        <v/>
      </c>
      <c r="AS114" t="str">
        <f t="shared" ca="1" si="39"/>
        <v>pics\\Redis_1.jpg</v>
      </c>
      <c r="AT114">
        <f t="shared" ca="1" si="28"/>
        <v>0.3244528658562581</v>
      </c>
      <c r="AU114" t="s">
        <v>697</v>
      </c>
      <c r="AV114" t="str">
        <f t="shared" ca="1" si="29"/>
        <v>sound\\Redkiy_plod.wav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_Белый_ли_внутри_</v>
      </c>
      <c r="BB114" t="str">
        <f t="shared" si="30"/>
        <v>_Белый_ли_внутри_XXXXX?</v>
      </c>
      <c r="BC114">
        <f>A114</f>
        <v>1215</v>
      </c>
      <c r="BD114" cm="1">
        <f t="array" aca="1" ref="BD114" ca="1">INDEX($L$114:$L$121,(RANK(AT2,$AT$2:$AT$9)))</f>
        <v>2117</v>
      </c>
      <c r="BE114" cm="1">
        <f t="array" aca="1" ref="BE114" ca="1">INDEX(BD66:BD81,(RANK(AT8,$AT$2:$AT$17)))</f>
        <v>2146</v>
      </c>
      <c r="BF114" cm="1">
        <f t="array" aca="1" ref="BF114" ca="1">INDEX(BD82:BD97,(RANK(AT8,$AT$2:$AT$9)))</f>
        <v>2072</v>
      </c>
      <c r="BG114" cm="1">
        <f t="array" aca="1" ref="BG114" ca="1">INDEX(BD98:BD113,(RANK(AT8,$AT$2:$AT$9)))</f>
        <v>2088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VLOOKUP(B115,audio_list_stym!$A$3:$BP$18,49,FALSE)</f>
        <v>16</v>
      </c>
      <c r="F115" t="str">
        <f>VLOOKUP(E115,metki!$A$2:$B$9,2,FALSE)</f>
        <v>импл_новые_без_названия</v>
      </c>
      <c r="G115" t="str">
        <f t="shared" si="25"/>
        <v>импл_</v>
      </c>
      <c r="H115" t="str">
        <f>VLOOKUP(B115,audio_list_stym!$A$3:$AJ$18,17,FALSE)</f>
        <v>Noni</v>
      </c>
      <c r="I115" t="s">
        <v>689</v>
      </c>
      <c r="J115" t="str">
        <f t="shared" si="26"/>
        <v>Noni_2</v>
      </c>
      <c r="L115">
        <f>VLOOKUP(J115,total_visual_stym!$A$2:$D$129,2,FALSE)</f>
        <v>2114</v>
      </c>
      <c r="M115" t="str">
        <f>VLOOKUP(J115,total_visual_stym!$A$2:$D$129,3,FALSE)</f>
        <v>pics\\Noni_2.jpg</v>
      </c>
      <c r="N115">
        <f>VLOOKUP(J115,total_visual_stym!$A$1:$D$129,4,FALSE)</f>
        <v>212</v>
      </c>
      <c r="P115">
        <f>IF(G115="экспл",0,IF(G115="импл_",VLOOKUP(J115,quest_импл!$A$1:$J$129,7,FALSE),0))</f>
        <v>258</v>
      </c>
      <c r="Q115" t="str">
        <f>IF(G115="экспл",0,IF(G115="импл_",VLOOKUP(J115,quest_импл!$A$1:$J$129,8,FALSE),0))</f>
        <v>sound\\Rebristiy_li.wav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2047</v>
      </c>
      <c r="AD115" t="str">
        <f t="shared" ca="1" si="36"/>
        <v>pics\\Peper_7.jpg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7"/>
        <v>pics\\Peper_7.jpg</v>
      </c>
      <c r="AI115" t="s">
        <v>87</v>
      </c>
      <c r="AO115">
        <f t="shared" ca="1" si="32"/>
        <v>0.20718392856720469</v>
      </c>
      <c r="AP115" t="str">
        <f t="shared" ca="1" si="33"/>
        <v>pics\\Peper_7.jpg</v>
      </c>
      <c r="AR115" t="str">
        <f t="shared" si="40"/>
        <v/>
      </c>
      <c r="AS115" t="str">
        <f t="shared" ca="1" si="39"/>
        <v>pics\\Peper_7.jpg</v>
      </c>
      <c r="AT115">
        <f t="shared" ca="1" si="28"/>
        <v>8.7768287223164321E-2</v>
      </c>
      <c r="AU115" t="s">
        <v>697</v>
      </c>
      <c r="AV115" t="str">
        <f t="shared" ca="1" si="29"/>
        <v>sound\\Redkiy_plod.wav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_Ребристый_ли_</v>
      </c>
      <c r="BB115" t="str">
        <f t="shared" si="30"/>
        <v>_Ребристый_ли_XXXXX?</v>
      </c>
      <c r="BD115" cm="1">
        <f t="array" aca="1" ref="BD115" ca="1">INDEX($L$114:$L$121,(RANK(AT3,$AT$2:$AT$9)))</f>
        <v>2114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VLOOKUP(B116,audio_list_stym!$A$3:$BP$18,49,FALSE)</f>
        <v>16</v>
      </c>
      <c r="F116" t="str">
        <f>VLOOKUP(E116,metki!$A$2:$B$9,2,FALSE)</f>
        <v>импл_новые_без_названия</v>
      </c>
      <c r="G116" t="str">
        <f t="shared" si="25"/>
        <v>импл_</v>
      </c>
      <c r="H116" t="str">
        <f>VLOOKUP(B116,audio_list_stym!$A$3:$AJ$18,17,FALSE)</f>
        <v>Noni</v>
      </c>
      <c r="I116" t="s">
        <v>690</v>
      </c>
      <c r="J116" t="str">
        <f t="shared" si="26"/>
        <v>Noni_3</v>
      </c>
      <c r="L116">
        <f>VLOOKUP(J116,total_visual_stym!$A$2:$D$129,2,FALSE)</f>
        <v>2115</v>
      </c>
      <c r="M116" t="str">
        <f>VLOOKUP(J116,total_visual_stym!$A$2:$D$129,3,FALSE)</f>
        <v>pics\\Noni_3.jpg</v>
      </c>
      <c r="N116">
        <f>VLOOKUP(J116,total_visual_stym!$A$1:$D$129,4,FALSE)</f>
        <v>212</v>
      </c>
      <c r="P116">
        <f>IF(G116="экспл",0,IF(G116="импл_",VLOOKUP(J116,quest_импл!$A$1:$J$129,7,FALSE),0))</f>
        <v>259</v>
      </c>
      <c r="Q116" t="str">
        <f>IF(G116="экспл",0,IF(G116="импл_",VLOOKUP(J116,quest_импл!$A$1:$J$129,8,FALSE),0))</f>
        <v>sound\\Goluboy_li.wav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2027</v>
      </c>
      <c r="AD116" t="str">
        <f t="shared" ca="1" si="36"/>
        <v>pics\\Kokos_3.jpg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7"/>
        <v>pics\\Kokos_3.jpg</v>
      </c>
      <c r="AI116" t="s">
        <v>88</v>
      </c>
      <c r="AO116">
        <f t="shared" ca="1" si="32"/>
        <v>0.55821043885836019</v>
      </c>
      <c r="AP116" t="str">
        <f t="shared" ca="1" si="33"/>
        <v>pics\\Kokos_3.jpg</v>
      </c>
      <c r="AR116" t="str">
        <f t="shared" si="40"/>
        <v/>
      </c>
      <c r="AS116" t="str">
        <f t="shared" ca="1" si="39"/>
        <v>pics\\Kokos_3.jpg</v>
      </c>
      <c r="AT116">
        <f t="shared" ca="1" si="28"/>
        <v>0.9514361737928797</v>
      </c>
      <c r="AU116" t="s">
        <v>697</v>
      </c>
      <c r="AV116" t="str">
        <f t="shared" ca="1" si="29"/>
        <v>sound\\Noviy_plod.wav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_Голубой_ли_</v>
      </c>
      <c r="BB116" t="str">
        <f t="shared" si="30"/>
        <v>_Голубой_ли_XXXXX?</v>
      </c>
      <c r="BD116" cm="1">
        <f t="array" aca="1" ref="BD116" ca="1">INDEX($L$114:$L$121,(RANK(AT4,$AT$2:$AT$9)))</f>
        <v>2118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VLOOKUP(B117,audio_list_stym!$A$3:$BP$18,49,FALSE)</f>
        <v>16</v>
      </c>
      <c r="F117" t="str">
        <f>VLOOKUP(E117,metki!$A$2:$B$9,2,FALSE)</f>
        <v>импл_новые_без_названия</v>
      </c>
      <c r="G117" t="str">
        <f t="shared" si="25"/>
        <v>импл_</v>
      </c>
      <c r="H117" t="str">
        <f>VLOOKUP(B117,audio_list_stym!$A$3:$AJ$18,17,FALSE)</f>
        <v>Noni</v>
      </c>
      <c r="I117" t="s">
        <v>691</v>
      </c>
      <c r="J117" t="str">
        <f t="shared" si="26"/>
        <v>Noni_4</v>
      </c>
      <c r="L117">
        <f>VLOOKUP(J117,total_visual_stym!$A$2:$D$129,2,FALSE)</f>
        <v>2116</v>
      </c>
      <c r="M117" t="str">
        <f>VLOOKUP(J117,total_visual_stym!$A$2:$D$129,3,FALSE)</f>
        <v>pics\\Noni_4.jpg</v>
      </c>
      <c r="N117">
        <f>VLOOKUP(J117,total_visual_stym!$A$1:$D$129,4,FALSE)</f>
        <v>212</v>
      </c>
      <c r="P117">
        <f>IF(G117="экспл",0,IF(G117="импл_",VLOOKUP(J117,quest_импл!$A$1:$J$129,7,FALSE),0))</f>
        <v>260</v>
      </c>
      <c r="Q117" t="str">
        <f>IF(G117="экспл",0,IF(G117="импл_",VLOOKUP(J117,quest_импл!$A$1:$J$129,8,FALSE),0))</f>
        <v>sound\\S_bugorkami_li.wav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2034</v>
      </c>
      <c r="AD117" t="str">
        <f t="shared" ca="1" si="36"/>
        <v>pics\\Limon_2.jpg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7"/>
        <v>pics\\Limon_2.jpg</v>
      </c>
      <c r="AI117" t="s">
        <v>89</v>
      </c>
      <c r="AO117">
        <f t="shared" ca="1" si="32"/>
        <v>0.46797373365193085</v>
      </c>
      <c r="AP117" t="str">
        <f t="shared" ca="1" si="33"/>
        <v>pics\\Limon_2.jpg</v>
      </c>
      <c r="AR117" t="str">
        <f t="shared" si="40"/>
        <v/>
      </c>
      <c r="AS117" t="str">
        <f t="shared" ca="1" si="39"/>
        <v>pics\\Limon_2.jpg</v>
      </c>
      <c r="AT117">
        <f t="shared" ca="1" si="28"/>
        <v>0.22003983756264078</v>
      </c>
      <c r="AU117" t="s">
        <v>697</v>
      </c>
      <c r="AV117" t="str">
        <f t="shared" ca="1" si="29"/>
        <v>sound\\Redkiy_plod.wav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_С_бугорками_ли_</v>
      </c>
      <c r="BB117" t="str">
        <f t="shared" si="30"/>
        <v>_С_бугорками_ли_XXXXX?</v>
      </c>
      <c r="BD117" cm="1">
        <f t="array" aca="1" ref="BD117" ca="1">INDEX($L$114:$L$121,(RANK(AT5,$AT$2:$AT$9)))</f>
        <v>2120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VLOOKUP(B118,audio_list_stym!$A$3:$BP$18,49,FALSE)</f>
        <v>16</v>
      </c>
      <c r="F118" t="str">
        <f>VLOOKUP(E118,metki!$A$2:$B$9,2,FALSE)</f>
        <v>импл_новые_без_названия</v>
      </c>
      <c r="G118" t="str">
        <f t="shared" si="25"/>
        <v>импл_</v>
      </c>
      <c r="H118" t="str">
        <f>VLOOKUP(B118,audio_list_stym!$A$3:$AJ$18,17,FALSE)</f>
        <v>Noni</v>
      </c>
      <c r="I118" t="s">
        <v>692</v>
      </c>
      <c r="J118" t="str">
        <f t="shared" si="26"/>
        <v>Noni_5</v>
      </c>
      <c r="L118">
        <f>VLOOKUP(J118,total_visual_stym!$A$2:$D$129,2,FALSE)</f>
        <v>2117</v>
      </c>
      <c r="M118" t="str">
        <f>VLOOKUP(J118,total_visual_stym!$A$2:$D$129,3,FALSE)</f>
        <v>pics\\Noni_5.jpg</v>
      </c>
      <c r="N118">
        <f>VLOOKUP(J118,total_visual_stym!$A$1:$D$129,4,FALSE)</f>
        <v>212</v>
      </c>
      <c r="P118">
        <f>IF(G118="экспл",0,IF(G118="импл_",VLOOKUP(J118,quest_импл!$A$1:$J$129,7,FALSE),0))</f>
        <v>261</v>
      </c>
      <c r="Q118" t="str">
        <f>IF(G118="экспл",0,IF(G118="импл_",VLOOKUP(J118,quest_импл!$A$1:$J$129,8,FALSE),0))</f>
        <v>sound\\Ovalniy_li.wav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2012</v>
      </c>
      <c r="AD118" t="str">
        <f t="shared" ca="1" si="36"/>
        <v>pics\\Finik_4.jpg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7"/>
        <v>pics\\Finik_4.jpg</v>
      </c>
      <c r="AI118" t="s">
        <v>90</v>
      </c>
      <c r="AO118">
        <f t="shared" ca="1" si="32"/>
        <v>0.77580077797375413</v>
      </c>
      <c r="AP118" t="str">
        <f t="shared" ca="1" si="33"/>
        <v>pics\\Finik_4.jpg</v>
      </c>
      <c r="AR118" t="str">
        <f t="shared" si="40"/>
        <v/>
      </c>
      <c r="AS118" t="str">
        <f t="shared" ca="1" si="39"/>
        <v>pics\\Finik_4.jpg</v>
      </c>
      <c r="AT118">
        <f t="shared" ca="1" si="28"/>
        <v>0.15402855311119534</v>
      </c>
      <c r="AU118" t="s">
        <v>697</v>
      </c>
      <c r="AV118" t="str">
        <f t="shared" ca="1" si="29"/>
        <v>sound\\Redkiy_plod.wav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_Овальный_ли_</v>
      </c>
      <c r="BB118" t="str">
        <f t="shared" si="30"/>
        <v>_Овальный_ли_XXXXX?</v>
      </c>
      <c r="BD118" cm="1">
        <f t="array" aca="1" ref="BD118" ca="1">INDEX($L$114:$L$121,(RANK(AT6,$AT$2:$AT$9)))</f>
        <v>2119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VLOOKUP(B119,audio_list_stym!$A$3:$BP$18,49,FALSE)</f>
        <v>16</v>
      </c>
      <c r="F119" t="str">
        <f>VLOOKUP(E119,metki!$A$2:$B$9,2,FALSE)</f>
        <v>импл_новые_без_названия</v>
      </c>
      <c r="G119" t="str">
        <f t="shared" si="25"/>
        <v>импл_</v>
      </c>
      <c r="H119" t="str">
        <f>VLOOKUP(B119,audio_list_stym!$A$3:$AJ$18,17,FALSE)</f>
        <v>Noni</v>
      </c>
      <c r="I119" t="s">
        <v>693</v>
      </c>
      <c r="J119" t="str">
        <f t="shared" si="26"/>
        <v>Noni_6</v>
      </c>
      <c r="L119">
        <f>VLOOKUP(J119,total_visual_stym!$A$2:$D$129,2,FALSE)</f>
        <v>2118</v>
      </c>
      <c r="M119" t="str">
        <f>VLOOKUP(J119,total_visual_stym!$A$2:$D$129,3,FALSE)</f>
        <v>pics\\Noni_6.jpg</v>
      </c>
      <c r="N119">
        <f>VLOOKUP(J119,total_visual_stym!$A$1:$D$129,4,FALSE)</f>
        <v>212</v>
      </c>
      <c r="P119">
        <f>IF(G119="экспл",0,IF(G119="импл_",VLOOKUP(J119,quest_импл!$A$1:$J$129,7,FALSE),0))</f>
        <v>262</v>
      </c>
      <c r="Q119" t="str">
        <f>IF(G119="экспл",0,IF(G119="импл_",VLOOKUP(J119,quest_импл!$A$1:$J$129,8,FALSE),0))</f>
        <v>sound\\Zhidkiy_li.wav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2005</v>
      </c>
      <c r="AD119" t="str">
        <f t="shared" ca="1" si="36"/>
        <v>pics\\Banan_5.jpg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7"/>
        <v>pics\\Banan_5.jpg</v>
      </c>
      <c r="AI119" t="s">
        <v>91</v>
      </c>
      <c r="AO119">
        <f t="shared" ca="1" si="32"/>
        <v>0.93391297394956663</v>
      </c>
      <c r="AP119" t="str">
        <f t="shared" ca="1" si="33"/>
        <v>pics\\Banan_5.jpg</v>
      </c>
      <c r="AR119" t="str">
        <f t="shared" si="40"/>
        <v/>
      </c>
      <c r="AS119" t="str">
        <f t="shared" ca="1" si="39"/>
        <v>pics\\Banan_5.jpg</v>
      </c>
      <c r="AT119">
        <f t="shared" ca="1" si="28"/>
        <v>0.79297857115228632</v>
      </c>
      <c r="AU119" t="s">
        <v>697</v>
      </c>
      <c r="AV119" t="str">
        <f t="shared" ca="1" si="29"/>
        <v>sound\\Noviy_plod.wav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_Жидкий_ли_</v>
      </c>
      <c r="BB119" t="str">
        <f t="shared" si="30"/>
        <v>_Жидкий_ли_XXXXX?</v>
      </c>
      <c r="BD119" cm="1">
        <f t="array" aca="1" ref="BD119" ca="1">INDEX($L$114:$L$121,(RANK(AT7,$AT$2:$AT$9)))</f>
        <v>2113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VLOOKUP(B120,audio_list_stym!$A$3:$BP$18,49,FALSE)</f>
        <v>16</v>
      </c>
      <c r="F120" t="str">
        <f>VLOOKUP(E120,metki!$A$2:$B$9,2,FALSE)</f>
        <v>импл_новые_без_названия</v>
      </c>
      <c r="G120" t="str">
        <f t="shared" si="25"/>
        <v>импл_</v>
      </c>
      <c r="H120" t="str">
        <f>VLOOKUP(B120,audio_list_stym!$A$3:$AJ$18,17,FALSE)</f>
        <v>Noni</v>
      </c>
      <c r="I120" t="s">
        <v>694</v>
      </c>
      <c r="J120" t="str">
        <f t="shared" si="26"/>
        <v>Noni_7</v>
      </c>
      <c r="L120">
        <f>VLOOKUP(J120,total_visual_stym!$A$2:$D$129,2,FALSE)</f>
        <v>2119</v>
      </c>
      <c r="M120" t="str">
        <f>VLOOKUP(J120,total_visual_stym!$A$2:$D$129,3,FALSE)</f>
        <v>pics\\Noni_7.jpg</v>
      </c>
      <c r="N120">
        <f>VLOOKUP(J120,total_visual_stym!$A$1:$D$129,4,FALSE)</f>
        <v>212</v>
      </c>
      <c r="P120">
        <f>IF(G120="экспл",0,IF(G120="импл_",VLOOKUP(J120,quest_импл!$A$1:$J$129,7,FALSE),0))</f>
        <v>263</v>
      </c>
      <c r="Q120" t="str">
        <f>IF(G120="экспл",0,IF(G120="импл_",VLOOKUP(J120,quest_импл!$A$1:$J$129,8,FALSE),0))</f>
        <v>sound\\Lohmatiy_li.wav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2062</v>
      </c>
      <c r="AD120" t="str">
        <f t="shared" ca="1" si="36"/>
        <v>pics\\Tomat_6.jpg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7"/>
        <v>pics\\Tomat_6.jpg</v>
      </c>
      <c r="AI120" t="s">
        <v>92</v>
      </c>
      <c r="AO120">
        <f t="shared" ca="1" si="32"/>
        <v>4.3780434045148087E-2</v>
      </c>
      <c r="AP120" t="str">
        <f t="shared" ca="1" si="33"/>
        <v>pics\\Tomat_6.jpg</v>
      </c>
      <c r="AR120" t="str">
        <f t="shared" si="40"/>
        <v/>
      </c>
      <c r="AS120" t="str">
        <f t="shared" ca="1" si="39"/>
        <v>pics\\Tomat_6.jpg</v>
      </c>
      <c r="AT120">
        <f t="shared" ca="1" si="28"/>
        <v>0.67407601087508706</v>
      </c>
      <c r="AU120" t="s">
        <v>697</v>
      </c>
      <c r="AV120" t="str">
        <f t="shared" ca="1" si="29"/>
        <v>sound\\Noviy_plod.wav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_Лохматый_ли_</v>
      </c>
      <c r="BB120" t="str">
        <f t="shared" si="30"/>
        <v>_Лохматый_ли_XXXXX?</v>
      </c>
      <c r="BD120" cm="1">
        <f t="array" aca="1" ref="BD120" ca="1">INDEX($L$114:$L$121,(RANK(AT8,$AT$2:$AT$9)))</f>
        <v>2116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VLOOKUP(B121,audio_list_stym!$A$3:$BP$18,49,FALSE)</f>
        <v>16</v>
      </c>
      <c r="F121" t="str">
        <f>VLOOKUP(E121,metki!$A$2:$B$9,2,FALSE)</f>
        <v>импл_новые_без_названия</v>
      </c>
      <c r="G121" t="str">
        <f t="shared" si="25"/>
        <v>импл_</v>
      </c>
      <c r="H121" t="str">
        <f>VLOOKUP(B121,audio_list_stym!$A$3:$AJ$18,17,FALSE)</f>
        <v>Noni</v>
      </c>
      <c r="I121" t="s">
        <v>695</v>
      </c>
      <c r="J121" t="str">
        <f t="shared" si="26"/>
        <v>Noni_8</v>
      </c>
      <c r="L121">
        <f>VLOOKUP(J121,total_visual_stym!$A$2:$D$129,2,FALSE)</f>
        <v>2120</v>
      </c>
      <c r="M121" t="str">
        <f>VLOOKUP(J121,total_visual_stym!$A$2:$D$129,3,FALSE)</f>
        <v>pics\\Noni_8.jpg</v>
      </c>
      <c r="N121">
        <f>VLOOKUP(J121,total_visual_stym!$A$1:$D$129,4,FALSE)</f>
        <v>212</v>
      </c>
      <c r="P121">
        <f>IF(G121="экспл",0,IF(G121="импл_",VLOOKUP(J121,quest_импл!$A$1:$J$129,7,FALSE),0))</f>
        <v>264</v>
      </c>
      <c r="Q121" t="str">
        <f>IF(G121="экспл",0,IF(G121="импл_",VLOOKUP(J121,quest_импл!$A$1:$J$129,8,FALSE),0))</f>
        <v>sound\\Zolotistiy_li.wav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2006</v>
      </c>
      <c r="AD121" t="str">
        <f t="shared" ca="1" si="36"/>
        <v>pics\\Banan_6.jpg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7"/>
        <v>pics\\Banan_6.jpg</v>
      </c>
      <c r="AI121" t="s">
        <v>93</v>
      </c>
      <c r="AO121">
        <f t="shared" ca="1" si="32"/>
        <v>0.93051834659479937</v>
      </c>
      <c r="AP121" t="str">
        <f t="shared" ca="1" si="33"/>
        <v>pics\\Banan_6.jpg</v>
      </c>
      <c r="AR121" t="str">
        <f>IF(AH121="sound\\Ogorod",AP49,"")</f>
        <v/>
      </c>
      <c r="AS121" t="str">
        <f t="shared" ca="1" si="39"/>
        <v>pics\\Banan_6.jpg</v>
      </c>
      <c r="AT121">
        <f t="shared" ca="1" si="28"/>
        <v>0.8976132034391423</v>
      </c>
      <c r="AU121" t="s">
        <v>697</v>
      </c>
      <c r="AV121" t="str">
        <f t="shared" ca="1" si="29"/>
        <v>sound\\Noviy_plod.wav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_Золотистый_ли_</v>
      </c>
      <c r="BB121" t="str">
        <f t="shared" si="30"/>
        <v>_Золотистый_ли_XXXXX?</v>
      </c>
      <c r="BD121" cm="1">
        <f t="array" aca="1" ref="BD121" ca="1">INDEX($L$114:$L$121,(RANK(AT9,$AT$2:$AT$9)))</f>
        <v>2115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VLOOKUP(B122,audio_list_stym!$A$3:$BP$18,49,FALSE)</f>
        <v>17</v>
      </c>
      <c r="F122" t="str">
        <f>VLOOKUP(E122,metki!$A$2:$B$9,2,FALSE)</f>
        <v>экспл_новые_без_названия</v>
      </c>
      <c r="G122" t="str">
        <f t="shared" si="25"/>
        <v>экспл</v>
      </c>
      <c r="H122" t="str">
        <f>VLOOKUP(B122,audio_list_stym!$A$3:$AJ$18,17,FALSE)</f>
        <v>Sapota</v>
      </c>
      <c r="I122" t="s">
        <v>688</v>
      </c>
      <c r="J122" t="str">
        <f t="shared" si="26"/>
        <v>Sapota_1</v>
      </c>
      <c r="L122">
        <f>VLOOKUP(J122,total_visual_stym!$A$2:$D$129,2,FALSE)</f>
        <v>2129</v>
      </c>
      <c r="M122" t="str">
        <f>VLOOKUP(J122,total_visual_stym!$A$2:$D$129,3,FALSE)</f>
        <v>pics\\Sapota_1.jpg</v>
      </c>
      <c r="N122">
        <f>VLOOKUP(J122,total_visual_stym!$A$1:$D$129,4,FALSE)</f>
        <v>213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137</v>
      </c>
      <c r="Z122" t="str">
        <f>IF(G122="экспл",VLOOKUP(J122,quest_экспл!$A$1:$N$129,12,FALSE),IF(G122="импл_",0,0))</f>
        <v>sound\\On_sharoobraxniy.wav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2185</v>
      </c>
      <c r="AD122" t="str">
        <f t="shared" ca="1" si="36"/>
        <v>pics\\dis31.jpg</v>
      </c>
      <c r="AE122" s="22" t="str">
        <f t="array" aca="1" ref="AE122" ca="1">IF(G122="экспл",INDEX(total_visual_stym!$C$146:$C$209,(RANK(total_visual_stym!E202,total_visual_stym!$E$146:$E$209))),0)</f>
        <v>pics\\dis31.jpg</v>
      </c>
      <c r="AF122" s="22" t="str">
        <f t="shared" si="37"/>
        <v/>
      </c>
      <c r="AI122" t="s">
        <v>124</v>
      </c>
      <c r="AO122">
        <f t="shared" ca="1" si="32"/>
        <v>0.45049642780032784</v>
      </c>
      <c r="AP122" t="str">
        <f t="shared" ca="1" si="33"/>
        <v>pics\\Limon_6.jpg</v>
      </c>
      <c r="AR122" t="str">
        <f t="shared" ref="AR122:AR129" si="41">IF(AH122="sound\\Ogorod",AP50,"")</f>
        <v/>
      </c>
      <c r="AS122" t="str">
        <f t="shared" si="39"/>
        <v/>
      </c>
      <c r="AT122">
        <f t="shared" ca="1" si="28"/>
        <v>0.40589360717415246</v>
      </c>
      <c r="AU122" t="s">
        <v>697</v>
      </c>
      <c r="AV122" t="str">
        <f t="shared" ca="1" si="29"/>
        <v>sound\\Redkiy_plod.wav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_Он_шарообразный?</v>
      </c>
      <c r="BA122" t="e">
        <f>VLOOKUP(Q122,audio_list_stym!$B$2:$BQ$299,68,FALSE)</f>
        <v>#N/A</v>
      </c>
      <c r="BB122" t="str">
        <f t="shared" si="30"/>
        <v>На_экране_XXXXX._Он_шарообразный?</v>
      </c>
      <c r="BC122">
        <f>A122</f>
        <v>1216</v>
      </c>
      <c r="BD122" cm="1">
        <f t="array" aca="1" ref="BD122" ca="1">INDEX($L$122:$L$129,(RANK(AT2,$AT$2:$AT$9)))</f>
        <v>2133</v>
      </c>
      <c r="BE122" cm="1">
        <f t="array" aca="1" ref="BE122" ca="1">INDEX(BD66:BD81,(RANK(AT9,$AT$2:$AT$17)))</f>
        <v>2146</v>
      </c>
      <c r="BF122" cm="1">
        <f t="array" aca="1" ref="BF122" ca="1">INDEX(BD90:BD105,(RANK(AT9,$AT$2:$AT$17)))</f>
        <v>2076</v>
      </c>
      <c r="BG122" cm="1">
        <f t="array" aca="1" ref="BG122" ca="1">INDEX(BD106:BD121,(RANK(AT9,$AT$2:$AT$17)))</f>
        <v>2092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VLOOKUP(B123,audio_list_stym!$A$3:$BP$18,49,FALSE)</f>
        <v>17</v>
      </c>
      <c r="F123" t="str">
        <f>VLOOKUP(E123,metki!$A$2:$B$9,2,FALSE)</f>
        <v>экспл_новые_без_названия</v>
      </c>
      <c r="G123" t="str">
        <f t="shared" si="25"/>
        <v>экспл</v>
      </c>
      <c r="H123" t="str">
        <f>VLOOKUP(B123,audio_list_stym!$A$3:$AJ$18,17,FALSE)</f>
        <v>Sapota</v>
      </c>
      <c r="I123" t="s">
        <v>689</v>
      </c>
      <c r="J123" t="str">
        <f t="shared" si="26"/>
        <v>Sapota_2</v>
      </c>
      <c r="L123">
        <f>VLOOKUP(J123,total_visual_stym!$A$2:$D$129,2,FALSE)</f>
        <v>2130</v>
      </c>
      <c r="M123" t="str">
        <f>VLOOKUP(J123,total_visual_stym!$A$2:$D$129,3,FALSE)</f>
        <v>pics\\Sapota_2.jpg</v>
      </c>
      <c r="N123">
        <f>VLOOKUP(J123,total_visual_stym!$A$1:$D$129,4,FALSE)</f>
        <v>213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138</v>
      </c>
      <c r="Z123" t="str">
        <f>IF(G123="экспл",VLOOKUP(J123,quest_экспл!$A$1:$N$129,12,FALSE),IF(G123="импл_",0,0))</f>
        <v>sound\\On_nadrezan.wav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2227</v>
      </c>
      <c r="AD123" t="str">
        <f t="shared" ca="1" si="36"/>
        <v>pics\\dis39.jpg</v>
      </c>
      <c r="AE123" s="22" t="str">
        <f t="array" aca="1" ref="AE123" ca="1">IF(G123="экспл",INDEX(total_visual_stym!$C$146:$C$209,(RANK(total_visual_stym!E203,total_visual_stym!$E$146:$E$209))),0)</f>
        <v>pics\\dis39.jpg</v>
      </c>
      <c r="AF123" s="22" t="str">
        <f t="shared" si="37"/>
        <v/>
      </c>
      <c r="AI123" t="s">
        <v>125</v>
      </c>
      <c r="AO123">
        <f t="shared" ca="1" si="32"/>
        <v>0.57238593736757382</v>
      </c>
      <c r="AP123" t="str">
        <f t="shared" ca="1" si="33"/>
        <v>pics\\Kokos_2.jpg</v>
      </c>
      <c r="AR123" t="str">
        <f t="shared" si="41"/>
        <v/>
      </c>
      <c r="AS123" t="str">
        <f t="shared" si="39"/>
        <v/>
      </c>
      <c r="AT123">
        <f t="shared" ca="1" si="28"/>
        <v>0.58829116582022711</v>
      </c>
      <c r="AU123" t="s">
        <v>697</v>
      </c>
      <c r="AV123" t="str">
        <f t="shared" ca="1" si="29"/>
        <v>sound\\Noviy_plod.wav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_Он_надрезан?</v>
      </c>
      <c r="BA123" t="e">
        <f>VLOOKUP(Q123,audio_list_stym!$B$2:$BQ$299,68,FALSE)</f>
        <v>#N/A</v>
      </c>
      <c r="BB123" t="str">
        <f t="shared" si="30"/>
        <v>Посмотрите,_вот_XXXXX._Он_надрезан?</v>
      </c>
      <c r="BD123" cm="1">
        <f t="array" aca="1" ref="BD123" ca="1">INDEX($L$122:$L$129,(RANK(AT3,$AT$2:$AT$9)))</f>
        <v>2130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VLOOKUP(B124,audio_list_stym!$A$3:$BP$18,49,FALSE)</f>
        <v>17</v>
      </c>
      <c r="F124" t="str">
        <f>VLOOKUP(E124,metki!$A$2:$B$9,2,FALSE)</f>
        <v>экспл_новые_без_названия</v>
      </c>
      <c r="G124" t="str">
        <f t="shared" si="25"/>
        <v>экспл</v>
      </c>
      <c r="H124" t="str">
        <f>VLOOKUP(B124,audio_list_stym!$A$3:$AJ$18,17,FALSE)</f>
        <v>Sapota</v>
      </c>
      <c r="I124" t="s">
        <v>690</v>
      </c>
      <c r="J124" t="str">
        <f t="shared" si="26"/>
        <v>Sapota_3</v>
      </c>
      <c r="L124">
        <f>VLOOKUP(J124,total_visual_stym!$A$2:$D$129,2,FALSE)</f>
        <v>2131</v>
      </c>
      <c r="M124" t="str">
        <f>VLOOKUP(J124,total_visual_stym!$A$2:$D$129,3,FALSE)</f>
        <v>pics\\Sapota_3.jpg</v>
      </c>
      <c r="N124">
        <f>VLOOKUP(J124,total_visual_stym!$A$1:$D$129,4,FALSE)</f>
        <v>213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139</v>
      </c>
      <c r="Z124" t="str">
        <f>IF(G124="экспл",VLOOKUP(J124,quest_экспл!$A$1:$N$129,12,FALSE),IF(G124="импл_",0,0))</f>
        <v>sound\\On_perekruchen.wav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2172</v>
      </c>
      <c r="AD124" t="str">
        <f t="shared" ca="1" si="36"/>
        <v>pics\\dis23.jpg</v>
      </c>
      <c r="AE124" s="22" t="str">
        <f t="array" aca="1" ref="AE124" ca="1">IF(G124="экспл",INDEX(total_visual_stym!$C$146:$C$209,(RANK(total_visual_stym!E204,total_visual_stym!$E$146:$E$209))),0)</f>
        <v>pics\\dis23.jpg</v>
      </c>
      <c r="AF124" s="22" t="str">
        <f t="shared" si="37"/>
        <v/>
      </c>
      <c r="AI124" t="s">
        <v>126</v>
      </c>
      <c r="AO124">
        <f t="shared" ca="1" si="32"/>
        <v>0.40319845692236256</v>
      </c>
      <c r="AP124" t="str">
        <f t="shared" ca="1" si="33"/>
        <v>pics\\Limon_7.jpg</v>
      </c>
      <c r="AR124" t="str">
        <f t="shared" si="41"/>
        <v/>
      </c>
      <c r="AS124" t="str">
        <f t="shared" si="39"/>
        <v/>
      </c>
      <c r="AT124">
        <f t="shared" ca="1" si="28"/>
        <v>0.219800943652953</v>
      </c>
      <c r="AU124" t="s">
        <v>697</v>
      </c>
      <c r="AV124" t="str">
        <f t="shared" ca="1" si="29"/>
        <v>sound\\Redkiy_plod.wav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_Он_перекручен?</v>
      </c>
      <c r="BA124" t="e">
        <f>VLOOKUP(Q124,audio_list_stym!$B$2:$BQ$299,68,FALSE)</f>
        <v>#N/A</v>
      </c>
      <c r="BB124" t="str">
        <f t="shared" si="30"/>
        <v>Вот_XXXXX._Он_перекручен?</v>
      </c>
      <c r="BD124" cm="1">
        <f t="array" aca="1" ref="BD124" ca="1">INDEX($L$122:$L$129,(RANK(AT4,$AT$2:$AT$9)))</f>
        <v>2134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VLOOKUP(B125,audio_list_stym!$A$3:$BP$18,49,FALSE)</f>
        <v>17</v>
      </c>
      <c r="F125" t="str">
        <f>VLOOKUP(E125,metki!$A$2:$B$9,2,FALSE)</f>
        <v>экспл_новые_без_названия</v>
      </c>
      <c r="G125" t="str">
        <f t="shared" si="25"/>
        <v>экспл</v>
      </c>
      <c r="H125" t="str">
        <f>VLOOKUP(B125,audio_list_stym!$A$3:$AJ$18,17,FALSE)</f>
        <v>Sapota</v>
      </c>
      <c r="I125" t="s">
        <v>691</v>
      </c>
      <c r="J125" t="str">
        <f t="shared" si="26"/>
        <v>Sapota_4</v>
      </c>
      <c r="L125">
        <f>VLOOKUP(J125,total_visual_stym!$A$2:$D$129,2,FALSE)</f>
        <v>2132</v>
      </c>
      <c r="M125" t="str">
        <f>VLOOKUP(J125,total_visual_stym!$A$2:$D$129,3,FALSE)</f>
        <v>pics\\Sapota_4.jpg</v>
      </c>
      <c r="N125">
        <f>VLOOKUP(J125,total_visual_stym!$A$1:$D$129,4,FALSE)</f>
        <v>213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140</v>
      </c>
      <c r="Z125" t="str">
        <f>IF(G125="экспл",VLOOKUP(J125,quest_экспл!$A$1:$N$129,12,FALSE),IF(G125="импл_",0,0))</f>
        <v>sound\\Sorvan_li_on.wav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2224</v>
      </c>
      <c r="AD125" t="str">
        <f t="shared" ca="1" si="36"/>
        <v>pics\\dis29.jpg</v>
      </c>
      <c r="AE125" s="22" t="str">
        <f t="array" aca="1" ref="AE125" ca="1">IF(G125="экспл",INDEX(total_visual_stym!$C$146:$C$209,(RANK(total_visual_stym!E205,total_visual_stym!$E$146:$E$209))),0)</f>
        <v>pics\\dis29.jpg</v>
      </c>
      <c r="AF125" s="22" t="str">
        <f t="shared" si="37"/>
        <v/>
      </c>
      <c r="AI125" t="s">
        <v>127</v>
      </c>
      <c r="AO125">
        <f t="shared" ca="1" si="32"/>
        <v>0.59000900302929449</v>
      </c>
      <c r="AP125" t="str">
        <f t="shared" ca="1" si="33"/>
        <v>pics\\Kokos_1.jpg</v>
      </c>
      <c r="AR125" t="str">
        <f t="shared" si="41"/>
        <v/>
      </c>
      <c r="AS125" t="str">
        <f t="shared" si="39"/>
        <v/>
      </c>
      <c r="AT125">
        <f t="shared" ca="1" si="28"/>
        <v>0.11489864446626818</v>
      </c>
      <c r="AU125" t="s">
        <v>697</v>
      </c>
      <c r="AV125" t="str">
        <f t="shared" ca="1" si="29"/>
        <v>sound\\Redkiy_plod.wav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_Сорван_ли_он?</v>
      </c>
      <c r="BA125" t="e">
        <f>VLOOKUP(Q125,audio_list_stym!$B$2:$BQ$299,68,FALSE)</f>
        <v>#N/A</v>
      </c>
      <c r="BB125" t="str">
        <f t="shared" si="30"/>
        <v>Это_XXXXX._Сорван_ли_он?</v>
      </c>
      <c r="BD125" cm="1">
        <f t="array" aca="1" ref="BD125" ca="1">INDEX($L$122:$L$129,(RANK(AT5,$AT$2:$AT$9)))</f>
        <v>2136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VLOOKUP(B126,audio_list_stym!$A$3:$BP$18,49,FALSE)</f>
        <v>17</v>
      </c>
      <c r="F126" t="str">
        <f>VLOOKUP(E126,metki!$A$2:$B$9,2,FALSE)</f>
        <v>экспл_новые_без_названия</v>
      </c>
      <c r="G126" t="str">
        <f t="shared" si="25"/>
        <v>экспл</v>
      </c>
      <c r="H126" t="str">
        <f>VLOOKUP(B126,audio_list_stym!$A$3:$AJ$18,17,FALSE)</f>
        <v>Sapota</v>
      </c>
      <c r="I126" t="s">
        <v>692</v>
      </c>
      <c r="J126" t="str">
        <f t="shared" si="26"/>
        <v>Sapota_5</v>
      </c>
      <c r="L126">
        <f>VLOOKUP(J126,total_visual_stym!$A$2:$D$129,2,FALSE)</f>
        <v>2133</v>
      </c>
      <c r="M126" t="str">
        <f>VLOOKUP(J126,total_visual_stym!$A$2:$D$129,3,FALSE)</f>
        <v>pics\\Sapota_5.jpg</v>
      </c>
      <c r="N126">
        <f>VLOOKUP(J126,total_visual_stym!$A$1:$D$129,4,FALSE)</f>
        <v>213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141</v>
      </c>
      <c r="Z126" t="str">
        <f>IF(G126="экспл",VLOOKUP(J126,quest_экспл!$A$1:$N$129,12,FALSE),IF(G126="импл_",0,0))</f>
        <v>sound\\Spressovan_li_on.wav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2231</v>
      </c>
      <c r="AD126" t="str">
        <f t="shared" ca="1" si="36"/>
        <v>pics\\dis12.jpg</v>
      </c>
      <c r="AE126" s="22" t="str">
        <f t="array" aca="1" ref="AE126" ca="1">IF(G126="экспл",INDEX(total_visual_stym!$C$146:$C$209,(RANK(total_visual_stym!E206,total_visual_stym!$E$146:$E$209))),0)</f>
        <v>pics\\dis12.jpg</v>
      </c>
      <c r="AF126" s="22" t="str">
        <f t="shared" si="37"/>
        <v/>
      </c>
      <c r="AI126" t="s">
        <v>128</v>
      </c>
      <c r="AO126">
        <f t="shared" ca="1" si="32"/>
        <v>0.72109204348423572</v>
      </c>
      <c r="AP126" t="str">
        <f t="shared" ca="1" si="33"/>
        <v>pics\\Goroh_4.jpg</v>
      </c>
      <c r="AR126" t="str">
        <f t="shared" si="41"/>
        <v/>
      </c>
      <c r="AS126" t="str">
        <f t="shared" si="39"/>
        <v/>
      </c>
      <c r="AT126">
        <f t="shared" ca="1" si="28"/>
        <v>0.96582659367773216</v>
      </c>
      <c r="AU126" t="s">
        <v>697</v>
      </c>
      <c r="AV126" t="str">
        <f t="shared" ca="1" si="29"/>
        <v>sound\\Noviy_plod.wav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_Спрессован_ли_он?</v>
      </c>
      <c r="BA126" t="e">
        <f>VLOOKUP(Q126,audio_list_stym!$B$2:$BQ$299,68,FALSE)</f>
        <v>#N/A</v>
      </c>
      <c r="BB126" t="str">
        <f t="shared" si="30"/>
        <v>На_картинке_XXXXX._Спрессован_ли_он?</v>
      </c>
      <c r="BD126" cm="1">
        <f t="array" aca="1" ref="BD126" ca="1">INDEX($L$122:$L$129,(RANK(AT6,$AT$2:$AT$9)))</f>
        <v>2135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VLOOKUP(B127,audio_list_stym!$A$3:$BP$18,49,FALSE)</f>
        <v>17</v>
      </c>
      <c r="F127" t="str">
        <f>VLOOKUP(E127,metki!$A$2:$B$9,2,FALSE)</f>
        <v>экспл_новые_без_названия</v>
      </c>
      <c r="G127" t="str">
        <f t="shared" si="25"/>
        <v>экспл</v>
      </c>
      <c r="H127" t="str">
        <f>VLOOKUP(B127,audio_list_stym!$A$3:$AJ$18,17,FALSE)</f>
        <v>Sapota</v>
      </c>
      <c r="I127" t="s">
        <v>693</v>
      </c>
      <c r="J127" t="str">
        <f t="shared" si="26"/>
        <v>Sapota_6</v>
      </c>
      <c r="L127">
        <f>VLOOKUP(J127,total_visual_stym!$A$2:$D$129,2,FALSE)</f>
        <v>2134</v>
      </c>
      <c r="M127" t="str">
        <f>VLOOKUP(J127,total_visual_stym!$A$2:$D$129,3,FALSE)</f>
        <v>pics\\Sapota_6.jpg</v>
      </c>
      <c r="N127">
        <f>VLOOKUP(J127,total_visual_stym!$A$1:$D$129,4,FALSE)</f>
        <v>213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142</v>
      </c>
      <c r="Z127" t="str">
        <f>IF(G127="экспл",VLOOKUP(J127,quest_экспл!$A$1:$N$129,12,FALSE),IF(G127="импл_",0,0))</f>
        <v>sound\\Zheltiy_li_on.wav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2169</v>
      </c>
      <c r="AD127" t="str">
        <f t="shared" ca="1" si="36"/>
        <v>pics\\dis6.jpg</v>
      </c>
      <c r="AE127" s="22" t="str">
        <f t="array" aca="1" ref="AE127" ca="1">IF(G127="экспл",INDEX(total_visual_stym!$C$146:$C$209,(RANK(total_visual_stym!E207,total_visual_stym!$E$146:$E$209))),0)</f>
        <v>pics\\dis6.jpg</v>
      </c>
      <c r="AF127" s="22" t="str">
        <f t="shared" si="37"/>
        <v/>
      </c>
      <c r="AI127" t="s">
        <v>129</v>
      </c>
      <c r="AO127">
        <f t="shared" ca="1" si="32"/>
        <v>0.8110235628286222</v>
      </c>
      <c r="AP127" t="str">
        <f t="shared" ca="1" si="33"/>
        <v>pics\\Finik_2.jpg</v>
      </c>
      <c r="AR127" t="str">
        <f t="shared" si="41"/>
        <v/>
      </c>
      <c r="AS127" t="str">
        <f t="shared" si="39"/>
        <v/>
      </c>
      <c r="AT127">
        <f t="shared" ca="1" si="28"/>
        <v>0.6492171898480652</v>
      </c>
      <c r="AU127" t="s">
        <v>697</v>
      </c>
      <c r="AV127" t="str">
        <f t="shared" ca="1" si="29"/>
        <v>sound\\Noviy_plod.wav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_Желтый_ли_он?</v>
      </c>
      <c r="BA127" t="e">
        <f>VLOOKUP(Q127,audio_list_stym!$B$2:$BQ$299,68,FALSE)</f>
        <v>#N/A</v>
      </c>
      <c r="BB127" t="str">
        <f t="shared" si="30"/>
        <v>На_мониторе_XXXXX._Желтый_ли_он?</v>
      </c>
      <c r="BD127" cm="1">
        <f t="array" aca="1" ref="BD127" ca="1">INDEX($L$122:$L$129,(RANK(AT7,$AT$2:$AT$9)))</f>
        <v>2129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VLOOKUP(B128,audio_list_stym!$A$3:$BP$18,49,FALSE)</f>
        <v>17</v>
      </c>
      <c r="F128" t="str">
        <f>VLOOKUP(E128,metki!$A$2:$B$9,2,FALSE)</f>
        <v>экспл_новые_без_названия</v>
      </c>
      <c r="G128" t="str">
        <f t="shared" si="25"/>
        <v>экспл</v>
      </c>
      <c r="H128" t="str">
        <f>VLOOKUP(B128,audio_list_stym!$A$3:$AJ$18,17,FALSE)</f>
        <v>Sapota</v>
      </c>
      <c r="I128" t="s">
        <v>694</v>
      </c>
      <c r="J128" t="str">
        <f t="shared" si="26"/>
        <v>Sapota_7</v>
      </c>
      <c r="L128">
        <f>VLOOKUP(J128,total_visual_stym!$A$2:$D$129,2,FALSE)</f>
        <v>2135</v>
      </c>
      <c r="M128" t="str">
        <f>VLOOKUP(J128,total_visual_stym!$A$2:$D$129,3,FALSE)</f>
        <v>pics\\Sapota_7.jpg</v>
      </c>
      <c r="N128">
        <f>VLOOKUP(J128,total_visual_stym!$A$1:$D$129,4,FALSE)</f>
        <v>213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143</v>
      </c>
      <c r="Z128" t="str">
        <f>IF(G128="экспл",VLOOKUP(J128,quest_экспл!$A$1:$N$129,12,FALSE),IF(G128="импл_",0,0))</f>
        <v>sound\\Rovniy_li_on.wav</v>
      </c>
      <c r="AA128" t="str">
        <f>IF(G128="экспл",VLOOKUP(J128,quest_экспл!$A$1:$N$129,14,FALSE),IF(G128="импл_",0,0))</f>
        <v>да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2208</v>
      </c>
      <c r="AD128" t="str">
        <f t="shared" ca="1" si="36"/>
        <v>pics\\dis45.jpg</v>
      </c>
      <c r="AE128" s="22" t="str">
        <f t="array" aca="1" ref="AE128" ca="1">IF(G128="экспл",INDEX(total_visual_stym!$C$146:$C$209,(RANK(total_visual_stym!E208,total_visual_stym!$E$146:$E$209))),0)</f>
        <v>pics\\dis45.jpg</v>
      </c>
      <c r="AF128" s="22" t="str">
        <f t="shared" si="37"/>
        <v/>
      </c>
      <c r="AI128" t="s">
        <v>130</v>
      </c>
      <c r="AO128">
        <f t="shared" ca="1" si="32"/>
        <v>0.95429823906606526</v>
      </c>
      <c r="AP128" t="str">
        <f t="shared" ca="1" si="33"/>
        <v>pics\\Banan_2.jpg</v>
      </c>
      <c r="AR128" t="str">
        <f t="shared" si="41"/>
        <v/>
      </c>
      <c r="AS128" t="str">
        <f t="shared" si="39"/>
        <v/>
      </c>
      <c r="AT128">
        <f t="shared" ca="1" si="28"/>
        <v>0.88633409868511104</v>
      </c>
      <c r="AU128" t="s">
        <v>697</v>
      </c>
      <c r="AV128" t="str">
        <f t="shared" ca="1" si="29"/>
        <v>sound\\Noviy_plod.wav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_Ровный_ли_он?</v>
      </c>
      <c r="BA128" t="e">
        <f>VLOOKUP(Q128,audio_list_stym!$B$2:$BQ$299,68,FALSE)</f>
        <v>#N/A</v>
      </c>
      <c r="BB128" t="str">
        <f t="shared" si="30"/>
        <v>Перед_Вами_XXXXX._Ровный_ли_он?</v>
      </c>
      <c r="BD128" cm="1">
        <f t="array" aca="1" ref="BD128" ca="1">INDEX($L$122:$L$129,(RANK(AT8,$AT$2:$AT$9)))</f>
        <v>2132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VLOOKUP(B129,audio_list_stym!$A$3:$BP$18,49,FALSE)</f>
        <v>17</v>
      </c>
      <c r="F129" t="str">
        <f>VLOOKUP(E129,metki!$A$2:$B$9,2,FALSE)</f>
        <v>экспл_новые_без_названия</v>
      </c>
      <c r="G129" t="str">
        <f t="shared" si="25"/>
        <v>экспл</v>
      </c>
      <c r="H129" t="str">
        <f>VLOOKUP(B129,audio_list_stym!$A$3:$AJ$18,17,FALSE)</f>
        <v>Sapota</v>
      </c>
      <c r="I129" t="s">
        <v>695</v>
      </c>
      <c r="J129" t="str">
        <f t="shared" si="26"/>
        <v>Sapota_8</v>
      </c>
      <c r="L129">
        <f>VLOOKUP(J129,total_visual_stym!$A$2:$D$129,2,FALSE)</f>
        <v>2136</v>
      </c>
      <c r="M129" t="str">
        <f>VLOOKUP(J129,total_visual_stym!$A$2:$D$129,3,FALSE)</f>
        <v>pics\\Sapota_8.jpg</v>
      </c>
      <c r="N129">
        <f>VLOOKUP(J129,total_visual_stym!$A$1:$D$129,4,FALSE)</f>
        <v>213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144</v>
      </c>
      <c r="Z129" t="str">
        <f>IF(G129="экспл",VLOOKUP(J129,quest_экспл!$A$1:$N$129,12,FALSE),IF(G129="импл_",0,0))</f>
        <v>sound\\On_imeet_shipi.wav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2223</v>
      </c>
      <c r="AD129" t="str">
        <f t="shared" ca="1" si="36"/>
        <v>pics\\dis15.jpg</v>
      </c>
      <c r="AE129" s="22" t="str">
        <f t="array" aca="1" ref="AE129" ca="1">IF(G129="экспл",INDEX(total_visual_stym!$C$146:$C$209,(RANK(total_visual_stym!E209,total_visual_stym!$E$146:$E$209))),0)</f>
        <v>pics\\dis15.jpg</v>
      </c>
      <c r="AF129" s="22" t="str">
        <f t="shared" si="37"/>
        <v/>
      </c>
      <c r="AI129" t="s">
        <v>131</v>
      </c>
      <c r="AO129">
        <f t="shared" ca="1" si="32"/>
        <v>0.74323002145253614</v>
      </c>
      <c r="AP129" t="str">
        <f t="shared" ca="1" si="33"/>
        <v>pics\\Goroh_1.jpg</v>
      </c>
      <c r="AR129" t="str">
        <f t="shared" si="41"/>
        <v/>
      </c>
      <c r="AS129" t="str">
        <f t="shared" si="39"/>
        <v/>
      </c>
      <c r="AT129">
        <f t="shared" ca="1" si="28"/>
        <v>1.1249691928800432E-2</v>
      </c>
      <c r="AU129" t="s">
        <v>697</v>
      </c>
      <c r="AV129" t="str">
        <f t="shared" ca="1" si="29"/>
        <v>sound\\Redkiy_plod.wav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_Он_имеет_шипы?</v>
      </c>
      <c r="BA129" t="e">
        <f>VLOOKUP(Q129,audio_list_stym!$B$2:$BQ$299,68,FALSE)</f>
        <v>#N/A</v>
      </c>
      <c r="BB129" t="str">
        <f t="shared" si="30"/>
        <v>Вы_видите_XXXXX._Он_имеет_шипы?</v>
      </c>
      <c r="BD129" cm="1">
        <f t="array" aca="1" ref="BD129" ca="1">INDEX($L$122:$L$129,(RANK(AT9,$AT$2:$AT$9)))</f>
        <v>2131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D00-000000000000}"/>
  <pageMargins left="0.7" right="0.7" top="0.75" bottom="0.75" header="0.3" footer="0.3"/>
  <pageSetup paperSize="9" orientation="portrait" horizontalDpi="4294967293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H161"/>
  <sheetViews>
    <sheetView topLeftCell="AV1" zoomScale="57" zoomScaleNormal="57" zoomScaleSheetLayoutView="40" workbookViewId="0">
      <selection activeCell="BC1" sqref="BC1:BH1048576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VLOOKUP(B2,audio_list_stym!$A$3:$BP$18,50,FALSE)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VLOOKUP(B2,audio_list_stym!$A$3:$AJ$18,18,FALSE)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pics\\dis41.jpg</v>
      </c>
      <c r="AF2" s="22" t="str">
        <f t="shared" ref="AF2:AF1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0.50764204149866476</v>
      </c>
      <c r="AP2" t="str">
        <f ca="1">INDEX($AM$2:$AM$25,(RANK(AO2,$AO$2:$AO$25)))</f>
        <v>pics\\Finik_8.jpg</v>
      </c>
      <c r="AQ2" t="str">
        <f ca="1">INDEX($AN$2:$AN$25,(RANK(AO2,$AO$2:$AO$25)))</f>
        <v>pics\\Peper_8.jpg</v>
      </c>
      <c r="AT2">
        <f t="shared" ref="AT2:AT65" ca="1" si="7">RAND()</f>
        <v>0.48112005403837976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На_экране_ТОМАТ._Целый_ли_он?</v>
      </c>
      <c r="BC2">
        <f>A2</f>
        <v>1201</v>
      </c>
      <c r="BD2" cm="1">
        <f t="array" aca="1" ref="BD2" ca="1">INDEX($L$2:$L$9,(RANK(AT2,$AT$2:$AT$9)))</f>
        <v>2062</v>
      </c>
      <c r="BE2" cm="1">
        <f t="array" aca="1" ref="BE2" ca="1">INDEX(BD10:BD25,(RANK(AT2,$AT$2:$AT$16)))</f>
        <v>2028</v>
      </c>
      <c r="BF2" cm="1">
        <f t="array" aca="1" ref="BF2" ca="1">INDEX(BD26:BD49,(RANK(AT2,$AT$2:$AT$16)))</f>
        <v>2044</v>
      </c>
      <c r="BG2" cm="1">
        <f t="array" aca="1" ref="BG2" ca="1">INDEX(BD50:BD65,(RANK(AT2,$AT$2:$AT$16)))</f>
        <v>2020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VLOOKUP(B3,audio_list_stym!$A$3:$BP$18,50,FALSE)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VLOOKUP(B3,audio_list_stym!$A$3:$AJ$18,18,FALSE)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2181</v>
      </c>
      <c r="AD3" t="str">
        <f t="shared" ref="AD3:AD66" ca="1" si="10">IF(ISTEXT(AE3),AE3,IF(ISTEXT(AF3),AF3,""))</f>
        <v>pics\\dis24.jpg</v>
      </c>
      <c r="AE3" s="22" t="str">
        <f t="array" aca="1" ref="AE3" ca="1">IF(G3="экспл",INDEX(total_visual_stym!$C$146:$C$209,(RANK(total_visual_stym!E147,total_visual_stym!$E$146:$E$209))),0)</f>
        <v>pics\\dis24.jpg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0.64591795854185008</v>
      </c>
      <c r="AP3" t="str">
        <f t="shared" ref="AP3:AP25" ca="1" si="12">INDEX($AM$2:$AM$25,(RANK(AO3,$AO$2:$AO$25)))</f>
        <v>pics\\Finik_6.jpg</v>
      </c>
      <c r="AQ3" t="str">
        <f t="shared" ref="AQ3:AQ25" ca="1" si="13">INDEX($AN$2:$AN$25,(RANK(AO3,$AO$2:$AO$25)))</f>
        <v>pics\\Peper_6.jpg</v>
      </c>
      <c r="AT3">
        <f t="shared" ca="1" si="7"/>
        <v>0.52106608159852852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Посмотрите,_вот_ТОМАТ._Мясистый_ли_он?</v>
      </c>
      <c r="BD3" cm="1">
        <f t="array" aca="1" ref="BD3" ca="1">INDEX($L$2:$L$9,(RANK(AT3,$AT$2:$AT$9)))</f>
        <v>2060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VLOOKUP(B4,audio_list_stym!$A$3:$BP$18,50,FALSE)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VLOOKUP(B4,audio_list_stym!$A$3:$AJ$18,18,FALSE)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2171</v>
      </c>
      <c r="AD4" t="str">
        <f t="shared" ca="1" si="10"/>
        <v>pics\\dis22.jpg</v>
      </c>
      <c r="AE4" s="22" t="str">
        <f t="array" aca="1" ref="AE4" ca="1">IF(G4="экспл",INDEX(total_visual_stym!$C$146:$C$209,(RANK(total_visual_stym!E148,total_visual_stym!$E$146:$E$209))),0)</f>
        <v>pics\\dis22.jpg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0.85692894974054845</v>
      </c>
      <c r="AP4" t="str">
        <f t="shared" ca="1" si="12"/>
        <v>pics\\Kokos_6.jpg</v>
      </c>
      <c r="AQ4" t="str">
        <f t="shared" ca="1" si="13"/>
        <v>pics\\Tomat_6.jpg</v>
      </c>
      <c r="AT4">
        <f t="shared" ca="1" si="7"/>
        <v>0.55044434634401895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Вот_ТОМАТ._Горький_ли_он?</v>
      </c>
      <c r="BD4" cm="1">
        <f t="array" aca="1" ref="BD4" ca="1">INDEX($L$2:$L$9,(RANK(AT4,$AT$2:$AT$9)))</f>
        <v>2059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VLOOKUP(B5,audio_list_stym!$A$3:$BP$18,50,FALSE)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VLOOKUP(B5,audio_list_stym!$A$3:$AJ$18,18,FALSE)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2184</v>
      </c>
      <c r="AD5" t="str">
        <f t="shared" ca="1" si="10"/>
        <v>pics\\dis19.jpg</v>
      </c>
      <c r="AE5" s="22" t="str">
        <f t="array" aca="1" ref="AE5" ca="1">IF(G5="экспл",INDEX(total_visual_stym!$C$146:$C$209,(RANK(total_visual_stym!E149,total_visual_stym!$E$146:$E$209))),0)</f>
        <v>pics\\dis19.jpg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0.86131415504865627</v>
      </c>
      <c r="AP5" t="str">
        <f t="shared" ca="1" si="12"/>
        <v>pics\\Kokos_5.jpg</v>
      </c>
      <c r="AQ5" t="str">
        <f t="shared" ca="1" si="13"/>
        <v>pics\\Tomat_5.jpg</v>
      </c>
      <c r="AT5">
        <f t="shared" ca="1" si="7"/>
        <v>0.50858361280855202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Это_ТОМАТ._Он_яркий?</v>
      </c>
      <c r="BD5" cm="1">
        <f t="array" aca="1" ref="BD5" ca="1">INDEX($L$2:$L$9,(RANK(AT5,$AT$2:$AT$9)))</f>
        <v>2061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VLOOKUP(B6,audio_list_stym!$A$3:$BP$18,50,FALSE)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VLOOKUP(B6,audio_list_stym!$A$3:$AJ$18,18,FALSE)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2183</v>
      </c>
      <c r="AD6" t="str">
        <f t="shared" ca="1" si="10"/>
        <v>pics\\dis18.jpg</v>
      </c>
      <c r="AE6" s="22" t="str">
        <f t="array" aca="1" ref="AE6" ca="1">IF(G6="экспл",INDEX(total_visual_stym!$C$146:$C$209,(RANK(total_visual_stym!E150,total_visual_stym!$E$146:$E$209))),0)</f>
        <v>pics\\dis18.jpg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0.9157137402981449</v>
      </c>
      <c r="AP6" t="str">
        <f t="shared" ca="1" si="12"/>
        <v>pics\\Kokos_2.jpg</v>
      </c>
      <c r="AQ6" t="str">
        <f t="shared" ca="1" si="13"/>
        <v>pics\\Tomat_2.jpg</v>
      </c>
      <c r="AT6">
        <f t="shared" ca="1" si="7"/>
        <v>0.83783176709304386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На_картинке_ТОМАТ._Он_острый?</v>
      </c>
      <c r="BD6" cm="1">
        <f t="array" aca="1" ref="BD6" ca="1">INDEX($L$2:$L$9,(RANK(AT6,$AT$2:$AT$9)))</f>
        <v>2057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VLOOKUP(B7,audio_list_stym!$A$3:$BP$18,50,FALSE)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VLOOKUP(B7,audio_list_stym!$A$3:$AJ$18,18,FALSE)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2173</v>
      </c>
      <c r="AD7" t="str">
        <f t="shared" ca="1" si="10"/>
        <v>pics\\dis37.jpg</v>
      </c>
      <c r="AE7" s="22" t="str">
        <f t="array" aca="1" ref="AE7" ca="1">IF(G7="экспл",INDEX(total_visual_stym!$C$146:$C$209,(RANK(total_visual_stym!E151,total_visual_stym!$E$146:$E$209))),0)</f>
        <v>pics\\dis37.jpg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0.81758160005518477</v>
      </c>
      <c r="AP7" t="str">
        <f t="shared" ca="1" si="12"/>
        <v>pics\\Finik_3.jpg</v>
      </c>
      <c r="AQ7" t="str">
        <f t="shared" ca="1" si="13"/>
        <v>pics\\Peper_3.jpg</v>
      </c>
      <c r="AT7">
        <f t="shared" ca="1" si="7"/>
        <v>0.26424013981787409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На_мониторе_ТОМАТ._Он_спелый?</v>
      </c>
      <c r="BD7" cm="1">
        <f t="array" aca="1" ref="BD7" ca="1">INDEX($L$2:$L$9,(RANK(AT7,$AT$2:$AT$9)))</f>
        <v>2064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VLOOKUP(B8,audio_list_stym!$A$3:$BP$18,50,FALSE)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VLOOKUP(B8,audio_list_stym!$A$3:$AJ$18,18,FALSE)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2225</v>
      </c>
      <c r="AD8" t="str">
        <f t="shared" ca="1" si="10"/>
        <v>pics\\dis9.jpg</v>
      </c>
      <c r="AE8" s="22" t="str">
        <f t="array" aca="1" ref="AE8" ca="1">IF(G8="экспл",INDEX(total_visual_stym!$C$146:$C$209,(RANK(total_visual_stym!E152,total_visual_stym!$E$146:$E$209))),0)</f>
        <v>pics\\dis9.jpg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0.11941767876100373</v>
      </c>
      <c r="AP8" t="str">
        <f t="shared" ca="1" si="12"/>
        <v>pics\\Injir_6.jpg</v>
      </c>
      <c r="AQ8" t="str">
        <f t="shared" ca="1" si="13"/>
        <v>pics\\Tikva_6.jpg</v>
      </c>
      <c r="AT8">
        <f t="shared" ca="1" si="7"/>
        <v>0.69325687015550108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Перед_Вами_ТОМАТ._Он_серый?</v>
      </c>
      <c r="BD8" cm="1">
        <f t="array" aca="1" ref="BD8" ca="1">INDEX($L$2:$L$9,(RANK(AT8,$AT$2:$AT$9)))</f>
        <v>2058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VLOOKUP(B9,audio_list_stym!$A$3:$BP$18,50,FALSE)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VLOOKUP(B9,audio_list_stym!$A$3:$AJ$18,18,FALSE)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2194</v>
      </c>
      <c r="AD9" t="str">
        <f t="shared" ca="1" si="10"/>
        <v>pics\\dis55.jpg</v>
      </c>
      <c r="AE9" s="22" t="str">
        <f t="array" aca="1" ref="AE9" ca="1">IF(G9="экспл",INDEX(total_visual_stym!$C$146:$C$209,(RANK(total_visual_stym!E153,total_visual_stym!$E$146:$E$209))),0)</f>
        <v>pics\\dis55.jpg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0.87495396804689463</v>
      </c>
      <c r="AP9" t="str">
        <f t="shared" ca="1" si="12"/>
        <v>pics\\Kokos_3.jpg</v>
      </c>
      <c r="AQ9" t="str">
        <f t="shared" ca="1" si="13"/>
        <v>pics\\Tomat_3.jpg</v>
      </c>
      <c r="AT9">
        <f t="shared" ca="1" si="7"/>
        <v>0.32003029305307784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Вы_видите_ТОМАТ._Вязкий_ли_он?</v>
      </c>
      <c r="BD9" cm="1">
        <f t="array" aca="1" ref="BD9" ca="1">INDEX($L$2:$L$9,(RANK(AT9,$AT$2:$AT$9)))</f>
        <v>2063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VLOOKUP(B10,audio_list_stym!$A$3:$BP$18,50,FALSE)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VLOOKUP(B10,audio_list_stym!$A$3:$AJ$18,18,FALSE)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2060</v>
      </c>
      <c r="AD10" t="str">
        <f t="shared" ca="1" si="10"/>
        <v>pics\\Tomat_4.jpg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pics\\Tomat_4.jpg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0.87468365661373737</v>
      </c>
      <c r="AP10" t="str">
        <f t="shared" ca="1" si="12"/>
        <v>pics\\Kokos_4.jpg</v>
      </c>
      <c r="AQ10" t="str">
        <f t="shared" ca="1" si="13"/>
        <v>pics\\Tomat_4.jpg</v>
      </c>
      <c r="AS10" t="str">
        <f t="shared" ref="AS10:AS17" ca="1" si="15">IF(AH10="sound\\Tropic",AQ10,"")</f>
        <v>pics\\Tomat_4.jpg</v>
      </c>
      <c r="AT10">
        <f t="shared" ca="1" si="7"/>
        <v>0.61263850782799922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_Старый_ли_XXXXX?</v>
      </c>
      <c r="BC10">
        <f>A10</f>
        <v>1202</v>
      </c>
      <c r="BD10" cm="1">
        <f t="array" aca="1" ref="BD10" ca="1">INDEX($L$10:$L$17,(RANK(AT2,$AT$2:$AT$9)))</f>
        <v>2038</v>
      </c>
      <c r="BE10" cm="1">
        <f t="array" aca="1" ref="BE10" ca="1">INDEX(BD2:BD9,(RANK(AT3,$AT$2:$AT$9)))</f>
        <v>2061</v>
      </c>
      <c r="BF10" cm="1">
        <f t="array" aca="1" ref="BF10" ca="1">INDEX(BD18:BD33,(RANK(AT3,$AT$2:$AT$16)))</f>
        <v>2031</v>
      </c>
      <c r="BG10" cm="1">
        <f t="array" aca="1" ref="BG10" ca="1">INDEX(BD34:BD65,(RANK(AT3,$AT$2:$AT$16)))</f>
        <v>2047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VLOOKUP(B11,audio_list_stym!$A$3:$BP$18,50,FALSE)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VLOOKUP(B11,audio_list_stym!$A$3:$AJ$18,18,FALSE)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2047</v>
      </c>
      <c r="AD11" t="str">
        <f t="shared" ca="1" si="10"/>
        <v>pics\\Peper_7.jpg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pics\\Peper_7.jpg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5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0.61158731347413364</v>
      </c>
      <c r="AP11" t="str">
        <f t="shared" ca="1" si="12"/>
        <v>pics\\Finik_7.jpg</v>
      </c>
      <c r="AQ11" t="str">
        <f t="shared" ca="1" si="13"/>
        <v>pics\\Peper_7.jpg</v>
      </c>
      <c r="AS11" t="str">
        <f t="shared" ca="1" si="15"/>
        <v>pics\\Peper_7.jpg</v>
      </c>
      <c r="AT11">
        <f t="shared" ca="1" si="7"/>
        <v>0.20870847026601591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_Фиолетовый_ли_XXXXX?</v>
      </c>
      <c r="BD11" cm="1">
        <f t="array" aca="1" ref="BD11" ca="1">INDEX($L$10:$L$17,(RANK(AT3,$AT$2:$AT$9)))</f>
        <v>2036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VLOOKUP(B12,audio_list_stym!$A$3:$BP$18,50,FALSE)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VLOOKUP(B12,audio_list_stym!$A$3:$AJ$18,18,FALSE)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2045</v>
      </c>
      <c r="AD12" t="str">
        <f t="shared" ca="1" si="10"/>
        <v>pics\\Peper_5.jpg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pics\\Peper_5.jpg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5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0.69896731137893875</v>
      </c>
      <c r="AP12" t="str">
        <f t="shared" ca="1" si="12"/>
        <v>pics\\Finik_5.jpg</v>
      </c>
      <c r="AQ12" t="str">
        <f t="shared" ca="1" si="13"/>
        <v>pics\\Peper_5.jpg</v>
      </c>
      <c r="AS12" t="str">
        <f t="shared" ca="1" si="15"/>
        <v>pics\\Peper_5.jpg</v>
      </c>
      <c r="AT12">
        <f t="shared" ca="1" si="7"/>
        <v>0.89796340350064197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_С_цедрой_ли_XXXXX?</v>
      </c>
      <c r="BD12" cm="1">
        <f t="array" aca="1" ref="BD12" ca="1">INDEX($L$10:$L$17,(RANK(AT4,$AT$2:$AT$9)))</f>
        <v>2035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VLOOKUP(B13,audio_list_stym!$A$3:$BP$18,50,FALSE)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VLOOKUP(B13,audio_list_stym!$A$3:$AJ$18,18,FALSE)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2044</v>
      </c>
      <c r="AD13" t="str">
        <f t="shared" ca="1" si="10"/>
        <v>pics\\Peper_4.jpg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pics\\Peper_4.jpg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5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0.76478582910698212</v>
      </c>
      <c r="AP13" t="str">
        <f t="shared" ca="1" si="12"/>
        <v>pics\\Finik_4.jpg</v>
      </c>
      <c r="AQ13" t="str">
        <f t="shared" ca="1" si="13"/>
        <v>pics\\Peper_4.jpg</v>
      </c>
      <c r="AS13" t="str">
        <f t="shared" ca="1" si="15"/>
        <v>pics\\Peper_4.jpg</v>
      </c>
      <c r="AT13">
        <f t="shared" ca="1" si="7"/>
        <v>3.0929300460977194E-2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_Кислый_ли_XXXXX?</v>
      </c>
      <c r="BD13" cm="1">
        <f t="array" aca="1" ref="BD13" ca="1">INDEX($L$10:$L$17,(RANK(AT5,$AT$2:$AT$9)))</f>
        <v>2037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VLOOKUP(B14,audio_list_stym!$A$3:$BP$18,50,FALSE)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VLOOKUP(B14,audio_list_stym!$A$3:$AJ$18,18,FALSE)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2161</v>
      </c>
      <c r="AD14" t="str">
        <f t="shared" ca="1" si="10"/>
        <v>pics\\Tikva_1.jpg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pics\\Tikva_1.jpg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5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0.42079186424546056</v>
      </c>
      <c r="AP14" t="str">
        <f t="shared" ca="1" si="12"/>
        <v>pics\\Injir_1.jpg</v>
      </c>
      <c r="AQ14" t="str">
        <f t="shared" ca="1" si="13"/>
        <v>pics\\Tikva_1.jpg</v>
      </c>
      <c r="AS14" t="str">
        <f t="shared" ca="1" si="15"/>
        <v>pics\\Tikva_1.jpg</v>
      </c>
      <c r="AT14">
        <f t="shared" ca="1" si="7"/>
        <v>0.8581947572588785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_Сочный_ли_XXXXX?</v>
      </c>
      <c r="BD14" cm="1">
        <f t="array" aca="1" ref="BD14" ca="1">INDEX($L$10:$L$17,(RANK(AT6,$AT$2:$AT$9)))</f>
        <v>2033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VLOOKUP(B15,audio_list_stym!$A$3:$BP$18,50,FALSE)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VLOOKUP(B15,audio_list_stym!$A$3:$AJ$18,18,FALSE)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2165</v>
      </c>
      <c r="AD15" t="str">
        <f t="shared" ca="1" si="10"/>
        <v>pics\\Tikva_5.jpg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pics\\Tikva_5.jpg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5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0.16355301117104293</v>
      </c>
      <c r="AP15" t="str">
        <f t="shared" ca="1" si="12"/>
        <v>pics\\Injir_5.jpg</v>
      </c>
      <c r="AQ15" t="str">
        <f t="shared" ca="1" si="13"/>
        <v>pics\\Tikva_5.jpg</v>
      </c>
      <c r="AS15" t="str">
        <f t="shared" ca="1" si="15"/>
        <v>pics\\Tikva_5.jpg</v>
      </c>
      <c r="AT15">
        <f t="shared" ca="1" si="7"/>
        <v>0.81190562431270907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_Длинный_ли_XXXXX?</v>
      </c>
      <c r="BD15" cm="1">
        <f t="array" aca="1" ref="BD15" ca="1">INDEX($L$10:$L$17,(RANK(AT7,$AT$2:$AT$9)))</f>
        <v>2040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VLOOKUP(B16,audio_list_stym!$A$3:$BP$18,50,FALSE)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VLOOKUP(B16,audio_list_stym!$A$3:$AJ$18,18,FALSE)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2057</v>
      </c>
      <c r="AD16" t="str">
        <f t="shared" ca="1" si="10"/>
        <v>pics\\Tomat_1.jpg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pics\\Tomat_1.jpg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5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0.97273272410145528</v>
      </c>
      <c r="AP16" t="str">
        <f t="shared" ca="1" si="12"/>
        <v>pics\\Kokos_1.jpg</v>
      </c>
      <c r="AQ16" t="str">
        <f t="shared" ca="1" si="13"/>
        <v>pics\\Tomat_1.jpg</v>
      </c>
      <c r="AS16" t="str">
        <f t="shared" ca="1" si="15"/>
        <v>pics\\Tomat_1.jpg</v>
      </c>
      <c r="AT16">
        <f t="shared" ca="1" si="7"/>
        <v>0.4646848131988528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_Упругий_ли_XXXXX?</v>
      </c>
      <c r="BD16" cm="1">
        <f t="array" aca="1" ref="BD16" ca="1">INDEX($L$10:$L$17,(RANK(AT8,$AT$2:$AT$9)))</f>
        <v>2034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VLOOKUP(B17,audio_list_stym!$A$3:$BP$18,50,FALSE)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VLOOKUP(B17,audio_list_stym!$A$3:$AJ$18,18,FALSE)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2164</v>
      </c>
      <c r="AD17" t="str">
        <f t="shared" ca="1" si="10"/>
        <v>pics\\Tikva_4.jpg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pics\\Tikva_4.jpg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5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0.19301127135080998</v>
      </c>
      <c r="AP17" t="str">
        <f ca="1">INDEX($AM$2:$AM$25,(RANK(AO17,$AO$2:$AO$25)))</f>
        <v>pics\\Injir_4.jpg</v>
      </c>
      <c r="AQ17" t="str">
        <f t="shared" ca="1" si="13"/>
        <v>pics\\Tikva_4.jpg</v>
      </c>
      <c r="AS17" t="str">
        <f t="shared" ca="1" si="15"/>
        <v>pics\\Tikva_4.jpg</v>
      </c>
      <c r="AT17">
        <f t="shared" ca="1" si="7"/>
        <v>0.38991956413316442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_Без_кожуры_ли_XXXXX?</v>
      </c>
      <c r="BD17" cm="1">
        <f t="array" aca="1" ref="BD17" ca="1">INDEX($L$10:$L$17,(RANK(AT9,$AT$2:$AT$9)))</f>
        <v>2039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VLOOKUP(B18,audio_list_stym!$A$3:$BP$18,50,FALSE)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VLOOKUP(B18,audio_list_stym!$A$3:$AJ$18,18,FALSE)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2232</v>
      </c>
      <c r="AD18" t="str">
        <f t="shared" ca="1" si="10"/>
        <v>pics\\dis13.jpg</v>
      </c>
      <c r="AE18" s="22" t="str">
        <f t="array" aca="1" ref="AE18" ca="1">IF(G18="экспл",INDEX(total_visual_stym!$C$146:$C$209,(RANK(total_visual_stym!E162,total_visual_stym!$E$146:$E$209))),0)</f>
        <v>pics\\dis13.jpg</v>
      </c>
      <c r="AF18" s="22" t="str">
        <f t="shared" si="2"/>
        <v/>
      </c>
      <c r="AG18" t="str">
        <f t="shared" ref="AG18:AG25" si="16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5"/>
        <v>pics\\Peper</v>
      </c>
      <c r="AL18" t="str">
        <f t="shared" ref="AL18:AL25" si="17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0.85192097410797729</v>
      </c>
      <c r="AP18" t="str">
        <f t="shared" ca="1" si="12"/>
        <v>pics\\Kokos_7.jpg</v>
      </c>
      <c r="AQ18" t="str">
        <f t="shared" ca="1" si="13"/>
        <v>pics\\Tomat_7.jpg</v>
      </c>
      <c r="AT18">
        <f t="shared" ca="1" si="7"/>
        <v>4.0055700123229898E-2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На_экране_XXXXX._Он_с_молоком?</v>
      </c>
      <c r="BC18">
        <f>A18</f>
        <v>1203</v>
      </c>
      <c r="BD18" cm="1">
        <f t="array" aca="1" ref="BD18" ca="1">INDEX($L$18:$L$25,(RANK(AT2,$AT$2:$AT$9)))</f>
        <v>2030</v>
      </c>
      <c r="BE18" cm="1">
        <f t="array" aca="1" ref="BE18" ca="1">INDEX(BD2:BD17,(RANK(AT4,$AT$2:$AT$16)))</f>
        <v>2058</v>
      </c>
      <c r="BF18" cm="1">
        <f t="array" aca="1" ref="BF18" ca="1">INDEX(BD26:BD49,(RANK(AT4,$AT$2:$AT$16)))</f>
        <v>2050</v>
      </c>
      <c r="BG18" cm="1">
        <f t="array" aca="1" ref="BG18" ca="1">INDEX(BD50:BD65,(RANK(AT4,$AT$2:$AT$16)))</f>
        <v>2010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VLOOKUP(B19,audio_list_stym!$A$3:$BP$18,50,FALSE)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VLOOKUP(B19,audio_list_stym!$A$3:$AJ$18,18,FALSE)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2218</v>
      </c>
      <c r="AD19" t="str">
        <f t="shared" ca="1" si="10"/>
        <v>pics\\dis64.jpg</v>
      </c>
      <c r="AE19" s="22" t="str">
        <f t="array" aca="1" ref="AE19" ca="1">IF(G19="экспл",INDEX(total_visual_stym!$C$146:$C$209,(RANK(total_visual_stym!E163,total_visual_stym!$E$146:$E$209))),0)</f>
        <v>pics\\dis64.jpg</v>
      </c>
      <c r="AF19" s="22" t="str">
        <f t="shared" ref="AF19:AF38" si="18">IF(ISTEXT(AR19),AR19,IF(ISTEXT(AS19),AS19,""))</f>
        <v/>
      </c>
      <c r="AG19" t="str">
        <f t="shared" si="16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5"/>
        <v>pics\\Peper</v>
      </c>
      <c r="AL19" t="str">
        <f t="shared" si="17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0.83425569849998982</v>
      </c>
      <c r="AP19" t="str">
        <f t="shared" ca="1" si="12"/>
        <v>pics\\Finik_1.jpg</v>
      </c>
      <c r="AQ19" t="str">
        <f t="shared" ca="1" si="13"/>
        <v>pics\\Peper_1.jpg</v>
      </c>
      <c r="AT19">
        <f t="shared" ca="1" si="7"/>
        <v>0.41206805210339748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Посмотрите,_вот_XXXXX._Полый_ли_он?</v>
      </c>
      <c r="BD19" cm="1">
        <f t="array" aca="1" ref="BD19" ca="1">INDEX($L$18:$L$25,(RANK(AT3,$AT$2:$AT$9)))</f>
        <v>2028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VLOOKUP(B20,audio_list_stym!$A$3:$BP$18,50,FALSE)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VLOOKUP(B20,audio_list_stym!$A$3:$AJ$18,18,FALSE)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2228</v>
      </c>
      <c r="AD20" t="str">
        <f t="shared" ca="1" si="10"/>
        <v>pics\\dis38.jpg</v>
      </c>
      <c r="AE20" s="22" t="str">
        <f t="array" aca="1" ref="AE20" ca="1">IF(G20="экспл",INDEX(total_visual_stym!$C$146:$C$209,(RANK(total_visual_stym!E164,total_visual_stym!$E$146:$E$209))),0)</f>
        <v>pics\\dis38.jpg</v>
      </c>
      <c r="AF20" s="22" t="str">
        <f t="shared" si="18"/>
        <v/>
      </c>
      <c r="AG20" t="str">
        <f t="shared" si="16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5"/>
        <v>pics\\Peper</v>
      </c>
      <c r="AL20" t="str">
        <f t="shared" si="17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3.7773208651442514E-2</v>
      </c>
      <c r="AP20" t="str">
        <f t="shared" ca="1" si="12"/>
        <v>pics\\Injir_8.jpg</v>
      </c>
      <c r="AQ20" t="str">
        <f t="shared" ca="1" si="13"/>
        <v>pics\\Tikva_8.jpg</v>
      </c>
      <c r="AT20">
        <f t="shared" ca="1" si="7"/>
        <v>0.85487667863984396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Вот_XXXXX._Гладкий_ли_он?</v>
      </c>
      <c r="BD20" cm="1">
        <f t="array" aca="1" ref="BD20" ca="1">INDEX($L$18:$L$25,(RANK(AT4,$AT$2:$AT$9)))</f>
        <v>2027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VLOOKUP(B21,audio_list_stym!$A$3:$BP$18,50,FALSE)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VLOOKUP(B21,audio_list_stym!$A$3:$AJ$18,18,FALSE)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2197</v>
      </c>
      <c r="AD21" t="str">
        <f t="shared" ca="1" si="10"/>
        <v>pics\\dis54.jpg</v>
      </c>
      <c r="AE21" s="22" t="str">
        <f t="array" aca="1" ref="AE21" ca="1">IF(G21="экспл",INDEX(total_visual_stym!$C$146:$C$209,(RANK(total_visual_stym!E165,total_visual_stym!$E$146:$E$209))),0)</f>
        <v>pics\\dis54.jpg</v>
      </c>
      <c r="AF21" s="22" t="str">
        <f t="shared" si="18"/>
        <v/>
      </c>
      <c r="AG21" t="str">
        <f t="shared" si="16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5"/>
        <v>pics\\Peper</v>
      </c>
      <c r="AL21" t="str">
        <f t="shared" si="17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0.8285039946714835</v>
      </c>
      <c r="AP21" t="str">
        <f t="shared" ca="1" si="12"/>
        <v>pics\\Finik_2.jpg</v>
      </c>
      <c r="AQ21" t="str">
        <f t="shared" ca="1" si="13"/>
        <v>pics\\Peper_2.jpg</v>
      </c>
      <c r="AT21">
        <f t="shared" ca="1" si="7"/>
        <v>0.69225780355709465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Это_XXXXX._Пористый_ли_он?</v>
      </c>
      <c r="BD21" cm="1">
        <f t="array" aca="1" ref="BD21" ca="1">INDEX($L$18:$L$25,(RANK(AT5,$AT$2:$AT$9)))</f>
        <v>2029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VLOOKUP(B22,audio_list_stym!$A$3:$BP$18,50,FALSE)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VLOOKUP(B22,audio_list_stym!$A$3:$AJ$18,18,FALSE)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2220</v>
      </c>
      <c r="AD22" t="str">
        <f t="shared" ca="1" si="10"/>
        <v>pics\\dis16.jpg</v>
      </c>
      <c r="AE22" s="22" t="str">
        <f t="array" aca="1" ref="AE22" ca="1">IF(G22="экспл",INDEX(total_visual_stym!$C$146:$C$209,(RANK(total_visual_stym!E166,total_visual_stym!$E$146:$E$209))),0)</f>
        <v>pics\\dis16.jpg</v>
      </c>
      <c r="AF22" s="22" t="str">
        <f t="shared" si="18"/>
        <v/>
      </c>
      <c r="AG22" t="str">
        <f t="shared" si="16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5"/>
        <v>pics\\Peper</v>
      </c>
      <c r="AL22" t="str">
        <f t="shared" si="17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0.27203214791540076</v>
      </c>
      <c r="AP22" t="str">
        <f t="shared" ca="1" si="12"/>
        <v>pics\\Injir_2.jpg</v>
      </c>
      <c r="AQ22" t="str">
        <f t="shared" ca="1" si="13"/>
        <v>pics\\Tikva_2.jpg</v>
      </c>
      <c r="AT22">
        <f t="shared" ca="1" si="7"/>
        <v>0.82556077194906352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На_картинке_XXXXX._Он_вареный?</v>
      </c>
      <c r="BD22" cm="1">
        <f t="array" aca="1" ref="BD22" ca="1">INDEX($L$18:$L$25,(RANK(AT6,$AT$2:$AT$9)))</f>
        <v>2025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VLOOKUP(B23,audio_list_stym!$A$3:$BP$18,50,FALSE)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VLOOKUP(B23,audio_list_stym!$A$3:$AJ$18,18,FALSE)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2179</v>
      </c>
      <c r="AD23" t="str">
        <f t="shared" ca="1" si="10"/>
        <v>pics\\dis20.jpg</v>
      </c>
      <c r="AE23" s="22" t="str">
        <f t="array" aca="1" ref="AE23" ca="1">IF(G23="экспл",INDEX(total_visual_stym!$C$146:$C$209,(RANK(total_visual_stym!E167,total_visual_stym!$E$146:$E$209))),0)</f>
        <v>pics\\dis20.jpg</v>
      </c>
      <c r="AF23" s="22" t="str">
        <f t="shared" si="18"/>
        <v/>
      </c>
      <c r="AG23" t="str">
        <f t="shared" si="16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5"/>
        <v>pics\\Peper</v>
      </c>
      <c r="AL23" t="str">
        <f t="shared" si="17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6.7214457575919928E-2</v>
      </c>
      <c r="AP23" t="str">
        <f t="shared" ca="1" si="12"/>
        <v>pics\\Injir_7.jpg</v>
      </c>
      <c r="AQ23" t="str">
        <f t="shared" ca="1" si="13"/>
        <v>pics\\Tikva_7.jpg</v>
      </c>
      <c r="AT23">
        <f t="shared" ca="1" si="7"/>
        <v>0.35091923777502987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На_мониторе_XXXXX._Плотный_ли_он?</v>
      </c>
      <c r="BD23" cm="1">
        <f t="array" aca="1" ref="BD23" ca="1">INDEX($L$18:$L$25,(RANK(AT7,$AT$2:$AT$9)))</f>
        <v>2032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VLOOKUP(B24,audio_list_stym!$A$3:$BP$18,50,FALSE)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VLOOKUP(B24,audio_list_stym!$A$3:$AJ$18,18,FALSE)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2203</v>
      </c>
      <c r="AD24" t="str">
        <f t="shared" ca="1" si="10"/>
        <v>pics\\dis53.jpg</v>
      </c>
      <c r="AE24" s="22" t="str">
        <f t="array" aca="1" ref="AE24" ca="1">IF(G24="экспл",INDEX(total_visual_stym!$C$146:$C$209,(RANK(total_visual_stym!E168,total_visual_stym!$E$146:$E$209))),0)</f>
        <v>pics\\dis53.jpg</v>
      </c>
      <c r="AF24" s="22" t="str">
        <f t="shared" si="18"/>
        <v/>
      </c>
      <c r="AG24" t="str">
        <f t="shared" si="16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5"/>
        <v>pics\\Peper</v>
      </c>
      <c r="AL24" t="str">
        <f t="shared" si="17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0.84417445605091834</v>
      </c>
      <c r="AP24" t="str">
        <f t="shared" ca="1" si="12"/>
        <v>pics\\Kokos_8.jpg</v>
      </c>
      <c r="AQ24" t="str">
        <f t="shared" ca="1" si="13"/>
        <v>pics\\Tomat_8.jpg</v>
      </c>
      <c r="AT24">
        <f t="shared" ca="1" si="7"/>
        <v>0.9476300646663296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Перед_Вами_XXXXX._Он_ворсистый?</v>
      </c>
      <c r="BD24" cm="1">
        <f t="array" aca="1" ref="BD24" ca="1">INDEX($L$18:$L$25,(RANK(AT8,$AT$2:$AT$9)))</f>
        <v>2026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VLOOKUP(B25,audio_list_stym!$A$3:$BP$18,50,FALSE)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VLOOKUP(B25,audio_list_stym!$A$3:$AJ$18,18,FALSE)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2207</v>
      </c>
      <c r="AD25" t="str">
        <f t="shared" ca="1" si="10"/>
        <v>pics\\dis44.jpg</v>
      </c>
      <c r="AE25" s="22" t="str">
        <f t="array" aca="1" ref="AE25" ca="1">IF(G25="экспл",INDEX(total_visual_stym!$C$146:$C$209,(RANK(total_visual_stym!E169,total_visual_stym!$E$146:$E$209))),0)</f>
        <v>pics\\dis44.jpg</v>
      </c>
      <c r="AF25" s="22" t="str">
        <f t="shared" si="18"/>
        <v/>
      </c>
      <c r="AG25" t="str">
        <f t="shared" si="16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5"/>
        <v>pics\\Peper</v>
      </c>
      <c r="AL25" t="str">
        <f t="shared" si="17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0.24901423556138569</v>
      </c>
      <c r="AP25" t="str">
        <f t="shared" ca="1" si="12"/>
        <v>pics\\Injir_3.jpg</v>
      </c>
      <c r="AQ25" t="str">
        <f t="shared" ca="1" si="13"/>
        <v>pics\\Tikva_3.jpg</v>
      </c>
      <c r="AT25">
        <f t="shared" ca="1" si="7"/>
        <v>0.25761916121374451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Вы_видите_XXXXX._Он_мягкий?</v>
      </c>
      <c r="BD25" cm="1">
        <f t="array" aca="1" ref="BD25" ca="1">INDEX($L$18:$L$25,(RANK(AT9,$AT$2:$AT$9)))</f>
        <v>2031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VLOOKUP(B26,audio_list_stym!$A$3:$BP$18,50,FALSE)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VLOOKUP(B26,audio_list_stym!$A$3:$AJ$18,18,FALSE)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2016</v>
      </c>
      <c r="AD26" t="str">
        <f t="shared" ca="1" si="10"/>
        <v>pics\\Finik_8.jpg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8"/>
        <v>pics\\Finik_8.jpg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5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pics\\Finik_8.jpg</v>
      </c>
      <c r="AT26">
        <f t="shared" ca="1" si="7"/>
        <v>0.27750765305441383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_С_ботвой_ли_РЕДИС?</v>
      </c>
      <c r="BC26">
        <f>A26</f>
        <v>1204</v>
      </c>
      <c r="BD26" cm="1">
        <f t="array" aca="1" ref="BD26" ca="1">INDEX($L$26:$L$33,(RANK(AT2,$AT$2:$AT$9)))</f>
        <v>2054</v>
      </c>
      <c r="BE26" cm="1">
        <f t="array" aca="1" ref="BE26" ca="1">INDEX(BD2:BD25,(RANK(AT5,$AT$2:$AT$16)))</f>
        <v>2038</v>
      </c>
      <c r="BF26" cm="1">
        <f t="array" aca="1" ref="BF26" ca="1">INDEX(BD34:BD49,(RANK(AT5,$AT$2:$AT$16)))</f>
        <v>2006</v>
      </c>
      <c r="BG26" cm="1">
        <f t="array" aca="1" ref="BG26" ca="1">INDEX(BD50:BD65,(RANK(AT5,$AT$2:$AT$16)))</f>
        <v>2022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VLOOKUP(B27,audio_list_stym!$A$3:$BP$18,50,FALSE)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VLOOKUP(B27,audio_list_stym!$A$3:$AJ$18,18,FALSE)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2014</v>
      </c>
      <c r="AD27" t="str">
        <f t="shared" ca="1" si="10"/>
        <v>pics\\Finik_6.jpg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8"/>
        <v>pics\\Finik_6.jpg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5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pics\\Finik_6.jpg</v>
      </c>
      <c r="AT27">
        <f t="shared" ca="1" si="7"/>
        <v>0.7360300361160016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sound\\Noviy_plod.wav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_Алый_ли_РЕДИС?</v>
      </c>
      <c r="BD27" cm="1">
        <f t="array" aca="1" ref="BD27" ca="1">INDEX($L$26:$L$33,(RANK(AT3,$AT$2:$AT$9)))</f>
        <v>2052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VLOOKUP(B28,audio_list_stym!$A$3:$BP$18,50,FALSE)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VLOOKUP(B28,audio_list_stym!$A$3:$AJ$18,18,FALSE)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2030</v>
      </c>
      <c r="AD28" t="str">
        <f t="shared" ca="1" si="10"/>
        <v>pics\\Kokos_6.jpg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8"/>
        <v>pics\\Kokos_6.jpg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5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pics\\Kokos_6.jpg</v>
      </c>
      <c r="AT28">
        <f t="shared" ca="1" si="7"/>
        <v>0.46681390045580184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_Пряный_ли_РЕДИС?</v>
      </c>
      <c r="BD28" cm="1">
        <f t="array" aca="1" ref="BD28" ca="1">INDEX($L$26:$L$33,(RANK(AT4,$AT$2:$AT$9)))</f>
        <v>2051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VLOOKUP(B29,audio_list_stym!$A$3:$BP$18,50,FALSE)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VLOOKUP(B29,audio_list_stym!$A$3:$AJ$18,18,FALSE)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2029</v>
      </c>
      <c r="AD29" t="str">
        <f t="shared" ca="1" si="10"/>
        <v>pics\\Kokos_5.jpg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8"/>
        <v>pics\\Kokos_5.jpg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5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pics\\Kokos_5.jpg</v>
      </c>
      <c r="AT29">
        <f t="shared" ca="1" si="7"/>
        <v>0.30713970700992665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_Жирный_ли_РЕДИС?</v>
      </c>
      <c r="BD29" cm="1">
        <f t="array" aca="1" ref="BD29" ca="1">INDEX($L$26:$L$33,(RANK(AT5,$AT$2:$AT$9)))</f>
        <v>2053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VLOOKUP(B30,audio_list_stym!$A$3:$BP$18,50,FALSE)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VLOOKUP(B30,audio_list_stym!$A$3:$AJ$18,18,FALSE)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2026</v>
      </c>
      <c r="AD30" t="str">
        <f t="shared" ca="1" si="10"/>
        <v>pics\\Kokos_2.jpg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8"/>
        <v>pics\\Kokos_2.jpg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5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pics\\Kokos_2.jpg</v>
      </c>
      <c r="AT30">
        <f t="shared" ca="1" si="7"/>
        <v>0.61184856438666535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_Соленый_ли_РЕДИС?</v>
      </c>
      <c r="BD30" cm="1">
        <f t="array" aca="1" ref="BD30" ca="1">INDEX($L$26:$L$33,(RANK(AT6,$AT$2:$AT$9)))</f>
        <v>2049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VLOOKUP(B31,audio_list_stym!$A$3:$BP$18,50,FALSE)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VLOOKUP(B31,audio_list_stym!$A$3:$AJ$18,18,FALSE)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2011</v>
      </c>
      <c r="AD31" t="str">
        <f t="shared" ca="1" si="10"/>
        <v>pics\\Finik_3.jpg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8"/>
        <v>pics\\Finik_3.jpg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5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pics\\Finik_3.jpg</v>
      </c>
      <c r="AT31">
        <f t="shared" ca="1" si="7"/>
        <v>0.9730822491327864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_Пышный_ли_РЕДИС?</v>
      </c>
      <c r="BD31" cm="1">
        <f t="array" aca="1" ref="BD31" ca="1">INDEX($L$26:$L$33,(RANK(AT7,$AT$2:$AT$9)))</f>
        <v>2056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VLOOKUP(B32,audio_list_stym!$A$3:$BP$18,50,FALSE)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VLOOKUP(B32,audio_list_stym!$A$3:$AJ$18,18,FALSE)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2158</v>
      </c>
      <c r="AD32" t="str">
        <f t="shared" ca="1" si="10"/>
        <v>pics\\Injir_6.jpg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8"/>
        <v>pics\\Injir_6.jpg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5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pics\\Injir_6.jpg</v>
      </c>
      <c r="AT32">
        <f t="shared" ca="1" si="7"/>
        <v>0.5055413900862531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_Крепкий_ли_РЕДИС?</v>
      </c>
      <c r="BD32" cm="1">
        <f t="array" aca="1" ref="BD32" ca="1">INDEX($L$26:$L$33,(RANK(AT8,$AT$2:$AT$9)))</f>
        <v>2050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VLOOKUP(B33,audio_list_stym!$A$3:$BP$18,50,FALSE)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VLOOKUP(B33,audio_list_stym!$A$3:$AJ$18,18,FALSE)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2027</v>
      </c>
      <c r="AD33" t="str">
        <f t="shared" ca="1" si="10"/>
        <v>pics\\Kokos_3.jpg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8"/>
        <v>pics\\Kokos_3.jpg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5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pics\\Kokos_3.jpg</v>
      </c>
      <c r="AT33">
        <f t="shared" ca="1" si="7"/>
        <v>1.9989705660029555E-2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_Круглый_ли_РЕДИС?</v>
      </c>
      <c r="BD33" cm="1">
        <f t="array" aca="1" ref="BD33" ca="1">INDEX($L$26:$L$33,(RANK(AT9,$AT$2:$AT$9)))</f>
        <v>2055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VLOOKUP(B34,audio_list_stym!$A$3:$BP$18,50,FALSE)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VLOOKUP(B34,audio_list_stym!$A$3:$AJ$18,18,FALSE)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2204</v>
      </c>
      <c r="AD34" t="str">
        <f t="shared" ca="1" si="10"/>
        <v>pics\\dis52.jpg</v>
      </c>
      <c r="AE34" s="22" t="str">
        <f t="array" aca="1" ref="AE34" ca="1">IF(G34="экспл",INDEX(total_visual_stym!$C$146:$C$209,(RANK(total_visual_stym!E178,total_visual_stym!$E$146:$E$209))),0)</f>
        <v>pics\\dis52.jpg</v>
      </c>
      <c r="AF34" s="22" t="str">
        <f t="shared" si="18"/>
        <v/>
      </c>
      <c r="AG34" t="str">
        <f t="shared" ref="AG34:AG41" si="20">IF(OR(E34=11,E34=13),M34,"")</f>
        <v>pics\\Peper_1.jpg</v>
      </c>
      <c r="AH34">
        <f t="shared" si="4"/>
        <v>0</v>
      </c>
      <c r="AI34" t="s">
        <v>720</v>
      </c>
      <c r="AJ34" t="str">
        <f t="shared" si="5"/>
        <v>pics\\Injir</v>
      </c>
      <c r="AK34" t="str">
        <f t="shared" ref="AK34:AK41" si="21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0.43858487748878694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На_экране_ПЕРЕЦ._Сырой_ли_он?</v>
      </c>
      <c r="BC34">
        <f>A34</f>
        <v>1205</v>
      </c>
      <c r="BD34" cm="1">
        <f t="array" aca="1" ref="BD34" ca="1">INDEX($L$34:$L$41,(RANK(AT2,$AT$2:$AT$9)))</f>
        <v>2046</v>
      </c>
      <c r="BE34" cm="1">
        <f t="array" aca="1" ref="BE34" ca="1">INDEX(BD2:BD17,(RANK(AT5,$AT$2:$AT$17)))</f>
        <v>2038</v>
      </c>
      <c r="BF34" cm="1">
        <f t="array" aca="1" ref="BF34" ca="1">INDEX(BD18:BD33,(RANK(AT5,$AT$2:$AT$7)))</f>
        <v>2029</v>
      </c>
      <c r="BG34" cm="1">
        <f t="array" aca="1" ref="BG34" ca="1">INDEX(BD42:BD65,(RANK(AT5,$AT$2:$AT$17)))</f>
        <v>2014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VLOOKUP(B35,audio_list_stym!$A$3:$BP$18,50,FALSE)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VLOOKUP(B35,audio_list_stym!$A$3:$AJ$18,18,FALSE)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2182</v>
      </c>
      <c r="AD35" t="str">
        <f t="shared" ca="1" si="10"/>
        <v>pics\\dis30.jpg</v>
      </c>
      <c r="AE35" s="22" t="str">
        <f t="array" aca="1" ref="AE35" ca="1">IF(G35="экспл",INDEX(total_visual_stym!$C$146:$C$209,(RANK(total_visual_stym!E179,total_visual_stym!$E$146:$E$209))),0)</f>
        <v>pics\\dis30.jpg</v>
      </c>
      <c r="AF35" s="22" t="str">
        <f t="shared" si="18"/>
        <v/>
      </c>
      <c r="AG35" t="str">
        <f t="shared" si="20"/>
        <v>pics\\Peper_2.jpg</v>
      </c>
      <c r="AH35">
        <f t="shared" si="4"/>
        <v>0</v>
      </c>
      <c r="AI35" t="s">
        <v>721</v>
      </c>
      <c r="AJ35" t="str">
        <f t="shared" si="5"/>
        <v>pics\\Injir</v>
      </c>
      <c r="AK35" t="str">
        <f t="shared" si="21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0.37793872669332906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Посмотрите,_вот_ПЕРЕЦ._Черный_ли_он?</v>
      </c>
      <c r="BD35" cm="1">
        <f t="array" aca="1" ref="BD35" ca="1">INDEX($L$34:$L$41,(RANK(AT3,$AT$2:$AT$9)))</f>
        <v>2044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VLOOKUP(B36,audio_list_stym!$A$3:$BP$18,50,FALSE)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VLOOKUP(B36,audio_list_stym!$A$3:$AJ$18,18,FALSE)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2174</v>
      </c>
      <c r="AD36" t="str">
        <f t="shared" ca="1" si="10"/>
        <v>pics\\dis7.jpg</v>
      </c>
      <c r="AE36" s="22" t="str">
        <f t="array" aca="1" ref="AE36" ca="1">IF(G36="экспл",INDEX(total_visual_stym!$C$146:$C$209,(RANK(total_visual_stym!E180,total_visual_stym!$E$146:$E$209))),0)</f>
        <v>pics\\dis7.jpg</v>
      </c>
      <c r="AF36" s="22" t="str">
        <f t="shared" si="18"/>
        <v/>
      </c>
      <c r="AG36" t="str">
        <f t="shared" si="20"/>
        <v>pics\\Peper_3.jpg</v>
      </c>
      <c r="AH36">
        <f t="shared" si="4"/>
        <v>0</v>
      </c>
      <c r="AI36" t="s">
        <v>722</v>
      </c>
      <c r="AJ36" t="str">
        <f t="shared" si="5"/>
        <v>pics\\Injir</v>
      </c>
      <c r="AK36" t="str">
        <f t="shared" si="21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0.32363032635920241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Вот_ПЕРЕЦ._Он_гнилой?</v>
      </c>
      <c r="BD36" cm="1">
        <f t="array" aca="1" ref="BD36" ca="1">INDEX($L$34:$L$41,(RANK(AT4,$AT$2:$AT$9)))</f>
        <v>2043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VLOOKUP(B37,audio_list_stym!$A$3:$BP$18,50,FALSE)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VLOOKUP(B37,audio_list_stym!$A$3:$AJ$18,18,FALSE)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2211</v>
      </c>
      <c r="AD37" t="str">
        <f t="shared" ca="1" si="10"/>
        <v>pics\\dis60.jpg</v>
      </c>
      <c r="AE37" s="22" t="str">
        <f t="array" aca="1" ref="AE37" ca="1">IF(G37="экспл",INDEX(total_visual_stym!$C$146:$C$209,(RANK(total_visual_stym!E181,total_visual_stym!$E$146:$E$209))),0)</f>
        <v>pics\\dis60.jpg</v>
      </c>
      <c r="AF37" s="22" t="str">
        <f t="shared" si="18"/>
        <v/>
      </c>
      <c r="AG37" t="str">
        <f t="shared" si="20"/>
        <v>pics\\Peper_4.jpg</v>
      </c>
      <c r="AH37">
        <f t="shared" si="4"/>
        <v>0</v>
      </c>
      <c r="AI37" t="s">
        <v>723</v>
      </c>
      <c r="AJ37" t="str">
        <f t="shared" si="5"/>
        <v>pics\\Injir</v>
      </c>
      <c r="AK37" t="str">
        <f t="shared" si="21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0.20795964334437322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Это_ПЕРЕЦ._Он_бугристый?</v>
      </c>
      <c r="BD37" cm="1">
        <f t="array" aca="1" ref="BD37" ca="1">INDEX($L$34:$L$41,(RANK(AT5,$AT$2:$AT$9)))</f>
        <v>2045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VLOOKUP(B38,audio_list_stym!$A$3:$BP$18,50,FALSE)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VLOOKUP(B38,audio_list_stym!$A$3:$AJ$18,18,FALSE)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2188</v>
      </c>
      <c r="AD38" t="str">
        <f t="shared" ca="1" si="10"/>
        <v>pics\\dis3.jpg</v>
      </c>
      <c r="AE38" s="22" t="str">
        <f t="array" aca="1" ref="AE38" ca="1">IF(G38="экспл",INDEX(total_visual_stym!$C$146:$C$209,(RANK(total_visual_stym!E182,total_visual_stym!$E$146:$E$209))),0)</f>
        <v>pics\\dis3.jpg</v>
      </c>
      <c r="AF38" s="22" t="str">
        <f t="shared" si="18"/>
        <v/>
      </c>
      <c r="AG38" t="str">
        <f t="shared" si="20"/>
        <v>pics\\Peper_5.jpg</v>
      </c>
      <c r="AH38">
        <f t="shared" si="4"/>
        <v>0</v>
      </c>
      <c r="AI38" t="s">
        <v>724</v>
      </c>
      <c r="AJ38" t="str">
        <f t="shared" si="5"/>
        <v>pics\\Injir</v>
      </c>
      <c r="AK38" t="str">
        <f t="shared" si="21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0.80183667457725127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На_картинке_ПЕРЕЦ._Он_слоеный?</v>
      </c>
      <c r="BD38" cm="1">
        <f t="array" aca="1" ref="BD38" ca="1">INDEX($L$34:$L$41,(RANK(AT6,$AT$2:$AT$9)))</f>
        <v>2041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VLOOKUP(B39,audio_list_stym!$A$3:$BP$18,50,FALSE)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VLOOKUP(B39,audio_list_stym!$A$3:$AJ$18,18,FALSE)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2202</v>
      </c>
      <c r="AD39" t="str">
        <f t="shared" ca="1" si="10"/>
        <v>pics\\dis47.jpg</v>
      </c>
      <c r="AE39" s="22" t="str">
        <f t="array" aca="1" ref="AE39" ca="1">IF(G39="экспл",INDEX(total_visual_stym!$C$146:$C$209,(RANK(total_visual_stym!E183,total_visual_stym!$E$146:$E$209))),0)</f>
        <v>pics\\dis47.jpg</v>
      </c>
      <c r="AF39" s="22" t="str">
        <f>IF(ISTEXT(AR39),AR39,IF(ISTEXT(AS39),AS39,""))</f>
        <v/>
      </c>
      <c r="AG39" t="str">
        <f t="shared" si="20"/>
        <v>pics\\Peper_6.jpg</v>
      </c>
      <c r="AH39">
        <f t="shared" si="4"/>
        <v>0</v>
      </c>
      <c r="AI39" t="s">
        <v>725</v>
      </c>
      <c r="AJ39" t="str">
        <f t="shared" si="5"/>
        <v>pics\\Injir</v>
      </c>
      <c r="AK39" t="str">
        <f t="shared" si="21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0.49778507526428573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На_мониторе_ПЕРЕЦ._Хрустящий_ли_он?</v>
      </c>
      <c r="BD39" cm="1">
        <f t="array" aca="1" ref="BD39" ca="1">INDEX($L$34:$L$41,(RANK(AT7,$AT$2:$AT$9)))</f>
        <v>2048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VLOOKUP(B40,audio_list_stym!$A$3:$BP$18,50,FALSE)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VLOOKUP(B40,audio_list_stym!$A$3:$AJ$18,18,FALSE)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2196</v>
      </c>
      <c r="AD40" t="str">
        <f t="shared" ca="1" si="10"/>
        <v>pics\\dis40.jpg</v>
      </c>
      <c r="AE40" s="22" t="str">
        <f t="array" aca="1" ref="AE40" ca="1">IF(G40="экспл",INDEX(total_visual_stym!$C$146:$C$209,(RANK(total_visual_stym!E184,total_visual_stym!$E$146:$E$209))),0)</f>
        <v>pics\\dis40.jpg</v>
      </c>
      <c r="AF40" s="22" t="str">
        <f>IF(ISTEXT(AR40),AR40,IF(ISTEXT(AS40),AS40,""))</f>
        <v/>
      </c>
      <c r="AG40" t="str">
        <f t="shared" si="20"/>
        <v>pics\\Peper_7.jpg</v>
      </c>
      <c r="AH40">
        <f t="shared" si="4"/>
        <v>0</v>
      </c>
      <c r="AI40" t="s">
        <v>726</v>
      </c>
      <c r="AJ40" t="str">
        <f t="shared" si="5"/>
        <v>pics\\Injir</v>
      </c>
      <c r="AK40" t="str">
        <f t="shared" si="21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0.26960328861566829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Перед_Вами_ПЕРЕЦ._Блестит_ли_он?</v>
      </c>
      <c r="BD40" cm="1">
        <f t="array" aca="1" ref="BD40" ca="1">INDEX($L$34:$L$41,(RANK(AT8,$AT$2:$AT$9)))</f>
        <v>2042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VLOOKUP(B41,audio_list_stym!$A$3:$BP$18,50,FALSE)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VLOOKUP(B41,audio_list_stym!$A$3:$AJ$18,18,FALSE)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2216</v>
      </c>
      <c r="AD41" t="str">
        <f t="shared" ca="1" si="10"/>
        <v>pics\\dis59.jpg</v>
      </c>
      <c r="AE41" s="22" t="str">
        <f t="array" aca="1" ref="AE41" ca="1">IF(G41="экспл",INDEX(total_visual_stym!$C$146:$C$209,(RANK(total_visual_stym!E185,total_visual_stym!$E$146:$E$209))),0)</f>
        <v>pics\\dis59.jpg</v>
      </c>
      <c r="AF41" s="22" t="str">
        <f t="shared" ref="AF41:AF55" si="22">IF(ISTEXT(AR41),AR41,IF(ISTEXT(AS41),AS41,""))</f>
        <v/>
      </c>
      <c r="AG41" t="str">
        <f t="shared" si="20"/>
        <v>pics\\Peper_8.jpg</v>
      </c>
      <c r="AH41">
        <f t="shared" si="4"/>
        <v>0</v>
      </c>
      <c r="AI41" t="s">
        <v>727</v>
      </c>
      <c r="AJ41" t="str">
        <f t="shared" si="5"/>
        <v>pics\\Injir</v>
      </c>
      <c r="AK41" t="str">
        <f t="shared" si="21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0.22896989928080902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Вы_видите_ПЕРЕЦ._Он_цитрусовый?</v>
      </c>
      <c r="BD41" cm="1">
        <f t="array" aca="1" ref="BD41" ca="1">INDEX($L$34:$L$41,(RANK(AT9,$AT$2:$AT$9)))</f>
        <v>2047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VLOOKUP(B42,audio_list_stym!$A$3:$BP$18,50,FALSE)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VLOOKUP(B42,audio_list_stym!$A$3:$AJ$18,18,FALSE)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2063</v>
      </c>
      <c r="AD42" t="str">
        <f t="shared" ca="1" si="10"/>
        <v>pics\\Tomat_7.jpg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2"/>
        <v>pics\\Tomat_7.jpg</v>
      </c>
      <c r="AH42" t="str">
        <f t="shared" si="4"/>
        <v>sound\\Tropic</v>
      </c>
      <c r="AI42" t="s">
        <v>728</v>
      </c>
      <c r="AJ42" t="str">
        <f t="shared" si="5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4">IF(AH42="sound\\Tropic",AQ18,"")</f>
        <v>pics\\Tomat_7.jpg</v>
      </c>
      <c r="AT42">
        <f t="shared" ca="1" si="7"/>
        <v>0.39686188112602117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_Чистый_ли_XXXXX?</v>
      </c>
      <c r="BC42">
        <f>A42</f>
        <v>1206</v>
      </c>
      <c r="BD42" cm="1">
        <f t="array" aca="1" ref="BD42" ca="1">INDEX($L$42:$L$49,(RANK(AT2,$AT$2:$AT$9)))</f>
        <v>2006</v>
      </c>
      <c r="BE42" cm="1">
        <f t="array" aca="1" ref="BE42" ca="1">INDEX(BD2:BD17,(RANK(AT6,$AT$2:$AT17)))</f>
        <v>2059</v>
      </c>
      <c r="BF42" cm="1">
        <f t="array" aca="1" ref="BF42" ca="1">INDEX(BD26:BD41,(RANK(AT6,$AT$2:$AT$17)))</f>
        <v>2051</v>
      </c>
      <c r="BG42" cm="1">
        <f t="array" aca="1" ref="BG42" ca="1">INDEX(BD50:BD65,(RANK(AT6,$AT$2:$AT$17)))</f>
        <v>2011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VLOOKUP(B43,audio_list_stym!$A$3:$BP$18,50,FALSE)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VLOOKUP(B43,audio_list_stym!$A$3:$AJ$18,18,FALSE)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2041</v>
      </c>
      <c r="AD43" t="str">
        <f t="shared" ca="1" si="10"/>
        <v>pics\\Peper_1.jpg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2"/>
        <v>pics\\Peper_1.jpg</v>
      </c>
      <c r="AH43" t="str">
        <f t="shared" si="4"/>
        <v>sound\\Tropic</v>
      </c>
      <c r="AI43" t="s">
        <v>729</v>
      </c>
      <c r="AJ43" t="str">
        <f t="shared" si="5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4"/>
        <v>pics\\Peper_1.jpg</v>
      </c>
      <c r="AT43">
        <f t="shared" ca="1" si="7"/>
        <v>0.81963950510856765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_Свежий_ли_XXXXX?</v>
      </c>
      <c r="BD43" cm="1">
        <f t="array" aca="1" ref="BD43" ca="1">INDEX($L$42:$L$49,(RANK(AT3,$AT$2:$AT$9)))</f>
        <v>2004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VLOOKUP(B44,audio_list_stym!$A$3:$BP$18,50,FALSE)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VLOOKUP(B44,audio_list_stym!$A$3:$AJ$18,18,FALSE)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2168</v>
      </c>
      <c r="AD44" t="str">
        <f t="shared" ca="1" si="10"/>
        <v>pics\\Tikva_8.jpg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2"/>
        <v>pics\\Tikva_8.jpg</v>
      </c>
      <c r="AH44" t="str">
        <f t="shared" si="4"/>
        <v>sound\\Tropic</v>
      </c>
      <c r="AI44" t="s">
        <v>730</v>
      </c>
      <c r="AJ44" t="str">
        <f t="shared" si="5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4"/>
        <v>pics\\Tikva_8.jpg</v>
      </c>
      <c r="AT44">
        <f t="shared" ca="1" si="7"/>
        <v>0.74367853631277658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_Жаренный_ли_XXXXX?</v>
      </c>
      <c r="BD44" cm="1">
        <f t="array" aca="1" ref="BD44" ca="1">INDEX($L$42:$L$49,(RANK(AT4,$AT$2:$AT$9)))</f>
        <v>2003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VLOOKUP(B45,audio_list_stym!$A$3:$BP$18,50,FALSE)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VLOOKUP(B45,audio_list_stym!$A$3:$AJ$18,18,FALSE)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2042</v>
      </c>
      <c r="AD45" t="str">
        <f t="shared" ca="1" si="10"/>
        <v>pics\\Peper_2.jpg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2"/>
        <v>pics\\Peper_2.jpg</v>
      </c>
      <c r="AH45" t="str">
        <f t="shared" si="4"/>
        <v>sound\\Tropic</v>
      </c>
      <c r="AI45" t="s">
        <v>731</v>
      </c>
      <c r="AJ45" t="str">
        <f t="shared" si="5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4"/>
        <v>pics\\Peper_2.jpg</v>
      </c>
      <c r="AT45">
        <f t="shared" ca="1" si="7"/>
        <v>0.64929087769589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_Сладкий_ли_XXXXX?</v>
      </c>
      <c r="BD45" cm="1">
        <f t="array" aca="1" ref="BD45" ca="1">INDEX($L$42:$L$49,(RANK(AT5,$AT$2:$AT$9)))</f>
        <v>2005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VLOOKUP(B46,audio_list_stym!$A$3:$BP$18,50,FALSE)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VLOOKUP(B46,audio_list_stym!$A$3:$AJ$18,18,FALSE)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2162</v>
      </c>
      <c r="AD46" t="str">
        <f t="shared" ca="1" si="10"/>
        <v>pics\\Tikva_2.jpg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2"/>
        <v>pics\\Tikva_2.jpg</v>
      </c>
      <c r="AH46" t="str">
        <f t="shared" si="4"/>
        <v>sound\\Tropic</v>
      </c>
      <c r="AI46" t="s">
        <v>732</v>
      </c>
      <c r="AJ46" t="str">
        <f t="shared" si="5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4"/>
        <v>pics\\Tikva_2.jpg</v>
      </c>
      <c r="AT46">
        <f t="shared" ca="1" si="7"/>
        <v>0.89547836069960629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_Влажный_ли_XXXXX?</v>
      </c>
      <c r="BD46" cm="1">
        <f t="array" aca="1" ref="BD46" ca="1">INDEX($L$42:$L$49,(RANK(AT6,$AT$2:$AT$9)))</f>
        <v>2001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VLOOKUP(B47,audio_list_stym!$A$3:$BP$18,50,FALSE)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VLOOKUP(B47,audio_list_stym!$A$3:$AJ$18,18,FALSE)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2167</v>
      </c>
      <c r="AD47" t="str">
        <f t="shared" ca="1" si="10"/>
        <v>pics\\Tikva_7.jpg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2"/>
        <v>pics\\Tikva_7.jpg</v>
      </c>
      <c r="AH47" t="str">
        <f t="shared" si="4"/>
        <v>sound\\Tropic</v>
      </c>
      <c r="AI47" t="s">
        <v>733</v>
      </c>
      <c r="AJ47" t="str">
        <f t="shared" si="5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4"/>
        <v>pics\\Tikva_7.jpg</v>
      </c>
      <c r="AT47">
        <f t="shared" ca="1" si="7"/>
        <v>0.95893500116296693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_Съедобный_ли_XXXXX?</v>
      </c>
      <c r="BD47" cm="1">
        <f t="array" aca="1" ref="BD47" ca="1">INDEX($L$42:$L$49,(RANK(AT7,$AT$2:$AT$9)))</f>
        <v>2008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VLOOKUP(B48,audio_list_stym!$A$3:$BP$18,50,FALSE)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VLOOKUP(B48,audio_list_stym!$A$3:$AJ$18,18,FALSE)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2064</v>
      </c>
      <c r="AD48" t="str">
        <f t="shared" ca="1" si="10"/>
        <v>pics\\Tomat_8.jpg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2"/>
        <v>pics\\Tomat_8.jpg</v>
      </c>
      <c r="AH48" t="str">
        <f t="shared" si="4"/>
        <v>sound\\Tropic</v>
      </c>
      <c r="AI48" t="s">
        <v>734</v>
      </c>
      <c r="AJ48" t="str">
        <f t="shared" si="5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4"/>
        <v>pics\\Tomat_8.jpg</v>
      </c>
      <c r="AT48">
        <f t="shared" ca="1" si="7"/>
        <v>7.6624066288205062E-2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_Сиреневый_ли_XXXXX?</v>
      </c>
      <c r="BD48" cm="1">
        <f t="array" aca="1" ref="BD48" ca="1">INDEX($L$42:$L$49,(RANK(AT8,$AT$2:$AT$9)))</f>
        <v>2002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VLOOKUP(B49,audio_list_stym!$A$3:$BP$18,50,FALSE)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VLOOKUP(B49,audio_list_stym!$A$3:$AJ$18,18,FALSE)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2163</v>
      </c>
      <c r="AD49" t="str">
        <f t="shared" ca="1" si="10"/>
        <v>pics\\Tikva_3.jpg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2"/>
        <v>pics\\Tikva_3.jpg</v>
      </c>
      <c r="AH49" t="str">
        <f t="shared" si="4"/>
        <v>sound\\Tropic</v>
      </c>
      <c r="AI49" t="s">
        <v>735</v>
      </c>
      <c r="AJ49" t="str">
        <f t="shared" si="5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4"/>
        <v>pics\\Tikva_3.jpg</v>
      </c>
      <c r="AT49">
        <f t="shared" ca="1" si="7"/>
        <v>0.65697699937141107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_Репчатый_ли_XXXXX?</v>
      </c>
      <c r="BD49" cm="1">
        <f t="array" aca="1" ref="BD49" ca="1">INDEX($L$42:$L$49,(RANK(AT9,$AT$2:$AT$9)))</f>
        <v>2007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VLOOKUP(B50,audio_list_stym!$A$3:$BP$18,50,FALSE)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VLOOKUP(B50,audio_list_stym!$A$3:$AJ$18,18,FALSE)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2229</v>
      </c>
      <c r="AD50" t="str">
        <f t="shared" ca="1" si="10"/>
        <v>pics\\dis10.jpg</v>
      </c>
      <c r="AE50" s="22" t="str">
        <f t="array" aca="1" ref="AE50" ca="1">IF(G50="экспл",INDEX(total_visual_stym!$C$146:$C$209,(RANK(total_visual_stym!E194,total_visual_stym!$E$146:$E$209))),0)</f>
        <v>pics\\dis10.jpg</v>
      </c>
      <c r="AF50" s="22" t="str">
        <f t="shared" si="22"/>
        <v/>
      </c>
      <c r="AG50" t="str">
        <f t="shared" ref="AG50:AG57" si="25">IF(OR(E50=11,E50=13),M50,"")</f>
        <v>pics\\Finik_1.jpg</v>
      </c>
      <c r="AH50">
        <f t="shared" si="4"/>
        <v>0</v>
      </c>
      <c r="AT50">
        <f t="shared" ca="1" si="7"/>
        <v>0.14960388668533642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На_экране_XXXXX._Коричневый_ли_он?</v>
      </c>
      <c r="BC50">
        <f>A50</f>
        <v>1207</v>
      </c>
      <c r="BD50" cm="1">
        <f t="array" aca="1" ref="BD50" ca="1">INDEX($L$50:$L$57,(RANK(AT2,$AT$2:$AT$9)))</f>
        <v>2014</v>
      </c>
      <c r="BE50" cm="1">
        <f t="array" aca="1" ref="BE50" ca="1">INDEX(BD2:BD17,(RANK(AT7,$AT$2:$AT$17)))</f>
        <v>2040</v>
      </c>
      <c r="BF50" cm="1">
        <f t="array" aca="1" ref="BF50" ca="1">INDEX(BD18:BD49,(RANK(AT7,$AT$2:$AT$17)))</f>
        <v>2056</v>
      </c>
      <c r="BG50" cm="1">
        <f t="array" aca="1" ref="BG50" ca="1">INDEX(BD58:BD65,(RANK(AT7,$AT$2:$AT$9)))</f>
        <v>2023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VLOOKUP(B51,audio_list_stym!$A$3:$BP$18,50,FALSE)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VLOOKUP(B51,audio_list_stym!$A$3:$AJ$18,18,FALSE)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2191</v>
      </c>
      <c r="AD51" t="str">
        <f t="shared" ca="1" si="10"/>
        <v>pics\\dis26.jpg</v>
      </c>
      <c r="AE51" s="22" t="str">
        <f t="array" aca="1" ref="AE51" ca="1">IF(G51="экспл",INDEX(total_visual_stym!$C$146:$C$209,(RANK(total_visual_stym!E195,total_visual_stym!$E$146:$E$209))),0)</f>
        <v>pics\\dis26.jpg</v>
      </c>
      <c r="AF51" s="22" t="str">
        <f t="shared" si="22"/>
        <v/>
      </c>
      <c r="AG51" t="str">
        <f t="shared" si="25"/>
        <v>pics\\Finik_2.jpg</v>
      </c>
      <c r="AH51">
        <f t="shared" si="4"/>
        <v>0</v>
      </c>
      <c r="AT51">
        <f t="shared" ca="1" si="7"/>
        <v>0.63133376447368361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Посмотрите,_вот_XXXXX._Сахаристый_ли_он?</v>
      </c>
      <c r="BD51" cm="1">
        <f t="array" aca="1" ref="BD51" ca="1">INDEX($L$50:$L$57,(RANK(AT3,$AT$2:$AT$9)))</f>
        <v>2012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VLOOKUP(B52,audio_list_stym!$A$3:$BP$18,50,FALSE)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VLOOKUP(B52,audio_list_stym!$A$3:$AJ$18,18,FALSE)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2192</v>
      </c>
      <c r="AD52" t="str">
        <f t="shared" ca="1" si="10"/>
        <v>pics\\dis32.jpg</v>
      </c>
      <c r="AE52" s="22" t="str">
        <f t="array" aca="1" ref="AE52" ca="1">IF(G52="экспл",INDEX(total_visual_stym!$C$146:$C$209,(RANK(total_visual_stym!E196,total_visual_stym!$E$146:$E$209))),0)</f>
        <v>pics\\dis32.jpg</v>
      </c>
      <c r="AF52" s="22" t="str">
        <f t="shared" si="22"/>
        <v/>
      </c>
      <c r="AG52" t="str">
        <f t="shared" si="25"/>
        <v>pics\\Finik_3.jpg</v>
      </c>
      <c r="AH52">
        <f t="shared" si="4"/>
        <v>0</v>
      </c>
      <c r="AT52">
        <f t="shared" ca="1" si="7"/>
        <v>0.97247290369695749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Вот_XXXXX._Он_скользкий?</v>
      </c>
      <c r="BD52" cm="1">
        <f t="array" aca="1" ref="BD52" ca="1">INDEX($L$50:$L$57,(RANK(AT4,$AT$2:$AT$9)))</f>
        <v>2011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VLOOKUP(B53,audio_list_stym!$A$3:$BP$18,50,FALSE)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VLOOKUP(B53,audio_list_stym!$A$3:$AJ$18,18,FALSE)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2214</v>
      </c>
      <c r="AD53" t="str">
        <f t="shared" ca="1" si="10"/>
        <v>pics\\dis63.jpg</v>
      </c>
      <c r="AE53" s="22" t="str">
        <f t="array" aca="1" ref="AE53" ca="1">IF(G53="экспл",INDEX(total_visual_stym!$C$146:$C$209,(RANK(total_visual_stym!E197,total_visual_stym!$E$146:$E$209))),0)</f>
        <v>pics\\dis63.jpg</v>
      </c>
      <c r="AF53" s="22" t="str">
        <f t="shared" si="22"/>
        <v/>
      </c>
      <c r="AG53" t="str">
        <f t="shared" si="25"/>
        <v>pics\\Finik_4.jpg</v>
      </c>
      <c r="AH53">
        <f t="shared" si="4"/>
        <v>0</v>
      </c>
      <c r="AT53">
        <f t="shared" ca="1" si="7"/>
        <v>0.18981059483454676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Это_XXXXX._Ломкий_ли_он?</v>
      </c>
      <c r="BD53" cm="1">
        <f t="array" aca="1" ref="BD53" ca="1">INDEX($L$50:$L$57,(RANK(AT5,$AT$2:$AT$9)))</f>
        <v>2013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VLOOKUP(B54,audio_list_stym!$A$3:$BP$18,50,FALSE)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VLOOKUP(B54,audio_list_stym!$A$3:$AJ$18,18,FALSE)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2206</v>
      </c>
      <c r="AD54" t="str">
        <f t="shared" ca="1" si="10"/>
        <v>pics\\dis50.jpg</v>
      </c>
      <c r="AE54" s="22" t="str">
        <f t="array" aca="1" ref="AE54" ca="1">IF(G54="экспл",INDEX(total_visual_stym!$C$146:$C$209,(RANK(total_visual_stym!E198,total_visual_stym!$E$146:$E$209))),0)</f>
        <v>pics\\dis50.jpg</v>
      </c>
      <c r="AF54" s="22" t="str">
        <f t="shared" si="22"/>
        <v/>
      </c>
      <c r="AG54" t="str">
        <f t="shared" si="25"/>
        <v>pics\\Finik_5.jpg</v>
      </c>
      <c r="AH54">
        <f t="shared" si="4"/>
        <v>0</v>
      </c>
      <c r="AI54" s="11"/>
      <c r="AT54">
        <f t="shared" ca="1" si="7"/>
        <v>0.55969560468393942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На_картинке_XXXXX._Мохнатый_ли_он?</v>
      </c>
      <c r="BD54" cm="1">
        <f t="array" aca="1" ref="BD54" ca="1">INDEX($L$50:$L$57,(RANK(AT6,$AT$2:$AT$9)))</f>
        <v>2009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VLOOKUP(B55,audio_list_stym!$A$3:$BP$18,50,FALSE)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VLOOKUP(B55,audio_list_stym!$A$3:$AJ$18,18,FALSE)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2193</v>
      </c>
      <c r="AD55" t="str">
        <f t="shared" ca="1" si="10"/>
        <v>pics\\dis2.jpg</v>
      </c>
      <c r="AE55" s="22" t="str">
        <f t="array" aca="1" ref="AE55" ca="1">IF(G55="экспл",INDEX(total_visual_stym!$C$146:$C$209,(RANK(total_visual_stym!E199,total_visual_stym!$E$146:$E$209))),0)</f>
        <v>pics\\dis2.jpg</v>
      </c>
      <c r="AF55" s="22" t="str">
        <f t="shared" si="22"/>
        <v/>
      </c>
      <c r="AG55" t="str">
        <f t="shared" si="25"/>
        <v>pics\\Finik_6.jpg</v>
      </c>
      <c r="AH55">
        <f t="shared" si="4"/>
        <v>0</v>
      </c>
      <c r="AT55">
        <f t="shared" ca="1" si="7"/>
        <v>0.4686970863140959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На_мониторе_XXXXX._Он_сморщенный?</v>
      </c>
      <c r="BD55" cm="1">
        <f t="array" aca="1" ref="BD55" ca="1">INDEX($L$50:$L$57,(RANK(AT7,$AT$2:$AT$9)))</f>
        <v>2016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VLOOKUP(B56,audio_list_stym!$A$3:$BP$18,50,FALSE)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VLOOKUP(B56,audio_list_stym!$A$3:$AJ$18,18,FALSE)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2200</v>
      </c>
      <c r="AD56" t="str">
        <f t="shared" ca="1" si="10"/>
        <v>pics\\dis57.jpg</v>
      </c>
      <c r="AE56" s="22" t="str">
        <f t="array" aca="1" ref="AE56" ca="1">IF(G56="экспл",INDEX(total_visual_stym!$C$146:$C$209,(RANK(total_visual_stym!E200,total_visual_stym!$E$146:$E$209))),0)</f>
        <v>pics\\dis57.jpg</v>
      </c>
      <c r="AF56" s="22" t="str">
        <f>IF(ISTEXT(AR56),AR56,IF(ISTEXT(AS56),AS56,""))</f>
        <v/>
      </c>
      <c r="AG56" t="str">
        <f t="shared" si="25"/>
        <v>pics\\Finik_7.jpg</v>
      </c>
      <c r="AH56">
        <f t="shared" si="4"/>
        <v>0</v>
      </c>
      <c r="AT56">
        <f t="shared" ca="1" si="7"/>
        <v>0.34980942099055978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Перед_Вами_XXXXX._Он_с_косточкой?</v>
      </c>
      <c r="BD56" cm="1">
        <f t="array" aca="1" ref="BD56" ca="1">INDEX($L$50:$L$57,(RANK(AT8,$AT$2:$AT$9)))</f>
        <v>2010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VLOOKUP(B57,audio_list_stym!$A$3:$BP$18,50,FALSE)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VLOOKUP(B57,audio_list_stym!$A$3:$AJ$18,18,FALSE)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2212</v>
      </c>
      <c r="AD57" t="str">
        <f t="shared" ca="1" si="10"/>
        <v>pics\\dis61.jpg</v>
      </c>
      <c r="AE57" s="22" t="str">
        <f t="array" aca="1" ref="AE57" ca="1">IF(G57="экспл",INDEX(total_visual_stym!$C$146:$C$209,(RANK(total_visual_stym!E201,total_visual_stym!$E$146:$E$209))),0)</f>
        <v>pics\\dis61.jpg</v>
      </c>
      <c r="AF57" s="22" t="str">
        <f>IF(ISTEXT(AR57),AR57,IF(ISTEXT(AS57),AS57,""))</f>
        <v/>
      </c>
      <c r="AG57" t="str">
        <f t="shared" si="25"/>
        <v>pics\\Finik_8.jpg</v>
      </c>
      <c r="AH57">
        <f t="shared" si="4"/>
        <v>0</v>
      </c>
      <c r="AI57" s="11"/>
      <c r="AT57">
        <f t="shared" ca="1" si="7"/>
        <v>0.82321416925110391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Вы_видите_XXXXX._Он_треугольный?</v>
      </c>
      <c r="BD57" cm="1">
        <f t="array" aca="1" ref="BD57" ca="1">INDEX($L$50:$L$57,(RANK(AT9,$AT$2:$AT$9)))</f>
        <v>2015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VLOOKUP(B58,audio_list_stym!$A$3:$BP$18,50,FALSE)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VLOOKUP(B58,audio_list_stym!$A$3:$AJ$18,18,FALSE)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2028</v>
      </c>
      <c r="AD58" t="str">
        <f t="shared" ca="1" si="10"/>
        <v>pics\\Kokos_4.jpg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6">IF(ISTEXT(AR58),AR58,IF(ISTEXT(AS58),AS58,""))</f>
        <v>pics\\Kokos_4.jpg</v>
      </c>
      <c r="AH58" t="str">
        <f t="shared" si="4"/>
        <v>sound\\Ogorod</v>
      </c>
      <c r="AI58" s="11"/>
      <c r="AR58" t="str">
        <f t="shared" ref="AR58:AR65" ca="1" si="27">IF(AH58="sound\\Ogorod",AP10,"")</f>
        <v>pics\\Kokos_4.jpg</v>
      </c>
      <c r="AT58">
        <f t="shared" ca="1" si="7"/>
        <v>0.97558705748999142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_Рыхлый_ли_ГОРОХ?</v>
      </c>
      <c r="BC58">
        <f>A58</f>
        <v>1208</v>
      </c>
      <c r="BD58" cm="1">
        <f t="array" aca="1" ref="BD58" ca="1">INDEX($L$58:$L$65,(RANK(AT2,$AT$2:$AT$9)))</f>
        <v>2022</v>
      </c>
      <c r="BE58" cm="1">
        <f t="array" aca="1" ref="BE58" ca="1">INDEX(BD2:BD17,(RANK(AT8,$AT$2:$AT$17)))</f>
        <v>2057</v>
      </c>
      <c r="BF58" cm="1">
        <f t="array" aca="1" ref="BF58" ca="1">INDEX(BD18:BD33,(RANK(AT8,$AT$2:$AT$17)))</f>
        <v>2025</v>
      </c>
      <c r="BG58" cm="1">
        <f t="array" aca="1" ref="BG58" ca="1">INDEX(BD42:BD57,(RANK(AT8,$AT$2:$AT$9)))</f>
        <v>2004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VLOOKUP(B59,audio_list_stym!$A$3:$BP$18,50,FALSE)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VLOOKUP(B59,audio_list_stym!$A$3:$AJ$18,18,FALSE)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2015</v>
      </c>
      <c r="AD59" t="str">
        <f t="shared" ca="1" si="10"/>
        <v>pics\\Finik_7.jpg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6"/>
        <v>pics\\Finik_7.jpg</v>
      </c>
      <c r="AH59" t="str">
        <f t="shared" si="4"/>
        <v>sound\\Ogorod</v>
      </c>
      <c r="AR59" t="str">
        <f t="shared" ca="1" si="27"/>
        <v>pics\\Finik_7.jpg</v>
      </c>
      <c r="AT59">
        <f t="shared" ca="1" si="7"/>
        <v>0.77439699205161994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_В_стручке_ли_ГОРОХ?</v>
      </c>
      <c r="BD59" cm="1">
        <f t="array" aca="1" ref="BD59" ca="1">INDEX($L$58:$L$65,(RANK(AT3,$AT$2:$AT$9)))</f>
        <v>2020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VLOOKUP(B60,audio_list_stym!$A$3:$BP$18,50,FALSE)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VLOOKUP(B60,audio_list_stym!$A$3:$AJ$18,18,FALSE)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2013</v>
      </c>
      <c r="AD60" t="str">
        <f t="shared" ca="1" si="10"/>
        <v>pics\\Finik_5.jpg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6"/>
        <v>pics\\Finik_5.jpg</v>
      </c>
      <c r="AH60" t="str">
        <f t="shared" si="4"/>
        <v>sound\\Ogorod</v>
      </c>
      <c r="AR60" t="str">
        <f t="shared" ca="1" si="27"/>
        <v>pics\\Finik_5.jpg</v>
      </c>
      <c r="AT60">
        <f t="shared" ca="1" si="7"/>
        <v>0.89928758792131291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_Ядовитый_ли_ГОРОХ?</v>
      </c>
      <c r="BD60" cm="1">
        <f t="array" aca="1" ref="BD60" ca="1">INDEX($L$58:$L$65,(RANK(AT4,$AT$2:$AT$9)))</f>
        <v>2019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VLOOKUP(B61,audio_list_stym!$A$3:$BP$18,50,FALSE)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VLOOKUP(B61,audio_list_stym!$A$3:$AJ$18,18,FALSE)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2012</v>
      </c>
      <c r="AD61" t="str">
        <f t="shared" ca="1" si="10"/>
        <v>pics\\Finik_4.jpg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6"/>
        <v>pics\\Finik_4.jpg</v>
      </c>
      <c r="AH61" t="str">
        <f t="shared" si="4"/>
        <v>sound\\Ogorod</v>
      </c>
      <c r="AR61" t="str">
        <f t="shared" ca="1" si="27"/>
        <v>pics\\Finik_4.jpg</v>
      </c>
      <c r="AT61">
        <f t="shared" ca="1" si="7"/>
        <v>5.7885656421276077E-2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_Полосатый_ли_ГОРОХ?</v>
      </c>
      <c r="BD61" cm="1">
        <f t="array" aca="1" ref="BD61" ca="1">INDEX($L$58:$L$65,(RANK(AT5,$AT$2:$AT$9)))</f>
        <v>2021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VLOOKUP(B62,audio_list_stym!$A$3:$BP$18,50,FALSE)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VLOOKUP(B62,audio_list_stym!$A$3:$AJ$18,18,FALSE)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2153</v>
      </c>
      <c r="AD62" t="str">
        <f t="shared" ca="1" si="10"/>
        <v>pics\\Injir_1.jpg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6"/>
        <v>pics\\Injir_1.jpg</v>
      </c>
      <c r="AH62" t="str">
        <f t="shared" si="4"/>
        <v>sound\\Ogorod</v>
      </c>
      <c r="AR62" t="str">
        <f t="shared" ca="1" si="27"/>
        <v>pics\\Injir_1.jpg</v>
      </c>
      <c r="AT62">
        <f t="shared" ca="1" si="7"/>
        <v>4.9975553611472212E-2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_Плоский_ли_ГОРОХ?</v>
      </c>
      <c r="BD62" cm="1">
        <f t="array" aca="1" ref="BD62" ca="1">INDEX($L$58:$L$65,(RANK(AT6,$AT$2:$AT$9)))</f>
        <v>2017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VLOOKUP(B63,audio_list_stym!$A$3:$BP$18,50,FALSE)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VLOOKUP(B63,audio_list_stym!$A$3:$AJ$18,18,FALSE)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2157</v>
      </c>
      <c r="AD63" t="str">
        <f t="shared" ca="1" si="10"/>
        <v>pics\\Injir_5.jpg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6"/>
        <v>pics\\Injir_5.jpg</v>
      </c>
      <c r="AH63" t="str">
        <f t="shared" si="4"/>
        <v>sound\\Ogorod</v>
      </c>
      <c r="AR63" t="str">
        <f t="shared" ca="1" si="27"/>
        <v>pics\\Injir_5.jpg</v>
      </c>
      <c r="AT63">
        <f t="shared" ca="1" si="7"/>
        <v>0.98460949124136732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_Толченый_ли_ГОРОХ?</v>
      </c>
      <c r="BD63" cm="1">
        <f t="array" aca="1" ref="BD63" ca="1">INDEX($L$58:$L$65,(RANK(AT7,$AT$2:$AT$9)))</f>
        <v>2024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VLOOKUP(B64,audio_list_stym!$A$3:$BP$18,50,FALSE)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VLOOKUP(B64,audio_list_stym!$A$3:$AJ$18,18,FALSE)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2025</v>
      </c>
      <c r="AD64" t="str">
        <f t="shared" ca="1" si="10"/>
        <v>pics\\Kokos_1.jpg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6"/>
        <v>pics\\Kokos_1.jpg</v>
      </c>
      <c r="AH64" t="str">
        <f t="shared" si="4"/>
        <v>sound\\Ogorod</v>
      </c>
      <c r="AI64" s="11"/>
      <c r="AR64" t="str">
        <f t="shared" ca="1" si="27"/>
        <v>pics\\Kokos_1.jpg</v>
      </c>
      <c r="AT64">
        <f t="shared" ca="1" si="7"/>
        <v>0.13678822646492805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_Зеленый_ли_ГОРОХ?</v>
      </c>
      <c r="BD64" cm="1">
        <f t="array" aca="1" ref="BD64" ca="1">INDEX($L$58:$L$65,(RANK(AT8,$AT$2:$AT$9)))</f>
        <v>2018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VLOOKUP(B65,audio_list_stym!$A$3:$BP$18,50,FALSE)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VLOOKUP(B65,audio_list_stym!$A$3:$AJ$18,18,FALSE)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2156</v>
      </c>
      <c r="AD65" t="str">
        <f t="shared" ca="1" si="10"/>
        <v>pics\\Injir_4.jpg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6"/>
        <v>pics\\Injir_4.jpg</v>
      </c>
      <c r="AH65" t="str">
        <f t="shared" si="4"/>
        <v>sound\\Ogorod</v>
      </c>
      <c r="AR65" t="str">
        <f t="shared" ca="1" si="27"/>
        <v>pics\\Injir_4.jpg</v>
      </c>
      <c r="AT65">
        <f t="shared" ca="1" si="7"/>
        <v>0.94508557509072111</v>
      </c>
      <c r="AU65" t="s">
        <v>697</v>
      </c>
      <c r="AV65" t="str">
        <f t="shared" ca="1" si="8"/>
        <v>sound\\Noviy_plod.wav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_Легкий_ли_ГОРОХ?</v>
      </c>
      <c r="BD65" cm="1">
        <f t="array" aca="1" ref="BD65" ca="1">INDEX($L$58:$L$65,(RANK(AT9,$AT$2:$AT$9)))</f>
        <v>2023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VLOOKUP(B66,audio_list_stym!$A$3:$BP$18,50,FALSE)</f>
        <v>15</v>
      </c>
      <c r="F66" t="str">
        <f>VLOOKUP(E66,metki!$A$2:$B$9,2,FALSE)</f>
        <v>экспл_новые_с_названием</v>
      </c>
      <c r="G66" t="str">
        <f t="shared" ref="G66:G129" si="28">LEFT(F66,5)</f>
        <v>экспл</v>
      </c>
      <c r="H66" t="str">
        <f>VLOOKUP(B66,audio_list_stym!$A$3:$AJ$18,18,FALSE)</f>
        <v>Tamanid</v>
      </c>
      <c r="I66" t="s">
        <v>688</v>
      </c>
      <c r="J66" t="str">
        <f t="shared" ref="J66:J129" si="29">H66&amp;I66</f>
        <v>Tamanid_1</v>
      </c>
      <c r="L66">
        <f>VLOOKUP(J66,total_visual_stym!$A$2:$D$129,2,FALSE)</f>
        <v>2137</v>
      </c>
      <c r="M66" t="str">
        <f>VLOOKUP(J66,total_visual_stym!$A$2:$D$129,3,FALSE)</f>
        <v>pics\\Tamanid_1.jpg</v>
      </c>
      <c r="N66">
        <f>VLOOKUP(J66,total_visual_stym!$A$1:$D$129,4,FALSE)</f>
        <v>214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145</v>
      </c>
      <c r="Z66" t="str">
        <f>IF(G66="экспл",VLOOKUP(J66,quest_экспл!$A$1:$N$129,12,FALSE),IF(G66="импл_",0,0))</f>
        <v>sound\\On_krasnovatiy.wav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2195</v>
      </c>
      <c r="AD66" t="str">
        <f t="shared" ca="1" si="10"/>
        <v>pics\\dis41.jpg</v>
      </c>
      <c r="AE66" s="22" t="str">
        <f t="array" aca="1" ref="AE66" ca="1">IF(G66="экспл",INDEX(total_visual_stym!$C$146:$C$209,(RANK(total_visual_stym!E146,total_visual_stym!$E$146:$E$209))),0)</f>
        <v>pics\\dis41.jpg</v>
      </c>
      <c r="AF66" s="22" t="str">
        <f t="shared" ref="AF66:AF74" si="30">AS66</f>
        <v/>
      </c>
      <c r="AI66" t="s">
        <v>67</v>
      </c>
      <c r="AO66">
        <f ca="1">RAND()</f>
        <v>0.23583674295671475</v>
      </c>
      <c r="AP66" t="str">
        <f ca="1">INDEX($AI$66:$AI$129,(RANK(AO66,$AO$66:$AO$129)))</f>
        <v>pics\\Peper_2.jpg</v>
      </c>
      <c r="AS66" t="str">
        <f>IF(G66="импл_",AP66,"")</f>
        <v/>
      </c>
      <c r="AT66">
        <f t="shared" ref="AT66:AT129" ca="1" si="31">RAND()</f>
        <v>0.66155820486956396</v>
      </c>
      <c r="AU66" t="s">
        <v>697</v>
      </c>
      <c r="AV66" t="str">
        <f t="shared" ref="AV66:AV129" ca="1" si="32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_Он_красноватый?</v>
      </c>
      <c r="BA66" t="e">
        <f>VLOOKUP(Q66,audio_list_stym!$B$2:$BQ$299,68,FALSE)</f>
        <v>#N/A</v>
      </c>
      <c r="BB66" t="str">
        <f t="shared" ref="BB66:BB129" si="33">IF(G66="экспл",AY66&amp;AX66&amp;"."&amp;AZ66,IF(G66="импл_",BA66&amp;AX66&amp;"?"))</f>
        <v>На_экране_РЕНАН._Он_красноватый?</v>
      </c>
      <c r="BC66">
        <f>A66</f>
        <v>1209</v>
      </c>
      <c r="BD66" cm="1">
        <f t="array" aca="1" ref="BD66" ca="1">INDEX(L66:L73,(RANK(AT2,$AT$2:$AT$9)))</f>
        <v>2142</v>
      </c>
      <c r="BE66" cm="1">
        <f t="array" aca="1" ref="BE66" ca="1">INDEX(BD74:BD89,(RANK(AT2,$AT$2:$AT$7)))</f>
        <v>2145</v>
      </c>
      <c r="BF66" cm="1">
        <f t="array" aca="1" ref="BF66" ca="1">INDEX(BD90:BD113,(RANK(AT2,$AT$2:$AT$17)))</f>
        <v>2084</v>
      </c>
      <c r="BG66" cm="1">
        <f t="array" aca="1" ref="BG66" ca="1">INDEX(BD114:BD129,(RANK(AT2,$AT$2:$AT$17)))</f>
        <v>2132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VLOOKUP(B67,audio_list_stym!$A$3:$BP$18,50,FALSE)</f>
        <v>15</v>
      </c>
      <c r="F67" t="str">
        <f>VLOOKUP(E67,metki!$A$2:$B$9,2,FALSE)</f>
        <v>экспл_новые_с_названием</v>
      </c>
      <c r="G67" t="str">
        <f t="shared" si="28"/>
        <v>экспл</v>
      </c>
      <c r="H67" t="str">
        <f>VLOOKUP(B67,audio_list_stym!$A$3:$AJ$18,18,FALSE)</f>
        <v>Tamanid</v>
      </c>
      <c r="I67" t="s">
        <v>689</v>
      </c>
      <c r="J67" t="str">
        <f t="shared" si="29"/>
        <v>Tamanid_2</v>
      </c>
      <c r="L67">
        <f>VLOOKUP(J67,total_visual_stym!$A$2:$D$129,2,FALSE)</f>
        <v>2138</v>
      </c>
      <c r="M67" t="str">
        <f>VLOOKUP(J67,total_visual_stym!$A$2:$D$129,3,FALSE)</f>
        <v>pics\\Tamanid_2.jpg</v>
      </c>
      <c r="N67">
        <f>VLOOKUP(J67,total_visual_stym!$A$1:$D$129,4,FALSE)</f>
        <v>214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146</v>
      </c>
      <c r="Z67" t="str">
        <f>IF(G67="экспл",VLOOKUP(J67,quest_экспл!$A$1:$N$129,12,FALSE),IF(G67="импл_",0,0))</f>
        <v>sound\\Izognut_li_on.wav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2181</v>
      </c>
      <c r="AD67" t="str">
        <f t="shared" ref="AD67:AD74" ca="1" si="34">IF(ISTEXT(AE67),AE67,IF(ISTEXT(AF67),AF67,""))</f>
        <v>pics\\dis24.jpg</v>
      </c>
      <c r="AE67" s="22" t="str">
        <f t="array" aca="1" ref="AE67" ca="1">IF(G67="экспл",INDEX(total_visual_stym!$C$146:$C$209,(RANK(total_visual_stym!E147,total_visual_stym!$E$146:$E$209))),0)</f>
        <v>pics\\dis24.jpg</v>
      </c>
      <c r="AF67" s="22" t="str">
        <f t="shared" si="30"/>
        <v/>
      </c>
      <c r="AI67" t="s">
        <v>68</v>
      </c>
      <c r="AO67">
        <f t="shared" ref="AO67:AO129" ca="1" si="35">RAND()</f>
        <v>0.84715467882388917</v>
      </c>
      <c r="AP67" t="str">
        <f t="shared" ref="AP67:AP129" ca="1" si="36">INDEX($AI$66:$AI$129,(RANK(AO67,$AO$66:$AO$129)))</f>
        <v>pics\\Finik_6.jpg</v>
      </c>
      <c r="AR67" t="str">
        <f t="shared" ref="AR67:AR73" si="37">IF(AH67="sound\\Ogorod",AP19,"")</f>
        <v/>
      </c>
      <c r="AS67" t="str">
        <f t="shared" ref="AS67:AS73" si="38">IF(G67="импл_",AP67,"")</f>
        <v/>
      </c>
      <c r="AT67">
        <f t="shared" ca="1" si="31"/>
        <v>0.94240272549346582</v>
      </c>
      <c r="AU67" t="s">
        <v>697</v>
      </c>
      <c r="AV67" t="str">
        <f t="shared" ca="1" si="32"/>
        <v>sound\\Noviy_plod.wav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_Изогнут_ли_он?</v>
      </c>
      <c r="BA67" t="e">
        <f>VLOOKUP(Q67,audio_list_stym!$B$2:$BQ$299,68,FALSE)</f>
        <v>#N/A</v>
      </c>
      <c r="BB67" t="str">
        <f t="shared" si="33"/>
        <v>Посмотрите,_вот_РЕНАН._Изогнут_ли_он?</v>
      </c>
      <c r="BD67" cm="1">
        <f t="array" aca="1" ref="BD67" ca="1">INDEX(L67:L74,(RANK(AT3,$AT$2:$AT$9)))</f>
        <v>2141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VLOOKUP(B68,audio_list_stym!$A$3:$BP$18,50,FALSE)</f>
        <v>15</v>
      </c>
      <c r="F68" t="str">
        <f>VLOOKUP(E68,metki!$A$2:$B$9,2,FALSE)</f>
        <v>экспл_новые_с_названием</v>
      </c>
      <c r="G68" t="str">
        <f t="shared" si="28"/>
        <v>экспл</v>
      </c>
      <c r="H68" t="str">
        <f>VLOOKUP(B68,audio_list_stym!$A$3:$AJ$18,18,FALSE)</f>
        <v>Tamanid</v>
      </c>
      <c r="I68" t="s">
        <v>690</v>
      </c>
      <c r="J68" t="str">
        <f t="shared" si="29"/>
        <v>Tamanid_3</v>
      </c>
      <c r="L68">
        <f>VLOOKUP(J68,total_visual_stym!$A$2:$D$129,2,FALSE)</f>
        <v>2139</v>
      </c>
      <c r="M68" t="str">
        <f>VLOOKUP(J68,total_visual_stym!$A$2:$D$129,3,FALSE)</f>
        <v>pics\\Tamanid_3.jpg</v>
      </c>
      <c r="N68">
        <f>VLOOKUP(J68,total_visual_stym!$A$1:$D$129,4,FALSE)</f>
        <v>214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147</v>
      </c>
      <c r="Z68" t="str">
        <f>IF(G68="экспл",VLOOKUP(J68,quest_экспл!$A$1:$N$129,12,FALSE),IF(G68="импл_",0,0))</f>
        <v>sound\\On_barhatistiy.wav</v>
      </c>
      <c r="AA68" t="str">
        <f>IF(G68="экспл",VLOOKUP(J68,quest_экспл!$A$1:$N$129,14,FALSE),IF(G68="импл_",0,0))</f>
        <v>да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2171</v>
      </c>
      <c r="AD68" t="str">
        <f t="shared" ca="1" si="34"/>
        <v>pics\\dis22.jpg</v>
      </c>
      <c r="AE68" s="22" t="str">
        <f t="array" aca="1" ref="AE68" ca="1">IF(G68="экспл",INDEX(total_visual_stym!$C$146:$C$209,(RANK(total_visual_stym!E148,total_visual_stym!$E$146:$E$209))),0)</f>
        <v>pics\\dis22.jpg</v>
      </c>
      <c r="AF68" s="22" t="str">
        <f t="shared" si="30"/>
        <v/>
      </c>
      <c r="AI68" t="s">
        <v>69</v>
      </c>
      <c r="AO68">
        <f t="shared" ca="1" si="35"/>
        <v>0.49982695969106483</v>
      </c>
      <c r="AP68" t="str">
        <f t="shared" ca="1" si="36"/>
        <v>pics\\Kokos_7.jpg</v>
      </c>
      <c r="AR68" t="str">
        <f t="shared" si="37"/>
        <v/>
      </c>
      <c r="AS68" t="str">
        <f t="shared" si="38"/>
        <v/>
      </c>
      <c r="AT68">
        <f t="shared" ca="1" si="31"/>
        <v>0.69474164595509591</v>
      </c>
      <c r="AU68" t="s">
        <v>697</v>
      </c>
      <c r="AV68" t="str">
        <f t="shared" ca="1" si="32"/>
        <v>sound\\Noviy_plod.wav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_Он_бархатистый?</v>
      </c>
      <c r="BA68" t="e">
        <f>VLOOKUP(Q68,audio_list_stym!$B$2:$BQ$299,68,FALSE)</f>
        <v>#N/A</v>
      </c>
      <c r="BB68" t="str">
        <f t="shared" si="33"/>
        <v>Вот_РЕНАН._Он_бархатистый?</v>
      </c>
      <c r="BD68" cm="1">
        <f t="array" aca="1" ref="BD68" ca="1">INDEX(L68:L75,(RANK(AT4,$AT$2:$AT$9)))</f>
        <v>2141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VLOOKUP(B69,audio_list_stym!$A$3:$BP$18,50,FALSE)</f>
        <v>15</v>
      </c>
      <c r="F69" t="str">
        <f>VLOOKUP(E69,metki!$A$2:$B$9,2,FALSE)</f>
        <v>экспл_новые_с_названием</v>
      </c>
      <c r="G69" t="str">
        <f t="shared" si="28"/>
        <v>экспл</v>
      </c>
      <c r="H69" t="str">
        <f>VLOOKUP(B69,audio_list_stym!$A$3:$AJ$18,18,FALSE)</f>
        <v>Tamanid</v>
      </c>
      <c r="I69" t="s">
        <v>691</v>
      </c>
      <c r="J69" t="str">
        <f t="shared" si="29"/>
        <v>Tamanid_4</v>
      </c>
      <c r="L69">
        <f>VLOOKUP(J69,total_visual_stym!$A$2:$D$129,2,FALSE)</f>
        <v>2140</v>
      </c>
      <c r="M69" t="str">
        <f>VLOOKUP(J69,total_visual_stym!$A$2:$D$129,3,FALSE)</f>
        <v>pics\\Tamanid_4.jpg</v>
      </c>
      <c r="N69">
        <f>VLOOKUP(J69,total_visual_stym!$A$1:$D$129,4,FALSE)</f>
        <v>214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148</v>
      </c>
      <c r="Z69" t="str">
        <f>IF(G69="экспл",VLOOKUP(J69,quest_экспл!$A$1:$N$129,12,FALSE),IF(G69="импл_",0,0))</f>
        <v>sound\\Odnotonniy_li_on.wav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2184</v>
      </c>
      <c r="AD69" t="str">
        <f t="shared" ca="1" si="34"/>
        <v>pics\\dis19.jpg</v>
      </c>
      <c r="AE69" s="22" t="str">
        <f t="array" aca="1" ref="AE69" ca="1">IF(G69="экспл",INDEX(total_visual_stym!$C$146:$C$209,(RANK(total_visual_stym!E149,total_visual_stym!$E$146:$E$209))),0)</f>
        <v>pics\\dis19.jpg</v>
      </c>
      <c r="AF69" s="22" t="str">
        <f t="shared" si="30"/>
        <v/>
      </c>
      <c r="AI69" t="s">
        <v>70</v>
      </c>
      <c r="AO69">
        <f t="shared" ca="1" si="35"/>
        <v>0.81900377076364028</v>
      </c>
      <c r="AP69" t="str">
        <f t="shared" ca="1" si="36"/>
        <v>pics\\Finik_7.jpg</v>
      </c>
      <c r="AR69" t="str">
        <f t="shared" si="37"/>
        <v/>
      </c>
      <c r="AS69" t="str">
        <f t="shared" si="38"/>
        <v/>
      </c>
      <c r="AT69">
        <f t="shared" ca="1" si="31"/>
        <v>0.57107897126855267</v>
      </c>
      <c r="AU69" t="s">
        <v>697</v>
      </c>
      <c r="AV69" t="str">
        <f t="shared" ca="1" si="32"/>
        <v>sound\\Noviy_plod.wav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_Однотонный_ли_он?</v>
      </c>
      <c r="BA69" t="e">
        <f>VLOOKUP(Q69,audio_list_stym!$B$2:$BQ$299,68,FALSE)</f>
        <v>#N/A</v>
      </c>
      <c r="BB69" t="str">
        <f t="shared" si="33"/>
        <v>Это_РЕНАН._Однотонный_ли_он?</v>
      </c>
      <c r="BD69" cm="1">
        <f t="array" aca="1" ref="BD69" ca="1">INDEX(L69:L76,(RANK(AT5,$AT$2:$AT$9)))</f>
        <v>2144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VLOOKUP(B70,audio_list_stym!$A$3:$BP$18,50,FALSE)</f>
        <v>15</v>
      </c>
      <c r="F70" t="str">
        <f>VLOOKUP(E70,metki!$A$2:$B$9,2,FALSE)</f>
        <v>экспл_новые_с_названием</v>
      </c>
      <c r="G70" t="str">
        <f t="shared" si="28"/>
        <v>экспл</v>
      </c>
      <c r="H70" t="str">
        <f>VLOOKUP(B70,audio_list_stym!$A$3:$AJ$18,18,FALSE)</f>
        <v>Tamanid</v>
      </c>
      <c r="I70" t="s">
        <v>692</v>
      </c>
      <c r="J70" t="str">
        <f t="shared" si="29"/>
        <v>Tamanid_5</v>
      </c>
      <c r="L70">
        <f>VLOOKUP(J70,total_visual_stym!$A$2:$D$129,2,FALSE)</f>
        <v>2141</v>
      </c>
      <c r="M70" t="str">
        <f>VLOOKUP(J70,total_visual_stym!$A$2:$D$129,3,FALSE)</f>
        <v>pics\\Tamanid_5.jpg</v>
      </c>
      <c r="N70">
        <f>VLOOKUP(J70,total_visual_stym!$A$1:$D$129,4,FALSE)</f>
        <v>214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149</v>
      </c>
      <c r="Z70" t="str">
        <f>IF(G70="экспл",VLOOKUP(J70,quest_экспл!$A$1:$N$129,12,FALSE),IF(G70="импл_",0,0))</f>
        <v>sound\\On_prozrachniy.wav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2183</v>
      </c>
      <c r="AD70" t="str">
        <f t="shared" ca="1" si="34"/>
        <v>pics\\dis18.jpg</v>
      </c>
      <c r="AE70" s="22" t="str">
        <f t="array" aca="1" ref="AE70" ca="1">IF(G70="экспл",INDEX(total_visual_stym!$C$146:$C$209,(RANK(total_visual_stym!E150,total_visual_stym!$E$146:$E$209))),0)</f>
        <v>pics\\dis18.jpg</v>
      </c>
      <c r="AF70" s="22" t="str">
        <f t="shared" si="30"/>
        <v/>
      </c>
      <c r="AI70" t="s">
        <v>71</v>
      </c>
      <c r="AO70">
        <f t="shared" ca="1" si="35"/>
        <v>6.0656160433634865E-2</v>
      </c>
      <c r="AP70" t="str">
        <f t="shared" ca="1" si="36"/>
        <v>pics\\Tomat_2.jpg</v>
      </c>
      <c r="AR70" t="str">
        <f t="shared" si="37"/>
        <v/>
      </c>
      <c r="AS70" t="str">
        <f t="shared" si="38"/>
        <v/>
      </c>
      <c r="AT70">
        <f t="shared" ca="1" si="31"/>
        <v>0.59988124164155288</v>
      </c>
      <c r="AU70" t="s">
        <v>697</v>
      </c>
      <c r="AV70" t="str">
        <f t="shared" ca="1" si="32"/>
        <v>sound\\Noviy_plod.wav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_Он_прозрачный?</v>
      </c>
      <c r="BA70" t="e">
        <f>VLOOKUP(Q70,audio_list_stym!$B$2:$BQ$299,68,FALSE)</f>
        <v>#N/A</v>
      </c>
      <c r="BB70" t="str">
        <f t="shared" si="33"/>
        <v>На_картинке_РЕНАН._Он_прозрачный?</v>
      </c>
      <c r="BD70" cm="1">
        <f t="array" aca="1" ref="BD70" ca="1">INDEX(L70:L77,(RANK(AT6,$AT$2:$AT$9)))</f>
        <v>2141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VLOOKUP(B71,audio_list_stym!$A$3:$BP$18,50,FALSE)</f>
        <v>15</v>
      </c>
      <c r="F71" t="str">
        <f>VLOOKUP(E71,metki!$A$2:$B$9,2,FALSE)</f>
        <v>экспл_новые_с_названием</v>
      </c>
      <c r="G71" t="str">
        <f t="shared" si="28"/>
        <v>экспл</v>
      </c>
      <c r="H71" t="str">
        <f>VLOOKUP(B71,audio_list_stym!$A$3:$AJ$18,18,FALSE)</f>
        <v>Tamanid</v>
      </c>
      <c r="I71" t="s">
        <v>693</v>
      </c>
      <c r="J71" t="str">
        <f t="shared" si="29"/>
        <v>Tamanid_6</v>
      </c>
      <c r="L71">
        <f>VLOOKUP(J71,total_visual_stym!$A$2:$D$129,2,FALSE)</f>
        <v>2142</v>
      </c>
      <c r="M71" t="str">
        <f>VLOOKUP(J71,total_visual_stym!$A$2:$D$129,3,FALSE)</f>
        <v>pics\\Tamanid_6.jpg</v>
      </c>
      <c r="N71">
        <f>VLOOKUP(J71,total_visual_stym!$A$1:$D$129,4,FALSE)</f>
        <v>214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150</v>
      </c>
      <c r="Z71" t="str">
        <f>IF(G71="экспл",VLOOKUP(J71,quest_экспл!$A$1:$N$129,12,FALSE),IF(G71="импл_",0,0))</f>
        <v>sound\\On_izmelchen.wav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2173</v>
      </c>
      <c r="AD71" t="str">
        <f t="shared" ca="1" si="34"/>
        <v>pics\\dis37.jpg</v>
      </c>
      <c r="AE71" s="22" t="str">
        <f t="array" aca="1" ref="AE71" ca="1">IF(G71="экспл",INDEX(total_visual_stym!$C$146:$C$209,(RANK(total_visual_stym!E151,total_visual_stym!$E$146:$E$209))),0)</f>
        <v>pics\\dis37.jpg</v>
      </c>
      <c r="AF71" s="22" t="str">
        <f t="shared" si="30"/>
        <v/>
      </c>
      <c r="AI71" t="s">
        <v>72</v>
      </c>
      <c r="AO71">
        <f t="shared" ca="1" si="35"/>
        <v>0.36263586263062653</v>
      </c>
      <c r="AP71" t="str">
        <f t="shared" ca="1" si="36"/>
        <v>pics\\Limon_4.jpg</v>
      </c>
      <c r="AR71" t="str">
        <f t="shared" si="37"/>
        <v/>
      </c>
      <c r="AS71" t="str">
        <f t="shared" si="38"/>
        <v/>
      </c>
      <c r="AT71">
        <f t="shared" ca="1" si="31"/>
        <v>0.68880139665193651</v>
      </c>
      <c r="AU71" t="s">
        <v>697</v>
      </c>
      <c r="AV71" t="str">
        <f t="shared" ca="1" si="32"/>
        <v>sound\\Noviy_plod.wav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_Он_измельчен?</v>
      </c>
      <c r="BA71" t="e">
        <f>VLOOKUP(Q71,audio_list_stym!$B$2:$BQ$299,68,FALSE)</f>
        <v>#N/A</v>
      </c>
      <c r="BB71" t="str">
        <f t="shared" si="33"/>
        <v>На_мониторе_РЕНАН._Он_измельчен?</v>
      </c>
      <c r="BD71" cm="1">
        <f t="array" aca="1" ref="BD71" ca="1">INDEX(L71:L78,(RANK(AT7,$AT$2:$AT$9)))</f>
        <v>2149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VLOOKUP(B72,audio_list_stym!$A$3:$BP$18,50,FALSE)</f>
        <v>15</v>
      </c>
      <c r="F72" t="str">
        <f>VLOOKUP(E72,metki!$A$2:$B$9,2,FALSE)</f>
        <v>экспл_новые_с_названием</v>
      </c>
      <c r="G72" t="str">
        <f t="shared" si="28"/>
        <v>экспл</v>
      </c>
      <c r="H72" t="str">
        <f>VLOOKUP(B72,audio_list_stym!$A$3:$AJ$18,18,FALSE)</f>
        <v>Tamanid</v>
      </c>
      <c r="I72" t="s">
        <v>694</v>
      </c>
      <c r="J72" t="str">
        <f t="shared" si="29"/>
        <v>Tamanid_7</v>
      </c>
      <c r="L72">
        <f>VLOOKUP(J72,total_visual_stym!$A$2:$D$129,2,FALSE)</f>
        <v>2143</v>
      </c>
      <c r="M72" t="str">
        <f>VLOOKUP(J72,total_visual_stym!$A$2:$D$129,3,FALSE)</f>
        <v>pics\\Tamanid_7.jpg</v>
      </c>
      <c r="N72">
        <f>VLOOKUP(J72,total_visual_stym!$A$1:$D$129,4,FALSE)</f>
        <v>214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151</v>
      </c>
      <c r="Z72" t="str">
        <f>IF(G72="экспл",VLOOKUP(J72,quest_экспл!$A$1:$N$129,12,FALSE),IF(G72="импл_",0,0))</f>
        <v>sound\\Cvetushiy_li_on.wav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2225</v>
      </c>
      <c r="AD72" t="str">
        <f t="shared" ca="1" si="34"/>
        <v>pics\\dis9.jpg</v>
      </c>
      <c r="AE72" s="22" t="str">
        <f t="array" aca="1" ref="AE72" ca="1">IF(G72="экспл",INDEX(total_visual_stym!$C$146:$C$209,(RANK(total_visual_stym!E152,total_visual_stym!$E$146:$E$209))),0)</f>
        <v>pics\\dis9.jpg</v>
      </c>
      <c r="AF72" s="22" t="str">
        <f t="shared" si="30"/>
        <v/>
      </c>
      <c r="AI72" t="s">
        <v>73</v>
      </c>
      <c r="AO72">
        <f t="shared" ca="1" si="35"/>
        <v>6.045981526029276E-2</v>
      </c>
      <c r="AP72" t="str">
        <f t="shared" ca="1" si="36"/>
        <v>pics\\Tomat_3.jpg</v>
      </c>
      <c r="AR72" t="str">
        <f t="shared" si="37"/>
        <v/>
      </c>
      <c r="AS72" t="str">
        <f t="shared" si="38"/>
        <v/>
      </c>
      <c r="AT72">
        <f t="shared" ca="1" si="31"/>
        <v>0.73845900878193849</v>
      </c>
      <c r="AU72" t="s">
        <v>697</v>
      </c>
      <c r="AV72" t="str">
        <f t="shared" ca="1" si="32"/>
        <v>sound\\Noviy_plod.wav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_Цветущий_ли_он?</v>
      </c>
      <c r="BA72" t="e">
        <f>VLOOKUP(Q72,audio_list_stym!$B$2:$BQ$299,68,FALSE)</f>
        <v>#N/A</v>
      </c>
      <c r="BB72" t="str">
        <f t="shared" si="33"/>
        <v>Перед_Вами_РЕНАН._Цветущий_ли_он?</v>
      </c>
      <c r="BD72" cm="1">
        <f t="array" aca="1" ref="BD72" ca="1">INDEX(L72:L79,(RANK(AT8,$AT$2:$AT$9)))</f>
        <v>2144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VLOOKUP(B73,audio_list_stym!$A$3:$BP$18,50,FALSE)</f>
        <v>15</v>
      </c>
      <c r="F73" t="str">
        <f>VLOOKUP(E73,metki!$A$2:$B$9,2,FALSE)</f>
        <v>экспл_новые_с_названием</v>
      </c>
      <c r="G73" t="str">
        <f t="shared" si="28"/>
        <v>экспл</v>
      </c>
      <c r="H73" t="str">
        <f>VLOOKUP(B73,audio_list_stym!$A$3:$AJ$18,18,FALSE)</f>
        <v>Tamanid</v>
      </c>
      <c r="I73" t="s">
        <v>695</v>
      </c>
      <c r="J73" t="str">
        <f t="shared" si="29"/>
        <v>Tamanid_8</v>
      </c>
      <c r="L73">
        <f>VLOOKUP(J73,total_visual_stym!$A$2:$D$129,2,FALSE)</f>
        <v>2144</v>
      </c>
      <c r="M73" t="str">
        <f>VLOOKUP(J73,total_visual_stym!$A$2:$D$129,3,FALSE)</f>
        <v>pics\\Tamanid_8.jpg</v>
      </c>
      <c r="N73">
        <f>VLOOKUP(J73,total_visual_stym!$A$1:$D$129,4,FALSE)</f>
        <v>214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152</v>
      </c>
      <c r="Z73" t="str">
        <f>IF(G73="экспл",VLOOKUP(J73,quest_экспл!$A$1:$N$129,12,FALSE),IF(G73="импл_",0,0))</f>
        <v>sound\\Skruchen_li_on.wav</v>
      </c>
      <c r="AA73" t="str">
        <f>IF(G73="экспл",VLOOKUP(J73,quest_экспл!$A$1:$N$129,14,FALSE),IF(G73="импл_",0,0))</f>
        <v>да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2194</v>
      </c>
      <c r="AD73" t="str">
        <f t="shared" ca="1" si="34"/>
        <v>pics\\dis55.jpg</v>
      </c>
      <c r="AE73" s="22" t="str">
        <f t="array" aca="1" ref="AE73" ca="1">IF(G73="экспл",INDEX(total_visual_stym!$C$146:$C$209,(RANK(total_visual_stym!E153,total_visual_stym!$E$146:$E$209))),0)</f>
        <v>pics\\dis55.jpg</v>
      </c>
      <c r="AF73" s="22" t="str">
        <f t="shared" si="30"/>
        <v/>
      </c>
      <c r="AI73" t="s">
        <v>74</v>
      </c>
      <c r="AO73">
        <f t="shared" ca="1" si="35"/>
        <v>5.1729519989018868E-2</v>
      </c>
      <c r="AP73" t="str">
        <f t="shared" ca="1" si="36"/>
        <v>pics\\Tomat_4.jpg</v>
      </c>
      <c r="AR73" t="str">
        <f t="shared" si="37"/>
        <v/>
      </c>
      <c r="AS73" t="str">
        <f t="shared" si="38"/>
        <v/>
      </c>
      <c r="AT73">
        <f t="shared" ca="1" si="31"/>
        <v>8.0181428702524649E-2</v>
      </c>
      <c r="AU73" t="s">
        <v>697</v>
      </c>
      <c r="AV73" t="str">
        <f t="shared" ca="1" si="32"/>
        <v>sound\\Redkiy_plod.wav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_Скручен_ли_он?</v>
      </c>
      <c r="BA73" t="e">
        <f>VLOOKUP(Q73,audio_list_stym!$B$2:$BQ$299,68,FALSE)</f>
        <v>#N/A</v>
      </c>
      <c r="BB73" t="str">
        <f t="shared" si="33"/>
        <v>Вы_видите_РЕНАН._Скручен_ли_он?</v>
      </c>
      <c r="BD73" cm="1">
        <f t="array" aca="1" ref="BD73" ca="1">INDEX(L73:L80,(RANK(AT9,$AT$2:$AT$9)))</f>
        <v>2150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VLOOKUP(B74,audio_list_stym!$A$3:$BP$18,50,FALSE)</f>
        <v>16</v>
      </c>
      <c r="F74" t="str">
        <f>VLOOKUP(E74,metki!$A$2:$B$9,2,FALSE)</f>
        <v>импл_новые_без_названия</v>
      </c>
      <c r="G74" t="str">
        <f t="shared" si="28"/>
        <v>импл_</v>
      </c>
      <c r="H74" t="str">
        <f>VLOOKUP(B74,audio_list_stym!$A$3:$AJ$18,18,FALSE)</f>
        <v>ZF</v>
      </c>
      <c r="I74" t="s">
        <v>688</v>
      </c>
      <c r="J74" t="str">
        <f t="shared" si="29"/>
        <v>ZF_1</v>
      </c>
      <c r="L74">
        <f>VLOOKUP(J74,total_visual_stym!$A$2:$D$129,2,FALSE)</f>
        <v>2145</v>
      </c>
      <c r="M74" t="str">
        <f>VLOOKUP(J74,total_visual_stym!$A$2:$D$129,3,FALSE)</f>
        <v>pics\\ZF_1.jpg</v>
      </c>
      <c r="N74">
        <f>VLOOKUP(J74,total_visual_stym!$A$1:$D$129,4,FALSE)</f>
        <v>215</v>
      </c>
      <c r="P74">
        <f>IF(G74="экспл",0,IF(G74="импл_",VLOOKUP(J74,quest_импл!$A$1:$J$129,7,FALSE),0))</f>
        <v>281</v>
      </c>
      <c r="Q74" t="str">
        <f>IF(G74="экспл",0,IF(G74="импл_",VLOOKUP(J74,quest_импл!$A$1:$J$129,8,FALSE),0))</f>
        <v>sound\\S_chashuykami_li.wav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2010</v>
      </c>
      <c r="AD74" t="str">
        <f t="shared" ca="1" si="34"/>
        <v>pics\\Finik_2.jpg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30"/>
        <v>pics\\Finik_2.jpg</v>
      </c>
      <c r="AI74" t="s">
        <v>76</v>
      </c>
      <c r="AO74">
        <f t="shared" ca="1" si="35"/>
        <v>0.90608820718503968</v>
      </c>
      <c r="AP74" t="str">
        <f t="shared" ca="1" si="36"/>
        <v>pics\\Finik_2.jpg</v>
      </c>
      <c r="AR74" t="str">
        <f>IF(AH74="sound\\Ogorod",AP2,"")</f>
        <v/>
      </c>
      <c r="AS74" t="str">
        <f ca="1">IF(G74="импл_",AP74,"")</f>
        <v>pics\\Finik_2.jpg</v>
      </c>
      <c r="AT74">
        <f t="shared" ca="1" si="31"/>
        <v>0.20573435995670286</v>
      </c>
      <c r="AU74" t="s">
        <v>697</v>
      </c>
      <c r="AV74" t="str">
        <f t="shared" ca="1" si="32"/>
        <v>sound\\Redkiy_plod.wav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_С_чешуйками_ли_</v>
      </c>
      <c r="BB74" t="str">
        <f t="shared" si="33"/>
        <v>_С_чешуйками_ли_XXXXX?</v>
      </c>
      <c r="BC74">
        <f>A74</f>
        <v>1210</v>
      </c>
      <c r="BD74" cm="1">
        <f t="array" aca="1" ref="BD74" ca="1">INDEX($L$74:$L$81,(RANK(AT2,$AT$2:$AT$9)))</f>
        <v>2150</v>
      </c>
      <c r="BE74" cm="1">
        <f t="array" aca="1" ref="BE74" ca="1">INDEX(BD66:BD73,(RANK(AT3,$AT$2:$AT$9)))</f>
        <v>2144</v>
      </c>
      <c r="BF74" cm="1">
        <f t="array" aca="1" ref="BF74" ca="1">INDEX(BD82:BD105,(RANK(AT3,$AT$2:$AT$17)))</f>
        <v>2071</v>
      </c>
      <c r="BG74" cm="1">
        <f t="array" aca="1" ref="BG74" ca="1">INDEX(BD106:BD129,(RANK(AT3,$AT$2:$AT$9)))</f>
        <v>2093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VLOOKUP(B75,audio_list_stym!$A$3:$BP$18,50,FALSE)</f>
        <v>16</v>
      </c>
      <c r="F75" t="str">
        <f>VLOOKUP(E75,metki!$A$2:$B$9,2,FALSE)</f>
        <v>импл_новые_без_названия</v>
      </c>
      <c r="G75" t="str">
        <f t="shared" si="28"/>
        <v>импл_</v>
      </c>
      <c r="H75" t="str">
        <f>VLOOKUP(B75,audio_list_stym!$A$3:$AJ$18,18,FALSE)</f>
        <v>ZF</v>
      </c>
      <c r="I75" t="s">
        <v>689</v>
      </c>
      <c r="J75" t="str">
        <f t="shared" si="29"/>
        <v>ZF_2</v>
      </c>
      <c r="L75">
        <f>VLOOKUP(J75,total_visual_stym!$A$2:$D$129,2,FALSE)</f>
        <v>2146</v>
      </c>
      <c r="M75" t="str">
        <f>VLOOKUP(J75,total_visual_stym!$A$2:$D$129,3,FALSE)</f>
        <v>pics\\ZF_2.jpg</v>
      </c>
      <c r="N75">
        <f>VLOOKUP(J75,total_visual_stym!$A$1:$D$129,4,FALSE)</f>
        <v>215</v>
      </c>
      <c r="P75">
        <f>IF(G75="экспл",0,IF(G75="импл_",VLOOKUP(J75,quest_импл!$A$1:$J$129,7,FALSE),0))</f>
        <v>282</v>
      </c>
      <c r="Q75" t="str">
        <f>IF(G75="экспл",0,IF(G75="импл_",VLOOKUP(J75,quest_импл!$A$1:$J$129,8,FALSE),0))</f>
        <v>sound\\Rozoviy_li.wav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нет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2032</v>
      </c>
      <c r="AD75" t="str">
        <f t="shared" ref="AD75:AD129" ca="1" si="39">IF(ISTEXT(AE75),AE75,IF(ISTEXT(AF75),AF75,""))</f>
        <v>pics\\Kokos_8.jpg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ref="AF75:AF129" ca="1" si="40">AS75</f>
        <v>pics\\Kokos_8.jpg</v>
      </c>
      <c r="AI75" t="s">
        <v>77</v>
      </c>
      <c r="AO75">
        <f t="shared" ca="1" si="35"/>
        <v>0.45615113691797038</v>
      </c>
      <c r="AP75" t="str">
        <f t="shared" ca="1" si="36"/>
        <v>pics\\Kokos_8.jpg</v>
      </c>
      <c r="AR75" t="str">
        <f t="shared" ref="AR75:AR97" si="41">IF(AH75="sound\\Ogorod",AP3,"")</f>
        <v/>
      </c>
      <c r="AS75" t="str">
        <f t="shared" ref="AS75:AS129" ca="1" si="42">IF(G75="импл_",AP75,"")</f>
        <v>pics\\Kokos_8.jpg</v>
      </c>
      <c r="AT75">
        <f t="shared" ca="1" si="31"/>
        <v>0.27240065673272773</v>
      </c>
      <c r="AU75" t="s">
        <v>697</v>
      </c>
      <c r="AV75" t="str">
        <f t="shared" ca="1" si="32"/>
        <v>sound\\Redkiy_plod.wav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_Розовый_ли_</v>
      </c>
      <c r="BB75" t="str">
        <f t="shared" si="33"/>
        <v>_Розовый_ли_XXXXX?</v>
      </c>
      <c r="BD75" cm="1">
        <f t="array" aca="1" ref="BD75" ca="1">INDEX($L$74:$L$81,(RANK(AT3,$AT$2:$AT$9)))</f>
        <v>2148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VLOOKUP(B76,audio_list_stym!$A$3:$BP$18,50,FALSE)</f>
        <v>16</v>
      </c>
      <c r="F76" t="str">
        <f>VLOOKUP(E76,metki!$A$2:$B$9,2,FALSE)</f>
        <v>импл_новые_без_названия</v>
      </c>
      <c r="G76" t="str">
        <f t="shared" si="28"/>
        <v>импл_</v>
      </c>
      <c r="H76" t="str">
        <f>VLOOKUP(B76,audio_list_stym!$A$3:$AJ$18,18,FALSE)</f>
        <v>ZF</v>
      </c>
      <c r="I76" t="s">
        <v>690</v>
      </c>
      <c r="J76" t="str">
        <f t="shared" si="29"/>
        <v>ZF_3</v>
      </c>
      <c r="L76">
        <f>VLOOKUP(J76,total_visual_stym!$A$2:$D$129,2,FALSE)</f>
        <v>2147</v>
      </c>
      <c r="M76" t="str">
        <f>VLOOKUP(J76,total_visual_stym!$A$2:$D$129,3,FALSE)</f>
        <v>pics\\ZF_3.jpg</v>
      </c>
      <c r="N76">
        <f>VLOOKUP(J76,total_visual_stym!$A$1:$D$129,4,FALSE)</f>
        <v>215</v>
      </c>
      <c r="P76">
        <f>IF(G76="экспл",0,IF(G76="импл_",VLOOKUP(J76,quest_импл!$A$1:$J$129,7,FALSE),0))</f>
        <v>283</v>
      </c>
      <c r="Q76" t="str">
        <f>IF(G76="экспл",0,IF(G76="импл_",VLOOKUP(J76,quest_импл!$A$1:$J$129,8,FALSE),0))</f>
        <v>sound\\Tonkiy_li.wav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2008</v>
      </c>
      <c r="AD76" t="str">
        <f t="shared" ca="1" si="39"/>
        <v>pics\\Banan_8.jpg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40"/>
        <v>pics\\Banan_8.jpg</v>
      </c>
      <c r="AI76" t="s">
        <v>78</v>
      </c>
      <c r="AO76">
        <f t="shared" ca="1" si="35"/>
        <v>0.91976815308955928</v>
      </c>
      <c r="AP76" t="str">
        <f t="shared" ca="1" si="36"/>
        <v>pics\\Banan_8.jpg</v>
      </c>
      <c r="AR76" t="str">
        <f t="shared" si="41"/>
        <v/>
      </c>
      <c r="AS76" t="str">
        <f t="shared" ca="1" si="42"/>
        <v>pics\\Banan_8.jpg</v>
      </c>
      <c r="AT76">
        <f t="shared" ca="1" si="31"/>
        <v>0.87518179477102431</v>
      </c>
      <c r="AU76" t="s">
        <v>697</v>
      </c>
      <c r="AV76" t="str">
        <f t="shared" ca="1" si="32"/>
        <v>sound\\Noviy_plod.wav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_Тонкий_ли_</v>
      </c>
      <c r="BB76" t="str">
        <f t="shared" si="33"/>
        <v>_Тонкий_ли_XXXXX?</v>
      </c>
      <c r="BD76" cm="1">
        <f t="array" aca="1" ref="BD76" ca="1">INDEX($L$74:$L$81,(RANK(AT4,$AT$2:$AT$9)))</f>
        <v>2147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VLOOKUP(B77,audio_list_stym!$A$3:$BP$18,50,FALSE)</f>
        <v>16</v>
      </c>
      <c r="F77" t="str">
        <f>VLOOKUP(E77,metki!$A$2:$B$9,2,FALSE)</f>
        <v>импл_новые_без_названия</v>
      </c>
      <c r="G77" t="str">
        <f t="shared" si="28"/>
        <v>импл_</v>
      </c>
      <c r="H77" t="str">
        <f>VLOOKUP(B77,audio_list_stym!$A$3:$AJ$18,18,FALSE)</f>
        <v>ZF</v>
      </c>
      <c r="I77" t="s">
        <v>691</v>
      </c>
      <c r="J77" t="str">
        <f t="shared" si="29"/>
        <v>ZF_4</v>
      </c>
      <c r="L77">
        <f>VLOOKUP(J77,total_visual_stym!$A$2:$D$129,2,FALSE)</f>
        <v>2148</v>
      </c>
      <c r="M77" t="str">
        <f>VLOOKUP(J77,total_visual_stym!$A$2:$D$129,3,FALSE)</f>
        <v>pics\\ZF_4.jpg</v>
      </c>
      <c r="N77">
        <f>VLOOKUP(J77,total_visual_stym!$A$1:$D$129,4,FALSE)</f>
        <v>215</v>
      </c>
      <c r="P77">
        <f>IF(G77="экспл",0,IF(G77="импл_",VLOOKUP(J77,quest_импл!$A$1:$J$129,7,FALSE),0))</f>
        <v>284</v>
      </c>
      <c r="Q77" t="str">
        <f>IF(G77="экспл",0,IF(G77="импл_",VLOOKUP(J77,quest_импл!$A$1:$J$129,8,FALSE),0))</f>
        <v>sound\\Celniy_li.wav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2003</v>
      </c>
      <c r="AD77" t="str">
        <f t="shared" ca="1" si="39"/>
        <v>pics\\Banan_3.jpg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40"/>
        <v>pics\\Banan_3.jpg</v>
      </c>
      <c r="AI77" t="s">
        <v>79</v>
      </c>
      <c r="AO77">
        <f t="shared" ca="1" si="35"/>
        <v>0.99344788702416731</v>
      </c>
      <c r="AP77" t="str">
        <f t="shared" ca="1" si="36"/>
        <v>pics\\Banan_3.jpg</v>
      </c>
      <c r="AR77" t="str">
        <f t="shared" si="41"/>
        <v/>
      </c>
      <c r="AS77" t="str">
        <f t="shared" ca="1" si="42"/>
        <v>pics\\Banan_3.jpg</v>
      </c>
      <c r="AT77">
        <f t="shared" ca="1" si="31"/>
        <v>0.29645656239561169</v>
      </c>
      <c r="AU77" t="s">
        <v>697</v>
      </c>
      <c r="AV77" t="str">
        <f t="shared" ca="1" si="32"/>
        <v>sound\\Redkiy_plod.wav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_Цельный_ли_</v>
      </c>
      <c r="BB77" t="str">
        <f t="shared" si="33"/>
        <v>_Цельный_ли_XXXXX?</v>
      </c>
      <c r="BD77" cm="1">
        <f t="array" aca="1" ref="BD77" ca="1">INDEX($L$74:$L$81,(RANK(AT5,$AT$2:$AT$9)))</f>
        <v>2149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VLOOKUP(B78,audio_list_stym!$A$3:$BP$18,50,FALSE)</f>
        <v>16</v>
      </c>
      <c r="F78" t="str">
        <f>VLOOKUP(E78,metki!$A$2:$B$9,2,FALSE)</f>
        <v>импл_новые_без_названия</v>
      </c>
      <c r="G78" t="str">
        <f t="shared" si="28"/>
        <v>импл_</v>
      </c>
      <c r="H78" t="str">
        <f>VLOOKUP(B78,audio_list_stym!$A$3:$AJ$18,18,FALSE)</f>
        <v>ZF</v>
      </c>
      <c r="I78" t="s">
        <v>692</v>
      </c>
      <c r="J78" t="str">
        <f t="shared" si="29"/>
        <v>ZF_5</v>
      </c>
      <c r="L78">
        <f>VLOOKUP(J78,total_visual_stym!$A$2:$D$129,2,FALSE)</f>
        <v>2149</v>
      </c>
      <c r="M78" t="str">
        <f>VLOOKUP(J78,total_visual_stym!$A$2:$D$129,3,FALSE)</f>
        <v>pics\\ZF_5.jpg</v>
      </c>
      <c r="N78">
        <f>VLOOKUP(J78,total_visual_stym!$A$1:$D$129,4,FALSE)</f>
        <v>215</v>
      </c>
      <c r="P78">
        <f>IF(G78="экспл",0,IF(G78="импл_",VLOOKUP(J78,quest_импл!$A$1:$J$129,7,FALSE),0))</f>
        <v>285</v>
      </c>
      <c r="Q78" t="str">
        <f>IF(G78="экспл",0,IF(G78="импл_",VLOOKUP(J78,quest_импл!$A$1:$J$129,8,FALSE),0))</f>
        <v>sound\\Shershaviy_li.wav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2045</v>
      </c>
      <c r="AD78" t="str">
        <f t="shared" ca="1" si="39"/>
        <v>pics\\Peper_5.jpg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40"/>
        <v>pics\\Peper_5.jpg</v>
      </c>
      <c r="AI78" t="s">
        <v>80</v>
      </c>
      <c r="AO78">
        <f t="shared" ca="1" si="35"/>
        <v>0.19747808666949951</v>
      </c>
      <c r="AP78" t="str">
        <f t="shared" ca="1" si="36"/>
        <v>pics\\Peper_5.jpg</v>
      </c>
      <c r="AR78" t="str">
        <f t="shared" si="41"/>
        <v/>
      </c>
      <c r="AS78" t="str">
        <f t="shared" ca="1" si="42"/>
        <v>pics\\Peper_5.jpg</v>
      </c>
      <c r="AT78">
        <f t="shared" ca="1" si="31"/>
        <v>0.68604042476513749</v>
      </c>
      <c r="AU78" t="s">
        <v>697</v>
      </c>
      <c r="AV78" t="str">
        <f t="shared" ca="1" si="32"/>
        <v>sound\\Noviy_plod.wav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_Шершавый_ли_</v>
      </c>
      <c r="BB78" t="str">
        <f t="shared" si="33"/>
        <v>_Шершавый_ли_XXXXX?</v>
      </c>
      <c r="BD78" cm="1">
        <f t="array" aca="1" ref="BD78" ca="1">INDEX($L$74:$L$81,(RANK(AT6,$AT$2:$AT$9)))</f>
        <v>2145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VLOOKUP(B79,audio_list_stym!$A$3:$BP$18,50,FALSE)</f>
        <v>16</v>
      </c>
      <c r="F79" t="str">
        <f>VLOOKUP(E79,metki!$A$2:$B$9,2,FALSE)</f>
        <v>импл_новые_без_названия</v>
      </c>
      <c r="G79" t="str">
        <f t="shared" si="28"/>
        <v>импл_</v>
      </c>
      <c r="H79" t="str">
        <f>VLOOKUP(B79,audio_list_stym!$A$3:$AJ$18,18,FALSE)</f>
        <v>ZF</v>
      </c>
      <c r="I79" t="s">
        <v>693</v>
      </c>
      <c r="J79" t="str">
        <f t="shared" si="29"/>
        <v>ZF_6</v>
      </c>
      <c r="L79">
        <f>VLOOKUP(J79,total_visual_stym!$A$2:$D$129,2,FALSE)</f>
        <v>2150</v>
      </c>
      <c r="M79" t="str">
        <f>VLOOKUP(J79,total_visual_stym!$A$2:$D$129,3,FALSE)</f>
        <v>pics\\ZF_6.jpg</v>
      </c>
      <c r="N79">
        <f>VLOOKUP(J79,total_visual_stym!$A$1:$D$129,4,FALSE)</f>
        <v>215</v>
      </c>
      <c r="P79">
        <f>IF(G79="экспл",0,IF(G79="импл_",VLOOKUP(J79,quest_импл!$A$1:$J$129,7,FALSE),0))</f>
        <v>286</v>
      </c>
      <c r="Q79" t="str">
        <f>IF(G79="экспл",0,IF(G79="импл_",VLOOKUP(J79,quest_импл!$A$1:$J$129,8,FALSE),0))</f>
        <v>sound\\Zaostryen_li.wav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да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2019</v>
      </c>
      <c r="AD79" t="str">
        <f t="shared" ca="1" si="39"/>
        <v>pics\\Goroh_3.jpg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40"/>
        <v>pics\\Goroh_3.jpg</v>
      </c>
      <c r="AI79" t="s">
        <v>81</v>
      </c>
      <c r="AO79">
        <f t="shared" ca="1" si="35"/>
        <v>0.77528854468544461</v>
      </c>
      <c r="AP79" t="str">
        <f t="shared" ca="1" si="36"/>
        <v>pics\\Goroh_3.jpg</v>
      </c>
      <c r="AR79" t="str">
        <f t="shared" si="41"/>
        <v/>
      </c>
      <c r="AS79" t="str">
        <f t="shared" ca="1" si="42"/>
        <v>pics\\Goroh_3.jpg</v>
      </c>
      <c r="AT79">
        <f t="shared" ca="1" si="31"/>
        <v>0.78545032879960652</v>
      </c>
      <c r="AU79" t="s">
        <v>697</v>
      </c>
      <c r="AV79" t="str">
        <f t="shared" ca="1" si="32"/>
        <v>sound\\Noviy_plod.wav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_Заострен_ли_</v>
      </c>
      <c r="BB79" t="str">
        <f t="shared" si="33"/>
        <v>_Заострен_ли_XXXXX?</v>
      </c>
      <c r="BD79" cm="1">
        <f t="array" aca="1" ref="BD79" ca="1">INDEX($L$74:$L$81,(RANK(AT7,$AT$2:$AT$9)))</f>
        <v>2152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VLOOKUP(B80,audio_list_stym!$A$3:$BP$18,50,FALSE)</f>
        <v>16</v>
      </c>
      <c r="F80" t="str">
        <f>VLOOKUP(E80,metki!$A$2:$B$9,2,FALSE)</f>
        <v>импл_новые_без_названия</v>
      </c>
      <c r="G80" t="str">
        <f t="shared" si="28"/>
        <v>импл_</v>
      </c>
      <c r="H80" t="str">
        <f>VLOOKUP(B80,audio_list_stym!$A$3:$AJ$18,18,FALSE)</f>
        <v>ZF</v>
      </c>
      <c r="I80" t="s">
        <v>694</v>
      </c>
      <c r="J80" t="str">
        <f t="shared" si="29"/>
        <v>ZF_7</v>
      </c>
      <c r="L80">
        <f>VLOOKUP(J80,total_visual_stym!$A$2:$D$129,2,FALSE)</f>
        <v>2151</v>
      </c>
      <c r="M80" t="str">
        <f>VLOOKUP(J80,total_visual_stym!$A$2:$D$129,3,FALSE)</f>
        <v>pics\\ZF_7.jpg</v>
      </c>
      <c r="N80">
        <f>VLOOKUP(J80,total_visual_stym!$A$1:$D$129,4,FALSE)</f>
        <v>215</v>
      </c>
      <c r="P80">
        <f>IF(G80="экспл",0,IF(G80="импл_",VLOOKUP(J80,quest_импл!$A$1:$J$129,7,FALSE),0))</f>
        <v>287</v>
      </c>
      <c r="Q80" t="str">
        <f>IF(G80="экспл",0,IF(G80="импл_",VLOOKUP(J80,quest_импл!$A$1:$J$129,8,FALSE),0))</f>
        <v>sound\\Rassipchatiy_li.wav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2038</v>
      </c>
      <c r="AD80" t="str">
        <f t="shared" ca="1" si="39"/>
        <v>pics\\Limon_6.jpg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40"/>
        <v>pics\\Limon_6.jpg</v>
      </c>
      <c r="AI80" t="s">
        <v>82</v>
      </c>
      <c r="AO80">
        <f t="shared" ca="1" si="35"/>
        <v>0.33827137094271098</v>
      </c>
      <c r="AP80" t="str">
        <f t="shared" ca="1" si="36"/>
        <v>pics\\Limon_6.jpg</v>
      </c>
      <c r="AR80" t="str">
        <f t="shared" si="41"/>
        <v/>
      </c>
      <c r="AS80" t="str">
        <f t="shared" ca="1" si="42"/>
        <v>pics\\Limon_6.jpg</v>
      </c>
      <c r="AT80">
        <f t="shared" ca="1" si="31"/>
        <v>0.2916460424333509</v>
      </c>
      <c r="AU80" t="s">
        <v>697</v>
      </c>
      <c r="AV80" t="str">
        <f t="shared" ca="1" si="32"/>
        <v>sound\\Redkiy_plod.wav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_Рассыпчатый_ли_</v>
      </c>
      <c r="BB80" t="str">
        <f t="shared" si="33"/>
        <v>_Рассыпчатый_ли_XXXXX?</v>
      </c>
      <c r="BD80" cm="1">
        <f t="array" aca="1" ref="BD80" ca="1">INDEX($L$74:$L$81,(RANK(AT8,$AT$2:$AT$9)))</f>
        <v>2146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VLOOKUP(B81,audio_list_stym!$A$3:$BP$18,50,FALSE)</f>
        <v>16</v>
      </c>
      <c r="F81" t="str">
        <f>VLOOKUP(E81,metki!$A$2:$B$9,2,FALSE)</f>
        <v>импл_новые_без_названия</v>
      </c>
      <c r="G81" t="str">
        <f t="shared" si="28"/>
        <v>импл_</v>
      </c>
      <c r="H81" t="str">
        <f>VLOOKUP(B81,audio_list_stym!$A$3:$AJ$18,18,FALSE)</f>
        <v>ZF</v>
      </c>
      <c r="I81" t="s">
        <v>695</v>
      </c>
      <c r="J81" t="str">
        <f t="shared" si="29"/>
        <v>ZF_8</v>
      </c>
      <c r="L81">
        <f>VLOOKUP(J81,total_visual_stym!$A$2:$D$129,2,FALSE)</f>
        <v>2152</v>
      </c>
      <c r="M81" t="str">
        <f>VLOOKUP(J81,total_visual_stym!$A$2:$D$129,3,FALSE)</f>
        <v>pics\\ZF_8.jpg</v>
      </c>
      <c r="N81">
        <f>VLOOKUP(J81,total_visual_stym!$A$1:$D$129,4,FALSE)</f>
        <v>215</v>
      </c>
      <c r="P81">
        <f>IF(G81="экспл",0,IF(G81="импл_",VLOOKUP(J81,quest_импл!$A$1:$J$129,7,FALSE),0))</f>
        <v>288</v>
      </c>
      <c r="Q81" t="str">
        <f>IF(G81="экспл",0,IF(G81="импл_",VLOOKUP(J81,quest_импл!$A$1:$J$129,8,FALSE),0))</f>
        <v>sound\\Ochishen_li.wav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2018</v>
      </c>
      <c r="AD81" t="str">
        <f t="shared" ca="1" si="39"/>
        <v>pics\\Goroh_2.jpg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40"/>
        <v>pics\\Goroh_2.jpg</v>
      </c>
      <c r="AI81" t="s">
        <v>83</v>
      </c>
      <c r="AO81">
        <f t="shared" ca="1" si="35"/>
        <v>0.77670103747494645</v>
      </c>
      <c r="AP81" t="str">
        <f t="shared" ca="1" si="36"/>
        <v>pics\\Goroh_2.jpg</v>
      </c>
      <c r="AR81" t="str">
        <f t="shared" si="41"/>
        <v/>
      </c>
      <c r="AS81" t="str">
        <f t="shared" ca="1" si="42"/>
        <v>pics\\Goroh_2.jpg</v>
      </c>
      <c r="AT81">
        <f t="shared" ca="1" si="31"/>
        <v>0.72113622979131742</v>
      </c>
      <c r="AU81" t="s">
        <v>697</v>
      </c>
      <c r="AV81" t="str">
        <f t="shared" ca="1" si="32"/>
        <v>sound\\Noviy_plod.wav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_Очищен_ли_</v>
      </c>
      <c r="BB81" t="str">
        <f t="shared" si="33"/>
        <v>_Очищен_ли_XXXXX?</v>
      </c>
      <c r="BD81" cm="1">
        <f t="array" aca="1" ref="BD81" ca="1">INDEX($L$74:$L$81,(RANK(AT9,$AT$2:$AT$9)))</f>
        <v>2151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VLOOKUP(B82,audio_list_stym!$A$3:$BP$18,50,FALSE)</f>
        <v>17</v>
      </c>
      <c r="F82" t="str">
        <f>VLOOKUP(E82,metki!$A$2:$B$9,2,FALSE)</f>
        <v>экспл_новые_без_названия</v>
      </c>
      <c r="G82" t="str">
        <f t="shared" si="28"/>
        <v>экспл</v>
      </c>
      <c r="H82" t="str">
        <f>VLOOKUP(B82,audio_list_stym!$A$3:$AJ$18,18,FALSE)</f>
        <v>Ackee</v>
      </c>
      <c r="I82" t="s">
        <v>688</v>
      </c>
      <c r="J82" t="str">
        <f t="shared" si="29"/>
        <v>Ackee_1</v>
      </c>
      <c r="L82">
        <f>VLOOKUP(J82,total_visual_stym!$A$2:$D$129,2,FALSE)</f>
        <v>2065</v>
      </c>
      <c r="M82" t="str">
        <f>VLOOKUP(J82,total_visual_stym!$A$2:$D$129,3,FALSE)</f>
        <v>pics\\Ackee_1.jpg</v>
      </c>
      <c r="N82">
        <f>VLOOKUP(J82,total_visual_stym!$A$1:$D$129,4,FALSE)</f>
        <v>208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97</v>
      </c>
      <c r="Z82" t="str">
        <f>IF(G82="экспл",VLOOKUP(J82,quest_экспл!$A$1:$N$129,12,FALSE),IF(G82="импл_",0,0))</f>
        <v>sound\\Sushenniy_li_on.wav</v>
      </c>
      <c r="AA82" t="str">
        <f>IF(G82="экспл",VLOOKUP(J82,quest_экспл!$A$1:$N$129,14,FALSE),IF(G82="импл_",0,0))</f>
        <v>нет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2232</v>
      </c>
      <c r="AD82" t="str">
        <f t="shared" ca="1" si="39"/>
        <v>pics\\dis13.jpg</v>
      </c>
      <c r="AE82" s="22" t="str">
        <f t="array" aca="1" ref="AE82" ca="1">IF(G82="экспл",INDEX(total_visual_stym!$C$146:$C$209,(RANK(total_visual_stym!E162,total_visual_stym!$E$146:$E$209))),0)</f>
        <v>pics\\dis13.jpg</v>
      </c>
      <c r="AF82" s="22" t="str">
        <f t="shared" si="40"/>
        <v/>
      </c>
      <c r="AI82" t="s">
        <v>84</v>
      </c>
      <c r="AO82">
        <f t="shared" ca="1" si="35"/>
        <v>0.59411817046805693</v>
      </c>
      <c r="AP82" t="str">
        <f t="shared" ca="1" si="36"/>
        <v>pics\\Kokos_5.jpg</v>
      </c>
      <c r="AR82" t="str">
        <f t="shared" si="41"/>
        <v/>
      </c>
      <c r="AS82" t="str">
        <f t="shared" si="42"/>
        <v/>
      </c>
      <c r="AT82">
        <f t="shared" ca="1" si="31"/>
        <v>0.89534897078311382</v>
      </c>
      <c r="AU82" t="s">
        <v>697</v>
      </c>
      <c r="AV82" t="str">
        <f t="shared" ca="1" si="32"/>
        <v>sound\\Noviy_plod.wav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_Сушеный_ли_он?</v>
      </c>
      <c r="BA82" t="e">
        <f>VLOOKUP(Q82,audio_list_stym!$B$2:$BQ$299,68,FALSE)</f>
        <v>#N/A</v>
      </c>
      <c r="BB82" t="str">
        <f t="shared" si="33"/>
        <v>На_экране_XXXXX._Сушеный_ли_он?</v>
      </c>
      <c r="BC82">
        <f>A82</f>
        <v>1211</v>
      </c>
      <c r="BD82" cm="1">
        <f t="array" aca="1" ref="BD82" ca="1">INDEX($L$82:$L$89,(RANK(AT2,$AT$2:$AT$9)))</f>
        <v>2070</v>
      </c>
      <c r="BE82" cm="1">
        <f t="array" aca="1" ref="BE82" ca="1">INDEX(BD66:BD81,(RANK(AT4,$AT$2:$AT$17)))</f>
        <v>2144</v>
      </c>
      <c r="BF82" cm="1">
        <f t="array" aca="1" ref="BF82" ca="1">INDEX(BD90:BD105,(RANK(AT4,$AT$2:$AT$17)))</f>
        <v>2074</v>
      </c>
      <c r="BG82" cm="1">
        <f t="array" aca="1" ref="BG82" ca="1">INDEX(BD106:BD129,(RANK(AT4,$AT$2:$AT$9)))</f>
        <v>2091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VLOOKUP(B83,audio_list_stym!$A$3:$BP$18,50,FALSE)</f>
        <v>17</v>
      </c>
      <c r="F83" t="str">
        <f>VLOOKUP(E83,metki!$A$2:$B$9,2,FALSE)</f>
        <v>экспл_новые_без_названия</v>
      </c>
      <c r="G83" t="str">
        <f t="shared" si="28"/>
        <v>экспл</v>
      </c>
      <c r="H83" t="str">
        <f>VLOOKUP(B83,audio_list_stym!$A$3:$AJ$18,18,FALSE)</f>
        <v>Ackee</v>
      </c>
      <c r="I83" t="s">
        <v>689</v>
      </c>
      <c r="J83" t="str">
        <f t="shared" si="29"/>
        <v>Ackee_2</v>
      </c>
      <c r="L83">
        <f>VLOOKUP(J83,total_visual_stym!$A$2:$D$129,2,FALSE)</f>
        <v>2066</v>
      </c>
      <c r="M83" t="str">
        <f>VLOOKUP(J83,total_visual_stym!$A$2:$D$129,3,FALSE)</f>
        <v>pics\\Ackee_2.jpg</v>
      </c>
      <c r="N83">
        <f>VLOOKUP(J83,total_visual_stym!$A$1:$D$129,4,FALSE)</f>
        <v>208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98</v>
      </c>
      <c r="Z83" t="str">
        <f>IF(G83="экспл",VLOOKUP(J83,quest_экспл!$A$1:$N$129,12,FALSE),IF(G83="импл_",0,0))</f>
        <v>sound\\On_s_vetochkoy.wav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2218</v>
      </c>
      <c r="AD83" t="str">
        <f t="shared" ca="1" si="39"/>
        <v>pics\\dis64.jpg</v>
      </c>
      <c r="AE83" s="22" t="str">
        <f t="array" aca="1" ref="AE83" ca="1">IF(G83="экспл",INDEX(total_visual_stym!$C$146:$C$209,(RANK(total_visual_stym!E163,total_visual_stym!$E$146:$E$209))),0)</f>
        <v>pics\\dis64.jpg</v>
      </c>
      <c r="AF83" s="22" t="str">
        <f t="shared" si="40"/>
        <v/>
      </c>
      <c r="AI83" t="s">
        <v>85</v>
      </c>
      <c r="AO83">
        <f t="shared" ca="1" si="35"/>
        <v>6.7259234658116118E-2</v>
      </c>
      <c r="AP83" t="str">
        <f t="shared" ca="1" si="36"/>
        <v>pics\\Redis_8.jpg</v>
      </c>
      <c r="AR83" t="str">
        <f t="shared" si="41"/>
        <v/>
      </c>
      <c r="AS83" t="str">
        <f t="shared" si="42"/>
        <v/>
      </c>
      <c r="AT83">
        <f t="shared" ca="1" si="31"/>
        <v>0.52988162645037318</v>
      </c>
      <c r="AU83" t="s">
        <v>697</v>
      </c>
      <c r="AV83" t="str">
        <f t="shared" ca="1" si="32"/>
        <v>sound\\Redkiy_plod.wav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_Он_с_веточкой?</v>
      </c>
      <c r="BA83" t="e">
        <f>VLOOKUP(Q83,audio_list_stym!$B$2:$BQ$299,68,FALSE)</f>
        <v>#N/A</v>
      </c>
      <c r="BB83" t="str">
        <f t="shared" si="33"/>
        <v>Посмотрите,_вот_XXXXX._Он_с_веточкой?</v>
      </c>
      <c r="BD83" cm="1">
        <f t="array" aca="1" ref="BD83" ca="1">INDEX($L$82:$L$89,(RANK(AT3,$AT$2:$AT$9)))</f>
        <v>2068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VLOOKUP(B84,audio_list_stym!$A$3:$BP$18,50,FALSE)</f>
        <v>17</v>
      </c>
      <c r="F84" t="str">
        <f>VLOOKUP(E84,metki!$A$2:$B$9,2,FALSE)</f>
        <v>экспл_новые_без_названия</v>
      </c>
      <c r="G84" t="str">
        <f t="shared" si="28"/>
        <v>экспл</v>
      </c>
      <c r="H84" t="str">
        <f>VLOOKUP(B84,audio_list_stym!$A$3:$AJ$18,18,FALSE)</f>
        <v>Ackee</v>
      </c>
      <c r="I84" t="s">
        <v>690</v>
      </c>
      <c r="J84" t="str">
        <f t="shared" si="29"/>
        <v>Ackee_3</v>
      </c>
      <c r="L84">
        <f>VLOOKUP(J84,total_visual_stym!$A$2:$D$129,2,FALSE)</f>
        <v>2067</v>
      </c>
      <c r="M84" t="str">
        <f>VLOOKUP(J84,total_visual_stym!$A$2:$D$129,3,FALSE)</f>
        <v>pics\\Ackee_3.jpg</v>
      </c>
      <c r="N84">
        <f>VLOOKUP(J84,total_visual_stym!$A$1:$D$129,4,FALSE)</f>
        <v>208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99</v>
      </c>
      <c r="Z84" t="str">
        <f>IF(G84="экспл",VLOOKUP(J84,quest_экспл!$A$1:$N$129,12,FALSE),IF(G84="импл_",0,0))</f>
        <v>sound\\On_rasskrit.wav</v>
      </c>
      <c r="AA84" t="str">
        <f>IF(G84="экспл",VLOOKUP(J84,quest_экспл!$A$1:$N$129,14,FALSE),IF(G84="импл_",0,0))</f>
        <v>да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2228</v>
      </c>
      <c r="AD84" t="str">
        <f t="shared" ca="1" si="39"/>
        <v>pics\\dis38.jpg</v>
      </c>
      <c r="AE84" s="22" t="str">
        <f t="array" aca="1" ref="AE84" ca="1">IF(G84="экспл",INDEX(total_visual_stym!$C$146:$C$209,(RANK(total_visual_stym!E164,total_visual_stym!$E$146:$E$209))),0)</f>
        <v>pics\\dis38.jpg</v>
      </c>
      <c r="AF84" s="22" t="str">
        <f t="shared" si="40"/>
        <v/>
      </c>
      <c r="AI84" t="s">
        <v>94</v>
      </c>
      <c r="AO84">
        <f t="shared" ca="1" si="35"/>
        <v>0.27681406957883581</v>
      </c>
      <c r="AP84" t="str">
        <f t="shared" ca="1" si="36"/>
        <v>pics\\Peper_1.jpg</v>
      </c>
      <c r="AR84" t="str">
        <f t="shared" si="41"/>
        <v/>
      </c>
      <c r="AS84" t="str">
        <f t="shared" si="42"/>
        <v/>
      </c>
      <c r="AT84">
        <f t="shared" ca="1" si="31"/>
        <v>0.85569192420423834</v>
      </c>
      <c r="AU84" t="s">
        <v>697</v>
      </c>
      <c r="AV84" t="str">
        <f t="shared" ca="1" si="32"/>
        <v>sound\\Noviy_plod.wav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_Он_раскрыт?</v>
      </c>
      <c r="BA84" t="e">
        <f>VLOOKUP(Q84,audio_list_stym!$B$2:$BQ$299,68,FALSE)</f>
        <v>#N/A</v>
      </c>
      <c r="BB84" t="str">
        <f t="shared" si="33"/>
        <v>Вот_XXXXX._Он_раскрыт?</v>
      </c>
      <c r="BD84" cm="1">
        <f t="array" aca="1" ref="BD84" ca="1">INDEX($L$82:$L$89,(RANK(AT4,$AT$2:$AT$9)))</f>
        <v>2067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VLOOKUP(B85,audio_list_stym!$A$3:$BP$18,50,FALSE)</f>
        <v>17</v>
      </c>
      <c r="F85" t="str">
        <f>VLOOKUP(E85,metki!$A$2:$B$9,2,FALSE)</f>
        <v>экспл_новые_без_названия</v>
      </c>
      <c r="G85" t="str">
        <f t="shared" si="28"/>
        <v>экспл</v>
      </c>
      <c r="H85" t="str">
        <f>VLOOKUP(B85,audio_list_stym!$A$3:$AJ$18,18,FALSE)</f>
        <v>Ackee</v>
      </c>
      <c r="I85" t="s">
        <v>691</v>
      </c>
      <c r="J85" t="str">
        <f t="shared" si="29"/>
        <v>Ackee_4</v>
      </c>
      <c r="L85">
        <f>VLOOKUP(J85,total_visual_stym!$A$2:$D$129,2,FALSE)</f>
        <v>2068</v>
      </c>
      <c r="M85" t="str">
        <f>VLOOKUP(J85,total_visual_stym!$A$2:$D$129,3,FALSE)</f>
        <v>pics\\Ackee_4.jpg</v>
      </c>
      <c r="N85">
        <f>VLOOKUP(J85,total_visual_stym!$A$1:$D$129,4,FALSE)</f>
        <v>208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100</v>
      </c>
      <c r="Z85" t="str">
        <f>IF(G85="экспл",VLOOKUP(J85,quest_экспл!$A$1:$N$129,12,FALSE),IF(G85="импл_",0,0))</f>
        <v>sound\\Pushistiy_li_on.wav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2197</v>
      </c>
      <c r="AD85" t="str">
        <f t="shared" ca="1" si="39"/>
        <v>pics\\dis54.jpg</v>
      </c>
      <c r="AE85" s="22" t="str">
        <f t="array" aca="1" ref="AE85" ca="1">IF(G85="экспл",INDEX(total_visual_stym!$C$146:$C$209,(RANK(total_visual_stym!E165,total_visual_stym!$E$146:$E$209))),0)</f>
        <v>pics\\dis54.jpg</v>
      </c>
      <c r="AF85" s="22" t="str">
        <f t="shared" si="40"/>
        <v/>
      </c>
      <c r="AI85" t="s">
        <v>95</v>
      </c>
      <c r="AO85">
        <f t="shared" ca="1" si="35"/>
        <v>6.5134658885450447E-2</v>
      </c>
      <c r="AP85" t="str">
        <f t="shared" ca="1" si="36"/>
        <v>pics\\Tomat_1.jpg</v>
      </c>
      <c r="AR85" t="str">
        <f t="shared" si="41"/>
        <v/>
      </c>
      <c r="AS85" t="str">
        <f t="shared" si="42"/>
        <v/>
      </c>
      <c r="AT85">
        <f t="shared" ca="1" si="31"/>
        <v>5.4071630210806187E-2</v>
      </c>
      <c r="AU85" t="s">
        <v>697</v>
      </c>
      <c r="AV85" t="str">
        <f t="shared" ca="1" si="32"/>
        <v>sound\\Redkiy_plod.wav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_Пушистый_ли_он?</v>
      </c>
      <c r="BA85" t="e">
        <f>VLOOKUP(Q85,audio_list_stym!$B$2:$BQ$299,68,FALSE)</f>
        <v>#N/A</v>
      </c>
      <c r="BB85" t="str">
        <f t="shared" si="33"/>
        <v>Это_XXXXX._Пушистый_ли_он?</v>
      </c>
      <c r="BD85" cm="1">
        <f t="array" aca="1" ref="BD85" ca="1">INDEX($L$82:$L$89,(RANK(AT5,$AT$2:$AT$9)))</f>
        <v>2069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VLOOKUP(B86,audio_list_stym!$A$3:$BP$18,50,FALSE)</f>
        <v>17</v>
      </c>
      <c r="F86" t="str">
        <f>VLOOKUP(E86,metki!$A$2:$B$9,2,FALSE)</f>
        <v>экспл_новые_без_названия</v>
      </c>
      <c r="G86" t="str">
        <f t="shared" si="28"/>
        <v>экспл</v>
      </c>
      <c r="H86" t="str">
        <f>VLOOKUP(B86,audio_list_stym!$A$3:$AJ$18,18,FALSE)</f>
        <v>Ackee</v>
      </c>
      <c r="I86" t="s">
        <v>692</v>
      </c>
      <c r="J86" t="str">
        <f t="shared" si="29"/>
        <v>Ackee_5</v>
      </c>
      <c r="L86">
        <f>VLOOKUP(J86,total_visual_stym!$A$2:$D$129,2,FALSE)</f>
        <v>2069</v>
      </c>
      <c r="M86" t="str">
        <f>VLOOKUP(J86,total_visual_stym!$A$2:$D$129,3,FALSE)</f>
        <v>pics\\Ackee_5.jpg</v>
      </c>
      <c r="N86">
        <f>VLOOKUP(J86,total_visual_stym!$A$1:$D$129,4,FALSE)</f>
        <v>208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101</v>
      </c>
      <c r="Z86" t="str">
        <f>IF(G86="экспл",VLOOKUP(J86,quest_экспл!$A$1:$N$129,12,FALSE),IF(G86="импл_",0,0))</f>
        <v>sound\\On_kvadratniy.wav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2220</v>
      </c>
      <c r="AD86" t="str">
        <f t="shared" ca="1" si="39"/>
        <v>pics\\dis16.jpg</v>
      </c>
      <c r="AE86" s="22" t="str">
        <f t="array" aca="1" ref="AE86" ca="1">IF(G86="экспл",INDEX(total_visual_stym!$C$146:$C$209,(RANK(total_visual_stym!E166,total_visual_stym!$E$146:$E$209))),0)</f>
        <v>pics\\dis16.jpg</v>
      </c>
      <c r="AF86" s="22" t="str">
        <f t="shared" si="40"/>
        <v/>
      </c>
      <c r="AI86" t="s">
        <v>96</v>
      </c>
      <c r="AO86">
        <f t="shared" ca="1" si="35"/>
        <v>0.43544053310908892</v>
      </c>
      <c r="AP86" t="str">
        <f t="shared" ca="1" si="36"/>
        <v>pics\\Limon_3.jpg</v>
      </c>
      <c r="AR86" t="str">
        <f t="shared" si="41"/>
        <v/>
      </c>
      <c r="AS86" t="str">
        <f t="shared" si="42"/>
        <v/>
      </c>
      <c r="AT86">
        <f t="shared" ca="1" si="31"/>
        <v>0.52889970507768469</v>
      </c>
      <c r="AU86" t="s">
        <v>697</v>
      </c>
      <c r="AV86" t="str">
        <f t="shared" ca="1" si="32"/>
        <v>sound\\Redkiy_plod.wav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_Он_квадратный?</v>
      </c>
      <c r="BA86" t="e">
        <f>VLOOKUP(Q86,audio_list_stym!$B$2:$BQ$299,68,FALSE)</f>
        <v>#N/A</v>
      </c>
      <c r="BB86" t="str">
        <f t="shared" si="33"/>
        <v>На_картинке_XXXXX._Он_квадратный?</v>
      </c>
      <c r="BD86" cm="1">
        <f t="array" aca="1" ref="BD86" ca="1">INDEX($L$82:$L$89,(RANK(AT6,$AT$2:$AT$9)))</f>
        <v>2065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VLOOKUP(B87,audio_list_stym!$A$3:$BP$18,50,FALSE)</f>
        <v>17</v>
      </c>
      <c r="F87" t="str">
        <f>VLOOKUP(E87,metki!$A$2:$B$9,2,FALSE)</f>
        <v>экспл_новые_без_названия</v>
      </c>
      <c r="G87" t="str">
        <f t="shared" si="28"/>
        <v>экспл</v>
      </c>
      <c r="H87" t="str">
        <f>VLOOKUP(B87,audio_list_stym!$A$3:$AJ$18,18,FALSE)</f>
        <v>Ackee</v>
      </c>
      <c r="I87" t="s">
        <v>693</v>
      </c>
      <c r="J87" t="str">
        <f t="shared" si="29"/>
        <v>Ackee_6</v>
      </c>
      <c r="L87">
        <f>VLOOKUP(J87,total_visual_stym!$A$2:$D$129,2,FALSE)</f>
        <v>2070</v>
      </c>
      <c r="M87" t="str">
        <f>VLOOKUP(J87,total_visual_stym!$A$2:$D$129,3,FALSE)</f>
        <v>pics\\Ackee_6.jpg</v>
      </c>
      <c r="N87">
        <f>VLOOKUP(J87,total_visual_stym!$A$1:$D$129,4,FALSE)</f>
        <v>208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102</v>
      </c>
      <c r="Z87" t="str">
        <f>IF(G87="экспл",VLOOKUP(J87,quest_экспл!$A$1:$N$129,12,FALSE),IF(G87="импл_",0,0))</f>
        <v>sound\\Raznocvetniy_li_on.wav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2179</v>
      </c>
      <c r="AD87" t="str">
        <f t="shared" ca="1" si="39"/>
        <v>pics\\dis20.jpg</v>
      </c>
      <c r="AE87" s="22" t="str">
        <f t="array" aca="1" ref="AE87" ca="1">IF(G87="экспл",INDEX(total_visual_stym!$C$146:$C$209,(RANK(total_visual_stym!E167,total_visual_stym!$E$146:$E$209))),0)</f>
        <v>pics\\dis20.jpg</v>
      </c>
      <c r="AF87" s="22" t="str">
        <f t="shared" si="40"/>
        <v/>
      </c>
      <c r="AI87" t="s">
        <v>97</v>
      </c>
      <c r="AO87">
        <f t="shared" ca="1" si="35"/>
        <v>0.20002521891600766</v>
      </c>
      <c r="AP87" t="str">
        <f t="shared" ca="1" si="36"/>
        <v>pics\\Peper_4.jpg</v>
      </c>
      <c r="AR87" t="str">
        <f t="shared" si="41"/>
        <v/>
      </c>
      <c r="AS87" t="str">
        <f t="shared" si="42"/>
        <v/>
      </c>
      <c r="AT87">
        <f t="shared" ca="1" si="31"/>
        <v>0.82039029837647703</v>
      </c>
      <c r="AU87" t="s">
        <v>697</v>
      </c>
      <c r="AV87" t="str">
        <f t="shared" ca="1" si="32"/>
        <v>sound\\Noviy_plod.wav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_Разноцветный_ли_он?</v>
      </c>
      <c r="BA87" t="e">
        <f>VLOOKUP(Q87,audio_list_stym!$B$2:$BQ$299,68,FALSE)</f>
        <v>#N/A</v>
      </c>
      <c r="BB87" t="str">
        <f t="shared" si="33"/>
        <v>На_мониторе_XXXXX._Разноцветный_ли_он?</v>
      </c>
      <c r="BD87" cm="1">
        <f t="array" aca="1" ref="BD87" ca="1">INDEX($L$82:$L$89,(RANK(AT7,$AT$2:$AT$9)))</f>
        <v>2072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VLOOKUP(B88,audio_list_stym!$A$3:$BP$18,50,FALSE)</f>
        <v>17</v>
      </c>
      <c r="F88" t="str">
        <f>VLOOKUP(E88,metki!$A$2:$B$9,2,FALSE)</f>
        <v>экспл_новые_без_названия</v>
      </c>
      <c r="G88" t="str">
        <f t="shared" si="28"/>
        <v>экспл</v>
      </c>
      <c r="H88" t="str">
        <f>VLOOKUP(B88,audio_list_stym!$A$3:$AJ$18,18,FALSE)</f>
        <v>Ackee</v>
      </c>
      <c r="I88" t="s">
        <v>694</v>
      </c>
      <c r="J88" t="str">
        <f t="shared" si="29"/>
        <v>Ackee_7</v>
      </c>
      <c r="L88">
        <f>VLOOKUP(J88,total_visual_stym!$A$2:$D$129,2,FALSE)</f>
        <v>2071</v>
      </c>
      <c r="M88" t="str">
        <f>VLOOKUP(J88,total_visual_stym!$A$2:$D$129,3,FALSE)</f>
        <v>pics\\Ackee_7.jpg</v>
      </c>
      <c r="N88">
        <f>VLOOKUP(J88,total_visual_stym!$A$1:$D$129,4,FALSE)</f>
        <v>208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103</v>
      </c>
      <c r="Z88" t="str">
        <f>IF(G88="экспл",VLOOKUP(J88,quest_экспл!$A$1:$N$129,12,FALSE),IF(G88="импл_",0,0))</f>
        <v>sound\\Uvyadshiy_li_on.wav</v>
      </c>
      <c r="AA88" t="str">
        <f>IF(G88="экспл",VLOOKUP(J88,quest_экспл!$A$1:$N$129,14,FALSE),IF(G88="импл_",0,0))</f>
        <v>да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2203</v>
      </c>
      <c r="AD88" t="str">
        <f t="shared" ca="1" si="39"/>
        <v>pics\\dis53.jpg</v>
      </c>
      <c r="AE88" s="22" t="str">
        <f t="array" aca="1" ref="AE88" ca="1">IF(G88="экспл",INDEX(total_visual_stym!$C$146:$C$209,(RANK(total_visual_stym!E168,total_visual_stym!$E$146:$E$209))),0)</f>
        <v>pics\\dis53.jpg</v>
      </c>
      <c r="AF88" s="22" t="str">
        <f t="shared" si="40"/>
        <v/>
      </c>
      <c r="AI88" t="s">
        <v>98</v>
      </c>
      <c r="AO88">
        <f t="shared" ca="1" si="35"/>
        <v>0.99423701883598825</v>
      </c>
      <c r="AP88" t="str">
        <f t="shared" ca="1" si="36"/>
        <v>pics\\Banan_2.jpg</v>
      </c>
      <c r="AR88" t="str">
        <f t="shared" si="41"/>
        <v/>
      </c>
      <c r="AS88" t="str">
        <f t="shared" si="42"/>
        <v/>
      </c>
      <c r="AT88">
        <f t="shared" ca="1" si="31"/>
        <v>0.28031838112485652</v>
      </c>
      <c r="AU88" t="s">
        <v>697</v>
      </c>
      <c r="AV88" t="str">
        <f t="shared" ca="1" si="32"/>
        <v>sound\\Redkiy_plod.wav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_Увядший_ли_он?</v>
      </c>
      <c r="BA88" t="e">
        <f>VLOOKUP(Q88,audio_list_stym!$B$2:$BQ$299,68,FALSE)</f>
        <v>#N/A</v>
      </c>
      <c r="BB88" t="str">
        <f t="shared" si="33"/>
        <v>Перед_Вами_XXXXX._Увядший_ли_он?</v>
      </c>
      <c r="BD88" cm="1">
        <f t="array" aca="1" ref="BD88" ca="1">INDEX($L$82:$L$89,(RANK(AT8,$AT$2:$AT$9)))</f>
        <v>2066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VLOOKUP(B89,audio_list_stym!$A$3:$BP$18,50,FALSE)</f>
        <v>17</v>
      </c>
      <c r="F89" t="str">
        <f>VLOOKUP(E89,metki!$A$2:$B$9,2,FALSE)</f>
        <v>экспл_новые_без_названия</v>
      </c>
      <c r="G89" t="str">
        <f t="shared" si="28"/>
        <v>экспл</v>
      </c>
      <c r="H89" t="str">
        <f>VLOOKUP(B89,audio_list_stym!$A$3:$AJ$18,18,FALSE)</f>
        <v>Ackee</v>
      </c>
      <c r="I89" t="s">
        <v>695</v>
      </c>
      <c r="J89" t="str">
        <f t="shared" si="29"/>
        <v>Ackee_8</v>
      </c>
      <c r="L89">
        <f>VLOOKUP(J89,total_visual_stym!$A$2:$D$129,2,FALSE)</f>
        <v>2072</v>
      </c>
      <c r="M89" t="str">
        <f>VLOOKUP(J89,total_visual_stym!$A$2:$D$129,3,FALSE)</f>
        <v>pics\\Ackee_8.jpg</v>
      </c>
      <c r="N89">
        <f>VLOOKUP(J89,total_visual_stym!$A$1:$D$129,4,FALSE)</f>
        <v>208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104</v>
      </c>
      <c r="Z89" t="str">
        <f>IF(G89="экспл",VLOOKUP(J89,quest_экспл!$A$1:$N$129,12,FALSE),IF(G89="импл_",0,0))</f>
        <v>sound\\On_sklizskiy.wav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2207</v>
      </c>
      <c r="AD89" t="str">
        <f t="shared" ca="1" si="39"/>
        <v>pics\\dis44.jpg</v>
      </c>
      <c r="AE89" s="22" t="str">
        <f t="array" aca="1" ref="AE89" ca="1">IF(G89="экспл",INDEX(total_visual_stym!$C$146:$C$209,(RANK(total_visual_stym!E169,total_visual_stym!$E$146:$E$209))),0)</f>
        <v>pics\\dis44.jpg</v>
      </c>
      <c r="AF89" s="22" t="str">
        <f t="shared" si="40"/>
        <v/>
      </c>
      <c r="AI89" t="s">
        <v>99</v>
      </c>
      <c r="AO89">
        <f t="shared" ca="1" si="35"/>
        <v>0.11880936394459596</v>
      </c>
      <c r="AP89" t="str">
        <f t="shared" ca="1" si="36"/>
        <v>pics\\Redis_6.jpg</v>
      </c>
      <c r="AR89" t="str">
        <f t="shared" si="41"/>
        <v/>
      </c>
      <c r="AS89" t="str">
        <f t="shared" si="42"/>
        <v/>
      </c>
      <c r="AT89">
        <f t="shared" ca="1" si="31"/>
        <v>8.531470807059871E-2</v>
      </c>
      <c r="AU89" t="s">
        <v>697</v>
      </c>
      <c r="AV89" t="str">
        <f t="shared" ca="1" si="32"/>
        <v>sound\\Redkiy_plod.wav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_Он_склизкий?</v>
      </c>
      <c r="BA89" t="e">
        <f>VLOOKUP(Q89,audio_list_stym!$B$2:$BQ$299,68,FALSE)</f>
        <v>#N/A</v>
      </c>
      <c r="BB89" t="str">
        <f t="shared" si="33"/>
        <v>Вы_видите_XXXXX._Он_склизкий?</v>
      </c>
      <c r="BD89" cm="1">
        <f t="array" aca="1" ref="BD89" ca="1">INDEX($L$82:$L$89,(RANK(AT9,$AT$2:$AT$9)))</f>
        <v>2071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VLOOKUP(B90,audio_list_stym!$A$3:$BP$18,50,FALSE)</f>
        <v>14</v>
      </c>
      <c r="F90" t="str">
        <f>VLOOKUP(E90,metki!$A$2:$B$9,2,FALSE)</f>
        <v>импл_новые_с_названием</v>
      </c>
      <c r="G90" t="str">
        <f t="shared" si="28"/>
        <v>импл_</v>
      </c>
      <c r="H90" t="str">
        <f>VLOOKUP(B90,audio_list_stym!$A$3:$AJ$18,18,FALSE)</f>
        <v>Ake</v>
      </c>
      <c r="I90" t="s">
        <v>688</v>
      </c>
      <c r="J90" t="str">
        <f t="shared" si="29"/>
        <v>Ake_1</v>
      </c>
      <c r="L90">
        <f>VLOOKUP(J90,total_visual_stym!$A$2:$D$129,2,FALSE)</f>
        <v>2073</v>
      </c>
      <c r="M90" t="str">
        <f>VLOOKUP(J90,total_visual_stym!$A$2:$D$129,3,FALSE)</f>
        <v>pics\\Ake_1.jpg</v>
      </c>
      <c r="N90">
        <f>VLOOKUP(J90,total_visual_stym!$A$1:$D$129,4,FALSE)</f>
        <v>209</v>
      </c>
      <c r="P90">
        <f>IF(G90="экспл",0,IF(G90="импл_",VLOOKUP(J90,quest_импл!$A$1:$J$129,7,FALSE),0))</f>
        <v>233</v>
      </c>
      <c r="Q90" t="str">
        <f>IF(G90="экспл",0,IF(G90="импл_",VLOOKUP(J90,quest_импл!$A$1:$J$129,8,FALSE),0))</f>
        <v>sound\\Imeet_li_myakot.wav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2012</v>
      </c>
      <c r="AD90" t="str">
        <f t="shared" ca="1" si="39"/>
        <v>pics\\Finik_4.jpg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40"/>
        <v>pics\\Finik_4.jpg</v>
      </c>
      <c r="AI90" t="s">
        <v>100</v>
      </c>
      <c r="AO90">
        <f t="shared" ca="1" si="35"/>
        <v>0.87120639498661145</v>
      </c>
      <c r="AP90" t="str">
        <f t="shared" ca="1" si="36"/>
        <v>pics\\Finik_4.jpg</v>
      </c>
      <c r="AR90" t="str">
        <f t="shared" si="41"/>
        <v/>
      </c>
      <c r="AS90" t="str">
        <f t="shared" ca="1" si="42"/>
        <v>pics\\Finik_4.jpg</v>
      </c>
      <c r="AT90">
        <f t="shared" ca="1" si="31"/>
        <v>0.48894685776861369</v>
      </c>
      <c r="AU90" t="s">
        <v>697</v>
      </c>
      <c r="AV90" t="str">
        <f t="shared" ca="1" si="32"/>
        <v>sound\\Redkiy_plod.wav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_Имеет_ли_мякоть_</v>
      </c>
      <c r="BB90" t="str">
        <f t="shared" si="33"/>
        <v>_Имеет_ли_мякоть_ФИМОН?</v>
      </c>
      <c r="BC90">
        <f>A90</f>
        <v>1212</v>
      </c>
      <c r="BD90" cm="1">
        <f t="array" aca="1" ref="BD90" ca="1">INDEX($L$90:$L$97,(RANK(AT2,$AT$2:$AT$9)))</f>
        <v>2078</v>
      </c>
      <c r="BE90" cm="1">
        <f t="array" aca="1" ref="BE90" ca="1">INDEX(BD66:BD81,(RANK(AT5,$AT$2:$AT$17)))</f>
        <v>2150</v>
      </c>
      <c r="BF90" cm="1">
        <f t="array" aca="1" ref="BF90" ca="1">INDEX(BD98:BD113,(RANK(AT5,$AT$2:$AT$17)))</f>
        <v>2094</v>
      </c>
      <c r="BG90" cm="1">
        <f t="array" aca="1" ref="BG90" ca="1">INDEX(BD114:BD129,(RANK(AT5,$AT$2:$AT$9)))</f>
        <v>2113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VLOOKUP(B91,audio_list_stym!$A$3:$BP$18,50,FALSE)</f>
        <v>14</v>
      </c>
      <c r="F91" t="str">
        <f>VLOOKUP(E91,metki!$A$2:$B$9,2,FALSE)</f>
        <v>импл_новые_с_названием</v>
      </c>
      <c r="G91" t="str">
        <f t="shared" si="28"/>
        <v>импл_</v>
      </c>
      <c r="H91" t="str">
        <f>VLOOKUP(B91,audio_list_stym!$A$3:$AJ$18,18,FALSE)</f>
        <v>Ake</v>
      </c>
      <c r="I91" t="s">
        <v>689</v>
      </c>
      <c r="J91" t="str">
        <f t="shared" si="29"/>
        <v>Ake_2</v>
      </c>
      <c r="L91">
        <f>VLOOKUP(J91,total_visual_stym!$A$2:$D$129,2,FALSE)</f>
        <v>2074</v>
      </c>
      <c r="M91" t="str">
        <f>VLOOKUP(J91,total_visual_stym!$A$2:$D$129,3,FALSE)</f>
        <v>pics\\Ake_2.jpg</v>
      </c>
      <c r="N91">
        <f>VLOOKUP(J91,total_visual_stym!$A$1:$D$129,4,FALSE)</f>
        <v>209</v>
      </c>
      <c r="P91">
        <f>IF(G91="экспл",0,IF(G91="импл_",VLOOKUP(J91,quest_импл!$A$1:$J$129,7,FALSE),0))</f>
        <v>234</v>
      </c>
      <c r="Q91" t="str">
        <f>IF(G91="экспл",0,IF(G91="импл_",VLOOKUP(J91,quest_импл!$A$1:$J$129,8,FALSE),0))</f>
        <v>sound\\Prodolgovatiy_li.wav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2062</v>
      </c>
      <c r="AD91" t="str">
        <f t="shared" ca="1" si="39"/>
        <v>pics\\Tomat_6.jpg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40"/>
        <v>pics\\Tomat_6.jpg</v>
      </c>
      <c r="AI91" t="s">
        <v>101</v>
      </c>
      <c r="AO91">
        <f t="shared" ca="1" si="35"/>
        <v>2.8403809771752053E-2</v>
      </c>
      <c r="AP91" t="str">
        <f t="shared" ca="1" si="36"/>
        <v>pics\\Tomat_6.jpg</v>
      </c>
      <c r="AR91" t="str">
        <f t="shared" si="41"/>
        <v/>
      </c>
      <c r="AS91" t="str">
        <f t="shared" ca="1" si="42"/>
        <v>pics\\Tomat_6.jpg</v>
      </c>
      <c r="AT91">
        <f t="shared" ca="1" si="31"/>
        <v>0.43117802181801557</v>
      </c>
      <c r="AU91" t="s">
        <v>697</v>
      </c>
      <c r="AV91" t="str">
        <f t="shared" ca="1" si="32"/>
        <v>sound\\Redkiy_plod.wav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_Продолговатый_ли_</v>
      </c>
      <c r="BB91" t="str">
        <f t="shared" si="33"/>
        <v>_Продолговатый_ли_ФИМОН?</v>
      </c>
      <c r="BD91" cm="1">
        <f t="array" aca="1" ref="BD91" ca="1">INDEX($L$90:$L$97,(RANK(AT3,$AT$2:$AT$9)))</f>
        <v>2076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VLOOKUP(B92,audio_list_stym!$A$3:$BP$18,50,FALSE)</f>
        <v>14</v>
      </c>
      <c r="F92" t="str">
        <f>VLOOKUP(E92,metki!$A$2:$B$9,2,FALSE)</f>
        <v>импл_новые_с_названием</v>
      </c>
      <c r="G92" t="str">
        <f t="shared" si="28"/>
        <v>импл_</v>
      </c>
      <c r="H92" t="str">
        <f>VLOOKUP(B92,audio_list_stym!$A$3:$AJ$18,18,FALSE)</f>
        <v>Ake</v>
      </c>
      <c r="I92" t="s">
        <v>690</v>
      </c>
      <c r="J92" t="str">
        <f t="shared" si="29"/>
        <v>Ake_3</v>
      </c>
      <c r="L92">
        <f>VLOOKUP(J92,total_visual_stym!$A$2:$D$129,2,FALSE)</f>
        <v>2075</v>
      </c>
      <c r="M92" t="str">
        <f>VLOOKUP(J92,total_visual_stym!$A$2:$D$129,3,FALSE)</f>
        <v>pics\\Ake_3.jpg</v>
      </c>
      <c r="N92">
        <f>VLOOKUP(J92,total_visual_stym!$A$1:$D$129,4,FALSE)</f>
        <v>209</v>
      </c>
      <c r="P92">
        <f>IF(G92="экспл",0,IF(G92="импл_",VLOOKUP(J92,quest_импл!$A$1:$J$129,7,FALSE),0))</f>
        <v>235</v>
      </c>
      <c r="Q92" t="str">
        <f>IF(G92="экспл",0,IF(G92="импл_",VLOOKUP(J92,quest_импл!$A$1:$J$129,8,FALSE),0))</f>
        <v>sound\\Pyatnistyi_li.wav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2043</v>
      </c>
      <c r="AD92" t="str">
        <f t="shared" ca="1" si="39"/>
        <v>pics\\Peper_3.jpg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40"/>
        <v>pics\\Peper_3.jpg</v>
      </c>
      <c r="AI92" t="s">
        <v>102</v>
      </c>
      <c r="AO92">
        <f t="shared" ca="1" si="35"/>
        <v>0.20192868415117415</v>
      </c>
      <c r="AP92" t="str">
        <f t="shared" ca="1" si="36"/>
        <v>pics\\Peper_3.jpg</v>
      </c>
      <c r="AR92" t="str">
        <f t="shared" si="41"/>
        <v/>
      </c>
      <c r="AS92" t="str">
        <f t="shared" ca="1" si="42"/>
        <v>pics\\Peper_3.jpg</v>
      </c>
      <c r="AT92">
        <f t="shared" ca="1" si="31"/>
        <v>1.7855860855182759E-2</v>
      </c>
      <c r="AU92" t="s">
        <v>697</v>
      </c>
      <c r="AV92" t="str">
        <f t="shared" ca="1" si="32"/>
        <v>sound\\Redkiy_plod.wav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_Пятнистый_ли_</v>
      </c>
      <c r="BB92" t="str">
        <f t="shared" si="33"/>
        <v>_Пятнистый_ли_ФИМОН?</v>
      </c>
      <c r="BD92" cm="1">
        <f t="array" aca="1" ref="BD92" ca="1">INDEX($L$90:$L$97,(RANK(AT4,$AT$2:$AT$9)))</f>
        <v>2075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VLOOKUP(B93,audio_list_stym!$A$3:$BP$18,50,FALSE)</f>
        <v>14</v>
      </c>
      <c r="F93" t="str">
        <f>VLOOKUP(E93,metki!$A$2:$B$9,2,FALSE)</f>
        <v>импл_новые_с_названием</v>
      </c>
      <c r="G93" t="str">
        <f t="shared" si="28"/>
        <v>импл_</v>
      </c>
      <c r="H93" t="str">
        <f>VLOOKUP(B93,audio_list_stym!$A$3:$AJ$18,18,FALSE)</f>
        <v>Ake</v>
      </c>
      <c r="I93" t="s">
        <v>691</v>
      </c>
      <c r="J93" t="str">
        <f t="shared" si="29"/>
        <v>Ake_4</v>
      </c>
      <c r="L93">
        <f>VLOOKUP(J93,total_visual_stym!$A$2:$D$129,2,FALSE)</f>
        <v>2076</v>
      </c>
      <c r="M93" t="str">
        <f>VLOOKUP(J93,total_visual_stym!$A$2:$D$129,3,FALSE)</f>
        <v>pics\\Ake_4.jpg</v>
      </c>
      <c r="N93">
        <f>VLOOKUP(J93,total_visual_stym!$A$1:$D$129,4,FALSE)</f>
        <v>209</v>
      </c>
      <c r="P93">
        <f>IF(G93="экспл",0,IF(G93="импл_",VLOOKUP(J93,quest_импл!$A$1:$J$129,7,FALSE),0))</f>
        <v>236</v>
      </c>
      <c r="Q93" t="str">
        <f>IF(G93="экспл",0,IF(G93="импл_",VLOOKUP(J93,quest_импл!$A$1:$J$129,8,FALSE),0))</f>
        <v>sound\\S_kochuroy_li.wav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2040</v>
      </c>
      <c r="AD93" t="str">
        <f t="shared" ca="1" si="39"/>
        <v>pics\\Limon_8.jpg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40"/>
        <v>pics\\Limon_8.jpg</v>
      </c>
      <c r="AI93" t="s">
        <v>103</v>
      </c>
      <c r="AO93">
        <f t="shared" ca="1" si="35"/>
        <v>0.28889785493417863</v>
      </c>
      <c r="AP93" t="str">
        <f t="shared" ca="1" si="36"/>
        <v>pics\\Limon_8.jpg</v>
      </c>
      <c r="AR93" t="str">
        <f t="shared" si="41"/>
        <v/>
      </c>
      <c r="AS93" t="str">
        <f t="shared" ca="1" si="42"/>
        <v>pics\\Limon_8.jpg</v>
      </c>
      <c r="AT93">
        <f t="shared" ca="1" si="31"/>
        <v>0.36916364222683673</v>
      </c>
      <c r="AU93" t="s">
        <v>697</v>
      </c>
      <c r="AV93" t="str">
        <f t="shared" ca="1" si="32"/>
        <v>sound\\Redkiy_plod.wav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_С_косточкой_ли_</v>
      </c>
      <c r="BB93" t="str">
        <f t="shared" si="33"/>
        <v>_С_косточкой_ли_ФИМОН?</v>
      </c>
      <c r="BD93" cm="1">
        <f t="array" aca="1" ref="BD93" ca="1">INDEX($L$90:$L$97,(RANK(AT5,$AT$2:$AT$9)))</f>
        <v>2077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VLOOKUP(B94,audio_list_stym!$A$3:$BP$18,50,FALSE)</f>
        <v>14</v>
      </c>
      <c r="F94" t="str">
        <f>VLOOKUP(E94,metki!$A$2:$B$9,2,FALSE)</f>
        <v>импл_новые_с_названием</v>
      </c>
      <c r="G94" t="str">
        <f t="shared" si="28"/>
        <v>импл_</v>
      </c>
      <c r="H94" t="str">
        <f>VLOOKUP(B94,audio_list_stym!$A$3:$AJ$18,18,FALSE)</f>
        <v>Ake</v>
      </c>
      <c r="I94" t="s">
        <v>692</v>
      </c>
      <c r="J94" t="str">
        <f t="shared" si="29"/>
        <v>Ake_5</v>
      </c>
      <c r="L94">
        <f>VLOOKUP(J94,total_visual_stym!$A$2:$D$129,2,FALSE)</f>
        <v>2077</v>
      </c>
      <c r="M94" t="str">
        <f>VLOOKUP(J94,total_visual_stym!$A$2:$D$129,3,FALSE)</f>
        <v>pics\\Ake_5.jpg</v>
      </c>
      <c r="N94">
        <f>VLOOKUP(J94,total_visual_stym!$A$1:$D$129,4,FALSE)</f>
        <v>209</v>
      </c>
      <c r="P94">
        <f>IF(G94="экспл",0,IF(G94="импл_",VLOOKUP(J94,quest_импл!$A$1:$J$129,7,FALSE),0))</f>
        <v>237</v>
      </c>
      <c r="Q94" t="str">
        <f>IF(G94="экспл",0,IF(G94="импл_",VLOOKUP(J94,quest_импл!$A$1:$J$129,8,FALSE),0))</f>
        <v>sound\\Fioletoviy_li.wav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2053</v>
      </c>
      <c r="AD94" t="str">
        <f t="shared" ca="1" si="39"/>
        <v>pics\\Redis_5.jpg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40"/>
        <v>pics\\Redis_5.jpg</v>
      </c>
      <c r="AI94" t="s">
        <v>104</v>
      </c>
      <c r="AO94">
        <f t="shared" ca="1" si="35"/>
        <v>0.15030422809158439</v>
      </c>
      <c r="AP94" t="str">
        <f t="shared" ca="1" si="36"/>
        <v>pics\\Redis_5.jpg</v>
      </c>
      <c r="AR94" t="str">
        <f t="shared" si="41"/>
        <v/>
      </c>
      <c r="AS94" t="str">
        <f t="shared" ca="1" si="42"/>
        <v>pics\\Redis_5.jpg</v>
      </c>
      <c r="AT94">
        <f t="shared" ca="1" si="31"/>
        <v>0.64400627748475081</v>
      </c>
      <c r="AU94" t="s">
        <v>697</v>
      </c>
      <c r="AV94" t="str">
        <f t="shared" ca="1" si="32"/>
        <v>sound\\Noviy_plod.wav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_Синий_ли_</v>
      </c>
      <c r="BB94" t="str">
        <f t="shared" si="33"/>
        <v>_Синий_ли_ФИМОН?</v>
      </c>
      <c r="BD94" cm="1">
        <f t="array" aca="1" ref="BD94" ca="1">INDEX($L$90:$L$97,(RANK(AT6,$AT$2:$AT$9)))</f>
        <v>2073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VLOOKUP(B95,audio_list_stym!$A$3:$BP$18,50,FALSE)</f>
        <v>14</v>
      </c>
      <c r="F95" t="str">
        <f>VLOOKUP(E95,metki!$A$2:$B$9,2,FALSE)</f>
        <v>импл_новые_с_названием</v>
      </c>
      <c r="G95" t="str">
        <f t="shared" si="28"/>
        <v>импл_</v>
      </c>
      <c r="H95" t="str">
        <f>VLOOKUP(B95,audio_list_stym!$A$3:$AJ$18,18,FALSE)</f>
        <v>Ake</v>
      </c>
      <c r="I95" t="s">
        <v>693</v>
      </c>
      <c r="J95" t="str">
        <f t="shared" si="29"/>
        <v>Ake_6</v>
      </c>
      <c r="L95">
        <f>VLOOKUP(J95,total_visual_stym!$A$2:$D$129,2,FALSE)</f>
        <v>2078</v>
      </c>
      <c r="M95" t="str">
        <f>VLOOKUP(J95,total_visual_stym!$A$2:$D$129,3,FALSE)</f>
        <v>pics\\Ake_6.jpg</v>
      </c>
      <c r="N95">
        <f>VLOOKUP(J95,total_visual_stym!$A$1:$D$129,4,FALSE)</f>
        <v>209</v>
      </c>
      <c r="P95">
        <f>IF(G95="экспл",0,IF(G95="импл_",VLOOKUP(J95,quest_импл!$A$1:$J$129,7,FALSE),0))</f>
        <v>238</v>
      </c>
      <c r="Q95" t="str">
        <f>IF(G95="экспл",0,IF(G95="импл_",VLOOKUP(J95,quest_импл!$A$1:$J$129,8,FALSE),0))</f>
        <v>sound\\S_dolkami_li.wav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2001</v>
      </c>
      <c r="AD95" t="str">
        <f t="shared" ca="1" si="39"/>
        <v>pics\\Banan_1.jpg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40"/>
        <v>pics\\Banan_1.jpg</v>
      </c>
      <c r="AI95" t="s">
        <v>105</v>
      </c>
      <c r="AO95">
        <f t="shared" ca="1" si="35"/>
        <v>0.99586717821158477</v>
      </c>
      <c r="AP95" t="str">
        <f t="shared" ca="1" si="36"/>
        <v>pics\\Banan_1.jpg</v>
      </c>
      <c r="AR95" t="str">
        <f t="shared" si="41"/>
        <v/>
      </c>
      <c r="AS95" t="str">
        <f t="shared" ca="1" si="42"/>
        <v>pics\\Banan_1.jpg</v>
      </c>
      <c r="AT95">
        <f t="shared" ca="1" si="31"/>
        <v>0.8150746605983048</v>
      </c>
      <c r="AU95" t="s">
        <v>697</v>
      </c>
      <c r="AV95" t="str">
        <f t="shared" ca="1" si="32"/>
        <v>sound\\Noviy_plod.wav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_С_дольками_ли_</v>
      </c>
      <c r="BB95" t="str">
        <f t="shared" si="33"/>
        <v>_С_дольками_ли_ФИМОН?</v>
      </c>
      <c r="BD95" cm="1">
        <f t="array" aca="1" ref="BD95" ca="1">INDEX($L$90:$L$97,(RANK(AT7,$AT$2:$AT$9)))</f>
        <v>2080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VLOOKUP(B96,audio_list_stym!$A$3:$BP$18,50,FALSE)</f>
        <v>14</v>
      </c>
      <c r="F96" t="str">
        <f>VLOOKUP(E96,metki!$A$2:$B$9,2,FALSE)</f>
        <v>импл_новые_с_названием</v>
      </c>
      <c r="G96" t="str">
        <f t="shared" si="28"/>
        <v>импл_</v>
      </c>
      <c r="H96" t="str">
        <f>VLOOKUP(B96,audio_list_stym!$A$3:$AJ$18,18,FALSE)</f>
        <v>Ake</v>
      </c>
      <c r="I96" t="s">
        <v>694</v>
      </c>
      <c r="J96" t="str">
        <f t="shared" si="29"/>
        <v>Ake_7</v>
      </c>
      <c r="L96">
        <f>VLOOKUP(J96,total_visual_stym!$A$2:$D$129,2,FALSE)</f>
        <v>2079</v>
      </c>
      <c r="M96" t="str">
        <f>VLOOKUP(J96,total_visual_stym!$A$2:$D$129,3,FALSE)</f>
        <v>pics\\Ake_7.jpg</v>
      </c>
      <c r="N96">
        <f>VLOOKUP(J96,total_visual_stym!$A$1:$D$129,4,FALSE)</f>
        <v>209</v>
      </c>
      <c r="P96">
        <f>IF(G96="экспл",0,IF(G96="импл_",VLOOKUP(J96,quest_импл!$A$1:$J$129,7,FALSE),0))</f>
        <v>239</v>
      </c>
      <c r="Q96" t="str">
        <f>IF(G96="экспл",0,IF(G96="импл_",VLOOKUP(J96,quest_импл!$A$1:$J$129,8,FALSE),0))</f>
        <v>sound\\Visushenniy_li.wav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2051</v>
      </c>
      <c r="AD96" t="str">
        <f t="shared" ca="1" si="39"/>
        <v>pics\\Redis_3.jpg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40"/>
        <v>pics\\Redis_3.jpg</v>
      </c>
      <c r="AI96" t="s">
        <v>106</v>
      </c>
      <c r="AO96">
        <f t="shared" ca="1" si="35"/>
        <v>0.17797668413380385</v>
      </c>
      <c r="AP96" t="str">
        <f t="shared" ca="1" si="36"/>
        <v>pics\\Redis_3.jpg</v>
      </c>
      <c r="AR96" t="str">
        <f t="shared" si="41"/>
        <v/>
      </c>
      <c r="AS96" t="str">
        <f t="shared" ca="1" si="42"/>
        <v>pics\\Redis_3.jpg</v>
      </c>
      <c r="AT96">
        <f t="shared" ca="1" si="31"/>
        <v>0.78474190371564922</v>
      </c>
      <c r="AU96" t="s">
        <v>697</v>
      </c>
      <c r="AV96" t="str">
        <f t="shared" ca="1" si="32"/>
        <v>sound\\Noviy_plod.wav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_Высушенный_ли_</v>
      </c>
      <c r="BB96" t="str">
        <f t="shared" si="33"/>
        <v>_Высушенный_ли_ФИМОН?</v>
      </c>
      <c r="BD96" cm="1">
        <f t="array" aca="1" ref="BD96" ca="1">INDEX($L$90:$L$97,(RANK(AT8,$AT$2:$AT$9)))</f>
        <v>2074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VLOOKUP(B97,audio_list_stym!$A$3:$BP$18,50,FALSE)</f>
        <v>14</v>
      </c>
      <c r="F97" t="str">
        <f>VLOOKUP(E97,metki!$A$2:$B$9,2,FALSE)</f>
        <v>импл_новые_с_названием</v>
      </c>
      <c r="G97" t="str">
        <f t="shared" si="28"/>
        <v>импл_</v>
      </c>
      <c r="H97" t="str">
        <f>VLOOKUP(B97,audio_list_stym!$A$3:$AJ$18,18,FALSE)</f>
        <v>Ake</v>
      </c>
      <c r="I97" t="s">
        <v>695</v>
      </c>
      <c r="J97" t="str">
        <f t="shared" si="29"/>
        <v>Ake_8</v>
      </c>
      <c r="L97">
        <f>VLOOKUP(J97,total_visual_stym!$A$2:$D$129,2,FALSE)</f>
        <v>2080</v>
      </c>
      <c r="M97" t="str">
        <f>VLOOKUP(J97,total_visual_stym!$A$2:$D$129,3,FALSE)</f>
        <v>pics\\Ake_8.jpg</v>
      </c>
      <c r="N97">
        <f>VLOOKUP(J97,total_visual_stym!$A$1:$D$129,4,FALSE)</f>
        <v>209</v>
      </c>
      <c r="P97">
        <f>IF(G97="экспл",0,IF(G97="импл_",VLOOKUP(J97,quest_импл!$A$1:$J$129,7,FALSE),0))</f>
        <v>240</v>
      </c>
      <c r="Q97" t="str">
        <f>IF(G97="экспл",0,IF(G97="импл_",VLOOKUP(J97,quest_импл!$A$1:$J$129,8,FALSE),0))</f>
        <v>sound\\Myatiy_li.wav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2050</v>
      </c>
      <c r="AD97" t="str">
        <f t="shared" ca="1" si="39"/>
        <v>pics\\Redis_2.jpg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40"/>
        <v>pics\\Redis_2.jpg</v>
      </c>
      <c r="AI97" t="s">
        <v>107</v>
      </c>
      <c r="AO97">
        <f t="shared" ca="1" si="35"/>
        <v>0.1788592280510708</v>
      </c>
      <c r="AP97" t="str">
        <f t="shared" ca="1" si="36"/>
        <v>pics\\Redis_2.jpg</v>
      </c>
      <c r="AR97" t="str">
        <f t="shared" si="41"/>
        <v/>
      </c>
      <c r="AS97" t="str">
        <f t="shared" ca="1" si="42"/>
        <v>pics\\Redis_2.jpg</v>
      </c>
      <c r="AT97">
        <f t="shared" ca="1" si="31"/>
        <v>0.86527753532852381</v>
      </c>
      <c r="AU97" t="s">
        <v>697</v>
      </c>
      <c r="AV97" t="str">
        <f t="shared" ca="1" si="32"/>
        <v>sound\\Noviy_plod.wav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_Мятый_ли_</v>
      </c>
      <c r="BB97" t="str">
        <f t="shared" si="33"/>
        <v>_Мятый_ли_ФИМОН?</v>
      </c>
      <c r="BD97" cm="1">
        <f t="array" aca="1" ref="BD97" ca="1">INDEX($L$90:$L$97,(RANK(AT9,$AT$2:$AT$9)))</f>
        <v>2079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VLOOKUP(B98,audio_list_stym!$A$3:$BP$18,50,FALSE)</f>
        <v>15</v>
      </c>
      <c r="F98" t="str">
        <f>VLOOKUP(E98,metki!$A$2:$B$9,2,FALSE)</f>
        <v>экспл_новые_с_названием</v>
      </c>
      <c r="G98" t="str">
        <f t="shared" si="28"/>
        <v>экспл</v>
      </c>
      <c r="H98" t="str">
        <f>VLOOKUP(B98,audio_list_stym!$A$3:$AJ$18,18,FALSE)</f>
        <v>Finger</v>
      </c>
      <c r="I98" t="s">
        <v>688</v>
      </c>
      <c r="J98" t="str">
        <f t="shared" si="29"/>
        <v>Finger_1</v>
      </c>
      <c r="L98">
        <f>VLOOKUP(J98,total_visual_stym!$A$2:$D$129,2,FALSE)</f>
        <v>2081</v>
      </c>
      <c r="M98" t="str">
        <f>VLOOKUP(J98,total_visual_stym!$A$2:$D$129,3,FALSE)</f>
        <v>pics\\Finger_1.jpg</v>
      </c>
      <c r="N98">
        <f>VLOOKUP(J98,total_visual_stym!$A$1:$D$129,4,FALSE)</f>
        <v>210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113</v>
      </c>
      <c r="Z98" t="str">
        <f>IF(G98="экспл",VLOOKUP(J98,quest_экспл!$A$1:$N$129,12,FALSE),IF(G98="импл_",0,0))</f>
        <v>sound\\On_vizhatiy.wav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2204</v>
      </c>
      <c r="AD98" t="str">
        <f t="shared" ca="1" si="39"/>
        <v>pics\\dis52.jpg</v>
      </c>
      <c r="AE98" s="22" t="str">
        <f t="array" aca="1" ref="AE98" ca="1">IF(G98="экспл",INDEX(total_visual_stym!$C$146:$C$209,(RANK(total_visual_stym!E178,total_visual_stym!$E$146:$E$209))),0)</f>
        <v>pics\\dis52.jpg</v>
      </c>
      <c r="AF98" s="22" t="str">
        <f t="shared" si="40"/>
        <v/>
      </c>
      <c r="AI98" t="s">
        <v>108</v>
      </c>
      <c r="AO98">
        <f t="shared" ca="1" si="35"/>
        <v>0.6019336981318324</v>
      </c>
      <c r="AP98" t="str">
        <f t="shared" ca="1" si="36"/>
        <v>pics\\Kokos_4.jpg</v>
      </c>
      <c r="AR98" t="str">
        <f>IF(AH98="sound\\Ogorod",AP26,"")</f>
        <v/>
      </c>
      <c r="AS98" t="str">
        <f t="shared" si="42"/>
        <v/>
      </c>
      <c r="AT98">
        <f t="shared" ca="1" si="31"/>
        <v>0.2633807410637109</v>
      </c>
      <c r="AU98" t="s">
        <v>697</v>
      </c>
      <c r="AV98" t="str">
        <f t="shared" ca="1" si="32"/>
        <v>sound\\Redkiy_plod.wav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_Он_выжатый?</v>
      </c>
      <c r="BA98" t="e">
        <f>VLOOKUP(Q98,audio_list_stym!$B$2:$BQ$299,68,FALSE)</f>
        <v>#N/A</v>
      </c>
      <c r="BB98" t="str">
        <f t="shared" si="33"/>
        <v>На_экране_КОДИС._Он_выжатый?</v>
      </c>
      <c r="BC98">
        <f>A98</f>
        <v>1213</v>
      </c>
      <c r="BD98" cm="1">
        <f t="array" aca="1" ref="BD98" ca="1">INDEX($L$98:$L$105,(RANK(AT2,$AT$2:$AT$9)))</f>
        <v>2086</v>
      </c>
      <c r="BE98" cm="1">
        <f t="array" aca="1" ref="BE98" ca="1">INDEX(BD66:BD81,(RANK(AT6,$AT$2:$AT$9)))</f>
        <v>2142</v>
      </c>
      <c r="BF98" cm="1">
        <f t="array" aca="1" ref="BF98" ca="1">INDEX(BD82:BD97,(RANK(AT6,$AT$2:$AT$9)))</f>
        <v>2070</v>
      </c>
      <c r="BG98" cm="1">
        <f t="array" aca="1" ref="BG98" ca="1">INDEX(BD106:BD129,(RANK(AT6,$AT$2:$AT$17)))</f>
        <v>2091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VLOOKUP(B99,audio_list_stym!$A$3:$BP$18,50,FALSE)</f>
        <v>15</v>
      </c>
      <c r="F99" t="str">
        <f>VLOOKUP(E99,metki!$A$2:$B$9,2,FALSE)</f>
        <v>экспл_новые_с_названием</v>
      </c>
      <c r="G99" t="str">
        <f t="shared" si="28"/>
        <v>экспл</v>
      </c>
      <c r="H99" t="str">
        <f>VLOOKUP(B99,audio_list_stym!$A$3:$AJ$18,18,FALSE)</f>
        <v>Finger</v>
      </c>
      <c r="I99" t="s">
        <v>689</v>
      </c>
      <c r="J99" t="str">
        <f t="shared" si="29"/>
        <v>Finger_2</v>
      </c>
      <c r="L99">
        <f>VLOOKUP(J99,total_visual_stym!$A$2:$D$129,2,FALSE)</f>
        <v>2082</v>
      </c>
      <c r="M99" t="str">
        <f>VLOOKUP(J99,total_visual_stym!$A$2:$D$129,3,FALSE)</f>
        <v>pics\\Finger_2.jpg</v>
      </c>
      <c r="N99">
        <f>VLOOKUP(J99,total_visual_stym!$A$1:$D$129,4,FALSE)</f>
        <v>210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114</v>
      </c>
      <c r="Z99" t="str">
        <f>IF(G99="экспл",VLOOKUP(J99,quest_экспл!$A$1:$N$129,12,FALSE),IF(G99="импл_",0,0))</f>
        <v>sound\\On_nadloman.wav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2182</v>
      </c>
      <c r="AD99" t="str">
        <f t="shared" ca="1" si="39"/>
        <v>pics\\dis30.jpg</v>
      </c>
      <c r="AE99" s="22" t="str">
        <f t="array" aca="1" ref="AE99" ca="1">IF(G99="экспл",INDEX(total_visual_stym!$C$146:$C$209,(RANK(total_visual_stym!E179,total_visual_stym!$E$146:$E$209))),0)</f>
        <v>pics\\dis30.jpg</v>
      </c>
      <c r="AF99" s="22" t="str">
        <f t="shared" si="40"/>
        <v/>
      </c>
      <c r="AI99" t="s">
        <v>109</v>
      </c>
      <c r="AO99">
        <f t="shared" ca="1" si="35"/>
        <v>0.18530738668089142</v>
      </c>
      <c r="AP99" t="str">
        <f t="shared" ca="1" si="36"/>
        <v>pics\\Peper_7.jpg</v>
      </c>
      <c r="AR99" t="str">
        <f t="shared" ref="AR99:AR120" si="43">IF(AH99="sound\\Ogorod",AP27,"")</f>
        <v/>
      </c>
      <c r="AS99" t="str">
        <f t="shared" si="42"/>
        <v/>
      </c>
      <c r="AT99">
        <f t="shared" ca="1" si="31"/>
        <v>0.58912962537365388</v>
      </c>
      <c r="AU99" t="s">
        <v>697</v>
      </c>
      <c r="AV99" t="str">
        <f t="shared" ca="1" si="32"/>
        <v>sound\\Noviy_plod.wav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_Он_надломан?</v>
      </c>
      <c r="BA99" t="e">
        <f>VLOOKUP(Q99,audio_list_stym!$B$2:$BQ$299,68,FALSE)</f>
        <v>#N/A</v>
      </c>
      <c r="BB99" t="str">
        <f t="shared" si="33"/>
        <v>Посмотрите,_вот_КОДИС._Он_надломан?</v>
      </c>
      <c r="BD99" cm="1">
        <f t="array" aca="1" ref="BD99" ca="1">INDEX($L$98:$L$105,(RANK(AT3,$AT$2:$AT$9)))</f>
        <v>2084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VLOOKUP(B100,audio_list_stym!$A$3:$BP$18,50,FALSE)</f>
        <v>15</v>
      </c>
      <c r="F100" t="str">
        <f>VLOOKUP(E100,metki!$A$2:$B$9,2,FALSE)</f>
        <v>экспл_новые_с_названием</v>
      </c>
      <c r="G100" t="str">
        <f t="shared" si="28"/>
        <v>экспл</v>
      </c>
      <c r="H100" t="str">
        <f>VLOOKUP(B100,audio_list_stym!$A$3:$AJ$18,18,FALSE)</f>
        <v>Finger</v>
      </c>
      <c r="I100" t="s">
        <v>690</v>
      </c>
      <c r="J100" t="str">
        <f t="shared" si="29"/>
        <v>Finger_3</v>
      </c>
      <c r="L100">
        <f>VLOOKUP(J100,total_visual_stym!$A$2:$D$129,2,FALSE)</f>
        <v>2083</v>
      </c>
      <c r="M100" t="str">
        <f>VLOOKUP(J100,total_visual_stym!$A$2:$D$129,3,FALSE)</f>
        <v>pics\\Finger_3.jpg</v>
      </c>
      <c r="N100">
        <f>VLOOKUP(J100,total_visual_stym!$A$1:$D$129,4,FALSE)</f>
        <v>210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115</v>
      </c>
      <c r="Z100" t="str">
        <f>IF(G100="экспл",VLOOKUP(J100,quest_экспл!$A$1:$N$129,12,FALSE),IF(G100="импл_",0,0))</f>
        <v>sound\\On_volnistiy.wav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2174</v>
      </c>
      <c r="AD100" t="str">
        <f t="shared" ca="1" si="39"/>
        <v>pics\\dis7.jpg</v>
      </c>
      <c r="AE100" s="22" t="str">
        <f t="array" aca="1" ref="AE100" ca="1">IF(G100="экспл",INDEX(total_visual_stym!$C$146:$C$209,(RANK(total_visual_stym!E180,total_visual_stym!$E$146:$E$209))),0)</f>
        <v>pics\\dis7.jpg</v>
      </c>
      <c r="AF100" s="22" t="str">
        <f t="shared" si="40"/>
        <v/>
      </c>
      <c r="AI100" t="s">
        <v>110</v>
      </c>
      <c r="AO100">
        <f t="shared" ca="1" si="35"/>
        <v>0.32559281658788752</v>
      </c>
      <c r="AP100" t="str">
        <f t="shared" ca="1" si="36"/>
        <v>pics\\Limon_7.jpg</v>
      </c>
      <c r="AR100" t="str">
        <f t="shared" si="43"/>
        <v/>
      </c>
      <c r="AS100" t="str">
        <f t="shared" si="42"/>
        <v/>
      </c>
      <c r="AT100">
        <f t="shared" ca="1" si="31"/>
        <v>0.34585799509867998</v>
      </c>
      <c r="AU100" t="s">
        <v>697</v>
      </c>
      <c r="AV100" t="str">
        <f t="shared" ca="1" si="32"/>
        <v>sound\\Redkiy_plod.wav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_Он_волнистый?</v>
      </c>
      <c r="BA100" t="e">
        <f>VLOOKUP(Q100,audio_list_stym!$B$2:$BQ$299,68,FALSE)</f>
        <v>#N/A</v>
      </c>
      <c r="BB100" t="str">
        <f t="shared" si="33"/>
        <v>Вот_КОДИС._Он_волнистый?</v>
      </c>
      <c r="BD100" cm="1">
        <f t="array" aca="1" ref="BD100" ca="1">INDEX($L$98:$L$105,(RANK(AT4,$AT$2:$AT$9)))</f>
        <v>2083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VLOOKUP(B101,audio_list_stym!$A$3:$BP$18,50,FALSE)</f>
        <v>15</v>
      </c>
      <c r="F101" t="str">
        <f>VLOOKUP(E101,metki!$A$2:$B$9,2,FALSE)</f>
        <v>экспл_новые_с_названием</v>
      </c>
      <c r="G101" t="str">
        <f t="shared" si="28"/>
        <v>экспл</v>
      </c>
      <c r="H101" t="str">
        <f>VLOOKUP(B101,audio_list_stym!$A$3:$AJ$18,18,FALSE)</f>
        <v>Finger</v>
      </c>
      <c r="I101" t="s">
        <v>691</v>
      </c>
      <c r="J101" t="str">
        <f t="shared" si="29"/>
        <v>Finger_4</v>
      </c>
      <c r="L101">
        <f>VLOOKUP(J101,total_visual_stym!$A$2:$D$129,2,FALSE)</f>
        <v>2084</v>
      </c>
      <c r="M101" t="str">
        <f>VLOOKUP(J101,total_visual_stym!$A$2:$D$129,3,FALSE)</f>
        <v>pics\\Finger_4.jpg</v>
      </c>
      <c r="N101">
        <f>VLOOKUP(J101,total_visual_stym!$A$1:$D$129,4,FALSE)</f>
        <v>210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116</v>
      </c>
      <c r="Z101" t="str">
        <f>IF(G101="экспл",VLOOKUP(J101,quest_экспл!$A$1:$N$129,12,FALSE),IF(G101="импл_",0,0))</f>
        <v>sound\\On_buriy.wav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2211</v>
      </c>
      <c r="AD101" t="str">
        <f t="shared" ca="1" si="39"/>
        <v>pics\\dis60.jpg</v>
      </c>
      <c r="AE101" s="22" t="str">
        <f t="array" aca="1" ref="AE101" ca="1">IF(G101="экспл",INDEX(total_visual_stym!$C$146:$C$209,(RANK(total_visual_stym!E181,total_visual_stym!$E$146:$E$209))),0)</f>
        <v>pics\\dis60.jpg</v>
      </c>
      <c r="AF101" s="22" t="str">
        <f t="shared" si="40"/>
        <v/>
      </c>
      <c r="AI101" t="s">
        <v>111</v>
      </c>
      <c r="AO101">
        <f t="shared" ca="1" si="35"/>
        <v>0.44595722925895642</v>
      </c>
      <c r="AP101" t="str">
        <f t="shared" ca="1" si="36"/>
        <v>pics\\Limon_2.jpg</v>
      </c>
      <c r="AR101" t="str">
        <f t="shared" si="43"/>
        <v/>
      </c>
      <c r="AS101" t="str">
        <f t="shared" si="42"/>
        <v/>
      </c>
      <c r="AT101">
        <f t="shared" ca="1" si="31"/>
        <v>0.50336237426836694</v>
      </c>
      <c r="AU101" t="s">
        <v>697</v>
      </c>
      <c r="AV101" t="str">
        <f t="shared" ca="1" si="32"/>
        <v>sound\\Redkiy_plod.wav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_Он_бурый?</v>
      </c>
      <c r="BA101" t="e">
        <f>VLOOKUP(Q101,audio_list_stym!$B$2:$BQ$299,68,FALSE)</f>
        <v>#N/A</v>
      </c>
      <c r="BB101" t="str">
        <f t="shared" si="33"/>
        <v>Это_КОДИС._Он_бурый?</v>
      </c>
      <c r="BD101" cm="1">
        <f t="array" aca="1" ref="BD101" ca="1">INDEX($L$98:$L$105,(RANK(AT5,$AT$2:$AT$9)))</f>
        <v>2085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VLOOKUP(B102,audio_list_stym!$A$3:$BP$18,50,FALSE)</f>
        <v>15</v>
      </c>
      <c r="F102" t="str">
        <f>VLOOKUP(E102,metki!$A$2:$B$9,2,FALSE)</f>
        <v>экспл_новые_с_названием</v>
      </c>
      <c r="G102" t="str">
        <f t="shared" si="28"/>
        <v>экспл</v>
      </c>
      <c r="H102" t="str">
        <f>VLOOKUP(B102,audio_list_stym!$A$3:$AJ$18,18,FALSE)</f>
        <v>Finger</v>
      </c>
      <c r="I102" t="s">
        <v>692</v>
      </c>
      <c r="J102" t="str">
        <f t="shared" si="29"/>
        <v>Finger_5</v>
      </c>
      <c r="L102">
        <f>VLOOKUP(J102,total_visual_stym!$A$2:$D$129,2,FALSE)</f>
        <v>2085</v>
      </c>
      <c r="M102" t="str">
        <f>VLOOKUP(J102,total_visual_stym!$A$2:$D$129,3,FALSE)</f>
        <v>pics\\Finger_5.jpg</v>
      </c>
      <c r="N102">
        <f>VLOOKUP(J102,total_visual_stym!$A$1:$D$129,4,FALSE)</f>
        <v>210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117</v>
      </c>
      <c r="Z102" t="str">
        <f>IF(G102="экспл",VLOOKUP(J102,quest_экспл!$A$1:$N$129,12,FALSE),IF(G102="импл_",0,0))</f>
        <v>sound\\Vityanut_li_on.wav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2188</v>
      </c>
      <c r="AD102" t="str">
        <f t="shared" ca="1" si="39"/>
        <v>pics\\dis3.jpg</v>
      </c>
      <c r="AE102" s="22" t="str">
        <f t="array" aca="1" ref="AE102" ca="1">IF(G102="экспл",INDEX(total_visual_stym!$C$146:$C$209,(RANK(total_visual_stym!E182,total_visual_stym!$E$146:$E$209))),0)</f>
        <v>pics\\dis3.jpg</v>
      </c>
      <c r="AF102" s="22" t="str">
        <f t="shared" si="40"/>
        <v/>
      </c>
      <c r="AI102" t="s">
        <v>112</v>
      </c>
      <c r="AO102">
        <f t="shared" ca="1" si="35"/>
        <v>0.61591256747361611</v>
      </c>
      <c r="AP102" t="str">
        <f t="shared" ca="1" si="36"/>
        <v>pics\\Kokos_3.jpg</v>
      </c>
      <c r="AR102" t="str">
        <f t="shared" si="43"/>
        <v/>
      </c>
      <c r="AS102" t="str">
        <f t="shared" si="42"/>
        <v/>
      </c>
      <c r="AT102">
        <f t="shared" ca="1" si="31"/>
        <v>7.7826100190735437E-2</v>
      </c>
      <c r="AU102" t="s">
        <v>697</v>
      </c>
      <c r="AV102" t="str">
        <f t="shared" ca="1" si="32"/>
        <v>sound\\Redkiy_plod.wav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_Вытянут_ли_он?</v>
      </c>
      <c r="BA102" t="e">
        <f>VLOOKUP(Q102,audio_list_stym!$B$2:$BQ$299,68,FALSE)</f>
        <v>#N/A</v>
      </c>
      <c r="BB102" t="str">
        <f t="shared" si="33"/>
        <v>На_картинке_КОДИС._Вытянут_ли_он?</v>
      </c>
      <c r="BD102" cm="1">
        <f t="array" aca="1" ref="BD102" ca="1">INDEX($L$98:$L$105,(RANK(AT6,$AT$2:$AT$9)))</f>
        <v>2081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VLOOKUP(B103,audio_list_stym!$A$3:$BP$18,50,FALSE)</f>
        <v>15</v>
      </c>
      <c r="F103" t="str">
        <f>VLOOKUP(E103,metki!$A$2:$B$9,2,FALSE)</f>
        <v>экспл_новые_с_названием</v>
      </c>
      <c r="G103" t="str">
        <f t="shared" si="28"/>
        <v>экспл</v>
      </c>
      <c r="H103" t="str">
        <f>VLOOKUP(B103,audio_list_stym!$A$3:$AJ$18,18,FALSE)</f>
        <v>Finger</v>
      </c>
      <c r="I103" t="s">
        <v>693</v>
      </c>
      <c r="J103" t="str">
        <f t="shared" si="29"/>
        <v>Finger_6</v>
      </c>
      <c r="L103">
        <f>VLOOKUP(J103,total_visual_stym!$A$2:$D$129,2,FALSE)</f>
        <v>2086</v>
      </c>
      <c r="M103" t="str">
        <f>VLOOKUP(J103,total_visual_stym!$A$2:$D$129,3,FALSE)</f>
        <v>pics\\Finger_6.jpg</v>
      </c>
      <c r="N103">
        <f>VLOOKUP(J103,total_visual_stym!$A$1:$D$129,4,FALSE)</f>
        <v>210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118</v>
      </c>
      <c r="Z103" t="str">
        <f>IF(G103="экспл",VLOOKUP(J103,quest_экспл!$A$1:$N$129,12,FALSE),IF(G103="импл_",0,0))</f>
        <v>sound\\Obyemniy_li_on.wav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2202</v>
      </c>
      <c r="AD103" t="str">
        <f t="shared" ca="1" si="39"/>
        <v>pics\\dis47.jpg</v>
      </c>
      <c r="AE103" s="22" t="str">
        <f t="array" aca="1" ref="AE103" ca="1">IF(G103="экспл",INDEX(total_visual_stym!$C$146:$C$209,(RANK(total_visual_stym!E183,total_visual_stym!$E$146:$E$209))),0)</f>
        <v>pics\\dis47.jpg</v>
      </c>
      <c r="AF103" s="22" t="str">
        <f t="shared" si="40"/>
        <v/>
      </c>
      <c r="AI103" t="s">
        <v>113</v>
      </c>
      <c r="AO103">
        <f t="shared" ca="1" si="35"/>
        <v>1.1580633214527514E-2</v>
      </c>
      <c r="AP103" t="str">
        <f t="shared" ca="1" si="36"/>
        <v>pics\\Tomat_8.jpg</v>
      </c>
      <c r="AR103" t="str">
        <f t="shared" si="43"/>
        <v/>
      </c>
      <c r="AS103" t="str">
        <f t="shared" si="42"/>
        <v/>
      </c>
      <c r="AT103">
        <f t="shared" ca="1" si="31"/>
        <v>0.39079179006119558</v>
      </c>
      <c r="AU103" t="s">
        <v>697</v>
      </c>
      <c r="AV103" t="str">
        <f t="shared" ca="1" si="32"/>
        <v>sound\\Redkiy_plod.wav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_Объемный_ли_он?</v>
      </c>
      <c r="BA103" t="e">
        <f>VLOOKUP(Q103,audio_list_stym!$B$2:$BQ$299,68,FALSE)</f>
        <v>#N/A</v>
      </c>
      <c r="BB103" t="str">
        <f t="shared" si="33"/>
        <v>На_мониторе_КОДИС._Объемный_ли_он?</v>
      </c>
      <c r="BD103" cm="1">
        <f t="array" aca="1" ref="BD103" ca="1">INDEX($L$98:$L$105,(RANK(AT7,$AT$2:$AT$9)))</f>
        <v>2088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VLOOKUP(B104,audio_list_stym!$A$3:$BP$18,50,FALSE)</f>
        <v>15</v>
      </c>
      <c r="F104" t="str">
        <f>VLOOKUP(E104,metki!$A$2:$B$9,2,FALSE)</f>
        <v>экспл_новые_с_названием</v>
      </c>
      <c r="G104" t="str">
        <f t="shared" si="28"/>
        <v>экспл</v>
      </c>
      <c r="H104" t="str">
        <f>VLOOKUP(B104,audio_list_stym!$A$3:$AJ$18,18,FALSE)</f>
        <v>Finger</v>
      </c>
      <c r="I104" t="s">
        <v>694</v>
      </c>
      <c r="J104" t="str">
        <f t="shared" si="29"/>
        <v>Finger_7</v>
      </c>
      <c r="L104">
        <f>VLOOKUP(J104,total_visual_stym!$A$2:$D$129,2,FALSE)</f>
        <v>2087</v>
      </c>
      <c r="M104" t="str">
        <f>VLOOKUP(J104,total_visual_stym!$A$2:$D$129,3,FALSE)</f>
        <v>pics\\Finger_7.jpg</v>
      </c>
      <c r="N104">
        <f>VLOOKUP(J104,total_visual_stym!$A$1:$D$129,4,FALSE)</f>
        <v>210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119</v>
      </c>
      <c r="Z104" t="str">
        <f>IF(G104="экспл",VLOOKUP(J104,quest_экспл!$A$1:$N$129,12,FALSE),IF(G104="импл_",0,0))</f>
        <v>sound\\Pustoy_li_on.wav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2196</v>
      </c>
      <c r="AD104" t="str">
        <f t="shared" ca="1" si="39"/>
        <v>pics\\dis40.jpg</v>
      </c>
      <c r="AE104" s="22" t="str">
        <f t="array" aca="1" ref="AE104" ca="1">IF(G104="экспл",INDEX(total_visual_stym!$C$146:$C$209,(RANK(total_visual_stym!E184,total_visual_stym!$E$146:$E$209))),0)</f>
        <v>pics\\dis40.jpg</v>
      </c>
      <c r="AF104" s="22" t="str">
        <f t="shared" si="40"/>
        <v/>
      </c>
      <c r="AI104" t="s">
        <v>114</v>
      </c>
      <c r="AO104">
        <f t="shared" ca="1" si="35"/>
        <v>0.19491780638458778</v>
      </c>
      <c r="AP104" t="str">
        <f t="shared" ca="1" si="36"/>
        <v>pics\\Peper_6.jpg</v>
      </c>
      <c r="AR104" t="str">
        <f t="shared" si="43"/>
        <v/>
      </c>
      <c r="AS104" t="str">
        <f t="shared" si="42"/>
        <v/>
      </c>
      <c r="AT104">
        <f t="shared" ca="1" si="31"/>
        <v>0.40688672295632233</v>
      </c>
      <c r="AU104" t="s">
        <v>697</v>
      </c>
      <c r="AV104" t="str">
        <f t="shared" ca="1" si="32"/>
        <v>sound\\Redkiy_plod.wav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_Пустой_ли_он?</v>
      </c>
      <c r="BA104" t="e">
        <f>VLOOKUP(Q104,audio_list_stym!$B$2:$BQ$299,68,FALSE)</f>
        <v>#N/A</v>
      </c>
      <c r="BB104" t="str">
        <f t="shared" si="33"/>
        <v>Перед_Вами_КОДИС._Пустой_ли_он?</v>
      </c>
      <c r="BD104" cm="1">
        <f t="array" aca="1" ref="BD104" ca="1">INDEX($L$98:$L$105,(RANK(AT8,$AT$2:$AT$9)))</f>
        <v>2082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VLOOKUP(B105,audio_list_stym!$A$3:$BP$18,50,FALSE)</f>
        <v>15</v>
      </c>
      <c r="F105" t="str">
        <f>VLOOKUP(E105,metki!$A$2:$B$9,2,FALSE)</f>
        <v>экспл_новые_с_названием</v>
      </c>
      <c r="G105" t="str">
        <f t="shared" si="28"/>
        <v>экспл</v>
      </c>
      <c r="H105" t="str">
        <f>VLOOKUP(B105,audio_list_stym!$A$3:$AJ$18,18,FALSE)</f>
        <v>Finger</v>
      </c>
      <c r="I105" t="s">
        <v>695</v>
      </c>
      <c r="J105" t="str">
        <f t="shared" si="29"/>
        <v>Finger_8</v>
      </c>
      <c r="L105">
        <f>VLOOKUP(J105,total_visual_stym!$A$2:$D$129,2,FALSE)</f>
        <v>2088</v>
      </c>
      <c r="M105" t="str">
        <f>VLOOKUP(J105,total_visual_stym!$A$2:$D$129,3,FALSE)</f>
        <v>pics\\Finger_8.jpg</v>
      </c>
      <c r="N105">
        <f>VLOOKUP(J105,total_visual_stym!$A$1:$D$129,4,FALSE)</f>
        <v>210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120</v>
      </c>
      <c r="Z105" t="str">
        <f>IF(G105="экспл",VLOOKUP(J105,quest_экспл!$A$1:$N$129,12,FALSE),IF(G105="импл_",0,0))</f>
        <v>sound\\Belyi_li_on.wav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2216</v>
      </c>
      <c r="AD105" t="str">
        <f t="shared" ca="1" si="39"/>
        <v>pics\\dis59.jpg</v>
      </c>
      <c r="AE105" s="22" t="str">
        <f t="array" aca="1" ref="AE105" ca="1">IF(G105="экспл",INDEX(total_visual_stym!$C$146:$C$209,(RANK(total_visual_stym!E185,total_visual_stym!$E$146:$E$209))),0)</f>
        <v>pics\\dis59.jpg</v>
      </c>
      <c r="AF105" s="22" t="str">
        <f t="shared" si="40"/>
        <v/>
      </c>
      <c r="AI105" t="s">
        <v>115</v>
      </c>
      <c r="AO105">
        <f t="shared" ca="1" si="35"/>
        <v>0.77963060544841789</v>
      </c>
      <c r="AP105" t="str">
        <f t="shared" ca="1" si="36"/>
        <v>pics\\Goroh_1.jpg</v>
      </c>
      <c r="AR105" t="str">
        <f t="shared" si="43"/>
        <v/>
      </c>
      <c r="AS105" t="str">
        <f t="shared" si="42"/>
        <v/>
      </c>
      <c r="AT105">
        <f t="shared" ca="1" si="31"/>
        <v>8.9727864251482714E-2</v>
      </c>
      <c r="AU105" t="s">
        <v>697</v>
      </c>
      <c r="AV105" t="str">
        <f t="shared" ca="1" si="32"/>
        <v>sound\\Redkiy_plod.wav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_Белый_ли_он?</v>
      </c>
      <c r="BA105" t="e">
        <f>VLOOKUP(Q105,audio_list_stym!$B$2:$BQ$299,68,FALSE)</f>
        <v>#N/A</v>
      </c>
      <c r="BB105" t="str">
        <f t="shared" si="33"/>
        <v>Вы_видите_КОДИС._Белый_ли_он?</v>
      </c>
      <c r="BD105" cm="1">
        <f t="array" aca="1" ref="BD105" ca="1">INDEX($L$98:$L$105,(RANK(AT9,$AT$2:$AT$9)))</f>
        <v>2087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VLOOKUP(B106,audio_list_stym!$A$3:$BP$18,50,FALSE)</f>
        <v>16</v>
      </c>
      <c r="F106" t="str">
        <f>VLOOKUP(E106,metki!$A$2:$B$9,2,FALSE)</f>
        <v>импл_новые_без_названия</v>
      </c>
      <c r="G106" t="str">
        <f t="shared" si="28"/>
        <v>импл_</v>
      </c>
      <c r="H106" t="str">
        <f>VLOOKUP(B106,audio_list_stym!$A$3:$AJ$18,18,FALSE)</f>
        <v>Gac</v>
      </c>
      <c r="I106" t="s">
        <v>688</v>
      </c>
      <c r="J106" t="str">
        <f t="shared" si="29"/>
        <v>Gac_1</v>
      </c>
      <c r="L106">
        <f>VLOOKUP(J106,total_visual_stym!$A$2:$D$129,2,FALSE)</f>
        <v>2089</v>
      </c>
      <c r="M106" t="str">
        <f>VLOOKUP(J106,total_visual_stym!$A$2:$D$129,3,FALSE)</f>
        <v>pics\\Gac_1.jpg</v>
      </c>
      <c r="N106">
        <f>VLOOKUP(J106,total_visual_stym!$A$1:$D$129,4,FALSE)</f>
        <v>211</v>
      </c>
      <c r="P106">
        <f>IF(G106="экспл",0,IF(G106="импл_",VLOOKUP(J106,quest_импл!$A$1:$J$129,7,FALSE),0))</f>
        <v>249</v>
      </c>
      <c r="Q106" t="str">
        <f>IF(G106="экспл",0,IF(G106="импл_",VLOOKUP(J106,quest_импл!$A$1:$J$129,8,FALSE),0))</f>
        <v>sound\\Ispachkan_li.wav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нет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2048</v>
      </c>
      <c r="AD106" t="str">
        <f t="shared" ca="1" si="39"/>
        <v>pics\\Peper_8.jpg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40"/>
        <v>pics\\Peper_8.jpg</v>
      </c>
      <c r="AI106" t="s">
        <v>116</v>
      </c>
      <c r="AO106">
        <f t="shared" ca="1" si="35"/>
        <v>0.18179356982515293</v>
      </c>
      <c r="AP106" t="str">
        <f t="shared" ca="1" si="36"/>
        <v>pics\\Peper_8.jpg</v>
      </c>
      <c r="AR106" t="str">
        <f t="shared" si="43"/>
        <v/>
      </c>
      <c r="AS106" t="str">
        <f t="shared" ca="1" si="42"/>
        <v>pics\\Peper_8.jpg</v>
      </c>
      <c r="AT106">
        <f t="shared" ca="1" si="31"/>
        <v>6.3171781651276682E-3</v>
      </c>
      <c r="AU106" t="s">
        <v>697</v>
      </c>
      <c r="AV106" t="str">
        <f t="shared" ca="1" si="32"/>
        <v>sound\\Redkiy_plod.wav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_Испачкан_ли_</v>
      </c>
      <c r="BB106" t="str">
        <f t="shared" si="33"/>
        <v>_Испачкан_ли_XXXXX?</v>
      </c>
      <c r="BC106">
        <f>A106</f>
        <v>1214</v>
      </c>
      <c r="BD106" cm="1">
        <f t="array" aca="1" ref="BD106" ca="1">INDEX($L$106:$L$113,(RANK(AT2,$AT$2:$AT$9)))</f>
        <v>2094</v>
      </c>
      <c r="BE106" cm="1">
        <f t="array" aca="1" ref="BE106" ca="1">INDEX(BD66:BD81,(RANK(AT7,$AT$2:$AT$17)))</f>
        <v>2152</v>
      </c>
      <c r="BF106" cm="1">
        <f t="array" aca="1" ref="BF106" ca="1">INDEX(BD90:BD105,(RANK(AT7,$AT$2:$AT$17)))</f>
        <v>2088</v>
      </c>
      <c r="BG106" cm="1">
        <f t="array" aca="1" ref="BG106" ca="1">INDEX(BD114:BD129,(RANK(AT7,$AT$2:$AT$9)))</f>
        <v>2119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VLOOKUP(B107,audio_list_stym!$A$3:$BP$18,50,FALSE)</f>
        <v>16</v>
      </c>
      <c r="F107" t="str">
        <f>VLOOKUP(E107,metki!$A$2:$B$9,2,FALSE)</f>
        <v>импл_новые_без_названия</v>
      </c>
      <c r="G107" t="str">
        <f t="shared" si="28"/>
        <v>импл_</v>
      </c>
      <c r="H107" t="str">
        <f>VLOOKUP(B107,audio_list_stym!$A$3:$AJ$18,18,FALSE)</f>
        <v>Gac</v>
      </c>
      <c r="I107" t="s">
        <v>689</v>
      </c>
      <c r="J107" t="str">
        <f t="shared" si="29"/>
        <v>Gac_2</v>
      </c>
      <c r="L107">
        <f>VLOOKUP(J107,total_visual_stym!$A$2:$D$129,2,FALSE)</f>
        <v>2090</v>
      </c>
      <c r="M107" t="str">
        <f>VLOOKUP(J107,total_visual_stym!$A$2:$D$129,3,FALSE)</f>
        <v>pics\\Gac_2.jpg</v>
      </c>
      <c r="N107">
        <f>VLOOKUP(J107,total_visual_stym!$A$1:$D$129,4,FALSE)</f>
        <v>211</v>
      </c>
      <c r="P107">
        <f>IF(G107="экспл",0,IF(G107="импл_",VLOOKUP(J107,quest_импл!$A$1:$J$129,7,FALSE),0))</f>
        <v>250</v>
      </c>
      <c r="Q107" t="str">
        <f>IF(G107="экспл",0,IF(G107="импл_",VLOOKUP(J107,quest_импл!$A$1:$J$129,8,FALSE),0))</f>
        <v>sound\\Farshirovanniy_li.wav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нет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2009</v>
      </c>
      <c r="AD107" t="str">
        <f t="shared" ca="1" si="39"/>
        <v>pics\\Finik_1.jpg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40"/>
        <v>pics\\Finik_1.jpg</v>
      </c>
      <c r="AI107" t="s">
        <v>117</v>
      </c>
      <c r="AO107">
        <f t="shared" ca="1" si="35"/>
        <v>0.9169282272308088</v>
      </c>
      <c r="AP107" t="str">
        <f t="shared" ca="1" si="36"/>
        <v>pics\\Finik_1.jpg</v>
      </c>
      <c r="AR107" t="str">
        <f t="shared" si="43"/>
        <v/>
      </c>
      <c r="AS107" t="str">
        <f t="shared" ca="1" si="42"/>
        <v>pics\\Finik_1.jpg</v>
      </c>
      <c r="AT107">
        <f t="shared" ca="1" si="31"/>
        <v>0.19128044144469836</v>
      </c>
      <c r="AU107" t="s">
        <v>697</v>
      </c>
      <c r="AV107" t="str">
        <f t="shared" ca="1" si="32"/>
        <v>sound\\Redkiy_plod.wav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_Фаршированный_ли_</v>
      </c>
      <c r="BB107" t="str">
        <f t="shared" si="33"/>
        <v>_Фаршированный_ли_XXXXX?</v>
      </c>
      <c r="BD107" cm="1">
        <f t="array" aca="1" ref="BD107" ca="1">INDEX($L$106:$L$113,(RANK(AT3,$AT$2:$AT$9)))</f>
        <v>2092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VLOOKUP(B108,audio_list_stym!$A$3:$BP$18,50,FALSE)</f>
        <v>16</v>
      </c>
      <c r="F108" t="str">
        <f>VLOOKUP(E108,metki!$A$2:$B$9,2,FALSE)</f>
        <v>импл_новые_без_названия</v>
      </c>
      <c r="G108" t="str">
        <f t="shared" si="28"/>
        <v>импл_</v>
      </c>
      <c r="H108" t="str">
        <f>VLOOKUP(B108,audio_list_stym!$A$3:$AJ$18,18,FALSE)</f>
        <v>Gac</v>
      </c>
      <c r="I108" t="s">
        <v>690</v>
      </c>
      <c r="J108" t="str">
        <f t="shared" si="29"/>
        <v>Gac_3</v>
      </c>
      <c r="L108">
        <f>VLOOKUP(J108,total_visual_stym!$A$2:$D$129,2,FALSE)</f>
        <v>2091</v>
      </c>
      <c r="M108" t="str">
        <f>VLOOKUP(J108,total_visual_stym!$A$2:$D$129,3,FALSE)</f>
        <v>pics\\Gac_3.jpg</v>
      </c>
      <c r="N108">
        <f>VLOOKUP(J108,total_visual_stym!$A$1:$D$129,4,FALSE)</f>
        <v>211</v>
      </c>
      <c r="P108">
        <f>IF(G108="экспл",0,IF(G108="импл_",VLOOKUP(J108,quest_импл!$A$1:$J$129,7,FALSE),0))</f>
        <v>251</v>
      </c>
      <c r="Q108" t="str">
        <f>IF(G108="экспл",0,IF(G108="импл_",VLOOKUP(J108,quest_импл!$A$1:$J$129,8,FALSE),0))</f>
        <v>sound\\Razrezan_li.wav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да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2025</v>
      </c>
      <c r="AD108" t="str">
        <f t="shared" ca="1" si="39"/>
        <v>pics\\Kokos_1.jpg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40"/>
        <v>pics\\Kokos_1.jpg</v>
      </c>
      <c r="AI108" t="s">
        <v>118</v>
      </c>
      <c r="AO108">
        <f t="shared" ca="1" si="35"/>
        <v>0.67482034835338789</v>
      </c>
      <c r="AP108" t="str">
        <f t="shared" ca="1" si="36"/>
        <v>pics\\Kokos_1.jpg</v>
      </c>
      <c r="AR108" t="str">
        <f t="shared" si="43"/>
        <v/>
      </c>
      <c r="AS108" t="str">
        <f t="shared" ca="1" si="42"/>
        <v>pics\\Kokos_1.jpg</v>
      </c>
      <c r="AT108">
        <f t="shared" ca="1" si="31"/>
        <v>0.20194457265984678</v>
      </c>
      <c r="AU108" t="s">
        <v>697</v>
      </c>
      <c r="AV108" t="str">
        <f t="shared" ca="1" si="32"/>
        <v>sound\\Redkiy_plod.wav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_Разрезан_ли_</v>
      </c>
      <c r="BB108" t="str">
        <f t="shared" si="33"/>
        <v>_Разрезан_ли_XXXXX?</v>
      </c>
      <c r="BD108" cm="1">
        <f t="array" aca="1" ref="BD108" ca="1">INDEX($L$106:$L$113,(RANK(AT4,$AT$2:$AT$9)))</f>
        <v>2091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VLOOKUP(B109,audio_list_stym!$A$3:$BP$18,50,FALSE)</f>
        <v>16</v>
      </c>
      <c r="F109" t="str">
        <f>VLOOKUP(E109,metki!$A$2:$B$9,2,FALSE)</f>
        <v>импл_новые_без_названия</v>
      </c>
      <c r="G109" t="str">
        <f t="shared" si="28"/>
        <v>импл_</v>
      </c>
      <c r="H109" t="str">
        <f>VLOOKUP(B109,audio_list_stym!$A$3:$AJ$18,18,FALSE)</f>
        <v>Gac</v>
      </c>
      <c r="I109" t="s">
        <v>691</v>
      </c>
      <c r="J109" t="str">
        <f t="shared" si="29"/>
        <v>Gac_4</v>
      </c>
      <c r="L109">
        <f>VLOOKUP(J109,total_visual_stym!$A$2:$D$129,2,FALSE)</f>
        <v>2092</v>
      </c>
      <c r="M109" t="str">
        <f>VLOOKUP(J109,total_visual_stym!$A$2:$D$129,3,FALSE)</f>
        <v>pics\\Gac_4.jpg</v>
      </c>
      <c r="N109">
        <f>VLOOKUP(J109,total_visual_stym!$A$1:$D$129,4,FALSE)</f>
        <v>211</v>
      </c>
      <c r="P109">
        <f>IF(G109="экспл",0,IF(G109="импл_",VLOOKUP(J109,quest_импл!$A$1:$J$129,7,FALSE),0))</f>
        <v>252</v>
      </c>
      <c r="Q109" t="str">
        <f>IF(G109="экспл",0,IF(G109="импл_",VLOOKUP(J109,quest_импл!$A$1:$J$129,8,FALSE),0))</f>
        <v>sound\\S_lepestkami_li.wav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2026</v>
      </c>
      <c r="AD109" t="str">
        <f t="shared" ca="1" si="39"/>
        <v>pics\\Kokos_2.jpg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40"/>
        <v>pics\\Kokos_2.jpg</v>
      </c>
      <c r="AI109" t="s">
        <v>119</v>
      </c>
      <c r="AO109">
        <f t="shared" ca="1" si="35"/>
        <v>0.6177228154200527</v>
      </c>
      <c r="AP109" t="str">
        <f t="shared" ca="1" si="36"/>
        <v>pics\\Kokos_2.jpg</v>
      </c>
      <c r="AR109" t="str">
        <f t="shared" si="43"/>
        <v/>
      </c>
      <c r="AS109" t="str">
        <f t="shared" ca="1" si="42"/>
        <v>pics\\Kokos_2.jpg</v>
      </c>
      <c r="AT109">
        <f t="shared" ca="1" si="31"/>
        <v>0.96201260705991343</v>
      </c>
      <c r="AU109" t="s">
        <v>697</v>
      </c>
      <c r="AV109" t="str">
        <f t="shared" ca="1" si="32"/>
        <v>sound\\Noviy_plod.wav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_С_лепестками_ли_</v>
      </c>
      <c r="BB109" t="str">
        <f t="shared" si="33"/>
        <v>_С_лепестками_ли_XXXXX?</v>
      </c>
      <c r="BD109" cm="1">
        <f t="array" aca="1" ref="BD109" ca="1">INDEX($L$106:$L$113,(RANK(AT5,$AT$2:$AT$9)))</f>
        <v>2093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VLOOKUP(B110,audio_list_stym!$A$3:$BP$18,50,FALSE)</f>
        <v>16</v>
      </c>
      <c r="F110" t="str">
        <f>VLOOKUP(E110,metki!$A$2:$B$9,2,FALSE)</f>
        <v>импл_новые_без_названия</v>
      </c>
      <c r="G110" t="str">
        <f t="shared" si="28"/>
        <v>импл_</v>
      </c>
      <c r="H110" t="str">
        <f>VLOOKUP(B110,audio_list_stym!$A$3:$AJ$18,18,FALSE)</f>
        <v>Gac</v>
      </c>
      <c r="I110" t="s">
        <v>692</v>
      </c>
      <c r="J110" t="str">
        <f t="shared" si="29"/>
        <v>Gac_5</v>
      </c>
      <c r="L110">
        <f>VLOOKUP(J110,total_visual_stym!$A$2:$D$129,2,FALSE)</f>
        <v>2093</v>
      </c>
      <c r="M110" t="str">
        <f>VLOOKUP(J110,total_visual_stym!$A$2:$D$129,3,FALSE)</f>
        <v>pics\\Gac_5.jpg</v>
      </c>
      <c r="N110">
        <f>VLOOKUP(J110,total_visual_stym!$A$1:$D$129,4,FALSE)</f>
        <v>211</v>
      </c>
      <c r="P110">
        <f>IF(G110="экспл",0,IF(G110="импл_",VLOOKUP(J110,quest_импл!$A$1:$J$129,7,FALSE),0))</f>
        <v>253</v>
      </c>
      <c r="Q110" t="str">
        <f>IF(G110="экспл",0,IF(G110="импл_",VLOOKUP(J110,quest_импл!$A$1:$J$129,8,FALSE),0))</f>
        <v>sound\\Kolyuchiy_li.wav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2016</v>
      </c>
      <c r="AD110" t="str">
        <f t="shared" ca="1" si="39"/>
        <v>pics\\Finik_8.jpg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40"/>
        <v>pics\\Finik_8.jpg</v>
      </c>
      <c r="AI110" t="s">
        <v>120</v>
      </c>
      <c r="AO110">
        <f t="shared" ca="1" si="35"/>
        <v>0.81800559559892694</v>
      </c>
      <c r="AP110" t="str">
        <f t="shared" ca="1" si="36"/>
        <v>pics\\Finik_8.jpg</v>
      </c>
      <c r="AR110" t="str">
        <f t="shared" si="43"/>
        <v/>
      </c>
      <c r="AS110" t="str">
        <f t="shared" ca="1" si="42"/>
        <v>pics\\Finik_8.jpg</v>
      </c>
      <c r="AT110">
        <f t="shared" ca="1" si="31"/>
        <v>0.84374141073609099</v>
      </c>
      <c r="AU110" t="s">
        <v>697</v>
      </c>
      <c r="AV110" t="str">
        <f t="shared" ca="1" si="32"/>
        <v>sound\\Noviy_plod.wav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_Колючий_ли_</v>
      </c>
      <c r="BB110" t="str">
        <f t="shared" si="33"/>
        <v>_Колючий_ли_XXXXX?</v>
      </c>
      <c r="BD110" cm="1">
        <f t="array" aca="1" ref="BD110" ca="1">INDEX($L$106:$L$113,(RANK(AT6,$AT$2:$AT$9)))</f>
        <v>2089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VLOOKUP(B111,audio_list_stym!$A$3:$BP$18,50,FALSE)</f>
        <v>16</v>
      </c>
      <c r="F111" t="str">
        <f>VLOOKUP(E111,metki!$A$2:$B$9,2,FALSE)</f>
        <v>импл_новые_без_названия</v>
      </c>
      <c r="G111" t="str">
        <f t="shared" si="28"/>
        <v>импл_</v>
      </c>
      <c r="H111" t="str">
        <f>VLOOKUP(B111,audio_list_stym!$A$3:$AJ$18,18,FALSE)</f>
        <v>Gac</v>
      </c>
      <c r="I111" t="s">
        <v>693</v>
      </c>
      <c r="J111" t="str">
        <f t="shared" si="29"/>
        <v>Gac_6</v>
      </c>
      <c r="L111">
        <f>VLOOKUP(J111,total_visual_stym!$A$2:$D$129,2,FALSE)</f>
        <v>2094</v>
      </c>
      <c r="M111" t="str">
        <f>VLOOKUP(J111,total_visual_stym!$A$2:$D$129,3,FALSE)</f>
        <v>pics\\Gac_6.jpg</v>
      </c>
      <c r="N111">
        <f>VLOOKUP(J111,total_visual_stym!$A$1:$D$129,4,FALSE)</f>
        <v>211</v>
      </c>
      <c r="P111">
        <f>IF(G111="экспл",0,IF(G111="импл_",VLOOKUP(J111,quest_импл!$A$1:$J$129,7,FALSE),0))</f>
        <v>254</v>
      </c>
      <c r="Q111" t="str">
        <f>IF(G111="экспл",0,IF(G111="импл_",VLOOKUP(J111,quest_импл!$A$1:$J$129,8,FALSE),0))</f>
        <v>sound\\Oranzhrviy_li.wav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да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2022</v>
      </c>
      <c r="AD111" t="str">
        <f t="shared" ca="1" si="39"/>
        <v>pics\\Goroh_6.jpg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40"/>
        <v>pics\\Goroh_6.jpg</v>
      </c>
      <c r="AI111" t="s">
        <v>121</v>
      </c>
      <c r="AO111">
        <f t="shared" ca="1" si="35"/>
        <v>0.72610762679067409</v>
      </c>
      <c r="AP111" t="str">
        <f t="shared" ca="1" si="36"/>
        <v>pics\\Goroh_6.jpg</v>
      </c>
      <c r="AR111" t="str">
        <f t="shared" si="43"/>
        <v/>
      </c>
      <c r="AS111" t="str">
        <f t="shared" ca="1" si="42"/>
        <v>pics\\Goroh_6.jpg</v>
      </c>
      <c r="AT111">
        <f t="shared" ca="1" si="31"/>
        <v>0.954968970220337</v>
      </c>
      <c r="AU111" t="s">
        <v>697</v>
      </c>
      <c r="AV111" t="str">
        <f t="shared" ca="1" si="32"/>
        <v>sound\\Noviy_plod.wav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_Оранжевый_ли_</v>
      </c>
      <c r="BB111" t="str">
        <f t="shared" si="33"/>
        <v>_Оранжевый_ли_XXXXX?</v>
      </c>
      <c r="BD111" cm="1">
        <f t="array" aca="1" ref="BD111" ca="1">INDEX($L$106:$L$113,(RANK(AT7,$AT$2:$AT$9)))</f>
        <v>2096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VLOOKUP(B112,audio_list_stym!$A$3:$BP$18,50,FALSE)</f>
        <v>16</v>
      </c>
      <c r="F112" t="str">
        <f>VLOOKUP(E112,metki!$A$2:$B$9,2,FALSE)</f>
        <v>импл_новые_без_названия</v>
      </c>
      <c r="G112" t="str">
        <f t="shared" si="28"/>
        <v>импл_</v>
      </c>
      <c r="H112" t="str">
        <f>VLOOKUP(B112,audio_list_stym!$A$3:$AJ$18,18,FALSE)</f>
        <v>Gac</v>
      </c>
      <c r="I112" t="s">
        <v>694</v>
      </c>
      <c r="J112" t="str">
        <f t="shared" si="29"/>
        <v>Gac_7</v>
      </c>
      <c r="L112">
        <f>VLOOKUP(J112,total_visual_stym!$A$2:$D$129,2,FALSE)</f>
        <v>2095</v>
      </c>
      <c r="M112" t="str">
        <f>VLOOKUP(J112,total_visual_stym!$A$2:$D$129,3,FALSE)</f>
        <v>pics\\Gac_7.jpg</v>
      </c>
      <c r="N112">
        <f>VLOOKUP(J112,total_visual_stym!$A$1:$D$129,4,FALSE)</f>
        <v>211</v>
      </c>
      <c r="P112">
        <f>IF(G112="экспл",0,IF(G112="импл_",VLOOKUP(J112,quest_импл!$A$1:$J$129,7,FALSE),0))</f>
        <v>255</v>
      </c>
      <c r="Q112" t="str">
        <f>IF(G112="экспл",0,IF(G112="импл_",VLOOKUP(J112,quest_импл!$A$1:$J$129,8,FALSE),0))</f>
        <v>sound\\Zernistiy_li.wav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2007</v>
      </c>
      <c r="AD112" t="str">
        <f t="shared" ca="1" si="39"/>
        <v>pics\\Banan_7.jpg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40"/>
        <v>pics\\Banan_7.jpg</v>
      </c>
      <c r="AI112" t="s">
        <v>122</v>
      </c>
      <c r="AO112">
        <f t="shared" ca="1" si="35"/>
        <v>0.9229870570976999</v>
      </c>
      <c r="AP112" t="str">
        <f t="shared" ca="1" si="36"/>
        <v>pics\\Banan_7.jpg</v>
      </c>
      <c r="AR112" t="str">
        <f t="shared" si="43"/>
        <v/>
      </c>
      <c r="AS112" t="str">
        <f t="shared" ca="1" si="42"/>
        <v>pics\\Banan_7.jpg</v>
      </c>
      <c r="AT112">
        <f t="shared" ca="1" si="31"/>
        <v>0.48134321191065721</v>
      </c>
      <c r="AU112" t="s">
        <v>697</v>
      </c>
      <c r="AV112" t="str">
        <f t="shared" ca="1" si="32"/>
        <v>sound\\Redkiy_plod.wav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_Зернистый_ли_</v>
      </c>
      <c r="BB112" t="str">
        <f t="shared" si="33"/>
        <v>_Зернистый_ли_XXXXX?</v>
      </c>
      <c r="BD112" cm="1">
        <f t="array" aca="1" ref="BD112" ca="1">INDEX($L$106:$L$113,(RANK(AT8,$AT$2:$AT$9)))</f>
        <v>2090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VLOOKUP(B113,audio_list_stym!$A$3:$BP$18,50,FALSE)</f>
        <v>16</v>
      </c>
      <c r="F113" t="str">
        <f>VLOOKUP(E113,metki!$A$2:$B$9,2,FALSE)</f>
        <v>импл_новые_без_названия</v>
      </c>
      <c r="G113" t="str">
        <f t="shared" si="28"/>
        <v>импл_</v>
      </c>
      <c r="H113" t="str">
        <f>VLOOKUP(B113,audio_list_stym!$A$3:$AJ$18,18,FALSE)</f>
        <v>Gac</v>
      </c>
      <c r="I113" t="s">
        <v>695</v>
      </c>
      <c r="J113" t="str">
        <f t="shared" si="29"/>
        <v>Gac_8</v>
      </c>
      <c r="L113">
        <f>VLOOKUP(J113,total_visual_stym!$A$2:$D$129,2,FALSE)</f>
        <v>2096</v>
      </c>
      <c r="M113" t="str">
        <f>VLOOKUP(J113,total_visual_stym!$A$2:$D$129,3,FALSE)</f>
        <v>pics\\Gac_8.jpg</v>
      </c>
      <c r="N113">
        <f>VLOOKUP(J113,total_visual_stym!$A$1:$D$129,4,FALSE)</f>
        <v>211</v>
      </c>
      <c r="P113">
        <f>IF(G113="экспл",0,IF(G113="импл_",VLOOKUP(J113,quest_импл!$A$1:$J$129,7,FALSE),0))</f>
        <v>256</v>
      </c>
      <c r="Q113" t="str">
        <f>IF(G113="экспл",0,IF(G113="импл_",VLOOKUP(J113,quest_импл!$A$1:$J$129,8,FALSE),0))</f>
        <v>sound\\Okrugliy_li.wav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2013</v>
      </c>
      <c r="AD113" t="str">
        <f t="shared" ca="1" si="39"/>
        <v>pics\\Finik_5.jpg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40"/>
        <v>pics\\Finik_5.jpg</v>
      </c>
      <c r="AI113" t="s">
        <v>123</v>
      </c>
      <c r="AO113">
        <f t="shared" ca="1" si="35"/>
        <v>0.86528599396095462</v>
      </c>
      <c r="AP113" t="str">
        <f t="shared" ca="1" si="36"/>
        <v>pics\\Finik_5.jpg</v>
      </c>
      <c r="AR113" t="str">
        <f t="shared" si="43"/>
        <v/>
      </c>
      <c r="AS113" t="str">
        <f t="shared" ca="1" si="42"/>
        <v>pics\\Finik_5.jpg</v>
      </c>
      <c r="AT113">
        <f t="shared" ca="1" si="31"/>
        <v>0.74263274696352621</v>
      </c>
      <c r="AU113" t="s">
        <v>697</v>
      </c>
      <c r="AV113" t="str">
        <f t="shared" ca="1" si="32"/>
        <v>sound\\Noviy_plod.wav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_Округлый_ли_</v>
      </c>
      <c r="BB113" t="str">
        <f t="shared" si="33"/>
        <v>_Округлый_ли_XXXXX?</v>
      </c>
      <c r="BD113" cm="1">
        <f t="array" aca="1" ref="BD113" ca="1">INDEX($L$106:$L$113,(RANK(AT9,$AT$2:$AT$9)))</f>
        <v>2095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VLOOKUP(B114,audio_list_stym!$A$3:$BP$18,50,FALSE)</f>
        <v>17</v>
      </c>
      <c r="F114" t="str">
        <f>VLOOKUP(E114,metki!$A$2:$B$9,2,FALSE)</f>
        <v>экспл_новые_без_названия</v>
      </c>
      <c r="G114" t="str">
        <f t="shared" si="28"/>
        <v>экспл</v>
      </c>
      <c r="H114" t="str">
        <f>VLOOKUP(B114,audio_list_stym!$A$3:$AJ$18,18,FALSE)</f>
        <v>Noni</v>
      </c>
      <c r="I114" t="s">
        <v>688</v>
      </c>
      <c r="J114" t="str">
        <f t="shared" si="29"/>
        <v>Noni_1</v>
      </c>
      <c r="L114">
        <f>VLOOKUP(J114,total_visual_stym!$A$2:$D$129,2,FALSE)</f>
        <v>2113</v>
      </c>
      <c r="M114" t="str">
        <f>VLOOKUP(J114,total_visual_stym!$A$2:$D$129,3,FALSE)</f>
        <v>pics\\Noni_1.jpg</v>
      </c>
      <c r="N114">
        <f>VLOOKUP(J114,total_visual_stym!$A$1:$D$129,4,FALSE)</f>
        <v>212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129</v>
      </c>
      <c r="Z114" t="str">
        <f>IF(G114="экспл",VLOOKUP(J114,quest_экспл!$A$1:$N$129,12,FALSE),IF(G114="импл_",0,0))</f>
        <v>sound\\On_beliy_vnutri.wav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2229</v>
      </c>
      <c r="AD114" t="str">
        <f t="shared" ca="1" si="39"/>
        <v>pics\\dis10.jpg</v>
      </c>
      <c r="AE114" s="22" t="str">
        <f t="array" aca="1" ref="AE114" ca="1">IF(G114="экспл",INDEX(total_visual_stym!$C$146:$C$209,(RANK(total_visual_stym!E194,total_visual_stym!$E$146:$E$209))),0)</f>
        <v>pics\\dis10.jpg</v>
      </c>
      <c r="AF114" s="22" t="str">
        <f t="shared" si="40"/>
        <v/>
      </c>
      <c r="AI114" t="s">
        <v>86</v>
      </c>
      <c r="AO114">
        <f t="shared" ca="1" si="35"/>
        <v>0.34661243377520667</v>
      </c>
      <c r="AP114" t="str">
        <f t="shared" ca="1" si="36"/>
        <v>pics\\Limon_5.jpg</v>
      </c>
      <c r="AR114" t="str">
        <f t="shared" si="43"/>
        <v/>
      </c>
      <c r="AS114" t="str">
        <f t="shared" si="42"/>
        <v/>
      </c>
      <c r="AT114">
        <f t="shared" ca="1" si="31"/>
        <v>0.20221499580179203</v>
      </c>
      <c r="AU114" t="s">
        <v>697</v>
      </c>
      <c r="AV114" t="str">
        <f t="shared" ca="1" si="32"/>
        <v>sound\\Redkiy_plod.wav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_Он_белый_внутри?</v>
      </c>
      <c r="BA114" t="e">
        <f>VLOOKUP(Q114,audio_list_stym!$B$2:$BQ$299,68,FALSE)</f>
        <v>#N/A</v>
      </c>
      <c r="BB114" t="str">
        <f t="shared" si="33"/>
        <v>На_экране_XXXXX._Он_белый_внутри?</v>
      </c>
      <c r="BC114">
        <f>A114</f>
        <v>1215</v>
      </c>
      <c r="BD114" cm="1">
        <f t="array" aca="1" ref="BD114" ca="1">INDEX($L$114:$L$121,(RANK(AT2,$AT$2:$AT$9)))</f>
        <v>2118</v>
      </c>
      <c r="BE114" cm="1">
        <f t="array" aca="1" ref="BE114" ca="1">INDEX(BD66:BD81,(RANK(AT8,$AT$2:$AT$17)))</f>
        <v>2141</v>
      </c>
      <c r="BF114" cm="1">
        <f t="array" aca="1" ref="BF114" ca="1">INDEX(BD82:BD97,(RANK(AT8,$AT$2:$AT$9)))</f>
        <v>2068</v>
      </c>
      <c r="BG114" cm="1">
        <f t="array" aca="1" ref="BG114" ca="1">INDEX(BD98:BD113,(RANK(AT8,$AT$2:$AT$9)))</f>
        <v>2084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VLOOKUP(B115,audio_list_stym!$A$3:$BP$18,50,FALSE)</f>
        <v>17</v>
      </c>
      <c r="F115" t="str">
        <f>VLOOKUP(E115,metki!$A$2:$B$9,2,FALSE)</f>
        <v>экспл_новые_без_названия</v>
      </c>
      <c r="G115" t="str">
        <f t="shared" si="28"/>
        <v>экспл</v>
      </c>
      <c r="H115" t="str">
        <f>VLOOKUP(B115,audio_list_stym!$A$3:$AJ$18,18,FALSE)</f>
        <v>Noni</v>
      </c>
      <c r="I115" t="s">
        <v>689</v>
      </c>
      <c r="J115" t="str">
        <f t="shared" si="29"/>
        <v>Noni_2</v>
      </c>
      <c r="L115">
        <f>VLOOKUP(J115,total_visual_stym!$A$2:$D$129,2,FALSE)</f>
        <v>2114</v>
      </c>
      <c r="M115" t="str">
        <f>VLOOKUP(J115,total_visual_stym!$A$2:$D$129,3,FALSE)</f>
        <v>pics\\Noni_2.jpg</v>
      </c>
      <c r="N115">
        <f>VLOOKUP(J115,total_visual_stym!$A$1:$D$129,4,FALSE)</f>
        <v>212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130</v>
      </c>
      <c r="Z115" t="str">
        <f>IF(G115="экспл",VLOOKUP(J115,quest_экспл!$A$1:$N$129,12,FALSE),IF(G115="импл_",0,0))</f>
        <v>sound\\Rebristiy_li_on.wav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2191</v>
      </c>
      <c r="AD115" t="str">
        <f t="shared" ca="1" si="39"/>
        <v>pics\\dis26.jpg</v>
      </c>
      <c r="AE115" s="22" t="str">
        <f t="array" aca="1" ref="AE115" ca="1">IF(G115="экспл",INDEX(total_visual_stym!$C$146:$C$209,(RANK(total_visual_stym!E195,total_visual_stym!$E$146:$E$209))),0)</f>
        <v>pics\\dis26.jpg</v>
      </c>
      <c r="AF115" s="22" t="str">
        <f t="shared" si="40"/>
        <v/>
      </c>
      <c r="AI115" t="s">
        <v>87</v>
      </c>
      <c r="AO115">
        <f t="shared" ca="1" si="35"/>
        <v>0.96951070777415838</v>
      </c>
      <c r="AP115" t="str">
        <f t="shared" ca="1" si="36"/>
        <v>pics\\Banan_4.jpg</v>
      </c>
      <c r="AR115" t="str">
        <f t="shared" si="43"/>
        <v/>
      </c>
      <c r="AS115" t="str">
        <f t="shared" si="42"/>
        <v/>
      </c>
      <c r="AT115">
        <f t="shared" ca="1" si="31"/>
        <v>0.85292948690534054</v>
      </c>
      <c r="AU115" t="s">
        <v>697</v>
      </c>
      <c r="AV115" t="str">
        <f t="shared" ca="1" si="32"/>
        <v>sound\\Noviy_plod.wav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_Ребристый_ли_он?</v>
      </c>
      <c r="BA115" t="e">
        <f>VLOOKUP(Q115,audio_list_stym!$B$2:$BQ$299,68,FALSE)</f>
        <v>#N/A</v>
      </c>
      <c r="BB115" t="str">
        <f t="shared" si="33"/>
        <v>Посмотрите,_вот_XXXXX._Ребристый_ли_он?</v>
      </c>
      <c r="BD115" cm="1">
        <f t="array" aca="1" ref="BD115" ca="1">INDEX($L$114:$L$121,(RANK(AT3,$AT$2:$AT$9)))</f>
        <v>2116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VLOOKUP(B116,audio_list_stym!$A$3:$BP$18,50,FALSE)</f>
        <v>17</v>
      </c>
      <c r="F116" t="str">
        <f>VLOOKUP(E116,metki!$A$2:$B$9,2,FALSE)</f>
        <v>экспл_новые_без_названия</v>
      </c>
      <c r="G116" t="str">
        <f t="shared" si="28"/>
        <v>экспл</v>
      </c>
      <c r="H116" t="str">
        <f>VLOOKUP(B116,audio_list_stym!$A$3:$AJ$18,18,FALSE)</f>
        <v>Noni</v>
      </c>
      <c r="I116" t="s">
        <v>690</v>
      </c>
      <c r="J116" t="str">
        <f t="shared" si="29"/>
        <v>Noni_3</v>
      </c>
      <c r="L116">
        <f>VLOOKUP(J116,total_visual_stym!$A$2:$D$129,2,FALSE)</f>
        <v>2115</v>
      </c>
      <c r="M116" t="str">
        <f>VLOOKUP(J116,total_visual_stym!$A$2:$D$129,3,FALSE)</f>
        <v>pics\\Noni_3.jpg</v>
      </c>
      <c r="N116">
        <f>VLOOKUP(J116,total_visual_stym!$A$1:$D$129,4,FALSE)</f>
        <v>212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131</v>
      </c>
      <c r="Z116" t="str">
        <f>IF(G116="экспл",VLOOKUP(J116,quest_экспл!$A$1:$N$129,12,FALSE),IF(G116="импл_",0,0))</f>
        <v>sound\\Goluboy_li_on.wav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2192</v>
      </c>
      <c r="AD116" t="str">
        <f t="shared" ca="1" si="39"/>
        <v>pics\\dis32.jpg</v>
      </c>
      <c r="AE116" s="22" t="str">
        <f t="array" aca="1" ref="AE116" ca="1">IF(G116="экспл",INDEX(total_visual_stym!$C$146:$C$209,(RANK(total_visual_stym!E196,total_visual_stym!$E$146:$E$209))),0)</f>
        <v>pics\\dis32.jpg</v>
      </c>
      <c r="AF116" s="22" t="str">
        <f t="shared" si="40"/>
        <v/>
      </c>
      <c r="AI116" t="s">
        <v>88</v>
      </c>
      <c r="AO116">
        <f t="shared" ca="1" si="35"/>
        <v>0.44715645275983662</v>
      </c>
      <c r="AP116" t="str">
        <f t="shared" ca="1" si="36"/>
        <v>pics\\Limon_1.jpg</v>
      </c>
      <c r="AR116" t="str">
        <f t="shared" si="43"/>
        <v/>
      </c>
      <c r="AS116" t="str">
        <f t="shared" si="42"/>
        <v/>
      </c>
      <c r="AT116">
        <f t="shared" ca="1" si="31"/>
        <v>0.82927537117418626</v>
      </c>
      <c r="AU116" t="s">
        <v>697</v>
      </c>
      <c r="AV116" t="str">
        <f t="shared" ca="1" si="32"/>
        <v>sound\\Noviy_plod.wav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_Голубой_ли_он?</v>
      </c>
      <c r="BA116" t="e">
        <f>VLOOKUP(Q116,audio_list_stym!$B$2:$BQ$299,68,FALSE)</f>
        <v>#N/A</v>
      </c>
      <c r="BB116" t="str">
        <f t="shared" si="33"/>
        <v>Вот_XXXXX._Голубой_ли_он?</v>
      </c>
      <c r="BD116" cm="1">
        <f t="array" aca="1" ref="BD116" ca="1">INDEX($L$114:$L$121,(RANK(AT4,$AT$2:$AT$9)))</f>
        <v>2115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VLOOKUP(B117,audio_list_stym!$A$3:$BP$18,50,FALSE)</f>
        <v>17</v>
      </c>
      <c r="F117" t="str">
        <f>VLOOKUP(E117,metki!$A$2:$B$9,2,FALSE)</f>
        <v>экспл_новые_без_названия</v>
      </c>
      <c r="G117" t="str">
        <f t="shared" si="28"/>
        <v>экспл</v>
      </c>
      <c r="H117" t="str">
        <f>VLOOKUP(B117,audio_list_stym!$A$3:$AJ$18,18,FALSE)</f>
        <v>Noni</v>
      </c>
      <c r="I117" t="s">
        <v>691</v>
      </c>
      <c r="J117" t="str">
        <f t="shared" si="29"/>
        <v>Noni_4</v>
      </c>
      <c r="L117">
        <f>VLOOKUP(J117,total_visual_stym!$A$2:$D$129,2,FALSE)</f>
        <v>2116</v>
      </c>
      <c r="M117" t="str">
        <f>VLOOKUP(J117,total_visual_stym!$A$2:$D$129,3,FALSE)</f>
        <v>pics\\Noni_4.jpg</v>
      </c>
      <c r="N117">
        <f>VLOOKUP(J117,total_visual_stym!$A$1:$D$129,4,FALSE)</f>
        <v>212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132</v>
      </c>
      <c r="Z117" t="str">
        <f>IF(G117="экспл",VLOOKUP(J117,quest_экспл!$A$1:$N$129,12,FALSE),IF(G117="импл_",0,0))</f>
        <v>sound\\On_s_bugorkami.wav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2214</v>
      </c>
      <c r="AD117" t="str">
        <f t="shared" ca="1" si="39"/>
        <v>pics\\dis63.jpg</v>
      </c>
      <c r="AE117" s="22" t="str">
        <f t="array" aca="1" ref="AE117" ca="1">IF(G117="экспл",INDEX(total_visual_stym!$C$146:$C$209,(RANK(total_visual_stym!E197,total_visual_stym!$E$146:$E$209))),0)</f>
        <v>pics\\dis63.jpg</v>
      </c>
      <c r="AF117" s="22" t="str">
        <f t="shared" si="40"/>
        <v/>
      </c>
      <c r="AI117" t="s">
        <v>89</v>
      </c>
      <c r="AO117">
        <f t="shared" ca="1" si="35"/>
        <v>0.88244679565359108</v>
      </c>
      <c r="AP117" t="str">
        <f t="shared" ca="1" si="36"/>
        <v>pics\\Finik_3.jpg</v>
      </c>
      <c r="AR117" t="str">
        <f t="shared" si="43"/>
        <v/>
      </c>
      <c r="AS117" t="str">
        <f t="shared" si="42"/>
        <v/>
      </c>
      <c r="AT117">
        <f t="shared" ca="1" si="31"/>
        <v>0.94654026586106899</v>
      </c>
      <c r="AU117" t="s">
        <v>697</v>
      </c>
      <c r="AV117" t="str">
        <f t="shared" ca="1" si="32"/>
        <v>sound\\Noviy_plod.wav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_Он_с_бугорками?</v>
      </c>
      <c r="BA117" t="e">
        <f>VLOOKUP(Q117,audio_list_stym!$B$2:$BQ$299,68,FALSE)</f>
        <v>#N/A</v>
      </c>
      <c r="BB117" t="str">
        <f t="shared" si="33"/>
        <v>Это_XXXXX._Он_с_бугорками?</v>
      </c>
      <c r="BD117" cm="1">
        <f t="array" aca="1" ref="BD117" ca="1">INDEX($L$114:$L$121,(RANK(AT5,$AT$2:$AT$9)))</f>
        <v>2117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VLOOKUP(B118,audio_list_stym!$A$3:$BP$18,50,FALSE)</f>
        <v>17</v>
      </c>
      <c r="F118" t="str">
        <f>VLOOKUP(E118,metki!$A$2:$B$9,2,FALSE)</f>
        <v>экспл_новые_без_названия</v>
      </c>
      <c r="G118" t="str">
        <f t="shared" si="28"/>
        <v>экспл</v>
      </c>
      <c r="H118" t="str">
        <f>VLOOKUP(B118,audio_list_stym!$A$3:$AJ$18,18,FALSE)</f>
        <v>Noni</v>
      </c>
      <c r="I118" t="s">
        <v>692</v>
      </c>
      <c r="J118" t="str">
        <f t="shared" si="29"/>
        <v>Noni_5</v>
      </c>
      <c r="L118">
        <f>VLOOKUP(J118,total_visual_stym!$A$2:$D$129,2,FALSE)</f>
        <v>2117</v>
      </c>
      <c r="M118" t="str">
        <f>VLOOKUP(J118,total_visual_stym!$A$2:$D$129,3,FALSE)</f>
        <v>pics\\Noni_5.jpg</v>
      </c>
      <c r="N118">
        <f>VLOOKUP(J118,total_visual_stym!$A$1:$D$129,4,FALSE)</f>
        <v>212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133</v>
      </c>
      <c r="Z118" t="str">
        <f>IF(G118="экспл",VLOOKUP(J118,quest_экспл!$A$1:$N$129,12,FALSE),IF(G118="импл_",0,0))</f>
        <v>sound\\Ovalniy_li_on.wav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2206</v>
      </c>
      <c r="AD118" t="str">
        <f t="shared" ca="1" si="39"/>
        <v>pics\\dis50.jpg</v>
      </c>
      <c r="AE118" s="22" t="str">
        <f t="array" aca="1" ref="AE118" ca="1">IF(G118="экспл",INDEX(total_visual_stym!$C$146:$C$209,(RANK(total_visual_stym!E198,total_visual_stym!$E$146:$E$209))),0)</f>
        <v>pics\\dis50.jpg</v>
      </c>
      <c r="AF118" s="22" t="str">
        <f t="shared" si="40"/>
        <v/>
      </c>
      <c r="AI118" t="s">
        <v>90</v>
      </c>
      <c r="AO118">
        <f t="shared" ca="1" si="35"/>
        <v>4.9537257073653751E-2</v>
      </c>
      <c r="AP118" t="str">
        <f t="shared" ca="1" si="36"/>
        <v>pics\\Tomat_5.jpg</v>
      </c>
      <c r="AR118" t="str">
        <f t="shared" si="43"/>
        <v/>
      </c>
      <c r="AS118" t="str">
        <f t="shared" si="42"/>
        <v/>
      </c>
      <c r="AT118">
        <f t="shared" ca="1" si="31"/>
        <v>0.69528206428876671</v>
      </c>
      <c r="AU118" t="s">
        <v>697</v>
      </c>
      <c r="AV118" t="str">
        <f t="shared" ca="1" si="32"/>
        <v>sound\\Noviy_plod.wav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_Овальный_ли_он?</v>
      </c>
      <c r="BA118" t="e">
        <f>VLOOKUP(Q118,audio_list_stym!$B$2:$BQ$299,68,FALSE)</f>
        <v>#N/A</v>
      </c>
      <c r="BB118" t="str">
        <f t="shared" si="33"/>
        <v>На_картинке_XXXXX._Овальный_ли_он?</v>
      </c>
      <c r="BD118" cm="1">
        <f t="array" aca="1" ref="BD118" ca="1">INDEX($L$114:$L$121,(RANK(AT6,$AT$2:$AT$9)))</f>
        <v>2113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VLOOKUP(B119,audio_list_stym!$A$3:$BP$18,50,FALSE)</f>
        <v>17</v>
      </c>
      <c r="F119" t="str">
        <f>VLOOKUP(E119,metki!$A$2:$B$9,2,FALSE)</f>
        <v>экспл_новые_без_названия</v>
      </c>
      <c r="G119" t="str">
        <f t="shared" si="28"/>
        <v>экспл</v>
      </c>
      <c r="H119" t="str">
        <f>VLOOKUP(B119,audio_list_stym!$A$3:$AJ$18,18,FALSE)</f>
        <v>Noni</v>
      </c>
      <c r="I119" t="s">
        <v>693</v>
      </c>
      <c r="J119" t="str">
        <f t="shared" si="29"/>
        <v>Noni_6</v>
      </c>
      <c r="L119">
        <f>VLOOKUP(J119,total_visual_stym!$A$2:$D$129,2,FALSE)</f>
        <v>2118</v>
      </c>
      <c r="M119" t="str">
        <f>VLOOKUP(J119,total_visual_stym!$A$2:$D$129,3,FALSE)</f>
        <v>pics\\Noni_6.jpg</v>
      </c>
      <c r="N119">
        <f>VLOOKUP(J119,total_visual_stym!$A$1:$D$129,4,FALSE)</f>
        <v>212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134</v>
      </c>
      <c r="Z119" t="str">
        <f>IF(G119="экспл",VLOOKUP(J119,quest_экспл!$A$1:$N$129,12,FALSE),IF(G119="импл_",0,0))</f>
        <v>sound\\Zhidkiy_li_on.wav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2193</v>
      </c>
      <c r="AD119" t="str">
        <f t="shared" ca="1" si="39"/>
        <v>pics\\dis2.jpg</v>
      </c>
      <c r="AE119" s="22" t="str">
        <f t="array" aca="1" ref="AE119" ca="1">IF(G119="экспл",INDEX(total_visual_stym!$C$146:$C$209,(RANK(total_visual_stym!E199,total_visual_stym!$E$146:$E$209))),0)</f>
        <v>pics\\dis2.jpg</v>
      </c>
      <c r="AF119" s="22" t="str">
        <f t="shared" si="40"/>
        <v/>
      </c>
      <c r="AI119" t="s">
        <v>91</v>
      </c>
      <c r="AO119">
        <f t="shared" ca="1" si="35"/>
        <v>0.17953299194766792</v>
      </c>
      <c r="AP119" t="str">
        <f t="shared" ca="1" si="36"/>
        <v>pics\\Redis_1.jpg</v>
      </c>
      <c r="AR119" t="str">
        <f t="shared" si="43"/>
        <v/>
      </c>
      <c r="AS119" t="str">
        <f t="shared" si="42"/>
        <v/>
      </c>
      <c r="AT119">
        <f t="shared" ca="1" si="31"/>
        <v>0.48673109079819143</v>
      </c>
      <c r="AU119" t="s">
        <v>697</v>
      </c>
      <c r="AV119" t="str">
        <f t="shared" ca="1" si="32"/>
        <v>sound\\Redkiy_plod.wav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_Жидкий_ли_он?</v>
      </c>
      <c r="BA119" t="e">
        <f>VLOOKUP(Q119,audio_list_stym!$B$2:$BQ$299,68,FALSE)</f>
        <v>#N/A</v>
      </c>
      <c r="BB119" t="str">
        <f t="shared" si="33"/>
        <v>На_мониторе_XXXXX._Жидкий_ли_он?</v>
      </c>
      <c r="BD119" cm="1">
        <f t="array" aca="1" ref="BD119" ca="1">INDEX($L$114:$L$121,(RANK(AT7,$AT$2:$AT$9)))</f>
        <v>2120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VLOOKUP(B120,audio_list_stym!$A$3:$BP$18,50,FALSE)</f>
        <v>17</v>
      </c>
      <c r="F120" t="str">
        <f>VLOOKUP(E120,metki!$A$2:$B$9,2,FALSE)</f>
        <v>экспл_новые_без_названия</v>
      </c>
      <c r="G120" t="str">
        <f t="shared" si="28"/>
        <v>экспл</v>
      </c>
      <c r="H120" t="str">
        <f>VLOOKUP(B120,audio_list_stym!$A$3:$AJ$18,18,FALSE)</f>
        <v>Noni</v>
      </c>
      <c r="I120" t="s">
        <v>694</v>
      </c>
      <c r="J120" t="str">
        <f t="shared" si="29"/>
        <v>Noni_7</v>
      </c>
      <c r="L120">
        <f>VLOOKUP(J120,total_visual_stym!$A$2:$D$129,2,FALSE)</f>
        <v>2119</v>
      </c>
      <c r="M120" t="str">
        <f>VLOOKUP(J120,total_visual_stym!$A$2:$D$129,3,FALSE)</f>
        <v>pics\\Noni_7.jpg</v>
      </c>
      <c r="N120">
        <f>VLOOKUP(J120,total_visual_stym!$A$1:$D$129,4,FALSE)</f>
        <v>212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135</v>
      </c>
      <c r="Z120" t="str">
        <f>IF(G120="экспл",VLOOKUP(J120,quest_экспл!$A$1:$N$129,12,FALSE),IF(G120="импл_",0,0))</f>
        <v>sound\\On_lohmatiy.wav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2200</v>
      </c>
      <c r="AD120" t="str">
        <f t="shared" ca="1" si="39"/>
        <v>pics\\dis57.jpg</v>
      </c>
      <c r="AE120" s="22" t="str">
        <f t="array" aca="1" ref="AE120" ca="1">IF(G120="экспл",INDEX(total_visual_stym!$C$146:$C$209,(RANK(total_visual_stym!E200,total_visual_stym!$E$146:$E$209))),0)</f>
        <v>pics\\dis57.jpg</v>
      </c>
      <c r="AF120" s="22" t="str">
        <f t="shared" si="40"/>
        <v/>
      </c>
      <c r="AI120" t="s">
        <v>92</v>
      </c>
      <c r="AO120">
        <f t="shared" ca="1" si="35"/>
        <v>0.75628116989395944</v>
      </c>
      <c r="AP120" t="str">
        <f t="shared" ca="1" si="36"/>
        <v>pics\\Goroh_5.jpg</v>
      </c>
      <c r="AR120" t="str">
        <f t="shared" si="43"/>
        <v/>
      </c>
      <c r="AS120" t="str">
        <f t="shared" si="42"/>
        <v/>
      </c>
      <c r="AT120">
        <f t="shared" ca="1" si="31"/>
        <v>0.56124674799740659</v>
      </c>
      <c r="AU120" t="s">
        <v>697</v>
      </c>
      <c r="AV120" t="str">
        <f t="shared" ca="1" si="32"/>
        <v>sound\\Noviy_plod.wav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_Он_лохматый?</v>
      </c>
      <c r="BA120" t="e">
        <f>VLOOKUP(Q120,audio_list_stym!$B$2:$BQ$299,68,FALSE)</f>
        <v>#N/A</v>
      </c>
      <c r="BB120" t="str">
        <f t="shared" si="33"/>
        <v>Перед_Вами_XXXXX._Он_лохматый?</v>
      </c>
      <c r="BD120" cm="1">
        <f t="array" aca="1" ref="BD120" ca="1">INDEX($L$114:$L$121,(RANK(AT8,$AT$2:$AT$9)))</f>
        <v>2114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VLOOKUP(B121,audio_list_stym!$A$3:$BP$18,50,FALSE)</f>
        <v>17</v>
      </c>
      <c r="F121" t="str">
        <f>VLOOKUP(E121,metki!$A$2:$B$9,2,FALSE)</f>
        <v>экспл_новые_без_названия</v>
      </c>
      <c r="G121" t="str">
        <f t="shared" si="28"/>
        <v>экспл</v>
      </c>
      <c r="H121" t="str">
        <f>VLOOKUP(B121,audio_list_stym!$A$3:$AJ$18,18,FALSE)</f>
        <v>Noni</v>
      </c>
      <c r="I121" t="s">
        <v>695</v>
      </c>
      <c r="J121" t="str">
        <f t="shared" si="29"/>
        <v>Noni_8</v>
      </c>
      <c r="L121">
        <f>VLOOKUP(J121,total_visual_stym!$A$2:$D$129,2,FALSE)</f>
        <v>2120</v>
      </c>
      <c r="M121" t="str">
        <f>VLOOKUP(J121,total_visual_stym!$A$2:$D$129,3,FALSE)</f>
        <v>pics\\Noni_8.jpg</v>
      </c>
      <c r="N121">
        <f>VLOOKUP(J121,total_visual_stym!$A$1:$D$129,4,FALSE)</f>
        <v>212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136</v>
      </c>
      <c r="Z121" t="str">
        <f>IF(G121="экспл",VLOOKUP(J121,quest_экспл!$A$1:$N$129,12,FALSE),IF(G121="импл_",0,0))</f>
        <v>sound\\On_zolotistiy.wav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2212</v>
      </c>
      <c r="AD121" t="str">
        <f t="shared" ca="1" si="39"/>
        <v>pics\\dis61.jpg</v>
      </c>
      <c r="AE121" s="22" t="str">
        <f t="array" aca="1" ref="AE121" ca="1">IF(G121="экспл",INDEX(total_visual_stym!$C$146:$C$209,(RANK(total_visual_stym!E201,total_visual_stym!$E$146:$E$209))),0)</f>
        <v>pics\\dis61.jpg</v>
      </c>
      <c r="AF121" s="22" t="str">
        <f t="shared" si="40"/>
        <v/>
      </c>
      <c r="AI121" t="s">
        <v>93</v>
      </c>
      <c r="AO121">
        <f t="shared" ca="1" si="35"/>
        <v>0.56628297453812682</v>
      </c>
      <c r="AP121" t="str">
        <f t="shared" ca="1" si="36"/>
        <v>pics\\Kokos_6.jpg</v>
      </c>
      <c r="AR121" t="str">
        <f>IF(AH121="sound\\Ogorod",AP49,"")</f>
        <v/>
      </c>
      <c r="AS121" t="str">
        <f t="shared" si="42"/>
        <v/>
      </c>
      <c r="AT121">
        <f t="shared" ca="1" si="31"/>
        <v>0.48263532249091501</v>
      </c>
      <c r="AU121" t="s">
        <v>697</v>
      </c>
      <c r="AV121" t="str">
        <f t="shared" ca="1" si="32"/>
        <v>sound\\Redkiy_plod.wav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_Он_золотистый?</v>
      </c>
      <c r="BA121" t="e">
        <f>VLOOKUP(Q121,audio_list_stym!$B$2:$BQ$299,68,FALSE)</f>
        <v>#N/A</v>
      </c>
      <c r="BB121" t="str">
        <f t="shared" si="33"/>
        <v>Вы_видите_XXXXX._Он_золотистый?</v>
      </c>
      <c r="BD121" cm="1">
        <f t="array" aca="1" ref="BD121" ca="1">INDEX($L$114:$L$121,(RANK(AT9,$AT$2:$AT$9)))</f>
        <v>2119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VLOOKUP(B122,audio_list_stym!$A$3:$BP$18,50,FALSE)</f>
        <v>14</v>
      </c>
      <c r="F122" t="str">
        <f>VLOOKUP(E122,metki!$A$2:$B$9,2,FALSE)</f>
        <v>импл_новые_с_названием</v>
      </c>
      <c r="G122" t="str">
        <f t="shared" si="28"/>
        <v>импл_</v>
      </c>
      <c r="H122" t="str">
        <f>VLOOKUP(B122,audio_list_stym!$A$3:$AJ$18,18,FALSE)</f>
        <v>Sapota</v>
      </c>
      <c r="I122" t="s">
        <v>688</v>
      </c>
      <c r="J122" t="str">
        <f t="shared" si="29"/>
        <v>Sapota_1</v>
      </c>
      <c r="L122">
        <f>VLOOKUP(J122,total_visual_stym!$A$2:$D$129,2,FALSE)</f>
        <v>2129</v>
      </c>
      <c r="M122" t="str">
        <f>VLOOKUP(J122,total_visual_stym!$A$2:$D$129,3,FALSE)</f>
        <v>pics\\Sapota_1.jpg</v>
      </c>
      <c r="N122">
        <f>VLOOKUP(J122,total_visual_stym!$A$1:$D$129,4,FALSE)</f>
        <v>213</v>
      </c>
      <c r="P122">
        <f>IF(G122="экспл",0,IF(G122="импл_",VLOOKUP(J122,quest_импл!$A$1:$J$129,7,FALSE),0))</f>
        <v>265</v>
      </c>
      <c r="Q122" t="str">
        <f>IF(G122="экспл",0,IF(G122="импл_",VLOOKUP(J122,quest_импл!$A$1:$J$129,8,FALSE),0))</f>
        <v>sound\\Sharoobrazniy_li.wav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2005</v>
      </c>
      <c r="AD122" t="str">
        <f t="shared" ca="1" si="39"/>
        <v>pics\\Banan_5.jpg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40"/>
        <v>pics\\Banan_5.jpg</v>
      </c>
      <c r="AI122" t="s">
        <v>124</v>
      </c>
      <c r="AO122">
        <f t="shared" ca="1" si="35"/>
        <v>0.95158153127906642</v>
      </c>
      <c r="AP122" t="str">
        <f t="shared" ca="1" si="36"/>
        <v>pics\\Banan_5.jpg</v>
      </c>
      <c r="AR122" t="str">
        <f t="shared" ref="AR122:AR129" si="44">IF(AH122="sound\\Ogorod",AP50,"")</f>
        <v/>
      </c>
      <c r="AS122" t="str">
        <f t="shared" ca="1" si="42"/>
        <v>pics\\Banan_5.jpg</v>
      </c>
      <c r="AT122">
        <f t="shared" ca="1" si="31"/>
        <v>0.83914813664406962</v>
      </c>
      <c r="AU122" t="s">
        <v>697</v>
      </c>
      <c r="AV122" t="str">
        <f t="shared" ca="1" si="32"/>
        <v>sound\\Noviy_plod.wav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_Шарообразный_ли_</v>
      </c>
      <c r="BB122" t="str">
        <f t="shared" si="33"/>
        <v>_Шарообразный_ли_ПЕМАТ?</v>
      </c>
      <c r="BC122">
        <f>A122</f>
        <v>1216</v>
      </c>
      <c r="BD122" cm="1">
        <f t="array" aca="1" ref="BD122" ca="1">INDEX($L$122:$L$129,(RANK(AT2,$AT$2:$AT$9)))</f>
        <v>2134</v>
      </c>
      <c r="BE122" cm="1">
        <f t="array" aca="1" ref="BE122" ca="1">INDEX(BD66:BD81,(RANK(AT9,$AT$2:$AT$17)))</f>
        <v>2145</v>
      </c>
      <c r="BF122" cm="1">
        <f t="array" aca="1" ref="BF122" ca="1">INDEX(BD90:BD105,(RANK(AT9,$AT$2:$AT$17)))</f>
        <v>2081</v>
      </c>
      <c r="BG122" cm="1">
        <f t="array" aca="1" ref="BG122" ca="1">INDEX(BD106:BD121,(RANK(AT9,$AT$2:$AT$17)))</f>
        <v>2113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VLOOKUP(B123,audio_list_stym!$A$3:$BP$18,50,FALSE)</f>
        <v>14</v>
      </c>
      <c r="F123" t="str">
        <f>VLOOKUP(E123,metki!$A$2:$B$9,2,FALSE)</f>
        <v>импл_новые_с_названием</v>
      </c>
      <c r="G123" t="str">
        <f t="shared" si="28"/>
        <v>импл_</v>
      </c>
      <c r="H123" t="str">
        <f>VLOOKUP(B123,audio_list_stym!$A$3:$AJ$18,18,FALSE)</f>
        <v>Sapota</v>
      </c>
      <c r="I123" t="s">
        <v>689</v>
      </c>
      <c r="J123" t="str">
        <f t="shared" si="29"/>
        <v>Sapota_2</v>
      </c>
      <c r="L123">
        <f>VLOOKUP(J123,total_visual_stym!$A$2:$D$129,2,FALSE)</f>
        <v>2130</v>
      </c>
      <c r="M123" t="str">
        <f>VLOOKUP(J123,total_visual_stym!$A$2:$D$129,3,FALSE)</f>
        <v>pics\\Sapota_2.jpg</v>
      </c>
      <c r="N123">
        <f>VLOOKUP(J123,total_visual_stym!$A$1:$D$129,4,FALSE)</f>
        <v>213</v>
      </c>
      <c r="P123">
        <f>IF(G123="экспл",0,IF(G123="импл_",VLOOKUP(J123,quest_импл!$A$1:$J$129,7,FALSE),0))</f>
        <v>266</v>
      </c>
      <c r="Q123" t="str">
        <f>IF(G123="экспл",0,IF(G123="импл_",VLOOKUP(J123,quest_импл!$A$1:$J$129,8,FALSE),0))</f>
        <v>sound\\Nadrezan_li.wav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2052</v>
      </c>
      <c r="AD123" t="str">
        <f t="shared" ca="1" si="39"/>
        <v>pics\\Redis_4.jpg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40"/>
        <v>pics\\Redis_4.jpg</v>
      </c>
      <c r="AI123" t="s">
        <v>125</v>
      </c>
      <c r="AO123">
        <f t="shared" ca="1" si="35"/>
        <v>0.16378418013458174</v>
      </c>
      <c r="AP123" t="str">
        <f t="shared" ca="1" si="36"/>
        <v>pics\\Redis_4.jpg</v>
      </c>
      <c r="AR123" t="str">
        <f t="shared" si="44"/>
        <v/>
      </c>
      <c r="AS123" t="str">
        <f t="shared" ca="1" si="42"/>
        <v>pics\\Redis_4.jpg</v>
      </c>
      <c r="AT123">
        <f t="shared" ca="1" si="31"/>
        <v>0.51405490319550495</v>
      </c>
      <c r="AU123" t="s">
        <v>697</v>
      </c>
      <c r="AV123" t="str">
        <f t="shared" ca="1" si="32"/>
        <v>sound\\Redkiy_plod.wav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_Надрезан_ли_</v>
      </c>
      <c r="BB123" t="str">
        <f t="shared" si="33"/>
        <v>_Надрезан_ли_ПЕМАТ?</v>
      </c>
      <c r="BD123" cm="1">
        <f t="array" aca="1" ref="BD123" ca="1">INDEX($L$122:$L$129,(RANK(AT3,$AT$2:$AT$9)))</f>
        <v>2132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VLOOKUP(B124,audio_list_stym!$A$3:$BP$18,50,FALSE)</f>
        <v>14</v>
      </c>
      <c r="F124" t="str">
        <f>VLOOKUP(E124,metki!$A$2:$B$9,2,FALSE)</f>
        <v>импл_новые_с_названием</v>
      </c>
      <c r="G124" t="str">
        <f t="shared" si="28"/>
        <v>импл_</v>
      </c>
      <c r="H124" t="str">
        <f>VLOOKUP(B124,audio_list_stym!$A$3:$AJ$18,18,FALSE)</f>
        <v>Sapota</v>
      </c>
      <c r="I124" t="s">
        <v>690</v>
      </c>
      <c r="J124" t="str">
        <f t="shared" si="29"/>
        <v>Sapota_3</v>
      </c>
      <c r="L124">
        <f>VLOOKUP(J124,total_visual_stym!$A$2:$D$129,2,FALSE)</f>
        <v>2131</v>
      </c>
      <c r="M124" t="str">
        <f>VLOOKUP(J124,total_visual_stym!$A$2:$D$129,3,FALSE)</f>
        <v>pics\\Sapota_3.jpg</v>
      </c>
      <c r="N124">
        <f>VLOOKUP(J124,total_visual_stym!$A$1:$D$129,4,FALSE)</f>
        <v>213</v>
      </c>
      <c r="P124">
        <f>IF(G124="экспл",0,IF(G124="импл_",VLOOKUP(J124,quest_импл!$A$1:$J$129,7,FALSE),0))</f>
        <v>267</v>
      </c>
      <c r="Q124" t="str">
        <f>IF(G124="экспл",0,IF(G124="импл_",VLOOKUP(J124,quest_импл!$A$1:$J$129,8,FALSE),0))</f>
        <v>sound\\Perekruchen_li.wav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2023</v>
      </c>
      <c r="AD124" t="str">
        <f t="shared" ca="1" si="39"/>
        <v>pics\\Goroh_7.jpg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40"/>
        <v>pics\\Goroh_7.jpg</v>
      </c>
      <c r="AI124" t="s">
        <v>126</v>
      </c>
      <c r="AO124">
        <f t="shared" ca="1" si="35"/>
        <v>0.72524591311416908</v>
      </c>
      <c r="AP124" t="str">
        <f t="shared" ca="1" si="36"/>
        <v>pics\\Goroh_7.jpg</v>
      </c>
      <c r="AR124" t="str">
        <f t="shared" si="44"/>
        <v/>
      </c>
      <c r="AS124" t="str">
        <f t="shared" ca="1" si="42"/>
        <v>pics\\Goroh_7.jpg</v>
      </c>
      <c r="AT124">
        <f t="shared" ca="1" si="31"/>
        <v>0.87960168691485585</v>
      </c>
      <c r="AU124" t="s">
        <v>697</v>
      </c>
      <c r="AV124" t="str">
        <f t="shared" ca="1" si="32"/>
        <v>sound\\Noviy_plod.wav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_Перекручен_ли_</v>
      </c>
      <c r="BB124" t="str">
        <f t="shared" si="33"/>
        <v>_Перекручен_ли_ПЕМАТ?</v>
      </c>
      <c r="BD124" cm="1">
        <f t="array" aca="1" ref="BD124" ca="1">INDEX($L$122:$L$129,(RANK(AT4,$AT$2:$AT$9)))</f>
        <v>2131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VLOOKUP(B125,audio_list_stym!$A$3:$BP$18,50,FALSE)</f>
        <v>14</v>
      </c>
      <c r="F125" t="str">
        <f>VLOOKUP(E125,metki!$A$2:$B$9,2,FALSE)</f>
        <v>импл_новые_с_названием</v>
      </c>
      <c r="G125" t="str">
        <f t="shared" si="28"/>
        <v>импл_</v>
      </c>
      <c r="H125" t="str">
        <f>VLOOKUP(B125,audio_list_stym!$A$3:$AJ$18,18,FALSE)</f>
        <v>Sapota</v>
      </c>
      <c r="I125" t="s">
        <v>691</v>
      </c>
      <c r="J125" t="str">
        <f t="shared" si="29"/>
        <v>Sapota_4</v>
      </c>
      <c r="L125">
        <f>VLOOKUP(J125,total_visual_stym!$A$2:$D$129,2,FALSE)</f>
        <v>2132</v>
      </c>
      <c r="M125" t="str">
        <f>VLOOKUP(J125,total_visual_stym!$A$2:$D$129,3,FALSE)</f>
        <v>pics\\Sapota_4.jpg</v>
      </c>
      <c r="N125">
        <f>VLOOKUP(J125,total_visual_stym!$A$1:$D$129,4,FALSE)</f>
        <v>213</v>
      </c>
      <c r="P125">
        <f>IF(G125="экспл",0,IF(G125="импл_",VLOOKUP(J125,quest_импл!$A$1:$J$129,7,FALSE),0))</f>
        <v>268</v>
      </c>
      <c r="Q125" t="str">
        <f>IF(G125="экспл",0,IF(G125="импл_",VLOOKUP(J125,quest_импл!$A$1:$J$129,8,FALSE),0))</f>
        <v>sound\\Sorvan_li.wav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2055</v>
      </c>
      <c r="AD125" t="str">
        <f t="shared" ca="1" si="39"/>
        <v>pics\\Redis_7.jpg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40"/>
        <v>pics\\Redis_7.jpg</v>
      </c>
      <c r="AI125" t="s">
        <v>127</v>
      </c>
      <c r="AO125">
        <f t="shared" ca="1" si="35"/>
        <v>7.6107794407796248E-2</v>
      </c>
      <c r="AP125" t="str">
        <f t="shared" ca="1" si="36"/>
        <v>pics\\Redis_7.jpg</v>
      </c>
      <c r="AR125" t="str">
        <f t="shared" si="44"/>
        <v/>
      </c>
      <c r="AS125" t="str">
        <f t="shared" ca="1" si="42"/>
        <v>pics\\Redis_7.jpg</v>
      </c>
      <c r="AT125">
        <f t="shared" ca="1" si="31"/>
        <v>0.62750201964974373</v>
      </c>
      <c r="AU125" t="s">
        <v>697</v>
      </c>
      <c r="AV125" t="str">
        <f t="shared" ca="1" si="32"/>
        <v>sound\\Noviy_plod.wav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_Сорван_ли_</v>
      </c>
      <c r="BB125" t="str">
        <f t="shared" si="33"/>
        <v>_Сорван_ли_ПЕМАТ?</v>
      </c>
      <c r="BD125" cm="1">
        <f t="array" aca="1" ref="BD125" ca="1">INDEX($L$122:$L$129,(RANK(AT5,$AT$2:$AT$9)))</f>
        <v>2133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VLOOKUP(B126,audio_list_stym!$A$3:$BP$18,50,FALSE)</f>
        <v>14</v>
      </c>
      <c r="F126" t="str">
        <f>VLOOKUP(E126,metki!$A$2:$B$9,2,FALSE)</f>
        <v>импл_новые_с_названием</v>
      </c>
      <c r="G126" t="str">
        <f t="shared" si="28"/>
        <v>импл_</v>
      </c>
      <c r="H126" t="str">
        <f>VLOOKUP(B126,audio_list_stym!$A$3:$AJ$18,18,FALSE)</f>
        <v>Sapota</v>
      </c>
      <c r="I126" t="s">
        <v>692</v>
      </c>
      <c r="J126" t="str">
        <f t="shared" si="29"/>
        <v>Sapota_5</v>
      </c>
      <c r="L126">
        <f>VLOOKUP(J126,total_visual_stym!$A$2:$D$129,2,FALSE)</f>
        <v>2133</v>
      </c>
      <c r="M126" t="str">
        <f>VLOOKUP(J126,total_visual_stym!$A$2:$D$129,3,FALSE)</f>
        <v>pics\\Sapota_5.jpg</v>
      </c>
      <c r="N126">
        <f>VLOOKUP(J126,total_visual_stym!$A$1:$D$129,4,FALSE)</f>
        <v>213</v>
      </c>
      <c r="P126">
        <f>IF(G126="экспл",0,IF(G126="импл_",VLOOKUP(J126,quest_импл!$A$1:$J$129,7,FALSE),0))</f>
        <v>269</v>
      </c>
      <c r="Q126" t="str">
        <f>IF(G126="экспл",0,IF(G126="импл_",VLOOKUP(J126,quest_импл!$A$1:$J$129,8,FALSE),0))</f>
        <v>sound\\Spresovan_li.wav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2024</v>
      </c>
      <c r="AD126" t="str">
        <f t="shared" ca="1" si="39"/>
        <v>pics\\Goroh_8.jpg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40"/>
        <v>pics\\Goroh_8.jpg</v>
      </c>
      <c r="AI126" t="s">
        <v>128</v>
      </c>
      <c r="AO126">
        <f t="shared" ca="1" si="35"/>
        <v>0.71415584721097314</v>
      </c>
      <c r="AP126" t="str">
        <f t="shared" ca="1" si="36"/>
        <v>pics\\Goroh_8.jpg</v>
      </c>
      <c r="AR126" t="str">
        <f t="shared" si="44"/>
        <v/>
      </c>
      <c r="AS126" t="str">
        <f t="shared" ca="1" si="42"/>
        <v>pics\\Goroh_8.jpg</v>
      </c>
      <c r="AT126">
        <f t="shared" ca="1" si="31"/>
        <v>0.63241952090540809</v>
      </c>
      <c r="AU126" t="s">
        <v>697</v>
      </c>
      <c r="AV126" t="str">
        <f t="shared" ca="1" si="32"/>
        <v>sound\\Noviy_plod.wav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_Спрессован_ли_</v>
      </c>
      <c r="BB126" t="str">
        <f t="shared" si="33"/>
        <v>_Спрессован_ли_ПЕМАТ?</v>
      </c>
      <c r="BD126" cm="1">
        <f t="array" aca="1" ref="BD126" ca="1">INDEX($L$122:$L$129,(RANK(AT6,$AT$2:$AT$9)))</f>
        <v>2129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VLOOKUP(B127,audio_list_stym!$A$3:$BP$18,50,FALSE)</f>
        <v>14</v>
      </c>
      <c r="F127" t="str">
        <f>VLOOKUP(E127,metki!$A$2:$B$9,2,FALSE)</f>
        <v>импл_новые_с_названием</v>
      </c>
      <c r="G127" t="str">
        <f t="shared" si="28"/>
        <v>импл_</v>
      </c>
      <c r="H127" t="str">
        <f>VLOOKUP(B127,audio_list_stym!$A$3:$AJ$18,18,FALSE)</f>
        <v>Sapota</v>
      </c>
      <c r="I127" t="s">
        <v>693</v>
      </c>
      <c r="J127" t="str">
        <f t="shared" si="29"/>
        <v>Sapota_6</v>
      </c>
      <c r="L127">
        <f>VLOOKUP(J127,total_visual_stym!$A$2:$D$129,2,FALSE)</f>
        <v>2134</v>
      </c>
      <c r="M127" t="str">
        <f>VLOOKUP(J127,total_visual_stym!$A$2:$D$129,3,FALSE)</f>
        <v>pics\\Sapota_6.jpg</v>
      </c>
      <c r="N127">
        <f>VLOOKUP(J127,total_visual_stym!$A$1:$D$129,4,FALSE)</f>
        <v>213</v>
      </c>
      <c r="P127">
        <f>IF(G127="экспл",0,IF(G127="импл_",VLOOKUP(J127,quest_импл!$A$1:$J$129,7,FALSE),0))</f>
        <v>270</v>
      </c>
      <c r="Q127" t="str">
        <f>IF(G127="экспл",0,IF(G127="импл_",VLOOKUP(J127,quest_импл!$A$1:$J$129,8,FALSE),0))</f>
        <v>sound\\Zheltiy_li.wav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2020</v>
      </c>
      <c r="AD127" t="str">
        <f t="shared" ca="1" si="39"/>
        <v>pics\\Goroh_4.jpg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40"/>
        <v>pics\\Goroh_4.jpg</v>
      </c>
      <c r="AI127" t="s">
        <v>129</v>
      </c>
      <c r="AO127">
        <f t="shared" ca="1" si="35"/>
        <v>0.76612570782186662</v>
      </c>
      <c r="AP127" t="str">
        <f t="shared" ca="1" si="36"/>
        <v>pics\\Goroh_4.jpg</v>
      </c>
      <c r="AR127" t="str">
        <f t="shared" si="44"/>
        <v/>
      </c>
      <c r="AS127" t="str">
        <f t="shared" ca="1" si="42"/>
        <v>pics\\Goroh_4.jpg</v>
      </c>
      <c r="AT127">
        <f t="shared" ca="1" si="31"/>
        <v>8.441623808229537E-2</v>
      </c>
      <c r="AU127" t="s">
        <v>697</v>
      </c>
      <c r="AV127" t="str">
        <f t="shared" ca="1" si="32"/>
        <v>sound\\Redkiy_plod.wav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_Желтый_ли_</v>
      </c>
      <c r="BB127" t="str">
        <f t="shared" si="33"/>
        <v>_Желтый_ли_ПЕМАТ?</v>
      </c>
      <c r="BD127" cm="1">
        <f t="array" aca="1" ref="BD127" ca="1">INDEX($L$122:$L$129,(RANK(AT7,$AT$2:$AT$9)))</f>
        <v>2136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VLOOKUP(B128,audio_list_stym!$A$3:$BP$18,50,FALSE)</f>
        <v>14</v>
      </c>
      <c r="F128" t="str">
        <f>VLOOKUP(E128,metki!$A$2:$B$9,2,FALSE)</f>
        <v>импл_новые_с_названием</v>
      </c>
      <c r="G128" t="str">
        <f t="shared" si="28"/>
        <v>импл_</v>
      </c>
      <c r="H128" t="str">
        <f>VLOOKUP(B128,audio_list_stym!$A$3:$AJ$18,18,FALSE)</f>
        <v>Sapota</v>
      </c>
      <c r="I128" t="s">
        <v>694</v>
      </c>
      <c r="J128" t="str">
        <f t="shared" si="29"/>
        <v>Sapota_7</v>
      </c>
      <c r="L128">
        <f>VLOOKUP(J128,total_visual_stym!$A$2:$D$129,2,FALSE)</f>
        <v>2135</v>
      </c>
      <c r="M128" t="str">
        <f>VLOOKUP(J128,total_visual_stym!$A$2:$D$129,3,FALSE)</f>
        <v>pics\\Sapota_7.jpg</v>
      </c>
      <c r="N128">
        <f>VLOOKUP(J128,total_visual_stym!$A$1:$D$129,4,FALSE)</f>
        <v>213</v>
      </c>
      <c r="P128">
        <f>IF(G128="экспл",0,IF(G128="импл_",VLOOKUP(J128,quest_импл!$A$1:$J$129,7,FALSE),0))</f>
        <v>271</v>
      </c>
      <c r="Q128" t="str">
        <f>IF(G128="экспл",0,IF(G128="импл_",VLOOKUP(J128,quest_импл!$A$1:$J$129,8,FALSE),0))</f>
        <v>sound\\Rovniy_li.wav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да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2063</v>
      </c>
      <c r="AD128" t="str">
        <f t="shared" ca="1" si="39"/>
        <v>pics\\Tomat_7.jpg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40"/>
        <v>pics\\Tomat_7.jpg</v>
      </c>
      <c r="AI128" t="s">
        <v>130</v>
      </c>
      <c r="AO128">
        <f t="shared" ca="1" si="35"/>
        <v>1.2607100670730231E-2</v>
      </c>
      <c r="AP128" t="str">
        <f t="shared" ca="1" si="36"/>
        <v>pics\\Tomat_7.jpg</v>
      </c>
      <c r="AR128" t="str">
        <f t="shared" si="44"/>
        <v/>
      </c>
      <c r="AS128" t="str">
        <f t="shared" ca="1" si="42"/>
        <v>pics\\Tomat_7.jpg</v>
      </c>
      <c r="AT128">
        <f t="shared" ca="1" si="31"/>
        <v>0.31669917353621491</v>
      </c>
      <c r="AU128" t="s">
        <v>697</v>
      </c>
      <c r="AV128" t="str">
        <f t="shared" ca="1" si="32"/>
        <v>sound\\Redkiy_plod.wav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_Ровный_ли_</v>
      </c>
      <c r="BB128" t="str">
        <f t="shared" si="33"/>
        <v>_Ровный_ли_ПЕМАТ?</v>
      </c>
      <c r="BD128" cm="1">
        <f t="array" aca="1" ref="BD128" ca="1">INDEX($L$122:$L$129,(RANK(AT8,$AT$2:$AT$9)))</f>
        <v>2130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VLOOKUP(B129,audio_list_stym!$A$3:$BP$18,50,FALSE)</f>
        <v>14</v>
      </c>
      <c r="F129" t="str">
        <f>VLOOKUP(E129,metki!$A$2:$B$9,2,FALSE)</f>
        <v>импл_новые_с_названием</v>
      </c>
      <c r="G129" t="str">
        <f t="shared" si="28"/>
        <v>импл_</v>
      </c>
      <c r="H129" t="str">
        <f>VLOOKUP(B129,audio_list_stym!$A$3:$AJ$18,18,FALSE)</f>
        <v>Sapota</v>
      </c>
      <c r="I129" t="s">
        <v>695</v>
      </c>
      <c r="J129" t="str">
        <f t="shared" si="29"/>
        <v>Sapota_8</v>
      </c>
      <c r="L129">
        <f>VLOOKUP(J129,total_visual_stym!$A$2:$D$129,2,FALSE)</f>
        <v>2136</v>
      </c>
      <c r="M129" t="str">
        <f>VLOOKUP(J129,total_visual_stym!$A$2:$D$129,3,FALSE)</f>
        <v>pics\\Sapota_8.jpg</v>
      </c>
      <c r="N129">
        <f>VLOOKUP(J129,total_visual_stym!$A$1:$D$129,4,FALSE)</f>
        <v>213</v>
      </c>
      <c r="P129">
        <f>IF(G129="экспл",0,IF(G129="импл_",VLOOKUP(J129,quest_импл!$A$1:$J$129,7,FALSE),0))</f>
        <v>272</v>
      </c>
      <c r="Q129" t="str">
        <f>IF(G129="экспл",0,IF(G129="импл_",VLOOKUP(J129,quest_импл!$A$1:$J$129,8,FALSE),0))</f>
        <v>sound\\Imeet_li_shipi.wav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2006</v>
      </c>
      <c r="AD129" t="str">
        <f t="shared" ca="1" si="39"/>
        <v>pics\\Banan_6.jpg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40"/>
        <v>pics\\Banan_6.jpg</v>
      </c>
      <c r="AI129" t="s">
        <v>131</v>
      </c>
      <c r="AO129">
        <f t="shared" ca="1" si="35"/>
        <v>0.9243980381468464</v>
      </c>
      <c r="AP129" t="str">
        <f t="shared" ca="1" si="36"/>
        <v>pics\\Banan_6.jpg</v>
      </c>
      <c r="AR129" t="str">
        <f t="shared" si="44"/>
        <v/>
      </c>
      <c r="AS129" t="str">
        <f t="shared" ca="1" si="42"/>
        <v>pics\\Banan_6.jpg</v>
      </c>
      <c r="AT129">
        <f t="shared" ca="1" si="31"/>
        <v>0.7400910443790869</v>
      </c>
      <c r="AU129" t="s">
        <v>697</v>
      </c>
      <c r="AV129" t="str">
        <f t="shared" ca="1" si="32"/>
        <v>sound\\Noviy_plod.wav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_Имеет_ли_шипы_</v>
      </c>
      <c r="BB129" t="str">
        <f t="shared" si="33"/>
        <v>_Имеет_ли_шипы_ПЕМАТ?</v>
      </c>
      <c r="BD129" cm="1">
        <f t="array" aca="1" ref="BD129" ca="1">INDEX($L$122:$L$129,(RANK(AT9,$AT$2:$AT$9)))</f>
        <v>2135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E00-000000000000}"/>
  <pageMargins left="0.7" right="0.7" top="0.75" bottom="0.75" header="0.3" footer="0.3"/>
  <pageSetup paperSize="9" orientation="portrait" horizontalDpi="4294967293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H161"/>
  <sheetViews>
    <sheetView topLeftCell="AS1" zoomScale="57" zoomScaleNormal="57" zoomScaleSheetLayoutView="40" workbookViewId="0">
      <selection activeCell="BC1" sqref="BC1:BH1048576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VLOOKUP(B2,audio_list_stym!$A$3:$BP$18,51,FALSE)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VLOOKUP(B2,audio_list_stym!$A$3:$AJ$18,19,FALSE)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pics\\Limon_8.jpg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0.69240472220232496</v>
      </c>
      <c r="AP2" t="str">
        <f ca="1">INDEX($AM$2:$AM$25,(RANK(AO2,$AO$2:$AO$25)))</f>
        <v>pics\\Limon_8.jpg</v>
      </c>
      <c r="AQ2" t="str">
        <f ca="1">INDEX($AN$2:$AN$25,(RANK(AO2,$AO$2:$AO$25)))</f>
        <v>pics\\Redis_8.jpg</v>
      </c>
      <c r="AR2" t="str">
        <f t="shared" ref="AR2:AR9" ca="1" si="6">IF(AH2="sound\\Ogorod",AP2,"")</f>
        <v>pics\\Limon_8.jpg</v>
      </c>
      <c r="AT2">
        <f t="shared" ref="AT2:AT65" ca="1" si="7">RAND()</f>
        <v>0.7099017171864761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9">IF(G2="экспл",AY2&amp;AX2&amp;"."&amp;AZ2,IF(G2="импл_",BA2&amp;AX2&amp;"?"))</f>
        <v>_Целый_ли_XXXXX?</v>
      </c>
      <c r="BC2">
        <f>A2</f>
        <v>1201</v>
      </c>
      <c r="BD2" cm="1">
        <f t="array" aca="1" ref="BD2" ca="1">INDEX($L$2:$L$9,(RANK(AT2,$AT$2:$AT$9)))</f>
        <v>2057</v>
      </c>
      <c r="BE2" cm="1">
        <f t="array" aca="1" ref="BE2" ca="1">INDEX(BD10:BD25,(RANK(AT2,$AT$2:$AT$16)))</f>
        <v>2033</v>
      </c>
      <c r="BF2" cm="1">
        <f t="array" aca="1" ref="BF2" ca="1">INDEX(BD26:BD49,(RANK(AT2,$AT$2:$AT$16)))</f>
        <v>2049</v>
      </c>
      <c r="BG2" cm="1">
        <f t="array" aca="1" ref="BG2" ca="1">INDEX(BD50:BD65,(RANK(AT2,$AT$2:$AT$16)))</f>
        <v>2009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VLOOKUP(B3,audio_list_stym!$A$3:$BP$18,51,FALSE)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VLOOKUP(B3,audio_list_stym!$A$3:$AJ$18,19,FALSE)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2002</v>
      </c>
      <c r="AD3" t="str">
        <f t="shared" ref="AD3:AD66" ca="1" si="10">IF(ISTEXT(AE3),AE3,IF(ISTEXT(AF3),AF3,""))</f>
        <v>pics\\Banan_2.jpg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pics\\Banan_2.jpg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1">RAND()</f>
        <v>0.63989103925739665</v>
      </c>
      <c r="AP3" t="str">
        <f t="shared" ref="AP3:AP25" ca="1" si="12">INDEX($AM$2:$AM$25,(RANK(AO3,$AO$2:$AO$25)))</f>
        <v>pics\\Banan_2.jpg</v>
      </c>
      <c r="AQ3" t="str">
        <f t="shared" ref="AQ3:AQ25" ca="1" si="13">INDEX($AN$2:$AN$25,(RANK(AO3,$AO$2:$AO$25)))</f>
        <v>pics\\Goroh_2.jpg</v>
      </c>
      <c r="AR3" t="str">
        <f t="shared" ca="1" si="6"/>
        <v>pics\\Banan_2.jpg</v>
      </c>
      <c r="AT3">
        <f t="shared" ca="1" si="7"/>
        <v>0.25443121045667727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9"/>
        <v>_Мясистый_ли_XXXXX?</v>
      </c>
      <c r="BD3" cm="1">
        <f t="array" aca="1" ref="BD3" ca="1">INDEX($L$2:$L$9,(RANK(AT3,$AT$2:$AT$9)))</f>
        <v>2064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VLOOKUP(B4,audio_list_stym!$A$3:$BP$18,51,FALSE)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VLOOKUP(B4,audio_list_stym!$A$3:$AJ$18,19,FALSE)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2037</v>
      </c>
      <c r="AD4" t="str">
        <f t="shared" ca="1" si="10"/>
        <v>pics\\Limon_5.jpg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pics\\Limon_5.jpg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1"/>
        <v>0.87518750901134679</v>
      </c>
      <c r="AP4" t="str">
        <f t="shared" ca="1" si="12"/>
        <v>pics\\Limon_5.jpg</v>
      </c>
      <c r="AQ4" t="str">
        <f t="shared" ca="1" si="13"/>
        <v>pics\\Redis_5.jpg</v>
      </c>
      <c r="AR4" t="str">
        <f t="shared" ca="1" si="6"/>
        <v>pics\\Limon_5.jpg</v>
      </c>
      <c r="AT4">
        <f t="shared" ca="1" si="7"/>
        <v>0.37974922957615465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9"/>
        <v>_Горький_ли_XXXXX?</v>
      </c>
      <c r="BD4" cm="1">
        <f t="array" aca="1" ref="BD4" ca="1">INDEX($L$2:$L$9,(RANK(AT4,$AT$2:$AT$9)))</f>
        <v>2061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VLOOKUP(B5,audio_list_stym!$A$3:$BP$18,51,FALSE)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VLOOKUP(B5,audio_list_stym!$A$3:$AJ$18,19,FALSE)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2155</v>
      </c>
      <c r="AD5" t="str">
        <f t="shared" ca="1" si="10"/>
        <v>pics\\Injir_3.jpg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pics\\Injir_3.jpg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1"/>
        <v>0.23018766316484329</v>
      </c>
      <c r="AP5" t="str">
        <f t="shared" ca="1" si="12"/>
        <v>pics\\Injir_3.jpg</v>
      </c>
      <c r="AQ5" t="str">
        <f t="shared" ca="1" si="13"/>
        <v>pics\\Tikva_3.jpg</v>
      </c>
      <c r="AR5" t="str">
        <f t="shared" ca="1" si="6"/>
        <v>pics\\Injir_3.jpg</v>
      </c>
      <c r="AT5">
        <f t="shared" ca="1" si="7"/>
        <v>0.69677032891259205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9"/>
        <v>_Яркий_ли_XXXXX?</v>
      </c>
      <c r="BD5" cm="1">
        <f t="array" aca="1" ref="BD5" ca="1">INDEX($L$2:$L$9,(RANK(AT5,$AT$2:$AT$9)))</f>
        <v>2058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VLOOKUP(B6,audio_list_stym!$A$3:$BP$18,51,FALSE)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VLOOKUP(B6,audio_list_stym!$A$3:$AJ$18,19,FALSE)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2038</v>
      </c>
      <c r="AD6" t="str">
        <f t="shared" ca="1" si="10"/>
        <v>pics\\Limon_6.jpg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pics\\Limon_6.jpg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1"/>
        <v>0.74150290727509616</v>
      </c>
      <c r="AP6" t="str">
        <f t="shared" ca="1" si="12"/>
        <v>pics\\Limon_6.jpg</v>
      </c>
      <c r="AQ6" t="str">
        <f t="shared" ca="1" si="13"/>
        <v>pics\\Redis_6.jpg</v>
      </c>
      <c r="AR6" t="str">
        <f t="shared" ca="1" si="6"/>
        <v>pics\\Limon_6.jpg</v>
      </c>
      <c r="AT6">
        <f t="shared" ca="1" si="7"/>
        <v>0.33907070775138015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9"/>
        <v>_Острый_ли_XXXXX?</v>
      </c>
      <c r="BD6" cm="1">
        <f t="array" aca="1" ref="BD6" ca="1">INDEX($L$2:$L$9,(RANK(AT6,$AT$2:$AT$9)))</f>
        <v>2062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VLOOKUP(B7,audio_list_stym!$A$3:$BP$18,51,FALSE)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VLOOKUP(B7,audio_list_stym!$A$3:$AJ$18,19,FALSE)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2035</v>
      </c>
      <c r="AD7" t="str">
        <f t="shared" ca="1" si="10"/>
        <v>pics\\Limon_3.jpg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pics\\Limon_3.jpg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1"/>
        <v>0.88874657028083925</v>
      </c>
      <c r="AP7" t="str">
        <f t="shared" ca="1" si="12"/>
        <v>pics\\Limon_3.jpg</v>
      </c>
      <c r="AQ7" t="str">
        <f t="shared" ca="1" si="13"/>
        <v>pics\\Redis_3.jpg</v>
      </c>
      <c r="AR7" t="str">
        <f t="shared" ca="1" si="6"/>
        <v>pics\\Limon_3.jpg</v>
      </c>
      <c r="AT7">
        <f t="shared" ca="1" si="7"/>
        <v>0.39683631574679357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9"/>
        <v>_Спелый_ли_XXXXX?</v>
      </c>
      <c r="BD7" cm="1">
        <f t="array" aca="1" ref="BD7" ca="1">INDEX($L$2:$L$9,(RANK(AT7,$AT$2:$AT$9)))</f>
        <v>2060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VLOOKUP(B8,audio_list_stym!$A$3:$BP$18,51,FALSE)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VLOOKUP(B8,audio_list_stym!$A$3:$AJ$18,19,FALSE)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2001</v>
      </c>
      <c r="AD8" t="str">
        <f t="shared" ca="1" si="10"/>
        <v>pics\\Banan_1.jpg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pics\\Banan_1.jpg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1"/>
        <v>0.64047830277417062</v>
      </c>
      <c r="AP8" t="str">
        <f t="shared" ca="1" si="12"/>
        <v>pics\\Banan_1.jpg</v>
      </c>
      <c r="AQ8" t="str">
        <f t="shared" ca="1" si="13"/>
        <v>pics\\Goroh_1.jpg</v>
      </c>
      <c r="AR8" t="str">
        <f t="shared" ca="1" si="6"/>
        <v>pics\\Banan_1.jpg</v>
      </c>
      <c r="AT8">
        <f t="shared" ca="1" si="7"/>
        <v>0.28218107764059575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9"/>
        <v>_Серый_ли_XXXXX?</v>
      </c>
      <c r="BD8" cm="1">
        <f t="array" aca="1" ref="BD8" ca="1">INDEX($L$2:$L$9,(RANK(AT8,$AT$2:$AT$9)))</f>
        <v>2063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VLOOKUP(B9,audio_list_stym!$A$3:$BP$18,51,FALSE)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VLOOKUP(B9,audio_list_stym!$A$3:$AJ$18,19,FALSE)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2003</v>
      </c>
      <c r="AD9" t="str">
        <f t="shared" ca="1" si="10"/>
        <v>pics\\Banan_3.jpg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pics\\Banan_3.jpg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1"/>
        <v>0.50063687042936966</v>
      </c>
      <c r="AP9" t="str">
        <f t="shared" ca="1" si="12"/>
        <v>pics\\Banan_3.jpg</v>
      </c>
      <c r="AQ9" t="str">
        <f t="shared" ca="1" si="13"/>
        <v>pics\\Goroh_3.jpg</v>
      </c>
      <c r="AR9" t="str">
        <f t="shared" ca="1" si="6"/>
        <v>pics\\Banan_3.jpg</v>
      </c>
      <c r="AT9">
        <f t="shared" ca="1" si="7"/>
        <v>0.6541650365728493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sound\\Noviy_plod.wav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9"/>
        <v>_Вязкий_ли_XXXXX?</v>
      </c>
      <c r="BD9" cm="1">
        <f t="array" aca="1" ref="BD9" ca="1">INDEX($L$2:$L$9,(RANK(AT9,$AT$2:$AT$9)))</f>
        <v>2059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VLOOKUP(B10,audio_list_stym!$A$3:$BP$18,51,FALSE)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VLOOKUP(B10,audio_list_stym!$A$3:$AJ$18,19,FALSE)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2178</v>
      </c>
      <c r="AD10" t="str">
        <f t="shared" ca="1" si="10"/>
        <v>pics\\dis34.jpg</v>
      </c>
      <c r="AE10" s="22" t="str">
        <f t="array" aca="1" ref="AE10" ca="1">IF(G10="экспл",INDEX(total_visual_stym!$C$146:$C$209,(RANK(total_visual_stym!E154,total_visual_stym!$E$146:$E$209))),0)</f>
        <v>pics\\dis34.jpg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1"/>
        <v>0.97353684899991122</v>
      </c>
      <c r="AP10" t="str">
        <f t="shared" ca="1" si="12"/>
        <v>pics\\Limon_2.jpg</v>
      </c>
      <c r="AQ10" t="str">
        <f t="shared" ca="1" si="13"/>
        <v>pics\\Redis_2.jpg</v>
      </c>
      <c r="AT10">
        <f t="shared" ca="1" si="7"/>
        <v>0.39397304238487163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9"/>
        <v>На_экране_XXXXX._Он_старый?</v>
      </c>
      <c r="BC10">
        <f>A10</f>
        <v>1202</v>
      </c>
      <c r="BD10" cm="1">
        <f t="array" aca="1" ref="BD10" ca="1">INDEX($L$10:$L$17,(RANK(AT2,$AT$2:$AT$9)))</f>
        <v>2033</v>
      </c>
      <c r="BE10" cm="1">
        <f t="array" aca="1" ref="BE10" ca="1">INDEX(BD2:BD9,(RANK(AT3,$AT$2:$AT$9)))</f>
        <v>2059</v>
      </c>
      <c r="BF10" cm="1">
        <f t="array" aca="1" ref="BF10" ca="1">INDEX(BD18:BD33,(RANK(AT3,$AT$2:$AT$16)))</f>
        <v>2052</v>
      </c>
      <c r="BG10" cm="1">
        <f t="array" aca="1" ref="BG10" ca="1">INDEX(BD34:BD65,(RANK(AT3,$AT$2:$AT$16)))</f>
        <v>2004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VLOOKUP(B11,audio_list_stym!$A$3:$BP$18,51,FALSE)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VLOOKUP(B11,audio_list_stym!$A$3:$AJ$18,19,FALSE)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2175</v>
      </c>
      <c r="AD11" t="str">
        <f t="shared" ca="1" si="10"/>
        <v>pics\\dis5.jpg</v>
      </c>
      <c r="AE11" s="22" t="str">
        <f t="array" aca="1" ref="AE11" ca="1">IF(G11="экспл",INDEX(total_visual_stym!$C$146:$C$209,(RANK(total_visual_stym!E155,total_visual_stym!$E$146:$E$209))),0)</f>
        <v>pics\\dis5.jpg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1"/>
        <v>0.12994730076009176</v>
      </c>
      <c r="AP11" t="str">
        <f t="shared" ca="1" si="12"/>
        <v>pics\\Injir_7.jpg</v>
      </c>
      <c r="AQ11" t="str">
        <f t="shared" ca="1" si="13"/>
        <v>pics\\Tikva_7.jpg</v>
      </c>
      <c r="AT11">
        <f t="shared" ca="1" si="7"/>
        <v>0.38432307079357475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9"/>
        <v>Посмотрите,_вот_XXXXX._Фиолетовый_ли_он?</v>
      </c>
      <c r="BD11" cm="1">
        <f t="array" aca="1" ref="BD11" ca="1">INDEX($L$10:$L$17,(RANK(AT3,$AT$2:$AT$9)))</f>
        <v>2040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VLOOKUP(B12,audio_list_stym!$A$3:$BP$18,51,FALSE)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VLOOKUP(B12,audio_list_stym!$A$3:$AJ$18,19,FALSE)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2189</v>
      </c>
      <c r="AD12" t="str">
        <f t="shared" ca="1" si="10"/>
        <v>pics\\dis33.jpg</v>
      </c>
      <c r="AE12" s="22" t="str">
        <f t="array" aca="1" ref="AE12" ca="1">IF(G12="экспл",INDEX(total_visual_stym!$C$146:$C$209,(RANK(total_visual_stym!E156,total_visual_stym!$E$146:$E$209))),0)</f>
        <v>pics\\dis33.jpg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1"/>
        <v>0.37818579005015307</v>
      </c>
      <c r="AP12" t="str">
        <f t="shared" ca="1" si="12"/>
        <v>pics\\Banan_6.jpg</v>
      </c>
      <c r="AQ12" t="str">
        <f t="shared" ca="1" si="13"/>
        <v>pics\\Goroh_6.jpg</v>
      </c>
      <c r="AT12">
        <f t="shared" ca="1" si="7"/>
        <v>0.4493909034300192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9"/>
        <v>Вот_XXXXX._Он_с_цедрой?</v>
      </c>
      <c r="BD12" cm="1">
        <f t="array" aca="1" ref="BD12" ca="1">INDEX($L$10:$L$17,(RANK(AT4,$AT$2:$AT$9)))</f>
        <v>2037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VLOOKUP(B13,audio_list_stym!$A$3:$BP$18,51,FALSE)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VLOOKUP(B13,audio_list_stym!$A$3:$AJ$18,19,FALSE)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2221</v>
      </c>
      <c r="AD13" t="str">
        <f t="shared" ca="1" si="10"/>
        <v>pics\\dis28.jpg</v>
      </c>
      <c r="AE13" s="22" t="str">
        <f t="array" aca="1" ref="AE13" ca="1">IF(G13="экспл",INDEX(total_visual_stym!$C$146:$C$209,(RANK(total_visual_stym!E157,total_visual_stym!$E$146:$E$209))),0)</f>
        <v>pics\\dis28.jpg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1"/>
        <v>0.28991640228094007</v>
      </c>
      <c r="AP13" t="str">
        <f t="shared" ca="1" si="12"/>
        <v>pics\\Banan_7.jpg</v>
      </c>
      <c r="AQ13" t="str">
        <f t="shared" ca="1" si="13"/>
        <v>pics\\Goroh_7.jpg</v>
      </c>
      <c r="AT13">
        <f t="shared" ca="1" si="7"/>
        <v>0.41525939751203855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9"/>
        <v>Это_XXXXX._Кислый_ли_он?</v>
      </c>
      <c r="BD13" cm="1">
        <f t="array" aca="1" ref="BD13" ca="1">INDEX($L$10:$L$17,(RANK(AT5,$AT$2:$AT$9)))</f>
        <v>2034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VLOOKUP(B14,audio_list_stym!$A$3:$BP$18,51,FALSE)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VLOOKUP(B14,audio_list_stym!$A$3:$AJ$18,19,FALSE)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2176</v>
      </c>
      <c r="AD14" t="str">
        <f t="shared" ca="1" si="10"/>
        <v>pics\\dis21.jpg</v>
      </c>
      <c r="AE14" s="22" t="str">
        <f t="array" aca="1" ref="AE14" ca="1">IF(G14="экспл",INDEX(total_visual_stym!$C$146:$C$209,(RANK(total_visual_stym!E158,total_visual_stym!$E$146:$E$209))),0)</f>
        <v>pics\\dis21.jpg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1"/>
        <v>0.24172128058282183</v>
      </c>
      <c r="AP14" t="str">
        <f t="shared" ca="1" si="12"/>
        <v>pics\\Injir_1.jpg</v>
      </c>
      <c r="AQ14" t="str">
        <f t="shared" ca="1" si="13"/>
        <v>pics\\Tikva_1.jpg</v>
      </c>
      <c r="AT14">
        <f t="shared" ca="1" si="7"/>
        <v>0.33799534177996327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9"/>
        <v>На_картинке_XXXXX._Сочный_ли_он?</v>
      </c>
      <c r="BD14" cm="1">
        <f t="array" aca="1" ref="BD14" ca="1">INDEX($L$10:$L$17,(RANK(AT6,$AT$2:$AT$9)))</f>
        <v>2038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VLOOKUP(B15,audio_list_stym!$A$3:$BP$18,51,FALSE)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VLOOKUP(B15,audio_list_stym!$A$3:$AJ$18,19,FALSE)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2205</v>
      </c>
      <c r="AD15" t="str">
        <f t="shared" ca="1" si="10"/>
        <v>pics\\dis46.jpg</v>
      </c>
      <c r="AE15" s="22" t="str">
        <f t="array" aca="1" ref="AE15" ca="1">IF(G15="экспл",INDEX(total_visual_stym!$C$146:$C$209,(RANK(total_visual_stym!E159,total_visual_stym!$E$146:$E$209))),0)</f>
        <v>pics\\dis46.jpg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1"/>
        <v>9.4460289405837505E-2</v>
      </c>
      <c r="AP15" t="str">
        <f t="shared" ca="1" si="12"/>
        <v>pics\\Injir_8.jpg</v>
      </c>
      <c r="AQ15" t="str">
        <f t="shared" ca="1" si="13"/>
        <v>pics\\Tikva_8.jpg</v>
      </c>
      <c r="AT15">
        <f t="shared" ca="1" si="7"/>
        <v>0.22720124450298229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9"/>
        <v>На_мониторе_XXXXX._Упругий_ли_он?</v>
      </c>
      <c r="BD15" cm="1">
        <f t="array" aca="1" ref="BD15" ca="1">INDEX($L$10:$L$17,(RANK(AT7,$AT$2:$AT$9)))</f>
        <v>2036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VLOOKUP(B16,audio_list_stym!$A$3:$BP$18,51,FALSE)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VLOOKUP(B16,audio_list_stym!$A$3:$AJ$18,19,FALSE)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2190</v>
      </c>
      <c r="AD16" t="str">
        <f t="shared" ca="1" si="10"/>
        <v>pics\\dis27.jpg</v>
      </c>
      <c r="AE16" s="22" t="str">
        <f t="array" aca="1" ref="AE16" ca="1">IF(G16="экспл",INDEX(total_visual_stym!$C$146:$C$209,(RANK(total_visual_stym!E160,total_visual_stym!$E$146:$E$209))),0)</f>
        <v>pics\\dis27.jpg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1"/>
        <v>0.22006710697013887</v>
      </c>
      <c r="AP16" t="str">
        <f t="shared" ca="1" si="12"/>
        <v>pics\\Injir_5.jpg</v>
      </c>
      <c r="AQ16" t="str">
        <f t="shared" ca="1" si="13"/>
        <v>pics\\Tikva_5.jpg</v>
      </c>
      <c r="AT16">
        <f t="shared" ca="1" si="7"/>
        <v>0.44914332206509455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9"/>
        <v>Перед_Вами_XXXXX._Он_длинный?</v>
      </c>
      <c r="BD16" cm="1">
        <f t="array" aca="1" ref="BD16" ca="1">INDEX($L$10:$L$17,(RANK(AT8,$AT$2:$AT$9)))</f>
        <v>2039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VLOOKUP(B17,audio_list_stym!$A$3:$BP$18,51,FALSE)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VLOOKUP(B17,audio_list_stym!$A$3:$AJ$18,19,FALSE)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2230</v>
      </c>
      <c r="AD17" t="str">
        <f t="shared" ca="1" si="10"/>
        <v>pics\\dis8.jpg</v>
      </c>
      <c r="AE17" s="22" t="str">
        <f t="array" aca="1" ref="AE17" ca="1">IF(G17="экспл",INDEX(total_visual_stym!$C$146:$C$209,(RANK(total_visual_stym!E161,total_visual_stym!$E$146:$E$209))),0)</f>
        <v>pics\\dis8.jpg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1"/>
        <v>0.48771146286979428</v>
      </c>
      <c r="AP17" t="str">
        <f t="shared" ca="1" si="12"/>
        <v>pics\\Banan_4.jpg</v>
      </c>
      <c r="AQ17" t="str">
        <f t="shared" ca="1" si="13"/>
        <v>pics\\Goroh_4.jpg</v>
      </c>
      <c r="AT17">
        <f t="shared" ca="1" si="7"/>
        <v>5.8333221142321534E-2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9"/>
        <v>Вы_видите_XXXXX._Он_без_кожуры?</v>
      </c>
      <c r="BD17" cm="1">
        <f t="array" aca="1" ref="BD17" ca="1">INDEX($L$10:$L$17,(RANK(AT9,$AT$2:$AT$9)))</f>
        <v>2035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VLOOKUP(B18,audio_list_stym!$A$3:$BP$18,51,FALSE)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VLOOKUP(B18,audio_list_stym!$A$3:$AJ$18,19,FALSE)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2055</v>
      </c>
      <c r="AD18" t="str">
        <f t="shared" ca="1" si="10"/>
        <v>pics\\Redis_7.jpg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pics\\Redis_7.jpg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0.70967349713096817</v>
      </c>
      <c r="AP18" t="str">
        <f t="shared" ca="1" si="12"/>
        <v>pics\\Limon_7.jpg</v>
      </c>
      <c r="AQ18" t="str">
        <f t="shared" ca="1" si="13"/>
        <v>pics\\Redis_7.jpg</v>
      </c>
      <c r="AS18" t="str">
        <f t="shared" ref="AS18:AS25" ca="1" si="16">IF(AH18="sound\\Tropic",AQ18,"")</f>
        <v>pics\\Redis_7.jpg</v>
      </c>
      <c r="AT18">
        <f t="shared" ca="1" si="7"/>
        <v>0.86479643474082502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sound\\Noviy_plod.wav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9"/>
        <v>_С_молоком_ли_КОКОС?</v>
      </c>
      <c r="BC18">
        <f>A18</f>
        <v>1203</v>
      </c>
      <c r="BD18" cm="1">
        <f t="array" aca="1" ref="BD18" ca="1">INDEX($L$18:$L$25,(RANK(AT2,$AT$2:$AT$9)))</f>
        <v>2025</v>
      </c>
      <c r="BE18" cm="1">
        <f t="array" aca="1" ref="BE18" ca="1">INDEX(BD2:BD17,(RANK(AT4,$AT$2:$AT$16)))</f>
        <v>2040</v>
      </c>
      <c r="BF18" cm="1">
        <f t="array" aca="1" ref="BF18" ca="1">INDEX(BD26:BD49,(RANK(AT4,$AT$2:$AT$16)))</f>
        <v>2048</v>
      </c>
      <c r="BG18" cm="1">
        <f t="array" aca="1" ref="BG18" ca="1">INDEX(BD50:BD65,(RANK(AT4,$AT$2:$AT$16)))</f>
        <v>2024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VLOOKUP(B19,audio_list_stym!$A$3:$BP$18,51,FALSE)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VLOOKUP(B19,audio_list_stym!$A$3:$AJ$18,19,FALSE)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2166</v>
      </c>
      <c r="AD19" t="str">
        <f t="shared" ca="1" si="10"/>
        <v>pics\\Tikva_6.jpg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7">IF(ISTEXT(AR19),AR19,IF(ISTEXT(AS19),AS19,""))</f>
        <v>pics\\Tikva_6.jpg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0.20184449688072237</v>
      </c>
      <c r="AP19" t="str">
        <f t="shared" ca="1" si="12"/>
        <v>pics\\Injir_6.jpg</v>
      </c>
      <c r="AQ19" t="str">
        <f t="shared" ca="1" si="13"/>
        <v>pics\\Tikva_6.jpg</v>
      </c>
      <c r="AS19" t="str">
        <f t="shared" ca="1" si="16"/>
        <v>pics\\Tikva_6.jpg</v>
      </c>
      <c r="AT19">
        <f t="shared" ca="1" si="7"/>
        <v>0.60761148145934141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9"/>
        <v>_Полый_ли_КОКОС?</v>
      </c>
      <c r="BD19" cm="1">
        <f t="array" aca="1" ref="BD19" ca="1">INDEX($L$18:$L$25,(RANK(AT3,$AT$2:$AT$9)))</f>
        <v>2032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VLOOKUP(B20,audio_list_stym!$A$3:$BP$18,51,FALSE)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VLOOKUP(B20,audio_list_stym!$A$3:$AJ$18,19,FALSE)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2052</v>
      </c>
      <c r="AD20" t="str">
        <f t="shared" ca="1" si="10"/>
        <v>pics\\Redis_4.jpg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7"/>
        <v>pics\\Redis_4.jpg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0.88445820741561398</v>
      </c>
      <c r="AP20" t="str">
        <f t="shared" ca="1" si="12"/>
        <v>pics\\Limon_4.jpg</v>
      </c>
      <c r="AQ20" t="str">
        <f t="shared" ca="1" si="13"/>
        <v>pics\\Redis_4.jpg</v>
      </c>
      <c r="AS20" t="str">
        <f t="shared" ca="1" si="16"/>
        <v>pics\\Redis_4.jpg</v>
      </c>
      <c r="AT20">
        <f t="shared" ca="1" si="7"/>
        <v>0.53113359683685823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9"/>
        <v>_Гладкий_ли_КОКОС?</v>
      </c>
      <c r="BD20" cm="1">
        <f t="array" aca="1" ref="BD20" ca="1">INDEX($L$18:$L$25,(RANK(AT4,$AT$2:$AT$9)))</f>
        <v>2029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VLOOKUP(B21,audio_list_stym!$A$3:$BP$18,51,FALSE)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VLOOKUP(B21,audio_list_stym!$A$3:$AJ$18,19,FALSE)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2164</v>
      </c>
      <c r="AD21" t="str">
        <f t="shared" ca="1" si="10"/>
        <v>pics\\Tikva_4.jpg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7"/>
        <v>pics\\Tikva_4.jpg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0.22061666229528254</v>
      </c>
      <c r="AP21" t="str">
        <f t="shared" ca="1" si="12"/>
        <v>pics\\Injir_4.jpg</v>
      </c>
      <c r="AQ21" t="str">
        <f t="shared" ca="1" si="13"/>
        <v>pics\\Tikva_4.jpg</v>
      </c>
      <c r="AS21" t="str">
        <f t="shared" ca="1" si="16"/>
        <v>pics\\Tikva_4.jpg</v>
      </c>
      <c r="AT21">
        <f t="shared" ca="1" si="7"/>
        <v>0.46986800195182654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9"/>
        <v>_Пористый_ли_КОКОС?</v>
      </c>
      <c r="BD21" cm="1">
        <f t="array" aca="1" ref="BD21" ca="1">INDEX($L$18:$L$25,(RANK(AT5,$AT$2:$AT$9)))</f>
        <v>2026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VLOOKUP(B22,audio_list_stym!$A$3:$BP$18,51,FALSE)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VLOOKUP(B22,audio_list_stym!$A$3:$AJ$18,19,FALSE)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2021</v>
      </c>
      <c r="AD22" t="str">
        <f t="shared" ca="1" si="10"/>
        <v>pics\\Goroh_5.jpg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7"/>
        <v>pics\\Goroh_5.jpg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0.42249869809335527</v>
      </c>
      <c r="AP22" t="str">
        <f t="shared" ca="1" si="12"/>
        <v>pics\\Banan_5.jpg</v>
      </c>
      <c r="AQ22" t="str">
        <f t="shared" ca="1" si="13"/>
        <v>pics\\Goroh_5.jpg</v>
      </c>
      <c r="AS22" t="str">
        <f t="shared" ca="1" si="16"/>
        <v>pics\\Goroh_5.jpg</v>
      </c>
      <c r="AT22">
        <f t="shared" ca="1" si="7"/>
        <v>9.4915551354495475E-2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9"/>
        <v>_Вареный_ли_КОКОС?</v>
      </c>
      <c r="BD22" cm="1">
        <f t="array" aca="1" ref="BD22" ca="1">INDEX($L$18:$L$25,(RANK(AT6,$AT$2:$AT$9)))</f>
        <v>2030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VLOOKUP(B23,audio_list_stym!$A$3:$BP$18,51,FALSE)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VLOOKUP(B23,audio_list_stym!$A$3:$AJ$18,19,FALSE)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2049</v>
      </c>
      <c r="AD23" t="str">
        <f t="shared" ca="1" si="10"/>
        <v>pics\\Redis_1.jpg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7"/>
        <v>pics\\Redis_1.jpg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0.98854386549380768</v>
      </c>
      <c r="AP23" t="str">
        <f t="shared" ca="1" si="12"/>
        <v>pics\\Limon_1.jpg</v>
      </c>
      <c r="AQ23" t="str">
        <f t="shared" ca="1" si="13"/>
        <v>pics\\Redis_1.jpg</v>
      </c>
      <c r="AS23" t="str">
        <f t="shared" ca="1" si="16"/>
        <v>pics\\Redis_1.jpg</v>
      </c>
      <c r="AT23">
        <f t="shared" ca="1" si="7"/>
        <v>0.19997724600446642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9"/>
        <v>_Плотный_ли_КОКОС?</v>
      </c>
      <c r="BD23" cm="1">
        <f t="array" aca="1" ref="BD23" ca="1">INDEX($L$18:$L$25,(RANK(AT7,$AT$2:$AT$9)))</f>
        <v>2028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VLOOKUP(B24,audio_list_stym!$A$3:$BP$18,51,FALSE)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VLOOKUP(B24,audio_list_stym!$A$3:$AJ$18,19,FALSE)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2162</v>
      </c>
      <c r="AD24" t="str">
        <f t="shared" ca="1" si="10"/>
        <v>pics\\Tikva_2.jpg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7"/>
        <v>pics\\Tikva_2.jpg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0.23305423186229979</v>
      </c>
      <c r="AP24" t="str">
        <f t="shared" ca="1" si="12"/>
        <v>pics\\Injir_2.jpg</v>
      </c>
      <c r="AQ24" t="str">
        <f t="shared" ca="1" si="13"/>
        <v>pics\\Tikva_2.jpg</v>
      </c>
      <c r="AS24" t="str">
        <f t="shared" ca="1" si="16"/>
        <v>pics\\Tikva_2.jpg</v>
      </c>
      <c r="AT24">
        <f t="shared" ca="1" si="7"/>
        <v>0.1298328764933081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9"/>
        <v>_Ворсистый_ли_КОКОС?</v>
      </c>
      <c r="BD24" cm="1">
        <f t="array" aca="1" ref="BD24" ca="1">INDEX($L$18:$L$25,(RANK(AT8,$AT$2:$AT$9)))</f>
        <v>2031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VLOOKUP(B25,audio_list_stym!$A$3:$BP$18,51,FALSE)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VLOOKUP(B25,audio_list_stym!$A$3:$AJ$18,19,FALSE)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2024</v>
      </c>
      <c r="AD25" t="str">
        <f t="shared" ca="1" si="10"/>
        <v>pics\\Goroh_8.jpg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7"/>
        <v>pics\\Goroh_8.jpg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0.28195169839366097</v>
      </c>
      <c r="AP25" t="str">
        <f t="shared" ca="1" si="12"/>
        <v>pics\\Banan_8.jpg</v>
      </c>
      <c r="AQ25" t="str">
        <f t="shared" ca="1" si="13"/>
        <v>pics\\Goroh_8.jpg</v>
      </c>
      <c r="AS25" t="str">
        <f t="shared" ca="1" si="16"/>
        <v>pics\\Goroh_8.jpg</v>
      </c>
      <c r="AT25">
        <f t="shared" ca="1" si="7"/>
        <v>3.0794754261321389E-2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9"/>
        <v>_Мягкий_ли_КОКОС?</v>
      </c>
      <c r="BD25" cm="1">
        <f t="array" aca="1" ref="BD25" ca="1">INDEX($L$18:$L$25,(RANK(AT9,$AT$2:$AT$9)))</f>
        <v>2027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VLOOKUP(B26,audio_list_stym!$A$3:$BP$18,51,FALSE)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VLOOKUP(B26,audio_list_stym!$A$3:$AJ$18,19,FALSE)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2210</v>
      </c>
      <c r="AD26" t="str">
        <f t="shared" ca="1" si="10"/>
        <v>pics\\dis48.jpg</v>
      </c>
      <c r="AE26" s="22" t="str">
        <f t="array" aca="1" ref="AE26" ca="1">IF(G26="экспл",INDEX(total_visual_stym!$C$146:$C$209,(RANK(total_visual_stym!E170,total_visual_stym!$E$146:$E$209))),0)</f>
        <v>pics\\dis48.jpg</v>
      </c>
      <c r="AF26" s="22" t="str">
        <f t="shared" si="17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8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7"/>
        <v>5.572865887055356E-2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9"/>
        <v>На_экране_РЕДИС._Он_с_ботвой?</v>
      </c>
      <c r="BC26">
        <f>A26</f>
        <v>1204</v>
      </c>
      <c r="BD26" cm="1">
        <f t="array" aca="1" ref="BD26" ca="1">INDEX($L$26:$L$33,(RANK(AT2,$AT$2:$AT$9)))</f>
        <v>2049</v>
      </c>
      <c r="BE26" cm="1">
        <f t="array" aca="1" ref="BE26" ca="1">INDEX(BD2:BD25,(RANK(AT5,$AT$2:$AT$16)))</f>
        <v>2064</v>
      </c>
      <c r="BF26" cm="1">
        <f t="array" aca="1" ref="BF26" ca="1">INDEX(BD34:BD49,(RANK(AT5,$AT$2:$AT$16)))</f>
        <v>2048</v>
      </c>
      <c r="BG26" cm="1">
        <f t="array" aca="1" ref="BG26" ca="1">INDEX(BD50:BD65,(RANK(AT5,$AT$2:$AT$16)))</f>
        <v>2016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VLOOKUP(B27,audio_list_stym!$A$3:$BP$18,51,FALSE)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VLOOKUP(B27,audio_list_stym!$A$3:$AJ$18,19,FALSE)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2215</v>
      </c>
      <c r="AD27" t="str">
        <f t="shared" ca="1" si="10"/>
        <v>pics\\dis62.jpg</v>
      </c>
      <c r="AE27" s="22" t="str">
        <f t="array" aca="1" ref="AE27" ca="1">IF(G27="экспл",INDEX(total_visual_stym!$C$146:$C$209,(RANK(total_visual_stym!E171,total_visual_stym!$E$146:$E$209))),0)</f>
        <v>pics\\dis62.jpg</v>
      </c>
      <c r="AF27" s="22" t="str">
        <f t="shared" si="17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8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7"/>
        <v>0.99275971279947628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sound\\Noviy_plod.wav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9"/>
        <v>Посмотрите,_вот_РЕДИС._Он_алый?</v>
      </c>
      <c r="BD27" cm="1">
        <f t="array" aca="1" ref="BD27" ca="1">INDEX($L$26:$L$33,(RANK(AT3,$AT$2:$AT$9)))</f>
        <v>2056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VLOOKUP(B28,audio_list_stym!$A$3:$BP$18,51,FALSE)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VLOOKUP(B28,audio_list_stym!$A$3:$AJ$18,19,FALSE)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2217</v>
      </c>
      <c r="AD28" t="str">
        <f t="shared" ca="1" si="10"/>
        <v>pics\\dis58.jpg</v>
      </c>
      <c r="AE28" s="22" t="str">
        <f t="array" aca="1" ref="AE28" ca="1">IF(G28="экспл",INDEX(total_visual_stym!$C$146:$C$209,(RANK(total_visual_stym!E172,total_visual_stym!$E$146:$E$209))),0)</f>
        <v>pics\\dis58.jpg</v>
      </c>
      <c r="AF28" s="22" t="str">
        <f t="shared" si="17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8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7"/>
        <v>0.17222412012815647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9"/>
        <v>Вот_РЕДИС._Пряный_ли_он?</v>
      </c>
      <c r="BD28" cm="1">
        <f t="array" aca="1" ref="BD28" ca="1">INDEX($L$26:$L$33,(RANK(AT4,$AT$2:$AT$9)))</f>
        <v>2053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VLOOKUP(B29,audio_list_stym!$A$3:$BP$18,51,FALSE)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VLOOKUP(B29,audio_list_stym!$A$3:$AJ$18,19,FALSE)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2219</v>
      </c>
      <c r="AD29" t="str">
        <f t="shared" ca="1" si="10"/>
        <v>pics\\dis17.jpg</v>
      </c>
      <c r="AE29" s="22" t="str">
        <f t="array" aca="1" ref="AE29" ca="1">IF(G29="экспл",INDEX(total_visual_stym!$C$146:$C$209,(RANK(total_visual_stym!E173,total_visual_stym!$E$146:$E$209))),0)</f>
        <v>pics\\dis17.jpg</v>
      </c>
      <c r="AF29" s="22" t="str">
        <f t="shared" si="17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8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7"/>
        <v>9.0633904950437216E-2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9"/>
        <v>Это_РЕДИС._Жирный_ли_он?</v>
      </c>
      <c r="BD29" cm="1">
        <f t="array" aca="1" ref="BD29" ca="1">INDEX($L$26:$L$33,(RANK(AT5,$AT$2:$AT$9)))</f>
        <v>2050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VLOOKUP(B30,audio_list_stym!$A$3:$BP$18,51,FALSE)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VLOOKUP(B30,audio_list_stym!$A$3:$AJ$18,19,FALSE)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2226</v>
      </c>
      <c r="AD30" t="str">
        <f t="shared" ca="1" si="10"/>
        <v>pics\\dis11.jpg</v>
      </c>
      <c r="AE30" s="22" t="str">
        <f t="array" aca="1" ref="AE30" ca="1">IF(G30="экспл",INDEX(total_visual_stym!$C$146:$C$209,(RANK(total_visual_stym!E174,total_visual_stym!$E$146:$E$209))),0)</f>
        <v>pics\\dis11.jpg</v>
      </c>
      <c r="AF30" s="22" t="str">
        <f t="shared" si="17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8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7"/>
        <v>0.16363781627690233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9"/>
        <v>На_картинке_РЕДИС._Он_соленый?</v>
      </c>
      <c r="BD30" cm="1">
        <f t="array" aca="1" ref="BD30" ca="1">INDEX($L$26:$L$33,(RANK(AT6,$AT$2:$AT$9)))</f>
        <v>2054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VLOOKUP(B31,audio_list_stym!$A$3:$BP$18,51,FALSE)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VLOOKUP(B31,audio_list_stym!$A$3:$AJ$18,19,FALSE)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2201</v>
      </c>
      <c r="AD31" t="str">
        <f t="shared" ca="1" si="10"/>
        <v>pics\\dis43.jpg</v>
      </c>
      <c r="AE31" s="22" t="str">
        <f t="array" aca="1" ref="AE31" ca="1">IF(G31="экспл",INDEX(total_visual_stym!$C$146:$C$209,(RANK(total_visual_stym!E175,total_visual_stym!$E$146:$E$209))),0)</f>
        <v>pics\\dis43.jpg</v>
      </c>
      <c r="AF31" s="22" t="str">
        <f t="shared" si="17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8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7"/>
        <v>0.51163255391306239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9"/>
        <v>На_мониторе_РЕДИС._Пышный_ли_он?</v>
      </c>
      <c r="BD31" cm="1">
        <f t="array" aca="1" ref="BD31" ca="1">INDEX($L$26:$L$33,(RANK(AT7,$AT$2:$AT$9)))</f>
        <v>2052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VLOOKUP(B32,audio_list_stym!$A$3:$BP$18,51,FALSE)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VLOOKUP(B32,audio_list_stym!$A$3:$AJ$18,19,FALSE)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2186</v>
      </c>
      <c r="AD32" t="str">
        <f t="shared" ca="1" si="10"/>
        <v>pics\\dis25.jpg</v>
      </c>
      <c r="AE32" s="22" t="str">
        <f t="array" aca="1" ref="AE32" ca="1">IF(G32="экспл",INDEX(total_visual_stym!$C$146:$C$209,(RANK(total_visual_stym!E176,total_visual_stym!$E$146:$E$209))),0)</f>
        <v>pics\\dis25.jpg</v>
      </c>
      <c r="AF32" s="22" t="str">
        <f t="shared" si="17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8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7"/>
        <v>0.90779853568468138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9"/>
        <v>Перед_Вами_РЕДИС._Крепкий_ли_он?</v>
      </c>
      <c r="BD32" cm="1">
        <f t="array" aca="1" ref="BD32" ca="1">INDEX($L$26:$L$33,(RANK(AT8,$AT$2:$AT$9)))</f>
        <v>2055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VLOOKUP(B33,audio_list_stym!$A$3:$BP$18,51,FALSE)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VLOOKUP(B33,audio_list_stym!$A$3:$AJ$18,19,FALSE)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2209</v>
      </c>
      <c r="AD33" t="str">
        <f t="shared" ca="1" si="10"/>
        <v>pics\\dis51.jpg</v>
      </c>
      <c r="AE33" s="22" t="str">
        <f t="array" aca="1" ref="AE33" ca="1">IF(G33="экспл",INDEX(total_visual_stym!$C$146:$C$209,(RANK(total_visual_stym!E177,total_visual_stym!$E$146:$E$209))),0)</f>
        <v>pics\\dis51.jpg</v>
      </c>
      <c r="AF33" s="22" t="str">
        <f t="shared" si="17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8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7"/>
        <v>0.47587385731206922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9"/>
        <v>Вы_видите_РЕДИС._Он_круглый?</v>
      </c>
      <c r="BD33" cm="1">
        <f t="array" aca="1" ref="BD33" ca="1">INDEX($L$26:$L$33,(RANK(AT9,$AT$2:$AT$9)))</f>
        <v>2051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VLOOKUP(B34,audio_list_stym!$A$3:$BP$18,51,FALSE)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VLOOKUP(B34,audio_list_stym!$A$3:$AJ$18,19,FALSE)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2034</v>
      </c>
      <c r="AD34" t="str">
        <f t="shared" ca="1" si="10"/>
        <v>pics\\Limon_2.jpg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7"/>
        <v>pics\\Limon_2.jpg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19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0">IF(AH34="sound\\Ogorod",AP10,"")</f>
        <v>pics\\Limon_2.jpg</v>
      </c>
      <c r="AT34">
        <f t="shared" ca="1" si="7"/>
        <v>0.60481278572801256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9"/>
        <v>_Сырой_ли_XXXXX?</v>
      </c>
      <c r="BC34">
        <f>A34</f>
        <v>1205</v>
      </c>
      <c r="BD34" cm="1">
        <f t="array" aca="1" ref="BD34" ca="1">INDEX($L$34:$L$41,(RANK(AT2,$AT$2:$AT$9)))</f>
        <v>2041</v>
      </c>
      <c r="BE34" cm="1">
        <f t="array" aca="1" ref="BE34" ca="1">INDEX(BD2:BD17,(RANK(AT5,$AT$2:$AT$17)))</f>
        <v>2064</v>
      </c>
      <c r="BF34" cm="1">
        <f t="array" aca="1" ref="BF34" ca="1">INDEX(BD18:BD33,(RANK(AT5,$AT$2:$AT$7)))</f>
        <v>2032</v>
      </c>
      <c r="BG34" cm="1">
        <f t="array" aca="1" ref="BG34" ca="1">INDEX(BD42:BD65,(RANK(AT5,$AT$2:$AT$17)))</f>
        <v>2008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VLOOKUP(B35,audio_list_stym!$A$3:$BP$18,51,FALSE)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VLOOKUP(B35,audio_list_stym!$A$3:$AJ$18,19,FALSE)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2159</v>
      </c>
      <c r="AD35" t="str">
        <f t="shared" ca="1" si="10"/>
        <v>pics\\Injir_7.jpg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7"/>
        <v>pics\\Injir_7.jpg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19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0"/>
        <v>pics\\Injir_7.jpg</v>
      </c>
      <c r="AT35">
        <f t="shared" ca="1" si="7"/>
        <v>0.84197208926324374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9"/>
        <v>_Слоеный_ли_XXXXX?</v>
      </c>
      <c r="BD35" cm="1">
        <f t="array" aca="1" ref="BD35" ca="1">INDEX($L$34:$L$41,(RANK(AT3,$AT$2:$AT$9)))</f>
        <v>2048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VLOOKUP(B36,audio_list_stym!$A$3:$BP$18,51,FALSE)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VLOOKUP(B36,audio_list_stym!$A$3:$AJ$18,19,FALSE)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2006</v>
      </c>
      <c r="AD36" t="str">
        <f t="shared" ca="1" si="10"/>
        <v>pics\\Banan_6.jpg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7"/>
        <v>pics\\Banan_6.jpg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19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0"/>
        <v>pics\\Banan_6.jpg</v>
      </c>
      <c r="AT36">
        <f t="shared" ca="1" si="7"/>
        <v>0.45151280803971938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9"/>
        <v>_Гнилой_ли_XXXXX?</v>
      </c>
      <c r="BD36" cm="1">
        <f t="array" aca="1" ref="BD36" ca="1">INDEX($L$34:$L$41,(RANK(AT4,$AT$2:$AT$9)))</f>
        <v>2045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VLOOKUP(B37,audio_list_stym!$A$3:$BP$18,51,FALSE)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VLOOKUP(B37,audio_list_stym!$A$3:$AJ$18,19,FALSE)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2007</v>
      </c>
      <c r="AD37" t="str">
        <f t="shared" ca="1" si="10"/>
        <v>pics\\Banan_7.jpg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7"/>
        <v>pics\\Banan_7.jpg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19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0"/>
        <v>pics\\Banan_7.jpg</v>
      </c>
      <c r="AT37">
        <f t="shared" ca="1" si="7"/>
        <v>0.36814110650450327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9"/>
        <v>_Бугристый_ли_XXXXX?</v>
      </c>
      <c r="BD37" cm="1">
        <f t="array" aca="1" ref="BD37" ca="1">INDEX($L$34:$L$41,(RANK(AT5,$AT$2:$AT$9)))</f>
        <v>2042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VLOOKUP(B38,audio_list_stym!$A$3:$BP$18,51,FALSE)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VLOOKUP(B38,audio_list_stym!$A$3:$AJ$18,19,FALSE)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2153</v>
      </c>
      <c r="AD38" t="str">
        <f t="shared" ca="1" si="10"/>
        <v>pics\\Injir_1.jpg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7"/>
        <v>pics\\Injir_1.jpg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19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0"/>
        <v>pics\\Injir_1.jpg</v>
      </c>
      <c r="AT38">
        <f t="shared" ca="1" si="7"/>
        <v>0.34648998388395214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9"/>
        <v>_Черный_ли_XXXXX?</v>
      </c>
      <c r="BD38" cm="1">
        <f t="array" aca="1" ref="BD38" ca="1">INDEX($L$34:$L$41,(RANK(AT6,$AT$2:$AT$9)))</f>
        <v>2046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VLOOKUP(B39,audio_list_stym!$A$3:$BP$18,51,FALSE)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VLOOKUP(B39,audio_list_stym!$A$3:$AJ$18,19,FALSE)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2160</v>
      </c>
      <c r="AD39" t="str">
        <f t="shared" ca="1" si="10"/>
        <v>pics\\Injir_8.jpg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pics\\Injir_8.jpg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19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0"/>
        <v>pics\\Injir_8.jpg</v>
      </c>
      <c r="AT39">
        <f t="shared" ca="1" si="7"/>
        <v>0.17822938606749994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9"/>
        <v>_Хрустящий_ли_XXXXX?</v>
      </c>
      <c r="BD39" cm="1">
        <f t="array" aca="1" ref="BD39" ca="1">INDEX($L$34:$L$41,(RANK(AT7,$AT$2:$AT$9)))</f>
        <v>2044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VLOOKUP(B40,audio_list_stym!$A$3:$BP$18,51,FALSE)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VLOOKUP(B40,audio_list_stym!$A$3:$AJ$18,19,FALSE)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2157</v>
      </c>
      <c r="AD40" t="str">
        <f t="shared" ca="1" si="10"/>
        <v>pics\\Injir_5.jpg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pics\\Injir_5.jpg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19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0"/>
        <v>pics\\Injir_5.jpg</v>
      </c>
      <c r="AT40">
        <f t="shared" ca="1" si="7"/>
        <v>0.9993261693101565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9"/>
        <v>_Блестит_ли_XXXXX?</v>
      </c>
      <c r="BD40" cm="1">
        <f t="array" aca="1" ref="BD40" ca="1">INDEX($L$34:$L$41,(RANK(AT8,$AT$2:$AT$9)))</f>
        <v>2047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VLOOKUP(B41,audio_list_stym!$A$3:$BP$18,51,FALSE)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VLOOKUP(B41,audio_list_stym!$A$3:$AJ$18,19,FALSE)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2004</v>
      </c>
      <c r="AD41" t="str">
        <f t="shared" ca="1" si="10"/>
        <v>pics\\Banan_4.jpg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1">IF(ISTEXT(AR41),AR41,IF(ISTEXT(AS41),AS41,""))</f>
        <v>pics\\Banan_4.jpg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19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0"/>
        <v>pics\\Banan_4.jpg</v>
      </c>
      <c r="AT41">
        <f t="shared" ca="1" si="7"/>
        <v>0.4709952447889193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9"/>
        <v>_Цитрусовый_ли_XXXXX?</v>
      </c>
      <c r="BD41" cm="1">
        <f t="array" aca="1" ref="BD41" ca="1">INDEX($L$34:$L$41,(RANK(AT9,$AT$2:$AT$9)))</f>
        <v>2043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VLOOKUP(B42,audio_list_stym!$A$3:$BP$18,51,FALSE)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VLOOKUP(B42,audio_list_stym!$A$3:$AJ$18,19,FALSE)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2187</v>
      </c>
      <c r="AD42" t="str">
        <f t="shared" ca="1" si="10"/>
        <v>pics\\dis1.jpg</v>
      </c>
      <c r="AE42" s="22" t="str">
        <f t="array" aca="1" ref="AE42" ca="1">IF(G42="экспл",INDEX(total_visual_stym!$C$146:$C$209,(RANK(total_visual_stym!E186,total_visual_stym!$E$146:$E$209))),0)</f>
        <v>pics\\dis1.jpg</v>
      </c>
      <c r="AF42" s="22" t="str">
        <f t="shared" si="21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7"/>
        <v>0.96904590761889475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9"/>
        <v>На_экране_XXXXX._Он_чистый?</v>
      </c>
      <c r="BC42">
        <f>A42</f>
        <v>1206</v>
      </c>
      <c r="BD42" cm="1">
        <f t="array" aca="1" ref="BD42" ca="1">INDEX($L$42:$L$49,(RANK(AT2,$AT$2:$AT$9)))</f>
        <v>2001</v>
      </c>
      <c r="BE42" cm="1">
        <f t="array" aca="1" ref="BE42" ca="1">INDEX(BD2:BD17,(RANK(AT6,$AT$2:$AT17)))</f>
        <v>2037</v>
      </c>
      <c r="BF42" cm="1">
        <f t="array" aca="1" ref="BF42" ca="1">INDEX(BD26:BD41,(RANK(AT6,$AT$2:$AT$17)))</f>
        <v>2045</v>
      </c>
      <c r="BG42" cm="1">
        <f t="array" aca="1" ref="BG42" ca="1">INDEX(BD50:BD65,(RANK(AT6,$AT$2:$AT$17)))</f>
        <v>2021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VLOOKUP(B43,audio_list_stym!$A$3:$BP$18,51,FALSE)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VLOOKUP(B43,audio_list_stym!$A$3:$AJ$18,19,FALSE)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2199</v>
      </c>
      <c r="AD43" t="str">
        <f t="shared" ca="1" si="10"/>
        <v>pics\\dis56.jpg</v>
      </c>
      <c r="AE43" s="22" t="str">
        <f t="array" aca="1" ref="AE43" ca="1">IF(G43="экспл",INDEX(total_visual_stym!$C$146:$C$209,(RANK(total_visual_stym!E187,total_visual_stym!$E$146:$E$209))),0)</f>
        <v>pics\\dis56.jpg</v>
      </c>
      <c r="AF43" s="22" t="str">
        <f t="shared" si="21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7"/>
        <v>0.56153914092356927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9"/>
        <v>Посмотрите,_вот_XXXXX._Свежий_ли_он?</v>
      </c>
      <c r="BD43" cm="1">
        <f t="array" aca="1" ref="BD43" ca="1">INDEX($L$42:$L$49,(RANK(AT3,$AT$2:$AT$9)))</f>
        <v>2008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VLOOKUP(B44,audio_list_stym!$A$3:$BP$18,51,FALSE)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VLOOKUP(B44,audio_list_stym!$A$3:$AJ$18,19,FALSE)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2177</v>
      </c>
      <c r="AD44" t="str">
        <f t="shared" ca="1" si="10"/>
        <v>pics\\dis35.jpg</v>
      </c>
      <c r="AE44" s="22" t="str">
        <f t="array" aca="1" ref="AE44" ca="1">IF(G44="экспл",INDEX(total_visual_stym!$C$146:$C$209,(RANK(total_visual_stym!E188,total_visual_stym!$E$146:$E$209))),0)</f>
        <v>pics\\dis35.jpg</v>
      </c>
      <c r="AF44" s="22" t="str">
        <f t="shared" si="21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7"/>
        <v>0.48486892426999706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9"/>
        <v>Вот_XXXXX._Он_жаренный?</v>
      </c>
      <c r="BD44" cm="1">
        <f t="array" aca="1" ref="BD44" ca="1">INDEX($L$42:$L$49,(RANK(AT4,$AT$2:$AT$9)))</f>
        <v>2005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VLOOKUP(B45,audio_list_stym!$A$3:$BP$18,51,FALSE)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VLOOKUP(B45,audio_list_stym!$A$3:$AJ$18,19,FALSE)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2222</v>
      </c>
      <c r="AD45" t="str">
        <f t="shared" ca="1" si="10"/>
        <v>pics\\dis14.jpg</v>
      </c>
      <c r="AE45" s="22" t="str">
        <f t="array" aca="1" ref="AE45" ca="1">IF(G45="экспл",INDEX(total_visual_stym!$C$146:$C$209,(RANK(total_visual_stym!E189,total_visual_stym!$E$146:$E$209))),0)</f>
        <v>pics\\dis14.jpg</v>
      </c>
      <c r="AF45" s="22" t="str">
        <f t="shared" si="21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7"/>
        <v>1.6956286250738639E-2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9"/>
        <v>Это_XXXXX._Сладкий_ли_он?</v>
      </c>
      <c r="BD45" cm="1">
        <f t="array" aca="1" ref="BD45" ca="1">INDEX($L$42:$L$49,(RANK(AT5,$AT$2:$AT$9)))</f>
        <v>2002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VLOOKUP(B46,audio_list_stym!$A$3:$BP$18,51,FALSE)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VLOOKUP(B46,audio_list_stym!$A$3:$AJ$18,19,FALSE)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2180</v>
      </c>
      <c r="AD46" t="str">
        <f t="shared" ca="1" si="10"/>
        <v>pics\\dis4.jpg</v>
      </c>
      <c r="AE46" s="22" t="str">
        <f t="array" aca="1" ref="AE46" ca="1">IF(G46="экспл",INDEX(total_visual_stym!$C$146:$C$209,(RANK(total_visual_stym!E190,total_visual_stym!$E$146:$E$209))),0)</f>
        <v>pics\\dis4.jpg</v>
      </c>
      <c r="AF46" s="22" t="str">
        <f t="shared" si="21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7"/>
        <v>0.54444127272650356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9"/>
        <v>На_картинке_XXXXX._Влажный_ли_он?</v>
      </c>
      <c r="BD46" cm="1">
        <f t="array" aca="1" ref="BD46" ca="1">INDEX($L$42:$L$49,(RANK(AT6,$AT$2:$AT$9)))</f>
        <v>2006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VLOOKUP(B47,audio_list_stym!$A$3:$BP$18,51,FALSE)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VLOOKUP(B47,audio_list_stym!$A$3:$AJ$18,19,FALSE)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2170</v>
      </c>
      <c r="AD47" t="str">
        <f t="shared" ca="1" si="10"/>
        <v>pics\\dis36.jpg</v>
      </c>
      <c r="AE47" s="22" t="str">
        <f t="array" aca="1" ref="AE47" ca="1">IF(G47="экспл",INDEX(total_visual_stym!$C$146:$C$209,(RANK(total_visual_stym!E191,total_visual_stym!$E$146:$E$209))),0)</f>
        <v>pics\\dis36.jpg</v>
      </c>
      <c r="AF47" s="22" t="str">
        <f t="shared" si="21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7"/>
        <v>0.64483808068300941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9"/>
        <v>На_мониторе_XXXXX._Он_съедобный?</v>
      </c>
      <c r="BD47" cm="1">
        <f t="array" aca="1" ref="BD47" ca="1">INDEX($L$42:$L$49,(RANK(AT7,$AT$2:$AT$9)))</f>
        <v>2004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VLOOKUP(B48,audio_list_stym!$A$3:$BP$18,51,FALSE)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VLOOKUP(B48,audio_list_stym!$A$3:$AJ$18,19,FALSE)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2198</v>
      </c>
      <c r="AD48" t="str">
        <f t="shared" ca="1" si="10"/>
        <v>pics\\dis42.jpg</v>
      </c>
      <c r="AE48" s="22" t="str">
        <f t="array" aca="1" ref="AE48" ca="1">IF(G48="экспл",INDEX(total_visual_stym!$C$146:$C$209,(RANK(total_visual_stym!E192,total_visual_stym!$E$146:$E$209))),0)</f>
        <v>pics\\dis42.jpg</v>
      </c>
      <c r="AF48" s="22" t="str">
        <f t="shared" si="21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7"/>
        <v>0.11210714456854332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9"/>
        <v>Перед_Вами_XXXXX._Сиреневый_ли_он?</v>
      </c>
      <c r="BD48" cm="1">
        <f t="array" aca="1" ref="BD48" ca="1">INDEX($L$42:$L$49,(RANK(AT8,$AT$2:$AT$9)))</f>
        <v>2007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VLOOKUP(B49,audio_list_stym!$A$3:$BP$18,51,FALSE)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VLOOKUP(B49,audio_list_stym!$A$3:$AJ$18,19,FALSE)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2213</v>
      </c>
      <c r="AD49" t="str">
        <f t="shared" ca="1" si="10"/>
        <v>pics\\dis49.jpg</v>
      </c>
      <c r="AE49" s="22" t="str">
        <f t="array" aca="1" ref="AE49" ca="1">IF(G49="экспл",INDEX(total_visual_stym!$C$146:$C$209,(RANK(total_visual_stym!E193,total_visual_stym!$E$146:$E$209))),0)</f>
        <v>pics\\dis49.jpg</v>
      </c>
      <c r="AF49" s="22" t="str">
        <f t="shared" si="21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7"/>
        <v>0.10967988357517999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9"/>
        <v>Вы_видите_XXXXX._Он_репчатый?</v>
      </c>
      <c r="BD49" cm="1">
        <f t="array" aca="1" ref="BD49" ca="1">INDEX($L$42:$L$49,(RANK(AT9,$AT$2:$AT$9)))</f>
        <v>2003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VLOOKUP(B50,audio_list_stym!$A$3:$BP$18,51,FALSE)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VLOOKUP(B50,audio_list_stym!$A$3:$AJ$18,19,FALSE)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2056</v>
      </c>
      <c r="AD50" t="str">
        <f t="shared" ca="1" si="10"/>
        <v>pics\\Redis_8.jpg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1"/>
        <v>pics\\Redis_8.jpg</v>
      </c>
      <c r="AH50" t="str">
        <f t="shared" si="3"/>
        <v>sound\\Tropic</v>
      </c>
      <c r="AS50" t="str">
        <f ca="1">IF(AH50="sound\\Tropic",AQ2,"")</f>
        <v>pics\\Redis_8.jpg</v>
      </c>
      <c r="AT50">
        <f t="shared" ca="1" si="7"/>
        <v>0.50234347726738937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9"/>
        <v>_Коричневый_ли_ФИНИК?</v>
      </c>
      <c r="BC50">
        <f>A50</f>
        <v>1207</v>
      </c>
      <c r="BD50" cm="1">
        <f t="array" aca="1" ref="BD50" ca="1">INDEX($L$50:$L$57,(RANK(AT2,$AT$2:$AT$9)))</f>
        <v>2009</v>
      </c>
      <c r="BE50" cm="1">
        <f t="array" aca="1" ref="BE50" ca="1">INDEX(BD2:BD17,(RANK(AT7,$AT$2:$AT$17)))</f>
        <v>2063</v>
      </c>
      <c r="BF50" cm="1">
        <f t="array" aca="1" ref="BF50" ca="1">INDEX(BD18:BD49,(RANK(AT7,$AT$2:$AT$17)))</f>
        <v>2031</v>
      </c>
      <c r="BG50" cm="1">
        <f t="array" aca="1" ref="BG50" ca="1">INDEX(BD58:BD65,(RANK(AT7,$AT$2:$AT$9)))</f>
        <v>2018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VLOOKUP(B51,audio_list_stym!$A$3:$BP$18,51,FALSE)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VLOOKUP(B51,audio_list_stym!$A$3:$AJ$18,19,FALSE)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2018</v>
      </c>
      <c r="AD51" t="str">
        <f t="shared" ca="1" si="10"/>
        <v>pics\\Goroh_2.jpg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1"/>
        <v>pics\\Goroh_2.jpg</v>
      </c>
      <c r="AH51" t="str">
        <f t="shared" si="3"/>
        <v>sound\\Tropic</v>
      </c>
      <c r="AS51" t="str">
        <f t="shared" ref="AS51:AS57" ca="1" si="23">IF(AH51="sound\\Tropic",AQ3,"")</f>
        <v>pics\\Goroh_2.jpg</v>
      </c>
      <c r="AT51">
        <f t="shared" ca="1" si="7"/>
        <v>0.54453120457416904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9"/>
        <v>_Сахаристый_ли_ФИНИК?</v>
      </c>
      <c r="BD51" cm="1">
        <f t="array" aca="1" ref="BD51" ca="1">INDEX($L$50:$L$57,(RANK(AT3,$AT$2:$AT$9)))</f>
        <v>2016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VLOOKUP(B52,audio_list_stym!$A$3:$BP$18,51,FALSE)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VLOOKUP(B52,audio_list_stym!$A$3:$AJ$18,19,FALSE)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2053</v>
      </c>
      <c r="AD52" t="str">
        <f t="shared" ca="1" si="10"/>
        <v>pics\\Redis_5.jpg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1"/>
        <v>pics\\Redis_5.jpg</v>
      </c>
      <c r="AH52" t="str">
        <f t="shared" si="3"/>
        <v>sound\\Tropic</v>
      </c>
      <c r="AS52" t="str">
        <f t="shared" ca="1" si="23"/>
        <v>pics\\Redis_5.jpg</v>
      </c>
      <c r="AT52">
        <f t="shared" ca="1" si="7"/>
        <v>3.1495781535790135E-2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9"/>
        <v>_Скользкий_ли_ФИНИК?</v>
      </c>
      <c r="BD52" cm="1">
        <f t="array" aca="1" ref="BD52" ca="1">INDEX($L$50:$L$57,(RANK(AT4,$AT$2:$AT$9)))</f>
        <v>2013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VLOOKUP(B53,audio_list_stym!$A$3:$BP$18,51,FALSE)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VLOOKUP(B53,audio_list_stym!$A$3:$AJ$18,19,FALSE)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2163</v>
      </c>
      <c r="AD53" t="str">
        <f t="shared" ca="1" si="10"/>
        <v>pics\\Tikva_3.jpg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1"/>
        <v>pics\\Tikva_3.jpg</v>
      </c>
      <c r="AH53" t="str">
        <f t="shared" si="3"/>
        <v>sound\\Tropic</v>
      </c>
      <c r="AS53" t="str">
        <f t="shared" ca="1" si="23"/>
        <v>pics\\Tikva_3.jpg</v>
      </c>
      <c r="AT53">
        <f t="shared" ca="1" si="7"/>
        <v>0.31992029563770741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9"/>
        <v>_Ломкий_ли_ФИНИК?</v>
      </c>
      <c r="BD53" cm="1">
        <f t="array" aca="1" ref="BD53" ca="1">INDEX($L$50:$L$57,(RANK(AT5,$AT$2:$AT$9)))</f>
        <v>2010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VLOOKUP(B54,audio_list_stym!$A$3:$BP$18,51,FALSE)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VLOOKUP(B54,audio_list_stym!$A$3:$AJ$18,19,FALSE)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2054</v>
      </c>
      <c r="AD54" t="str">
        <f t="shared" ca="1" si="10"/>
        <v>pics\\Redis_6.jpg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1"/>
        <v>pics\\Redis_6.jpg</v>
      </c>
      <c r="AH54" t="str">
        <f t="shared" si="3"/>
        <v>sound\\Tropic</v>
      </c>
      <c r="AI54" s="11"/>
      <c r="AS54" t="str">
        <f t="shared" ca="1" si="23"/>
        <v>pics\\Redis_6.jpg</v>
      </c>
      <c r="AT54">
        <f t="shared" ca="1" si="7"/>
        <v>0.67972269500980376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9"/>
        <v>_Мохнатый_ли_ФИНИК?</v>
      </c>
      <c r="BD54" cm="1">
        <f t="array" aca="1" ref="BD54" ca="1">INDEX($L$50:$L$57,(RANK(AT6,$AT$2:$AT$9)))</f>
        <v>2014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VLOOKUP(B55,audio_list_stym!$A$3:$BP$18,51,FALSE)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VLOOKUP(B55,audio_list_stym!$A$3:$AJ$18,19,FALSE)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2051</v>
      </c>
      <c r="AD55" t="str">
        <f t="shared" ca="1" si="10"/>
        <v>pics\\Redis_3.jpg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1"/>
        <v>pics\\Redis_3.jpg</v>
      </c>
      <c r="AH55" t="str">
        <f t="shared" si="3"/>
        <v>sound\\Tropic</v>
      </c>
      <c r="AS55" t="str">
        <f t="shared" ca="1" si="23"/>
        <v>pics\\Redis_3.jpg</v>
      </c>
      <c r="AT55">
        <f t="shared" ca="1" si="7"/>
        <v>0.98292270592911024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9"/>
        <v>_Сморщенный_ли_ФИНИК?</v>
      </c>
      <c r="BD55" cm="1">
        <f t="array" aca="1" ref="BD55" ca="1">INDEX($L$50:$L$57,(RANK(AT7,$AT$2:$AT$9)))</f>
        <v>2012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VLOOKUP(B56,audio_list_stym!$A$3:$BP$18,51,FALSE)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VLOOKUP(B56,audio_list_stym!$A$3:$AJ$18,19,FALSE)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2017</v>
      </c>
      <c r="AD56" t="str">
        <f t="shared" ca="1" si="10"/>
        <v>pics\\Goroh_1.jpg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pics\\Goroh_1.jpg</v>
      </c>
      <c r="AH56" t="str">
        <f t="shared" si="3"/>
        <v>sound\\Tropic</v>
      </c>
      <c r="AS56" t="str">
        <f t="shared" ca="1" si="23"/>
        <v>pics\\Goroh_1.jpg</v>
      </c>
      <c r="AT56">
        <f t="shared" ca="1" si="7"/>
        <v>0.55736151806320788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9"/>
        <v>_С_косточкой_ли_ФИНИК?</v>
      </c>
      <c r="BD56" cm="1">
        <f t="array" aca="1" ref="BD56" ca="1">INDEX($L$50:$L$57,(RANK(AT8,$AT$2:$AT$9)))</f>
        <v>2015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VLOOKUP(B57,audio_list_stym!$A$3:$BP$18,51,FALSE)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VLOOKUP(B57,audio_list_stym!$A$3:$AJ$18,19,FALSE)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2019</v>
      </c>
      <c r="AD57" t="str">
        <f t="shared" ca="1" si="10"/>
        <v>pics\\Goroh_3.jpg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pics\\Goroh_3.jpg</v>
      </c>
      <c r="AH57" t="str">
        <f t="shared" si="3"/>
        <v>sound\\Tropic</v>
      </c>
      <c r="AI57" s="11"/>
      <c r="AS57" t="str">
        <f t="shared" ca="1" si="23"/>
        <v>pics\\Goroh_3.jpg</v>
      </c>
      <c r="AT57">
        <f t="shared" ca="1" si="7"/>
        <v>0.61965843883935978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9"/>
        <v>_Треугольный_ли_ФИНИК?</v>
      </c>
      <c r="BD57" cm="1">
        <f t="array" aca="1" ref="BD57" ca="1">INDEX($L$50:$L$57,(RANK(AT9,$AT$2:$AT$9)))</f>
        <v>2011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VLOOKUP(B58,audio_list_stym!$A$3:$BP$18,51,FALSE)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VLOOKUP(B58,audio_list_stym!$A$3:$AJ$18,19,FALSE)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2185</v>
      </c>
      <c r="AD58" t="str">
        <f t="shared" ca="1" si="10"/>
        <v>pics\\dis31.jpg</v>
      </c>
      <c r="AE58" s="22" t="str">
        <f t="array" aca="1" ref="AE58" ca="1">IF(G58="экспл",INDEX(total_visual_stym!$C$146:$C$209,(RANK(total_visual_stym!E202,total_visual_stym!$E$146:$E$209))),0)</f>
        <v>pics\\dis31.jpg</v>
      </c>
      <c r="AF58" s="22" t="str">
        <f t="shared" ref="AF58:AF65" si="24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7"/>
        <v>4.7170748958626718E-2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9"/>
        <v>На_экране_ГОРОХ._Рыхлый_ли_он?</v>
      </c>
      <c r="BC58">
        <f>A58</f>
        <v>1208</v>
      </c>
      <c r="BD58" cm="1">
        <f t="array" aca="1" ref="BD58" ca="1">INDEX($L$58:$L$65,(RANK(AT2,$AT$2:$AT$9)))</f>
        <v>2017</v>
      </c>
      <c r="BE58" cm="1">
        <f t="array" aca="1" ref="BE58" ca="1">INDEX(BD2:BD17,(RANK(AT8,$AT$2:$AT$17)))</f>
        <v>2038</v>
      </c>
      <c r="BF58" cm="1">
        <f t="array" aca="1" ref="BF58" ca="1">INDEX(BD18:BD33,(RANK(AT8,$AT$2:$AT$17)))</f>
        <v>2054</v>
      </c>
      <c r="BG58" cm="1">
        <f t="array" aca="1" ref="BG58" ca="1">INDEX(BD42:BD57,(RANK(AT8,$AT$2:$AT$9)))</f>
        <v>2007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VLOOKUP(B59,audio_list_stym!$A$3:$BP$18,51,FALSE)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VLOOKUP(B59,audio_list_stym!$A$3:$AJ$18,19,FALSE)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2227</v>
      </c>
      <c r="AD59" t="str">
        <f t="shared" ca="1" si="10"/>
        <v>pics\\dis39.jpg</v>
      </c>
      <c r="AE59" s="22" t="str">
        <f t="array" aca="1" ref="AE59" ca="1">IF(G59="экспл",INDEX(total_visual_stym!$C$146:$C$209,(RANK(total_visual_stym!E203,total_visual_stym!$E$146:$E$209))),0)</f>
        <v>pics\\dis39.jpg</v>
      </c>
      <c r="AF59" s="22" t="str">
        <f t="shared" si="24"/>
        <v/>
      </c>
      <c r="AG59" t="str">
        <f t="shared" si="14"/>
        <v>pics\\Goroh_2.jpg</v>
      </c>
      <c r="AH59">
        <f t="shared" si="3"/>
        <v>0</v>
      </c>
      <c r="AT59">
        <f t="shared" ca="1" si="7"/>
        <v>0.61870806557385682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9"/>
        <v>Посмотрите,_вот_ГОРОХ._Он_в_стручке?</v>
      </c>
      <c r="BD59" cm="1">
        <f t="array" aca="1" ref="BD59" ca="1">INDEX($L$58:$L$65,(RANK(AT3,$AT$2:$AT$9)))</f>
        <v>2024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VLOOKUP(B60,audio_list_stym!$A$3:$BP$18,51,FALSE)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VLOOKUP(B60,audio_list_stym!$A$3:$AJ$18,19,FALSE)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2172</v>
      </c>
      <c r="AD60" t="str">
        <f t="shared" ca="1" si="10"/>
        <v>pics\\dis23.jpg</v>
      </c>
      <c r="AE60" s="22" t="str">
        <f t="array" aca="1" ref="AE60" ca="1">IF(G60="экспл",INDEX(total_visual_stym!$C$146:$C$209,(RANK(total_visual_stym!E204,total_visual_stym!$E$146:$E$209))),0)</f>
        <v>pics\\dis23.jpg</v>
      </c>
      <c r="AF60" s="22" t="str">
        <f t="shared" si="24"/>
        <v/>
      </c>
      <c r="AG60" t="str">
        <f t="shared" si="14"/>
        <v>pics\\Goroh_3.jpg</v>
      </c>
      <c r="AH60">
        <f t="shared" si="3"/>
        <v>0</v>
      </c>
      <c r="AT60">
        <f t="shared" ca="1" si="7"/>
        <v>0.75051239872733377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9"/>
        <v>Вот_ГОРОХ._Ядовитый_ли_он?</v>
      </c>
      <c r="BD60" cm="1">
        <f t="array" aca="1" ref="BD60" ca="1">INDEX($L$58:$L$65,(RANK(AT4,$AT$2:$AT$9)))</f>
        <v>2021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VLOOKUP(B61,audio_list_stym!$A$3:$BP$18,51,FALSE)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VLOOKUP(B61,audio_list_stym!$A$3:$AJ$18,19,FALSE)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2224</v>
      </c>
      <c r="AD61" t="str">
        <f t="shared" ca="1" si="10"/>
        <v>pics\\dis29.jpg</v>
      </c>
      <c r="AE61" s="22" t="str">
        <f t="array" aca="1" ref="AE61" ca="1">IF(G61="экспл",INDEX(total_visual_stym!$C$146:$C$209,(RANK(total_visual_stym!E205,total_visual_stym!$E$146:$E$209))),0)</f>
        <v>pics\\dis29.jpg</v>
      </c>
      <c r="AF61" s="22" t="str">
        <f t="shared" si="24"/>
        <v/>
      </c>
      <c r="AG61" t="str">
        <f t="shared" si="14"/>
        <v>pics\\Goroh_4.jpg</v>
      </c>
      <c r="AH61">
        <f t="shared" si="3"/>
        <v>0</v>
      </c>
      <c r="AT61">
        <f t="shared" ca="1" si="7"/>
        <v>0.78000890191733674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9"/>
        <v>Это_ГОРОХ._Он_полосатый?</v>
      </c>
      <c r="BD61" cm="1">
        <f t="array" aca="1" ref="BD61" ca="1">INDEX($L$58:$L$65,(RANK(AT5,$AT$2:$AT$9)))</f>
        <v>2018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VLOOKUP(B62,audio_list_stym!$A$3:$BP$18,51,FALSE)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VLOOKUP(B62,audio_list_stym!$A$3:$AJ$18,19,FALSE)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2231</v>
      </c>
      <c r="AD62" t="str">
        <f t="shared" ca="1" si="10"/>
        <v>pics\\dis12.jpg</v>
      </c>
      <c r="AE62" s="22" t="str">
        <f t="array" aca="1" ref="AE62" ca="1">IF(G62="экспл",INDEX(total_visual_stym!$C$146:$C$209,(RANK(total_visual_stym!E206,total_visual_stym!$E$146:$E$209))),0)</f>
        <v>pics\\dis12.jpg</v>
      </c>
      <c r="AF62" s="22" t="str">
        <f t="shared" si="24"/>
        <v/>
      </c>
      <c r="AG62" t="str">
        <f t="shared" si="14"/>
        <v>pics\\Goroh_5.jpg</v>
      </c>
      <c r="AH62">
        <f t="shared" si="3"/>
        <v>0</v>
      </c>
      <c r="AT62">
        <f t="shared" ca="1" si="7"/>
        <v>0.49854288391869361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9"/>
        <v>На_картинке_ГОРОХ._Он_плоский?</v>
      </c>
      <c r="BD62" cm="1">
        <f t="array" aca="1" ref="BD62" ca="1">INDEX($L$58:$L$65,(RANK(AT6,$AT$2:$AT$9)))</f>
        <v>2022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VLOOKUP(B63,audio_list_stym!$A$3:$BP$18,51,FALSE)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VLOOKUP(B63,audio_list_stym!$A$3:$AJ$18,19,FALSE)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2169</v>
      </c>
      <c r="AD63" t="str">
        <f t="shared" ca="1" si="10"/>
        <v>pics\\dis6.jpg</v>
      </c>
      <c r="AE63" s="22" t="str">
        <f t="array" aca="1" ref="AE63" ca="1">IF(G63="экспл",INDEX(total_visual_stym!$C$146:$C$209,(RANK(total_visual_stym!E207,total_visual_stym!$E$146:$E$209))),0)</f>
        <v>pics\\dis6.jpg</v>
      </c>
      <c r="AF63" s="22" t="str">
        <f t="shared" si="24"/>
        <v/>
      </c>
      <c r="AG63" t="str">
        <f t="shared" si="14"/>
        <v>pics\\Goroh_6.jpg</v>
      </c>
      <c r="AH63">
        <f t="shared" si="3"/>
        <v>0</v>
      </c>
      <c r="AT63">
        <f t="shared" ca="1" si="7"/>
        <v>0.40895833853105068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9"/>
        <v>На_мониторе_ГОРОХ._Он_толченый?</v>
      </c>
      <c r="BD63" cm="1">
        <f t="array" aca="1" ref="BD63" ca="1">INDEX($L$58:$L$65,(RANK(AT7,$AT$2:$AT$9)))</f>
        <v>2020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VLOOKUP(B64,audio_list_stym!$A$3:$BP$18,51,FALSE)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VLOOKUP(B64,audio_list_stym!$A$3:$AJ$18,19,FALSE)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2208</v>
      </c>
      <c r="AD64" t="str">
        <f t="shared" ca="1" si="10"/>
        <v>pics\\dis45.jpg</v>
      </c>
      <c r="AE64" s="22" t="str">
        <f t="array" aca="1" ref="AE64" ca="1">IF(G64="экспл",INDEX(total_visual_stym!$C$146:$C$209,(RANK(total_visual_stym!E208,total_visual_stym!$E$146:$E$209))),0)</f>
        <v>pics\\dis45.jpg</v>
      </c>
      <c r="AF64" s="22" t="str">
        <f t="shared" si="24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7"/>
        <v>0.91684803145424532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9"/>
        <v>Перед_Вами_ГОРОХ._Зеленый_ли_он?</v>
      </c>
      <c r="BD64" cm="1">
        <f t="array" aca="1" ref="BD64" ca="1">INDEX($L$58:$L$65,(RANK(AT8,$AT$2:$AT$9)))</f>
        <v>2023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VLOOKUP(B65,audio_list_stym!$A$3:$BP$18,51,FALSE)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VLOOKUP(B65,audio_list_stym!$A$3:$AJ$18,19,FALSE)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2223</v>
      </c>
      <c r="AD65" t="str">
        <f t="shared" ca="1" si="10"/>
        <v>pics\\dis15.jpg</v>
      </c>
      <c r="AE65" s="22" t="str">
        <f t="array" aca="1" ref="AE65" ca="1">IF(G65="экспл",INDEX(total_visual_stym!$C$146:$C$209,(RANK(total_visual_stym!E209,total_visual_stym!$E$146:$E$209))),0)</f>
        <v>pics\\dis15.jpg</v>
      </c>
      <c r="AF65" s="22" t="str">
        <f t="shared" si="24"/>
        <v/>
      </c>
      <c r="AG65" t="str">
        <f t="shared" si="14"/>
        <v>pics\\Goroh_8.jpg</v>
      </c>
      <c r="AH65">
        <f t="shared" si="3"/>
        <v>0</v>
      </c>
      <c r="AT65">
        <f t="shared" ca="1" si="7"/>
        <v>0.94415736693537833</v>
      </c>
      <c r="AU65" t="s">
        <v>697</v>
      </c>
      <c r="AV65" t="str">
        <f t="shared" ca="1" si="8"/>
        <v>sound\\Noviy_plod.wav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9"/>
        <v>Вы_видите_ГОРОХ._Легкий_ли_он?</v>
      </c>
      <c r="BD65" cm="1">
        <f t="array" aca="1" ref="BD65" ca="1">INDEX($L$58:$L$65,(RANK(AT9,$AT$2:$AT$9)))</f>
        <v>2019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VLOOKUP(B66,audio_list_stym!$A$3:$BP$18,51,FALSE)</f>
        <v>16</v>
      </c>
      <c r="F66" t="str">
        <f>VLOOKUP(E66,metki!$A$2:$B$9,2,FALSE)</f>
        <v>импл_новые_без_названия</v>
      </c>
      <c r="G66" t="str">
        <f t="shared" ref="G66:G129" si="25">LEFT(F66,5)</f>
        <v>импл_</v>
      </c>
      <c r="H66" t="str">
        <f>VLOOKUP(B66,audio_list_stym!$A$3:$AJ$18,19,FALSE)</f>
        <v>ZF</v>
      </c>
      <c r="I66" t="s">
        <v>688</v>
      </c>
      <c r="J66" t="str">
        <f t="shared" ref="J66:J129" si="26">H66&amp;I66</f>
        <v>ZF_1</v>
      </c>
      <c r="L66">
        <f>VLOOKUP(J66,total_visual_stym!$A$2:$D$129,2,FALSE)</f>
        <v>2145</v>
      </c>
      <c r="M66" t="str">
        <f>VLOOKUP(J66,total_visual_stym!$A$2:$D$129,3,FALSE)</f>
        <v>pics\\ZF_1.jpg</v>
      </c>
      <c r="N66">
        <f>VLOOKUP(J66,total_visual_stym!$A$1:$D$129,4,FALSE)</f>
        <v>215</v>
      </c>
      <c r="P66">
        <f>IF(G66="экспл",0,IF(G66="импл_",VLOOKUP(J66,quest_импл!$A$1:$J$129,7,FALSE),0))</f>
        <v>281</v>
      </c>
      <c r="Q66" t="str">
        <f>IF(G66="экспл",0,IF(G66="импл_",VLOOKUP(J66,quest_импл!$A$1:$J$129,8,FALSE),0))</f>
        <v>sound\\S_chashuykami_li.wav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2041</v>
      </c>
      <c r="AD66" t="str">
        <f t="shared" ca="1" si="10"/>
        <v>pics\\Peper_1.jpg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74" ca="1" si="27">AS66</f>
        <v>pics\\Peper_1.jpg</v>
      </c>
      <c r="AG66" t="str">
        <f>IF(OR(E66=11,E66=13),M66,"")</f>
        <v/>
      </c>
      <c r="AI66" t="s">
        <v>67</v>
      </c>
      <c r="AO66">
        <f ca="1">RAND()</f>
        <v>0.43991945478377847</v>
      </c>
      <c r="AP66" t="str">
        <f ca="1">INDEX($AI$66:$AI$129,(RANK(AO66,$AO$66:$AO$129)))</f>
        <v>pics\\Peper_1.jpg</v>
      </c>
      <c r="AS66" t="str">
        <f ca="1">IF(G66="импл_",AP66,"")</f>
        <v>pics\\Peper_1.jpg</v>
      </c>
      <c r="AT66">
        <f t="shared" ref="AT66:AT129" ca="1" si="28">RAND()</f>
        <v>0.72727488942196672</v>
      </c>
      <c r="AU66" t="s">
        <v>697</v>
      </c>
      <c r="AV66" t="str">
        <f t="shared" ref="AV66:AV129" ca="1" si="29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_С_чешуйками_ли_</v>
      </c>
      <c r="BB66" t="str">
        <f t="shared" ref="BB66:BB129" si="30">IF(G66="экспл",AY66&amp;AX66&amp;"."&amp;AZ66,IF(G66="импл_",BA66&amp;AX66&amp;"?"))</f>
        <v>_С_чешуйками_ли_XXXXX?</v>
      </c>
      <c r="BC66">
        <f>A66</f>
        <v>1209</v>
      </c>
      <c r="BD66" cm="1">
        <f t="array" aca="1" ref="BD66" ca="1">INDEX(L66:L73,(RANK(AT2,$AT$2:$AT$9)))</f>
        <v>2145</v>
      </c>
      <c r="BE66" cm="1">
        <f t="array" aca="1" ref="BE66" ca="1">INDEX(BD74:BD89,(RANK(AT2,$AT$2:$AT$7)))</f>
        <v>2065</v>
      </c>
      <c r="BF66" cm="1">
        <f t="array" aca="1" ref="BF66" ca="1">INDEX(BD90:BD113,(RANK(AT2,$AT$2:$AT$17)))</f>
        <v>2081</v>
      </c>
      <c r="BG66" cm="1">
        <f t="array" aca="1" ref="BG66" ca="1">INDEX(BD114:BD129,(RANK(AT2,$AT$2:$AT$17)))</f>
        <v>2129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VLOOKUP(B67,audio_list_stym!$A$3:$BP$18,51,FALSE)</f>
        <v>16</v>
      </c>
      <c r="F67" t="str">
        <f>VLOOKUP(E67,metki!$A$2:$B$9,2,FALSE)</f>
        <v>импл_новые_без_названия</v>
      </c>
      <c r="G67" t="str">
        <f t="shared" si="25"/>
        <v>импл_</v>
      </c>
      <c r="H67" t="str">
        <f>VLOOKUP(B67,audio_list_stym!$A$3:$AJ$18,19,FALSE)</f>
        <v>ZF</v>
      </c>
      <c r="I67" t="s">
        <v>689</v>
      </c>
      <c r="J67" t="str">
        <f t="shared" si="26"/>
        <v>ZF_2</v>
      </c>
      <c r="L67">
        <f>VLOOKUP(J67,total_visual_stym!$A$2:$D$129,2,FALSE)</f>
        <v>2146</v>
      </c>
      <c r="M67" t="str">
        <f>VLOOKUP(J67,total_visual_stym!$A$2:$D$129,3,FALSE)</f>
        <v>pics\\ZF_2.jpg</v>
      </c>
      <c r="N67">
        <f>VLOOKUP(J67,total_visual_stym!$A$1:$D$129,4,FALSE)</f>
        <v>215</v>
      </c>
      <c r="P67">
        <f>IF(G67="экспл",0,IF(G67="импл_",VLOOKUP(J67,quest_импл!$A$1:$J$129,7,FALSE),0))</f>
        <v>282</v>
      </c>
      <c r="Q67" t="str">
        <f>IF(G67="экспл",0,IF(G67="импл_",VLOOKUP(J67,quest_импл!$A$1:$J$129,8,FALSE),0))</f>
        <v>sound\\Rozoviy_li.wav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нет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2037</v>
      </c>
      <c r="AD67" t="str">
        <f t="shared" ref="AD67:AD74" ca="1" si="31">IF(ISTEXT(AE67),AE67,IF(ISTEXT(AF67),AF67,""))</f>
        <v>pics\\Limon_5.jpg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7"/>
        <v>pics\\Limon_5.jpg</v>
      </c>
      <c r="AI67" t="s">
        <v>68</v>
      </c>
      <c r="AO67">
        <f t="shared" ref="AO67:AO129" ca="1" si="32">RAND()</f>
        <v>0.45272776451648711</v>
      </c>
      <c r="AP67" t="str">
        <f t="shared" ref="AP67:AP129" ca="1" si="33">INDEX($AI$66:$AI$129,(RANK(AO67,$AO$66:$AO$129)))</f>
        <v>pics\\Limon_5.jpg</v>
      </c>
      <c r="AR67" t="str">
        <f t="shared" ref="AR67:AR73" si="34">IF(AH67="sound\\Ogorod",AP19,"")</f>
        <v/>
      </c>
      <c r="AS67" t="str">
        <f t="shared" ref="AS67:AS73" ca="1" si="35">IF(G67="импл_",AP67,"")</f>
        <v>pics\\Limon_5.jpg</v>
      </c>
      <c r="AT67">
        <f t="shared" ca="1" si="28"/>
        <v>7.2966430930800685E-2</v>
      </c>
      <c r="AU67" t="s">
        <v>697</v>
      </c>
      <c r="AV67" t="str">
        <f t="shared" ca="1" si="29"/>
        <v>sound\\Redkiy_plod.wav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_Розовый_ли_</v>
      </c>
      <c r="BB67" t="str">
        <f t="shared" si="30"/>
        <v>_Розовый_ли_XXXXX?</v>
      </c>
      <c r="BD67" cm="1">
        <f t="array" aca="1" ref="BD67" ca="1">INDEX(L67:L74,(RANK(AT3,$AT$2:$AT$9)))</f>
        <v>2065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VLOOKUP(B68,audio_list_stym!$A$3:$BP$18,51,FALSE)</f>
        <v>16</v>
      </c>
      <c r="F68" t="str">
        <f>VLOOKUP(E68,metki!$A$2:$B$9,2,FALSE)</f>
        <v>импл_новые_без_названия</v>
      </c>
      <c r="G68" t="str">
        <f t="shared" si="25"/>
        <v>импл_</v>
      </c>
      <c r="H68" t="str">
        <f>VLOOKUP(B68,audio_list_stym!$A$3:$AJ$18,19,FALSE)</f>
        <v>ZF</v>
      </c>
      <c r="I68" t="s">
        <v>690</v>
      </c>
      <c r="J68" t="str">
        <f t="shared" si="26"/>
        <v>ZF_3</v>
      </c>
      <c r="L68">
        <f>VLOOKUP(J68,total_visual_stym!$A$2:$D$129,2,FALSE)</f>
        <v>2147</v>
      </c>
      <c r="M68" t="str">
        <f>VLOOKUP(J68,total_visual_stym!$A$2:$D$129,3,FALSE)</f>
        <v>pics\\ZF_3.jpg</v>
      </c>
      <c r="N68">
        <f>VLOOKUP(J68,total_visual_stym!$A$1:$D$129,4,FALSE)</f>
        <v>215</v>
      </c>
      <c r="P68">
        <f>IF(G68="экспл",0,IF(G68="импл_",VLOOKUP(J68,quest_импл!$A$1:$J$129,7,FALSE),0))</f>
        <v>283</v>
      </c>
      <c r="Q68" t="str">
        <f>IF(G68="экспл",0,IF(G68="импл_",VLOOKUP(J68,quest_импл!$A$1:$J$129,8,FALSE),0))</f>
        <v>sound\\Tonkiy_li.wav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2058</v>
      </c>
      <c r="AD68" t="str">
        <f t="shared" ca="1" si="31"/>
        <v>pics\\Tomat_2.jpg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7"/>
        <v>pics\\Tomat_2.jpg</v>
      </c>
      <c r="AI68" t="s">
        <v>69</v>
      </c>
      <c r="AO68">
        <f t="shared" ca="1" si="32"/>
        <v>0.15634129081256698</v>
      </c>
      <c r="AP68" t="str">
        <f t="shared" ca="1" si="33"/>
        <v>pics\\Tomat_2.jpg</v>
      </c>
      <c r="AR68" t="str">
        <f t="shared" si="34"/>
        <v/>
      </c>
      <c r="AS68" t="str">
        <f t="shared" ca="1" si="35"/>
        <v>pics\\Tomat_2.jpg</v>
      </c>
      <c r="AT68">
        <f t="shared" ca="1" si="28"/>
        <v>0.9641168960751284</v>
      </c>
      <c r="AU68" t="s">
        <v>697</v>
      </c>
      <c r="AV68" t="str">
        <f t="shared" ca="1" si="29"/>
        <v>sound\\Noviy_plod.wav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_Тонкий_ли_</v>
      </c>
      <c r="BB68" t="str">
        <f t="shared" si="30"/>
        <v>_Тонкий_ли_XXXXX?</v>
      </c>
      <c r="BD68" cm="1">
        <f t="array" aca="1" ref="BD68" ca="1">INDEX(L68:L75,(RANK(AT4,$AT$2:$AT$9)))</f>
        <v>2151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VLOOKUP(B69,audio_list_stym!$A$3:$BP$18,51,FALSE)</f>
        <v>16</v>
      </c>
      <c r="F69" t="str">
        <f>VLOOKUP(E69,metki!$A$2:$B$9,2,FALSE)</f>
        <v>импл_новые_без_названия</v>
      </c>
      <c r="G69" t="str">
        <f t="shared" si="25"/>
        <v>импл_</v>
      </c>
      <c r="H69" t="str">
        <f>VLOOKUP(B69,audio_list_stym!$A$3:$AJ$18,19,FALSE)</f>
        <v>ZF</v>
      </c>
      <c r="I69" t="s">
        <v>691</v>
      </c>
      <c r="J69" t="str">
        <f t="shared" si="26"/>
        <v>ZF_4</v>
      </c>
      <c r="L69">
        <f>VLOOKUP(J69,total_visual_stym!$A$2:$D$129,2,FALSE)</f>
        <v>2148</v>
      </c>
      <c r="M69" t="str">
        <f>VLOOKUP(J69,total_visual_stym!$A$2:$D$129,3,FALSE)</f>
        <v>pics\\ZF_4.jpg</v>
      </c>
      <c r="N69">
        <f>VLOOKUP(J69,total_visual_stym!$A$1:$D$129,4,FALSE)</f>
        <v>215</v>
      </c>
      <c r="P69">
        <f>IF(G69="экспл",0,IF(G69="импл_",VLOOKUP(J69,quest_импл!$A$1:$J$129,7,FALSE),0))</f>
        <v>284</v>
      </c>
      <c r="Q69" t="str">
        <f>IF(G69="экспл",0,IF(G69="импл_",VLOOKUP(J69,quest_импл!$A$1:$J$129,8,FALSE),0))</f>
        <v>sound\\Celniy_li.wav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2059</v>
      </c>
      <c r="AD69" t="str">
        <f t="shared" ca="1" si="31"/>
        <v>pics\\Tomat_3.jpg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7"/>
        <v>pics\\Tomat_3.jpg</v>
      </c>
      <c r="AI69" t="s">
        <v>70</v>
      </c>
      <c r="AO69">
        <f t="shared" ca="1" si="32"/>
        <v>0.10603174634503243</v>
      </c>
      <c r="AP69" t="str">
        <f t="shared" ca="1" si="33"/>
        <v>pics\\Tomat_3.jpg</v>
      </c>
      <c r="AR69" t="str">
        <f t="shared" si="34"/>
        <v/>
      </c>
      <c r="AS69" t="str">
        <f t="shared" ca="1" si="35"/>
        <v>pics\\Tomat_3.jpg</v>
      </c>
      <c r="AT69">
        <f t="shared" ca="1" si="28"/>
        <v>0.80464496524762741</v>
      </c>
      <c r="AU69" t="s">
        <v>697</v>
      </c>
      <c r="AV69" t="str">
        <f t="shared" ca="1" si="29"/>
        <v>sound\\Noviy_plod.wav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_Цельный_ли_</v>
      </c>
      <c r="BB69" t="str">
        <f t="shared" si="30"/>
        <v>_Цельный_ли_XXXXX?</v>
      </c>
      <c r="BD69" cm="1">
        <f t="array" aca="1" ref="BD69" ca="1">INDEX(L69:L76,(RANK(AT5,$AT$2:$AT$9)))</f>
        <v>2149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VLOOKUP(B70,audio_list_stym!$A$3:$BP$18,51,FALSE)</f>
        <v>16</v>
      </c>
      <c r="F70" t="str">
        <f>VLOOKUP(E70,metki!$A$2:$B$9,2,FALSE)</f>
        <v>импл_новые_без_названия</v>
      </c>
      <c r="G70" t="str">
        <f t="shared" si="25"/>
        <v>импл_</v>
      </c>
      <c r="H70" t="str">
        <f>VLOOKUP(B70,audio_list_stym!$A$3:$AJ$18,19,FALSE)</f>
        <v>ZF</v>
      </c>
      <c r="I70" t="s">
        <v>692</v>
      </c>
      <c r="J70" t="str">
        <f t="shared" si="26"/>
        <v>ZF_5</v>
      </c>
      <c r="L70">
        <f>VLOOKUP(J70,total_visual_stym!$A$2:$D$129,2,FALSE)</f>
        <v>2149</v>
      </c>
      <c r="M70" t="str">
        <f>VLOOKUP(J70,total_visual_stym!$A$2:$D$129,3,FALSE)</f>
        <v>pics\\ZF_5.jpg</v>
      </c>
      <c r="N70">
        <f>VLOOKUP(J70,total_visual_stym!$A$1:$D$129,4,FALSE)</f>
        <v>215</v>
      </c>
      <c r="P70">
        <f>IF(G70="экспл",0,IF(G70="импл_",VLOOKUP(J70,quest_импл!$A$1:$J$129,7,FALSE),0))</f>
        <v>285</v>
      </c>
      <c r="Q70" t="str">
        <f>IF(G70="экспл",0,IF(G70="импл_",VLOOKUP(J70,quest_импл!$A$1:$J$129,8,FALSE),0))</f>
        <v>sound\\Shershaviy_li.wav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2013</v>
      </c>
      <c r="AD70" t="str">
        <f t="shared" ca="1" si="31"/>
        <v>pics\\Finik_5.jpg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7"/>
        <v>pics\\Finik_5.jpg</v>
      </c>
      <c r="AI70" t="s">
        <v>71</v>
      </c>
      <c r="AO70">
        <f t="shared" ca="1" si="32"/>
        <v>0.85171135940645371</v>
      </c>
      <c r="AP70" t="str">
        <f t="shared" ca="1" si="33"/>
        <v>pics\\Finik_5.jpg</v>
      </c>
      <c r="AR70" t="str">
        <f t="shared" si="34"/>
        <v/>
      </c>
      <c r="AS70" t="str">
        <f t="shared" ca="1" si="35"/>
        <v>pics\\Finik_5.jpg</v>
      </c>
      <c r="AT70">
        <f t="shared" ca="1" si="28"/>
        <v>0.92741041592514761</v>
      </c>
      <c r="AU70" t="s">
        <v>697</v>
      </c>
      <c r="AV70" t="str">
        <f t="shared" ca="1" si="29"/>
        <v>sound\\Noviy_plod.wav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_Шершавый_ли_</v>
      </c>
      <c r="BB70" t="str">
        <f t="shared" si="30"/>
        <v>_Шершавый_ли_XXXXX?</v>
      </c>
      <c r="BD70" cm="1">
        <f t="array" aca="1" ref="BD70" ca="1">INDEX(L70:L77,(RANK(AT6,$AT$2:$AT$9)))</f>
        <v>2066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VLOOKUP(B71,audio_list_stym!$A$3:$BP$18,51,FALSE)</f>
        <v>16</v>
      </c>
      <c r="F71" t="str">
        <f>VLOOKUP(E71,metki!$A$2:$B$9,2,FALSE)</f>
        <v>импл_новые_без_названия</v>
      </c>
      <c r="G71" t="str">
        <f t="shared" si="25"/>
        <v>импл_</v>
      </c>
      <c r="H71" t="str">
        <f>VLOOKUP(B71,audio_list_stym!$A$3:$AJ$18,19,FALSE)</f>
        <v>ZF</v>
      </c>
      <c r="I71" t="s">
        <v>693</v>
      </c>
      <c r="J71" t="str">
        <f t="shared" si="26"/>
        <v>ZF_6</v>
      </c>
      <c r="L71">
        <f>VLOOKUP(J71,total_visual_stym!$A$2:$D$129,2,FALSE)</f>
        <v>2150</v>
      </c>
      <c r="M71" t="str">
        <f>VLOOKUP(J71,total_visual_stym!$A$2:$D$129,3,FALSE)</f>
        <v>pics\\ZF_6.jpg</v>
      </c>
      <c r="N71">
        <f>VLOOKUP(J71,total_visual_stym!$A$1:$D$129,4,FALSE)</f>
        <v>215</v>
      </c>
      <c r="P71">
        <f>IF(G71="экспл",0,IF(G71="импл_",VLOOKUP(J71,quest_импл!$A$1:$J$129,7,FALSE),0))</f>
        <v>286</v>
      </c>
      <c r="Q71" t="str">
        <f>IF(G71="экспл",0,IF(G71="импл_",VLOOKUP(J71,quest_импл!$A$1:$J$129,8,FALSE),0))</f>
        <v>sound\\Zaostryen_li.wav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да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2027</v>
      </c>
      <c r="AD71" t="str">
        <f t="shared" ca="1" si="31"/>
        <v>pics\\Kokos_3.jpg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7"/>
        <v>pics\\Kokos_3.jpg</v>
      </c>
      <c r="AI71" t="s">
        <v>72</v>
      </c>
      <c r="AO71">
        <f t="shared" ca="1" si="32"/>
        <v>0.60162460890913172</v>
      </c>
      <c r="AP71" t="str">
        <f t="shared" ca="1" si="33"/>
        <v>pics\\Kokos_3.jpg</v>
      </c>
      <c r="AR71" t="str">
        <f t="shared" si="34"/>
        <v/>
      </c>
      <c r="AS71" t="str">
        <f t="shared" ca="1" si="35"/>
        <v>pics\\Kokos_3.jpg</v>
      </c>
      <c r="AT71">
        <f t="shared" ca="1" si="28"/>
        <v>0.68026677399893687</v>
      </c>
      <c r="AU71" t="s">
        <v>697</v>
      </c>
      <c r="AV71" t="str">
        <f t="shared" ca="1" si="29"/>
        <v>sound\\Noviy_plod.wav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_Заострен_ли_</v>
      </c>
      <c r="BB71" t="str">
        <f t="shared" si="30"/>
        <v>_Заострен_ли_XXXXX?</v>
      </c>
      <c r="BD71" cm="1">
        <f t="array" aca="1" ref="BD71" ca="1">INDEX(L71:L78,(RANK(AT7,$AT$2:$AT$9)))</f>
        <v>2065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VLOOKUP(B72,audio_list_stym!$A$3:$BP$18,51,FALSE)</f>
        <v>16</v>
      </c>
      <c r="F72" t="str">
        <f>VLOOKUP(E72,metki!$A$2:$B$9,2,FALSE)</f>
        <v>импл_новые_без_названия</v>
      </c>
      <c r="G72" t="str">
        <f t="shared" si="25"/>
        <v>импл_</v>
      </c>
      <c r="H72" t="str">
        <f>VLOOKUP(B72,audio_list_stym!$A$3:$AJ$18,19,FALSE)</f>
        <v>ZF</v>
      </c>
      <c r="I72" t="s">
        <v>694</v>
      </c>
      <c r="J72" t="str">
        <f t="shared" si="26"/>
        <v>ZF_7</v>
      </c>
      <c r="L72">
        <f>VLOOKUP(J72,total_visual_stym!$A$2:$D$129,2,FALSE)</f>
        <v>2151</v>
      </c>
      <c r="M72" t="str">
        <f>VLOOKUP(J72,total_visual_stym!$A$2:$D$129,3,FALSE)</f>
        <v>pics\\ZF_7.jpg</v>
      </c>
      <c r="N72">
        <f>VLOOKUP(J72,total_visual_stym!$A$1:$D$129,4,FALSE)</f>
        <v>215</v>
      </c>
      <c r="P72">
        <f>IF(G72="экспл",0,IF(G72="импл_",VLOOKUP(J72,quest_импл!$A$1:$J$129,7,FALSE),0))</f>
        <v>287</v>
      </c>
      <c r="Q72" t="str">
        <f>IF(G72="экспл",0,IF(G72="импл_",VLOOKUP(J72,quest_импл!$A$1:$J$129,8,FALSE),0))</f>
        <v>sound\\Rassipchatiy_li.wav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2048</v>
      </c>
      <c r="AD72" t="str">
        <f t="shared" ca="1" si="31"/>
        <v>pics\\Peper_8.jpg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7"/>
        <v>pics\\Peper_8.jpg</v>
      </c>
      <c r="AI72" t="s">
        <v>73</v>
      </c>
      <c r="AO72">
        <f t="shared" ca="1" si="32"/>
        <v>0.29426233582110206</v>
      </c>
      <c r="AP72" t="str">
        <f t="shared" ca="1" si="33"/>
        <v>pics\\Peper_8.jpg</v>
      </c>
      <c r="AR72" t="str">
        <f t="shared" si="34"/>
        <v/>
      </c>
      <c r="AS72" t="str">
        <f t="shared" ca="1" si="35"/>
        <v>pics\\Peper_8.jpg</v>
      </c>
      <c r="AT72">
        <f t="shared" ca="1" si="28"/>
        <v>0.13454313140969087</v>
      </c>
      <c r="AU72" t="s">
        <v>697</v>
      </c>
      <c r="AV72" t="str">
        <f t="shared" ca="1" si="29"/>
        <v>sound\\Redkiy_plod.wav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_Рассыпчатый_ли_</v>
      </c>
      <c r="BB72" t="str">
        <f t="shared" si="30"/>
        <v>_Рассыпчатый_ли_XXXXX?</v>
      </c>
      <c r="BD72" cm="1">
        <f t="array" aca="1" ref="BD72" ca="1">INDEX(L72:L79,(RANK(AT8,$AT$2:$AT$9)))</f>
        <v>2069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VLOOKUP(B73,audio_list_stym!$A$3:$BP$18,51,FALSE)</f>
        <v>16</v>
      </c>
      <c r="F73" t="str">
        <f>VLOOKUP(E73,metki!$A$2:$B$9,2,FALSE)</f>
        <v>импл_новые_без_названия</v>
      </c>
      <c r="G73" t="str">
        <f t="shared" si="25"/>
        <v>импл_</v>
      </c>
      <c r="H73" t="str">
        <f>VLOOKUP(B73,audio_list_stym!$A$3:$AJ$18,19,FALSE)</f>
        <v>ZF</v>
      </c>
      <c r="I73" t="s">
        <v>695</v>
      </c>
      <c r="J73" t="str">
        <f t="shared" si="26"/>
        <v>ZF_8</v>
      </c>
      <c r="L73">
        <f>VLOOKUP(J73,total_visual_stym!$A$2:$D$129,2,FALSE)</f>
        <v>2152</v>
      </c>
      <c r="M73" t="str">
        <f>VLOOKUP(J73,total_visual_stym!$A$2:$D$129,3,FALSE)</f>
        <v>pics\\ZF_8.jpg</v>
      </c>
      <c r="N73">
        <f>VLOOKUP(J73,total_visual_stym!$A$1:$D$129,4,FALSE)</f>
        <v>215</v>
      </c>
      <c r="P73">
        <f>IF(G73="экспл",0,IF(G73="импл_",VLOOKUP(J73,quest_импл!$A$1:$J$129,7,FALSE),0))</f>
        <v>288</v>
      </c>
      <c r="Q73" t="str">
        <f>IF(G73="экспл",0,IF(G73="импл_",VLOOKUP(J73,quest_импл!$A$1:$J$129,8,FALSE),0))</f>
        <v>sound\\Ochishen_li.wav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2010</v>
      </c>
      <c r="AD73" t="str">
        <f t="shared" ca="1" si="31"/>
        <v>pics\\Finik_2.jpg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7"/>
        <v>pics\\Finik_2.jpg</v>
      </c>
      <c r="AI73" t="s">
        <v>74</v>
      </c>
      <c r="AO73">
        <f t="shared" ca="1" si="32"/>
        <v>0.86401822921697113</v>
      </c>
      <c r="AP73" t="str">
        <f t="shared" ca="1" si="33"/>
        <v>pics\\Finik_2.jpg</v>
      </c>
      <c r="AR73" t="str">
        <f t="shared" si="34"/>
        <v/>
      </c>
      <c r="AS73" t="str">
        <f t="shared" ca="1" si="35"/>
        <v>pics\\Finik_2.jpg</v>
      </c>
      <c r="AT73">
        <f t="shared" ca="1" si="28"/>
        <v>0.96644183809660922</v>
      </c>
      <c r="AU73" t="s">
        <v>697</v>
      </c>
      <c r="AV73" t="str">
        <f t="shared" ca="1" si="29"/>
        <v>sound\\Noviy_plod.wav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_Очищен_ли_</v>
      </c>
      <c r="BB73" t="str">
        <f t="shared" si="30"/>
        <v>_Очищен_ли_XXXXX?</v>
      </c>
      <c r="BD73" cm="1">
        <f t="array" aca="1" ref="BD73" ca="1">INDEX(L73:L80,(RANK(AT9,$AT$2:$AT$9)))</f>
        <v>2066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VLOOKUP(B74,audio_list_stym!$A$3:$BP$18,51,FALSE)</f>
        <v>17</v>
      </c>
      <c r="F74" t="str">
        <f>VLOOKUP(E74,metki!$A$2:$B$9,2,FALSE)</f>
        <v>экспл_новые_без_названия</v>
      </c>
      <c r="G74" t="str">
        <f t="shared" si="25"/>
        <v>экспл</v>
      </c>
      <c r="H74" t="str">
        <f>VLOOKUP(B74,audio_list_stym!$A$3:$AJ$18,19,FALSE)</f>
        <v>Ackee</v>
      </c>
      <c r="I74" t="s">
        <v>688</v>
      </c>
      <c r="J74" t="str">
        <f t="shared" si="26"/>
        <v>Ackee_1</v>
      </c>
      <c r="L74">
        <f>VLOOKUP(J74,total_visual_stym!$A$2:$D$129,2,FALSE)</f>
        <v>2065</v>
      </c>
      <c r="M74" t="str">
        <f>VLOOKUP(J74,total_visual_stym!$A$2:$D$129,3,FALSE)</f>
        <v>pics\\Ackee_1.jpg</v>
      </c>
      <c r="N74">
        <f>VLOOKUP(J74,total_visual_stym!$A$1:$D$129,4,FALSE)</f>
        <v>208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97</v>
      </c>
      <c r="Z74" t="str">
        <f>IF(G74="экспл",VLOOKUP(J74,quest_экспл!$A$1:$N$129,12,FALSE),IF(G74="импл_",0,0))</f>
        <v>sound\\Sushenniy_li_on.wav</v>
      </c>
      <c r="AA74" t="str">
        <f>IF(G74="экспл",VLOOKUP(J74,quest_экспл!$A$1:$N$129,14,FALSE),IF(G74="импл_",0,0))</f>
        <v>нет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2178</v>
      </c>
      <c r="AD74" t="str">
        <f t="shared" ca="1" si="31"/>
        <v>pics\\dis34.jpg</v>
      </c>
      <c r="AE74" s="22" t="str">
        <f t="array" aca="1" ref="AE74" ca="1">IF(G74="экспл",INDEX(total_visual_stym!$C$146:$C$209,(RANK(total_visual_stym!E154,total_visual_stym!$E$146:$E$209))),0)</f>
        <v>pics\\dis34.jpg</v>
      </c>
      <c r="AF74" s="22" t="str">
        <f t="shared" si="27"/>
        <v/>
      </c>
      <c r="AI74" t="s">
        <v>76</v>
      </c>
      <c r="AO74">
        <f t="shared" ca="1" si="32"/>
        <v>0.45949549557211966</v>
      </c>
      <c r="AP74" t="str">
        <f t="shared" ca="1" si="33"/>
        <v>pics\\Limon_4.jpg</v>
      </c>
      <c r="AR74" t="str">
        <f>IF(AH74="sound\\Ogorod",AP2,"")</f>
        <v/>
      </c>
      <c r="AS74" t="str">
        <f>IF(G74="импл_",AP74,"")</f>
        <v/>
      </c>
      <c r="AT74">
        <f t="shared" ca="1" si="28"/>
        <v>0.15492744880082832</v>
      </c>
      <c r="AU74" t="s">
        <v>697</v>
      </c>
      <c r="AV74" t="str">
        <f t="shared" ca="1" si="29"/>
        <v>sound\\Redkiy_plod.wav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_Сушеный_ли_он?</v>
      </c>
      <c r="BA74" t="e">
        <f>VLOOKUP(Q74,audio_list_stym!$B$2:$BQ$299,68,FALSE)</f>
        <v>#N/A</v>
      </c>
      <c r="BB74" t="str">
        <f t="shared" si="30"/>
        <v>На_экране_XXXXX._Сушеный_ли_он?</v>
      </c>
      <c r="BC74">
        <f>A74</f>
        <v>1210</v>
      </c>
      <c r="BD74" cm="1">
        <f t="array" aca="1" ref="BD74" ca="1">INDEX($L$74:$L$81,(RANK(AT2,$AT$2:$AT$9)))</f>
        <v>2065</v>
      </c>
      <c r="BE74" cm="1">
        <f t="array" aca="1" ref="BE74" ca="1">INDEX(BD66:BD73,(RANK(AT3,$AT$2:$AT$9)))</f>
        <v>2066</v>
      </c>
      <c r="BF74" cm="1">
        <f t="array" aca="1" ref="BF74" ca="1">INDEX(BD82:BD105,(RANK(AT3,$AT$2:$AT$17)))</f>
        <v>2084</v>
      </c>
      <c r="BG74" cm="1">
        <f t="array" aca="1" ref="BG74" ca="1">INDEX(BD106:BD129,(RANK(AT3,$AT$2:$AT$9)))</f>
        <v>2115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VLOOKUP(B75,audio_list_stym!$A$3:$BP$18,51,FALSE)</f>
        <v>17</v>
      </c>
      <c r="F75" t="str">
        <f>VLOOKUP(E75,metki!$A$2:$B$9,2,FALSE)</f>
        <v>экспл_новые_без_названия</v>
      </c>
      <c r="G75" t="str">
        <f t="shared" si="25"/>
        <v>экспл</v>
      </c>
      <c r="H75" t="str">
        <f>VLOOKUP(B75,audio_list_stym!$A$3:$AJ$18,19,FALSE)</f>
        <v>Ackee</v>
      </c>
      <c r="I75" t="s">
        <v>689</v>
      </c>
      <c r="J75" t="str">
        <f t="shared" si="26"/>
        <v>Ackee_2</v>
      </c>
      <c r="L75">
        <f>VLOOKUP(J75,total_visual_stym!$A$2:$D$129,2,FALSE)</f>
        <v>2066</v>
      </c>
      <c r="M75" t="str">
        <f>VLOOKUP(J75,total_visual_stym!$A$2:$D$129,3,FALSE)</f>
        <v>pics\\Ackee_2.jpg</v>
      </c>
      <c r="N75">
        <f>VLOOKUP(J75,total_visual_stym!$A$1:$D$129,4,FALSE)</f>
        <v>208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98</v>
      </c>
      <c r="Z75" t="str">
        <f>IF(G75="экспл",VLOOKUP(J75,quest_экспл!$A$1:$N$129,12,FALSE),IF(G75="импл_",0,0))</f>
        <v>sound\\On_s_vetochkoy.wav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2175</v>
      </c>
      <c r="AD75" t="str">
        <f t="shared" ref="AD75:AD129" ca="1" si="36">IF(ISTEXT(AE75),AE75,IF(ISTEXT(AF75),AF75,""))</f>
        <v>pics\\dis5.jpg</v>
      </c>
      <c r="AE75" s="22" t="str">
        <f t="array" aca="1" ref="AE75" ca="1">IF(G75="экспл",INDEX(total_visual_stym!$C$146:$C$209,(RANK(total_visual_stym!E155,total_visual_stym!$E$146:$E$209))),0)</f>
        <v>pics\\dis5.jpg</v>
      </c>
      <c r="AF75" s="22" t="str">
        <f t="shared" ref="AF75:AF129" si="37">AS75</f>
        <v/>
      </c>
      <c r="AI75" t="s">
        <v>77</v>
      </c>
      <c r="AO75">
        <f t="shared" ca="1" si="32"/>
        <v>0.44097788146284633</v>
      </c>
      <c r="AP75" t="str">
        <f t="shared" ca="1" si="33"/>
        <v>pics\\Limon_8.jpg</v>
      </c>
      <c r="AR75" t="str">
        <f t="shared" ref="AR75:AR97" si="38">IF(AH75="sound\\Ogorod",AP3,"")</f>
        <v/>
      </c>
      <c r="AS75" t="str">
        <f t="shared" ref="AS75:AS129" si="39">IF(G75="импл_",AP75,"")</f>
        <v/>
      </c>
      <c r="AT75">
        <f t="shared" ca="1" si="28"/>
        <v>0.13657466332425017</v>
      </c>
      <c r="AU75" t="s">
        <v>697</v>
      </c>
      <c r="AV75" t="str">
        <f t="shared" ca="1" si="29"/>
        <v>sound\\Redkiy_plod.wav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_Он_с_веточкой?</v>
      </c>
      <c r="BA75" t="e">
        <f>VLOOKUP(Q75,audio_list_stym!$B$2:$BQ$299,68,FALSE)</f>
        <v>#N/A</v>
      </c>
      <c r="BB75" t="str">
        <f t="shared" si="30"/>
        <v>Посмотрите,_вот_XXXXX._Он_с_веточкой?</v>
      </c>
      <c r="BD75" cm="1">
        <f t="array" aca="1" ref="BD75" ca="1">INDEX($L$74:$L$81,(RANK(AT3,$AT$2:$AT$9)))</f>
        <v>2072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VLOOKUP(B76,audio_list_stym!$A$3:$BP$18,51,FALSE)</f>
        <v>17</v>
      </c>
      <c r="F76" t="str">
        <f>VLOOKUP(E76,metki!$A$2:$B$9,2,FALSE)</f>
        <v>экспл_новые_без_названия</v>
      </c>
      <c r="G76" t="str">
        <f t="shared" si="25"/>
        <v>экспл</v>
      </c>
      <c r="H76" t="str">
        <f>VLOOKUP(B76,audio_list_stym!$A$3:$AJ$18,19,FALSE)</f>
        <v>Ackee</v>
      </c>
      <c r="I76" t="s">
        <v>690</v>
      </c>
      <c r="J76" t="str">
        <f t="shared" si="26"/>
        <v>Ackee_3</v>
      </c>
      <c r="L76">
        <f>VLOOKUP(J76,total_visual_stym!$A$2:$D$129,2,FALSE)</f>
        <v>2067</v>
      </c>
      <c r="M76" t="str">
        <f>VLOOKUP(J76,total_visual_stym!$A$2:$D$129,3,FALSE)</f>
        <v>pics\\Ackee_3.jpg</v>
      </c>
      <c r="N76">
        <f>VLOOKUP(J76,total_visual_stym!$A$1:$D$129,4,FALSE)</f>
        <v>208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99</v>
      </c>
      <c r="Z76" t="str">
        <f>IF(G76="экспл",VLOOKUP(J76,quest_экспл!$A$1:$N$129,12,FALSE),IF(G76="импл_",0,0))</f>
        <v>sound\\On_rasskrit.wav</v>
      </c>
      <c r="AA76" t="str">
        <f>IF(G76="экспл",VLOOKUP(J76,quest_экспл!$A$1:$N$129,14,FALSE),IF(G76="импл_",0,0))</f>
        <v>да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2189</v>
      </c>
      <c r="AD76" t="str">
        <f t="shared" ca="1" si="36"/>
        <v>pics\\dis33.jpg</v>
      </c>
      <c r="AE76" s="22" t="str">
        <f t="array" aca="1" ref="AE76" ca="1">IF(G76="экспл",INDEX(total_visual_stym!$C$146:$C$209,(RANK(total_visual_stym!E156,total_visual_stym!$E$146:$E$209))),0)</f>
        <v>pics\\dis33.jpg</v>
      </c>
      <c r="AF76" s="22" t="str">
        <f t="shared" si="37"/>
        <v/>
      </c>
      <c r="AI76" t="s">
        <v>78</v>
      </c>
      <c r="AO76">
        <f t="shared" ca="1" si="32"/>
        <v>0.18492799003037874</v>
      </c>
      <c r="AP76" t="str">
        <f t="shared" ca="1" si="33"/>
        <v>pics\\Tomat_1.jpg</v>
      </c>
      <c r="AR76" t="str">
        <f t="shared" si="38"/>
        <v/>
      </c>
      <c r="AS76" t="str">
        <f t="shared" si="39"/>
        <v/>
      </c>
      <c r="AT76">
        <f t="shared" ca="1" si="28"/>
        <v>0.44060765957963999</v>
      </c>
      <c r="AU76" t="s">
        <v>697</v>
      </c>
      <c r="AV76" t="str">
        <f t="shared" ca="1" si="29"/>
        <v>sound\\Redkiy_plod.wav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_Он_раскрыт?</v>
      </c>
      <c r="BA76" t="e">
        <f>VLOOKUP(Q76,audio_list_stym!$B$2:$BQ$299,68,FALSE)</f>
        <v>#N/A</v>
      </c>
      <c r="BB76" t="str">
        <f t="shared" si="30"/>
        <v>Вот_XXXXX._Он_раскрыт?</v>
      </c>
      <c r="BD76" cm="1">
        <f t="array" aca="1" ref="BD76" ca="1">INDEX($L$74:$L$81,(RANK(AT4,$AT$2:$AT$9)))</f>
        <v>2069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VLOOKUP(B77,audio_list_stym!$A$3:$BP$18,51,FALSE)</f>
        <v>17</v>
      </c>
      <c r="F77" t="str">
        <f>VLOOKUP(E77,metki!$A$2:$B$9,2,FALSE)</f>
        <v>экспл_новые_без_названия</v>
      </c>
      <c r="G77" t="str">
        <f t="shared" si="25"/>
        <v>экспл</v>
      </c>
      <c r="H77" t="str">
        <f>VLOOKUP(B77,audio_list_stym!$A$3:$AJ$18,19,FALSE)</f>
        <v>Ackee</v>
      </c>
      <c r="I77" t="s">
        <v>691</v>
      </c>
      <c r="J77" t="str">
        <f t="shared" si="26"/>
        <v>Ackee_4</v>
      </c>
      <c r="L77">
        <f>VLOOKUP(J77,total_visual_stym!$A$2:$D$129,2,FALSE)</f>
        <v>2068</v>
      </c>
      <c r="M77" t="str">
        <f>VLOOKUP(J77,total_visual_stym!$A$2:$D$129,3,FALSE)</f>
        <v>pics\\Ackee_4.jpg</v>
      </c>
      <c r="N77">
        <f>VLOOKUP(J77,total_visual_stym!$A$1:$D$129,4,FALSE)</f>
        <v>208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100</v>
      </c>
      <c r="Z77" t="str">
        <f>IF(G77="экспл",VLOOKUP(J77,quest_экспл!$A$1:$N$129,12,FALSE),IF(G77="импл_",0,0))</f>
        <v>sound\\Pushistiy_li_on.wav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2221</v>
      </c>
      <c r="AD77" t="str">
        <f t="shared" ca="1" si="36"/>
        <v>pics\\dis28.jpg</v>
      </c>
      <c r="AE77" s="22" t="str">
        <f t="array" aca="1" ref="AE77" ca="1">IF(G77="экспл",INDEX(total_visual_stym!$C$146:$C$209,(RANK(total_visual_stym!E157,total_visual_stym!$E$146:$E$209))),0)</f>
        <v>pics\\dis28.jpg</v>
      </c>
      <c r="AF77" s="22" t="str">
        <f t="shared" si="37"/>
        <v/>
      </c>
      <c r="AI77" t="s">
        <v>79</v>
      </c>
      <c r="AO77">
        <f t="shared" ca="1" si="32"/>
        <v>0.88918774783661192</v>
      </c>
      <c r="AP77" t="str">
        <f t="shared" ca="1" si="33"/>
        <v>pics\\Banan_7.jpg</v>
      </c>
      <c r="AR77" t="str">
        <f t="shared" si="38"/>
        <v/>
      </c>
      <c r="AS77" t="str">
        <f t="shared" si="39"/>
        <v/>
      </c>
      <c r="AT77">
        <f t="shared" ca="1" si="28"/>
        <v>0.59505056900224496</v>
      </c>
      <c r="AU77" t="s">
        <v>697</v>
      </c>
      <c r="AV77" t="str">
        <f t="shared" ca="1" si="29"/>
        <v>sound\\Noviy_plod.wav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_Пушистый_ли_он?</v>
      </c>
      <c r="BA77" t="e">
        <f>VLOOKUP(Q77,audio_list_stym!$B$2:$BQ$299,68,FALSE)</f>
        <v>#N/A</v>
      </c>
      <c r="BB77" t="str">
        <f t="shared" si="30"/>
        <v>Это_XXXXX._Пушистый_ли_он?</v>
      </c>
      <c r="BD77" cm="1">
        <f t="array" aca="1" ref="BD77" ca="1">INDEX($L$74:$L$81,(RANK(AT5,$AT$2:$AT$9)))</f>
        <v>2066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VLOOKUP(B78,audio_list_stym!$A$3:$BP$18,51,FALSE)</f>
        <v>17</v>
      </c>
      <c r="F78" t="str">
        <f>VLOOKUP(E78,metki!$A$2:$B$9,2,FALSE)</f>
        <v>экспл_новые_без_названия</v>
      </c>
      <c r="G78" t="str">
        <f t="shared" si="25"/>
        <v>экспл</v>
      </c>
      <c r="H78" t="str">
        <f>VLOOKUP(B78,audio_list_stym!$A$3:$AJ$18,19,FALSE)</f>
        <v>Ackee</v>
      </c>
      <c r="I78" t="s">
        <v>692</v>
      </c>
      <c r="J78" t="str">
        <f t="shared" si="26"/>
        <v>Ackee_5</v>
      </c>
      <c r="L78">
        <f>VLOOKUP(J78,total_visual_stym!$A$2:$D$129,2,FALSE)</f>
        <v>2069</v>
      </c>
      <c r="M78" t="str">
        <f>VLOOKUP(J78,total_visual_stym!$A$2:$D$129,3,FALSE)</f>
        <v>pics\\Ackee_5.jpg</v>
      </c>
      <c r="N78">
        <f>VLOOKUP(J78,total_visual_stym!$A$1:$D$129,4,FALSE)</f>
        <v>208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101</v>
      </c>
      <c r="Z78" t="str">
        <f>IF(G78="экспл",VLOOKUP(J78,quest_экспл!$A$1:$N$129,12,FALSE),IF(G78="импл_",0,0))</f>
        <v>sound\\On_kvadratniy.wav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2176</v>
      </c>
      <c r="AD78" t="str">
        <f t="shared" ca="1" si="36"/>
        <v>pics\\dis21.jpg</v>
      </c>
      <c r="AE78" s="22" t="str">
        <f t="array" aca="1" ref="AE78" ca="1">IF(G78="экспл",INDEX(total_visual_stym!$C$146:$C$209,(RANK(total_visual_stym!E158,total_visual_stym!$E$146:$E$209))),0)</f>
        <v>pics\\dis21.jpg</v>
      </c>
      <c r="AF78" s="22" t="str">
        <f t="shared" si="37"/>
        <v/>
      </c>
      <c r="AI78" t="s">
        <v>80</v>
      </c>
      <c r="AO78">
        <f t="shared" ca="1" si="32"/>
        <v>0.86481431800260389</v>
      </c>
      <c r="AP78" t="str">
        <f t="shared" ca="1" si="33"/>
        <v>pics\\Finik_1.jpg</v>
      </c>
      <c r="AR78" t="str">
        <f t="shared" si="38"/>
        <v/>
      </c>
      <c r="AS78" t="str">
        <f t="shared" si="39"/>
        <v/>
      </c>
      <c r="AT78">
        <f t="shared" ca="1" si="28"/>
        <v>0.93895880215181327</v>
      </c>
      <c r="AU78" t="s">
        <v>697</v>
      </c>
      <c r="AV78" t="str">
        <f t="shared" ca="1" si="29"/>
        <v>sound\\Noviy_plod.wav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_Он_квадратный?</v>
      </c>
      <c r="BA78" t="e">
        <f>VLOOKUP(Q78,audio_list_stym!$B$2:$BQ$299,68,FALSE)</f>
        <v>#N/A</v>
      </c>
      <c r="BB78" t="str">
        <f t="shared" si="30"/>
        <v>На_картинке_XXXXX._Он_квадратный?</v>
      </c>
      <c r="BD78" cm="1">
        <f t="array" aca="1" ref="BD78" ca="1">INDEX($L$74:$L$81,(RANK(AT6,$AT$2:$AT$9)))</f>
        <v>2070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VLOOKUP(B79,audio_list_stym!$A$3:$BP$18,51,FALSE)</f>
        <v>17</v>
      </c>
      <c r="F79" t="str">
        <f>VLOOKUP(E79,metki!$A$2:$B$9,2,FALSE)</f>
        <v>экспл_новые_без_названия</v>
      </c>
      <c r="G79" t="str">
        <f t="shared" si="25"/>
        <v>экспл</v>
      </c>
      <c r="H79" t="str">
        <f>VLOOKUP(B79,audio_list_stym!$A$3:$AJ$18,19,FALSE)</f>
        <v>Ackee</v>
      </c>
      <c r="I79" t="s">
        <v>693</v>
      </c>
      <c r="J79" t="str">
        <f t="shared" si="26"/>
        <v>Ackee_6</v>
      </c>
      <c r="L79">
        <f>VLOOKUP(J79,total_visual_stym!$A$2:$D$129,2,FALSE)</f>
        <v>2070</v>
      </c>
      <c r="M79" t="str">
        <f>VLOOKUP(J79,total_visual_stym!$A$2:$D$129,3,FALSE)</f>
        <v>pics\\Ackee_6.jpg</v>
      </c>
      <c r="N79">
        <f>VLOOKUP(J79,total_visual_stym!$A$1:$D$129,4,FALSE)</f>
        <v>208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102</v>
      </c>
      <c r="Z79" t="str">
        <f>IF(G79="экспл",VLOOKUP(J79,quest_экспл!$A$1:$N$129,12,FALSE),IF(G79="импл_",0,0))</f>
        <v>sound\\Raznocvetniy_li_on.wav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2205</v>
      </c>
      <c r="AD79" t="str">
        <f t="shared" ca="1" si="36"/>
        <v>pics\\dis46.jpg</v>
      </c>
      <c r="AE79" s="22" t="str">
        <f t="array" aca="1" ref="AE79" ca="1">IF(G79="экспл",INDEX(total_visual_stym!$C$146:$C$209,(RANK(total_visual_stym!E159,total_visual_stym!$E$146:$E$209))),0)</f>
        <v>pics\\dis46.jpg</v>
      </c>
      <c r="AF79" s="22" t="str">
        <f t="shared" si="37"/>
        <v/>
      </c>
      <c r="AI79" t="s">
        <v>81</v>
      </c>
      <c r="AO79">
        <f t="shared" ca="1" si="32"/>
        <v>0.89965465500368291</v>
      </c>
      <c r="AP79" t="str">
        <f t="shared" ca="1" si="33"/>
        <v>pics\\Banan_6.jpg</v>
      </c>
      <c r="AR79" t="str">
        <f t="shared" si="38"/>
        <v/>
      </c>
      <c r="AS79" t="str">
        <f t="shared" si="39"/>
        <v/>
      </c>
      <c r="AT79">
        <f t="shared" ca="1" si="28"/>
        <v>0.75178744305604872</v>
      </c>
      <c r="AU79" t="s">
        <v>697</v>
      </c>
      <c r="AV79" t="str">
        <f t="shared" ca="1" si="29"/>
        <v>sound\\Noviy_plod.wav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_Разноцветный_ли_он?</v>
      </c>
      <c r="BA79" t="e">
        <f>VLOOKUP(Q79,audio_list_stym!$B$2:$BQ$299,68,FALSE)</f>
        <v>#N/A</v>
      </c>
      <c r="BB79" t="str">
        <f t="shared" si="30"/>
        <v>На_мониторе_XXXXX._Разноцветный_ли_он?</v>
      </c>
      <c r="BD79" cm="1">
        <f t="array" aca="1" ref="BD79" ca="1">INDEX($L$74:$L$81,(RANK(AT7,$AT$2:$AT$9)))</f>
        <v>2068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VLOOKUP(B80,audio_list_stym!$A$3:$BP$18,51,FALSE)</f>
        <v>17</v>
      </c>
      <c r="F80" t="str">
        <f>VLOOKUP(E80,metki!$A$2:$B$9,2,FALSE)</f>
        <v>экспл_новые_без_названия</v>
      </c>
      <c r="G80" t="str">
        <f t="shared" si="25"/>
        <v>экспл</v>
      </c>
      <c r="H80" t="str">
        <f>VLOOKUP(B80,audio_list_stym!$A$3:$AJ$18,19,FALSE)</f>
        <v>Ackee</v>
      </c>
      <c r="I80" t="s">
        <v>694</v>
      </c>
      <c r="J80" t="str">
        <f t="shared" si="26"/>
        <v>Ackee_7</v>
      </c>
      <c r="L80">
        <f>VLOOKUP(J80,total_visual_stym!$A$2:$D$129,2,FALSE)</f>
        <v>2071</v>
      </c>
      <c r="M80" t="str">
        <f>VLOOKUP(J80,total_visual_stym!$A$2:$D$129,3,FALSE)</f>
        <v>pics\\Ackee_7.jpg</v>
      </c>
      <c r="N80">
        <f>VLOOKUP(J80,total_visual_stym!$A$1:$D$129,4,FALSE)</f>
        <v>208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103</v>
      </c>
      <c r="Z80" t="str">
        <f>IF(G80="экспл",VLOOKUP(J80,quest_экспл!$A$1:$N$129,12,FALSE),IF(G80="импл_",0,0))</f>
        <v>sound\\Uvyadshiy_li_on.wav</v>
      </c>
      <c r="AA80" t="str">
        <f>IF(G80="экспл",VLOOKUP(J80,quest_экспл!$A$1:$N$129,14,FALSE),IF(G80="импл_",0,0))</f>
        <v>да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2190</v>
      </c>
      <c r="AD80" t="str">
        <f t="shared" ca="1" si="36"/>
        <v>pics\\dis27.jpg</v>
      </c>
      <c r="AE80" s="22" t="str">
        <f t="array" aca="1" ref="AE80" ca="1">IF(G80="экспл",INDEX(total_visual_stym!$C$146:$C$209,(RANK(total_visual_stym!E160,total_visual_stym!$E$146:$E$209))),0)</f>
        <v>pics\\dis27.jpg</v>
      </c>
      <c r="AF80" s="22" t="str">
        <f t="shared" si="37"/>
        <v/>
      </c>
      <c r="AI80" t="s">
        <v>82</v>
      </c>
      <c r="AO80">
        <f t="shared" ca="1" si="32"/>
        <v>0.41439423920947982</v>
      </c>
      <c r="AP80" t="str">
        <f t="shared" ca="1" si="33"/>
        <v>pics\\Peper_2.jpg</v>
      </c>
      <c r="AR80" t="str">
        <f t="shared" si="38"/>
        <v/>
      </c>
      <c r="AS80" t="str">
        <f t="shared" si="39"/>
        <v/>
      </c>
      <c r="AT80">
        <f t="shared" ca="1" si="28"/>
        <v>0.9079562536273611</v>
      </c>
      <c r="AU80" t="s">
        <v>697</v>
      </c>
      <c r="AV80" t="str">
        <f t="shared" ca="1" si="29"/>
        <v>sound\\Noviy_plod.wav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_Увядший_ли_он?</v>
      </c>
      <c r="BA80" t="e">
        <f>VLOOKUP(Q80,audio_list_stym!$B$2:$BQ$299,68,FALSE)</f>
        <v>#N/A</v>
      </c>
      <c r="BB80" t="str">
        <f t="shared" si="30"/>
        <v>Перед_Вами_XXXXX._Увядший_ли_он?</v>
      </c>
      <c r="BD80" cm="1">
        <f t="array" aca="1" ref="BD80" ca="1">INDEX($L$74:$L$81,(RANK(AT8,$AT$2:$AT$9)))</f>
        <v>2071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VLOOKUP(B81,audio_list_stym!$A$3:$BP$18,51,FALSE)</f>
        <v>17</v>
      </c>
      <c r="F81" t="str">
        <f>VLOOKUP(E81,metki!$A$2:$B$9,2,FALSE)</f>
        <v>экспл_новые_без_названия</v>
      </c>
      <c r="G81" t="str">
        <f t="shared" si="25"/>
        <v>экспл</v>
      </c>
      <c r="H81" t="str">
        <f>VLOOKUP(B81,audio_list_stym!$A$3:$AJ$18,19,FALSE)</f>
        <v>Ackee</v>
      </c>
      <c r="I81" t="s">
        <v>695</v>
      </c>
      <c r="J81" t="str">
        <f t="shared" si="26"/>
        <v>Ackee_8</v>
      </c>
      <c r="L81">
        <f>VLOOKUP(J81,total_visual_stym!$A$2:$D$129,2,FALSE)</f>
        <v>2072</v>
      </c>
      <c r="M81" t="str">
        <f>VLOOKUP(J81,total_visual_stym!$A$2:$D$129,3,FALSE)</f>
        <v>pics\\Ackee_8.jpg</v>
      </c>
      <c r="N81">
        <f>VLOOKUP(J81,total_visual_stym!$A$1:$D$129,4,FALSE)</f>
        <v>208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104</v>
      </c>
      <c r="Z81" t="str">
        <f>IF(G81="экспл",VLOOKUP(J81,quest_экспл!$A$1:$N$129,12,FALSE),IF(G81="импл_",0,0))</f>
        <v>sound\\On_sklizskiy.wav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2230</v>
      </c>
      <c r="AD81" t="str">
        <f t="shared" ca="1" si="36"/>
        <v>pics\\dis8.jpg</v>
      </c>
      <c r="AE81" s="22" t="str">
        <f t="array" aca="1" ref="AE81" ca="1">IF(G81="экспл",INDEX(total_visual_stym!$C$146:$C$209,(RANK(total_visual_stym!E161,total_visual_stym!$E$146:$E$209))),0)</f>
        <v>pics\\dis8.jpg</v>
      </c>
      <c r="AF81" s="22" t="str">
        <f t="shared" si="37"/>
        <v/>
      </c>
      <c r="AI81" t="s">
        <v>83</v>
      </c>
      <c r="AO81">
        <f t="shared" ca="1" si="32"/>
        <v>0.94487577019103808</v>
      </c>
      <c r="AP81" t="str">
        <f t="shared" ca="1" si="33"/>
        <v>pics\\Banan_4.jpg</v>
      </c>
      <c r="AR81" t="str">
        <f t="shared" si="38"/>
        <v/>
      </c>
      <c r="AS81" t="str">
        <f t="shared" si="39"/>
        <v/>
      </c>
      <c r="AT81">
        <f t="shared" ca="1" si="28"/>
        <v>0.22719489024816664</v>
      </c>
      <c r="AU81" t="s">
        <v>697</v>
      </c>
      <c r="AV81" t="str">
        <f t="shared" ca="1" si="29"/>
        <v>sound\\Redkiy_plod.wav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_Он_склизкий?</v>
      </c>
      <c r="BA81" t="e">
        <f>VLOOKUP(Q81,audio_list_stym!$B$2:$BQ$299,68,FALSE)</f>
        <v>#N/A</v>
      </c>
      <c r="BB81" t="str">
        <f t="shared" si="30"/>
        <v>Вы_видите_XXXXX._Он_склизкий?</v>
      </c>
      <c r="BD81" cm="1">
        <f t="array" aca="1" ref="BD81" ca="1">INDEX($L$74:$L$81,(RANK(AT9,$AT$2:$AT$9)))</f>
        <v>2067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VLOOKUP(B82,audio_list_stym!$A$3:$BP$18,51,FALSE)</f>
        <v>14</v>
      </c>
      <c r="F82" t="str">
        <f>VLOOKUP(E82,metki!$A$2:$B$9,2,FALSE)</f>
        <v>импл_новые_с_названием</v>
      </c>
      <c r="G82" t="str">
        <f t="shared" si="25"/>
        <v>импл_</v>
      </c>
      <c r="H82" t="str">
        <f>VLOOKUP(B82,audio_list_stym!$A$3:$AJ$18,19,FALSE)</f>
        <v>Ake</v>
      </c>
      <c r="I82" t="s">
        <v>688</v>
      </c>
      <c r="J82" t="str">
        <f t="shared" si="26"/>
        <v>Ake_1</v>
      </c>
      <c r="L82">
        <f>VLOOKUP(J82,total_visual_stym!$A$2:$D$129,2,FALSE)</f>
        <v>2073</v>
      </c>
      <c r="M82" t="str">
        <f>VLOOKUP(J82,total_visual_stym!$A$2:$D$129,3,FALSE)</f>
        <v>pics\\Ake_1.jpg</v>
      </c>
      <c r="N82">
        <f>VLOOKUP(J82,total_visual_stym!$A$1:$D$129,4,FALSE)</f>
        <v>209</v>
      </c>
      <c r="P82">
        <f>IF(G82="экспл",0,IF(G82="импл_",VLOOKUP(J82,quest_импл!$A$1:$J$129,7,FALSE),0))</f>
        <v>233</v>
      </c>
      <c r="Q82" t="str">
        <f>IF(G82="экспл",0,IF(G82="импл_",VLOOKUP(J82,quest_импл!$A$1:$J$129,8,FALSE),0))</f>
        <v>sound\\Imeet_li_myakot.wav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2064</v>
      </c>
      <c r="AD82" t="str">
        <f t="shared" ca="1" si="36"/>
        <v>pics\\Tomat_8.jpg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7"/>
        <v>pics\\Tomat_8.jpg</v>
      </c>
      <c r="AI82" t="s">
        <v>84</v>
      </c>
      <c r="AO82">
        <f t="shared" ca="1" si="32"/>
        <v>2.160797006514148E-2</v>
      </c>
      <c r="AP82" t="str">
        <f t="shared" ca="1" si="33"/>
        <v>pics\\Tomat_8.jpg</v>
      </c>
      <c r="AR82" t="str">
        <f t="shared" si="38"/>
        <v/>
      </c>
      <c r="AS82" t="str">
        <f t="shared" ca="1" si="39"/>
        <v>pics\\Tomat_8.jpg</v>
      </c>
      <c r="AT82">
        <f t="shared" ca="1" si="28"/>
        <v>0.91686587286712307</v>
      </c>
      <c r="AU82" t="s">
        <v>697</v>
      </c>
      <c r="AV82" t="str">
        <f t="shared" ca="1" si="29"/>
        <v>sound\\Noviy_plod.wav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_Имеет_ли_мякоть_</v>
      </c>
      <c r="BB82" t="str">
        <f t="shared" si="30"/>
        <v>_Имеет_ли_мякоть_ЛИРОХ?</v>
      </c>
      <c r="BC82">
        <f>A82</f>
        <v>1211</v>
      </c>
      <c r="BD82" cm="1">
        <f t="array" aca="1" ref="BD82" ca="1">INDEX($L$82:$L$89,(RANK(AT2,$AT$2:$AT$9)))</f>
        <v>2073</v>
      </c>
      <c r="BE82" cm="1">
        <f t="array" aca="1" ref="BE82" ca="1">INDEX(BD66:BD81,(RANK(AT4,$AT$2:$AT$17)))</f>
        <v>2072</v>
      </c>
      <c r="BF82" cm="1">
        <f t="array" aca="1" ref="BF82" ca="1">INDEX(BD90:BD105,(RANK(AT4,$AT$2:$AT$17)))</f>
        <v>2096</v>
      </c>
      <c r="BG82" cm="1">
        <f t="array" aca="1" ref="BG82" ca="1">INDEX(BD106:BD129,(RANK(AT4,$AT$2:$AT$9)))</f>
        <v>2118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VLOOKUP(B83,audio_list_stym!$A$3:$BP$18,51,FALSE)</f>
        <v>14</v>
      </c>
      <c r="F83" t="str">
        <f>VLOOKUP(E83,metki!$A$2:$B$9,2,FALSE)</f>
        <v>импл_новые_с_названием</v>
      </c>
      <c r="G83" t="str">
        <f t="shared" si="25"/>
        <v>импл_</v>
      </c>
      <c r="H83" t="str">
        <f>VLOOKUP(B83,audio_list_stym!$A$3:$AJ$18,19,FALSE)</f>
        <v>Ake</v>
      </c>
      <c r="I83" t="s">
        <v>689</v>
      </c>
      <c r="J83" t="str">
        <f t="shared" si="26"/>
        <v>Ake_2</v>
      </c>
      <c r="L83">
        <f>VLOOKUP(J83,total_visual_stym!$A$2:$D$129,2,FALSE)</f>
        <v>2074</v>
      </c>
      <c r="M83" t="str">
        <f>VLOOKUP(J83,total_visual_stym!$A$2:$D$129,3,FALSE)</f>
        <v>pics\\Ake_2.jpg</v>
      </c>
      <c r="N83">
        <f>VLOOKUP(J83,total_visual_stym!$A$1:$D$129,4,FALSE)</f>
        <v>209</v>
      </c>
      <c r="P83">
        <f>IF(G83="экспл",0,IF(G83="импл_",VLOOKUP(J83,quest_импл!$A$1:$J$129,7,FALSE),0))</f>
        <v>234</v>
      </c>
      <c r="Q83" t="str">
        <f>IF(G83="экспл",0,IF(G83="импл_",VLOOKUP(J83,quest_импл!$A$1:$J$129,8,FALSE),0))</f>
        <v>sound\\Prodolgovatiy_li.wav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2017</v>
      </c>
      <c r="AD83" t="str">
        <f t="shared" ca="1" si="36"/>
        <v>pics\\Goroh_1.jpg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7"/>
        <v>pics\\Goroh_1.jpg</v>
      </c>
      <c r="AI83" t="s">
        <v>85</v>
      </c>
      <c r="AO83">
        <f t="shared" ca="1" si="32"/>
        <v>0.72994739415099752</v>
      </c>
      <c r="AP83" t="str">
        <f t="shared" ca="1" si="33"/>
        <v>pics\\Goroh_1.jpg</v>
      </c>
      <c r="AR83" t="str">
        <f t="shared" si="38"/>
        <v/>
      </c>
      <c r="AS83" t="str">
        <f t="shared" ca="1" si="39"/>
        <v>pics\\Goroh_1.jpg</v>
      </c>
      <c r="AT83">
        <f t="shared" ca="1" si="28"/>
        <v>0.95534479523631843</v>
      </c>
      <c r="AU83" t="s">
        <v>697</v>
      </c>
      <c r="AV83" t="str">
        <f t="shared" ca="1" si="29"/>
        <v>sound\\Noviy_plod.wav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_Продолговатый_ли_</v>
      </c>
      <c r="BB83" t="str">
        <f t="shared" si="30"/>
        <v>_Продолговатый_ли_ЛИРОХ?</v>
      </c>
      <c r="BD83" cm="1">
        <f t="array" aca="1" ref="BD83" ca="1">INDEX($L$82:$L$89,(RANK(AT3,$AT$2:$AT$9)))</f>
        <v>2080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VLOOKUP(B84,audio_list_stym!$A$3:$BP$18,51,FALSE)</f>
        <v>14</v>
      </c>
      <c r="F84" t="str">
        <f>VLOOKUP(E84,metki!$A$2:$B$9,2,FALSE)</f>
        <v>импл_новые_с_названием</v>
      </c>
      <c r="G84" t="str">
        <f t="shared" si="25"/>
        <v>импл_</v>
      </c>
      <c r="H84" t="str">
        <f>VLOOKUP(B84,audio_list_stym!$A$3:$AJ$18,19,FALSE)</f>
        <v>Ake</v>
      </c>
      <c r="I84" t="s">
        <v>690</v>
      </c>
      <c r="J84" t="str">
        <f t="shared" si="26"/>
        <v>Ake_3</v>
      </c>
      <c r="L84">
        <f>VLOOKUP(J84,total_visual_stym!$A$2:$D$129,2,FALSE)</f>
        <v>2075</v>
      </c>
      <c r="M84" t="str">
        <f>VLOOKUP(J84,total_visual_stym!$A$2:$D$129,3,FALSE)</f>
        <v>pics\\Ake_3.jpg</v>
      </c>
      <c r="N84">
        <f>VLOOKUP(J84,total_visual_stym!$A$1:$D$129,4,FALSE)</f>
        <v>209</v>
      </c>
      <c r="P84">
        <f>IF(G84="экспл",0,IF(G84="импл_",VLOOKUP(J84,quest_импл!$A$1:$J$129,7,FALSE),0))</f>
        <v>235</v>
      </c>
      <c r="Q84" t="str">
        <f>IF(G84="экспл",0,IF(G84="импл_",VLOOKUP(J84,quest_импл!$A$1:$J$129,8,FALSE),0))</f>
        <v>sound\\Pyatnistyi_li.wav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2022</v>
      </c>
      <c r="AD84" t="str">
        <f t="shared" ca="1" si="36"/>
        <v>pics\\Goroh_6.jpg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7"/>
        <v>pics\\Goroh_6.jpg</v>
      </c>
      <c r="AI84" t="s">
        <v>94</v>
      </c>
      <c r="AO84">
        <f t="shared" ca="1" si="32"/>
        <v>0.67226454361967114</v>
      </c>
      <c r="AP84" t="str">
        <f t="shared" ca="1" si="33"/>
        <v>pics\\Goroh_6.jpg</v>
      </c>
      <c r="AR84" t="str">
        <f t="shared" si="38"/>
        <v/>
      </c>
      <c r="AS84" t="str">
        <f t="shared" ca="1" si="39"/>
        <v>pics\\Goroh_6.jpg</v>
      </c>
      <c r="AT84">
        <f t="shared" ca="1" si="28"/>
        <v>0.81023846951127376</v>
      </c>
      <c r="AU84" t="s">
        <v>697</v>
      </c>
      <c r="AV84" t="str">
        <f t="shared" ca="1" si="29"/>
        <v>sound\\Noviy_plod.wav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_Пятнистый_ли_</v>
      </c>
      <c r="BB84" t="str">
        <f t="shared" si="30"/>
        <v>_Пятнистый_ли_ЛИРОХ?</v>
      </c>
      <c r="BD84" cm="1">
        <f t="array" aca="1" ref="BD84" ca="1">INDEX($L$82:$L$89,(RANK(AT4,$AT$2:$AT$9)))</f>
        <v>2077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VLOOKUP(B85,audio_list_stym!$A$3:$BP$18,51,FALSE)</f>
        <v>14</v>
      </c>
      <c r="F85" t="str">
        <f>VLOOKUP(E85,metki!$A$2:$B$9,2,FALSE)</f>
        <v>импл_новые_с_названием</v>
      </c>
      <c r="G85" t="str">
        <f t="shared" si="25"/>
        <v>импл_</v>
      </c>
      <c r="H85" t="str">
        <f>VLOOKUP(B85,audio_list_stym!$A$3:$AJ$18,19,FALSE)</f>
        <v>Ake</v>
      </c>
      <c r="I85" t="s">
        <v>691</v>
      </c>
      <c r="J85" t="str">
        <f t="shared" si="26"/>
        <v>Ake_4</v>
      </c>
      <c r="L85">
        <f>VLOOKUP(J85,total_visual_stym!$A$2:$D$129,2,FALSE)</f>
        <v>2076</v>
      </c>
      <c r="M85" t="str">
        <f>VLOOKUP(J85,total_visual_stym!$A$2:$D$129,3,FALSE)</f>
        <v>pics\\Ake_4.jpg</v>
      </c>
      <c r="N85">
        <f>VLOOKUP(J85,total_visual_stym!$A$1:$D$129,4,FALSE)</f>
        <v>209</v>
      </c>
      <c r="P85">
        <f>IF(G85="экспл",0,IF(G85="импл_",VLOOKUP(J85,quest_импл!$A$1:$J$129,7,FALSE),0))</f>
        <v>236</v>
      </c>
      <c r="Q85" t="str">
        <f>IF(G85="экспл",0,IF(G85="импл_",VLOOKUP(J85,quest_импл!$A$1:$J$129,8,FALSE),0))</f>
        <v>sound\\S_kochuroy_li.wav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2052</v>
      </c>
      <c r="AD85" t="str">
        <f t="shared" ca="1" si="36"/>
        <v>pics\\Redis_4.jpg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7"/>
        <v>pics\\Redis_4.jpg</v>
      </c>
      <c r="AI85" t="s">
        <v>95</v>
      </c>
      <c r="AO85">
        <f t="shared" ca="1" si="32"/>
        <v>0.24039465735531551</v>
      </c>
      <c r="AP85" t="str">
        <f t="shared" ca="1" si="33"/>
        <v>pics\\Redis_4.jpg</v>
      </c>
      <c r="AR85" t="str">
        <f t="shared" si="38"/>
        <v/>
      </c>
      <c r="AS85" t="str">
        <f t="shared" ca="1" si="39"/>
        <v>pics\\Redis_4.jpg</v>
      </c>
      <c r="AT85">
        <f t="shared" ca="1" si="28"/>
        <v>0.11824378058732399</v>
      </c>
      <c r="AU85" t="s">
        <v>697</v>
      </c>
      <c r="AV85" t="str">
        <f t="shared" ca="1" si="29"/>
        <v>sound\\Redkiy_plod.wav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_С_косточкой_ли_</v>
      </c>
      <c r="BB85" t="str">
        <f t="shared" si="30"/>
        <v>_С_косточкой_ли_ЛИРОХ?</v>
      </c>
      <c r="BD85" cm="1">
        <f t="array" aca="1" ref="BD85" ca="1">INDEX($L$82:$L$89,(RANK(AT5,$AT$2:$AT$9)))</f>
        <v>2074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VLOOKUP(B86,audio_list_stym!$A$3:$BP$18,51,FALSE)</f>
        <v>14</v>
      </c>
      <c r="F86" t="str">
        <f>VLOOKUP(E86,metki!$A$2:$B$9,2,FALSE)</f>
        <v>импл_новые_с_названием</v>
      </c>
      <c r="G86" t="str">
        <f t="shared" si="25"/>
        <v>импл_</v>
      </c>
      <c r="H86" t="str">
        <f>VLOOKUP(B86,audio_list_stym!$A$3:$AJ$18,19,FALSE)</f>
        <v>Ake</v>
      </c>
      <c r="I86" t="s">
        <v>692</v>
      </c>
      <c r="J86" t="str">
        <f t="shared" si="26"/>
        <v>Ake_5</v>
      </c>
      <c r="L86">
        <f>VLOOKUP(J86,total_visual_stym!$A$2:$D$129,2,FALSE)</f>
        <v>2077</v>
      </c>
      <c r="M86" t="str">
        <f>VLOOKUP(J86,total_visual_stym!$A$2:$D$129,3,FALSE)</f>
        <v>pics\\Ake_5.jpg</v>
      </c>
      <c r="N86">
        <f>VLOOKUP(J86,total_visual_stym!$A$1:$D$129,4,FALSE)</f>
        <v>209</v>
      </c>
      <c r="P86">
        <f>IF(G86="экспл",0,IF(G86="импл_",VLOOKUP(J86,quest_импл!$A$1:$J$129,7,FALSE),0))</f>
        <v>237</v>
      </c>
      <c r="Q86" t="str">
        <f>IF(G86="экспл",0,IF(G86="импл_",VLOOKUP(J86,quest_импл!$A$1:$J$129,8,FALSE),0))</f>
        <v>sound\\Fioletoviy_li.wav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2034</v>
      </c>
      <c r="AD86" t="str">
        <f t="shared" ca="1" si="36"/>
        <v>pics\\Limon_2.jpg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7"/>
        <v>pics\\Limon_2.jpg</v>
      </c>
      <c r="AI86" t="s">
        <v>96</v>
      </c>
      <c r="AO86">
        <f t="shared" ca="1" si="32"/>
        <v>0.48776866751896508</v>
      </c>
      <c r="AP86" t="str">
        <f t="shared" ca="1" si="33"/>
        <v>pics\\Limon_2.jpg</v>
      </c>
      <c r="AR86" t="str">
        <f t="shared" si="38"/>
        <v/>
      </c>
      <c r="AS86" t="str">
        <f t="shared" ca="1" si="39"/>
        <v>pics\\Limon_2.jpg</v>
      </c>
      <c r="AT86">
        <f t="shared" ca="1" si="28"/>
        <v>0.32827296930841954</v>
      </c>
      <c r="AU86" t="s">
        <v>697</v>
      </c>
      <c r="AV86" t="str">
        <f t="shared" ca="1" si="29"/>
        <v>sound\\Redkiy_plod.wav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_Синий_ли_</v>
      </c>
      <c r="BB86" t="str">
        <f t="shared" si="30"/>
        <v>_Синий_ли_ЛИРОХ?</v>
      </c>
      <c r="BD86" cm="1">
        <f t="array" aca="1" ref="BD86" ca="1">INDEX($L$82:$L$89,(RANK(AT6,$AT$2:$AT$9)))</f>
        <v>2078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VLOOKUP(B87,audio_list_stym!$A$3:$BP$18,51,FALSE)</f>
        <v>14</v>
      </c>
      <c r="F87" t="str">
        <f>VLOOKUP(E87,metki!$A$2:$B$9,2,FALSE)</f>
        <v>импл_новые_с_названием</v>
      </c>
      <c r="G87" t="str">
        <f t="shared" si="25"/>
        <v>импл_</v>
      </c>
      <c r="H87" t="str">
        <f>VLOOKUP(B87,audio_list_stym!$A$3:$AJ$18,19,FALSE)</f>
        <v>Ake</v>
      </c>
      <c r="I87" t="s">
        <v>693</v>
      </c>
      <c r="J87" t="str">
        <f t="shared" si="26"/>
        <v>Ake_6</v>
      </c>
      <c r="L87">
        <f>VLOOKUP(J87,total_visual_stym!$A$2:$D$129,2,FALSE)</f>
        <v>2078</v>
      </c>
      <c r="M87" t="str">
        <f>VLOOKUP(J87,total_visual_stym!$A$2:$D$129,3,FALSE)</f>
        <v>pics\\Ake_6.jpg</v>
      </c>
      <c r="N87">
        <f>VLOOKUP(J87,total_visual_stym!$A$1:$D$129,4,FALSE)</f>
        <v>209</v>
      </c>
      <c r="P87">
        <f>IF(G87="экспл",0,IF(G87="импл_",VLOOKUP(J87,quest_импл!$A$1:$J$129,7,FALSE),0))</f>
        <v>238</v>
      </c>
      <c r="Q87" t="str">
        <f>IF(G87="экспл",0,IF(G87="импл_",VLOOKUP(J87,quest_импл!$A$1:$J$129,8,FALSE),0))</f>
        <v>sound\\S_dolkami_li.wav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2023</v>
      </c>
      <c r="AD87" t="str">
        <f t="shared" ca="1" si="36"/>
        <v>pics\\Goroh_7.jpg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7"/>
        <v>pics\\Goroh_7.jpg</v>
      </c>
      <c r="AI87" t="s">
        <v>97</v>
      </c>
      <c r="AO87">
        <f t="shared" ca="1" si="32"/>
        <v>0.66463408975184302</v>
      </c>
      <c r="AP87" t="str">
        <f t="shared" ca="1" si="33"/>
        <v>pics\\Goroh_7.jpg</v>
      </c>
      <c r="AR87" t="str">
        <f t="shared" si="38"/>
        <v/>
      </c>
      <c r="AS87" t="str">
        <f t="shared" ca="1" si="39"/>
        <v>pics\\Goroh_7.jpg</v>
      </c>
      <c r="AT87">
        <f t="shared" ca="1" si="28"/>
        <v>0.43739094457957883</v>
      </c>
      <c r="AU87" t="s">
        <v>697</v>
      </c>
      <c r="AV87" t="str">
        <f t="shared" ca="1" si="29"/>
        <v>sound\\Redkiy_plod.wav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_С_дольками_ли_</v>
      </c>
      <c r="BB87" t="str">
        <f t="shared" si="30"/>
        <v>_С_дольками_ли_ЛИРОХ?</v>
      </c>
      <c r="BD87" cm="1">
        <f t="array" aca="1" ref="BD87" ca="1">INDEX($L$82:$L$89,(RANK(AT7,$AT$2:$AT$9)))</f>
        <v>2076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VLOOKUP(B88,audio_list_stym!$A$3:$BP$18,51,FALSE)</f>
        <v>14</v>
      </c>
      <c r="F88" t="str">
        <f>VLOOKUP(E88,metki!$A$2:$B$9,2,FALSE)</f>
        <v>импл_новые_с_названием</v>
      </c>
      <c r="G88" t="str">
        <f t="shared" si="25"/>
        <v>импл_</v>
      </c>
      <c r="H88" t="str">
        <f>VLOOKUP(B88,audio_list_stym!$A$3:$AJ$18,19,FALSE)</f>
        <v>Ake</v>
      </c>
      <c r="I88" t="s">
        <v>694</v>
      </c>
      <c r="J88" t="str">
        <f t="shared" si="26"/>
        <v>Ake_7</v>
      </c>
      <c r="L88">
        <f>VLOOKUP(J88,total_visual_stym!$A$2:$D$129,2,FALSE)</f>
        <v>2079</v>
      </c>
      <c r="M88" t="str">
        <f>VLOOKUP(J88,total_visual_stym!$A$2:$D$129,3,FALSE)</f>
        <v>pics\\Ake_7.jpg</v>
      </c>
      <c r="N88">
        <f>VLOOKUP(J88,total_visual_stym!$A$1:$D$129,4,FALSE)</f>
        <v>209</v>
      </c>
      <c r="P88">
        <f>IF(G88="экспл",0,IF(G88="импл_",VLOOKUP(J88,quest_импл!$A$1:$J$129,7,FALSE),0))</f>
        <v>239</v>
      </c>
      <c r="Q88" t="str">
        <f>IF(G88="экспл",0,IF(G88="импл_",VLOOKUP(J88,quest_импл!$A$1:$J$129,8,FALSE),0))</f>
        <v>sound\\Visushenniy_li.wav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2044</v>
      </c>
      <c r="AD88" t="str">
        <f t="shared" ca="1" si="36"/>
        <v>pics\\Peper_4.jpg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7"/>
        <v>pics\\Peper_4.jpg</v>
      </c>
      <c r="AI88" t="s">
        <v>98</v>
      </c>
      <c r="AO88">
        <f t="shared" ca="1" si="32"/>
        <v>0.37652207738116505</v>
      </c>
      <c r="AP88" t="str">
        <f t="shared" ca="1" si="33"/>
        <v>pics\\Peper_4.jpg</v>
      </c>
      <c r="AR88" t="str">
        <f t="shared" si="38"/>
        <v/>
      </c>
      <c r="AS88" t="str">
        <f t="shared" ca="1" si="39"/>
        <v>pics\\Peper_4.jpg</v>
      </c>
      <c r="AT88">
        <f t="shared" ca="1" si="28"/>
        <v>0.39085086562206384</v>
      </c>
      <c r="AU88" t="s">
        <v>697</v>
      </c>
      <c r="AV88" t="str">
        <f t="shared" ca="1" si="29"/>
        <v>sound\\Redkiy_plod.wav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_Высушенный_ли_</v>
      </c>
      <c r="BB88" t="str">
        <f t="shared" si="30"/>
        <v>_Высушенный_ли_ЛИРОХ?</v>
      </c>
      <c r="BD88" cm="1">
        <f t="array" aca="1" ref="BD88" ca="1">INDEX($L$82:$L$89,(RANK(AT8,$AT$2:$AT$9)))</f>
        <v>2079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VLOOKUP(B89,audio_list_stym!$A$3:$BP$18,51,FALSE)</f>
        <v>14</v>
      </c>
      <c r="F89" t="str">
        <f>VLOOKUP(E89,metki!$A$2:$B$9,2,FALSE)</f>
        <v>импл_новые_с_названием</v>
      </c>
      <c r="G89" t="str">
        <f t="shared" si="25"/>
        <v>импл_</v>
      </c>
      <c r="H89" t="str">
        <f>VLOOKUP(B89,audio_list_stym!$A$3:$AJ$18,19,FALSE)</f>
        <v>Ake</v>
      </c>
      <c r="I89" t="s">
        <v>695</v>
      </c>
      <c r="J89" t="str">
        <f t="shared" si="26"/>
        <v>Ake_8</v>
      </c>
      <c r="L89">
        <f>VLOOKUP(J89,total_visual_stym!$A$2:$D$129,2,FALSE)</f>
        <v>2080</v>
      </c>
      <c r="M89" t="str">
        <f>VLOOKUP(J89,total_visual_stym!$A$2:$D$129,3,FALSE)</f>
        <v>pics\\Ake_8.jpg</v>
      </c>
      <c r="N89">
        <f>VLOOKUP(J89,total_visual_stym!$A$1:$D$129,4,FALSE)</f>
        <v>209</v>
      </c>
      <c r="P89">
        <f>IF(G89="экспл",0,IF(G89="импл_",VLOOKUP(J89,quest_импл!$A$1:$J$129,7,FALSE),0))</f>
        <v>240</v>
      </c>
      <c r="Q89" t="str">
        <f>IF(G89="экспл",0,IF(G89="импл_",VLOOKUP(J89,quest_импл!$A$1:$J$129,8,FALSE),0))</f>
        <v>sound\\Myatiy_li.wav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2050</v>
      </c>
      <c r="AD89" t="str">
        <f t="shared" ca="1" si="36"/>
        <v>pics\\Redis_2.jpg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7"/>
        <v>pics\\Redis_2.jpg</v>
      </c>
      <c r="AI89" t="s">
        <v>99</v>
      </c>
      <c r="AO89">
        <f t="shared" ca="1" si="32"/>
        <v>0.28055093415983978</v>
      </c>
      <c r="AP89" t="str">
        <f t="shared" ca="1" si="33"/>
        <v>pics\\Redis_2.jpg</v>
      </c>
      <c r="AR89" t="str">
        <f t="shared" si="38"/>
        <v/>
      </c>
      <c r="AS89" t="str">
        <f t="shared" ca="1" si="39"/>
        <v>pics\\Redis_2.jpg</v>
      </c>
      <c r="AT89">
        <f t="shared" ca="1" si="28"/>
        <v>0.46443131889463041</v>
      </c>
      <c r="AU89" t="s">
        <v>697</v>
      </c>
      <c r="AV89" t="str">
        <f t="shared" ca="1" si="29"/>
        <v>sound\\Redkiy_plod.wav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_Мятый_ли_</v>
      </c>
      <c r="BB89" t="str">
        <f t="shared" si="30"/>
        <v>_Мятый_ли_ЛИРОХ?</v>
      </c>
      <c r="BD89" cm="1">
        <f t="array" aca="1" ref="BD89" ca="1">INDEX($L$82:$L$89,(RANK(AT9,$AT$2:$AT$9)))</f>
        <v>2075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VLOOKUP(B90,audio_list_stym!$A$3:$BP$18,51,FALSE)</f>
        <v>15</v>
      </c>
      <c r="F90" t="str">
        <f>VLOOKUP(E90,metki!$A$2:$B$9,2,FALSE)</f>
        <v>экспл_новые_с_названием</v>
      </c>
      <c r="G90" t="str">
        <f t="shared" si="25"/>
        <v>экспл</v>
      </c>
      <c r="H90" t="str">
        <f>VLOOKUP(B90,audio_list_stym!$A$3:$AJ$18,19,FALSE)</f>
        <v>Finger</v>
      </c>
      <c r="I90" t="s">
        <v>688</v>
      </c>
      <c r="J90" t="str">
        <f t="shared" si="26"/>
        <v>Finger_1</v>
      </c>
      <c r="L90">
        <f>VLOOKUP(J90,total_visual_stym!$A$2:$D$129,2,FALSE)</f>
        <v>2081</v>
      </c>
      <c r="M90" t="str">
        <f>VLOOKUP(J90,total_visual_stym!$A$2:$D$129,3,FALSE)</f>
        <v>pics\\Finger_1.jpg</v>
      </c>
      <c r="N90">
        <f>VLOOKUP(J90,total_visual_stym!$A$1:$D$129,4,FALSE)</f>
        <v>210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113</v>
      </c>
      <c r="Z90" t="str">
        <f>IF(G90="экспл",VLOOKUP(J90,quest_экспл!$A$1:$N$129,12,FALSE),IF(G90="импл_",0,0))</f>
        <v>sound\\On_vizhatiy.wav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2210</v>
      </c>
      <c r="AD90" t="str">
        <f t="shared" ca="1" si="36"/>
        <v>pics\\dis48.jpg</v>
      </c>
      <c r="AE90" s="22" t="str">
        <f t="array" aca="1" ref="AE90" ca="1">IF(G90="экспл",INDEX(total_visual_stym!$C$146:$C$209,(RANK(total_visual_stym!E170,total_visual_stym!$E$146:$E$209))),0)</f>
        <v>pics\\dis48.jpg</v>
      </c>
      <c r="AF90" s="22" t="str">
        <f t="shared" si="37"/>
        <v/>
      </c>
      <c r="AI90" t="s">
        <v>100</v>
      </c>
      <c r="AO90">
        <f t="shared" ca="1" si="32"/>
        <v>0.65724113889927982</v>
      </c>
      <c r="AP90" t="str">
        <f t="shared" ca="1" si="33"/>
        <v>pics\\Goroh_8.jpg</v>
      </c>
      <c r="AR90" t="str">
        <f t="shared" si="38"/>
        <v/>
      </c>
      <c r="AS90" t="str">
        <f t="shared" si="39"/>
        <v/>
      </c>
      <c r="AT90">
        <f t="shared" ca="1" si="28"/>
        <v>0.44417963085730616</v>
      </c>
      <c r="AU90" t="s">
        <v>697</v>
      </c>
      <c r="AV90" t="str">
        <f t="shared" ca="1" si="29"/>
        <v>sound\\Redkiy_plod.wav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_Он_выжатый?</v>
      </c>
      <c r="BA90" t="e">
        <f>VLOOKUP(Q90,audio_list_stym!$B$2:$BQ$299,68,FALSE)</f>
        <v>#N/A</v>
      </c>
      <c r="BB90" t="str">
        <f t="shared" si="30"/>
        <v>На_экране_ФИМОН._Он_выжатый?</v>
      </c>
      <c r="BC90">
        <f>A90</f>
        <v>1212</v>
      </c>
      <c r="BD90" cm="1">
        <f t="array" aca="1" ref="BD90" ca="1">INDEX($L$90:$L$97,(RANK(AT2,$AT$2:$AT$9)))</f>
        <v>2081</v>
      </c>
      <c r="BE90" cm="1">
        <f t="array" aca="1" ref="BE90" ca="1">INDEX(BD66:BD81,(RANK(AT5,$AT$2:$AT$17)))</f>
        <v>2065</v>
      </c>
      <c r="BF90" cm="1">
        <f t="array" aca="1" ref="BF90" ca="1">INDEX(BD98:BD113,(RANK(AT5,$AT$2:$AT$17)))</f>
        <v>2096</v>
      </c>
      <c r="BG90" cm="1">
        <f t="array" aca="1" ref="BG90" ca="1">INDEX(BD114:BD129,(RANK(AT5,$AT$2:$AT$9)))</f>
        <v>2136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VLOOKUP(B91,audio_list_stym!$A$3:$BP$18,51,FALSE)</f>
        <v>15</v>
      </c>
      <c r="F91" t="str">
        <f>VLOOKUP(E91,metki!$A$2:$B$9,2,FALSE)</f>
        <v>экспл_новые_с_названием</v>
      </c>
      <c r="G91" t="str">
        <f t="shared" si="25"/>
        <v>экспл</v>
      </c>
      <c r="H91" t="str">
        <f>VLOOKUP(B91,audio_list_stym!$A$3:$AJ$18,19,FALSE)</f>
        <v>Finger</v>
      </c>
      <c r="I91" t="s">
        <v>689</v>
      </c>
      <c r="J91" t="str">
        <f t="shared" si="26"/>
        <v>Finger_2</v>
      </c>
      <c r="L91">
        <f>VLOOKUP(J91,total_visual_stym!$A$2:$D$129,2,FALSE)</f>
        <v>2082</v>
      </c>
      <c r="M91" t="str">
        <f>VLOOKUP(J91,total_visual_stym!$A$2:$D$129,3,FALSE)</f>
        <v>pics\\Finger_2.jpg</v>
      </c>
      <c r="N91">
        <f>VLOOKUP(J91,total_visual_stym!$A$1:$D$129,4,FALSE)</f>
        <v>210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114</v>
      </c>
      <c r="Z91" t="str">
        <f>IF(G91="экспл",VLOOKUP(J91,quest_экспл!$A$1:$N$129,12,FALSE),IF(G91="импл_",0,0))</f>
        <v>sound\\On_nadloman.wav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2215</v>
      </c>
      <c r="AD91" t="str">
        <f t="shared" ca="1" si="36"/>
        <v>pics\\dis62.jpg</v>
      </c>
      <c r="AE91" s="22" t="str">
        <f t="array" aca="1" ref="AE91" ca="1">IF(G91="экспл",INDEX(total_visual_stym!$C$146:$C$209,(RANK(total_visual_stym!E171,total_visual_stym!$E$146:$E$209))),0)</f>
        <v>pics\\dis62.jpg</v>
      </c>
      <c r="AF91" s="22" t="str">
        <f t="shared" si="37"/>
        <v/>
      </c>
      <c r="AI91" t="s">
        <v>101</v>
      </c>
      <c r="AO91">
        <f t="shared" ca="1" si="32"/>
        <v>0.44852613582876333</v>
      </c>
      <c r="AP91" t="str">
        <f t="shared" ca="1" si="33"/>
        <v>pics\\Limon_7.jpg</v>
      </c>
      <c r="AR91" t="str">
        <f t="shared" si="38"/>
        <v/>
      </c>
      <c r="AS91" t="str">
        <f t="shared" si="39"/>
        <v/>
      </c>
      <c r="AT91">
        <f t="shared" ca="1" si="28"/>
        <v>0.1361902336351003</v>
      </c>
      <c r="AU91" t="s">
        <v>697</v>
      </c>
      <c r="AV91" t="str">
        <f t="shared" ca="1" si="29"/>
        <v>sound\\Redkiy_plod.wav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_Он_надломан?</v>
      </c>
      <c r="BA91" t="e">
        <f>VLOOKUP(Q91,audio_list_stym!$B$2:$BQ$299,68,FALSE)</f>
        <v>#N/A</v>
      </c>
      <c r="BB91" t="str">
        <f t="shared" si="30"/>
        <v>Посмотрите,_вот_ФИМОН._Он_надломан?</v>
      </c>
      <c r="BD91" cm="1">
        <f t="array" aca="1" ref="BD91" ca="1">INDEX($L$90:$L$97,(RANK(AT3,$AT$2:$AT$9)))</f>
        <v>2088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VLOOKUP(B92,audio_list_stym!$A$3:$BP$18,51,FALSE)</f>
        <v>15</v>
      </c>
      <c r="F92" t="str">
        <f>VLOOKUP(E92,metki!$A$2:$B$9,2,FALSE)</f>
        <v>экспл_новые_с_названием</v>
      </c>
      <c r="G92" t="str">
        <f t="shared" si="25"/>
        <v>экспл</v>
      </c>
      <c r="H92" t="str">
        <f>VLOOKUP(B92,audio_list_stym!$A$3:$AJ$18,19,FALSE)</f>
        <v>Finger</v>
      </c>
      <c r="I92" t="s">
        <v>690</v>
      </c>
      <c r="J92" t="str">
        <f t="shared" si="26"/>
        <v>Finger_3</v>
      </c>
      <c r="L92">
        <f>VLOOKUP(J92,total_visual_stym!$A$2:$D$129,2,FALSE)</f>
        <v>2083</v>
      </c>
      <c r="M92" t="str">
        <f>VLOOKUP(J92,total_visual_stym!$A$2:$D$129,3,FALSE)</f>
        <v>pics\\Finger_3.jpg</v>
      </c>
      <c r="N92">
        <f>VLOOKUP(J92,total_visual_stym!$A$1:$D$129,4,FALSE)</f>
        <v>210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115</v>
      </c>
      <c r="Z92" t="str">
        <f>IF(G92="экспл",VLOOKUP(J92,quest_экспл!$A$1:$N$129,12,FALSE),IF(G92="импл_",0,0))</f>
        <v>sound\\On_volnistiy.wav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2217</v>
      </c>
      <c r="AD92" t="str">
        <f t="shared" ca="1" si="36"/>
        <v>pics\\dis58.jpg</v>
      </c>
      <c r="AE92" s="22" t="str">
        <f t="array" aca="1" ref="AE92" ca="1">IF(G92="экспл",INDEX(total_visual_stym!$C$146:$C$209,(RANK(total_visual_stym!E172,total_visual_stym!$E$146:$E$209))),0)</f>
        <v>pics\\dis58.jpg</v>
      </c>
      <c r="AF92" s="22" t="str">
        <f t="shared" si="37"/>
        <v/>
      </c>
      <c r="AI92" t="s">
        <v>102</v>
      </c>
      <c r="AO92">
        <f t="shared" ca="1" si="32"/>
        <v>0.5095879971093864</v>
      </c>
      <c r="AP92" t="str">
        <f t="shared" ca="1" si="33"/>
        <v>pics\\Limon_1.jpg</v>
      </c>
      <c r="AR92" t="str">
        <f t="shared" si="38"/>
        <v/>
      </c>
      <c r="AS92" t="str">
        <f t="shared" si="39"/>
        <v/>
      </c>
      <c r="AT92">
        <f t="shared" ca="1" si="28"/>
        <v>6.9360950621252693E-2</v>
      </c>
      <c r="AU92" t="s">
        <v>697</v>
      </c>
      <c r="AV92" t="str">
        <f t="shared" ca="1" si="29"/>
        <v>sound\\Redkiy_plod.wav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_Он_волнистый?</v>
      </c>
      <c r="BA92" t="e">
        <f>VLOOKUP(Q92,audio_list_stym!$B$2:$BQ$299,68,FALSE)</f>
        <v>#N/A</v>
      </c>
      <c r="BB92" t="str">
        <f t="shared" si="30"/>
        <v>Вот_ФИМОН._Он_волнистый?</v>
      </c>
      <c r="BD92" cm="1">
        <f t="array" aca="1" ref="BD92" ca="1">INDEX($L$90:$L$97,(RANK(AT4,$AT$2:$AT$9)))</f>
        <v>2085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VLOOKUP(B93,audio_list_stym!$A$3:$BP$18,51,FALSE)</f>
        <v>15</v>
      </c>
      <c r="F93" t="str">
        <f>VLOOKUP(E93,metki!$A$2:$B$9,2,FALSE)</f>
        <v>экспл_новые_с_названием</v>
      </c>
      <c r="G93" t="str">
        <f t="shared" si="25"/>
        <v>экспл</v>
      </c>
      <c r="H93" t="str">
        <f>VLOOKUP(B93,audio_list_stym!$A$3:$AJ$18,19,FALSE)</f>
        <v>Finger</v>
      </c>
      <c r="I93" t="s">
        <v>691</v>
      </c>
      <c r="J93" t="str">
        <f t="shared" si="26"/>
        <v>Finger_4</v>
      </c>
      <c r="L93">
        <f>VLOOKUP(J93,total_visual_stym!$A$2:$D$129,2,FALSE)</f>
        <v>2084</v>
      </c>
      <c r="M93" t="str">
        <f>VLOOKUP(J93,total_visual_stym!$A$2:$D$129,3,FALSE)</f>
        <v>pics\\Finger_4.jpg</v>
      </c>
      <c r="N93">
        <f>VLOOKUP(J93,total_visual_stym!$A$1:$D$129,4,FALSE)</f>
        <v>210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116</v>
      </c>
      <c r="Z93" t="str">
        <f>IF(G93="экспл",VLOOKUP(J93,quest_экспл!$A$1:$N$129,12,FALSE),IF(G93="импл_",0,0))</f>
        <v>sound\\On_buriy.wav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2219</v>
      </c>
      <c r="AD93" t="str">
        <f t="shared" ca="1" si="36"/>
        <v>pics\\dis17.jpg</v>
      </c>
      <c r="AE93" s="22" t="str">
        <f t="array" aca="1" ref="AE93" ca="1">IF(G93="экспл",INDEX(total_visual_stym!$C$146:$C$209,(RANK(total_visual_stym!E173,total_visual_stym!$E$146:$E$209))),0)</f>
        <v>pics\\dis17.jpg</v>
      </c>
      <c r="AF93" s="22" t="str">
        <f t="shared" si="37"/>
        <v/>
      </c>
      <c r="AI93" t="s">
        <v>103</v>
      </c>
      <c r="AO93">
        <f t="shared" ca="1" si="32"/>
        <v>0.86302713722081181</v>
      </c>
      <c r="AP93" t="str">
        <f t="shared" ca="1" si="33"/>
        <v>pics\\Finik_3.jpg</v>
      </c>
      <c r="AR93" t="str">
        <f t="shared" si="38"/>
        <v/>
      </c>
      <c r="AS93" t="str">
        <f t="shared" si="39"/>
        <v/>
      </c>
      <c r="AT93">
        <f t="shared" ca="1" si="28"/>
        <v>1.7644483104961584E-4</v>
      </c>
      <c r="AU93" t="s">
        <v>697</v>
      </c>
      <c r="AV93" t="str">
        <f t="shared" ca="1" si="29"/>
        <v>sound\\Redkiy_plod.wav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_Он_бурый?</v>
      </c>
      <c r="BA93" t="e">
        <f>VLOOKUP(Q93,audio_list_stym!$B$2:$BQ$299,68,FALSE)</f>
        <v>#N/A</v>
      </c>
      <c r="BB93" t="str">
        <f t="shared" si="30"/>
        <v>Это_ФИМОН._Он_бурый?</v>
      </c>
      <c r="BD93" cm="1">
        <f t="array" aca="1" ref="BD93" ca="1">INDEX($L$90:$L$97,(RANK(AT5,$AT$2:$AT$9)))</f>
        <v>2082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VLOOKUP(B94,audio_list_stym!$A$3:$BP$18,51,FALSE)</f>
        <v>15</v>
      </c>
      <c r="F94" t="str">
        <f>VLOOKUP(E94,metki!$A$2:$B$9,2,FALSE)</f>
        <v>экспл_новые_с_названием</v>
      </c>
      <c r="G94" t="str">
        <f t="shared" si="25"/>
        <v>экспл</v>
      </c>
      <c r="H94" t="str">
        <f>VLOOKUP(B94,audio_list_stym!$A$3:$AJ$18,19,FALSE)</f>
        <v>Finger</v>
      </c>
      <c r="I94" t="s">
        <v>692</v>
      </c>
      <c r="J94" t="str">
        <f t="shared" si="26"/>
        <v>Finger_5</v>
      </c>
      <c r="L94">
        <f>VLOOKUP(J94,total_visual_stym!$A$2:$D$129,2,FALSE)</f>
        <v>2085</v>
      </c>
      <c r="M94" t="str">
        <f>VLOOKUP(J94,total_visual_stym!$A$2:$D$129,3,FALSE)</f>
        <v>pics\\Finger_5.jpg</v>
      </c>
      <c r="N94">
        <f>VLOOKUP(J94,total_visual_stym!$A$1:$D$129,4,FALSE)</f>
        <v>210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117</v>
      </c>
      <c r="Z94" t="str">
        <f>IF(G94="экспл",VLOOKUP(J94,quest_экспл!$A$1:$N$129,12,FALSE),IF(G94="импл_",0,0))</f>
        <v>sound\\Vityanut_li_on.wav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2226</v>
      </c>
      <c r="AD94" t="str">
        <f t="shared" ca="1" si="36"/>
        <v>pics\\dis11.jpg</v>
      </c>
      <c r="AE94" s="22" t="str">
        <f t="array" aca="1" ref="AE94" ca="1">IF(G94="экспл",INDEX(total_visual_stym!$C$146:$C$209,(RANK(total_visual_stym!E174,total_visual_stym!$E$146:$E$209))),0)</f>
        <v>pics\\dis11.jpg</v>
      </c>
      <c r="AF94" s="22" t="str">
        <f t="shared" si="37"/>
        <v/>
      </c>
      <c r="AI94" t="s">
        <v>104</v>
      </c>
      <c r="AO94">
        <f t="shared" ca="1" si="32"/>
        <v>0.40617159573103212</v>
      </c>
      <c r="AP94" t="str">
        <f t="shared" ca="1" si="33"/>
        <v>pics\\Peper_3.jpg</v>
      </c>
      <c r="AR94" t="str">
        <f t="shared" si="38"/>
        <v/>
      </c>
      <c r="AS94" t="str">
        <f t="shared" si="39"/>
        <v/>
      </c>
      <c r="AT94">
        <f t="shared" ca="1" si="28"/>
        <v>0.1779934586388876</v>
      </c>
      <c r="AU94" t="s">
        <v>697</v>
      </c>
      <c r="AV94" t="str">
        <f t="shared" ca="1" si="29"/>
        <v>sound\\Redkiy_plod.wav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_Вытянут_ли_он?</v>
      </c>
      <c r="BA94" t="e">
        <f>VLOOKUP(Q94,audio_list_stym!$B$2:$BQ$299,68,FALSE)</f>
        <v>#N/A</v>
      </c>
      <c r="BB94" t="str">
        <f t="shared" si="30"/>
        <v>На_картинке_ФИМОН._Вытянут_ли_он?</v>
      </c>
      <c r="BD94" cm="1">
        <f t="array" aca="1" ref="BD94" ca="1">INDEX($L$90:$L$97,(RANK(AT6,$AT$2:$AT$9)))</f>
        <v>2086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VLOOKUP(B95,audio_list_stym!$A$3:$BP$18,51,FALSE)</f>
        <v>15</v>
      </c>
      <c r="F95" t="str">
        <f>VLOOKUP(E95,metki!$A$2:$B$9,2,FALSE)</f>
        <v>экспл_новые_с_названием</v>
      </c>
      <c r="G95" t="str">
        <f t="shared" si="25"/>
        <v>экспл</v>
      </c>
      <c r="H95" t="str">
        <f>VLOOKUP(B95,audio_list_stym!$A$3:$AJ$18,19,FALSE)</f>
        <v>Finger</v>
      </c>
      <c r="I95" t="s">
        <v>693</v>
      </c>
      <c r="J95" t="str">
        <f t="shared" si="26"/>
        <v>Finger_6</v>
      </c>
      <c r="L95">
        <f>VLOOKUP(J95,total_visual_stym!$A$2:$D$129,2,FALSE)</f>
        <v>2086</v>
      </c>
      <c r="M95" t="str">
        <f>VLOOKUP(J95,total_visual_stym!$A$2:$D$129,3,FALSE)</f>
        <v>pics\\Finger_6.jpg</v>
      </c>
      <c r="N95">
        <f>VLOOKUP(J95,total_visual_stym!$A$1:$D$129,4,FALSE)</f>
        <v>210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118</v>
      </c>
      <c r="Z95" t="str">
        <f>IF(G95="экспл",VLOOKUP(J95,quest_экспл!$A$1:$N$129,12,FALSE),IF(G95="импл_",0,0))</f>
        <v>sound\\Obyemniy_li_on.wav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2201</v>
      </c>
      <c r="AD95" t="str">
        <f t="shared" ca="1" si="36"/>
        <v>pics\\dis43.jpg</v>
      </c>
      <c r="AE95" s="22" t="str">
        <f t="array" aca="1" ref="AE95" ca="1">IF(G95="экспл",INDEX(total_visual_stym!$C$146:$C$209,(RANK(total_visual_stym!E175,total_visual_stym!$E$146:$E$209))),0)</f>
        <v>pics\\dis43.jpg</v>
      </c>
      <c r="AF95" s="22" t="str">
        <f t="shared" si="37"/>
        <v/>
      </c>
      <c r="AI95" t="s">
        <v>105</v>
      </c>
      <c r="AO95">
        <f t="shared" ca="1" si="32"/>
        <v>0.70551639387321885</v>
      </c>
      <c r="AP95" t="str">
        <f t="shared" ca="1" si="33"/>
        <v>pics\\Goroh_2.jpg</v>
      </c>
      <c r="AR95" t="str">
        <f t="shared" si="38"/>
        <v/>
      </c>
      <c r="AS95" t="str">
        <f t="shared" si="39"/>
        <v/>
      </c>
      <c r="AT95">
        <f t="shared" ca="1" si="28"/>
        <v>0.24427402258422648</v>
      </c>
      <c r="AU95" t="s">
        <v>697</v>
      </c>
      <c r="AV95" t="str">
        <f t="shared" ca="1" si="29"/>
        <v>sound\\Redkiy_plod.wav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_Объемный_ли_он?</v>
      </c>
      <c r="BA95" t="e">
        <f>VLOOKUP(Q95,audio_list_stym!$B$2:$BQ$299,68,FALSE)</f>
        <v>#N/A</v>
      </c>
      <c r="BB95" t="str">
        <f t="shared" si="30"/>
        <v>На_мониторе_ФИМОН._Объемный_ли_он?</v>
      </c>
      <c r="BD95" cm="1">
        <f t="array" aca="1" ref="BD95" ca="1">INDEX($L$90:$L$97,(RANK(AT7,$AT$2:$AT$9)))</f>
        <v>2084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VLOOKUP(B96,audio_list_stym!$A$3:$BP$18,51,FALSE)</f>
        <v>15</v>
      </c>
      <c r="F96" t="str">
        <f>VLOOKUP(E96,metki!$A$2:$B$9,2,FALSE)</f>
        <v>экспл_новые_с_названием</v>
      </c>
      <c r="G96" t="str">
        <f t="shared" si="25"/>
        <v>экспл</v>
      </c>
      <c r="H96" t="str">
        <f>VLOOKUP(B96,audio_list_stym!$A$3:$AJ$18,19,FALSE)</f>
        <v>Finger</v>
      </c>
      <c r="I96" t="s">
        <v>694</v>
      </c>
      <c r="J96" t="str">
        <f t="shared" si="26"/>
        <v>Finger_7</v>
      </c>
      <c r="L96">
        <f>VLOOKUP(J96,total_visual_stym!$A$2:$D$129,2,FALSE)</f>
        <v>2087</v>
      </c>
      <c r="M96" t="str">
        <f>VLOOKUP(J96,total_visual_stym!$A$2:$D$129,3,FALSE)</f>
        <v>pics\\Finger_7.jpg</v>
      </c>
      <c r="N96">
        <f>VLOOKUP(J96,total_visual_stym!$A$1:$D$129,4,FALSE)</f>
        <v>210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119</v>
      </c>
      <c r="Z96" t="str">
        <f>IF(G96="экспл",VLOOKUP(J96,quest_экспл!$A$1:$N$129,12,FALSE),IF(G96="импл_",0,0))</f>
        <v>sound\\Pustoy_li_on.wav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2186</v>
      </c>
      <c r="AD96" t="str">
        <f t="shared" ca="1" si="36"/>
        <v>pics\\dis25.jpg</v>
      </c>
      <c r="AE96" s="22" t="str">
        <f t="array" aca="1" ref="AE96" ca="1">IF(G96="экспл",INDEX(total_visual_stym!$C$146:$C$209,(RANK(total_visual_stym!E176,total_visual_stym!$E$146:$E$209))),0)</f>
        <v>pics\\dis25.jpg</v>
      </c>
      <c r="AF96" s="22" t="str">
        <f t="shared" si="37"/>
        <v/>
      </c>
      <c r="AI96" t="s">
        <v>106</v>
      </c>
      <c r="AO96">
        <f t="shared" ca="1" si="32"/>
        <v>6.1378203125302955E-2</v>
      </c>
      <c r="AP96" t="str">
        <f t="shared" ca="1" si="33"/>
        <v>pics\\Tomat_5.jpg</v>
      </c>
      <c r="AR96" t="str">
        <f t="shared" si="38"/>
        <v/>
      </c>
      <c r="AS96" t="str">
        <f t="shared" si="39"/>
        <v/>
      </c>
      <c r="AT96">
        <f t="shared" ca="1" si="28"/>
        <v>0.32189112680674703</v>
      </c>
      <c r="AU96" t="s">
        <v>697</v>
      </c>
      <c r="AV96" t="str">
        <f t="shared" ca="1" si="29"/>
        <v>sound\\Redkiy_plod.wav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_Пустой_ли_он?</v>
      </c>
      <c r="BA96" t="e">
        <f>VLOOKUP(Q96,audio_list_stym!$B$2:$BQ$299,68,FALSE)</f>
        <v>#N/A</v>
      </c>
      <c r="BB96" t="str">
        <f t="shared" si="30"/>
        <v>Перед_Вами_ФИМОН._Пустой_ли_он?</v>
      </c>
      <c r="BD96" cm="1">
        <f t="array" aca="1" ref="BD96" ca="1">INDEX($L$90:$L$97,(RANK(AT8,$AT$2:$AT$9)))</f>
        <v>2087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VLOOKUP(B97,audio_list_stym!$A$3:$BP$18,51,FALSE)</f>
        <v>15</v>
      </c>
      <c r="F97" t="str">
        <f>VLOOKUP(E97,metki!$A$2:$B$9,2,FALSE)</f>
        <v>экспл_новые_с_названием</v>
      </c>
      <c r="G97" t="str">
        <f t="shared" si="25"/>
        <v>экспл</v>
      </c>
      <c r="H97" t="str">
        <f>VLOOKUP(B97,audio_list_stym!$A$3:$AJ$18,19,FALSE)</f>
        <v>Finger</v>
      </c>
      <c r="I97" t="s">
        <v>695</v>
      </c>
      <c r="J97" t="str">
        <f t="shared" si="26"/>
        <v>Finger_8</v>
      </c>
      <c r="L97">
        <f>VLOOKUP(J97,total_visual_stym!$A$2:$D$129,2,FALSE)</f>
        <v>2088</v>
      </c>
      <c r="M97" t="str">
        <f>VLOOKUP(J97,total_visual_stym!$A$2:$D$129,3,FALSE)</f>
        <v>pics\\Finger_8.jpg</v>
      </c>
      <c r="N97">
        <f>VLOOKUP(J97,total_visual_stym!$A$1:$D$129,4,FALSE)</f>
        <v>210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120</v>
      </c>
      <c r="Z97" t="str">
        <f>IF(G97="экспл",VLOOKUP(J97,quest_экспл!$A$1:$N$129,12,FALSE),IF(G97="импл_",0,0))</f>
        <v>sound\\Belyi_li_on.wav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2209</v>
      </c>
      <c r="AD97" t="str">
        <f t="shared" ca="1" si="36"/>
        <v>pics\\dis51.jpg</v>
      </c>
      <c r="AE97" s="22" t="str">
        <f t="array" aca="1" ref="AE97" ca="1">IF(G97="экспл",INDEX(total_visual_stym!$C$146:$C$209,(RANK(total_visual_stym!E177,total_visual_stym!$E$146:$E$209))),0)</f>
        <v>pics\\dis51.jpg</v>
      </c>
      <c r="AF97" s="22" t="str">
        <f t="shared" si="37"/>
        <v/>
      </c>
      <c r="AI97" t="s">
        <v>107</v>
      </c>
      <c r="AO97">
        <f t="shared" ca="1" si="32"/>
        <v>0.6971963429686775</v>
      </c>
      <c r="AP97" t="str">
        <f t="shared" ca="1" si="33"/>
        <v>pics\\Goroh_5.jpg</v>
      </c>
      <c r="AR97" t="str">
        <f t="shared" si="38"/>
        <v/>
      </c>
      <c r="AS97" t="str">
        <f t="shared" si="39"/>
        <v/>
      </c>
      <c r="AT97">
        <f t="shared" ca="1" si="28"/>
        <v>0.51467433196479107</v>
      </c>
      <c r="AU97" t="s">
        <v>697</v>
      </c>
      <c r="AV97" t="str">
        <f t="shared" ca="1" si="29"/>
        <v>sound\\Noviy_plod.wav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_Белый_ли_он?</v>
      </c>
      <c r="BA97" t="e">
        <f>VLOOKUP(Q97,audio_list_stym!$B$2:$BQ$299,68,FALSE)</f>
        <v>#N/A</v>
      </c>
      <c r="BB97" t="str">
        <f t="shared" si="30"/>
        <v>Вы_видите_ФИМОН._Белый_ли_он?</v>
      </c>
      <c r="BD97" cm="1">
        <f t="array" aca="1" ref="BD97" ca="1">INDEX($L$90:$L$97,(RANK(AT9,$AT$2:$AT$9)))</f>
        <v>2083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VLOOKUP(B98,audio_list_stym!$A$3:$BP$18,51,FALSE)</f>
        <v>16</v>
      </c>
      <c r="F98" t="str">
        <f>VLOOKUP(E98,metki!$A$2:$B$9,2,FALSE)</f>
        <v>импл_новые_без_названия</v>
      </c>
      <c r="G98" t="str">
        <f t="shared" si="25"/>
        <v>импл_</v>
      </c>
      <c r="H98" t="str">
        <f>VLOOKUP(B98,audio_list_stym!$A$3:$AJ$18,19,FALSE)</f>
        <v>Gac</v>
      </c>
      <c r="I98" t="s">
        <v>688</v>
      </c>
      <c r="J98" t="str">
        <f t="shared" si="26"/>
        <v>Gac_1</v>
      </c>
      <c r="L98">
        <f>VLOOKUP(J98,total_visual_stym!$A$2:$D$129,2,FALSE)</f>
        <v>2089</v>
      </c>
      <c r="M98" t="str">
        <f>VLOOKUP(J98,total_visual_stym!$A$2:$D$129,3,FALSE)</f>
        <v>pics\\Gac_1.jpg</v>
      </c>
      <c r="N98">
        <f>VLOOKUP(J98,total_visual_stym!$A$1:$D$129,4,FALSE)</f>
        <v>211</v>
      </c>
      <c r="P98">
        <f>IF(G98="экспл",0,IF(G98="импл_",VLOOKUP(J98,quest_импл!$A$1:$J$129,7,FALSE),0))</f>
        <v>249</v>
      </c>
      <c r="Q98" t="str">
        <f>IF(G98="экспл",0,IF(G98="импл_",VLOOKUP(J98,quest_импл!$A$1:$J$129,8,FALSE),0))</f>
        <v>sound\\Ispachkan_li.wav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нет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2025</v>
      </c>
      <c r="AD98" t="str">
        <f t="shared" ca="1" si="36"/>
        <v>pics\\Kokos_1.jpg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7"/>
        <v>pics\\Kokos_1.jpg</v>
      </c>
      <c r="AI98" t="s">
        <v>108</v>
      </c>
      <c r="AO98">
        <f t="shared" ca="1" si="32"/>
        <v>0.64184833757205118</v>
      </c>
      <c r="AP98" t="str">
        <f t="shared" ca="1" si="33"/>
        <v>pics\\Kokos_1.jpg</v>
      </c>
      <c r="AR98" t="str">
        <f>IF(AH98="sound\\Ogorod",AP26,"")</f>
        <v/>
      </c>
      <c r="AS98" t="str">
        <f t="shared" ca="1" si="39"/>
        <v>pics\\Kokos_1.jpg</v>
      </c>
      <c r="AT98">
        <f t="shared" ca="1" si="28"/>
        <v>0.65990479515988965</v>
      </c>
      <c r="AU98" t="s">
        <v>697</v>
      </c>
      <c r="AV98" t="str">
        <f t="shared" ca="1" si="29"/>
        <v>sound\\Noviy_plod.wav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_Испачкан_ли_</v>
      </c>
      <c r="BB98" t="str">
        <f t="shared" si="30"/>
        <v>_Испачкан_ли_XXXXX?</v>
      </c>
      <c r="BC98">
        <f>A98</f>
        <v>1213</v>
      </c>
      <c r="BD98" cm="1">
        <f t="array" aca="1" ref="BD98" ca="1">INDEX($L$98:$L$105,(RANK(AT2,$AT$2:$AT$9)))</f>
        <v>2089</v>
      </c>
      <c r="BE98" cm="1">
        <f t="array" aca="1" ref="BE98" ca="1">INDEX(BD66:BD81,(RANK(AT6,$AT$2:$AT$9)))</f>
        <v>2065</v>
      </c>
      <c r="BF98" cm="1">
        <f t="array" aca="1" ref="BF98" ca="1">INDEX(BD82:BD97,(RANK(AT6,$AT$2:$AT$9)))</f>
        <v>2076</v>
      </c>
      <c r="BG98" cm="1">
        <f t="array" aca="1" ref="BG98" ca="1">INDEX(BD106:BD129,(RANK(AT6,$AT$2:$AT$17)))</f>
        <v>2133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VLOOKUP(B99,audio_list_stym!$A$3:$BP$18,51,FALSE)</f>
        <v>16</v>
      </c>
      <c r="F99" t="str">
        <f>VLOOKUP(E99,metki!$A$2:$B$9,2,FALSE)</f>
        <v>импл_новые_без_названия</v>
      </c>
      <c r="G99" t="str">
        <f t="shared" si="25"/>
        <v>импл_</v>
      </c>
      <c r="H99" t="str">
        <f>VLOOKUP(B99,audio_list_stym!$A$3:$AJ$18,19,FALSE)</f>
        <v>Gac</v>
      </c>
      <c r="I99" t="s">
        <v>689</v>
      </c>
      <c r="J99" t="str">
        <f t="shared" si="26"/>
        <v>Gac_2</v>
      </c>
      <c r="L99">
        <f>VLOOKUP(J99,total_visual_stym!$A$2:$D$129,2,FALSE)</f>
        <v>2090</v>
      </c>
      <c r="M99" t="str">
        <f>VLOOKUP(J99,total_visual_stym!$A$2:$D$129,3,FALSE)</f>
        <v>pics\\Gac_2.jpg</v>
      </c>
      <c r="N99">
        <f>VLOOKUP(J99,total_visual_stym!$A$1:$D$129,4,FALSE)</f>
        <v>211</v>
      </c>
      <c r="P99">
        <f>IF(G99="экспл",0,IF(G99="импл_",VLOOKUP(J99,quest_импл!$A$1:$J$129,7,FALSE),0))</f>
        <v>250</v>
      </c>
      <c r="Q99" t="str">
        <f>IF(G99="экспл",0,IF(G99="импл_",VLOOKUP(J99,quest_импл!$A$1:$J$129,8,FALSE),0))</f>
        <v>sound\\Farshirovanniy_li.wav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нет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2062</v>
      </c>
      <c r="AD99" t="str">
        <f t="shared" ca="1" si="36"/>
        <v>pics\\Tomat_6.jpg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7"/>
        <v>pics\\Tomat_6.jpg</v>
      </c>
      <c r="AI99" t="s">
        <v>109</v>
      </c>
      <c r="AO99">
        <f t="shared" ca="1" si="32"/>
        <v>6.0520257049566983E-2</v>
      </c>
      <c r="AP99" t="str">
        <f t="shared" ca="1" si="33"/>
        <v>pics\\Tomat_6.jpg</v>
      </c>
      <c r="AR99" t="str">
        <f t="shared" ref="AR99:AR120" si="40">IF(AH99="sound\\Ogorod",AP27,"")</f>
        <v/>
      </c>
      <c r="AS99" t="str">
        <f t="shared" ca="1" si="39"/>
        <v>pics\\Tomat_6.jpg</v>
      </c>
      <c r="AT99">
        <f t="shared" ca="1" si="28"/>
        <v>0.97599437583585635</v>
      </c>
      <c r="AU99" t="s">
        <v>697</v>
      </c>
      <c r="AV99" t="str">
        <f t="shared" ca="1" si="29"/>
        <v>sound\\Noviy_plod.wav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_Фаршированный_ли_</v>
      </c>
      <c r="BB99" t="str">
        <f t="shared" si="30"/>
        <v>_Фаршированный_ли_XXXXX?</v>
      </c>
      <c r="BD99" cm="1">
        <f t="array" aca="1" ref="BD99" ca="1">INDEX($L$98:$L$105,(RANK(AT3,$AT$2:$AT$9)))</f>
        <v>2096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VLOOKUP(B100,audio_list_stym!$A$3:$BP$18,51,FALSE)</f>
        <v>16</v>
      </c>
      <c r="F100" t="str">
        <f>VLOOKUP(E100,metki!$A$2:$B$9,2,FALSE)</f>
        <v>импл_новые_без_названия</v>
      </c>
      <c r="G100" t="str">
        <f t="shared" si="25"/>
        <v>импл_</v>
      </c>
      <c r="H100" t="str">
        <f>VLOOKUP(B100,audio_list_stym!$A$3:$AJ$18,19,FALSE)</f>
        <v>Gac</v>
      </c>
      <c r="I100" t="s">
        <v>690</v>
      </c>
      <c r="J100" t="str">
        <f t="shared" si="26"/>
        <v>Gac_3</v>
      </c>
      <c r="L100">
        <f>VLOOKUP(J100,total_visual_stym!$A$2:$D$129,2,FALSE)</f>
        <v>2091</v>
      </c>
      <c r="M100" t="str">
        <f>VLOOKUP(J100,total_visual_stym!$A$2:$D$129,3,FALSE)</f>
        <v>pics\\Gac_3.jpg</v>
      </c>
      <c r="N100">
        <f>VLOOKUP(J100,total_visual_stym!$A$1:$D$129,4,FALSE)</f>
        <v>211</v>
      </c>
      <c r="P100">
        <f>IF(G100="экспл",0,IF(G100="импл_",VLOOKUP(J100,quest_импл!$A$1:$J$129,7,FALSE),0))</f>
        <v>251</v>
      </c>
      <c r="Q100" t="str">
        <f>IF(G100="экспл",0,IF(G100="импл_",VLOOKUP(J100,quest_импл!$A$1:$J$129,8,FALSE),0))</f>
        <v>sound\\Razrezan_li.wav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да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2012</v>
      </c>
      <c r="AD100" t="str">
        <f t="shared" ca="1" si="36"/>
        <v>pics\\Finik_4.jpg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7"/>
        <v>pics\\Finik_4.jpg</v>
      </c>
      <c r="AI100" t="s">
        <v>110</v>
      </c>
      <c r="AO100">
        <f t="shared" ca="1" si="32"/>
        <v>0.8528959609002037</v>
      </c>
      <c r="AP100" t="str">
        <f t="shared" ca="1" si="33"/>
        <v>pics\\Finik_4.jpg</v>
      </c>
      <c r="AR100" t="str">
        <f t="shared" si="40"/>
        <v/>
      </c>
      <c r="AS100" t="str">
        <f t="shared" ca="1" si="39"/>
        <v>pics\\Finik_4.jpg</v>
      </c>
      <c r="AT100">
        <f t="shared" ca="1" si="28"/>
        <v>0.87038808814809743</v>
      </c>
      <c r="AU100" t="s">
        <v>697</v>
      </c>
      <c r="AV100" t="str">
        <f t="shared" ca="1" si="29"/>
        <v>sound\\Noviy_plod.wav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_Разрезан_ли_</v>
      </c>
      <c r="BB100" t="str">
        <f t="shared" si="30"/>
        <v>_Разрезан_ли_XXXXX?</v>
      </c>
      <c r="BD100" cm="1">
        <f t="array" aca="1" ref="BD100" ca="1">INDEX($L$98:$L$105,(RANK(AT4,$AT$2:$AT$9)))</f>
        <v>2093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VLOOKUP(B101,audio_list_stym!$A$3:$BP$18,51,FALSE)</f>
        <v>16</v>
      </c>
      <c r="F101" t="str">
        <f>VLOOKUP(E101,metki!$A$2:$B$9,2,FALSE)</f>
        <v>импл_новые_без_названия</v>
      </c>
      <c r="G101" t="str">
        <f t="shared" si="25"/>
        <v>импл_</v>
      </c>
      <c r="H101" t="str">
        <f>VLOOKUP(B101,audio_list_stym!$A$3:$AJ$18,19,FALSE)</f>
        <v>Gac</v>
      </c>
      <c r="I101" t="s">
        <v>691</v>
      </c>
      <c r="J101" t="str">
        <f t="shared" si="26"/>
        <v>Gac_4</v>
      </c>
      <c r="L101">
        <f>VLOOKUP(J101,total_visual_stym!$A$2:$D$129,2,FALSE)</f>
        <v>2092</v>
      </c>
      <c r="M101" t="str">
        <f>VLOOKUP(J101,total_visual_stym!$A$2:$D$129,3,FALSE)</f>
        <v>pics\\Gac_4.jpg</v>
      </c>
      <c r="N101">
        <f>VLOOKUP(J101,total_visual_stym!$A$1:$D$129,4,FALSE)</f>
        <v>211</v>
      </c>
      <c r="P101">
        <f>IF(G101="экспл",0,IF(G101="импл_",VLOOKUP(J101,quest_импл!$A$1:$J$129,7,FALSE),0))</f>
        <v>252</v>
      </c>
      <c r="Q101" t="str">
        <f>IF(G101="экспл",0,IF(G101="импл_",VLOOKUP(J101,quest_импл!$A$1:$J$129,8,FALSE),0))</f>
        <v>sound\\S_lepestkami_li.wav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2002</v>
      </c>
      <c r="AD101" t="str">
        <f t="shared" ca="1" si="36"/>
        <v>pics\\Banan_2.jpg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7"/>
        <v>pics\\Banan_2.jpg</v>
      </c>
      <c r="AI101" t="s">
        <v>111</v>
      </c>
      <c r="AO101">
        <f t="shared" ca="1" si="32"/>
        <v>0.97335699871940795</v>
      </c>
      <c r="AP101" t="str">
        <f t="shared" ca="1" si="33"/>
        <v>pics\\Banan_2.jpg</v>
      </c>
      <c r="AR101" t="str">
        <f t="shared" si="40"/>
        <v/>
      </c>
      <c r="AS101" t="str">
        <f t="shared" ca="1" si="39"/>
        <v>pics\\Banan_2.jpg</v>
      </c>
      <c r="AT101">
        <f t="shared" ca="1" si="28"/>
        <v>0.15141520890049298</v>
      </c>
      <c r="AU101" t="s">
        <v>697</v>
      </c>
      <c r="AV101" t="str">
        <f t="shared" ca="1" si="29"/>
        <v>sound\\Redkiy_plod.wav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_С_лепестками_ли_</v>
      </c>
      <c r="BB101" t="str">
        <f t="shared" si="30"/>
        <v>_С_лепестками_ли_XXXXX?</v>
      </c>
      <c r="BD101" cm="1">
        <f t="array" aca="1" ref="BD101" ca="1">INDEX($L$98:$L$105,(RANK(AT5,$AT$2:$AT$9)))</f>
        <v>2090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VLOOKUP(B102,audio_list_stym!$A$3:$BP$18,51,FALSE)</f>
        <v>16</v>
      </c>
      <c r="F102" t="str">
        <f>VLOOKUP(E102,metki!$A$2:$B$9,2,FALSE)</f>
        <v>импл_новые_без_названия</v>
      </c>
      <c r="G102" t="str">
        <f t="shared" si="25"/>
        <v>импл_</v>
      </c>
      <c r="H102" t="str">
        <f>VLOOKUP(B102,audio_list_stym!$A$3:$AJ$18,19,FALSE)</f>
        <v>Gac</v>
      </c>
      <c r="I102" t="s">
        <v>692</v>
      </c>
      <c r="J102" t="str">
        <f t="shared" si="26"/>
        <v>Gac_5</v>
      </c>
      <c r="L102">
        <f>VLOOKUP(J102,total_visual_stym!$A$2:$D$129,2,FALSE)</f>
        <v>2093</v>
      </c>
      <c r="M102" t="str">
        <f>VLOOKUP(J102,total_visual_stym!$A$2:$D$129,3,FALSE)</f>
        <v>pics\\Gac_5.jpg</v>
      </c>
      <c r="N102">
        <f>VLOOKUP(J102,total_visual_stym!$A$1:$D$129,4,FALSE)</f>
        <v>211</v>
      </c>
      <c r="P102">
        <f>IF(G102="экспл",0,IF(G102="импл_",VLOOKUP(J102,quest_импл!$A$1:$J$129,7,FALSE),0))</f>
        <v>253</v>
      </c>
      <c r="Q102" t="str">
        <f>IF(G102="экспл",0,IF(G102="импл_",VLOOKUP(J102,quest_импл!$A$1:$J$129,8,FALSE),0))</f>
        <v>sound\\Kolyuchiy_li.wav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2060</v>
      </c>
      <c r="AD102" t="str">
        <f t="shared" ca="1" si="36"/>
        <v>pics\\Tomat_4.jpg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7"/>
        <v>pics\\Tomat_4.jpg</v>
      </c>
      <c r="AI102" t="s">
        <v>112</v>
      </c>
      <c r="AO102">
        <f t="shared" ca="1" si="32"/>
        <v>8.9061934784633201E-2</v>
      </c>
      <c r="AP102" t="str">
        <f t="shared" ca="1" si="33"/>
        <v>pics\\Tomat_4.jpg</v>
      </c>
      <c r="AR102" t="str">
        <f t="shared" si="40"/>
        <v/>
      </c>
      <c r="AS102" t="str">
        <f t="shared" ca="1" si="39"/>
        <v>pics\\Tomat_4.jpg</v>
      </c>
      <c r="AT102">
        <f t="shared" ca="1" si="28"/>
        <v>0.34751182166650096</v>
      </c>
      <c r="AU102" t="s">
        <v>697</v>
      </c>
      <c r="AV102" t="str">
        <f t="shared" ca="1" si="29"/>
        <v>sound\\Redkiy_plod.wav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_Колючий_ли_</v>
      </c>
      <c r="BB102" t="str">
        <f t="shared" si="30"/>
        <v>_Колючий_ли_XXXXX?</v>
      </c>
      <c r="BD102" cm="1">
        <f t="array" aca="1" ref="BD102" ca="1">INDEX($L$98:$L$105,(RANK(AT6,$AT$2:$AT$9)))</f>
        <v>2094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VLOOKUP(B103,audio_list_stym!$A$3:$BP$18,51,FALSE)</f>
        <v>16</v>
      </c>
      <c r="F103" t="str">
        <f>VLOOKUP(E103,metki!$A$2:$B$9,2,FALSE)</f>
        <v>импл_новые_без_названия</v>
      </c>
      <c r="G103" t="str">
        <f t="shared" si="25"/>
        <v>импл_</v>
      </c>
      <c r="H103" t="str">
        <f>VLOOKUP(B103,audio_list_stym!$A$3:$AJ$18,19,FALSE)</f>
        <v>Gac</v>
      </c>
      <c r="I103" t="s">
        <v>693</v>
      </c>
      <c r="J103" t="str">
        <f t="shared" si="26"/>
        <v>Gac_6</v>
      </c>
      <c r="L103">
        <f>VLOOKUP(J103,total_visual_stym!$A$2:$D$129,2,FALSE)</f>
        <v>2094</v>
      </c>
      <c r="M103" t="str">
        <f>VLOOKUP(J103,total_visual_stym!$A$2:$D$129,3,FALSE)</f>
        <v>pics\\Gac_6.jpg</v>
      </c>
      <c r="N103">
        <f>VLOOKUP(J103,total_visual_stym!$A$1:$D$129,4,FALSE)</f>
        <v>211</v>
      </c>
      <c r="P103">
        <f>IF(G103="экспл",0,IF(G103="импл_",VLOOKUP(J103,quest_импл!$A$1:$J$129,7,FALSE),0))</f>
        <v>254</v>
      </c>
      <c r="Q103" t="str">
        <f>IF(G103="экспл",0,IF(G103="импл_",VLOOKUP(J103,quest_импл!$A$1:$J$129,8,FALSE),0))</f>
        <v>sound\\Oranzhrviy_li.wav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да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2030</v>
      </c>
      <c r="AD103" t="str">
        <f t="shared" ca="1" si="36"/>
        <v>pics\\Kokos_6.jpg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7"/>
        <v>pics\\Kokos_6.jpg</v>
      </c>
      <c r="AI103" t="s">
        <v>113</v>
      </c>
      <c r="AO103">
        <f t="shared" ca="1" si="32"/>
        <v>0.57269856631659277</v>
      </c>
      <c r="AP103" t="str">
        <f t="shared" ca="1" si="33"/>
        <v>pics\\Kokos_6.jpg</v>
      </c>
      <c r="AR103" t="str">
        <f t="shared" si="40"/>
        <v/>
      </c>
      <c r="AS103" t="str">
        <f t="shared" ca="1" si="39"/>
        <v>pics\\Kokos_6.jpg</v>
      </c>
      <c r="AT103">
        <f t="shared" ca="1" si="28"/>
        <v>0.91048001128357425</v>
      </c>
      <c r="AU103" t="s">
        <v>697</v>
      </c>
      <c r="AV103" t="str">
        <f t="shared" ca="1" si="29"/>
        <v>sound\\Noviy_plod.wav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_Оранжевый_ли_</v>
      </c>
      <c r="BB103" t="str">
        <f t="shared" si="30"/>
        <v>_Оранжевый_ли_XXXXX?</v>
      </c>
      <c r="BD103" cm="1">
        <f t="array" aca="1" ref="BD103" ca="1">INDEX($L$98:$L$105,(RANK(AT7,$AT$2:$AT$9)))</f>
        <v>2092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VLOOKUP(B104,audio_list_stym!$A$3:$BP$18,51,FALSE)</f>
        <v>16</v>
      </c>
      <c r="F104" t="str">
        <f>VLOOKUP(E104,metki!$A$2:$B$9,2,FALSE)</f>
        <v>импл_новые_без_названия</v>
      </c>
      <c r="G104" t="str">
        <f t="shared" si="25"/>
        <v>импл_</v>
      </c>
      <c r="H104" t="str">
        <f>VLOOKUP(B104,audio_list_stym!$A$3:$AJ$18,19,FALSE)</f>
        <v>Gac</v>
      </c>
      <c r="I104" t="s">
        <v>694</v>
      </c>
      <c r="J104" t="str">
        <f t="shared" si="26"/>
        <v>Gac_7</v>
      </c>
      <c r="L104">
        <f>VLOOKUP(J104,total_visual_stym!$A$2:$D$129,2,FALSE)</f>
        <v>2095</v>
      </c>
      <c r="M104" t="str">
        <f>VLOOKUP(J104,total_visual_stym!$A$2:$D$129,3,FALSE)</f>
        <v>pics\\Gac_7.jpg</v>
      </c>
      <c r="N104">
        <f>VLOOKUP(J104,total_visual_stym!$A$1:$D$129,4,FALSE)</f>
        <v>211</v>
      </c>
      <c r="P104">
        <f>IF(G104="экспл",0,IF(G104="импл_",VLOOKUP(J104,quest_импл!$A$1:$J$129,7,FALSE),0))</f>
        <v>255</v>
      </c>
      <c r="Q104" t="str">
        <f>IF(G104="экспл",0,IF(G104="импл_",VLOOKUP(J104,quest_импл!$A$1:$J$129,8,FALSE),0))</f>
        <v>sound\\Zernistiy_li.wav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2053</v>
      </c>
      <c r="AD104" t="str">
        <f t="shared" ca="1" si="36"/>
        <v>pics\\Redis_5.jpg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7"/>
        <v>pics\\Redis_5.jpg</v>
      </c>
      <c r="AI104" t="s">
        <v>114</v>
      </c>
      <c r="AO104">
        <f t="shared" ca="1" si="32"/>
        <v>0.21470424507552521</v>
      </c>
      <c r="AP104" t="str">
        <f t="shared" ca="1" si="33"/>
        <v>pics\\Redis_5.jpg</v>
      </c>
      <c r="AR104" t="str">
        <f t="shared" si="40"/>
        <v/>
      </c>
      <c r="AS104" t="str">
        <f t="shared" ca="1" si="39"/>
        <v>pics\\Redis_5.jpg</v>
      </c>
      <c r="AT104">
        <f t="shared" ca="1" si="28"/>
        <v>0.68488846805232384</v>
      </c>
      <c r="AU104" t="s">
        <v>697</v>
      </c>
      <c r="AV104" t="str">
        <f t="shared" ca="1" si="29"/>
        <v>sound\\Noviy_plod.wav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_Зернистый_ли_</v>
      </c>
      <c r="BB104" t="str">
        <f t="shared" si="30"/>
        <v>_Зернистый_ли_XXXXX?</v>
      </c>
      <c r="BD104" cm="1">
        <f t="array" aca="1" ref="BD104" ca="1">INDEX($L$98:$L$105,(RANK(AT8,$AT$2:$AT$9)))</f>
        <v>2095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VLOOKUP(B105,audio_list_stym!$A$3:$BP$18,51,FALSE)</f>
        <v>16</v>
      </c>
      <c r="F105" t="str">
        <f>VLOOKUP(E105,metki!$A$2:$B$9,2,FALSE)</f>
        <v>импл_новые_без_названия</v>
      </c>
      <c r="G105" t="str">
        <f t="shared" si="25"/>
        <v>импл_</v>
      </c>
      <c r="H105" t="str">
        <f>VLOOKUP(B105,audio_list_stym!$A$3:$AJ$18,19,FALSE)</f>
        <v>Gac</v>
      </c>
      <c r="I105" t="s">
        <v>695</v>
      </c>
      <c r="J105" t="str">
        <f t="shared" si="26"/>
        <v>Gac_8</v>
      </c>
      <c r="L105">
        <f>VLOOKUP(J105,total_visual_stym!$A$2:$D$129,2,FALSE)</f>
        <v>2096</v>
      </c>
      <c r="M105" t="str">
        <f>VLOOKUP(J105,total_visual_stym!$A$2:$D$129,3,FALSE)</f>
        <v>pics\\Gac_8.jpg</v>
      </c>
      <c r="N105">
        <f>VLOOKUP(J105,total_visual_stym!$A$1:$D$129,4,FALSE)</f>
        <v>211</v>
      </c>
      <c r="P105">
        <f>IF(G105="экспл",0,IF(G105="импл_",VLOOKUP(J105,quest_импл!$A$1:$J$129,7,FALSE),0))</f>
        <v>256</v>
      </c>
      <c r="Q105" t="str">
        <f>IF(G105="экспл",0,IF(G105="импл_",VLOOKUP(J105,quest_импл!$A$1:$J$129,8,FALSE),0))</f>
        <v>sound\\Okrugliy_li.wav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2001</v>
      </c>
      <c r="AD105" t="str">
        <f t="shared" ca="1" si="36"/>
        <v>pics\\Banan_1.jpg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7"/>
        <v>pics\\Banan_1.jpg</v>
      </c>
      <c r="AI105" t="s">
        <v>115</v>
      </c>
      <c r="AO105">
        <f t="shared" ca="1" si="32"/>
        <v>0.98241432636462234</v>
      </c>
      <c r="AP105" t="str">
        <f t="shared" ca="1" si="33"/>
        <v>pics\\Banan_1.jpg</v>
      </c>
      <c r="AR105" t="str">
        <f t="shared" si="40"/>
        <v/>
      </c>
      <c r="AS105" t="str">
        <f t="shared" ca="1" si="39"/>
        <v>pics\\Banan_1.jpg</v>
      </c>
      <c r="AT105">
        <f t="shared" ca="1" si="28"/>
        <v>0.65381480097288436</v>
      </c>
      <c r="AU105" t="s">
        <v>697</v>
      </c>
      <c r="AV105" t="str">
        <f t="shared" ca="1" si="29"/>
        <v>sound\\Noviy_plod.wav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_Округлый_ли_</v>
      </c>
      <c r="BB105" t="str">
        <f t="shared" si="30"/>
        <v>_Округлый_ли_XXXXX?</v>
      </c>
      <c r="BD105" cm="1">
        <f t="array" aca="1" ref="BD105" ca="1">INDEX($L$98:$L$105,(RANK(AT9,$AT$2:$AT$9)))</f>
        <v>2091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VLOOKUP(B106,audio_list_stym!$A$3:$BP$18,51,FALSE)</f>
        <v>17</v>
      </c>
      <c r="F106" t="str">
        <f>VLOOKUP(E106,metki!$A$2:$B$9,2,FALSE)</f>
        <v>экспл_новые_без_названия</v>
      </c>
      <c r="G106" t="str">
        <f t="shared" si="25"/>
        <v>экспл</v>
      </c>
      <c r="H106" t="str">
        <f>VLOOKUP(B106,audio_list_stym!$A$3:$AJ$18,19,FALSE)</f>
        <v>Noni</v>
      </c>
      <c r="I106" t="s">
        <v>688</v>
      </c>
      <c r="J106" t="str">
        <f t="shared" si="26"/>
        <v>Noni_1</v>
      </c>
      <c r="L106">
        <f>VLOOKUP(J106,total_visual_stym!$A$2:$D$129,2,FALSE)</f>
        <v>2113</v>
      </c>
      <c r="M106" t="str">
        <f>VLOOKUP(J106,total_visual_stym!$A$2:$D$129,3,FALSE)</f>
        <v>pics\\Noni_1.jpg</v>
      </c>
      <c r="N106">
        <f>VLOOKUP(J106,total_visual_stym!$A$1:$D$129,4,FALSE)</f>
        <v>212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129</v>
      </c>
      <c r="Z106" t="str">
        <f>IF(G106="экспл",VLOOKUP(J106,quest_экспл!$A$1:$N$129,12,FALSE),IF(G106="импл_",0,0))</f>
        <v>sound\\On_beliy_vnutri.wav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2187</v>
      </c>
      <c r="AD106" t="str">
        <f t="shared" ca="1" si="36"/>
        <v>pics\\dis1.jpg</v>
      </c>
      <c r="AE106" s="22" t="str">
        <f t="array" aca="1" ref="AE106" ca="1">IF(G106="экспл",INDEX(total_visual_stym!$C$146:$C$209,(RANK(total_visual_stym!E186,total_visual_stym!$E$146:$E$209))),0)</f>
        <v>pics\\dis1.jpg</v>
      </c>
      <c r="AF106" s="22" t="str">
        <f t="shared" si="37"/>
        <v/>
      </c>
      <c r="AI106" t="s">
        <v>116</v>
      </c>
      <c r="AO106">
        <f t="shared" ca="1" si="32"/>
        <v>0.63958673231121432</v>
      </c>
      <c r="AP106" t="str">
        <f t="shared" ca="1" si="33"/>
        <v>pics\\Kokos_2.jpg</v>
      </c>
      <c r="AR106" t="str">
        <f t="shared" si="40"/>
        <v/>
      </c>
      <c r="AS106" t="str">
        <f t="shared" si="39"/>
        <v/>
      </c>
      <c r="AT106">
        <f t="shared" ca="1" si="28"/>
        <v>0.31636728881239262</v>
      </c>
      <c r="AU106" t="s">
        <v>697</v>
      </c>
      <c r="AV106" t="str">
        <f t="shared" ca="1" si="29"/>
        <v>sound\\Redkiy_plod.wav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_Он_белый_внутри?</v>
      </c>
      <c r="BA106" t="e">
        <f>VLOOKUP(Q106,audio_list_stym!$B$2:$BQ$299,68,FALSE)</f>
        <v>#N/A</v>
      </c>
      <c r="BB106" t="str">
        <f t="shared" si="30"/>
        <v>На_экране_XXXXX._Он_белый_внутри?</v>
      </c>
      <c r="BC106">
        <f>A106</f>
        <v>1214</v>
      </c>
      <c r="BD106" cm="1">
        <f t="array" aca="1" ref="BD106" ca="1">INDEX($L$106:$L$113,(RANK(AT2,$AT$2:$AT$9)))</f>
        <v>2113</v>
      </c>
      <c r="BE106" cm="1">
        <f t="array" aca="1" ref="BE106" ca="1">INDEX(BD66:BD81,(RANK(AT7,$AT$2:$AT$17)))</f>
        <v>2069</v>
      </c>
      <c r="BF106" cm="1">
        <f t="array" aca="1" ref="BF106" ca="1">INDEX(BD90:BD105,(RANK(AT7,$AT$2:$AT$17)))</f>
        <v>2087</v>
      </c>
      <c r="BG106" cm="1">
        <f t="array" aca="1" ref="BG106" ca="1">INDEX(BD114:BD129,(RANK(AT7,$AT$2:$AT$9)))</f>
        <v>2130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VLOOKUP(B107,audio_list_stym!$A$3:$BP$18,51,FALSE)</f>
        <v>17</v>
      </c>
      <c r="F107" t="str">
        <f>VLOOKUP(E107,metki!$A$2:$B$9,2,FALSE)</f>
        <v>экспл_новые_без_названия</v>
      </c>
      <c r="G107" t="str">
        <f t="shared" si="25"/>
        <v>экспл</v>
      </c>
      <c r="H107" t="str">
        <f>VLOOKUP(B107,audio_list_stym!$A$3:$AJ$18,19,FALSE)</f>
        <v>Noni</v>
      </c>
      <c r="I107" t="s">
        <v>689</v>
      </c>
      <c r="J107" t="str">
        <f t="shared" si="26"/>
        <v>Noni_2</v>
      </c>
      <c r="L107">
        <f>VLOOKUP(J107,total_visual_stym!$A$2:$D$129,2,FALSE)</f>
        <v>2114</v>
      </c>
      <c r="M107" t="str">
        <f>VLOOKUP(J107,total_visual_stym!$A$2:$D$129,3,FALSE)</f>
        <v>pics\\Noni_2.jpg</v>
      </c>
      <c r="N107">
        <f>VLOOKUP(J107,total_visual_stym!$A$1:$D$129,4,FALSE)</f>
        <v>212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130</v>
      </c>
      <c r="Z107" t="str">
        <f>IF(G107="экспл",VLOOKUP(J107,quest_экспл!$A$1:$N$129,12,FALSE),IF(G107="импл_",0,0))</f>
        <v>sound\\Rebristiy_li_on.wav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2199</v>
      </c>
      <c r="AD107" t="str">
        <f t="shared" ca="1" si="36"/>
        <v>pics\\dis56.jpg</v>
      </c>
      <c r="AE107" s="22" t="str">
        <f t="array" aca="1" ref="AE107" ca="1">IF(G107="экспл",INDEX(total_visual_stym!$C$146:$C$209,(RANK(total_visual_stym!E187,total_visual_stym!$E$146:$E$209))),0)</f>
        <v>pics\\dis56.jpg</v>
      </c>
      <c r="AF107" s="22" t="str">
        <f t="shared" si="37"/>
        <v/>
      </c>
      <c r="AI107" t="s">
        <v>117</v>
      </c>
      <c r="AO107">
        <f t="shared" ca="1" si="32"/>
        <v>0.18614625964086906</v>
      </c>
      <c r="AP107" t="str">
        <f t="shared" ca="1" si="33"/>
        <v>pics\\Redis_8.jpg</v>
      </c>
      <c r="AR107" t="str">
        <f t="shared" si="40"/>
        <v/>
      </c>
      <c r="AS107" t="str">
        <f t="shared" si="39"/>
        <v/>
      </c>
      <c r="AT107">
        <f t="shared" ca="1" si="28"/>
        <v>0.86497172841760839</v>
      </c>
      <c r="AU107" t="s">
        <v>697</v>
      </c>
      <c r="AV107" t="str">
        <f t="shared" ca="1" si="29"/>
        <v>sound\\Noviy_plod.wav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_Ребристый_ли_он?</v>
      </c>
      <c r="BA107" t="e">
        <f>VLOOKUP(Q107,audio_list_stym!$B$2:$BQ$299,68,FALSE)</f>
        <v>#N/A</v>
      </c>
      <c r="BB107" t="str">
        <f t="shared" si="30"/>
        <v>Посмотрите,_вот_XXXXX._Ребристый_ли_он?</v>
      </c>
      <c r="BD107" cm="1">
        <f t="array" aca="1" ref="BD107" ca="1">INDEX($L$106:$L$113,(RANK(AT3,$AT$2:$AT$9)))</f>
        <v>2120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VLOOKUP(B108,audio_list_stym!$A$3:$BP$18,51,FALSE)</f>
        <v>17</v>
      </c>
      <c r="F108" t="str">
        <f>VLOOKUP(E108,metki!$A$2:$B$9,2,FALSE)</f>
        <v>экспл_новые_без_названия</v>
      </c>
      <c r="G108" t="str">
        <f t="shared" si="25"/>
        <v>экспл</v>
      </c>
      <c r="H108" t="str">
        <f>VLOOKUP(B108,audio_list_stym!$A$3:$AJ$18,19,FALSE)</f>
        <v>Noni</v>
      </c>
      <c r="I108" t="s">
        <v>690</v>
      </c>
      <c r="J108" t="str">
        <f t="shared" si="26"/>
        <v>Noni_3</v>
      </c>
      <c r="L108">
        <f>VLOOKUP(J108,total_visual_stym!$A$2:$D$129,2,FALSE)</f>
        <v>2115</v>
      </c>
      <c r="M108" t="str">
        <f>VLOOKUP(J108,total_visual_stym!$A$2:$D$129,3,FALSE)</f>
        <v>pics\\Noni_3.jpg</v>
      </c>
      <c r="N108">
        <f>VLOOKUP(J108,total_visual_stym!$A$1:$D$129,4,FALSE)</f>
        <v>212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131</v>
      </c>
      <c r="Z108" t="str">
        <f>IF(G108="экспл",VLOOKUP(J108,quest_экспл!$A$1:$N$129,12,FALSE),IF(G108="импл_",0,0))</f>
        <v>sound\\Goluboy_li_on.wav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2177</v>
      </c>
      <c r="AD108" t="str">
        <f t="shared" ca="1" si="36"/>
        <v>pics\\dis35.jpg</v>
      </c>
      <c r="AE108" s="22" t="str">
        <f t="array" aca="1" ref="AE108" ca="1">IF(G108="экспл",INDEX(total_visual_stym!$C$146:$C$209,(RANK(total_visual_stym!E188,total_visual_stym!$E$146:$E$209))),0)</f>
        <v>pics\\dis35.jpg</v>
      </c>
      <c r="AF108" s="22" t="str">
        <f t="shared" si="37"/>
        <v/>
      </c>
      <c r="AI108" t="s">
        <v>118</v>
      </c>
      <c r="AO108">
        <f t="shared" ca="1" si="32"/>
        <v>0.83608935664218642</v>
      </c>
      <c r="AP108" t="str">
        <f t="shared" ca="1" si="33"/>
        <v>pics\\Finik_6.jpg</v>
      </c>
      <c r="AR108" t="str">
        <f t="shared" si="40"/>
        <v/>
      </c>
      <c r="AS108" t="str">
        <f t="shared" si="39"/>
        <v/>
      </c>
      <c r="AT108">
        <f t="shared" ca="1" si="28"/>
        <v>0.18583288651222163</v>
      </c>
      <c r="AU108" t="s">
        <v>697</v>
      </c>
      <c r="AV108" t="str">
        <f t="shared" ca="1" si="29"/>
        <v>sound\\Redkiy_plod.wav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_Голубой_ли_он?</v>
      </c>
      <c r="BA108" t="e">
        <f>VLOOKUP(Q108,audio_list_stym!$B$2:$BQ$299,68,FALSE)</f>
        <v>#N/A</v>
      </c>
      <c r="BB108" t="str">
        <f t="shared" si="30"/>
        <v>Вот_XXXXX._Голубой_ли_он?</v>
      </c>
      <c r="BD108" cm="1">
        <f t="array" aca="1" ref="BD108" ca="1">INDEX($L$106:$L$113,(RANK(AT4,$AT$2:$AT$9)))</f>
        <v>2117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VLOOKUP(B109,audio_list_stym!$A$3:$BP$18,51,FALSE)</f>
        <v>17</v>
      </c>
      <c r="F109" t="str">
        <f>VLOOKUP(E109,metki!$A$2:$B$9,2,FALSE)</f>
        <v>экспл_новые_без_названия</v>
      </c>
      <c r="G109" t="str">
        <f t="shared" si="25"/>
        <v>экспл</v>
      </c>
      <c r="H109" t="str">
        <f>VLOOKUP(B109,audio_list_stym!$A$3:$AJ$18,19,FALSE)</f>
        <v>Noni</v>
      </c>
      <c r="I109" t="s">
        <v>691</v>
      </c>
      <c r="J109" t="str">
        <f t="shared" si="26"/>
        <v>Noni_4</v>
      </c>
      <c r="L109">
        <f>VLOOKUP(J109,total_visual_stym!$A$2:$D$129,2,FALSE)</f>
        <v>2116</v>
      </c>
      <c r="M109" t="str">
        <f>VLOOKUP(J109,total_visual_stym!$A$2:$D$129,3,FALSE)</f>
        <v>pics\\Noni_4.jpg</v>
      </c>
      <c r="N109">
        <f>VLOOKUP(J109,total_visual_stym!$A$1:$D$129,4,FALSE)</f>
        <v>212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132</v>
      </c>
      <c r="Z109" t="str">
        <f>IF(G109="экспл",VLOOKUP(J109,quest_экспл!$A$1:$N$129,12,FALSE),IF(G109="импл_",0,0))</f>
        <v>sound\\On_s_bugorkami.wav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2222</v>
      </c>
      <c r="AD109" t="str">
        <f t="shared" ca="1" si="36"/>
        <v>pics\\dis14.jpg</v>
      </c>
      <c r="AE109" s="22" t="str">
        <f t="array" aca="1" ref="AE109" ca="1">IF(G109="экспл",INDEX(total_visual_stym!$C$146:$C$209,(RANK(total_visual_stym!E189,total_visual_stym!$E$146:$E$209))),0)</f>
        <v>pics\\dis14.jpg</v>
      </c>
      <c r="AF109" s="22" t="str">
        <f t="shared" si="37"/>
        <v/>
      </c>
      <c r="AI109" t="s">
        <v>119</v>
      </c>
      <c r="AO109">
        <f t="shared" ca="1" si="32"/>
        <v>0.31177908716655167</v>
      </c>
      <c r="AP109" t="str">
        <f t="shared" ca="1" si="33"/>
        <v>pics\\Peper_7.jpg</v>
      </c>
      <c r="AR109" t="str">
        <f t="shared" si="40"/>
        <v/>
      </c>
      <c r="AS109" t="str">
        <f t="shared" si="39"/>
        <v/>
      </c>
      <c r="AT109">
        <f t="shared" ca="1" si="28"/>
        <v>8.6568335470685875E-3</v>
      </c>
      <c r="AU109" t="s">
        <v>697</v>
      </c>
      <c r="AV109" t="str">
        <f t="shared" ca="1" si="29"/>
        <v>sound\\Redkiy_plod.wav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_Он_с_бугорками?</v>
      </c>
      <c r="BA109" t="e">
        <f>VLOOKUP(Q109,audio_list_stym!$B$2:$BQ$299,68,FALSE)</f>
        <v>#N/A</v>
      </c>
      <c r="BB109" t="str">
        <f t="shared" si="30"/>
        <v>Это_XXXXX._Он_с_бугорками?</v>
      </c>
      <c r="BD109" cm="1">
        <f t="array" aca="1" ref="BD109" ca="1">INDEX($L$106:$L$113,(RANK(AT5,$AT$2:$AT$9)))</f>
        <v>2114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VLOOKUP(B110,audio_list_stym!$A$3:$BP$18,51,FALSE)</f>
        <v>17</v>
      </c>
      <c r="F110" t="str">
        <f>VLOOKUP(E110,metki!$A$2:$B$9,2,FALSE)</f>
        <v>экспл_новые_без_названия</v>
      </c>
      <c r="G110" t="str">
        <f t="shared" si="25"/>
        <v>экспл</v>
      </c>
      <c r="H110" t="str">
        <f>VLOOKUP(B110,audio_list_stym!$A$3:$AJ$18,19,FALSE)</f>
        <v>Noni</v>
      </c>
      <c r="I110" t="s">
        <v>692</v>
      </c>
      <c r="J110" t="str">
        <f t="shared" si="26"/>
        <v>Noni_5</v>
      </c>
      <c r="L110">
        <f>VLOOKUP(J110,total_visual_stym!$A$2:$D$129,2,FALSE)</f>
        <v>2117</v>
      </c>
      <c r="M110" t="str">
        <f>VLOOKUP(J110,total_visual_stym!$A$2:$D$129,3,FALSE)</f>
        <v>pics\\Noni_5.jpg</v>
      </c>
      <c r="N110">
        <f>VLOOKUP(J110,total_visual_stym!$A$1:$D$129,4,FALSE)</f>
        <v>212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133</v>
      </c>
      <c r="Z110" t="str">
        <f>IF(G110="экспл",VLOOKUP(J110,quest_экспл!$A$1:$N$129,12,FALSE),IF(G110="импл_",0,0))</f>
        <v>sound\\Ovalniy_li_on.wav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2180</v>
      </c>
      <c r="AD110" t="str">
        <f t="shared" ca="1" si="36"/>
        <v>pics\\dis4.jpg</v>
      </c>
      <c r="AE110" s="22" t="str">
        <f t="array" aca="1" ref="AE110" ca="1">IF(G110="экспл",INDEX(total_visual_stym!$C$146:$C$209,(RANK(total_visual_stym!E190,total_visual_stym!$E$146:$E$209))),0)</f>
        <v>pics\\dis4.jpg</v>
      </c>
      <c r="AF110" s="22" t="str">
        <f t="shared" si="37"/>
        <v/>
      </c>
      <c r="AI110" t="s">
        <v>120</v>
      </c>
      <c r="AO110">
        <f t="shared" ca="1" si="32"/>
        <v>0.33515802407498385</v>
      </c>
      <c r="AP110" t="str">
        <f t="shared" ca="1" si="33"/>
        <v>pics\\Peper_6.jpg</v>
      </c>
      <c r="AR110" t="str">
        <f t="shared" si="40"/>
        <v/>
      </c>
      <c r="AS110" t="str">
        <f t="shared" si="39"/>
        <v/>
      </c>
      <c r="AT110">
        <f t="shared" ca="1" si="28"/>
        <v>0.64727826601575167</v>
      </c>
      <c r="AU110" t="s">
        <v>697</v>
      </c>
      <c r="AV110" t="str">
        <f t="shared" ca="1" si="29"/>
        <v>sound\\Noviy_plod.wav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_Овальный_ли_он?</v>
      </c>
      <c r="BA110" t="e">
        <f>VLOOKUP(Q110,audio_list_stym!$B$2:$BQ$299,68,FALSE)</f>
        <v>#N/A</v>
      </c>
      <c r="BB110" t="str">
        <f t="shared" si="30"/>
        <v>На_картинке_XXXXX._Овальный_ли_он?</v>
      </c>
      <c r="BD110" cm="1">
        <f t="array" aca="1" ref="BD110" ca="1">INDEX($L$106:$L$113,(RANK(AT6,$AT$2:$AT$9)))</f>
        <v>2118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VLOOKUP(B111,audio_list_stym!$A$3:$BP$18,51,FALSE)</f>
        <v>17</v>
      </c>
      <c r="F111" t="str">
        <f>VLOOKUP(E111,metki!$A$2:$B$9,2,FALSE)</f>
        <v>экспл_новые_без_названия</v>
      </c>
      <c r="G111" t="str">
        <f t="shared" si="25"/>
        <v>экспл</v>
      </c>
      <c r="H111" t="str">
        <f>VLOOKUP(B111,audio_list_stym!$A$3:$AJ$18,19,FALSE)</f>
        <v>Noni</v>
      </c>
      <c r="I111" t="s">
        <v>693</v>
      </c>
      <c r="J111" t="str">
        <f t="shared" si="26"/>
        <v>Noni_6</v>
      </c>
      <c r="L111">
        <f>VLOOKUP(J111,total_visual_stym!$A$2:$D$129,2,FALSE)</f>
        <v>2118</v>
      </c>
      <c r="M111" t="str">
        <f>VLOOKUP(J111,total_visual_stym!$A$2:$D$129,3,FALSE)</f>
        <v>pics\\Noni_6.jpg</v>
      </c>
      <c r="N111">
        <f>VLOOKUP(J111,total_visual_stym!$A$1:$D$129,4,FALSE)</f>
        <v>212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134</v>
      </c>
      <c r="Z111" t="str">
        <f>IF(G111="экспл",VLOOKUP(J111,quest_экспл!$A$1:$N$129,12,FALSE),IF(G111="импл_",0,0))</f>
        <v>sound\\Zhidkiy_li_on.wav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2170</v>
      </c>
      <c r="AD111" t="str">
        <f t="shared" ca="1" si="36"/>
        <v>pics\\dis36.jpg</v>
      </c>
      <c r="AE111" s="22" t="str">
        <f t="array" aca="1" ref="AE111" ca="1">IF(G111="экспл",INDEX(total_visual_stym!$C$146:$C$209,(RANK(total_visual_stym!E191,total_visual_stym!$E$146:$E$209))),0)</f>
        <v>pics\\dis36.jpg</v>
      </c>
      <c r="AF111" s="22" t="str">
        <f t="shared" si="37"/>
        <v/>
      </c>
      <c r="AI111" t="s">
        <v>121</v>
      </c>
      <c r="AO111">
        <f t="shared" ca="1" si="32"/>
        <v>0.97280190617275186</v>
      </c>
      <c r="AP111" t="str">
        <f t="shared" ca="1" si="33"/>
        <v>pics\\Banan_3.jpg</v>
      </c>
      <c r="AR111" t="str">
        <f t="shared" si="40"/>
        <v/>
      </c>
      <c r="AS111" t="str">
        <f t="shared" si="39"/>
        <v/>
      </c>
      <c r="AT111">
        <f t="shared" ca="1" si="28"/>
        <v>7.8169448173449396E-2</v>
      </c>
      <c r="AU111" t="s">
        <v>697</v>
      </c>
      <c r="AV111" t="str">
        <f t="shared" ca="1" si="29"/>
        <v>sound\\Redkiy_plod.wav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_Жидкий_ли_он?</v>
      </c>
      <c r="BA111" t="e">
        <f>VLOOKUP(Q111,audio_list_stym!$B$2:$BQ$299,68,FALSE)</f>
        <v>#N/A</v>
      </c>
      <c r="BB111" t="str">
        <f t="shared" si="30"/>
        <v>На_мониторе_XXXXX._Жидкий_ли_он?</v>
      </c>
      <c r="BD111" cm="1">
        <f t="array" aca="1" ref="BD111" ca="1">INDEX($L$106:$L$113,(RANK(AT7,$AT$2:$AT$9)))</f>
        <v>2116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VLOOKUP(B112,audio_list_stym!$A$3:$BP$18,51,FALSE)</f>
        <v>17</v>
      </c>
      <c r="F112" t="str">
        <f>VLOOKUP(E112,metki!$A$2:$B$9,2,FALSE)</f>
        <v>экспл_новые_без_названия</v>
      </c>
      <c r="G112" t="str">
        <f t="shared" si="25"/>
        <v>экспл</v>
      </c>
      <c r="H112" t="str">
        <f>VLOOKUP(B112,audio_list_stym!$A$3:$AJ$18,19,FALSE)</f>
        <v>Noni</v>
      </c>
      <c r="I112" t="s">
        <v>694</v>
      </c>
      <c r="J112" t="str">
        <f t="shared" si="26"/>
        <v>Noni_7</v>
      </c>
      <c r="L112">
        <f>VLOOKUP(J112,total_visual_stym!$A$2:$D$129,2,FALSE)</f>
        <v>2119</v>
      </c>
      <c r="M112" t="str">
        <f>VLOOKUP(J112,total_visual_stym!$A$2:$D$129,3,FALSE)</f>
        <v>pics\\Noni_7.jpg</v>
      </c>
      <c r="N112">
        <f>VLOOKUP(J112,total_visual_stym!$A$1:$D$129,4,FALSE)</f>
        <v>212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135</v>
      </c>
      <c r="Z112" t="str">
        <f>IF(G112="экспл",VLOOKUP(J112,quest_экспл!$A$1:$N$129,12,FALSE),IF(G112="импл_",0,0))</f>
        <v>sound\\On_lohmatiy.wav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2198</v>
      </c>
      <c r="AD112" t="str">
        <f t="shared" ca="1" si="36"/>
        <v>pics\\dis42.jpg</v>
      </c>
      <c r="AE112" s="22" t="str">
        <f t="array" aca="1" ref="AE112" ca="1">IF(G112="экспл",INDEX(total_visual_stym!$C$146:$C$209,(RANK(total_visual_stym!E192,total_visual_stym!$E$146:$E$209))),0)</f>
        <v>pics\\dis42.jpg</v>
      </c>
      <c r="AF112" s="22" t="str">
        <f t="shared" si="37"/>
        <v/>
      </c>
      <c r="AI112" t="s">
        <v>122</v>
      </c>
      <c r="AO112">
        <f t="shared" ca="1" si="32"/>
        <v>0.36841759318143597</v>
      </c>
      <c r="AP112" t="str">
        <f t="shared" ca="1" si="33"/>
        <v>pics\\Peper_5.jpg</v>
      </c>
      <c r="AR112" t="str">
        <f t="shared" si="40"/>
        <v/>
      </c>
      <c r="AS112" t="str">
        <f t="shared" si="39"/>
        <v/>
      </c>
      <c r="AT112">
        <f t="shared" ca="1" si="28"/>
        <v>0.80866117892614942</v>
      </c>
      <c r="AU112" t="s">
        <v>697</v>
      </c>
      <c r="AV112" t="str">
        <f t="shared" ca="1" si="29"/>
        <v>sound\\Noviy_plod.wav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_Он_лохматый?</v>
      </c>
      <c r="BA112" t="e">
        <f>VLOOKUP(Q112,audio_list_stym!$B$2:$BQ$299,68,FALSE)</f>
        <v>#N/A</v>
      </c>
      <c r="BB112" t="str">
        <f t="shared" si="30"/>
        <v>Перед_Вами_XXXXX._Он_лохматый?</v>
      </c>
      <c r="BD112" cm="1">
        <f t="array" aca="1" ref="BD112" ca="1">INDEX($L$106:$L$113,(RANK(AT8,$AT$2:$AT$9)))</f>
        <v>2119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VLOOKUP(B113,audio_list_stym!$A$3:$BP$18,51,FALSE)</f>
        <v>17</v>
      </c>
      <c r="F113" t="str">
        <f>VLOOKUP(E113,metki!$A$2:$B$9,2,FALSE)</f>
        <v>экспл_новые_без_названия</v>
      </c>
      <c r="G113" t="str">
        <f t="shared" si="25"/>
        <v>экспл</v>
      </c>
      <c r="H113" t="str">
        <f>VLOOKUP(B113,audio_list_stym!$A$3:$AJ$18,19,FALSE)</f>
        <v>Noni</v>
      </c>
      <c r="I113" t="s">
        <v>695</v>
      </c>
      <c r="J113" t="str">
        <f t="shared" si="26"/>
        <v>Noni_8</v>
      </c>
      <c r="L113">
        <f>VLOOKUP(J113,total_visual_stym!$A$2:$D$129,2,FALSE)</f>
        <v>2120</v>
      </c>
      <c r="M113" t="str">
        <f>VLOOKUP(J113,total_visual_stym!$A$2:$D$129,3,FALSE)</f>
        <v>pics\\Noni_8.jpg</v>
      </c>
      <c r="N113">
        <f>VLOOKUP(J113,total_visual_stym!$A$1:$D$129,4,FALSE)</f>
        <v>212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136</v>
      </c>
      <c r="Z113" t="str">
        <f>IF(G113="экспл",VLOOKUP(J113,quest_экспл!$A$1:$N$129,12,FALSE),IF(G113="импл_",0,0))</f>
        <v>sound\\On_zolotistiy.wav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2213</v>
      </c>
      <c r="AD113" t="str">
        <f t="shared" ca="1" si="36"/>
        <v>pics\\dis49.jpg</v>
      </c>
      <c r="AE113" s="22" t="str">
        <f t="array" aca="1" ref="AE113" ca="1">IF(G113="экспл",INDEX(total_visual_stym!$C$146:$C$209,(RANK(total_visual_stym!E193,total_visual_stym!$E$146:$E$209))),0)</f>
        <v>pics\\dis49.jpg</v>
      </c>
      <c r="AF113" s="22" t="str">
        <f t="shared" si="37"/>
        <v/>
      </c>
      <c r="AI113" t="s">
        <v>123</v>
      </c>
      <c r="AO113">
        <f t="shared" ca="1" si="32"/>
        <v>0.70279032382445661</v>
      </c>
      <c r="AP113" t="str">
        <f t="shared" ca="1" si="33"/>
        <v>pics\\Goroh_3.jpg</v>
      </c>
      <c r="AR113" t="str">
        <f t="shared" si="40"/>
        <v/>
      </c>
      <c r="AS113" t="str">
        <f t="shared" si="39"/>
        <v/>
      </c>
      <c r="AT113">
        <f t="shared" ca="1" si="28"/>
        <v>6.0430968295541843E-2</v>
      </c>
      <c r="AU113" t="s">
        <v>697</v>
      </c>
      <c r="AV113" t="str">
        <f t="shared" ca="1" si="29"/>
        <v>sound\\Redkiy_plod.wav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_Он_золотистый?</v>
      </c>
      <c r="BA113" t="e">
        <f>VLOOKUP(Q113,audio_list_stym!$B$2:$BQ$299,68,FALSE)</f>
        <v>#N/A</v>
      </c>
      <c r="BB113" t="str">
        <f t="shared" si="30"/>
        <v>Вы_видите_XXXXX._Он_золотистый?</v>
      </c>
      <c r="BD113" cm="1">
        <f t="array" aca="1" ref="BD113" ca="1">INDEX($L$106:$L$113,(RANK(AT9,$AT$2:$AT$9)))</f>
        <v>2115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VLOOKUP(B114,audio_list_stym!$A$3:$BP$18,51,FALSE)</f>
        <v>14</v>
      </c>
      <c r="F114" t="str">
        <f>VLOOKUP(E114,metki!$A$2:$B$9,2,FALSE)</f>
        <v>импл_новые_с_названием</v>
      </c>
      <c r="G114" t="str">
        <f t="shared" si="25"/>
        <v>импл_</v>
      </c>
      <c r="H114" t="str">
        <f>VLOOKUP(B114,audio_list_stym!$A$3:$AJ$18,19,FALSE)</f>
        <v>Sapota</v>
      </c>
      <c r="I114" t="s">
        <v>688</v>
      </c>
      <c r="J114" t="str">
        <f t="shared" si="26"/>
        <v>Sapota_1</v>
      </c>
      <c r="L114">
        <f>VLOOKUP(J114,total_visual_stym!$A$2:$D$129,2,FALSE)</f>
        <v>2129</v>
      </c>
      <c r="M114" t="str">
        <f>VLOOKUP(J114,total_visual_stym!$A$2:$D$129,3,FALSE)</f>
        <v>pics\\Sapota_1.jpg</v>
      </c>
      <c r="N114">
        <f>VLOOKUP(J114,total_visual_stym!$A$1:$D$129,4,FALSE)</f>
        <v>213</v>
      </c>
      <c r="P114">
        <f>IF(G114="экспл",0,IF(G114="импл_",VLOOKUP(J114,quest_импл!$A$1:$J$129,7,FALSE),0))</f>
        <v>265</v>
      </c>
      <c r="Q114" t="str">
        <f>IF(G114="экспл",0,IF(G114="импл_",VLOOKUP(J114,quest_импл!$A$1:$J$129,8,FALSE),0))</f>
        <v>sound\\Sharoobrazniy_li.wav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2035</v>
      </c>
      <c r="AD114" t="str">
        <f t="shared" ca="1" si="36"/>
        <v>pics\\Limon_3.jpg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7"/>
        <v>pics\\Limon_3.jpg</v>
      </c>
      <c r="AI114" t="s">
        <v>86</v>
      </c>
      <c r="AO114">
        <f t="shared" ca="1" si="32"/>
        <v>0.47329944461734053</v>
      </c>
      <c r="AP114" t="str">
        <f t="shared" ca="1" si="33"/>
        <v>pics\\Limon_3.jpg</v>
      </c>
      <c r="AR114" t="str">
        <f t="shared" si="40"/>
        <v/>
      </c>
      <c r="AS114" t="str">
        <f t="shared" ca="1" si="39"/>
        <v>pics\\Limon_3.jpg</v>
      </c>
      <c r="AT114">
        <f t="shared" ca="1" si="28"/>
        <v>0.33064770737234883</v>
      </c>
      <c r="AU114" t="s">
        <v>697</v>
      </c>
      <c r="AV114" t="str">
        <f t="shared" ca="1" si="29"/>
        <v>sound\\Redkiy_plod.wav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_Шарообразный_ли_</v>
      </c>
      <c r="BB114" t="str">
        <f t="shared" si="30"/>
        <v>_Шарообразный_ли_ТОДИС?</v>
      </c>
      <c r="BC114">
        <f>A114</f>
        <v>1215</v>
      </c>
      <c r="BD114" cm="1">
        <f t="array" aca="1" ref="BD114" ca="1">INDEX($L$114:$L$121,(RANK(AT2,$AT$2:$AT$9)))</f>
        <v>2129</v>
      </c>
      <c r="BE114" cm="1">
        <f t="array" aca="1" ref="BE114" ca="1">INDEX(BD66:BD81,(RANK(AT8,$AT$2:$AT$17)))</f>
        <v>2070</v>
      </c>
      <c r="BF114" cm="1">
        <f t="array" aca="1" ref="BF114" ca="1">INDEX(BD82:BD97,(RANK(AT8,$AT$2:$AT$9)))</f>
        <v>2079</v>
      </c>
      <c r="BG114" cm="1">
        <f t="array" aca="1" ref="BG114" ca="1">INDEX(BD98:BD113,(RANK(AT8,$AT$2:$AT$9)))</f>
        <v>2095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VLOOKUP(B115,audio_list_stym!$A$3:$BP$18,51,FALSE)</f>
        <v>14</v>
      </c>
      <c r="F115" t="str">
        <f>VLOOKUP(E115,metki!$A$2:$B$9,2,FALSE)</f>
        <v>импл_новые_с_названием</v>
      </c>
      <c r="G115" t="str">
        <f t="shared" si="25"/>
        <v>импл_</v>
      </c>
      <c r="H115" t="str">
        <f>VLOOKUP(B115,audio_list_stym!$A$3:$AJ$18,19,FALSE)</f>
        <v>Sapota</v>
      </c>
      <c r="I115" t="s">
        <v>689</v>
      </c>
      <c r="J115" t="str">
        <f t="shared" si="26"/>
        <v>Sapota_2</v>
      </c>
      <c r="L115">
        <f>VLOOKUP(J115,total_visual_stym!$A$2:$D$129,2,FALSE)</f>
        <v>2130</v>
      </c>
      <c r="M115" t="str">
        <f>VLOOKUP(J115,total_visual_stym!$A$2:$D$129,3,FALSE)</f>
        <v>pics\\Sapota_2.jpg</v>
      </c>
      <c r="N115">
        <f>VLOOKUP(J115,total_visual_stym!$A$1:$D$129,4,FALSE)</f>
        <v>213</v>
      </c>
      <c r="P115">
        <f>IF(G115="экспл",0,IF(G115="импл_",VLOOKUP(J115,quest_импл!$A$1:$J$129,7,FALSE),0))</f>
        <v>266</v>
      </c>
      <c r="Q115" t="str">
        <f>IF(G115="экспл",0,IF(G115="импл_",VLOOKUP(J115,quest_импл!$A$1:$J$129,8,FALSE),0))</f>
        <v>sound\\Nadrezan_li.wav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2038</v>
      </c>
      <c r="AD115" t="str">
        <f t="shared" ca="1" si="36"/>
        <v>pics\\Limon_6.jpg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7"/>
        <v>pics\\Limon_6.jpg</v>
      </c>
      <c r="AI115" t="s">
        <v>87</v>
      </c>
      <c r="AO115">
        <f t="shared" ca="1" si="32"/>
        <v>0.45226808755444459</v>
      </c>
      <c r="AP115" t="str">
        <f t="shared" ca="1" si="33"/>
        <v>pics\\Limon_6.jpg</v>
      </c>
      <c r="AR115" t="str">
        <f t="shared" si="40"/>
        <v/>
      </c>
      <c r="AS115" t="str">
        <f t="shared" ca="1" si="39"/>
        <v>pics\\Limon_6.jpg</v>
      </c>
      <c r="AT115">
        <f t="shared" ca="1" si="28"/>
        <v>0.98972026196946383</v>
      </c>
      <c r="AU115" t="s">
        <v>697</v>
      </c>
      <c r="AV115" t="str">
        <f t="shared" ca="1" si="29"/>
        <v>sound\\Noviy_plod.wav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_Надрезан_ли_</v>
      </c>
      <c r="BB115" t="str">
        <f t="shared" si="30"/>
        <v>_Надрезан_ли_ТОДИС?</v>
      </c>
      <c r="BD115" cm="1">
        <f t="array" aca="1" ref="BD115" ca="1">INDEX($L$114:$L$121,(RANK(AT3,$AT$2:$AT$9)))</f>
        <v>2136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VLOOKUP(B116,audio_list_stym!$A$3:$BP$18,51,FALSE)</f>
        <v>14</v>
      </c>
      <c r="F116" t="str">
        <f>VLOOKUP(E116,metki!$A$2:$B$9,2,FALSE)</f>
        <v>импл_новые_с_названием</v>
      </c>
      <c r="G116" t="str">
        <f t="shared" si="25"/>
        <v>импл_</v>
      </c>
      <c r="H116" t="str">
        <f>VLOOKUP(B116,audio_list_stym!$A$3:$AJ$18,19,FALSE)</f>
        <v>Sapota</v>
      </c>
      <c r="I116" t="s">
        <v>690</v>
      </c>
      <c r="J116" t="str">
        <f t="shared" si="26"/>
        <v>Sapota_3</v>
      </c>
      <c r="L116">
        <f>VLOOKUP(J116,total_visual_stym!$A$2:$D$129,2,FALSE)</f>
        <v>2131</v>
      </c>
      <c r="M116" t="str">
        <f>VLOOKUP(J116,total_visual_stym!$A$2:$D$129,3,FALSE)</f>
        <v>pics\\Sapota_3.jpg</v>
      </c>
      <c r="N116">
        <f>VLOOKUP(J116,total_visual_stym!$A$1:$D$129,4,FALSE)</f>
        <v>213</v>
      </c>
      <c r="P116">
        <f>IF(G116="экспл",0,IF(G116="импл_",VLOOKUP(J116,quest_импл!$A$1:$J$129,7,FALSE),0))</f>
        <v>267</v>
      </c>
      <c r="Q116" t="str">
        <f>IF(G116="экспл",0,IF(G116="импл_",VLOOKUP(J116,quest_импл!$A$1:$J$129,8,FALSE),0))</f>
        <v>sound\\Perekruchen_li.wav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2055</v>
      </c>
      <c r="AD116" t="str">
        <f t="shared" ca="1" si="36"/>
        <v>pics\\Redis_7.jpg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7"/>
        <v>pics\\Redis_7.jpg</v>
      </c>
      <c r="AI116" t="s">
        <v>88</v>
      </c>
      <c r="AO116">
        <f t="shared" ca="1" si="32"/>
        <v>0.20458993939419345</v>
      </c>
      <c r="AP116" t="str">
        <f t="shared" ca="1" si="33"/>
        <v>pics\\Redis_7.jpg</v>
      </c>
      <c r="AR116" t="str">
        <f t="shared" si="40"/>
        <v/>
      </c>
      <c r="AS116" t="str">
        <f t="shared" ca="1" si="39"/>
        <v>pics\\Redis_7.jpg</v>
      </c>
      <c r="AT116">
        <f t="shared" ca="1" si="28"/>
        <v>0.55465821655450742</v>
      </c>
      <c r="AU116" t="s">
        <v>697</v>
      </c>
      <c r="AV116" t="str">
        <f t="shared" ca="1" si="29"/>
        <v>sound\\Noviy_plod.wav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_Перекручен_ли_</v>
      </c>
      <c r="BB116" t="str">
        <f t="shared" si="30"/>
        <v>_Перекручен_ли_ТОДИС?</v>
      </c>
      <c r="BD116" cm="1">
        <f t="array" aca="1" ref="BD116" ca="1">INDEX($L$114:$L$121,(RANK(AT4,$AT$2:$AT$9)))</f>
        <v>2133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VLOOKUP(B117,audio_list_stym!$A$3:$BP$18,51,FALSE)</f>
        <v>14</v>
      </c>
      <c r="F117" t="str">
        <f>VLOOKUP(E117,metki!$A$2:$B$9,2,FALSE)</f>
        <v>импл_новые_с_названием</v>
      </c>
      <c r="G117" t="str">
        <f t="shared" si="25"/>
        <v>импл_</v>
      </c>
      <c r="H117" t="str">
        <f>VLOOKUP(B117,audio_list_stym!$A$3:$AJ$18,19,FALSE)</f>
        <v>Sapota</v>
      </c>
      <c r="I117" t="s">
        <v>691</v>
      </c>
      <c r="J117" t="str">
        <f t="shared" si="26"/>
        <v>Sapota_4</v>
      </c>
      <c r="L117">
        <f>VLOOKUP(J117,total_visual_stym!$A$2:$D$129,2,FALSE)</f>
        <v>2132</v>
      </c>
      <c r="M117" t="str">
        <f>VLOOKUP(J117,total_visual_stym!$A$2:$D$129,3,FALSE)</f>
        <v>pics\\Sapota_4.jpg</v>
      </c>
      <c r="N117">
        <f>VLOOKUP(J117,total_visual_stym!$A$1:$D$129,4,FALSE)</f>
        <v>213</v>
      </c>
      <c r="P117">
        <f>IF(G117="экспл",0,IF(G117="импл_",VLOOKUP(J117,quest_импл!$A$1:$J$129,7,FALSE),0))</f>
        <v>268</v>
      </c>
      <c r="Q117" t="str">
        <f>IF(G117="экспл",0,IF(G117="импл_",VLOOKUP(J117,quest_импл!$A$1:$J$129,8,FALSE),0))</f>
        <v>sound\\Sorvan_li.wav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2054</v>
      </c>
      <c r="AD117" t="str">
        <f t="shared" ca="1" si="36"/>
        <v>pics\\Redis_6.jpg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7"/>
        <v>pics\\Redis_6.jpg</v>
      </c>
      <c r="AI117" t="s">
        <v>89</v>
      </c>
      <c r="AO117">
        <f t="shared" ca="1" si="32"/>
        <v>0.21023387557987028</v>
      </c>
      <c r="AP117" t="str">
        <f t="shared" ca="1" si="33"/>
        <v>pics\\Redis_6.jpg</v>
      </c>
      <c r="AR117" t="str">
        <f t="shared" si="40"/>
        <v/>
      </c>
      <c r="AS117" t="str">
        <f t="shared" ca="1" si="39"/>
        <v>pics\\Redis_6.jpg</v>
      </c>
      <c r="AT117">
        <f t="shared" ca="1" si="28"/>
        <v>0.46860795854822102</v>
      </c>
      <c r="AU117" t="s">
        <v>697</v>
      </c>
      <c r="AV117" t="str">
        <f t="shared" ca="1" si="29"/>
        <v>sound\\Redkiy_plod.wav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_Сорван_ли_</v>
      </c>
      <c r="BB117" t="str">
        <f t="shared" si="30"/>
        <v>_Сорван_ли_ТОДИС?</v>
      </c>
      <c r="BD117" cm="1">
        <f t="array" aca="1" ref="BD117" ca="1">INDEX($L$114:$L$121,(RANK(AT5,$AT$2:$AT$9)))</f>
        <v>2130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VLOOKUP(B118,audio_list_stym!$A$3:$BP$18,51,FALSE)</f>
        <v>14</v>
      </c>
      <c r="F118" t="str">
        <f>VLOOKUP(E118,metki!$A$2:$B$9,2,FALSE)</f>
        <v>импл_новые_с_названием</v>
      </c>
      <c r="G118" t="str">
        <f t="shared" si="25"/>
        <v>импл_</v>
      </c>
      <c r="H118" t="str">
        <f>VLOOKUP(B118,audio_list_stym!$A$3:$AJ$18,19,FALSE)</f>
        <v>Sapota</v>
      </c>
      <c r="I118" t="s">
        <v>692</v>
      </c>
      <c r="J118" t="str">
        <f t="shared" si="26"/>
        <v>Sapota_5</v>
      </c>
      <c r="L118">
        <f>VLOOKUP(J118,total_visual_stym!$A$2:$D$129,2,FALSE)</f>
        <v>2133</v>
      </c>
      <c r="M118" t="str">
        <f>VLOOKUP(J118,total_visual_stym!$A$2:$D$129,3,FALSE)</f>
        <v>pics\\Sapota_5.jpg</v>
      </c>
      <c r="N118">
        <f>VLOOKUP(J118,total_visual_stym!$A$1:$D$129,4,FALSE)</f>
        <v>213</v>
      </c>
      <c r="P118">
        <f>IF(G118="экспл",0,IF(G118="импл_",VLOOKUP(J118,quest_импл!$A$1:$J$129,7,FALSE),0))</f>
        <v>269</v>
      </c>
      <c r="Q118" t="str">
        <f>IF(G118="экспл",0,IF(G118="импл_",VLOOKUP(J118,quest_импл!$A$1:$J$129,8,FALSE),0))</f>
        <v>sound\\Spresovan_li.wav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2051</v>
      </c>
      <c r="AD118" t="str">
        <f t="shared" ca="1" si="36"/>
        <v>pics\\Redis_3.jpg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7"/>
        <v>pics\\Redis_3.jpg</v>
      </c>
      <c r="AI118" t="s">
        <v>90</v>
      </c>
      <c r="AO118">
        <f t="shared" ca="1" si="32"/>
        <v>0.24499447729015034</v>
      </c>
      <c r="AP118" t="str">
        <f t="shared" ca="1" si="33"/>
        <v>pics\\Redis_3.jpg</v>
      </c>
      <c r="AR118" t="str">
        <f t="shared" si="40"/>
        <v/>
      </c>
      <c r="AS118" t="str">
        <f t="shared" ca="1" si="39"/>
        <v>pics\\Redis_3.jpg</v>
      </c>
      <c r="AT118">
        <f t="shared" ca="1" si="28"/>
        <v>0.78775698370278491</v>
      </c>
      <c r="AU118" t="s">
        <v>697</v>
      </c>
      <c r="AV118" t="str">
        <f t="shared" ca="1" si="29"/>
        <v>sound\\Noviy_plod.wav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_Спрессован_ли_</v>
      </c>
      <c r="BB118" t="str">
        <f t="shared" si="30"/>
        <v>_Спрессован_ли_ТОДИС?</v>
      </c>
      <c r="BD118" cm="1">
        <f t="array" aca="1" ref="BD118" ca="1">INDEX($L$114:$L$121,(RANK(AT6,$AT$2:$AT$9)))</f>
        <v>2134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VLOOKUP(B119,audio_list_stym!$A$3:$BP$18,51,FALSE)</f>
        <v>14</v>
      </c>
      <c r="F119" t="str">
        <f>VLOOKUP(E119,metki!$A$2:$B$9,2,FALSE)</f>
        <v>импл_новые_с_названием</v>
      </c>
      <c r="G119" t="str">
        <f t="shared" si="25"/>
        <v>импл_</v>
      </c>
      <c r="H119" t="str">
        <f>VLOOKUP(B119,audio_list_stym!$A$3:$AJ$18,19,FALSE)</f>
        <v>Sapota</v>
      </c>
      <c r="I119" t="s">
        <v>693</v>
      </c>
      <c r="J119" t="str">
        <f t="shared" si="26"/>
        <v>Sapota_6</v>
      </c>
      <c r="L119">
        <f>VLOOKUP(J119,total_visual_stym!$A$2:$D$129,2,FALSE)</f>
        <v>2134</v>
      </c>
      <c r="M119" t="str">
        <f>VLOOKUP(J119,total_visual_stym!$A$2:$D$129,3,FALSE)</f>
        <v>pics\\Sapota_6.jpg</v>
      </c>
      <c r="N119">
        <f>VLOOKUP(J119,total_visual_stym!$A$1:$D$129,4,FALSE)</f>
        <v>213</v>
      </c>
      <c r="P119">
        <f>IF(G119="экспл",0,IF(G119="импл_",VLOOKUP(J119,quest_импл!$A$1:$J$129,7,FALSE),0))</f>
        <v>270</v>
      </c>
      <c r="Q119" t="str">
        <f>IF(G119="экспл",0,IF(G119="импл_",VLOOKUP(J119,quest_импл!$A$1:$J$129,8,FALSE),0))</f>
        <v>sound\\Zheltiy_li.wav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2032</v>
      </c>
      <c r="AD119" t="str">
        <f t="shared" ca="1" si="36"/>
        <v>pics\\Kokos_8.jpg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7"/>
        <v>pics\\Kokos_8.jpg</v>
      </c>
      <c r="AI119" t="s">
        <v>91</v>
      </c>
      <c r="AO119">
        <f t="shared" ca="1" si="32"/>
        <v>0.53737336844220707</v>
      </c>
      <c r="AP119" t="str">
        <f t="shared" ca="1" si="33"/>
        <v>pics\\Kokos_8.jpg</v>
      </c>
      <c r="AR119" t="str">
        <f t="shared" si="40"/>
        <v/>
      </c>
      <c r="AS119" t="str">
        <f t="shared" ca="1" si="39"/>
        <v>pics\\Kokos_8.jpg</v>
      </c>
      <c r="AT119">
        <f t="shared" ca="1" si="28"/>
        <v>0.62101994846810316</v>
      </c>
      <c r="AU119" t="s">
        <v>697</v>
      </c>
      <c r="AV119" t="str">
        <f t="shared" ca="1" si="29"/>
        <v>sound\\Noviy_plod.wav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_Желтый_ли_</v>
      </c>
      <c r="BB119" t="str">
        <f t="shared" si="30"/>
        <v>_Желтый_ли_ТОДИС?</v>
      </c>
      <c r="BD119" cm="1">
        <f t="array" aca="1" ref="BD119" ca="1">INDEX($L$114:$L$121,(RANK(AT7,$AT$2:$AT$9)))</f>
        <v>2132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VLOOKUP(B120,audio_list_stym!$A$3:$BP$18,51,FALSE)</f>
        <v>14</v>
      </c>
      <c r="F120" t="str">
        <f>VLOOKUP(E120,metki!$A$2:$B$9,2,FALSE)</f>
        <v>импл_новые_с_названием</v>
      </c>
      <c r="G120" t="str">
        <f t="shared" si="25"/>
        <v>импл_</v>
      </c>
      <c r="H120" t="str">
        <f>VLOOKUP(B120,audio_list_stym!$A$3:$AJ$18,19,FALSE)</f>
        <v>Sapota</v>
      </c>
      <c r="I120" t="s">
        <v>694</v>
      </c>
      <c r="J120" t="str">
        <f t="shared" si="26"/>
        <v>Sapota_7</v>
      </c>
      <c r="L120">
        <f>VLOOKUP(J120,total_visual_stym!$A$2:$D$129,2,FALSE)</f>
        <v>2135</v>
      </c>
      <c r="M120" t="str">
        <f>VLOOKUP(J120,total_visual_stym!$A$2:$D$129,3,FALSE)</f>
        <v>pics\\Sapota_7.jpg</v>
      </c>
      <c r="N120">
        <f>VLOOKUP(J120,total_visual_stym!$A$1:$D$129,4,FALSE)</f>
        <v>213</v>
      </c>
      <c r="P120">
        <f>IF(G120="экспл",0,IF(G120="импл_",VLOOKUP(J120,quest_импл!$A$1:$J$129,7,FALSE),0))</f>
        <v>271</v>
      </c>
      <c r="Q120" t="str">
        <f>IF(G120="экспл",0,IF(G120="импл_",VLOOKUP(J120,quest_импл!$A$1:$J$129,8,FALSE),0))</f>
        <v>sound\\Rovniy_li.wav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да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2020</v>
      </c>
      <c r="AD120" t="str">
        <f t="shared" ca="1" si="36"/>
        <v>pics\\Goroh_4.jpg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7"/>
        <v>pics\\Goroh_4.jpg</v>
      </c>
      <c r="AI120" t="s">
        <v>92</v>
      </c>
      <c r="AO120">
        <f t="shared" ca="1" si="32"/>
        <v>0.69746323061219173</v>
      </c>
      <c r="AP120" t="str">
        <f t="shared" ca="1" si="33"/>
        <v>pics\\Goroh_4.jpg</v>
      </c>
      <c r="AR120" t="str">
        <f t="shared" si="40"/>
        <v/>
      </c>
      <c r="AS120" t="str">
        <f t="shared" ca="1" si="39"/>
        <v>pics\\Goroh_4.jpg</v>
      </c>
      <c r="AT120">
        <f t="shared" ca="1" si="28"/>
        <v>5.8829739274429915E-2</v>
      </c>
      <c r="AU120" t="s">
        <v>697</v>
      </c>
      <c r="AV120" t="str">
        <f t="shared" ca="1" si="29"/>
        <v>sound\\Redkiy_plod.wav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_Ровный_ли_</v>
      </c>
      <c r="BB120" t="str">
        <f t="shared" si="30"/>
        <v>_Ровный_ли_ТОДИС?</v>
      </c>
      <c r="BD120" cm="1">
        <f t="array" aca="1" ref="BD120" ca="1">INDEX($L$114:$L$121,(RANK(AT8,$AT$2:$AT$9)))</f>
        <v>2135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VLOOKUP(B121,audio_list_stym!$A$3:$BP$18,51,FALSE)</f>
        <v>14</v>
      </c>
      <c r="F121" t="str">
        <f>VLOOKUP(E121,metki!$A$2:$B$9,2,FALSE)</f>
        <v>импл_новые_с_названием</v>
      </c>
      <c r="G121" t="str">
        <f t="shared" si="25"/>
        <v>импл_</v>
      </c>
      <c r="H121" t="str">
        <f>VLOOKUP(B121,audio_list_stym!$A$3:$AJ$18,19,FALSE)</f>
        <v>Sapota</v>
      </c>
      <c r="I121" t="s">
        <v>695</v>
      </c>
      <c r="J121" t="str">
        <f t="shared" si="26"/>
        <v>Sapota_8</v>
      </c>
      <c r="L121">
        <f>VLOOKUP(J121,total_visual_stym!$A$2:$D$129,2,FALSE)</f>
        <v>2136</v>
      </c>
      <c r="M121" t="str">
        <f>VLOOKUP(J121,total_visual_stym!$A$2:$D$129,3,FALSE)</f>
        <v>pics\\Sapota_8.jpg</v>
      </c>
      <c r="N121">
        <f>VLOOKUP(J121,total_visual_stym!$A$1:$D$129,4,FALSE)</f>
        <v>213</v>
      </c>
      <c r="P121">
        <f>IF(G121="экспл",0,IF(G121="импл_",VLOOKUP(J121,quest_импл!$A$1:$J$129,7,FALSE),0))</f>
        <v>272</v>
      </c>
      <c r="Q121" t="str">
        <f>IF(G121="экспл",0,IF(G121="импл_",VLOOKUP(J121,quest_импл!$A$1:$J$129,8,FALSE),0))</f>
        <v>sound\\Imeet_li_shipi.wav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2015</v>
      </c>
      <c r="AD121" t="str">
        <f t="shared" ca="1" si="36"/>
        <v>pics\\Finik_7.jpg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7"/>
        <v>pics\\Finik_7.jpg</v>
      </c>
      <c r="AI121" t="s">
        <v>93</v>
      </c>
      <c r="AO121">
        <f t="shared" ca="1" si="32"/>
        <v>0.80876614742460906</v>
      </c>
      <c r="AP121" t="str">
        <f t="shared" ca="1" si="33"/>
        <v>pics\\Finik_7.jpg</v>
      </c>
      <c r="AR121" t="str">
        <f>IF(AH121="sound\\Ogorod",AP49,"")</f>
        <v/>
      </c>
      <c r="AS121" t="str">
        <f t="shared" ca="1" si="39"/>
        <v>pics\\Finik_7.jpg</v>
      </c>
      <c r="AT121">
        <f t="shared" ca="1" si="28"/>
        <v>6.5815753856174886E-2</v>
      </c>
      <c r="AU121" t="s">
        <v>697</v>
      </c>
      <c r="AV121" t="str">
        <f t="shared" ca="1" si="29"/>
        <v>sound\\Redkiy_plod.wav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_Имеет_ли_шипы_</v>
      </c>
      <c r="BB121" t="str">
        <f t="shared" si="30"/>
        <v>_Имеет_ли_шипы_ТОДИС?</v>
      </c>
      <c r="BD121" cm="1">
        <f t="array" aca="1" ref="BD121" ca="1">INDEX($L$114:$L$121,(RANK(AT9,$AT$2:$AT$9)))</f>
        <v>2131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VLOOKUP(B122,audio_list_stym!$A$3:$BP$18,51,FALSE)</f>
        <v>15</v>
      </c>
      <c r="F122" t="str">
        <f>VLOOKUP(E122,metki!$A$2:$B$9,2,FALSE)</f>
        <v>экспл_новые_с_названием</v>
      </c>
      <c r="G122" t="str">
        <f t="shared" si="25"/>
        <v>экспл</v>
      </c>
      <c r="H122" t="str">
        <f>VLOOKUP(B122,audio_list_stym!$A$3:$AJ$18,19,FALSE)</f>
        <v>Tamanid</v>
      </c>
      <c r="I122" t="s">
        <v>688</v>
      </c>
      <c r="J122" t="str">
        <f t="shared" si="26"/>
        <v>Tamanid_1</v>
      </c>
      <c r="L122">
        <f>VLOOKUP(J122,total_visual_stym!$A$2:$D$129,2,FALSE)</f>
        <v>2137</v>
      </c>
      <c r="M122" t="str">
        <f>VLOOKUP(J122,total_visual_stym!$A$2:$D$129,3,FALSE)</f>
        <v>pics\\Tamanid_1.jpg</v>
      </c>
      <c r="N122">
        <f>VLOOKUP(J122,total_visual_stym!$A$1:$D$129,4,FALSE)</f>
        <v>214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145</v>
      </c>
      <c r="Z122" t="str">
        <f>IF(G122="экспл",VLOOKUP(J122,quest_экспл!$A$1:$N$129,12,FALSE),IF(G122="импл_",0,0))</f>
        <v>sound\\On_krasnovatiy.wav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2185</v>
      </c>
      <c r="AD122" t="str">
        <f t="shared" ca="1" si="36"/>
        <v>pics\\dis31.jpg</v>
      </c>
      <c r="AE122" s="22" t="str">
        <f t="array" aca="1" ref="AE122" ca="1">IF(G122="экспл",INDEX(total_visual_stym!$C$146:$C$209,(RANK(total_visual_stym!E202,total_visual_stym!$E$146:$E$209))),0)</f>
        <v>pics\\dis31.jpg</v>
      </c>
      <c r="AF122" s="22" t="str">
        <f t="shared" si="37"/>
        <v/>
      </c>
      <c r="AI122" t="s">
        <v>124</v>
      </c>
      <c r="AO122">
        <f t="shared" ca="1" si="32"/>
        <v>0.75158355935300125</v>
      </c>
      <c r="AP122" t="str">
        <f t="shared" ca="1" si="33"/>
        <v>pics\\Finik_8.jpg</v>
      </c>
      <c r="AR122" t="str">
        <f t="shared" ref="AR122:AR129" si="41">IF(AH122="sound\\Ogorod",AP50,"")</f>
        <v/>
      </c>
      <c r="AS122" t="str">
        <f t="shared" si="39"/>
        <v/>
      </c>
      <c r="AT122">
        <f t="shared" ca="1" si="28"/>
        <v>0.62426662853900627</v>
      </c>
      <c r="AU122" t="s">
        <v>697</v>
      </c>
      <c r="AV122" t="str">
        <f t="shared" ca="1" si="29"/>
        <v>sound\\Noviy_plod.wav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_Он_красноватый?</v>
      </c>
      <c r="BA122" t="e">
        <f>VLOOKUP(Q122,audio_list_stym!$B$2:$BQ$299,68,FALSE)</f>
        <v>#N/A</v>
      </c>
      <c r="BB122" t="str">
        <f t="shared" si="30"/>
        <v>На_экране_ПЕМАТ._Он_красноватый?</v>
      </c>
      <c r="BC122">
        <f>A122</f>
        <v>1216</v>
      </c>
      <c r="BD122" cm="1">
        <f t="array" aca="1" ref="BD122" ca="1">INDEX($L$122:$L$129,(RANK(AT2,$AT$2:$AT$9)))</f>
        <v>2137</v>
      </c>
      <c r="BE122" cm="1">
        <f t="array" aca="1" ref="BE122" ca="1">INDEX(BD66:BD81,(RANK(AT9,$AT$2:$AT$17)))</f>
        <v>2151</v>
      </c>
      <c r="BF122" cm="1">
        <f t="array" aca="1" ref="BF122" ca="1">INDEX(BD90:BD105,(RANK(AT9,$AT$2:$AT$17)))</f>
        <v>2085</v>
      </c>
      <c r="BG122" cm="1">
        <f t="array" aca="1" ref="BG122" ca="1">INDEX(BD106:BD121,(RANK(AT9,$AT$2:$AT$17)))</f>
        <v>2117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VLOOKUP(B123,audio_list_stym!$A$3:$BP$18,51,FALSE)</f>
        <v>15</v>
      </c>
      <c r="F123" t="str">
        <f>VLOOKUP(E123,metki!$A$2:$B$9,2,FALSE)</f>
        <v>экспл_новые_с_названием</v>
      </c>
      <c r="G123" t="str">
        <f t="shared" si="25"/>
        <v>экспл</v>
      </c>
      <c r="H123" t="str">
        <f>VLOOKUP(B123,audio_list_stym!$A$3:$AJ$18,19,FALSE)</f>
        <v>Tamanid</v>
      </c>
      <c r="I123" t="s">
        <v>689</v>
      </c>
      <c r="J123" t="str">
        <f t="shared" si="26"/>
        <v>Tamanid_2</v>
      </c>
      <c r="L123">
        <f>VLOOKUP(J123,total_visual_stym!$A$2:$D$129,2,FALSE)</f>
        <v>2138</v>
      </c>
      <c r="M123" t="str">
        <f>VLOOKUP(J123,total_visual_stym!$A$2:$D$129,3,FALSE)</f>
        <v>pics\\Tamanid_2.jpg</v>
      </c>
      <c r="N123">
        <f>VLOOKUP(J123,total_visual_stym!$A$1:$D$129,4,FALSE)</f>
        <v>214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146</v>
      </c>
      <c r="Z123" t="str">
        <f>IF(G123="экспл",VLOOKUP(J123,quest_экспл!$A$1:$N$129,12,FALSE),IF(G123="импл_",0,0))</f>
        <v>sound\\Izognut_li_on.wav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2227</v>
      </c>
      <c r="AD123" t="str">
        <f t="shared" ca="1" si="36"/>
        <v>pics\\dis39.jpg</v>
      </c>
      <c r="AE123" s="22" t="str">
        <f t="array" aca="1" ref="AE123" ca="1">IF(G123="экспл",INDEX(total_visual_stym!$C$146:$C$209,(RANK(total_visual_stym!E203,total_visual_stym!$E$146:$E$209))),0)</f>
        <v>pics\\dis39.jpg</v>
      </c>
      <c r="AF123" s="22" t="str">
        <f t="shared" si="37"/>
        <v/>
      </c>
      <c r="AI123" t="s">
        <v>125</v>
      </c>
      <c r="AO123">
        <f t="shared" ca="1" si="32"/>
        <v>0.58677613548654917</v>
      </c>
      <c r="AP123" t="str">
        <f t="shared" ca="1" si="33"/>
        <v>pics\\Kokos_4.jpg</v>
      </c>
      <c r="AR123" t="str">
        <f t="shared" si="41"/>
        <v/>
      </c>
      <c r="AS123" t="str">
        <f t="shared" si="39"/>
        <v/>
      </c>
      <c r="AT123">
        <f t="shared" ca="1" si="28"/>
        <v>2.1886465438470726E-2</v>
      </c>
      <c r="AU123" t="s">
        <v>697</v>
      </c>
      <c r="AV123" t="str">
        <f t="shared" ca="1" si="29"/>
        <v>sound\\Redkiy_plod.wav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_Изогнут_ли_он?</v>
      </c>
      <c r="BA123" t="e">
        <f>VLOOKUP(Q123,audio_list_stym!$B$2:$BQ$299,68,FALSE)</f>
        <v>#N/A</v>
      </c>
      <c r="BB123" t="str">
        <f t="shared" si="30"/>
        <v>Посмотрите,_вот_ПЕМАТ._Изогнут_ли_он?</v>
      </c>
      <c r="BD123" cm="1">
        <f t="array" aca="1" ref="BD123" ca="1">INDEX($L$122:$L$129,(RANK(AT3,$AT$2:$AT$9)))</f>
        <v>2144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VLOOKUP(B124,audio_list_stym!$A$3:$BP$18,51,FALSE)</f>
        <v>15</v>
      </c>
      <c r="F124" t="str">
        <f>VLOOKUP(E124,metki!$A$2:$B$9,2,FALSE)</f>
        <v>экспл_новые_с_названием</v>
      </c>
      <c r="G124" t="str">
        <f t="shared" si="25"/>
        <v>экспл</v>
      </c>
      <c r="H124" t="str">
        <f>VLOOKUP(B124,audio_list_stym!$A$3:$AJ$18,19,FALSE)</f>
        <v>Tamanid</v>
      </c>
      <c r="I124" t="s">
        <v>690</v>
      </c>
      <c r="J124" t="str">
        <f t="shared" si="26"/>
        <v>Tamanid_3</v>
      </c>
      <c r="L124">
        <f>VLOOKUP(J124,total_visual_stym!$A$2:$D$129,2,FALSE)</f>
        <v>2139</v>
      </c>
      <c r="M124" t="str">
        <f>VLOOKUP(J124,total_visual_stym!$A$2:$D$129,3,FALSE)</f>
        <v>pics\\Tamanid_3.jpg</v>
      </c>
      <c r="N124">
        <f>VLOOKUP(J124,total_visual_stym!$A$1:$D$129,4,FALSE)</f>
        <v>214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147</v>
      </c>
      <c r="Z124" t="str">
        <f>IF(G124="экспл",VLOOKUP(J124,quest_экспл!$A$1:$N$129,12,FALSE),IF(G124="импл_",0,0))</f>
        <v>sound\\On_barhatistiy.wav</v>
      </c>
      <c r="AA124" t="str">
        <f>IF(G124="экспл",VLOOKUP(J124,quest_экспл!$A$1:$N$129,14,FALSE),IF(G124="импл_",0,0))</f>
        <v>да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2172</v>
      </c>
      <c r="AD124" t="str">
        <f t="shared" ca="1" si="36"/>
        <v>pics\\dis23.jpg</v>
      </c>
      <c r="AE124" s="22" t="str">
        <f t="array" aca="1" ref="AE124" ca="1">IF(G124="экспл",INDEX(total_visual_stym!$C$146:$C$209,(RANK(total_visual_stym!E204,total_visual_stym!$E$146:$E$209))),0)</f>
        <v>pics\\dis23.jpg</v>
      </c>
      <c r="AF124" s="22" t="str">
        <f t="shared" si="37"/>
        <v/>
      </c>
      <c r="AI124" t="s">
        <v>126</v>
      </c>
      <c r="AO124">
        <f t="shared" ca="1" si="32"/>
        <v>4.8666430226854462E-2</v>
      </c>
      <c r="AP124" t="str">
        <f t="shared" ca="1" si="33"/>
        <v>pics\\Tomat_7.jpg</v>
      </c>
      <c r="AR124" t="str">
        <f t="shared" si="41"/>
        <v/>
      </c>
      <c r="AS124" t="str">
        <f t="shared" si="39"/>
        <v/>
      </c>
      <c r="AT124">
        <f t="shared" ca="1" si="28"/>
        <v>0.2919432928643042</v>
      </c>
      <c r="AU124" t="s">
        <v>697</v>
      </c>
      <c r="AV124" t="str">
        <f t="shared" ca="1" si="29"/>
        <v>sound\\Redkiy_plod.wav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_Он_бархатистый?</v>
      </c>
      <c r="BA124" t="e">
        <f>VLOOKUP(Q124,audio_list_stym!$B$2:$BQ$299,68,FALSE)</f>
        <v>#N/A</v>
      </c>
      <c r="BB124" t="str">
        <f t="shared" si="30"/>
        <v>Вот_ПЕМАТ._Он_бархатистый?</v>
      </c>
      <c r="BD124" cm="1">
        <f t="array" aca="1" ref="BD124" ca="1">INDEX($L$122:$L$129,(RANK(AT4,$AT$2:$AT$9)))</f>
        <v>2141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VLOOKUP(B125,audio_list_stym!$A$3:$BP$18,51,FALSE)</f>
        <v>15</v>
      </c>
      <c r="F125" t="str">
        <f>VLOOKUP(E125,metki!$A$2:$B$9,2,FALSE)</f>
        <v>экспл_новые_с_названием</v>
      </c>
      <c r="G125" t="str">
        <f t="shared" si="25"/>
        <v>экспл</v>
      </c>
      <c r="H125" t="str">
        <f>VLOOKUP(B125,audio_list_stym!$A$3:$AJ$18,19,FALSE)</f>
        <v>Tamanid</v>
      </c>
      <c r="I125" t="s">
        <v>691</v>
      </c>
      <c r="J125" t="str">
        <f t="shared" si="26"/>
        <v>Tamanid_4</v>
      </c>
      <c r="L125">
        <f>VLOOKUP(J125,total_visual_stym!$A$2:$D$129,2,FALSE)</f>
        <v>2140</v>
      </c>
      <c r="M125" t="str">
        <f>VLOOKUP(J125,total_visual_stym!$A$2:$D$129,3,FALSE)</f>
        <v>pics\\Tamanid_4.jpg</v>
      </c>
      <c r="N125">
        <f>VLOOKUP(J125,total_visual_stym!$A$1:$D$129,4,FALSE)</f>
        <v>214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148</v>
      </c>
      <c r="Z125" t="str">
        <f>IF(G125="экспл",VLOOKUP(J125,quest_экспл!$A$1:$N$129,12,FALSE),IF(G125="импл_",0,0))</f>
        <v>sound\\Odnotonniy_li_on.wav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2224</v>
      </c>
      <c r="AD125" t="str">
        <f t="shared" ca="1" si="36"/>
        <v>pics\\dis29.jpg</v>
      </c>
      <c r="AE125" s="22" t="str">
        <f t="array" aca="1" ref="AE125" ca="1">IF(G125="экспл",INDEX(total_visual_stym!$C$146:$C$209,(RANK(total_visual_stym!E205,total_visual_stym!$E$146:$E$209))),0)</f>
        <v>pics\\dis29.jpg</v>
      </c>
      <c r="AF125" s="22" t="str">
        <f t="shared" si="37"/>
        <v/>
      </c>
      <c r="AI125" t="s">
        <v>127</v>
      </c>
      <c r="AO125">
        <f t="shared" ca="1" si="32"/>
        <v>0.57810063943925805</v>
      </c>
      <c r="AP125" t="str">
        <f t="shared" ca="1" si="33"/>
        <v>pics\\Kokos_5.jpg</v>
      </c>
      <c r="AR125" t="str">
        <f t="shared" si="41"/>
        <v/>
      </c>
      <c r="AS125" t="str">
        <f t="shared" si="39"/>
        <v/>
      </c>
      <c r="AT125">
        <f t="shared" ca="1" si="28"/>
        <v>0.61839949990657672</v>
      </c>
      <c r="AU125" t="s">
        <v>697</v>
      </c>
      <c r="AV125" t="str">
        <f t="shared" ca="1" si="29"/>
        <v>sound\\Noviy_plod.wav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_Однотонный_ли_он?</v>
      </c>
      <c r="BA125" t="e">
        <f>VLOOKUP(Q125,audio_list_stym!$B$2:$BQ$299,68,FALSE)</f>
        <v>#N/A</v>
      </c>
      <c r="BB125" t="str">
        <f t="shared" si="30"/>
        <v>Это_ПЕМАТ._Однотонный_ли_он?</v>
      </c>
      <c r="BD125" cm="1">
        <f t="array" aca="1" ref="BD125" ca="1">INDEX($L$122:$L$129,(RANK(AT5,$AT$2:$AT$9)))</f>
        <v>2138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VLOOKUP(B126,audio_list_stym!$A$3:$BP$18,51,FALSE)</f>
        <v>15</v>
      </c>
      <c r="F126" t="str">
        <f>VLOOKUP(E126,metki!$A$2:$B$9,2,FALSE)</f>
        <v>экспл_новые_с_названием</v>
      </c>
      <c r="G126" t="str">
        <f t="shared" si="25"/>
        <v>экспл</v>
      </c>
      <c r="H126" t="str">
        <f>VLOOKUP(B126,audio_list_stym!$A$3:$AJ$18,19,FALSE)</f>
        <v>Tamanid</v>
      </c>
      <c r="I126" t="s">
        <v>692</v>
      </c>
      <c r="J126" t="str">
        <f t="shared" si="26"/>
        <v>Tamanid_5</v>
      </c>
      <c r="L126">
        <f>VLOOKUP(J126,total_visual_stym!$A$2:$D$129,2,FALSE)</f>
        <v>2141</v>
      </c>
      <c r="M126" t="str">
        <f>VLOOKUP(J126,total_visual_stym!$A$2:$D$129,3,FALSE)</f>
        <v>pics\\Tamanid_5.jpg</v>
      </c>
      <c r="N126">
        <f>VLOOKUP(J126,total_visual_stym!$A$1:$D$129,4,FALSE)</f>
        <v>214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149</v>
      </c>
      <c r="Z126" t="str">
        <f>IF(G126="экспл",VLOOKUP(J126,quest_экспл!$A$1:$N$129,12,FALSE),IF(G126="импл_",0,0))</f>
        <v>sound\\On_prozrachniy.wav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2231</v>
      </c>
      <c r="AD126" t="str">
        <f t="shared" ca="1" si="36"/>
        <v>pics\\dis12.jpg</v>
      </c>
      <c r="AE126" s="22" t="str">
        <f t="array" aca="1" ref="AE126" ca="1">IF(G126="экспл",INDEX(total_visual_stym!$C$146:$C$209,(RANK(total_visual_stym!E206,total_visual_stym!$E$146:$E$209))),0)</f>
        <v>pics\\dis12.jpg</v>
      </c>
      <c r="AF126" s="22" t="str">
        <f t="shared" si="37"/>
        <v/>
      </c>
      <c r="AI126" t="s">
        <v>128</v>
      </c>
      <c r="AO126">
        <f t="shared" ca="1" si="32"/>
        <v>0.93655766789707728</v>
      </c>
      <c r="AP126" t="str">
        <f t="shared" ca="1" si="33"/>
        <v>pics\\Banan_5.jpg</v>
      </c>
      <c r="AR126" t="str">
        <f t="shared" si="41"/>
        <v/>
      </c>
      <c r="AS126" t="str">
        <f t="shared" si="39"/>
        <v/>
      </c>
      <c r="AT126">
        <f t="shared" ca="1" si="28"/>
        <v>0.47650177567500096</v>
      </c>
      <c r="AU126" t="s">
        <v>697</v>
      </c>
      <c r="AV126" t="str">
        <f t="shared" ca="1" si="29"/>
        <v>sound\\Noviy_plod.wav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_Он_прозрачный?</v>
      </c>
      <c r="BA126" t="e">
        <f>VLOOKUP(Q126,audio_list_stym!$B$2:$BQ$299,68,FALSE)</f>
        <v>#N/A</v>
      </c>
      <c r="BB126" t="str">
        <f t="shared" si="30"/>
        <v>На_картинке_ПЕМАТ._Он_прозрачный?</v>
      </c>
      <c r="BD126" cm="1">
        <f t="array" aca="1" ref="BD126" ca="1">INDEX($L$122:$L$129,(RANK(AT6,$AT$2:$AT$9)))</f>
        <v>2142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VLOOKUP(B127,audio_list_stym!$A$3:$BP$18,51,FALSE)</f>
        <v>15</v>
      </c>
      <c r="F127" t="str">
        <f>VLOOKUP(E127,metki!$A$2:$B$9,2,FALSE)</f>
        <v>экспл_новые_с_названием</v>
      </c>
      <c r="G127" t="str">
        <f t="shared" si="25"/>
        <v>экспл</v>
      </c>
      <c r="H127" t="str">
        <f>VLOOKUP(B127,audio_list_stym!$A$3:$AJ$18,19,FALSE)</f>
        <v>Tamanid</v>
      </c>
      <c r="I127" t="s">
        <v>693</v>
      </c>
      <c r="J127" t="str">
        <f t="shared" si="26"/>
        <v>Tamanid_6</v>
      </c>
      <c r="L127">
        <f>VLOOKUP(J127,total_visual_stym!$A$2:$D$129,2,FALSE)</f>
        <v>2142</v>
      </c>
      <c r="M127" t="str">
        <f>VLOOKUP(J127,total_visual_stym!$A$2:$D$129,3,FALSE)</f>
        <v>pics\\Tamanid_6.jpg</v>
      </c>
      <c r="N127">
        <f>VLOOKUP(J127,total_visual_stym!$A$1:$D$129,4,FALSE)</f>
        <v>214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150</v>
      </c>
      <c r="Z127" t="str">
        <f>IF(G127="экспл",VLOOKUP(J127,quest_экспл!$A$1:$N$129,12,FALSE),IF(G127="импл_",0,0))</f>
        <v>sound\\On_izmelchen.wav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2169</v>
      </c>
      <c r="AD127" t="str">
        <f t="shared" ca="1" si="36"/>
        <v>pics\\dis6.jpg</v>
      </c>
      <c r="AE127" s="22" t="str">
        <f t="array" aca="1" ref="AE127" ca="1">IF(G127="экспл",INDEX(total_visual_stym!$C$146:$C$209,(RANK(total_visual_stym!E207,total_visual_stym!$E$146:$E$209))),0)</f>
        <v>pics\\dis6.jpg</v>
      </c>
      <c r="AF127" s="22" t="str">
        <f t="shared" si="37"/>
        <v/>
      </c>
      <c r="AI127" t="s">
        <v>129</v>
      </c>
      <c r="AO127">
        <f t="shared" ca="1" si="32"/>
        <v>0.54157731143751098</v>
      </c>
      <c r="AP127" t="str">
        <f t="shared" ca="1" si="33"/>
        <v>pics\\Kokos_7.jpg</v>
      </c>
      <c r="AR127" t="str">
        <f t="shared" si="41"/>
        <v/>
      </c>
      <c r="AS127" t="str">
        <f t="shared" si="39"/>
        <v/>
      </c>
      <c r="AT127">
        <f t="shared" ca="1" si="28"/>
        <v>0.61872197463867351</v>
      </c>
      <c r="AU127" t="s">
        <v>697</v>
      </c>
      <c r="AV127" t="str">
        <f t="shared" ca="1" si="29"/>
        <v>sound\\Noviy_plod.wav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_Он_измельчен?</v>
      </c>
      <c r="BA127" t="e">
        <f>VLOOKUP(Q127,audio_list_stym!$B$2:$BQ$299,68,FALSE)</f>
        <v>#N/A</v>
      </c>
      <c r="BB127" t="str">
        <f t="shared" si="30"/>
        <v>На_мониторе_ПЕМАТ._Он_измельчен?</v>
      </c>
      <c r="BD127" cm="1">
        <f t="array" aca="1" ref="BD127" ca="1">INDEX($L$122:$L$129,(RANK(AT7,$AT$2:$AT$9)))</f>
        <v>2140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VLOOKUP(B128,audio_list_stym!$A$3:$BP$18,51,FALSE)</f>
        <v>15</v>
      </c>
      <c r="F128" t="str">
        <f>VLOOKUP(E128,metki!$A$2:$B$9,2,FALSE)</f>
        <v>экспл_новые_с_названием</v>
      </c>
      <c r="G128" t="str">
        <f t="shared" si="25"/>
        <v>экспл</v>
      </c>
      <c r="H128" t="str">
        <f>VLOOKUP(B128,audio_list_stym!$A$3:$AJ$18,19,FALSE)</f>
        <v>Tamanid</v>
      </c>
      <c r="I128" t="s">
        <v>694</v>
      </c>
      <c r="J128" t="str">
        <f t="shared" si="26"/>
        <v>Tamanid_7</v>
      </c>
      <c r="L128">
        <f>VLOOKUP(J128,total_visual_stym!$A$2:$D$129,2,FALSE)</f>
        <v>2143</v>
      </c>
      <c r="M128" t="str">
        <f>VLOOKUP(J128,total_visual_stym!$A$2:$D$129,3,FALSE)</f>
        <v>pics\\Tamanid_7.jpg</v>
      </c>
      <c r="N128">
        <f>VLOOKUP(J128,total_visual_stym!$A$1:$D$129,4,FALSE)</f>
        <v>214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151</v>
      </c>
      <c r="Z128" t="str">
        <f>IF(G128="экспл",VLOOKUP(J128,quest_экспл!$A$1:$N$129,12,FALSE),IF(G128="импл_",0,0))</f>
        <v>sound\\Cvetushiy_li_on.wav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2208</v>
      </c>
      <c r="AD128" t="str">
        <f t="shared" ca="1" si="36"/>
        <v>pics\\dis45.jpg</v>
      </c>
      <c r="AE128" s="22" t="str">
        <f t="array" aca="1" ref="AE128" ca="1">IF(G128="экспл",INDEX(total_visual_stym!$C$146:$C$209,(RANK(total_visual_stym!E208,total_visual_stym!$E$146:$E$209))),0)</f>
        <v>pics\\dis45.jpg</v>
      </c>
      <c r="AF128" s="22" t="str">
        <f t="shared" si="37"/>
        <v/>
      </c>
      <c r="AI128" t="s">
        <v>130</v>
      </c>
      <c r="AO128">
        <f t="shared" ca="1" si="32"/>
        <v>0.87817145221140569</v>
      </c>
      <c r="AP128" t="str">
        <f t="shared" ca="1" si="33"/>
        <v>pics\\Banan_8.jpg</v>
      </c>
      <c r="AR128" t="str">
        <f t="shared" si="41"/>
        <v/>
      </c>
      <c r="AS128" t="str">
        <f t="shared" si="39"/>
        <v/>
      </c>
      <c r="AT128">
        <f t="shared" ca="1" si="28"/>
        <v>0.55277897323758063</v>
      </c>
      <c r="AU128" t="s">
        <v>697</v>
      </c>
      <c r="AV128" t="str">
        <f t="shared" ca="1" si="29"/>
        <v>sound\\Noviy_plod.wav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_Цветущий_ли_он?</v>
      </c>
      <c r="BA128" t="e">
        <f>VLOOKUP(Q128,audio_list_stym!$B$2:$BQ$299,68,FALSE)</f>
        <v>#N/A</v>
      </c>
      <c r="BB128" t="str">
        <f t="shared" si="30"/>
        <v>Перед_Вами_ПЕМАТ._Цветущий_ли_он?</v>
      </c>
      <c r="BD128" cm="1">
        <f t="array" aca="1" ref="BD128" ca="1">INDEX($L$122:$L$129,(RANK(AT8,$AT$2:$AT$9)))</f>
        <v>2143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VLOOKUP(B129,audio_list_stym!$A$3:$BP$18,51,FALSE)</f>
        <v>15</v>
      </c>
      <c r="F129" t="str">
        <f>VLOOKUP(E129,metki!$A$2:$B$9,2,FALSE)</f>
        <v>экспл_новые_с_названием</v>
      </c>
      <c r="G129" t="str">
        <f t="shared" si="25"/>
        <v>экспл</v>
      </c>
      <c r="H129" t="str">
        <f>VLOOKUP(B129,audio_list_stym!$A$3:$AJ$18,19,FALSE)</f>
        <v>Tamanid</v>
      </c>
      <c r="I129" t="s">
        <v>695</v>
      </c>
      <c r="J129" t="str">
        <f t="shared" si="26"/>
        <v>Tamanid_8</v>
      </c>
      <c r="L129">
        <f>VLOOKUP(J129,total_visual_stym!$A$2:$D$129,2,FALSE)</f>
        <v>2144</v>
      </c>
      <c r="M129" t="str">
        <f>VLOOKUP(J129,total_visual_stym!$A$2:$D$129,3,FALSE)</f>
        <v>pics\\Tamanid_8.jpg</v>
      </c>
      <c r="N129">
        <f>VLOOKUP(J129,total_visual_stym!$A$1:$D$129,4,FALSE)</f>
        <v>214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152</v>
      </c>
      <c r="Z129" t="str">
        <f>IF(G129="экспл",VLOOKUP(J129,quest_экспл!$A$1:$N$129,12,FALSE),IF(G129="импл_",0,0))</f>
        <v>sound\\Skruchen_li_on.wav</v>
      </c>
      <c r="AA129" t="str">
        <f>IF(G129="экспл",VLOOKUP(J129,quest_экспл!$A$1:$N$129,14,FALSE),IF(G129="импл_",0,0))</f>
        <v>да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2223</v>
      </c>
      <c r="AD129" t="str">
        <f t="shared" ca="1" si="36"/>
        <v>pics\\dis15.jpg</v>
      </c>
      <c r="AE129" s="22" t="str">
        <f t="array" aca="1" ref="AE129" ca="1">IF(G129="экспл",INDEX(total_visual_stym!$C$146:$C$209,(RANK(total_visual_stym!E209,total_visual_stym!$E$146:$E$209))),0)</f>
        <v>pics\\dis15.jpg</v>
      </c>
      <c r="AF129" s="22" t="str">
        <f t="shared" si="37"/>
        <v/>
      </c>
      <c r="AI129" t="s">
        <v>131</v>
      </c>
      <c r="AO129">
        <f t="shared" ca="1" si="32"/>
        <v>0.29317312408103047</v>
      </c>
      <c r="AP129" t="str">
        <f t="shared" ca="1" si="33"/>
        <v>pics\\Redis_1.jpg</v>
      </c>
      <c r="AR129" t="str">
        <f t="shared" si="41"/>
        <v/>
      </c>
      <c r="AS129" t="str">
        <f t="shared" si="39"/>
        <v/>
      </c>
      <c r="AT129">
        <f t="shared" ca="1" si="28"/>
        <v>6.4416243359204373E-2</v>
      </c>
      <c r="AU129" t="s">
        <v>697</v>
      </c>
      <c r="AV129" t="str">
        <f t="shared" ca="1" si="29"/>
        <v>sound\\Redkiy_plod.wav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_Скручен_ли_он?</v>
      </c>
      <c r="BA129" t="e">
        <f>VLOOKUP(Q129,audio_list_stym!$B$2:$BQ$299,68,FALSE)</f>
        <v>#N/A</v>
      </c>
      <c r="BB129" t="str">
        <f t="shared" si="30"/>
        <v>Вы_видите_ПЕМАТ._Скручен_ли_он?</v>
      </c>
      <c r="BD129" cm="1">
        <f t="array" aca="1" ref="BD129" ca="1">INDEX($L$122:$L$129,(RANK(AT9,$AT$2:$AT$9)))</f>
        <v>2139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F00-000000000000}"/>
  <pageMargins left="0.7" right="0.7" top="0.75" bottom="0.75" header="0.3" footer="0.3"/>
  <pageSetup paperSize="9" orientation="portrait" horizontalDpi="4294967293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H161"/>
  <sheetViews>
    <sheetView topLeftCell="AT1" zoomScale="57" zoomScaleNormal="57" zoomScaleSheetLayoutView="40" workbookViewId="0">
      <selection activeCell="BC1" sqref="BC1:BH1048576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VLOOKUP(B2,audio_list_stym!$A$3:$BP$18,52,FALSE)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VLOOKUP(B2,audio_list_stym!$A$3:$AJ$18,20,FALSE)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pics\\dis41.jpg</v>
      </c>
      <c r="AF2" s="22" t="str">
        <f t="shared" ref="AF2:AF1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0.23002288288606432</v>
      </c>
      <c r="AP2" t="str">
        <f ca="1">INDEX($AM$2:$AM$25,(RANK(AO2,$AO$2:$AO$25)))</f>
        <v>pics\\Injir_4.jpg</v>
      </c>
      <c r="AQ2" t="str">
        <f ca="1">INDEX($AN$2:$AN$25,(RANK(AO2,$AO$2:$AO$25)))</f>
        <v>pics\\Tikva_4.jpg</v>
      </c>
      <c r="AT2">
        <f t="shared" ref="AT2:AT65" ca="1" si="7">RAND()</f>
        <v>0.30494144778721333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На_экране_XXXXX._Целый_ли_он?</v>
      </c>
      <c r="BC2">
        <f>A2</f>
        <v>1201</v>
      </c>
      <c r="BD2" cm="1">
        <f t="array" aca="1" ref="BD2" ca="1">INDEX($L$2:$L$9,(RANK(AT2,$AT$2:$AT$9)))</f>
        <v>2062</v>
      </c>
      <c r="BE2" cm="1">
        <f t="array" aca="1" ref="BE2" ca="1">INDEX(BD10:BD25,(RANK(AT2,$AT$2:$AT$16)))</f>
        <v>2026</v>
      </c>
      <c r="BF2" cm="1">
        <f t="array" aca="1" ref="BF2" ca="1">INDEX(BD26:BD49,(RANK(AT2,$AT$2:$AT$16)))</f>
        <v>2042</v>
      </c>
      <c r="BG2" cm="1">
        <f t="array" aca="1" ref="BG2" ca="1">INDEX(BD50:BD65,(RANK(AT2,$AT$2:$AT$16)))</f>
        <v>2018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VLOOKUP(B3,audio_list_stym!$A$3:$BP$18,52,FALSE)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VLOOKUP(B3,audio_list_stym!$A$3:$AJ$18,20,FALSE)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2181</v>
      </c>
      <c r="AD3" t="str">
        <f t="shared" ref="AD3:AD66" ca="1" si="10">IF(ISTEXT(AE3),AE3,IF(ISTEXT(AF3),AF3,""))</f>
        <v>pics\\dis24.jpg</v>
      </c>
      <c r="AE3" s="22" t="str">
        <f t="array" aca="1" ref="AE3" ca="1">IF(G3="экспл",INDEX(total_visual_stym!$C$146:$C$209,(RANK(total_visual_stym!E147,total_visual_stym!$E$146:$E$209))),0)</f>
        <v>pics\\dis24.jpg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0.46059642974210691</v>
      </c>
      <c r="AP3" t="str">
        <f t="shared" ref="AP3:AP25" ca="1" si="12">INDEX($AM$2:$AM$25,(RANK(AO3,$AO$2:$AO$25)))</f>
        <v>pics\\Finik_8.jpg</v>
      </c>
      <c r="AQ3" t="str">
        <f t="shared" ref="AQ3:AQ25" ca="1" si="13">INDEX($AN$2:$AN$25,(RANK(AO3,$AO$2:$AO$25)))</f>
        <v>pics\\Peper_8.jpg</v>
      </c>
      <c r="AT3">
        <f t="shared" ca="1" si="7"/>
        <v>0.31557014523624816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Посмотрите,_вот_XXXXX._Мясистый_ли_он?</v>
      </c>
      <c r="BD3" cm="1">
        <f t="array" aca="1" ref="BD3" ca="1">INDEX($L$2:$L$9,(RANK(AT3,$AT$2:$AT$9)))</f>
        <v>2061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VLOOKUP(B4,audio_list_stym!$A$3:$BP$18,52,FALSE)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VLOOKUP(B4,audio_list_stym!$A$3:$AJ$18,20,FALSE)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2171</v>
      </c>
      <c r="AD4" t="str">
        <f t="shared" ca="1" si="10"/>
        <v>pics\\dis22.jpg</v>
      </c>
      <c r="AE4" s="22" t="str">
        <f t="array" aca="1" ref="AE4" ca="1">IF(G4="экспл",INDEX(total_visual_stym!$C$146:$C$209,(RANK(total_visual_stym!E148,total_visual_stym!$E$146:$E$209))),0)</f>
        <v>pics\\dis22.jpg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0.97380893403649649</v>
      </c>
      <c r="AP4" t="str">
        <f t="shared" ca="1" si="12"/>
        <v>pics\\Kokos_1.jpg</v>
      </c>
      <c r="AQ4" t="str">
        <f t="shared" ca="1" si="13"/>
        <v>pics\\Tomat_1.jpg</v>
      </c>
      <c r="AT4">
        <f t="shared" ca="1" si="7"/>
        <v>0.51921506230368675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Вот_XXXXX._Горький_ли_он?</v>
      </c>
      <c r="BD4" cm="1">
        <f t="array" aca="1" ref="BD4" ca="1">INDEX($L$2:$L$9,(RANK(AT4,$AT$2:$AT$9)))</f>
        <v>2059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VLOOKUP(B5,audio_list_stym!$A$3:$BP$18,52,FALSE)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VLOOKUP(B5,audio_list_stym!$A$3:$AJ$18,20,FALSE)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2184</v>
      </c>
      <c r="AD5" t="str">
        <f t="shared" ca="1" si="10"/>
        <v>pics\\dis19.jpg</v>
      </c>
      <c r="AE5" s="22" t="str">
        <f t="array" aca="1" ref="AE5" ca="1">IF(G5="экспл",INDEX(total_visual_stym!$C$146:$C$209,(RANK(total_visual_stym!E149,total_visual_stym!$E$146:$E$209))),0)</f>
        <v>pics\\dis19.jpg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0.53282615698549185</v>
      </c>
      <c r="AP5" t="str">
        <f t="shared" ca="1" si="12"/>
        <v>pics\\Finik_2.jpg</v>
      </c>
      <c r="AQ5" t="str">
        <f t="shared" ca="1" si="13"/>
        <v>pics\\Peper_2.jpg</v>
      </c>
      <c r="AT5">
        <f t="shared" ca="1" si="7"/>
        <v>0.41306363032656057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Это_XXXXX._Он_яркий?</v>
      </c>
      <c r="BD5" cm="1">
        <f t="array" aca="1" ref="BD5" ca="1">INDEX($L$2:$L$9,(RANK(AT5,$AT$2:$AT$9)))</f>
        <v>2060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VLOOKUP(B6,audio_list_stym!$A$3:$BP$18,52,FALSE)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VLOOKUP(B6,audio_list_stym!$A$3:$AJ$18,20,FALSE)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2183</v>
      </c>
      <c r="AD6" t="str">
        <f t="shared" ca="1" si="10"/>
        <v>pics\\dis18.jpg</v>
      </c>
      <c r="AE6" s="22" t="str">
        <f t="array" aca="1" ref="AE6" ca="1">IF(G6="экспл",INDEX(total_visual_stym!$C$146:$C$209,(RANK(total_visual_stym!E150,total_visual_stym!$E$146:$E$209))),0)</f>
        <v>pics\\dis18.jpg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0.30924016993146641</v>
      </c>
      <c r="AP6" t="str">
        <f t="shared" ca="1" si="12"/>
        <v>pics\\Injir_2.jpg</v>
      </c>
      <c r="AQ6" t="str">
        <f t="shared" ca="1" si="13"/>
        <v>pics\\Tikva_2.jpg</v>
      </c>
      <c r="AT6">
        <f t="shared" ca="1" si="7"/>
        <v>0.6491459717017678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На_картинке_XXXXX._Он_острый?</v>
      </c>
      <c r="BD6" cm="1">
        <f t="array" aca="1" ref="BD6" ca="1">INDEX($L$2:$L$9,(RANK(AT6,$AT$2:$AT$9)))</f>
        <v>2058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VLOOKUP(B7,audio_list_stym!$A$3:$BP$18,52,FALSE)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VLOOKUP(B7,audio_list_stym!$A$3:$AJ$18,20,FALSE)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2173</v>
      </c>
      <c r="AD7" t="str">
        <f t="shared" ca="1" si="10"/>
        <v>pics\\dis37.jpg</v>
      </c>
      <c r="AE7" s="22" t="str">
        <f t="array" aca="1" ref="AE7" ca="1">IF(G7="экспл",INDEX(total_visual_stym!$C$146:$C$209,(RANK(total_visual_stym!E151,total_visual_stym!$E$146:$E$209))),0)</f>
        <v>pics\\dis37.jpg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0.28771764414757706</v>
      </c>
      <c r="AP7" t="str">
        <f t="shared" ca="1" si="12"/>
        <v>pics\\Injir_3.jpg</v>
      </c>
      <c r="AQ7" t="str">
        <f t="shared" ca="1" si="13"/>
        <v>pics\\Tikva_3.jpg</v>
      </c>
      <c r="AT7">
        <f t="shared" ca="1" si="7"/>
        <v>0.2556586754359329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На_мониторе_XXXXX._Он_спелый?</v>
      </c>
      <c r="BD7" cm="1">
        <f t="array" aca="1" ref="BD7" ca="1">INDEX($L$2:$L$9,(RANK(AT7,$AT$2:$AT$9)))</f>
        <v>2063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VLOOKUP(B8,audio_list_stym!$A$3:$BP$18,52,FALSE)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VLOOKUP(B8,audio_list_stym!$A$3:$AJ$18,20,FALSE)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2225</v>
      </c>
      <c r="AD8" t="str">
        <f t="shared" ca="1" si="10"/>
        <v>pics\\dis9.jpg</v>
      </c>
      <c r="AE8" s="22" t="str">
        <f t="array" aca="1" ref="AE8" ca="1">IF(G8="экспл",INDEX(total_visual_stym!$C$146:$C$209,(RANK(total_visual_stym!E152,total_visual_stym!$E$146:$E$209))),0)</f>
        <v>pics\\dis9.jpg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4.0042161556821942E-2</v>
      </c>
      <c r="AP8" t="str">
        <f t="shared" ca="1" si="12"/>
        <v>pics\\Injir_8.jpg</v>
      </c>
      <c r="AQ8" t="str">
        <f t="shared" ca="1" si="13"/>
        <v>pics\\Tikva_8.jpg</v>
      </c>
      <c r="AT8">
        <f t="shared" ca="1" si="7"/>
        <v>0.68236619591358949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Перед_Вами_XXXXX._Он_серый?</v>
      </c>
      <c r="BD8" cm="1">
        <f t="array" aca="1" ref="BD8" ca="1">INDEX($L$2:$L$9,(RANK(AT8,$AT$2:$AT$9)))</f>
        <v>2057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VLOOKUP(B9,audio_list_stym!$A$3:$BP$18,52,FALSE)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VLOOKUP(B9,audio_list_stym!$A$3:$AJ$18,20,FALSE)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2194</v>
      </c>
      <c r="AD9" t="str">
        <f t="shared" ca="1" si="10"/>
        <v>pics\\dis55.jpg</v>
      </c>
      <c r="AE9" s="22" t="str">
        <f t="array" aca="1" ref="AE9" ca="1">IF(G9="экспл",INDEX(total_visual_stym!$C$146:$C$209,(RANK(total_visual_stym!E153,total_visual_stym!$E$146:$E$209))),0)</f>
        <v>pics\\dis55.jpg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0.12625835085651138</v>
      </c>
      <c r="AP9" t="str">
        <f t="shared" ca="1" si="12"/>
        <v>pics\\Injir_7.jpg</v>
      </c>
      <c r="AQ9" t="str">
        <f t="shared" ca="1" si="13"/>
        <v>pics\\Tikva_7.jpg</v>
      </c>
      <c r="AT9">
        <f t="shared" ca="1" si="7"/>
        <v>9.7481063947139845E-2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Вы_видите_XXXXX._Вязкий_ли_он?</v>
      </c>
      <c r="BD9" cm="1">
        <f t="array" aca="1" ref="BD9" ca="1">INDEX($L$2:$L$9,(RANK(AT9,$AT$2:$AT$9)))</f>
        <v>2064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VLOOKUP(B10,audio_list_stym!$A$3:$BP$18,52,FALSE)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VLOOKUP(B10,audio_list_stym!$A$3:$AJ$18,20,FALSE)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2041</v>
      </c>
      <c r="AD10" t="str">
        <f t="shared" ca="1" si="10"/>
        <v>pics\\Peper_1.jpg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pics\\Peper_1.jpg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40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0.58834520239354371</v>
      </c>
      <c r="AP10" t="str">
        <f t="shared" ca="1" si="12"/>
        <v>pics\\Finik_1.jpg</v>
      </c>
      <c r="AQ10" t="str">
        <f t="shared" ca="1" si="13"/>
        <v>pics\\Peper_1.jpg</v>
      </c>
      <c r="AS10" t="str">
        <f t="shared" ref="AS10:AS17" ca="1" si="15">IF(AH10="sound\\Tropic",AQ10,"")</f>
        <v>pics\\Peper_1.jpg</v>
      </c>
      <c r="AT10">
        <f t="shared" ca="1" si="7"/>
        <v>0.64715839465803671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_Старый_ли_ЛИМОН?</v>
      </c>
      <c r="BC10">
        <f>A10</f>
        <v>1202</v>
      </c>
      <c r="BD10" cm="1">
        <f t="array" aca="1" ref="BD10" ca="1">INDEX($L$10:$L$17,(RANK(AT2,$AT$2:$AT$9)))</f>
        <v>2038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2052</v>
      </c>
      <c r="BG10" cm="1">
        <f t="array" aca="1" ref="BG10" ca="1">INDEX(BD34:BD65,(RANK(AT3,$AT$2:$AT$16)))</f>
        <v>2004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VLOOKUP(B11,audio_list_stym!$A$3:$BP$18,52,FALSE)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VLOOKUP(B11,audio_list_stym!$A$3:$AJ$18,20,FALSE)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2064</v>
      </c>
      <c r="AD11" t="str">
        <f t="shared" ca="1" si="10"/>
        <v>pics\\Tomat_8.jpg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pics\\Tomat_8.jpg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5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0.59665457027470226</v>
      </c>
      <c r="AP11" t="str">
        <f t="shared" ca="1" si="12"/>
        <v>pics\\Kokos_8.jpg</v>
      </c>
      <c r="AQ11" t="str">
        <f t="shared" ca="1" si="13"/>
        <v>pics\\Tomat_8.jpg</v>
      </c>
      <c r="AS11" t="str">
        <f t="shared" ca="1" si="15"/>
        <v>pics\\Tomat_8.jpg</v>
      </c>
      <c r="AT11">
        <f t="shared" ca="1" si="7"/>
        <v>0.32204397808484198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_Фиолетовый_ли_ЛИМОН?</v>
      </c>
      <c r="BD11" cm="1">
        <f t="array" aca="1" ref="BD11" ca="1">INDEX($L$10:$L$17,(RANK(AT3,$AT$2:$AT$9)))</f>
        <v>2037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VLOOKUP(B12,audio_list_stym!$A$3:$BP$18,52,FALSE)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VLOOKUP(B12,audio_list_stym!$A$3:$AJ$18,20,FALSE)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2058</v>
      </c>
      <c r="AD12" t="str">
        <f t="shared" ca="1" si="10"/>
        <v>pics\\Tomat_2.jpg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pics\\Tomat_2.jpg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5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0.81587246292307503</v>
      </c>
      <c r="AP12" t="str">
        <f t="shared" ca="1" si="12"/>
        <v>pics\\Kokos_2.jpg</v>
      </c>
      <c r="AQ12" t="str">
        <f t="shared" ca="1" si="13"/>
        <v>pics\\Tomat_2.jpg</v>
      </c>
      <c r="AS12" t="str">
        <f t="shared" ca="1" si="15"/>
        <v>pics\\Tomat_2.jpg</v>
      </c>
      <c r="AT12">
        <f t="shared" ca="1" si="7"/>
        <v>0.42279020835306469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_С_цедрой_ли_ЛИМОН?</v>
      </c>
      <c r="BD12" cm="1">
        <f t="array" aca="1" ref="BD12" ca="1">INDEX($L$10:$L$17,(RANK(AT4,$AT$2:$AT$9)))</f>
        <v>2035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VLOOKUP(B13,audio_list_stym!$A$3:$BP$18,52,FALSE)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VLOOKUP(B13,audio_list_stym!$A$3:$AJ$18,20,FALSE)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2161</v>
      </c>
      <c r="AD13" t="str">
        <f t="shared" ca="1" si="10"/>
        <v>pics\\Tikva_1.jpg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pics\\Tikva_1.jpg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5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0.36401639622867688</v>
      </c>
      <c r="AP13" t="str">
        <f t="shared" ca="1" si="12"/>
        <v>pics\\Injir_1.jpg</v>
      </c>
      <c r="AQ13" t="str">
        <f t="shared" ca="1" si="13"/>
        <v>pics\\Tikva_1.jpg</v>
      </c>
      <c r="AS13" t="str">
        <f t="shared" ca="1" si="15"/>
        <v>pics\\Tikva_1.jpg</v>
      </c>
      <c r="AT13">
        <f t="shared" ca="1" si="7"/>
        <v>0.98637413818155739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_Кислый_ли_ЛИМОН?</v>
      </c>
      <c r="BD13" cm="1">
        <f t="array" aca="1" ref="BD13" ca="1">INDEX($L$10:$L$17,(RANK(AT5,$AT$2:$AT$9)))</f>
        <v>2036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VLOOKUP(B14,audio_list_stym!$A$3:$BP$18,52,FALSE)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VLOOKUP(B14,audio_list_stym!$A$3:$AJ$18,20,FALSE)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2044</v>
      </c>
      <c r="AD14" t="str">
        <f t="shared" ca="1" si="10"/>
        <v>pics\\Peper_4.jpg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pics\\Peper_4.jpg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5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0.49323921619529476</v>
      </c>
      <c r="AP14" t="str">
        <f t="shared" ca="1" si="12"/>
        <v>pics\\Finik_4.jpg</v>
      </c>
      <c r="AQ14" t="str">
        <f t="shared" ca="1" si="13"/>
        <v>pics\\Peper_4.jpg</v>
      </c>
      <c r="AS14" t="str">
        <f t="shared" ca="1" si="15"/>
        <v>pics\\Peper_4.jpg</v>
      </c>
      <c r="AT14">
        <f t="shared" ca="1" si="7"/>
        <v>0.81240717936305784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_Сочный_ли_ЛИМОН?</v>
      </c>
      <c r="BD14" cm="1">
        <f t="array" aca="1" ref="BD14" ca="1">INDEX($L$10:$L$17,(RANK(AT6,$AT$2:$AT$9)))</f>
        <v>2034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VLOOKUP(B15,audio_list_stym!$A$3:$BP$18,52,FALSE)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VLOOKUP(B15,audio_list_stym!$A$3:$AJ$18,20,FALSE)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2060</v>
      </c>
      <c r="AD15" t="str">
        <f t="shared" ca="1" si="10"/>
        <v>pics\\Tomat_4.jpg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pics\\Tomat_4.jpg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5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0.73875953500250713</v>
      </c>
      <c r="AP15" t="str">
        <f t="shared" ca="1" si="12"/>
        <v>pics\\Kokos_4.jpg</v>
      </c>
      <c r="AQ15" t="str">
        <f t="shared" ca="1" si="13"/>
        <v>pics\\Tomat_4.jpg</v>
      </c>
      <c r="AS15" t="str">
        <f t="shared" ca="1" si="15"/>
        <v>pics\\Tomat_4.jpg</v>
      </c>
      <c r="AT15">
        <f t="shared" ca="1" si="7"/>
        <v>0.89339897529927248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_Длинный_ли_ЛИМОН?</v>
      </c>
      <c r="BD15" cm="1">
        <f t="array" aca="1" ref="BD15" ca="1">INDEX($L$10:$L$17,(RANK(AT7,$AT$2:$AT$9)))</f>
        <v>2039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VLOOKUP(B16,audio_list_stym!$A$3:$BP$18,52,FALSE)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VLOOKUP(B16,audio_list_stym!$A$3:$AJ$18,20,FALSE)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2062</v>
      </c>
      <c r="AD16" t="str">
        <f t="shared" ca="1" si="10"/>
        <v>pics\\Tomat_6.jpg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pics\\Tomat_6.jpg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5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0.70979172455174655</v>
      </c>
      <c r="AP16" t="str">
        <f t="shared" ca="1" si="12"/>
        <v>pics\\Kokos_6.jpg</v>
      </c>
      <c r="AQ16" t="str">
        <f t="shared" ca="1" si="13"/>
        <v>pics\\Tomat_6.jpg</v>
      </c>
      <c r="AS16" t="str">
        <f t="shared" ca="1" si="15"/>
        <v>pics\\Tomat_6.jpg</v>
      </c>
      <c r="AT16">
        <f t="shared" ca="1" si="7"/>
        <v>0.52734958901427997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_Упругий_ли_ЛИМОН?</v>
      </c>
      <c r="BD16" cm="1">
        <f t="array" aca="1" ref="BD16" ca="1">INDEX($L$10:$L$17,(RANK(AT8,$AT$2:$AT$9)))</f>
        <v>2033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VLOOKUP(B17,audio_list_stym!$A$3:$BP$18,52,FALSE)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VLOOKUP(B17,audio_list_stym!$A$3:$AJ$18,20,FALSE)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2043</v>
      </c>
      <c r="AD17" t="str">
        <f t="shared" ca="1" si="10"/>
        <v>pics\\Peper_3.jpg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pics\\Peper_3.jpg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5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0.5001582632119107</v>
      </c>
      <c r="AP17" t="str">
        <f t="shared" ca="1" si="12"/>
        <v>pics\\Finik_3.jpg</v>
      </c>
      <c r="AQ17" t="str">
        <f t="shared" ca="1" si="13"/>
        <v>pics\\Peper_3.jpg</v>
      </c>
      <c r="AS17" t="str">
        <f t="shared" ca="1" si="15"/>
        <v>pics\\Peper_3.jpg</v>
      </c>
      <c r="AT17">
        <f t="shared" ca="1" si="7"/>
        <v>0.42619852335249098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_Без_кожуры_ли_ЛИМОН?</v>
      </c>
      <c r="BD17" cm="1">
        <f t="array" aca="1" ref="BD17" ca="1">INDEX($L$10:$L$17,(RANK(AT9,$AT$2:$AT$9)))</f>
        <v>2040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VLOOKUP(B18,audio_list_stym!$A$3:$BP$18,52,FALSE)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VLOOKUP(B18,audio_list_stym!$A$3:$AJ$18,20,FALSE)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2232</v>
      </c>
      <c r="AD18" t="str">
        <f t="shared" ca="1" si="10"/>
        <v>pics\\dis13.jpg</v>
      </c>
      <c r="AE18" s="22" t="str">
        <f t="array" aca="1" ref="AE18" ca="1">IF(G18="экспл",INDEX(total_visual_stym!$C$146:$C$209,(RANK(total_visual_stym!E162,total_visual_stym!$E$146:$E$209))),0)</f>
        <v>pics\\dis13.jpg</v>
      </c>
      <c r="AF18" s="22" t="str">
        <f t="shared" si="2"/>
        <v/>
      </c>
      <c r="AG18" t="str">
        <f t="shared" ref="AG18:AG65" si="16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5"/>
        <v>pics\\Peper</v>
      </c>
      <c r="AL18" t="str">
        <f t="shared" ref="AL18:AL25" si="17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0.69959567105557197</v>
      </c>
      <c r="AP18" t="str">
        <f t="shared" ca="1" si="12"/>
        <v>pics\\Kokos_7.jpg</v>
      </c>
      <c r="AQ18" t="str">
        <f t="shared" ca="1" si="13"/>
        <v>pics\\Tomat_7.jpg</v>
      </c>
      <c r="AT18">
        <f t="shared" ca="1" si="7"/>
        <v>0.25697586424728458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На_экране_КОКОС._Он_с_молоком?</v>
      </c>
      <c r="BC18">
        <f>A18</f>
        <v>1203</v>
      </c>
      <c r="BD18" cm="1">
        <f t="array" aca="1" ref="BD18" ca="1">INDEX($L$18:$L$25,(RANK(AT2,$AT$2:$AT$9)))</f>
        <v>2030</v>
      </c>
      <c r="BE18" cm="1">
        <f t="array" aca="1" ref="BE18" ca="1">INDEX(BD2:BD17,(RANK(AT4,$AT$2:$AT$16)))</f>
        <v>2064</v>
      </c>
      <c r="BF18" cm="1">
        <f t="array" aca="1" ref="BF18" ca="1">INDEX(BD26:BD49,(RANK(AT4,$AT$2:$AT$16)))</f>
        <v>2056</v>
      </c>
      <c r="BG18" cm="1">
        <f t="array" aca="1" ref="BG18" ca="1">INDEX(BD50:BD65,(RANK(AT4,$AT$2:$AT$16)))</f>
        <v>2016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VLOOKUP(B19,audio_list_stym!$A$3:$BP$18,52,FALSE)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VLOOKUP(B19,audio_list_stym!$A$3:$AJ$18,20,FALSE)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2218</v>
      </c>
      <c r="AD19" t="str">
        <f t="shared" ca="1" si="10"/>
        <v>pics\\dis64.jpg</v>
      </c>
      <c r="AE19" s="22" t="str">
        <f t="array" aca="1" ref="AE19" ca="1">IF(G19="экспл",INDEX(total_visual_stym!$C$146:$C$209,(RANK(total_visual_stym!E163,total_visual_stym!$E$146:$E$209))),0)</f>
        <v>pics\\dis64.jpg</v>
      </c>
      <c r="AF19" s="22" t="str">
        <f t="shared" ref="AF19:AF38" si="18">IF(ISTEXT(AR19),AR19,IF(ISTEXT(AS19),AS19,""))</f>
        <v/>
      </c>
      <c r="AG19" t="str">
        <f t="shared" si="16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5"/>
        <v>pics\\Peper</v>
      </c>
      <c r="AL19" t="str">
        <f t="shared" si="17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0.22433267208393937</v>
      </c>
      <c r="AP19" t="str">
        <f t="shared" ca="1" si="12"/>
        <v>pics\\Injir_5.jpg</v>
      </c>
      <c r="AQ19" t="str">
        <f t="shared" ca="1" si="13"/>
        <v>pics\\Tikva_5.jpg</v>
      </c>
      <c r="AT19">
        <f t="shared" ca="1" si="7"/>
        <v>0.28192616154414596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Посмотрите,_вот_КОКОС._Полый_ли_он?</v>
      </c>
      <c r="BD19" cm="1">
        <f t="array" aca="1" ref="BD19" ca="1">INDEX($L$18:$L$25,(RANK(AT3,$AT$2:$AT$9)))</f>
        <v>2029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VLOOKUP(B20,audio_list_stym!$A$3:$BP$18,52,FALSE)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VLOOKUP(B20,audio_list_stym!$A$3:$AJ$18,20,FALSE)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2228</v>
      </c>
      <c r="AD20" t="str">
        <f t="shared" ca="1" si="10"/>
        <v>pics\\dis38.jpg</v>
      </c>
      <c r="AE20" s="22" t="str">
        <f t="array" aca="1" ref="AE20" ca="1">IF(G20="экспл",INDEX(total_visual_stym!$C$146:$C$209,(RANK(total_visual_stym!E164,total_visual_stym!$E$146:$E$209))),0)</f>
        <v>pics\\dis38.jpg</v>
      </c>
      <c r="AF20" s="22" t="str">
        <f t="shared" si="18"/>
        <v/>
      </c>
      <c r="AG20" t="str">
        <f t="shared" si="16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5"/>
        <v>pics\\Peper</v>
      </c>
      <c r="AL20" t="str">
        <f t="shared" si="17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0.19491287947428015</v>
      </c>
      <c r="AP20" t="str">
        <f t="shared" ca="1" si="12"/>
        <v>pics\\Injir_6.jpg</v>
      </c>
      <c r="AQ20" t="str">
        <f t="shared" ca="1" si="13"/>
        <v>pics\\Tikva_6.jpg</v>
      </c>
      <c r="AT20">
        <f t="shared" ca="1" si="7"/>
        <v>0.11801813912262249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sound\\Redkiy_plod.wav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Вот_КОКОС._Гладкий_ли_он?</v>
      </c>
      <c r="BD20" cm="1">
        <f t="array" aca="1" ref="BD20" ca="1">INDEX($L$18:$L$25,(RANK(AT4,$AT$2:$AT$9)))</f>
        <v>2027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VLOOKUP(B21,audio_list_stym!$A$3:$BP$18,52,FALSE)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VLOOKUP(B21,audio_list_stym!$A$3:$AJ$18,20,FALSE)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2197</v>
      </c>
      <c r="AD21" t="str">
        <f t="shared" ca="1" si="10"/>
        <v>pics\\dis54.jpg</v>
      </c>
      <c r="AE21" s="22" t="str">
        <f t="array" aca="1" ref="AE21" ca="1">IF(G21="экспл",INDEX(total_visual_stym!$C$146:$C$209,(RANK(total_visual_stym!E165,total_visual_stym!$E$146:$E$209))),0)</f>
        <v>pics\\dis54.jpg</v>
      </c>
      <c r="AF21" s="22" t="str">
        <f t="shared" si="18"/>
        <v/>
      </c>
      <c r="AG21" t="str">
        <f t="shared" si="16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5"/>
        <v>pics\\Peper</v>
      </c>
      <c r="AL21" t="str">
        <f t="shared" si="17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0.46236247133036712</v>
      </c>
      <c r="AP21" t="str">
        <f t="shared" ca="1" si="12"/>
        <v>pics\\Finik_7.jpg</v>
      </c>
      <c r="AQ21" t="str">
        <f t="shared" ca="1" si="13"/>
        <v>pics\\Peper_7.jpg</v>
      </c>
      <c r="AT21">
        <f t="shared" ca="1" si="7"/>
        <v>0.16909628451576242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Это_КОКОС._Пористый_ли_он?</v>
      </c>
      <c r="BD21" cm="1">
        <f t="array" aca="1" ref="BD21" ca="1">INDEX($L$18:$L$25,(RANK(AT5,$AT$2:$AT$9)))</f>
        <v>2028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VLOOKUP(B22,audio_list_stym!$A$3:$BP$18,52,FALSE)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VLOOKUP(B22,audio_list_stym!$A$3:$AJ$18,20,FALSE)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2220</v>
      </c>
      <c r="AD22" t="str">
        <f t="shared" ca="1" si="10"/>
        <v>pics\\dis16.jpg</v>
      </c>
      <c r="AE22" s="22" t="str">
        <f t="array" aca="1" ref="AE22" ca="1">IF(G22="экспл",INDEX(total_visual_stym!$C$146:$C$209,(RANK(total_visual_stym!E166,total_visual_stym!$E$146:$E$209))),0)</f>
        <v>pics\\dis16.jpg</v>
      </c>
      <c r="AF22" s="22" t="str">
        <f t="shared" si="18"/>
        <v/>
      </c>
      <c r="AG22" t="str">
        <f t="shared" si="16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5"/>
        <v>pics\\Peper</v>
      </c>
      <c r="AL22" t="str">
        <f t="shared" si="17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0.73541996172989776</v>
      </c>
      <c r="AP22" t="str">
        <f t="shared" ca="1" si="12"/>
        <v>pics\\Kokos_5.jpg</v>
      </c>
      <c r="AQ22" t="str">
        <f t="shared" ca="1" si="13"/>
        <v>pics\\Tomat_5.jpg</v>
      </c>
      <c r="AT22">
        <f t="shared" ca="1" si="7"/>
        <v>0.4222323334770316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На_картинке_КОКОС._Он_вареный?</v>
      </c>
      <c r="BD22" cm="1">
        <f t="array" aca="1" ref="BD22" ca="1">INDEX($L$18:$L$25,(RANK(AT6,$AT$2:$AT$9)))</f>
        <v>2026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VLOOKUP(B23,audio_list_stym!$A$3:$BP$18,52,FALSE)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VLOOKUP(B23,audio_list_stym!$A$3:$AJ$18,20,FALSE)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2179</v>
      </c>
      <c r="AD23" t="str">
        <f t="shared" ca="1" si="10"/>
        <v>pics\\dis20.jpg</v>
      </c>
      <c r="AE23" s="22" t="str">
        <f t="array" aca="1" ref="AE23" ca="1">IF(G23="экспл",INDEX(total_visual_stym!$C$146:$C$209,(RANK(total_visual_stym!E167,total_visual_stym!$E$146:$E$209))),0)</f>
        <v>pics\\dis20.jpg</v>
      </c>
      <c r="AF23" s="22" t="str">
        <f t="shared" si="18"/>
        <v/>
      </c>
      <c r="AG23" t="str">
        <f t="shared" si="16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5"/>
        <v>pics\\Peper</v>
      </c>
      <c r="AL23" t="str">
        <f t="shared" si="17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0.48255114770666641</v>
      </c>
      <c r="AP23" t="str">
        <f t="shared" ca="1" si="12"/>
        <v>pics\\Finik_5.jpg</v>
      </c>
      <c r="AQ23" t="str">
        <f t="shared" ca="1" si="13"/>
        <v>pics\\Peper_5.jpg</v>
      </c>
      <c r="AT23">
        <f t="shared" ca="1" si="7"/>
        <v>0.27578406539359646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На_мониторе_КОКОС._Плотный_ли_он?</v>
      </c>
      <c r="BD23" cm="1">
        <f t="array" aca="1" ref="BD23" ca="1">INDEX($L$18:$L$25,(RANK(AT7,$AT$2:$AT$9)))</f>
        <v>2031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VLOOKUP(B24,audio_list_stym!$A$3:$BP$18,52,FALSE)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VLOOKUP(B24,audio_list_stym!$A$3:$AJ$18,20,FALSE)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2203</v>
      </c>
      <c r="AD24" t="str">
        <f t="shared" ca="1" si="10"/>
        <v>pics\\dis53.jpg</v>
      </c>
      <c r="AE24" s="22" t="str">
        <f t="array" aca="1" ref="AE24" ca="1">IF(G24="экспл",INDEX(total_visual_stym!$C$146:$C$209,(RANK(total_visual_stym!E168,total_visual_stym!$E$146:$E$209))),0)</f>
        <v>pics\\dis53.jpg</v>
      </c>
      <c r="AF24" s="22" t="str">
        <f t="shared" si="18"/>
        <v/>
      </c>
      <c r="AG24" t="str">
        <f t="shared" si="16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5"/>
        <v>pics\\Peper</v>
      </c>
      <c r="AL24" t="str">
        <f t="shared" si="17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0.46254489845574631</v>
      </c>
      <c r="AP24" t="str">
        <f t="shared" ca="1" si="12"/>
        <v>pics\\Finik_6.jpg</v>
      </c>
      <c r="AQ24" t="str">
        <f t="shared" ca="1" si="13"/>
        <v>pics\\Peper_6.jpg</v>
      </c>
      <c r="AT24">
        <f t="shared" ca="1" si="7"/>
        <v>0.34962987587230765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Перед_Вами_КОКОС._Он_ворсистый?</v>
      </c>
      <c r="BD24" cm="1">
        <f t="array" aca="1" ref="BD24" ca="1">INDEX($L$18:$L$25,(RANK(AT8,$AT$2:$AT$9)))</f>
        <v>2025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VLOOKUP(B25,audio_list_stym!$A$3:$BP$18,52,FALSE)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VLOOKUP(B25,audio_list_stym!$A$3:$AJ$18,20,FALSE)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2207</v>
      </c>
      <c r="AD25" t="str">
        <f t="shared" ca="1" si="10"/>
        <v>pics\\dis44.jpg</v>
      </c>
      <c r="AE25" s="22" t="str">
        <f t="array" aca="1" ref="AE25" ca="1">IF(G25="экспл",INDEX(total_visual_stym!$C$146:$C$209,(RANK(total_visual_stym!E169,total_visual_stym!$E$146:$E$209))),0)</f>
        <v>pics\\dis44.jpg</v>
      </c>
      <c r="AF25" s="22" t="str">
        <f t="shared" si="18"/>
        <v/>
      </c>
      <c r="AG25" t="str">
        <f t="shared" si="16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5"/>
        <v>pics\\Peper</v>
      </c>
      <c r="AL25" t="str">
        <f t="shared" si="17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0.80652810871847724</v>
      </c>
      <c r="AP25" t="str">
        <f t="shared" ca="1" si="12"/>
        <v>pics\\Kokos_3.jpg</v>
      </c>
      <c r="AQ25" t="str">
        <f t="shared" ca="1" si="13"/>
        <v>pics\\Tomat_3.jpg</v>
      </c>
      <c r="AT25">
        <f t="shared" ca="1" si="7"/>
        <v>0.57966434703537439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Вы_видите_КОКОС._Он_мягкий?</v>
      </c>
      <c r="BD25" cm="1">
        <f t="array" aca="1" ref="BD25" ca="1">INDEX($L$18:$L$25,(RANK(AT9,$AT$2:$AT$9)))</f>
        <v>2032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VLOOKUP(B26,audio_list_stym!$A$3:$BP$18,52,FALSE)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VLOOKUP(B26,audio_list_stym!$A$3:$AJ$18,20,FALSE)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2156</v>
      </c>
      <c r="AD26" t="str">
        <f t="shared" ca="1" si="10"/>
        <v>pics\\Injir_4.jpg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8"/>
        <v>pics\\Injir_4.jpg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5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pics\\Injir_4.jpg</v>
      </c>
      <c r="AT26">
        <f t="shared" ca="1" si="7"/>
        <v>0.2145599844757381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_С_ботвой_ли_XXXXX?</v>
      </c>
      <c r="BC26">
        <f>A26</f>
        <v>1204</v>
      </c>
      <c r="BD26" cm="1">
        <f t="array" aca="1" ref="BD26" ca="1">INDEX($L$26:$L$33,(RANK(AT2,$AT$2:$AT$9)))</f>
        <v>2054</v>
      </c>
      <c r="BE26" cm="1">
        <f t="array" aca="1" ref="BE26" ca="1">INDEX(BD2:BD25,(RANK(AT5,$AT$2:$AT$16)))</f>
        <v>2037</v>
      </c>
      <c r="BF26" cm="1">
        <f t="array" aca="1" ref="BF26" ca="1">INDEX(BD34:BD49,(RANK(AT5,$AT$2:$AT$16)))</f>
        <v>2005</v>
      </c>
      <c r="BG26" cm="1">
        <f t="array" aca="1" ref="BG26" ca="1">INDEX(BD50:BD65,(RANK(AT5,$AT$2:$AT$16)))</f>
        <v>2021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VLOOKUP(B27,audio_list_stym!$A$3:$BP$18,52,FALSE)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VLOOKUP(B27,audio_list_stym!$A$3:$AJ$18,20,FALSE)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2016</v>
      </c>
      <c r="AD27" t="str">
        <f t="shared" ca="1" si="10"/>
        <v>pics\\Finik_8.jpg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8"/>
        <v>pics\\Finik_8.jpg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5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pics\\Finik_8.jpg</v>
      </c>
      <c r="AT27">
        <f t="shared" ca="1" si="7"/>
        <v>0.10647362212435674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_Алый_ли_XXXXX?</v>
      </c>
      <c r="BD27" cm="1">
        <f t="array" aca="1" ref="BD27" ca="1">INDEX($L$26:$L$33,(RANK(AT3,$AT$2:$AT$9)))</f>
        <v>2053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VLOOKUP(B28,audio_list_stym!$A$3:$BP$18,52,FALSE)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VLOOKUP(B28,audio_list_stym!$A$3:$AJ$18,20,FALSE)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2025</v>
      </c>
      <c r="AD28" t="str">
        <f t="shared" ca="1" si="10"/>
        <v>pics\\Kokos_1.jpg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8"/>
        <v>pics\\Kokos_1.jpg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5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pics\\Kokos_1.jpg</v>
      </c>
      <c r="AT28">
        <f t="shared" ca="1" si="7"/>
        <v>7.9352955720417229E-2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_Пряный_ли_XXXXX?</v>
      </c>
      <c r="BD28" cm="1">
        <f t="array" aca="1" ref="BD28" ca="1">INDEX($L$26:$L$33,(RANK(AT4,$AT$2:$AT$9)))</f>
        <v>2051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VLOOKUP(B29,audio_list_stym!$A$3:$BP$18,52,FALSE)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VLOOKUP(B29,audio_list_stym!$A$3:$AJ$18,20,FALSE)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2010</v>
      </c>
      <c r="AD29" t="str">
        <f t="shared" ca="1" si="10"/>
        <v>pics\\Finik_2.jpg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8"/>
        <v>pics\\Finik_2.jpg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5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pics\\Finik_2.jpg</v>
      </c>
      <c r="AT29">
        <f t="shared" ca="1" si="7"/>
        <v>0.62365855496906064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_Жирный_ли_XXXXX?</v>
      </c>
      <c r="BD29" cm="1">
        <f t="array" aca="1" ref="BD29" ca="1">INDEX($L$26:$L$33,(RANK(AT5,$AT$2:$AT$9)))</f>
        <v>2052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VLOOKUP(B30,audio_list_stym!$A$3:$BP$18,52,FALSE)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VLOOKUP(B30,audio_list_stym!$A$3:$AJ$18,20,FALSE)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2154</v>
      </c>
      <c r="AD30" t="str">
        <f t="shared" ca="1" si="10"/>
        <v>pics\\Injir_2.jpg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8"/>
        <v>pics\\Injir_2.jpg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5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pics\\Injir_2.jpg</v>
      </c>
      <c r="AT30">
        <f t="shared" ca="1" si="7"/>
        <v>0.23910602261957381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_Соленый_ли_XXXXX?</v>
      </c>
      <c r="BD30" cm="1">
        <f t="array" aca="1" ref="BD30" ca="1">INDEX($L$26:$L$33,(RANK(AT6,$AT$2:$AT$9)))</f>
        <v>2050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VLOOKUP(B31,audio_list_stym!$A$3:$BP$18,52,FALSE)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VLOOKUP(B31,audio_list_stym!$A$3:$AJ$18,20,FALSE)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2155</v>
      </c>
      <c r="AD31" t="str">
        <f t="shared" ca="1" si="10"/>
        <v>pics\\Injir_3.jpg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8"/>
        <v>pics\\Injir_3.jpg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5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pics\\Injir_3.jpg</v>
      </c>
      <c r="AT31">
        <f t="shared" ca="1" si="7"/>
        <v>0.63410452125396333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_Пышный_ли_XXXXX?</v>
      </c>
      <c r="BD31" cm="1">
        <f t="array" aca="1" ref="BD31" ca="1">INDEX($L$26:$L$33,(RANK(AT7,$AT$2:$AT$9)))</f>
        <v>2055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VLOOKUP(B32,audio_list_stym!$A$3:$BP$18,52,FALSE)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VLOOKUP(B32,audio_list_stym!$A$3:$AJ$18,20,FALSE)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2160</v>
      </c>
      <c r="AD32" t="str">
        <f t="shared" ca="1" si="10"/>
        <v>pics\\Injir_8.jpg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8"/>
        <v>pics\\Injir_8.jpg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5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pics\\Injir_8.jpg</v>
      </c>
      <c r="AT32">
        <f t="shared" ca="1" si="7"/>
        <v>0.29810196253736054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sound\\Redkiy_plod.wav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_Крепкий_ли_XXXXX?</v>
      </c>
      <c r="BD32" cm="1">
        <f t="array" aca="1" ref="BD32" ca="1">INDEX($L$26:$L$33,(RANK(AT8,$AT$2:$AT$9)))</f>
        <v>2049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VLOOKUP(B33,audio_list_stym!$A$3:$BP$18,52,FALSE)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VLOOKUP(B33,audio_list_stym!$A$3:$AJ$18,20,FALSE)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2159</v>
      </c>
      <c r="AD33" t="str">
        <f t="shared" ca="1" si="10"/>
        <v>pics\\Injir_7.jpg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8"/>
        <v>pics\\Injir_7.jpg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5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pics\\Injir_7.jpg</v>
      </c>
      <c r="AT33">
        <f t="shared" ca="1" si="7"/>
        <v>0.98080111937684278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_Круглый_ли_XXXXX?</v>
      </c>
      <c r="BD33" cm="1">
        <f t="array" aca="1" ref="BD33" ca="1">INDEX($L$26:$L$33,(RANK(AT9,$AT$2:$AT$9)))</f>
        <v>2056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VLOOKUP(B34,audio_list_stym!$A$3:$BP$18,52,FALSE)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VLOOKUP(B34,audio_list_stym!$A$3:$AJ$18,20,FALSE)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2204</v>
      </c>
      <c r="AD34" t="str">
        <f t="shared" ca="1" si="10"/>
        <v>pics\\dis52.jpg</v>
      </c>
      <c r="AE34" s="22" t="str">
        <f t="array" aca="1" ref="AE34" ca="1">IF(G34="экспл",INDEX(total_visual_stym!$C$146:$C$209,(RANK(total_visual_stym!E178,total_visual_stym!$E$146:$E$209))),0)</f>
        <v>pics\\dis52.jpg</v>
      </c>
      <c r="AF34" s="22" t="str">
        <f t="shared" si="18"/>
        <v/>
      </c>
      <c r="AG34" t="str">
        <f t="shared" si="16"/>
        <v>pics\\Peper_1.jpg</v>
      </c>
      <c r="AH34">
        <f t="shared" si="4"/>
        <v>0</v>
      </c>
      <c r="AI34" t="s">
        <v>720</v>
      </c>
      <c r="AJ34" t="str">
        <f t="shared" si="5"/>
        <v>pics\\Injir</v>
      </c>
      <c r="AK34" t="str">
        <f t="shared" si="14"/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0.54526765335652594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На_экране_XXXXX._Сырой_ли_он?</v>
      </c>
      <c r="BC34">
        <f>A34</f>
        <v>1205</v>
      </c>
      <c r="BD34" cm="1">
        <f t="array" aca="1" ref="BD34" ca="1">INDEX($L$34:$L$41,(RANK(AT2,$AT$2:$AT$9)))</f>
        <v>2046</v>
      </c>
      <c r="BE34" cm="1">
        <f t="array" aca="1" ref="BE34" ca="1">INDEX(BD2:BD17,(RANK(AT5,$AT$2:$AT$17)))</f>
        <v>2035</v>
      </c>
      <c r="BF34" cm="1">
        <f t="array" aca="1" ref="BF34" ca="1">INDEX(BD18:BD33,(RANK(AT5,$AT$2:$AT$7)))</f>
        <v>2027</v>
      </c>
      <c r="BG34" cm="1">
        <f t="array" aca="1" ref="BG34" ca="1">INDEX(BD42:BD65,(RANK(AT5,$AT$2:$AT$17)))</f>
        <v>2011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VLOOKUP(B35,audio_list_stym!$A$3:$BP$18,52,FALSE)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VLOOKUP(B35,audio_list_stym!$A$3:$AJ$18,20,FALSE)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2182</v>
      </c>
      <c r="AD35" t="str">
        <f t="shared" ca="1" si="10"/>
        <v>pics\\dis30.jpg</v>
      </c>
      <c r="AE35" s="22" t="str">
        <f t="array" aca="1" ref="AE35" ca="1">IF(G35="экспл",INDEX(total_visual_stym!$C$146:$C$209,(RANK(total_visual_stym!E179,total_visual_stym!$E$146:$E$209))),0)</f>
        <v>pics\\dis30.jpg</v>
      </c>
      <c r="AF35" s="22" t="str">
        <f t="shared" si="18"/>
        <v/>
      </c>
      <c r="AG35" t="str">
        <f t="shared" si="16"/>
        <v>pics\\Peper_2.jpg</v>
      </c>
      <c r="AH35">
        <f t="shared" si="4"/>
        <v>0</v>
      </c>
      <c r="AI35" t="s">
        <v>721</v>
      </c>
      <c r="AJ35" t="str">
        <f t="shared" si="5"/>
        <v>pics\\Injir</v>
      </c>
      <c r="AK35" t="str">
        <f t="shared" si="14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0.57195956694720917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Посмотрите,_вот_XXXXX._Черный_ли_он?</v>
      </c>
      <c r="BD35" cm="1">
        <f t="array" aca="1" ref="BD35" ca="1">INDEX($L$34:$L$41,(RANK(AT3,$AT$2:$AT$9)))</f>
        <v>2045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VLOOKUP(B36,audio_list_stym!$A$3:$BP$18,52,FALSE)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VLOOKUP(B36,audio_list_stym!$A$3:$AJ$18,20,FALSE)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2174</v>
      </c>
      <c r="AD36" t="str">
        <f t="shared" ca="1" si="10"/>
        <v>pics\\dis7.jpg</v>
      </c>
      <c r="AE36" s="22" t="str">
        <f t="array" aca="1" ref="AE36" ca="1">IF(G36="экспл",INDEX(total_visual_stym!$C$146:$C$209,(RANK(total_visual_stym!E180,total_visual_stym!$E$146:$E$209))),0)</f>
        <v>pics\\dis7.jpg</v>
      </c>
      <c r="AF36" s="22" t="str">
        <f t="shared" si="18"/>
        <v/>
      </c>
      <c r="AG36" t="str">
        <f t="shared" si="16"/>
        <v>pics\\Peper_3.jpg</v>
      </c>
      <c r="AH36">
        <f t="shared" si="4"/>
        <v>0</v>
      </c>
      <c r="AI36" t="s">
        <v>722</v>
      </c>
      <c r="AJ36" t="str">
        <f t="shared" si="5"/>
        <v>pics\\Injir</v>
      </c>
      <c r="AK36" t="str">
        <f t="shared" si="14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0.5471427093224478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sound\\Noviy_plod.wav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Вот_XXXXX._Он_гнилой?</v>
      </c>
      <c r="BD36" cm="1">
        <f t="array" aca="1" ref="BD36" ca="1">INDEX($L$34:$L$41,(RANK(AT4,$AT$2:$AT$9)))</f>
        <v>2043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VLOOKUP(B37,audio_list_stym!$A$3:$BP$18,52,FALSE)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VLOOKUP(B37,audio_list_stym!$A$3:$AJ$18,20,FALSE)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2211</v>
      </c>
      <c r="AD37" t="str">
        <f t="shared" ca="1" si="10"/>
        <v>pics\\dis60.jpg</v>
      </c>
      <c r="AE37" s="22" t="str">
        <f t="array" aca="1" ref="AE37" ca="1">IF(G37="экспл",INDEX(total_visual_stym!$C$146:$C$209,(RANK(total_visual_stym!E181,total_visual_stym!$E$146:$E$209))),0)</f>
        <v>pics\\dis60.jpg</v>
      </c>
      <c r="AF37" s="22" t="str">
        <f t="shared" si="18"/>
        <v/>
      </c>
      <c r="AG37" t="str">
        <f t="shared" si="16"/>
        <v>pics\\Peper_4.jpg</v>
      </c>
      <c r="AH37">
        <f t="shared" si="4"/>
        <v>0</v>
      </c>
      <c r="AI37" t="s">
        <v>723</v>
      </c>
      <c r="AJ37" t="str">
        <f t="shared" si="5"/>
        <v>pics\\Injir</v>
      </c>
      <c r="AK37" t="str">
        <f t="shared" si="14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0.77116207793027924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Это_XXXXX._Он_бугристый?</v>
      </c>
      <c r="BD37" cm="1">
        <f t="array" aca="1" ref="BD37" ca="1">INDEX($L$34:$L$41,(RANK(AT5,$AT$2:$AT$9)))</f>
        <v>2044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VLOOKUP(B38,audio_list_stym!$A$3:$BP$18,52,FALSE)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VLOOKUP(B38,audio_list_stym!$A$3:$AJ$18,20,FALSE)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2188</v>
      </c>
      <c r="AD38" t="str">
        <f t="shared" ca="1" si="10"/>
        <v>pics\\dis3.jpg</v>
      </c>
      <c r="AE38" s="22" t="str">
        <f t="array" aca="1" ref="AE38" ca="1">IF(G38="экспл",INDEX(total_visual_stym!$C$146:$C$209,(RANK(total_visual_stym!E182,total_visual_stym!$E$146:$E$209))),0)</f>
        <v>pics\\dis3.jpg</v>
      </c>
      <c r="AF38" s="22" t="str">
        <f t="shared" si="18"/>
        <v/>
      </c>
      <c r="AG38" t="str">
        <f t="shared" si="16"/>
        <v>pics\\Peper_5.jpg</v>
      </c>
      <c r="AH38">
        <f t="shared" si="4"/>
        <v>0</v>
      </c>
      <c r="AI38" t="s">
        <v>724</v>
      </c>
      <c r="AJ38" t="str">
        <f t="shared" si="5"/>
        <v>pics\\Injir</v>
      </c>
      <c r="AK38" t="str">
        <f t="shared" si="14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0.21158849461551921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На_картинке_XXXXX._Он_слоеный?</v>
      </c>
      <c r="BD38" cm="1">
        <f t="array" aca="1" ref="BD38" ca="1">INDEX($L$34:$L$41,(RANK(AT6,$AT$2:$AT$9)))</f>
        <v>2042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VLOOKUP(B39,audio_list_stym!$A$3:$BP$18,52,FALSE)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VLOOKUP(B39,audio_list_stym!$A$3:$AJ$18,20,FALSE)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2202</v>
      </c>
      <c r="AD39" t="str">
        <f t="shared" ca="1" si="10"/>
        <v>pics\\dis47.jpg</v>
      </c>
      <c r="AE39" s="22" t="str">
        <f t="array" aca="1" ref="AE39" ca="1">IF(G39="экспл",INDEX(total_visual_stym!$C$146:$C$209,(RANK(total_visual_stym!E183,total_visual_stym!$E$146:$E$209))),0)</f>
        <v>pics\\dis47.jpg</v>
      </c>
      <c r="AF39" s="22" t="str">
        <f>IF(ISTEXT(AR39),AR39,IF(ISTEXT(AS39),AS39,""))</f>
        <v/>
      </c>
      <c r="AG39" t="str">
        <f t="shared" si="16"/>
        <v>pics\\Peper_6.jpg</v>
      </c>
      <c r="AH39">
        <f t="shared" si="4"/>
        <v>0</v>
      </c>
      <c r="AI39" t="s">
        <v>725</v>
      </c>
      <c r="AJ39" t="str">
        <f t="shared" si="5"/>
        <v>pics\\Injir</v>
      </c>
      <c r="AK39" t="str">
        <f t="shared" si="14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5.0951629530701981E-2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На_мониторе_XXXXX._Хрустящий_ли_он?</v>
      </c>
      <c r="BD39" cm="1">
        <f t="array" aca="1" ref="BD39" ca="1">INDEX($L$34:$L$41,(RANK(AT7,$AT$2:$AT$9)))</f>
        <v>2047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VLOOKUP(B40,audio_list_stym!$A$3:$BP$18,52,FALSE)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VLOOKUP(B40,audio_list_stym!$A$3:$AJ$18,20,FALSE)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2196</v>
      </c>
      <c r="AD40" t="str">
        <f t="shared" ca="1" si="10"/>
        <v>pics\\dis40.jpg</v>
      </c>
      <c r="AE40" s="22" t="str">
        <f t="array" aca="1" ref="AE40" ca="1">IF(G40="экспл",INDEX(total_visual_stym!$C$146:$C$209,(RANK(total_visual_stym!E184,total_visual_stym!$E$146:$E$209))),0)</f>
        <v>pics\\dis40.jpg</v>
      </c>
      <c r="AF40" s="22" t="str">
        <f>IF(ISTEXT(AR40),AR40,IF(ISTEXT(AS40),AS40,""))</f>
        <v/>
      </c>
      <c r="AG40" t="str">
        <f t="shared" si="16"/>
        <v>pics\\Peper_7.jpg</v>
      </c>
      <c r="AH40">
        <f t="shared" si="4"/>
        <v>0</v>
      </c>
      <c r="AI40" t="s">
        <v>726</v>
      </c>
      <c r="AJ40" t="str">
        <f t="shared" si="5"/>
        <v>pics\\Injir</v>
      </c>
      <c r="AK40" t="str">
        <f t="shared" si="14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0.1046861911121364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Перед_Вами_XXXXX._Блестит_ли_он?</v>
      </c>
      <c r="BD40" cm="1">
        <f t="array" aca="1" ref="BD40" ca="1">INDEX($L$34:$L$41,(RANK(AT8,$AT$2:$AT$9)))</f>
        <v>2041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VLOOKUP(B41,audio_list_stym!$A$3:$BP$18,52,FALSE)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VLOOKUP(B41,audio_list_stym!$A$3:$AJ$18,20,FALSE)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2216</v>
      </c>
      <c r="AD41" t="str">
        <f t="shared" ca="1" si="10"/>
        <v>pics\\dis59.jpg</v>
      </c>
      <c r="AE41" s="22" t="str">
        <f t="array" aca="1" ref="AE41" ca="1">IF(G41="экспл",INDEX(total_visual_stym!$C$146:$C$209,(RANK(total_visual_stym!E185,total_visual_stym!$E$146:$E$209))),0)</f>
        <v>pics\\dis59.jpg</v>
      </c>
      <c r="AF41" s="22" t="str">
        <f t="shared" ref="AF41:AF55" si="20">IF(ISTEXT(AR41),AR41,IF(ISTEXT(AS41),AS41,""))</f>
        <v/>
      </c>
      <c r="AG41" t="str">
        <f t="shared" si="16"/>
        <v>pics\\Peper_8.jpg</v>
      </c>
      <c r="AH41">
        <f t="shared" si="4"/>
        <v>0</v>
      </c>
      <c r="AI41" t="s">
        <v>727</v>
      </c>
      <c r="AJ41" t="str">
        <f t="shared" si="5"/>
        <v>pics\\Injir</v>
      </c>
      <c r="AK41" t="str">
        <f>IF(OR(AJ41="pics\\Limon",AJ41="pics\\Banan",AJ41="pics\\Kokos",AJ41="pics\\Finik",AJ41="pics\\Injir"),AI41, )</f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0.68637498448925427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Вы_видите_XXXXX._Он_цитрусовый?</v>
      </c>
      <c r="BD41" cm="1">
        <f t="array" aca="1" ref="BD41" ca="1">INDEX($L$34:$L$41,(RANK(AT9,$AT$2:$AT$9)))</f>
        <v>2048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VLOOKUP(B42,audio_list_stym!$A$3:$BP$18,52,FALSE)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VLOOKUP(B42,audio_list_stym!$A$3:$AJ$18,20,FALSE)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2063</v>
      </c>
      <c r="AD42" t="str">
        <f t="shared" ca="1" si="10"/>
        <v>pics\\Tomat_7.jpg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0"/>
        <v>pics\\Tomat_7.jpg</v>
      </c>
      <c r="AH42" t="str">
        <f t="shared" si="4"/>
        <v>sound\\Tropic</v>
      </c>
      <c r="AI42" t="s">
        <v>728</v>
      </c>
      <c r="AJ42" t="str">
        <f t="shared" si="5"/>
        <v>pics\\Tikva</v>
      </c>
      <c r="AL42" t="str">
        <f t="shared" ref="AL42:AL49" si="2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2">IF(AH42="sound\\Tropic",AQ18,"")</f>
        <v>pics\\Tomat_7.jpg</v>
      </c>
      <c r="AT42">
        <f t="shared" ca="1" si="7"/>
        <v>0.16514331414713956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_Чистый_ли_БАНАН?</v>
      </c>
      <c r="BC42">
        <f>A42</f>
        <v>1206</v>
      </c>
      <c r="BD42" cm="1">
        <f t="array" aca="1" ref="BD42" ca="1">INDEX($L$42:$L$49,(RANK(AT2,$AT$2:$AT$9)))</f>
        <v>2006</v>
      </c>
      <c r="BE42" cm="1">
        <f t="array" aca="1" ref="BE42" ca="1">INDEX(BD2:BD17,(RANK(AT6,$AT$2:$AT17)))</f>
        <v>2058</v>
      </c>
      <c r="BF42" cm="1">
        <f t="array" aca="1" ref="BF42" ca="1">INDEX(BD26:BD41,(RANK(AT6,$AT$2:$AT$17)))</f>
        <v>2050</v>
      </c>
      <c r="BG42" cm="1">
        <f t="array" aca="1" ref="BG42" ca="1">INDEX(BD50:BD65,(RANK(AT6,$AT$2:$AT$17)))</f>
        <v>2010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VLOOKUP(B43,audio_list_stym!$A$3:$BP$18,52,FALSE)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VLOOKUP(B43,audio_list_stym!$A$3:$AJ$18,20,FALSE)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2165</v>
      </c>
      <c r="AD43" t="str">
        <f t="shared" ca="1" si="10"/>
        <v>pics\\Tikva_5.jpg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0"/>
        <v>pics\\Tikva_5.jpg</v>
      </c>
      <c r="AH43" t="str">
        <f t="shared" si="4"/>
        <v>sound\\Tropic</v>
      </c>
      <c r="AI43" t="s">
        <v>729</v>
      </c>
      <c r="AJ43" t="str">
        <f t="shared" si="5"/>
        <v>pics\\Tikva</v>
      </c>
      <c r="AL43" t="str">
        <f t="shared" si="21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2"/>
        <v>pics\\Tikva_5.jpg</v>
      </c>
      <c r="AT43">
        <f t="shared" ca="1" si="7"/>
        <v>0.30222006636466647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_Свежий_ли_БАНАН?</v>
      </c>
      <c r="BD43" cm="1">
        <f t="array" aca="1" ref="BD43" ca="1">INDEX($L$42:$L$49,(RANK(AT3,$AT$2:$AT$9)))</f>
        <v>2005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VLOOKUP(B44,audio_list_stym!$A$3:$BP$18,52,FALSE)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VLOOKUP(B44,audio_list_stym!$A$3:$AJ$18,20,FALSE)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2166</v>
      </c>
      <c r="AD44" t="str">
        <f t="shared" ca="1" si="10"/>
        <v>pics\\Tikva_6.jpg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0"/>
        <v>pics\\Tikva_6.jpg</v>
      </c>
      <c r="AH44" t="str">
        <f t="shared" si="4"/>
        <v>sound\\Tropic</v>
      </c>
      <c r="AI44" t="s">
        <v>730</v>
      </c>
      <c r="AJ44" t="str">
        <f t="shared" si="5"/>
        <v>pics\\Tikva</v>
      </c>
      <c r="AL44" t="str">
        <f t="shared" si="21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2"/>
        <v>pics\\Tikva_6.jpg</v>
      </c>
      <c r="AT44">
        <f t="shared" ca="1" si="7"/>
        <v>0.8455496249464568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_Жаренный_ли_БАНАН?</v>
      </c>
      <c r="BD44" cm="1">
        <f t="array" aca="1" ref="BD44" ca="1">INDEX($L$42:$L$49,(RANK(AT4,$AT$2:$AT$9)))</f>
        <v>2003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VLOOKUP(B45,audio_list_stym!$A$3:$BP$18,52,FALSE)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VLOOKUP(B45,audio_list_stym!$A$3:$AJ$18,20,FALSE)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2047</v>
      </c>
      <c r="AD45" t="str">
        <f t="shared" ca="1" si="10"/>
        <v>pics\\Peper_7.jpg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0"/>
        <v>pics\\Peper_7.jpg</v>
      </c>
      <c r="AH45" t="str">
        <f t="shared" si="4"/>
        <v>sound\\Tropic</v>
      </c>
      <c r="AI45" t="s">
        <v>731</v>
      </c>
      <c r="AJ45" t="str">
        <f t="shared" si="5"/>
        <v>pics\\Tikva</v>
      </c>
      <c r="AL45" t="str">
        <f t="shared" si="21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2"/>
        <v>pics\\Peper_7.jpg</v>
      </c>
      <c r="AT45">
        <f t="shared" ca="1" si="7"/>
        <v>0.54267811253107101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_Сладкий_ли_БАНАН?</v>
      </c>
      <c r="BD45" cm="1">
        <f t="array" aca="1" ref="BD45" ca="1">INDEX($L$42:$L$49,(RANK(AT5,$AT$2:$AT$9)))</f>
        <v>2004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VLOOKUP(B46,audio_list_stym!$A$3:$BP$18,52,FALSE)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VLOOKUP(B46,audio_list_stym!$A$3:$AJ$18,20,FALSE)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2061</v>
      </c>
      <c r="AD46" t="str">
        <f t="shared" ca="1" si="10"/>
        <v>pics\\Tomat_5.jpg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0"/>
        <v>pics\\Tomat_5.jpg</v>
      </c>
      <c r="AH46" t="str">
        <f t="shared" si="4"/>
        <v>sound\\Tropic</v>
      </c>
      <c r="AI46" t="s">
        <v>732</v>
      </c>
      <c r="AJ46" t="str">
        <f t="shared" si="5"/>
        <v>pics\\Tikva</v>
      </c>
      <c r="AL46" t="str">
        <f t="shared" si="21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2"/>
        <v>pics\\Tomat_5.jpg</v>
      </c>
      <c r="AT46">
        <f t="shared" ca="1" si="7"/>
        <v>0.16360265489811054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_Влажный_ли_БАНАН?</v>
      </c>
      <c r="BD46" cm="1">
        <f t="array" aca="1" ref="BD46" ca="1">INDEX($L$42:$L$49,(RANK(AT6,$AT$2:$AT$9)))</f>
        <v>2002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VLOOKUP(B47,audio_list_stym!$A$3:$BP$18,52,FALSE)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VLOOKUP(B47,audio_list_stym!$A$3:$AJ$18,20,FALSE)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2045</v>
      </c>
      <c r="AD47" t="str">
        <f t="shared" ca="1" si="10"/>
        <v>pics\\Peper_5.jpg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0"/>
        <v>pics\\Peper_5.jpg</v>
      </c>
      <c r="AH47" t="str">
        <f t="shared" si="4"/>
        <v>sound\\Tropic</v>
      </c>
      <c r="AI47" t="s">
        <v>733</v>
      </c>
      <c r="AJ47" t="str">
        <f t="shared" si="5"/>
        <v>pics\\Tikva</v>
      </c>
      <c r="AL47" t="str">
        <f t="shared" si="21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2"/>
        <v>pics\\Peper_5.jpg</v>
      </c>
      <c r="AT47">
        <f t="shared" ca="1" si="7"/>
        <v>0.22959417153569694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_Съедобный_ли_БАНАН?</v>
      </c>
      <c r="BD47" cm="1">
        <f t="array" aca="1" ref="BD47" ca="1">INDEX($L$42:$L$49,(RANK(AT7,$AT$2:$AT$9)))</f>
        <v>2007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VLOOKUP(B48,audio_list_stym!$A$3:$BP$18,52,FALSE)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VLOOKUP(B48,audio_list_stym!$A$3:$AJ$18,20,FALSE)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2046</v>
      </c>
      <c r="AD48" t="str">
        <f t="shared" ca="1" si="10"/>
        <v>pics\\Peper_6.jpg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0"/>
        <v>pics\\Peper_6.jpg</v>
      </c>
      <c r="AH48" t="str">
        <f t="shared" si="4"/>
        <v>sound\\Tropic</v>
      </c>
      <c r="AI48" t="s">
        <v>734</v>
      </c>
      <c r="AJ48" t="str">
        <f t="shared" si="5"/>
        <v>pics\\Tikva</v>
      </c>
      <c r="AL48" t="str">
        <f t="shared" si="21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2"/>
        <v>pics\\Peper_6.jpg</v>
      </c>
      <c r="AT48">
        <f t="shared" ca="1" si="7"/>
        <v>0.39428873027182176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sound\\Redkiy_plod.wav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_Сиреневый_ли_БАНАН?</v>
      </c>
      <c r="BD48" cm="1">
        <f t="array" aca="1" ref="BD48" ca="1">INDEX($L$42:$L$49,(RANK(AT8,$AT$2:$AT$9)))</f>
        <v>2001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VLOOKUP(B49,audio_list_stym!$A$3:$BP$18,52,FALSE)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VLOOKUP(B49,audio_list_stym!$A$3:$AJ$18,20,FALSE)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2059</v>
      </c>
      <c r="AD49" t="str">
        <f t="shared" ca="1" si="10"/>
        <v>pics\\Tomat_3.jpg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0"/>
        <v>pics\\Tomat_3.jpg</v>
      </c>
      <c r="AH49" t="str">
        <f t="shared" si="4"/>
        <v>sound\\Tropic</v>
      </c>
      <c r="AI49" t="s">
        <v>735</v>
      </c>
      <c r="AJ49" t="str">
        <f t="shared" si="5"/>
        <v>pics\\Tikva</v>
      </c>
      <c r="AL49" t="str">
        <f t="shared" si="21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2"/>
        <v>pics\\Tomat_3.jpg</v>
      </c>
      <c r="AT49">
        <f t="shared" ca="1" si="7"/>
        <v>0.90124060367446546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_Репчатый_ли_БАНАН?</v>
      </c>
      <c r="BD49" cm="1">
        <f t="array" aca="1" ref="BD49" ca="1">INDEX($L$42:$L$49,(RANK(AT9,$AT$2:$AT$9)))</f>
        <v>2008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VLOOKUP(B50,audio_list_stym!$A$3:$BP$18,52,FALSE)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VLOOKUP(B50,audio_list_stym!$A$3:$AJ$18,20,FALSE)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2229</v>
      </c>
      <c r="AD50" t="str">
        <f t="shared" ca="1" si="10"/>
        <v>pics\\dis10.jpg</v>
      </c>
      <c r="AE50" s="22" t="str">
        <f t="array" aca="1" ref="AE50" ca="1">IF(G50="экспл",INDEX(total_visual_stym!$C$146:$C$209,(RANK(total_visual_stym!E194,total_visual_stym!$E$146:$E$209))),0)</f>
        <v>pics\\dis10.jpg</v>
      </c>
      <c r="AF50" s="22" t="str">
        <f t="shared" si="20"/>
        <v/>
      </c>
      <c r="AG50" t="str">
        <f t="shared" si="16"/>
        <v>pics\\Finik_1.jpg</v>
      </c>
      <c r="AH50">
        <f t="shared" si="4"/>
        <v>0</v>
      </c>
      <c r="AT50">
        <f t="shared" ca="1" si="7"/>
        <v>0.6293123795081097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На_экране_ФИНИК._Коричневый_ли_он?</v>
      </c>
      <c r="BC50">
        <f>A50</f>
        <v>1207</v>
      </c>
      <c r="BD50" cm="1">
        <f t="array" aca="1" ref="BD50" ca="1">INDEX($L$50:$L$57,(RANK(AT2,$AT$2:$AT$9)))</f>
        <v>2014</v>
      </c>
      <c r="BE50" cm="1">
        <f t="array" aca="1" ref="BE50" ca="1">INDEX(BD2:BD17,(RANK(AT7,$AT$2:$AT$17)))</f>
        <v>2033</v>
      </c>
      <c r="BF50" cm="1">
        <f t="array" aca="1" ref="BF50" ca="1">INDEX(BD18:BD49,(RANK(AT7,$AT$2:$AT$17)))</f>
        <v>2049</v>
      </c>
      <c r="BG50" cm="1">
        <f t="array" aca="1" ref="BG50" ca="1">INDEX(BD58:BD65,(RANK(AT7,$AT$2:$AT$9)))</f>
        <v>2017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VLOOKUP(B51,audio_list_stym!$A$3:$BP$18,52,FALSE)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VLOOKUP(B51,audio_list_stym!$A$3:$AJ$18,20,FALSE)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2191</v>
      </c>
      <c r="AD51" t="str">
        <f t="shared" ca="1" si="10"/>
        <v>pics\\dis26.jpg</v>
      </c>
      <c r="AE51" s="22" t="str">
        <f t="array" aca="1" ref="AE51" ca="1">IF(G51="экспл",INDEX(total_visual_stym!$C$146:$C$209,(RANK(total_visual_stym!E195,total_visual_stym!$E$146:$E$209))),0)</f>
        <v>pics\\dis26.jpg</v>
      </c>
      <c r="AF51" s="22" t="str">
        <f t="shared" si="20"/>
        <v/>
      </c>
      <c r="AG51" t="str">
        <f t="shared" si="16"/>
        <v>pics\\Finik_2.jpg</v>
      </c>
      <c r="AH51">
        <f t="shared" si="4"/>
        <v>0</v>
      </c>
      <c r="AT51">
        <f t="shared" ca="1" si="7"/>
        <v>0.76069149271734626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Посмотрите,_вот_ФИНИК._Сахаристый_ли_он?</v>
      </c>
      <c r="BD51" cm="1">
        <f t="array" aca="1" ref="BD51" ca="1">INDEX($L$50:$L$57,(RANK(AT3,$AT$2:$AT$9)))</f>
        <v>2013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VLOOKUP(B52,audio_list_stym!$A$3:$BP$18,52,FALSE)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VLOOKUP(B52,audio_list_stym!$A$3:$AJ$18,20,FALSE)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2192</v>
      </c>
      <c r="AD52" t="str">
        <f t="shared" ca="1" si="10"/>
        <v>pics\\dis32.jpg</v>
      </c>
      <c r="AE52" s="22" t="str">
        <f t="array" aca="1" ref="AE52" ca="1">IF(G52="экспл",INDEX(total_visual_stym!$C$146:$C$209,(RANK(total_visual_stym!E196,total_visual_stym!$E$146:$E$209))),0)</f>
        <v>pics\\dis32.jpg</v>
      </c>
      <c r="AF52" s="22" t="str">
        <f t="shared" si="20"/>
        <v/>
      </c>
      <c r="AG52" t="str">
        <f t="shared" si="16"/>
        <v>pics\\Finik_3.jpg</v>
      </c>
      <c r="AH52">
        <f t="shared" si="4"/>
        <v>0</v>
      </c>
      <c r="AT52">
        <f t="shared" ca="1" si="7"/>
        <v>0.49420078513310406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Вот_ФИНИК._Он_скользкий?</v>
      </c>
      <c r="BD52" cm="1">
        <f t="array" aca="1" ref="BD52" ca="1">INDEX($L$50:$L$57,(RANK(AT4,$AT$2:$AT$9)))</f>
        <v>2011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VLOOKUP(B53,audio_list_stym!$A$3:$BP$18,52,FALSE)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VLOOKUP(B53,audio_list_stym!$A$3:$AJ$18,20,FALSE)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2214</v>
      </c>
      <c r="AD53" t="str">
        <f t="shared" ca="1" si="10"/>
        <v>pics\\dis63.jpg</v>
      </c>
      <c r="AE53" s="22" t="str">
        <f t="array" aca="1" ref="AE53" ca="1">IF(G53="экспл",INDEX(total_visual_stym!$C$146:$C$209,(RANK(total_visual_stym!E197,total_visual_stym!$E$146:$E$209))),0)</f>
        <v>pics\\dis63.jpg</v>
      </c>
      <c r="AF53" s="22" t="str">
        <f t="shared" si="20"/>
        <v/>
      </c>
      <c r="AG53" t="str">
        <f t="shared" si="16"/>
        <v>pics\\Finik_4.jpg</v>
      </c>
      <c r="AH53">
        <f t="shared" si="4"/>
        <v>0</v>
      </c>
      <c r="AT53">
        <f t="shared" ca="1" si="7"/>
        <v>0.77870626018897049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Это_ФИНИК._Ломкий_ли_он?</v>
      </c>
      <c r="BD53" cm="1">
        <f t="array" aca="1" ref="BD53" ca="1">INDEX($L$50:$L$57,(RANK(AT5,$AT$2:$AT$9)))</f>
        <v>2012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VLOOKUP(B54,audio_list_stym!$A$3:$BP$18,52,FALSE)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VLOOKUP(B54,audio_list_stym!$A$3:$AJ$18,20,FALSE)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2206</v>
      </c>
      <c r="AD54" t="str">
        <f t="shared" ca="1" si="10"/>
        <v>pics\\dis50.jpg</v>
      </c>
      <c r="AE54" s="22" t="str">
        <f t="array" aca="1" ref="AE54" ca="1">IF(G54="экспл",INDEX(total_visual_stym!$C$146:$C$209,(RANK(total_visual_stym!E198,total_visual_stym!$E$146:$E$209))),0)</f>
        <v>pics\\dis50.jpg</v>
      </c>
      <c r="AF54" s="22" t="str">
        <f t="shared" si="20"/>
        <v/>
      </c>
      <c r="AG54" t="str">
        <f t="shared" si="16"/>
        <v>pics\\Finik_5.jpg</v>
      </c>
      <c r="AH54">
        <f t="shared" si="4"/>
        <v>0</v>
      </c>
      <c r="AI54" s="11"/>
      <c r="AT54">
        <f t="shared" ca="1" si="7"/>
        <v>0.54529935297359711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На_картинке_ФИНИК._Мохнатый_ли_он?</v>
      </c>
      <c r="BD54" cm="1">
        <f t="array" aca="1" ref="BD54" ca="1">INDEX($L$50:$L$57,(RANK(AT6,$AT$2:$AT$9)))</f>
        <v>2010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VLOOKUP(B55,audio_list_stym!$A$3:$BP$18,52,FALSE)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VLOOKUP(B55,audio_list_stym!$A$3:$AJ$18,20,FALSE)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2193</v>
      </c>
      <c r="AD55" t="str">
        <f t="shared" ca="1" si="10"/>
        <v>pics\\dis2.jpg</v>
      </c>
      <c r="AE55" s="22" t="str">
        <f t="array" aca="1" ref="AE55" ca="1">IF(G55="экспл",INDEX(total_visual_stym!$C$146:$C$209,(RANK(total_visual_stym!E199,total_visual_stym!$E$146:$E$209))),0)</f>
        <v>pics\\dis2.jpg</v>
      </c>
      <c r="AF55" s="22" t="str">
        <f t="shared" si="20"/>
        <v/>
      </c>
      <c r="AG55" t="str">
        <f t="shared" si="16"/>
        <v>pics\\Finik_6.jpg</v>
      </c>
      <c r="AH55">
        <f t="shared" si="4"/>
        <v>0</v>
      </c>
      <c r="AT55">
        <f t="shared" ca="1" si="7"/>
        <v>0.69675933712303506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На_мониторе_ФИНИК._Он_сморщенный?</v>
      </c>
      <c r="BD55" cm="1">
        <f t="array" aca="1" ref="BD55" ca="1">INDEX($L$50:$L$57,(RANK(AT7,$AT$2:$AT$9)))</f>
        <v>2015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VLOOKUP(B56,audio_list_stym!$A$3:$BP$18,52,FALSE)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VLOOKUP(B56,audio_list_stym!$A$3:$AJ$18,20,FALSE)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2200</v>
      </c>
      <c r="AD56" t="str">
        <f t="shared" ca="1" si="10"/>
        <v>pics\\dis57.jpg</v>
      </c>
      <c r="AE56" s="22" t="str">
        <f t="array" aca="1" ref="AE56" ca="1">IF(G56="экспл",INDEX(total_visual_stym!$C$146:$C$209,(RANK(total_visual_stym!E200,total_visual_stym!$E$146:$E$209))),0)</f>
        <v>pics\\dis57.jpg</v>
      </c>
      <c r="AF56" s="22" t="str">
        <f>IF(ISTEXT(AR56),AR56,IF(ISTEXT(AS56),AS56,""))</f>
        <v/>
      </c>
      <c r="AG56" t="str">
        <f t="shared" si="16"/>
        <v>pics\\Finik_7.jpg</v>
      </c>
      <c r="AH56">
        <f t="shared" si="4"/>
        <v>0</v>
      </c>
      <c r="AT56">
        <f t="shared" ca="1" si="7"/>
        <v>0.18111425619670463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Перед_Вами_ФИНИК._Он_с_косточкой?</v>
      </c>
      <c r="BD56" cm="1">
        <f t="array" aca="1" ref="BD56" ca="1">INDEX($L$50:$L$57,(RANK(AT8,$AT$2:$AT$9)))</f>
        <v>2009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VLOOKUP(B57,audio_list_stym!$A$3:$BP$18,52,FALSE)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VLOOKUP(B57,audio_list_stym!$A$3:$AJ$18,20,FALSE)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2212</v>
      </c>
      <c r="AD57" t="str">
        <f t="shared" ca="1" si="10"/>
        <v>pics\\dis61.jpg</v>
      </c>
      <c r="AE57" s="22" t="str">
        <f t="array" aca="1" ref="AE57" ca="1">IF(G57="экспл",INDEX(total_visual_stym!$C$146:$C$209,(RANK(total_visual_stym!E201,total_visual_stym!$E$146:$E$209))),0)</f>
        <v>pics\\dis61.jpg</v>
      </c>
      <c r="AF57" s="22" t="str">
        <f>IF(ISTEXT(AR57),AR57,IF(ISTEXT(AS57),AS57,""))</f>
        <v/>
      </c>
      <c r="AG57" t="str">
        <f t="shared" si="16"/>
        <v>pics\\Finik_8.jpg</v>
      </c>
      <c r="AH57">
        <f t="shared" si="4"/>
        <v>0</v>
      </c>
      <c r="AI57" s="11"/>
      <c r="AT57">
        <f t="shared" ca="1" si="7"/>
        <v>0.42918396846269047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Вы_видите_ФИНИК._Он_треугольный?</v>
      </c>
      <c r="BD57" cm="1">
        <f t="array" aca="1" ref="BD57" ca="1">INDEX($L$50:$L$57,(RANK(AT9,$AT$2:$AT$9)))</f>
        <v>2016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VLOOKUP(B58,audio_list_stym!$A$3:$BP$18,52,FALSE)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VLOOKUP(B58,audio_list_stym!$A$3:$AJ$18,20,FALSE)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2009</v>
      </c>
      <c r="AD58" t="str">
        <f t="shared" ca="1" si="10"/>
        <v>pics\\Finik_1.jpg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3">IF(ISTEXT(AR58),AR58,IF(ISTEXT(AS58),AS58,""))</f>
        <v>pics\\Finik_1.jpg</v>
      </c>
      <c r="AG58" t="str">
        <f t="shared" si="16"/>
        <v/>
      </c>
      <c r="AH58" t="str">
        <f t="shared" si="4"/>
        <v>sound\\Ogorod</v>
      </c>
      <c r="AI58" s="11"/>
      <c r="AR58" t="str">
        <f t="shared" ref="AR58:AR65" ca="1" si="24">IF(AH58="sound\\Ogorod",AP10,"")</f>
        <v>pics\\Finik_1.jpg</v>
      </c>
      <c r="AT58">
        <f t="shared" ca="1" si="7"/>
        <v>0.75509394637271499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_Рыхлый_ли_XXXXX?</v>
      </c>
      <c r="BC58">
        <f>A58</f>
        <v>1208</v>
      </c>
      <c r="BD58" cm="1">
        <f t="array" aca="1" ref="BD58" ca="1">INDEX($L$58:$L$65,(RANK(AT2,$AT$2:$AT$9)))</f>
        <v>2022</v>
      </c>
      <c r="BE58" cm="1">
        <f t="array" aca="1" ref="BE58" ca="1">INDEX(BD2:BD17,(RANK(AT8,$AT$2:$AT$17)))</f>
        <v>2060</v>
      </c>
      <c r="BF58" cm="1">
        <f t="array" aca="1" ref="BF58" ca="1">INDEX(BD18:BD33,(RANK(AT8,$AT$2:$AT$17)))</f>
        <v>2028</v>
      </c>
      <c r="BG58" cm="1">
        <f t="array" aca="1" ref="BG58" ca="1">INDEX(BD42:BD57,(RANK(AT8,$AT$2:$AT$9)))</f>
        <v>2006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VLOOKUP(B59,audio_list_stym!$A$3:$BP$18,52,FALSE)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VLOOKUP(B59,audio_list_stym!$A$3:$AJ$18,20,FALSE)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2032</v>
      </c>
      <c r="AD59" t="str">
        <f t="shared" ca="1" si="10"/>
        <v>pics\\Kokos_8.jpg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3"/>
        <v>pics\\Kokos_8.jpg</v>
      </c>
      <c r="AG59" t="str">
        <f t="shared" si="16"/>
        <v/>
      </c>
      <c r="AH59" t="str">
        <f t="shared" si="4"/>
        <v>sound\\Ogorod</v>
      </c>
      <c r="AR59" t="str">
        <f t="shared" ca="1" si="24"/>
        <v>pics\\Kokos_8.jpg</v>
      </c>
      <c r="AT59">
        <f t="shared" ca="1" si="7"/>
        <v>0.55553610248397911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_В_стручке_ли_XXXXX?</v>
      </c>
      <c r="BD59" cm="1">
        <f t="array" aca="1" ref="BD59" ca="1">INDEX($L$58:$L$65,(RANK(AT3,$AT$2:$AT$9)))</f>
        <v>2021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VLOOKUP(B60,audio_list_stym!$A$3:$BP$18,52,FALSE)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VLOOKUP(B60,audio_list_stym!$A$3:$AJ$18,20,FALSE)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2026</v>
      </c>
      <c r="AD60" t="str">
        <f t="shared" ca="1" si="10"/>
        <v>pics\\Kokos_2.jpg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3"/>
        <v>pics\\Kokos_2.jpg</v>
      </c>
      <c r="AG60" t="str">
        <f t="shared" si="16"/>
        <v/>
      </c>
      <c r="AH60" t="str">
        <f t="shared" si="4"/>
        <v>sound\\Ogorod</v>
      </c>
      <c r="AR60" t="str">
        <f t="shared" ca="1" si="24"/>
        <v>pics\\Kokos_2.jpg</v>
      </c>
      <c r="AT60">
        <f t="shared" ca="1" si="7"/>
        <v>0.40441918549241596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_Ядовитый_ли_XXXXX?</v>
      </c>
      <c r="BD60" cm="1">
        <f t="array" aca="1" ref="BD60" ca="1">INDEX($L$58:$L$65,(RANK(AT4,$AT$2:$AT$9)))</f>
        <v>2019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VLOOKUP(B61,audio_list_stym!$A$3:$BP$18,52,FALSE)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VLOOKUP(B61,audio_list_stym!$A$3:$AJ$18,20,FALSE)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2153</v>
      </c>
      <c r="AD61" t="str">
        <f t="shared" ca="1" si="10"/>
        <v>pics\\Injir_1.jpg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3"/>
        <v>pics\\Injir_1.jpg</v>
      </c>
      <c r="AG61" t="str">
        <f t="shared" si="16"/>
        <v/>
      </c>
      <c r="AH61" t="str">
        <f t="shared" si="4"/>
        <v>sound\\Ogorod</v>
      </c>
      <c r="AR61" t="str">
        <f t="shared" ca="1" si="24"/>
        <v>pics\\Injir_1.jpg</v>
      </c>
      <c r="AT61">
        <f t="shared" ca="1" si="7"/>
        <v>0.67788006378476529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_Полосатый_ли_XXXXX?</v>
      </c>
      <c r="BD61" cm="1">
        <f t="array" aca="1" ref="BD61" ca="1">INDEX($L$58:$L$65,(RANK(AT5,$AT$2:$AT$9)))</f>
        <v>2020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VLOOKUP(B62,audio_list_stym!$A$3:$BP$18,52,FALSE)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VLOOKUP(B62,audio_list_stym!$A$3:$AJ$18,20,FALSE)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2012</v>
      </c>
      <c r="AD62" t="str">
        <f t="shared" ca="1" si="10"/>
        <v>pics\\Finik_4.jpg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3"/>
        <v>pics\\Finik_4.jpg</v>
      </c>
      <c r="AG62" t="str">
        <f t="shared" si="16"/>
        <v/>
      </c>
      <c r="AH62" t="str">
        <f t="shared" si="4"/>
        <v>sound\\Ogorod</v>
      </c>
      <c r="AR62" t="str">
        <f t="shared" ca="1" si="24"/>
        <v>pics\\Finik_4.jpg</v>
      </c>
      <c r="AT62">
        <f t="shared" ca="1" si="7"/>
        <v>1.5064038606253383E-2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_Плоский_ли_XXXXX?</v>
      </c>
      <c r="BD62" cm="1">
        <f t="array" aca="1" ref="BD62" ca="1">INDEX($L$58:$L$65,(RANK(AT6,$AT$2:$AT$9)))</f>
        <v>2018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VLOOKUP(B63,audio_list_stym!$A$3:$BP$18,52,FALSE)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VLOOKUP(B63,audio_list_stym!$A$3:$AJ$18,20,FALSE)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2028</v>
      </c>
      <c r="AD63" t="str">
        <f t="shared" ca="1" si="10"/>
        <v>pics\\Kokos_4.jpg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3"/>
        <v>pics\\Kokos_4.jpg</v>
      </c>
      <c r="AG63" t="str">
        <f t="shared" si="16"/>
        <v/>
      </c>
      <c r="AH63" t="str">
        <f t="shared" si="4"/>
        <v>sound\\Ogorod</v>
      </c>
      <c r="AR63" t="str">
        <f t="shared" ca="1" si="24"/>
        <v>pics\\Kokos_4.jpg</v>
      </c>
      <c r="AT63">
        <f t="shared" ca="1" si="7"/>
        <v>0.44147956217244877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_Толченый_ли_XXXXX?</v>
      </c>
      <c r="BD63" cm="1">
        <f t="array" aca="1" ref="BD63" ca="1">INDEX($L$58:$L$65,(RANK(AT7,$AT$2:$AT$9)))</f>
        <v>2023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VLOOKUP(B64,audio_list_stym!$A$3:$BP$18,52,FALSE)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VLOOKUP(B64,audio_list_stym!$A$3:$AJ$18,20,FALSE)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2030</v>
      </c>
      <c r="AD64" t="str">
        <f t="shared" ca="1" si="10"/>
        <v>pics\\Kokos_6.jpg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3"/>
        <v>pics\\Kokos_6.jpg</v>
      </c>
      <c r="AG64" t="str">
        <f t="shared" si="16"/>
        <v/>
      </c>
      <c r="AH64" t="str">
        <f t="shared" si="4"/>
        <v>sound\\Ogorod</v>
      </c>
      <c r="AI64" s="11"/>
      <c r="AR64" t="str">
        <f t="shared" ca="1" si="24"/>
        <v>pics\\Kokos_6.jpg</v>
      </c>
      <c r="AT64">
        <f t="shared" ca="1" si="7"/>
        <v>0.85701045348890525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_Зеленый_ли_XXXXX?</v>
      </c>
      <c r="BD64" cm="1">
        <f t="array" aca="1" ref="BD64" ca="1">INDEX($L$58:$L$65,(RANK(AT8,$AT$2:$AT$9)))</f>
        <v>2017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VLOOKUP(B65,audio_list_stym!$A$3:$BP$18,52,FALSE)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VLOOKUP(B65,audio_list_stym!$A$3:$AJ$18,20,FALSE)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2011</v>
      </c>
      <c r="AD65" t="str">
        <f t="shared" ca="1" si="10"/>
        <v>pics\\Finik_3.jpg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3"/>
        <v>pics\\Finik_3.jpg</v>
      </c>
      <c r="AG65" t="str">
        <f t="shared" si="16"/>
        <v/>
      </c>
      <c r="AH65" t="str">
        <f t="shared" si="4"/>
        <v>sound\\Ogorod</v>
      </c>
      <c r="AR65" t="str">
        <f t="shared" ca="1" si="24"/>
        <v>pics\\Finik_3.jpg</v>
      </c>
      <c r="AT65">
        <f t="shared" ca="1" si="7"/>
        <v>0.30693814633647665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_Легкий_ли_XXXXX?</v>
      </c>
      <c r="BD65" cm="1">
        <f t="array" aca="1" ref="BD65" ca="1">INDEX($L$58:$L$65,(RANK(AT9,$AT$2:$AT$9)))</f>
        <v>2024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VLOOKUP(B66,audio_list_stym!$A$3:$BP$18,52,FALSE)</f>
        <v>17</v>
      </c>
      <c r="F66" t="str">
        <f>VLOOKUP(E66,metki!$A$2:$B$9,2,FALSE)</f>
        <v>экспл_новые_без_названия</v>
      </c>
      <c r="G66" t="str">
        <f t="shared" ref="G66:G129" si="25">LEFT(F66,5)</f>
        <v>экспл</v>
      </c>
      <c r="H66" t="str">
        <f>VLOOKUP(B66,audio_list_stym!$A$3:$AJ$18,20,FALSE)</f>
        <v>ZF</v>
      </c>
      <c r="I66" t="s">
        <v>688</v>
      </c>
      <c r="J66" t="str">
        <f t="shared" ref="J66:J129" si="26">H66&amp;I66</f>
        <v>ZF_1</v>
      </c>
      <c r="L66">
        <f>VLOOKUP(J66,total_visual_stym!$A$2:$D$129,2,FALSE)</f>
        <v>2145</v>
      </c>
      <c r="M66" t="str">
        <f>VLOOKUP(J66,total_visual_stym!$A$2:$D$129,3,FALSE)</f>
        <v>pics\\ZF_1.jpg</v>
      </c>
      <c r="N66">
        <f>VLOOKUP(J66,total_visual_stym!$A$1:$D$129,4,FALSE)</f>
        <v>215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153</v>
      </c>
      <c r="Z66" t="str">
        <f>IF(G66="экспл",VLOOKUP(J66,quest_экспл!$A$1:$N$129,12,FALSE),IF(G66="импл_",0,0))</f>
        <v>sound\\On_s_chashuykami.wav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2195</v>
      </c>
      <c r="AD66" t="str">
        <f t="shared" ca="1" si="10"/>
        <v>pics\\dis41.jpg</v>
      </c>
      <c r="AE66" s="22" t="str">
        <f t="array" aca="1" ref="AE66" ca="1">IF(G66="экспл",INDEX(total_visual_stym!$C$146:$C$209,(RANK(total_visual_stym!E146,total_visual_stym!$E$146:$E$209))),0)</f>
        <v>pics\\dis41.jpg</v>
      </c>
      <c r="AF66" s="22" t="str">
        <f t="shared" ref="AF66:AF74" si="27">AS66</f>
        <v/>
      </c>
      <c r="AG66" t="str">
        <f>IF(OR(E66=11,E66=13),M66,"")</f>
        <v/>
      </c>
      <c r="AI66" t="s">
        <v>67</v>
      </c>
      <c r="AO66">
        <f ca="1">RAND()</f>
        <v>0.78608178191049527</v>
      </c>
      <c r="AP66" t="str">
        <f ca="1">INDEX($AI$66:$AI$129,(RANK(AO66,$AO$66:$AO$129)))</f>
        <v>pics\\Finik_7.jpg</v>
      </c>
      <c r="AS66" t="str">
        <f>IF(G66="импл_",AP66,"")</f>
        <v/>
      </c>
      <c r="AT66">
        <f t="shared" ref="AT66:AT129" ca="1" si="28">RAND()</f>
        <v>0.10667491175011923</v>
      </c>
      <c r="AU66" t="s">
        <v>697</v>
      </c>
      <c r="AV66" t="str">
        <f t="shared" ref="AV66:AV129" ca="1" si="29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_Он_с_чешуйками?</v>
      </c>
      <c r="BA66" t="e">
        <f>VLOOKUP(Q66,audio_list_stym!$B$2:$BQ$299,68,FALSE)</f>
        <v>#N/A</v>
      </c>
      <c r="BB66" t="str">
        <f t="shared" ref="BB66:BB129" si="30">IF(G66="экспл",AY66&amp;AX66&amp;"."&amp;AZ66,IF(G66="импл_",BA66&amp;AX66&amp;"?"))</f>
        <v>На_экране_XXXXX._Он_с_чешуйками?</v>
      </c>
      <c r="BC66">
        <f>A66</f>
        <v>1209</v>
      </c>
      <c r="BD66" cm="1">
        <f t="array" aca="1" ref="BD66" ca="1">INDEX(L66:L73,(RANK(AT2,$AT$2:$AT$9)))</f>
        <v>2150</v>
      </c>
      <c r="BE66" cm="1">
        <f t="array" aca="1" ref="BE66" ca="1">INDEX(BD74:BD89,(RANK(AT2,$AT$2:$AT$7)))</f>
        <v>2066</v>
      </c>
      <c r="BF66" cm="1">
        <f t="array" aca="1" ref="BF66" ca="1">INDEX(BD90:BD113,(RANK(AT2,$AT$2:$AT$17)))</f>
        <v>2095</v>
      </c>
      <c r="BG66" cm="1">
        <f t="array" aca="1" ref="BG66" ca="1">INDEX(BD114:BD129,(RANK(AT2,$AT$2:$AT$17)))</f>
        <v>2143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VLOOKUP(B67,audio_list_stym!$A$3:$BP$18,52,FALSE)</f>
        <v>17</v>
      </c>
      <c r="F67" t="str">
        <f>VLOOKUP(E67,metki!$A$2:$B$9,2,FALSE)</f>
        <v>экспл_новые_без_названия</v>
      </c>
      <c r="G67" t="str">
        <f t="shared" si="25"/>
        <v>экспл</v>
      </c>
      <c r="H67" t="str">
        <f>VLOOKUP(B67,audio_list_stym!$A$3:$AJ$18,20,FALSE)</f>
        <v>ZF</v>
      </c>
      <c r="I67" t="s">
        <v>689</v>
      </c>
      <c r="J67" t="str">
        <f t="shared" si="26"/>
        <v>ZF_2</v>
      </c>
      <c r="L67">
        <f>VLOOKUP(J67,total_visual_stym!$A$2:$D$129,2,FALSE)</f>
        <v>2146</v>
      </c>
      <c r="M67" t="str">
        <f>VLOOKUP(J67,total_visual_stym!$A$2:$D$129,3,FALSE)</f>
        <v>pics\\ZF_2.jpg</v>
      </c>
      <c r="N67">
        <f>VLOOKUP(J67,total_visual_stym!$A$1:$D$129,4,FALSE)</f>
        <v>215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154</v>
      </c>
      <c r="Z67" t="str">
        <f>IF(G67="экспл",VLOOKUP(J67,quest_экспл!$A$1:$N$129,12,FALSE),IF(G67="импл_",0,0))</f>
        <v>sound\\On_rozoviy.wav</v>
      </c>
      <c r="AA67" t="str">
        <f>IF(G67="экспл",VLOOKUP(J67,quest_экспл!$A$1:$N$129,14,FALSE),IF(G67="импл_",0,0))</f>
        <v>нет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2181</v>
      </c>
      <c r="AD67" t="str">
        <f t="shared" ref="AD67:AD74" ca="1" si="31">IF(ISTEXT(AE67),AE67,IF(ISTEXT(AF67),AF67,""))</f>
        <v>pics\\dis24.jpg</v>
      </c>
      <c r="AE67" s="22" t="str">
        <f t="array" aca="1" ref="AE67" ca="1">IF(G67="экспл",INDEX(total_visual_stym!$C$146:$C$209,(RANK(total_visual_stym!E147,total_visual_stym!$E$146:$E$209))),0)</f>
        <v>pics\\dis24.jpg</v>
      </c>
      <c r="AF67" s="22" t="str">
        <f t="shared" si="27"/>
        <v/>
      </c>
      <c r="AI67" t="s">
        <v>68</v>
      </c>
      <c r="AO67">
        <f t="shared" ref="AO67:AO129" ca="1" si="32">RAND()</f>
        <v>0.62235891206328753</v>
      </c>
      <c r="AP67" t="str">
        <f t="shared" ref="AP67:AP129" ca="1" si="33">INDEX($AI$66:$AI$129,(RANK(AO67,$AO$66:$AO$129)))</f>
        <v>pics\\Goroh_8.jpg</v>
      </c>
      <c r="AR67" t="str">
        <f t="shared" ref="AR67:AR73" si="34">IF(AH67="sound\\Ogorod",AP19,"")</f>
        <v/>
      </c>
      <c r="AS67" t="str">
        <f t="shared" ref="AS67:AS73" si="35">IF(G67="импл_",AP67,"")</f>
        <v/>
      </c>
      <c r="AT67">
        <f t="shared" ca="1" si="28"/>
        <v>0.30094384953004383</v>
      </c>
      <c r="AU67" t="s">
        <v>697</v>
      </c>
      <c r="AV67" t="str">
        <f t="shared" ca="1" si="29"/>
        <v>sound\\Redkiy_plod.wav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_Он_розовый?</v>
      </c>
      <c r="BA67" t="e">
        <f>VLOOKUP(Q67,audio_list_stym!$B$2:$BQ$299,68,FALSE)</f>
        <v>#N/A</v>
      </c>
      <c r="BB67" t="str">
        <f t="shared" si="30"/>
        <v>Посмотрите,_вот_XXXXX._Он_розовый?</v>
      </c>
      <c r="BD67" cm="1">
        <f t="array" aca="1" ref="BD67" ca="1">INDEX(L67:L74,(RANK(AT3,$AT$2:$AT$9)))</f>
        <v>2150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VLOOKUP(B68,audio_list_stym!$A$3:$BP$18,52,FALSE)</f>
        <v>17</v>
      </c>
      <c r="F68" t="str">
        <f>VLOOKUP(E68,metki!$A$2:$B$9,2,FALSE)</f>
        <v>экспл_новые_без_названия</v>
      </c>
      <c r="G68" t="str">
        <f t="shared" si="25"/>
        <v>экспл</v>
      </c>
      <c r="H68" t="str">
        <f>VLOOKUP(B68,audio_list_stym!$A$3:$AJ$18,20,FALSE)</f>
        <v>ZF</v>
      </c>
      <c r="I68" t="s">
        <v>690</v>
      </c>
      <c r="J68" t="str">
        <f t="shared" si="26"/>
        <v>ZF_3</v>
      </c>
      <c r="L68">
        <f>VLOOKUP(J68,total_visual_stym!$A$2:$D$129,2,FALSE)</f>
        <v>2147</v>
      </c>
      <c r="M68" t="str">
        <f>VLOOKUP(J68,total_visual_stym!$A$2:$D$129,3,FALSE)</f>
        <v>pics\\ZF_3.jpg</v>
      </c>
      <c r="N68">
        <f>VLOOKUP(J68,total_visual_stym!$A$1:$D$129,4,FALSE)</f>
        <v>215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155</v>
      </c>
      <c r="Z68" t="str">
        <f>IF(G68="экспл",VLOOKUP(J68,quest_экспл!$A$1:$N$129,12,FALSE),IF(G68="импл_",0,0))</f>
        <v>sound\\Tonkiy_li_on.wav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2171</v>
      </c>
      <c r="AD68" t="str">
        <f t="shared" ca="1" si="31"/>
        <v>pics\\dis22.jpg</v>
      </c>
      <c r="AE68" s="22" t="str">
        <f t="array" aca="1" ref="AE68" ca="1">IF(G68="экспл",INDEX(total_visual_stym!$C$146:$C$209,(RANK(total_visual_stym!E148,total_visual_stym!$E$146:$E$209))),0)</f>
        <v>pics\\dis22.jpg</v>
      </c>
      <c r="AF68" s="22" t="str">
        <f t="shared" si="27"/>
        <v/>
      </c>
      <c r="AI68" t="s">
        <v>69</v>
      </c>
      <c r="AO68">
        <f t="shared" ca="1" si="32"/>
        <v>0.52893222094517667</v>
      </c>
      <c r="AP68" t="str">
        <f t="shared" ca="1" si="33"/>
        <v>pics\\Kokos_6.jpg</v>
      </c>
      <c r="AR68" t="str">
        <f t="shared" si="34"/>
        <v/>
      </c>
      <c r="AS68" t="str">
        <f t="shared" si="35"/>
        <v/>
      </c>
      <c r="AT68">
        <f t="shared" ca="1" si="28"/>
        <v>0.54510675632081751</v>
      </c>
      <c r="AU68" t="s">
        <v>697</v>
      </c>
      <c r="AV68" t="str">
        <f t="shared" ca="1" si="29"/>
        <v>sound\\Noviy_plod.wav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_Тонкий_ли_он?</v>
      </c>
      <c r="BA68" t="e">
        <f>VLOOKUP(Q68,audio_list_stym!$B$2:$BQ$299,68,FALSE)</f>
        <v>#N/A</v>
      </c>
      <c r="BB68" t="str">
        <f t="shared" si="30"/>
        <v>Вот_XXXXX._Тонкий_ли_он?</v>
      </c>
      <c r="BD68" cm="1">
        <f t="array" aca="1" ref="BD68" ca="1">INDEX(L68:L75,(RANK(AT4,$AT$2:$AT$9)))</f>
        <v>2149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VLOOKUP(B69,audio_list_stym!$A$3:$BP$18,52,FALSE)</f>
        <v>17</v>
      </c>
      <c r="F69" t="str">
        <f>VLOOKUP(E69,metki!$A$2:$B$9,2,FALSE)</f>
        <v>экспл_новые_без_названия</v>
      </c>
      <c r="G69" t="str">
        <f t="shared" si="25"/>
        <v>экспл</v>
      </c>
      <c r="H69" t="str">
        <f>VLOOKUP(B69,audio_list_stym!$A$3:$AJ$18,20,FALSE)</f>
        <v>ZF</v>
      </c>
      <c r="I69" t="s">
        <v>691</v>
      </c>
      <c r="J69" t="str">
        <f t="shared" si="26"/>
        <v>ZF_4</v>
      </c>
      <c r="L69">
        <f>VLOOKUP(J69,total_visual_stym!$A$2:$D$129,2,FALSE)</f>
        <v>2148</v>
      </c>
      <c r="M69" t="str">
        <f>VLOOKUP(J69,total_visual_stym!$A$2:$D$129,3,FALSE)</f>
        <v>pics\\ZF_4.jpg</v>
      </c>
      <c r="N69">
        <f>VLOOKUP(J69,total_visual_stym!$A$1:$D$129,4,FALSE)</f>
        <v>215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156</v>
      </c>
      <c r="Z69" t="str">
        <f>IF(G69="экспл",VLOOKUP(J69,quest_экспл!$A$1:$N$129,12,FALSE),IF(G69="импл_",0,0))</f>
        <v>sound\\Celniy_li_on.wav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2184</v>
      </c>
      <c r="AD69" t="str">
        <f t="shared" ca="1" si="31"/>
        <v>pics\\dis19.jpg</v>
      </c>
      <c r="AE69" s="22" t="str">
        <f t="array" aca="1" ref="AE69" ca="1">IF(G69="экспл",INDEX(total_visual_stym!$C$146:$C$209,(RANK(total_visual_stym!E149,total_visual_stym!$E$146:$E$209))),0)</f>
        <v>pics\\dis19.jpg</v>
      </c>
      <c r="AF69" s="22" t="str">
        <f t="shared" si="27"/>
        <v/>
      </c>
      <c r="AI69" t="s">
        <v>70</v>
      </c>
      <c r="AO69">
        <f t="shared" ca="1" si="32"/>
        <v>0.26209472852242977</v>
      </c>
      <c r="AP69" t="str">
        <f t="shared" ca="1" si="33"/>
        <v>pics\\Redis_1.jpg</v>
      </c>
      <c r="AR69" t="str">
        <f t="shared" si="34"/>
        <v/>
      </c>
      <c r="AS69" t="str">
        <f t="shared" si="35"/>
        <v/>
      </c>
      <c r="AT69">
        <f t="shared" ca="1" si="28"/>
        <v>0.63639646792737992</v>
      </c>
      <c r="AU69" t="s">
        <v>697</v>
      </c>
      <c r="AV69" t="str">
        <f t="shared" ca="1" si="29"/>
        <v>sound\\Noviy_plod.wav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_Цельный_ли_он?</v>
      </c>
      <c r="BA69" t="e">
        <f>VLOOKUP(Q69,audio_list_stym!$B$2:$BQ$299,68,FALSE)</f>
        <v>#N/A</v>
      </c>
      <c r="BB69" t="str">
        <f t="shared" si="30"/>
        <v>Это_XXXXX._Цельный_ли_он?</v>
      </c>
      <c r="BD69" cm="1">
        <f t="array" aca="1" ref="BD69" ca="1">INDEX(L69:L76,(RANK(AT5,$AT$2:$AT$9)))</f>
        <v>2151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VLOOKUP(B70,audio_list_stym!$A$3:$BP$18,52,FALSE)</f>
        <v>17</v>
      </c>
      <c r="F70" t="str">
        <f>VLOOKUP(E70,metki!$A$2:$B$9,2,FALSE)</f>
        <v>экспл_новые_без_названия</v>
      </c>
      <c r="G70" t="str">
        <f t="shared" si="25"/>
        <v>экспл</v>
      </c>
      <c r="H70" t="str">
        <f>VLOOKUP(B70,audio_list_stym!$A$3:$AJ$18,20,FALSE)</f>
        <v>ZF</v>
      </c>
      <c r="I70" t="s">
        <v>692</v>
      </c>
      <c r="J70" t="str">
        <f t="shared" si="26"/>
        <v>ZF_5</v>
      </c>
      <c r="L70">
        <f>VLOOKUP(J70,total_visual_stym!$A$2:$D$129,2,FALSE)</f>
        <v>2149</v>
      </c>
      <c r="M70" t="str">
        <f>VLOOKUP(J70,total_visual_stym!$A$2:$D$129,3,FALSE)</f>
        <v>pics\\ZF_5.jpg</v>
      </c>
      <c r="N70">
        <f>VLOOKUP(J70,total_visual_stym!$A$1:$D$129,4,FALSE)</f>
        <v>215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157</v>
      </c>
      <c r="Z70" t="str">
        <f>IF(G70="экспл",VLOOKUP(J70,quest_экспл!$A$1:$N$129,12,FALSE),IF(G70="импл_",0,0))</f>
        <v>sound\\On_shershaviy.wav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2183</v>
      </c>
      <c r="AD70" t="str">
        <f t="shared" ca="1" si="31"/>
        <v>pics\\dis18.jpg</v>
      </c>
      <c r="AE70" s="22" t="str">
        <f t="array" aca="1" ref="AE70" ca="1">IF(G70="экспл",INDEX(total_visual_stym!$C$146:$C$209,(RANK(total_visual_stym!E150,total_visual_stym!$E$146:$E$209))),0)</f>
        <v>pics\\dis18.jpg</v>
      </c>
      <c r="AF70" s="22" t="str">
        <f t="shared" si="27"/>
        <v/>
      </c>
      <c r="AI70" t="s">
        <v>71</v>
      </c>
      <c r="AO70">
        <f t="shared" ca="1" si="32"/>
        <v>0.34419163394585717</v>
      </c>
      <c r="AP70" t="str">
        <f t="shared" ca="1" si="33"/>
        <v>pics\\Limon_7.jpg</v>
      </c>
      <c r="AR70" t="str">
        <f t="shared" si="34"/>
        <v/>
      </c>
      <c r="AS70" t="str">
        <f t="shared" si="35"/>
        <v/>
      </c>
      <c r="AT70">
        <f t="shared" ca="1" si="28"/>
        <v>0.51234213936910633</v>
      </c>
      <c r="AU70" t="s">
        <v>697</v>
      </c>
      <c r="AV70" t="str">
        <f t="shared" ca="1" si="29"/>
        <v>sound\\Noviy_plod.wav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_Он_шершавый?</v>
      </c>
      <c r="BA70" t="e">
        <f>VLOOKUP(Q70,audio_list_stym!$B$2:$BQ$299,68,FALSE)</f>
        <v>#N/A</v>
      </c>
      <c r="BB70" t="str">
        <f t="shared" si="30"/>
        <v>На_картинке_XXXXX._Он_шершавый?</v>
      </c>
      <c r="BD70" cm="1">
        <f t="array" aca="1" ref="BD70" ca="1">INDEX(L70:L77,(RANK(AT6,$AT$2:$AT$9)))</f>
        <v>2150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VLOOKUP(B71,audio_list_stym!$A$3:$BP$18,52,FALSE)</f>
        <v>17</v>
      </c>
      <c r="F71" t="str">
        <f>VLOOKUP(E71,metki!$A$2:$B$9,2,FALSE)</f>
        <v>экспл_новые_без_названия</v>
      </c>
      <c r="G71" t="str">
        <f t="shared" si="25"/>
        <v>экспл</v>
      </c>
      <c r="H71" t="str">
        <f>VLOOKUP(B71,audio_list_stym!$A$3:$AJ$18,20,FALSE)</f>
        <v>ZF</v>
      </c>
      <c r="I71" t="s">
        <v>693</v>
      </c>
      <c r="J71" t="str">
        <f t="shared" si="26"/>
        <v>ZF_6</v>
      </c>
      <c r="L71">
        <f>VLOOKUP(J71,total_visual_stym!$A$2:$D$129,2,FALSE)</f>
        <v>2150</v>
      </c>
      <c r="M71" t="str">
        <f>VLOOKUP(J71,total_visual_stym!$A$2:$D$129,3,FALSE)</f>
        <v>pics\\ZF_6.jpg</v>
      </c>
      <c r="N71">
        <f>VLOOKUP(J71,total_visual_stym!$A$1:$D$129,4,FALSE)</f>
        <v>215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158</v>
      </c>
      <c r="Z71" t="str">
        <f>IF(G71="экспл",VLOOKUP(J71,quest_экспл!$A$1:$N$129,12,FALSE),IF(G71="импл_",0,0))</f>
        <v>sound\\Zaostrin_li_on.wav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2173</v>
      </c>
      <c r="AD71" t="str">
        <f t="shared" ca="1" si="31"/>
        <v>pics\\dis37.jpg</v>
      </c>
      <c r="AE71" s="22" t="str">
        <f t="array" aca="1" ref="AE71" ca="1">IF(G71="экспл",INDEX(total_visual_stym!$C$146:$C$209,(RANK(total_visual_stym!E151,total_visual_stym!$E$146:$E$209))),0)</f>
        <v>pics\\dis37.jpg</v>
      </c>
      <c r="AF71" s="22" t="str">
        <f t="shared" si="27"/>
        <v/>
      </c>
      <c r="AI71" t="s">
        <v>72</v>
      </c>
      <c r="AO71">
        <f t="shared" ca="1" si="32"/>
        <v>0.97564296245489857</v>
      </c>
      <c r="AP71" t="str">
        <f t="shared" ca="1" si="33"/>
        <v>pics\\Banan_2.jpg</v>
      </c>
      <c r="AR71" t="str">
        <f t="shared" si="34"/>
        <v/>
      </c>
      <c r="AS71" t="str">
        <f t="shared" si="35"/>
        <v/>
      </c>
      <c r="AT71">
        <f t="shared" ca="1" si="28"/>
        <v>0.55139829325764333</v>
      </c>
      <c r="AU71" t="s">
        <v>697</v>
      </c>
      <c r="AV71" t="str">
        <f t="shared" ca="1" si="29"/>
        <v>sound\\Noviy_plod.wav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_Заострен_ли_он?</v>
      </c>
      <c r="BA71" t="e">
        <f>VLOOKUP(Q71,audio_list_stym!$B$2:$BQ$299,68,FALSE)</f>
        <v>#N/A</v>
      </c>
      <c r="BB71" t="str">
        <f t="shared" si="30"/>
        <v>На_мониторе_XXXXX._Заострен_ли_он?</v>
      </c>
      <c r="BD71" cm="1">
        <f t="array" aca="1" ref="BD71" ca="1">INDEX(L71:L78,(RANK(AT7,$AT$2:$AT$9)))</f>
        <v>2068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VLOOKUP(B72,audio_list_stym!$A$3:$BP$18,52,FALSE)</f>
        <v>17</v>
      </c>
      <c r="F72" t="str">
        <f>VLOOKUP(E72,metki!$A$2:$B$9,2,FALSE)</f>
        <v>экспл_новые_без_названия</v>
      </c>
      <c r="G72" t="str">
        <f t="shared" si="25"/>
        <v>экспл</v>
      </c>
      <c r="H72" t="str">
        <f>VLOOKUP(B72,audio_list_stym!$A$3:$AJ$18,20,FALSE)</f>
        <v>ZF</v>
      </c>
      <c r="I72" t="s">
        <v>694</v>
      </c>
      <c r="J72" t="str">
        <f t="shared" si="26"/>
        <v>ZF_7</v>
      </c>
      <c r="L72">
        <f>VLOOKUP(J72,total_visual_stym!$A$2:$D$129,2,FALSE)</f>
        <v>2151</v>
      </c>
      <c r="M72" t="str">
        <f>VLOOKUP(J72,total_visual_stym!$A$2:$D$129,3,FALSE)</f>
        <v>pics\\ZF_7.jpg</v>
      </c>
      <c r="N72">
        <f>VLOOKUP(J72,total_visual_stym!$A$1:$D$129,4,FALSE)</f>
        <v>215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159</v>
      </c>
      <c r="Z72" t="str">
        <f>IF(G72="экспл",VLOOKUP(J72,quest_экспл!$A$1:$N$129,12,FALSE),IF(G72="импл_",0,0))</f>
        <v>sound\\On_rassipchatiy.wav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2225</v>
      </c>
      <c r="AD72" t="str">
        <f t="shared" ca="1" si="31"/>
        <v>pics\\dis9.jpg</v>
      </c>
      <c r="AE72" s="22" t="str">
        <f t="array" aca="1" ref="AE72" ca="1">IF(G72="экспл",INDEX(total_visual_stym!$C$146:$C$209,(RANK(total_visual_stym!E152,total_visual_stym!$E$146:$E$209))),0)</f>
        <v>pics\\dis9.jpg</v>
      </c>
      <c r="AF72" s="22" t="str">
        <f t="shared" si="27"/>
        <v/>
      </c>
      <c r="AI72" t="s">
        <v>73</v>
      </c>
      <c r="AO72">
        <f t="shared" ca="1" si="32"/>
        <v>0.30843660374152393</v>
      </c>
      <c r="AP72" t="str">
        <f t="shared" ca="1" si="33"/>
        <v>pics\\Peper_1.jpg</v>
      </c>
      <c r="AR72" t="str">
        <f t="shared" si="34"/>
        <v/>
      </c>
      <c r="AS72" t="str">
        <f t="shared" si="35"/>
        <v/>
      </c>
      <c r="AT72">
        <f t="shared" ca="1" si="28"/>
        <v>0.86380238607066506</v>
      </c>
      <c r="AU72" t="s">
        <v>697</v>
      </c>
      <c r="AV72" t="str">
        <f t="shared" ca="1" si="29"/>
        <v>sound\\Noviy_plod.wav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_Он_рассыпчатый?</v>
      </c>
      <c r="BA72" t="e">
        <f>VLOOKUP(Q72,audio_list_stym!$B$2:$BQ$299,68,FALSE)</f>
        <v>#N/A</v>
      </c>
      <c r="BB72" t="str">
        <f t="shared" si="30"/>
        <v>Перед_Вами_XXXXX._Он_рассыпчатый?</v>
      </c>
      <c r="BD72" cm="1">
        <f t="array" aca="1" ref="BD72" ca="1">INDEX(L72:L79,(RANK(AT8,$AT$2:$AT$9)))</f>
        <v>2151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VLOOKUP(B73,audio_list_stym!$A$3:$BP$18,52,FALSE)</f>
        <v>17</v>
      </c>
      <c r="F73" t="str">
        <f>VLOOKUP(E73,metki!$A$2:$B$9,2,FALSE)</f>
        <v>экспл_новые_без_названия</v>
      </c>
      <c r="G73" t="str">
        <f t="shared" si="25"/>
        <v>экспл</v>
      </c>
      <c r="H73" t="str">
        <f>VLOOKUP(B73,audio_list_stym!$A$3:$AJ$18,20,FALSE)</f>
        <v>ZF</v>
      </c>
      <c r="I73" t="s">
        <v>695</v>
      </c>
      <c r="J73" t="str">
        <f t="shared" si="26"/>
        <v>ZF_8</v>
      </c>
      <c r="L73">
        <f>VLOOKUP(J73,total_visual_stym!$A$2:$D$129,2,FALSE)</f>
        <v>2152</v>
      </c>
      <c r="M73" t="str">
        <f>VLOOKUP(J73,total_visual_stym!$A$2:$D$129,3,FALSE)</f>
        <v>pics\\ZF_8.jpg</v>
      </c>
      <c r="N73">
        <f>VLOOKUP(J73,total_visual_stym!$A$1:$D$129,4,FALSE)</f>
        <v>215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160</v>
      </c>
      <c r="Z73" t="str">
        <f>IF(G73="экспл",VLOOKUP(J73,quest_экспл!$A$1:$N$129,12,FALSE),IF(G73="импл_",0,0))</f>
        <v>sound\\Ochishen_li_on.wav</v>
      </c>
      <c r="AA73" t="str">
        <f>IF(G73="экспл",VLOOKUP(J73,quest_экспл!$A$1:$N$129,14,FALSE),IF(G73="импл_",0,0))</f>
        <v>да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2194</v>
      </c>
      <c r="AD73" t="str">
        <f t="shared" ca="1" si="31"/>
        <v>pics\\dis55.jpg</v>
      </c>
      <c r="AE73" s="22" t="str">
        <f t="array" aca="1" ref="AE73" ca="1">IF(G73="экспл",INDEX(total_visual_stym!$C$146:$C$209,(RANK(total_visual_stym!E153,total_visual_stym!$E$146:$E$209))),0)</f>
        <v>pics\\dis55.jpg</v>
      </c>
      <c r="AF73" s="22" t="str">
        <f t="shared" si="27"/>
        <v/>
      </c>
      <c r="AI73" t="s">
        <v>74</v>
      </c>
      <c r="AO73">
        <f t="shared" ca="1" si="32"/>
        <v>0.23315827982216364</v>
      </c>
      <c r="AP73" t="str">
        <f t="shared" ca="1" si="33"/>
        <v>pics\\Redis_4.jpg</v>
      </c>
      <c r="AR73" t="str">
        <f t="shared" si="34"/>
        <v/>
      </c>
      <c r="AS73" t="str">
        <f t="shared" si="35"/>
        <v/>
      </c>
      <c r="AT73">
        <f t="shared" ca="1" si="28"/>
        <v>0.16238813015880238</v>
      </c>
      <c r="AU73" t="s">
        <v>697</v>
      </c>
      <c r="AV73" t="str">
        <f t="shared" ca="1" si="29"/>
        <v>sound\\Redkiy_plod.wav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_Очищен_ли_он?</v>
      </c>
      <c r="BA73" t="e">
        <f>VLOOKUP(Q73,audio_list_stym!$B$2:$BQ$299,68,FALSE)</f>
        <v>#N/A</v>
      </c>
      <c r="BB73" t="str">
        <f t="shared" si="30"/>
        <v>Вы_видите_XXXXX._Очищен_ли_он?</v>
      </c>
      <c r="BD73" cm="1">
        <f t="array" aca="1" ref="BD73" ca="1">INDEX(L73:L80,(RANK(AT9,$AT$2:$AT$9)))</f>
        <v>2071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VLOOKUP(B74,audio_list_stym!$A$3:$BP$18,52,FALSE)</f>
        <v>14</v>
      </c>
      <c r="F74" t="str">
        <f>VLOOKUP(E74,metki!$A$2:$B$9,2,FALSE)</f>
        <v>импл_новые_с_названием</v>
      </c>
      <c r="G74" t="str">
        <f t="shared" si="25"/>
        <v>импл_</v>
      </c>
      <c r="H74" t="str">
        <f>VLOOKUP(B74,audio_list_stym!$A$3:$AJ$18,20,FALSE)</f>
        <v>Ackee</v>
      </c>
      <c r="I74" t="s">
        <v>688</v>
      </c>
      <c r="J74" t="str">
        <f t="shared" si="26"/>
        <v>Ackee_1</v>
      </c>
      <c r="L74">
        <f>VLOOKUP(J74,total_visual_stym!$A$2:$D$129,2,FALSE)</f>
        <v>2065</v>
      </c>
      <c r="M74" t="str">
        <f>VLOOKUP(J74,total_visual_stym!$A$2:$D$129,3,FALSE)</f>
        <v>pics\\Ackee_1.jpg</v>
      </c>
      <c r="N74">
        <f>VLOOKUP(J74,total_visual_stym!$A$1:$D$129,4,FALSE)</f>
        <v>208</v>
      </c>
      <c r="P74">
        <f>IF(G74="экспл",0,IF(G74="импл_",VLOOKUP(J74,quest_импл!$A$1:$J$129,7,FALSE),0))</f>
        <v>225</v>
      </c>
      <c r="Q74" t="str">
        <f>IF(G74="экспл",0,IF(G74="импл_",VLOOKUP(J74,quest_импл!$A$1:$J$129,8,FALSE),0))</f>
        <v>sound\\Sushenniy_li.wav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нет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2021</v>
      </c>
      <c r="AD74" t="str">
        <f t="shared" ca="1" si="31"/>
        <v>pics\\Goroh_5.jpg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7"/>
        <v>pics\\Goroh_5.jpg</v>
      </c>
      <c r="AI74" t="s">
        <v>76</v>
      </c>
      <c r="AO74">
        <f t="shared" ca="1" si="32"/>
        <v>0.65822926372623547</v>
      </c>
      <c r="AP74" t="str">
        <f t="shared" ca="1" si="33"/>
        <v>pics\\Goroh_5.jpg</v>
      </c>
      <c r="AR74" t="str">
        <f>IF(AH74="sound\\Ogorod",AP2,"")</f>
        <v/>
      </c>
      <c r="AS74" t="str">
        <f ca="1">IF(G74="импл_",AP74,"")</f>
        <v>pics\\Goroh_5.jpg</v>
      </c>
      <c r="AT74">
        <f t="shared" ca="1" si="28"/>
        <v>0.82815497355372614</v>
      </c>
      <c r="AU74" t="s">
        <v>697</v>
      </c>
      <c r="AV74" t="str">
        <f t="shared" ca="1" si="29"/>
        <v>sound\\Noviy_plod.wav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_Сушеный_ли_</v>
      </c>
      <c r="BB74" t="str">
        <f t="shared" si="30"/>
        <v>_Сушеный_ли_БАРОХ?</v>
      </c>
      <c r="BC74">
        <f>A74</f>
        <v>1210</v>
      </c>
      <c r="BD74" cm="1">
        <f t="array" aca="1" ref="BD74" ca="1">INDEX($L$74:$L$81,(RANK(AT2,$AT$2:$AT$9)))</f>
        <v>2070</v>
      </c>
      <c r="BE74" cm="1">
        <f t="array" aca="1" ref="BE74" ca="1">INDEX(BD66:BD73,(RANK(AT3,$AT$2:$AT$9)))</f>
        <v>2150</v>
      </c>
      <c r="BF74" cm="1">
        <f t="array" aca="1" ref="BF74" ca="1">INDEX(BD82:BD105,(RANK(AT3,$AT$2:$AT$17)))</f>
        <v>2082</v>
      </c>
      <c r="BG74" cm="1">
        <f t="array" aca="1" ref="BG74" ca="1">INDEX(BD106:BD129,(RANK(AT3,$AT$2:$AT$9)))</f>
        <v>2114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VLOOKUP(B75,audio_list_stym!$A$3:$BP$18,52,FALSE)</f>
        <v>14</v>
      </c>
      <c r="F75" t="str">
        <f>VLOOKUP(E75,metki!$A$2:$B$9,2,FALSE)</f>
        <v>импл_новые_с_названием</v>
      </c>
      <c r="G75" t="str">
        <f t="shared" si="25"/>
        <v>импл_</v>
      </c>
      <c r="H75" t="str">
        <f>VLOOKUP(B75,audio_list_stym!$A$3:$AJ$18,20,FALSE)</f>
        <v>Ackee</v>
      </c>
      <c r="I75" t="s">
        <v>689</v>
      </c>
      <c r="J75" t="str">
        <f t="shared" si="26"/>
        <v>Ackee_2</v>
      </c>
      <c r="L75">
        <f>VLOOKUP(J75,total_visual_stym!$A$2:$D$129,2,FALSE)</f>
        <v>2066</v>
      </c>
      <c r="M75" t="str">
        <f>VLOOKUP(J75,total_visual_stym!$A$2:$D$129,3,FALSE)</f>
        <v>pics\\Ackee_2.jpg</v>
      </c>
      <c r="N75">
        <f>VLOOKUP(J75,total_visual_stym!$A$1:$D$129,4,FALSE)</f>
        <v>208</v>
      </c>
      <c r="P75">
        <f>IF(G75="экспл",0,IF(G75="импл_",VLOOKUP(J75,quest_импл!$A$1:$J$129,7,FALSE),0))</f>
        <v>226</v>
      </c>
      <c r="Q75" t="str">
        <f>IF(G75="экспл",0,IF(G75="импл_",VLOOKUP(J75,quest_импл!$A$1:$J$129,8,FALSE),0))</f>
        <v>sound\\S_vetochkoy_li.wav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2014</v>
      </c>
      <c r="AD75" t="str">
        <f t="shared" ref="AD75:AD129" ca="1" si="36">IF(ISTEXT(AE75),AE75,IF(ISTEXT(AF75),AF75,""))</f>
        <v>pics\\Finik_6.jpg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ref="AF75:AF129" ca="1" si="37">AS75</f>
        <v>pics\\Finik_6.jpg</v>
      </c>
      <c r="AI75" t="s">
        <v>77</v>
      </c>
      <c r="AO75">
        <f t="shared" ca="1" si="32"/>
        <v>0.78907379411937895</v>
      </c>
      <c r="AP75" t="str">
        <f t="shared" ca="1" si="33"/>
        <v>pics\\Finik_6.jpg</v>
      </c>
      <c r="AR75" t="str">
        <f t="shared" ref="AR75:AR97" si="38">IF(AH75="sound\\Ogorod",AP3,"")</f>
        <v/>
      </c>
      <c r="AS75" t="str">
        <f t="shared" ref="AS75:AS129" ca="1" si="39">IF(G75="импл_",AP75,"")</f>
        <v>pics\\Finik_6.jpg</v>
      </c>
      <c r="AT75">
        <f t="shared" ca="1" si="28"/>
        <v>0.33032139068237953</v>
      </c>
      <c r="AU75" t="s">
        <v>697</v>
      </c>
      <c r="AV75" t="str">
        <f t="shared" ca="1" si="29"/>
        <v>sound\\Redkiy_plod.wav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_С_веточкой_ли_</v>
      </c>
      <c r="BB75" t="str">
        <f t="shared" si="30"/>
        <v>_С_веточкой_ли_БАРОХ?</v>
      </c>
      <c r="BD75" cm="1">
        <f t="array" aca="1" ref="BD75" ca="1">INDEX($L$74:$L$81,(RANK(AT3,$AT$2:$AT$9)))</f>
        <v>2069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VLOOKUP(B76,audio_list_stym!$A$3:$BP$18,52,FALSE)</f>
        <v>14</v>
      </c>
      <c r="F76" t="str">
        <f>VLOOKUP(E76,metki!$A$2:$B$9,2,FALSE)</f>
        <v>импл_новые_с_названием</v>
      </c>
      <c r="G76" t="str">
        <f t="shared" si="25"/>
        <v>импл_</v>
      </c>
      <c r="H76" t="str">
        <f>VLOOKUP(B76,audio_list_stym!$A$3:$AJ$18,20,FALSE)</f>
        <v>Ackee</v>
      </c>
      <c r="I76" t="s">
        <v>690</v>
      </c>
      <c r="J76" t="str">
        <f t="shared" si="26"/>
        <v>Ackee_3</v>
      </c>
      <c r="L76">
        <f>VLOOKUP(J76,total_visual_stym!$A$2:$D$129,2,FALSE)</f>
        <v>2067</v>
      </c>
      <c r="M76" t="str">
        <f>VLOOKUP(J76,total_visual_stym!$A$2:$D$129,3,FALSE)</f>
        <v>pics\\Ackee_3.jpg</v>
      </c>
      <c r="N76">
        <f>VLOOKUP(J76,total_visual_stym!$A$1:$D$129,4,FALSE)</f>
        <v>208</v>
      </c>
      <c r="P76">
        <f>IF(G76="экспл",0,IF(G76="импл_",VLOOKUP(J76,quest_импл!$A$1:$J$129,7,FALSE),0))</f>
        <v>227</v>
      </c>
      <c r="Q76" t="str">
        <f>IF(G76="экспл",0,IF(G76="импл_",VLOOKUP(J76,quest_импл!$A$1:$J$129,8,FALSE),0))</f>
        <v>sound\\Rasskrit_li.wav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да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2018</v>
      </c>
      <c r="AD76" t="str">
        <f t="shared" ca="1" si="36"/>
        <v>pics\\Goroh_2.jpg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37"/>
        <v>pics\\Goroh_2.jpg</v>
      </c>
      <c r="AI76" t="s">
        <v>78</v>
      </c>
      <c r="AO76">
        <f t="shared" ca="1" si="32"/>
        <v>0.68318583699584412</v>
      </c>
      <c r="AP76" t="str">
        <f t="shared" ca="1" si="33"/>
        <v>pics\\Goroh_2.jpg</v>
      </c>
      <c r="AR76" t="str">
        <f t="shared" si="38"/>
        <v/>
      </c>
      <c r="AS76" t="str">
        <f t="shared" ca="1" si="39"/>
        <v>pics\\Goroh_2.jpg</v>
      </c>
      <c r="AT76">
        <f t="shared" ca="1" si="28"/>
        <v>0.64065092304493876</v>
      </c>
      <c r="AU76" t="s">
        <v>697</v>
      </c>
      <c r="AV76" t="str">
        <f t="shared" ca="1" si="29"/>
        <v>sound\\Noviy_plod.wav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_Раскрыт_ли_</v>
      </c>
      <c r="BB76" t="str">
        <f t="shared" si="30"/>
        <v>_Раскрыт_ли_БАРОХ?</v>
      </c>
      <c r="BD76" cm="1">
        <f t="array" aca="1" ref="BD76" ca="1">INDEX($L$74:$L$81,(RANK(AT4,$AT$2:$AT$9)))</f>
        <v>2067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VLOOKUP(B77,audio_list_stym!$A$3:$BP$18,52,FALSE)</f>
        <v>14</v>
      </c>
      <c r="F77" t="str">
        <f>VLOOKUP(E77,metki!$A$2:$B$9,2,FALSE)</f>
        <v>импл_новые_с_названием</v>
      </c>
      <c r="G77" t="str">
        <f t="shared" si="25"/>
        <v>импл_</v>
      </c>
      <c r="H77" t="str">
        <f>VLOOKUP(B77,audio_list_stym!$A$3:$AJ$18,20,FALSE)</f>
        <v>Ackee</v>
      </c>
      <c r="I77" t="s">
        <v>691</v>
      </c>
      <c r="J77" t="str">
        <f t="shared" si="26"/>
        <v>Ackee_4</v>
      </c>
      <c r="L77">
        <f>VLOOKUP(J77,total_visual_stym!$A$2:$D$129,2,FALSE)</f>
        <v>2068</v>
      </c>
      <c r="M77" t="str">
        <f>VLOOKUP(J77,total_visual_stym!$A$2:$D$129,3,FALSE)</f>
        <v>pics\\Ackee_4.jpg</v>
      </c>
      <c r="N77">
        <f>VLOOKUP(J77,total_visual_stym!$A$1:$D$129,4,FALSE)</f>
        <v>208</v>
      </c>
      <c r="P77">
        <f>IF(G77="экспл",0,IF(G77="импл_",VLOOKUP(J77,quest_импл!$A$1:$J$129,7,FALSE),0))</f>
        <v>228</v>
      </c>
      <c r="Q77" t="str">
        <f>IF(G77="экспл",0,IF(G77="импл_",VLOOKUP(J77,quest_импл!$A$1:$J$129,8,FALSE),0))</f>
        <v>sound\\Pushistiy_li.wav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2020</v>
      </c>
      <c r="AD77" t="str">
        <f t="shared" ca="1" si="36"/>
        <v>pics\\Goroh_4.jpg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37"/>
        <v>pics\\Goroh_4.jpg</v>
      </c>
      <c r="AI77" t="s">
        <v>79</v>
      </c>
      <c r="AO77">
        <f t="shared" ca="1" si="32"/>
        <v>0.66392060418246535</v>
      </c>
      <c r="AP77" t="str">
        <f t="shared" ca="1" si="33"/>
        <v>pics\\Goroh_4.jpg</v>
      </c>
      <c r="AR77" t="str">
        <f t="shared" si="38"/>
        <v/>
      </c>
      <c r="AS77" t="str">
        <f t="shared" ca="1" si="39"/>
        <v>pics\\Goroh_4.jpg</v>
      </c>
      <c r="AT77">
        <f t="shared" ca="1" si="28"/>
        <v>0.31583518770488406</v>
      </c>
      <c r="AU77" t="s">
        <v>697</v>
      </c>
      <c r="AV77" t="str">
        <f t="shared" ca="1" si="29"/>
        <v>sound\\Redkiy_plod.wav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_Пушистый_ли_</v>
      </c>
      <c r="BB77" t="str">
        <f t="shared" si="30"/>
        <v>_Пушистый_ли_БАРОХ?</v>
      </c>
      <c r="BD77" cm="1">
        <f t="array" aca="1" ref="BD77" ca="1">INDEX($L$74:$L$81,(RANK(AT5,$AT$2:$AT$9)))</f>
        <v>2068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VLOOKUP(B78,audio_list_stym!$A$3:$BP$18,52,FALSE)</f>
        <v>14</v>
      </c>
      <c r="F78" t="str">
        <f>VLOOKUP(E78,metki!$A$2:$B$9,2,FALSE)</f>
        <v>импл_новые_с_названием</v>
      </c>
      <c r="G78" t="str">
        <f t="shared" si="25"/>
        <v>импл_</v>
      </c>
      <c r="H78" t="str">
        <f>VLOOKUP(B78,audio_list_stym!$A$3:$AJ$18,20,FALSE)</f>
        <v>Ackee</v>
      </c>
      <c r="I78" t="s">
        <v>692</v>
      </c>
      <c r="J78" t="str">
        <f t="shared" si="26"/>
        <v>Ackee_5</v>
      </c>
      <c r="L78">
        <f>VLOOKUP(J78,total_visual_stym!$A$2:$D$129,2,FALSE)</f>
        <v>2069</v>
      </c>
      <c r="M78" t="str">
        <f>VLOOKUP(J78,total_visual_stym!$A$2:$D$129,3,FALSE)</f>
        <v>pics\\Ackee_5.jpg</v>
      </c>
      <c r="N78">
        <f>VLOOKUP(J78,total_visual_stym!$A$1:$D$129,4,FALSE)</f>
        <v>208</v>
      </c>
      <c r="P78">
        <f>IF(G78="экспл",0,IF(G78="импл_",VLOOKUP(J78,quest_импл!$A$1:$J$129,7,FALSE),0))</f>
        <v>229</v>
      </c>
      <c r="Q78" t="str">
        <f>IF(G78="экспл",0,IF(G78="импл_",VLOOKUP(J78,quest_импл!$A$1:$J$129,8,FALSE),0))</f>
        <v>sound\\Kvadratniy_li.wav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2038</v>
      </c>
      <c r="AD78" t="str">
        <f t="shared" ca="1" si="36"/>
        <v>pics\\Limon_6.jpg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37"/>
        <v>pics\\Limon_6.jpg</v>
      </c>
      <c r="AI78" t="s">
        <v>80</v>
      </c>
      <c r="AO78">
        <f t="shared" ca="1" si="32"/>
        <v>0.34815992162743614</v>
      </c>
      <c r="AP78" t="str">
        <f t="shared" ca="1" si="33"/>
        <v>pics\\Limon_6.jpg</v>
      </c>
      <c r="AR78" t="str">
        <f t="shared" si="38"/>
        <v/>
      </c>
      <c r="AS78" t="str">
        <f t="shared" ca="1" si="39"/>
        <v>pics\\Limon_6.jpg</v>
      </c>
      <c r="AT78">
        <f t="shared" ca="1" si="28"/>
        <v>0.35735777219962006</v>
      </c>
      <c r="AU78" t="s">
        <v>697</v>
      </c>
      <c r="AV78" t="str">
        <f t="shared" ca="1" si="29"/>
        <v>sound\\Redkiy_plod.wav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_Квадратный_ли_</v>
      </c>
      <c r="BB78" t="str">
        <f t="shared" si="30"/>
        <v>_Квадратный_ли_БАРОХ?</v>
      </c>
      <c r="BD78" cm="1">
        <f t="array" aca="1" ref="BD78" ca="1">INDEX($L$74:$L$81,(RANK(AT6,$AT$2:$AT$9)))</f>
        <v>2066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VLOOKUP(B79,audio_list_stym!$A$3:$BP$18,52,FALSE)</f>
        <v>14</v>
      </c>
      <c r="F79" t="str">
        <f>VLOOKUP(E79,metki!$A$2:$B$9,2,FALSE)</f>
        <v>импл_новые_с_названием</v>
      </c>
      <c r="G79" t="str">
        <f t="shared" si="25"/>
        <v>импл_</v>
      </c>
      <c r="H79" t="str">
        <f>VLOOKUP(B79,audio_list_stym!$A$3:$AJ$18,20,FALSE)</f>
        <v>Ackee</v>
      </c>
      <c r="I79" t="s">
        <v>693</v>
      </c>
      <c r="J79" t="str">
        <f t="shared" si="26"/>
        <v>Ackee_6</v>
      </c>
      <c r="L79">
        <f>VLOOKUP(J79,total_visual_stym!$A$2:$D$129,2,FALSE)</f>
        <v>2070</v>
      </c>
      <c r="M79" t="str">
        <f>VLOOKUP(J79,total_visual_stym!$A$2:$D$129,3,FALSE)</f>
        <v>pics\\Ackee_6.jpg</v>
      </c>
      <c r="N79">
        <f>VLOOKUP(J79,total_visual_stym!$A$1:$D$129,4,FALSE)</f>
        <v>208</v>
      </c>
      <c r="P79">
        <f>IF(G79="экспл",0,IF(G79="импл_",VLOOKUP(J79,quest_импл!$A$1:$J$129,7,FALSE),0))</f>
        <v>230</v>
      </c>
      <c r="Q79" t="str">
        <f>IF(G79="экспл",0,IF(G79="импл_",VLOOKUP(J79,quest_импл!$A$1:$J$129,8,FALSE),0))</f>
        <v>sound\\Sklizskiy_li.wav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2004</v>
      </c>
      <c r="AD79" t="str">
        <f t="shared" ca="1" si="36"/>
        <v>pics\\Banan_4.jpg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37"/>
        <v>pics\\Banan_4.jpg</v>
      </c>
      <c r="AI79" t="s">
        <v>81</v>
      </c>
      <c r="AO79">
        <f t="shared" ca="1" si="32"/>
        <v>0.94710584128723718</v>
      </c>
      <c r="AP79" t="str">
        <f t="shared" ca="1" si="33"/>
        <v>pics\\Banan_4.jpg</v>
      </c>
      <c r="AR79" t="str">
        <f t="shared" si="38"/>
        <v/>
      </c>
      <c r="AS79" t="str">
        <f t="shared" ca="1" si="39"/>
        <v>pics\\Banan_4.jpg</v>
      </c>
      <c r="AT79">
        <f t="shared" ca="1" si="28"/>
        <v>0.10550552852854223</v>
      </c>
      <c r="AU79" t="s">
        <v>697</v>
      </c>
      <c r="AV79" t="str">
        <f t="shared" ca="1" si="29"/>
        <v>sound\\Redkiy_plod.wav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_Склизкий_ли_</v>
      </c>
      <c r="BB79" t="str">
        <f t="shared" si="30"/>
        <v>_Склизкий_ли_БАРОХ?</v>
      </c>
      <c r="BD79" cm="1">
        <f t="array" aca="1" ref="BD79" ca="1">INDEX($L$74:$L$81,(RANK(AT7,$AT$2:$AT$9)))</f>
        <v>2071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VLOOKUP(B80,audio_list_stym!$A$3:$BP$18,52,FALSE)</f>
        <v>14</v>
      </c>
      <c r="F80" t="str">
        <f>VLOOKUP(E80,metki!$A$2:$B$9,2,FALSE)</f>
        <v>импл_новые_с_названием</v>
      </c>
      <c r="G80" t="str">
        <f t="shared" si="25"/>
        <v>импл_</v>
      </c>
      <c r="H80" t="str">
        <f>VLOOKUP(B80,audio_list_stym!$A$3:$AJ$18,20,FALSE)</f>
        <v>Ackee</v>
      </c>
      <c r="I80" t="s">
        <v>694</v>
      </c>
      <c r="J80" t="str">
        <f t="shared" si="26"/>
        <v>Ackee_7</v>
      </c>
      <c r="L80">
        <f>VLOOKUP(J80,total_visual_stym!$A$2:$D$129,2,FALSE)</f>
        <v>2071</v>
      </c>
      <c r="M80" t="str">
        <f>VLOOKUP(J80,total_visual_stym!$A$2:$D$129,3,FALSE)</f>
        <v>pics\\Ackee_7.jpg</v>
      </c>
      <c r="N80">
        <f>VLOOKUP(J80,total_visual_stym!$A$1:$D$129,4,FALSE)</f>
        <v>208</v>
      </c>
      <c r="P80">
        <f>IF(G80="экспл",0,IF(G80="импл_",VLOOKUP(J80,quest_импл!$A$1:$J$129,7,FALSE),0))</f>
        <v>231</v>
      </c>
      <c r="Q80" t="str">
        <f>IF(G80="экспл",0,IF(G80="импл_",VLOOKUP(J80,quest_импл!$A$1:$J$129,8,FALSE),0))</f>
        <v>sound\\Uvyadshiy_li.wav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да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2033</v>
      </c>
      <c r="AD80" t="str">
        <f t="shared" ca="1" si="36"/>
        <v>pics\\Limon_1.jpg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37"/>
        <v>pics\\Limon_1.jpg</v>
      </c>
      <c r="AI80" t="s">
        <v>82</v>
      </c>
      <c r="AO80">
        <f t="shared" ca="1" si="32"/>
        <v>0.46970632416846458</v>
      </c>
      <c r="AP80" t="str">
        <f t="shared" ca="1" si="33"/>
        <v>pics\\Limon_1.jpg</v>
      </c>
      <c r="AR80" t="str">
        <f t="shared" si="38"/>
        <v/>
      </c>
      <c r="AS80" t="str">
        <f t="shared" ca="1" si="39"/>
        <v>pics\\Limon_1.jpg</v>
      </c>
      <c r="AT80">
        <f t="shared" ca="1" si="28"/>
        <v>0.75722725087203213</v>
      </c>
      <c r="AU80" t="s">
        <v>697</v>
      </c>
      <c r="AV80" t="str">
        <f t="shared" ca="1" si="29"/>
        <v>sound\\Noviy_plod.wav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_Увядший_ли_</v>
      </c>
      <c r="BB80" t="str">
        <f t="shared" si="30"/>
        <v>_Увядший_ли_БАРОХ?</v>
      </c>
      <c r="BD80" cm="1">
        <f t="array" aca="1" ref="BD80" ca="1">INDEX($L$74:$L$81,(RANK(AT8,$AT$2:$AT$9)))</f>
        <v>2065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VLOOKUP(B81,audio_list_stym!$A$3:$BP$18,52,FALSE)</f>
        <v>14</v>
      </c>
      <c r="F81" t="str">
        <f>VLOOKUP(E81,metki!$A$2:$B$9,2,FALSE)</f>
        <v>импл_новые_с_названием</v>
      </c>
      <c r="G81" t="str">
        <f t="shared" si="25"/>
        <v>импл_</v>
      </c>
      <c r="H81" t="str">
        <f>VLOOKUP(B81,audio_list_stym!$A$3:$AJ$18,20,FALSE)</f>
        <v>Ackee</v>
      </c>
      <c r="I81" t="s">
        <v>695</v>
      </c>
      <c r="J81" t="str">
        <f t="shared" si="26"/>
        <v>Ackee_8</v>
      </c>
      <c r="L81">
        <f>VLOOKUP(J81,total_visual_stym!$A$2:$D$129,2,FALSE)</f>
        <v>2072</v>
      </c>
      <c r="M81" t="str">
        <f>VLOOKUP(J81,total_visual_stym!$A$2:$D$129,3,FALSE)</f>
        <v>pics\\Ackee_8.jpg</v>
      </c>
      <c r="N81">
        <f>VLOOKUP(J81,total_visual_stym!$A$1:$D$129,4,FALSE)</f>
        <v>208</v>
      </c>
      <c r="P81">
        <f>IF(G81="экспл",0,IF(G81="импл_",VLOOKUP(J81,quest_импл!$A$1:$J$129,7,FALSE),0))</f>
        <v>232</v>
      </c>
      <c r="Q81" t="str">
        <f>IF(G81="экспл",0,IF(G81="импл_",VLOOKUP(J81,quest_импл!$A$1:$J$129,8,FALSE),0))</f>
        <v>sound\\Raznocvetniy_li.wav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2001</v>
      </c>
      <c r="AD81" t="str">
        <f t="shared" ca="1" si="36"/>
        <v>pics\\Banan_1.jpg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37"/>
        <v>pics\\Banan_1.jpg</v>
      </c>
      <c r="AI81" t="s">
        <v>83</v>
      </c>
      <c r="AO81">
        <f t="shared" ca="1" si="32"/>
        <v>0.99400480150229009</v>
      </c>
      <c r="AP81" t="str">
        <f t="shared" ca="1" si="33"/>
        <v>pics\\Banan_1.jpg</v>
      </c>
      <c r="AR81" t="str">
        <f t="shared" si="38"/>
        <v/>
      </c>
      <c r="AS81" t="str">
        <f t="shared" ca="1" si="39"/>
        <v>pics\\Banan_1.jpg</v>
      </c>
      <c r="AT81">
        <f t="shared" ca="1" si="28"/>
        <v>0.46409073710962745</v>
      </c>
      <c r="AU81" t="s">
        <v>697</v>
      </c>
      <c r="AV81" t="str">
        <f t="shared" ca="1" si="29"/>
        <v>sound\\Redkiy_plod.wav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_Разноцветный_ли_</v>
      </c>
      <c r="BB81" t="str">
        <f t="shared" si="30"/>
        <v>_Разноцветный_ли_БАРОХ?</v>
      </c>
      <c r="BD81" cm="1">
        <f t="array" aca="1" ref="BD81" ca="1">INDEX($L$74:$L$81,(RANK(AT9,$AT$2:$AT$9)))</f>
        <v>2072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VLOOKUP(B82,audio_list_stym!$A$3:$BP$18,52,FALSE)</f>
        <v>15</v>
      </c>
      <c r="F82" t="str">
        <f>VLOOKUP(E82,metki!$A$2:$B$9,2,FALSE)</f>
        <v>экспл_новые_с_названием</v>
      </c>
      <c r="G82" t="str">
        <f t="shared" si="25"/>
        <v>экспл</v>
      </c>
      <c r="H82" t="str">
        <f>VLOOKUP(B82,audio_list_stym!$A$3:$AJ$18,20,FALSE)</f>
        <v>Ake</v>
      </c>
      <c r="I82" t="s">
        <v>688</v>
      </c>
      <c r="J82" t="str">
        <f t="shared" si="26"/>
        <v>Ake_1</v>
      </c>
      <c r="L82">
        <f>VLOOKUP(J82,total_visual_stym!$A$2:$D$129,2,FALSE)</f>
        <v>2073</v>
      </c>
      <c r="M82" t="str">
        <f>VLOOKUP(J82,total_visual_stym!$A$2:$D$129,3,FALSE)</f>
        <v>pics\\Ake_1.jpg</v>
      </c>
      <c r="N82">
        <f>VLOOKUP(J82,total_visual_stym!$A$1:$D$129,4,FALSE)</f>
        <v>209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105</v>
      </c>
      <c r="Z82" t="str">
        <f>IF(G82="экспл",VLOOKUP(J82,quest_экспл!$A$1:$N$129,12,FALSE),IF(G82="импл_",0,0))</f>
        <v>sound\\On_imeet_myakot.wav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2232</v>
      </c>
      <c r="AD82" t="str">
        <f t="shared" ca="1" si="36"/>
        <v>pics\\dis13.jpg</v>
      </c>
      <c r="AE82" s="22" t="str">
        <f t="array" aca="1" ref="AE82" ca="1">IF(G82="экспл",INDEX(total_visual_stym!$C$146:$C$209,(RANK(total_visual_stym!E162,total_visual_stym!$E$146:$E$209))),0)</f>
        <v>pics\\dis13.jpg</v>
      </c>
      <c r="AF82" s="22" t="str">
        <f t="shared" si="37"/>
        <v/>
      </c>
      <c r="AI82" t="s">
        <v>84</v>
      </c>
      <c r="AO82">
        <f t="shared" ca="1" si="32"/>
        <v>0.6699910366001256</v>
      </c>
      <c r="AP82" t="str">
        <f t="shared" ca="1" si="33"/>
        <v>pics\\Goroh_3.jpg</v>
      </c>
      <c r="AR82" t="str">
        <f t="shared" si="38"/>
        <v/>
      </c>
      <c r="AS82" t="str">
        <f t="shared" si="39"/>
        <v/>
      </c>
      <c r="AT82">
        <f t="shared" ca="1" si="28"/>
        <v>0.67083797924360733</v>
      </c>
      <c r="AU82" t="s">
        <v>697</v>
      </c>
      <c r="AV82" t="str">
        <f t="shared" ca="1" si="29"/>
        <v>sound\\Noviy_plod.wav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_Он_имеет_мякоть?</v>
      </c>
      <c r="BA82" t="e">
        <f>VLOOKUP(Q82,audio_list_stym!$B$2:$BQ$299,68,FALSE)</f>
        <v>#N/A</v>
      </c>
      <c r="BB82" t="str">
        <f t="shared" si="30"/>
        <v>На_экране_ЛИРОХ._Он_имеет_мякоть?</v>
      </c>
      <c r="BC82">
        <f>A82</f>
        <v>1211</v>
      </c>
      <c r="BD82" cm="1">
        <f t="array" aca="1" ref="BD82" ca="1">INDEX($L$82:$L$89,(RANK(AT2,$AT$2:$AT$9)))</f>
        <v>2078</v>
      </c>
      <c r="BE82" cm="1">
        <f t="array" aca="1" ref="BE82" ca="1">INDEX(BD66:BD81,(RANK(AT4,$AT$2:$AT$17)))</f>
        <v>2071</v>
      </c>
      <c r="BF82" cm="1">
        <f t="array" aca="1" ref="BF82" ca="1">INDEX(BD90:BD105,(RANK(AT4,$AT$2:$AT$17)))</f>
        <v>2088</v>
      </c>
      <c r="BG82" cm="1">
        <f t="array" aca="1" ref="BG82" ca="1">INDEX(BD106:BD129,(RANK(AT4,$AT$2:$AT$9)))</f>
        <v>2115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VLOOKUP(B83,audio_list_stym!$A$3:$BP$18,52,FALSE)</f>
        <v>15</v>
      </c>
      <c r="F83" t="str">
        <f>VLOOKUP(E83,metki!$A$2:$B$9,2,FALSE)</f>
        <v>экспл_новые_с_названием</v>
      </c>
      <c r="G83" t="str">
        <f t="shared" si="25"/>
        <v>экспл</v>
      </c>
      <c r="H83" t="str">
        <f>VLOOKUP(B83,audio_list_stym!$A$3:$AJ$18,20,FALSE)</f>
        <v>Ake</v>
      </c>
      <c r="I83" t="s">
        <v>689</v>
      </c>
      <c r="J83" t="str">
        <f t="shared" si="26"/>
        <v>Ake_2</v>
      </c>
      <c r="L83">
        <f>VLOOKUP(J83,total_visual_stym!$A$2:$D$129,2,FALSE)</f>
        <v>2074</v>
      </c>
      <c r="M83" t="str">
        <f>VLOOKUP(J83,total_visual_stym!$A$2:$D$129,3,FALSE)</f>
        <v>pics\\Ake_2.jpg</v>
      </c>
      <c r="N83">
        <f>VLOOKUP(J83,total_visual_stym!$A$1:$D$129,4,FALSE)</f>
        <v>209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106</v>
      </c>
      <c r="Z83" t="str">
        <f>IF(G83="экспл",VLOOKUP(J83,quest_экспл!$A$1:$N$129,12,FALSE),IF(G83="импл_",0,0))</f>
        <v>sound\\Prodolgovatiy_li_on.wav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2218</v>
      </c>
      <c r="AD83" t="str">
        <f t="shared" ca="1" si="36"/>
        <v>pics\\dis64.jpg</v>
      </c>
      <c r="AE83" s="22" t="str">
        <f t="array" aca="1" ref="AE83" ca="1">IF(G83="экспл",INDEX(total_visual_stym!$C$146:$C$209,(RANK(total_visual_stym!E163,total_visual_stym!$E$146:$E$209))),0)</f>
        <v>pics\\dis64.jpg</v>
      </c>
      <c r="AF83" s="22" t="str">
        <f t="shared" si="37"/>
        <v/>
      </c>
      <c r="AI83" t="s">
        <v>85</v>
      </c>
      <c r="AO83">
        <f t="shared" ca="1" si="32"/>
        <v>0.27548391990095067</v>
      </c>
      <c r="AP83" t="str">
        <f t="shared" ca="1" si="33"/>
        <v>pics\\Peper_7.jpg</v>
      </c>
      <c r="AR83" t="str">
        <f t="shared" si="38"/>
        <v/>
      </c>
      <c r="AS83" t="str">
        <f t="shared" si="39"/>
        <v/>
      </c>
      <c r="AT83">
        <f t="shared" ca="1" si="28"/>
        <v>0.49196404894996637</v>
      </c>
      <c r="AU83" t="s">
        <v>697</v>
      </c>
      <c r="AV83" t="str">
        <f t="shared" ca="1" si="29"/>
        <v>sound\\Redkiy_plod.wav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_Продолговатый_ли_он?</v>
      </c>
      <c r="BA83" t="e">
        <f>VLOOKUP(Q83,audio_list_stym!$B$2:$BQ$299,68,FALSE)</f>
        <v>#N/A</v>
      </c>
      <c r="BB83" t="str">
        <f t="shared" si="30"/>
        <v>Посмотрите,_вот_ЛИРОХ._Продолговатый_ли_он?</v>
      </c>
      <c r="BD83" cm="1">
        <f t="array" aca="1" ref="BD83" ca="1">INDEX($L$82:$L$89,(RANK(AT3,$AT$2:$AT$9)))</f>
        <v>2077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VLOOKUP(B84,audio_list_stym!$A$3:$BP$18,52,FALSE)</f>
        <v>15</v>
      </c>
      <c r="F84" t="str">
        <f>VLOOKUP(E84,metki!$A$2:$B$9,2,FALSE)</f>
        <v>экспл_новые_с_названием</v>
      </c>
      <c r="G84" t="str">
        <f t="shared" si="25"/>
        <v>экспл</v>
      </c>
      <c r="H84" t="str">
        <f>VLOOKUP(B84,audio_list_stym!$A$3:$AJ$18,20,FALSE)</f>
        <v>Ake</v>
      </c>
      <c r="I84" t="s">
        <v>690</v>
      </c>
      <c r="J84" t="str">
        <f t="shared" si="26"/>
        <v>Ake_3</v>
      </c>
      <c r="L84">
        <f>VLOOKUP(J84,total_visual_stym!$A$2:$D$129,2,FALSE)</f>
        <v>2075</v>
      </c>
      <c r="M84" t="str">
        <f>VLOOKUP(J84,total_visual_stym!$A$2:$D$129,3,FALSE)</f>
        <v>pics\\Ake_3.jpg</v>
      </c>
      <c r="N84">
        <f>VLOOKUP(J84,total_visual_stym!$A$1:$D$129,4,FALSE)</f>
        <v>209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107</v>
      </c>
      <c r="Z84" t="str">
        <f>IF(G84="экспл",VLOOKUP(J84,quest_экспл!$A$1:$N$129,12,FALSE),IF(G84="импл_",0,0))</f>
        <v>sound\\Pyatnistiy_li_on.wav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2228</v>
      </c>
      <c r="AD84" t="str">
        <f t="shared" ca="1" si="36"/>
        <v>pics\\dis38.jpg</v>
      </c>
      <c r="AE84" s="22" t="str">
        <f t="array" aca="1" ref="AE84" ca="1">IF(G84="экспл",INDEX(total_visual_stym!$C$146:$C$209,(RANK(total_visual_stym!E164,total_visual_stym!$E$146:$E$209))),0)</f>
        <v>pics\\dis38.jpg</v>
      </c>
      <c r="AF84" s="22" t="str">
        <f t="shared" si="37"/>
        <v/>
      </c>
      <c r="AI84" t="s">
        <v>94</v>
      </c>
      <c r="AO84">
        <f t="shared" ca="1" si="32"/>
        <v>0.18616840035579074</v>
      </c>
      <c r="AP84" t="str">
        <f t="shared" ca="1" si="33"/>
        <v>pics\\Redis_6.jpg</v>
      </c>
      <c r="AR84" t="str">
        <f t="shared" si="38"/>
        <v/>
      </c>
      <c r="AS84" t="str">
        <f t="shared" si="39"/>
        <v/>
      </c>
      <c r="AT84">
        <f t="shared" ca="1" si="28"/>
        <v>0.92646896855141503</v>
      </c>
      <c r="AU84" t="s">
        <v>697</v>
      </c>
      <c r="AV84" t="str">
        <f t="shared" ca="1" si="29"/>
        <v>sound\\Noviy_plod.wav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_Пятнистый_ли_он?</v>
      </c>
      <c r="BA84" t="e">
        <f>VLOOKUP(Q84,audio_list_stym!$B$2:$BQ$299,68,FALSE)</f>
        <v>#N/A</v>
      </c>
      <c r="BB84" t="str">
        <f t="shared" si="30"/>
        <v>Вот_ЛИРОХ._Пятнистый_ли_он?</v>
      </c>
      <c r="BD84" cm="1">
        <f t="array" aca="1" ref="BD84" ca="1">INDEX($L$82:$L$89,(RANK(AT4,$AT$2:$AT$9)))</f>
        <v>2075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VLOOKUP(B85,audio_list_stym!$A$3:$BP$18,52,FALSE)</f>
        <v>15</v>
      </c>
      <c r="F85" t="str">
        <f>VLOOKUP(E85,metki!$A$2:$B$9,2,FALSE)</f>
        <v>экспл_новые_с_названием</v>
      </c>
      <c r="G85" t="str">
        <f t="shared" si="25"/>
        <v>экспл</v>
      </c>
      <c r="H85" t="str">
        <f>VLOOKUP(B85,audio_list_stym!$A$3:$AJ$18,20,FALSE)</f>
        <v>Ake</v>
      </c>
      <c r="I85" t="s">
        <v>691</v>
      </c>
      <c r="J85" t="str">
        <f t="shared" si="26"/>
        <v>Ake_4</v>
      </c>
      <c r="L85">
        <f>VLOOKUP(J85,total_visual_stym!$A$2:$D$129,2,FALSE)</f>
        <v>2076</v>
      </c>
      <c r="M85" t="str">
        <f>VLOOKUP(J85,total_visual_stym!$A$2:$D$129,3,FALSE)</f>
        <v>pics\\Ake_4.jpg</v>
      </c>
      <c r="N85">
        <f>VLOOKUP(J85,total_visual_stym!$A$1:$D$129,4,FALSE)</f>
        <v>209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108</v>
      </c>
      <c r="Z85" t="str">
        <f>IF(G85="экспл",VLOOKUP(J85,quest_экспл!$A$1:$N$129,12,FALSE),IF(G85="импл_",0,0))</f>
        <v>sound\\On_s_kozhuroy.wav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2197</v>
      </c>
      <c r="AD85" t="str">
        <f t="shared" ca="1" si="36"/>
        <v>pics\\dis54.jpg</v>
      </c>
      <c r="AE85" s="22" t="str">
        <f t="array" aca="1" ref="AE85" ca="1">IF(G85="экспл",INDEX(total_visual_stym!$C$146:$C$209,(RANK(total_visual_stym!E165,total_visual_stym!$E$146:$E$209))),0)</f>
        <v>pics\\dis54.jpg</v>
      </c>
      <c r="AF85" s="22" t="str">
        <f t="shared" si="37"/>
        <v/>
      </c>
      <c r="AI85" t="s">
        <v>95</v>
      </c>
      <c r="AO85">
        <f t="shared" ca="1" si="32"/>
        <v>0.89481067446445783</v>
      </c>
      <c r="AP85" t="str">
        <f t="shared" ca="1" si="33"/>
        <v>pics\\Banan_7.jpg</v>
      </c>
      <c r="AR85" t="str">
        <f t="shared" si="38"/>
        <v/>
      </c>
      <c r="AS85" t="str">
        <f t="shared" si="39"/>
        <v/>
      </c>
      <c r="AT85">
        <f t="shared" ca="1" si="28"/>
        <v>0.58228579143804893</v>
      </c>
      <c r="AU85" t="s">
        <v>697</v>
      </c>
      <c r="AV85" t="str">
        <f t="shared" ca="1" si="29"/>
        <v>sound\\Noviy_plod.wav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_Он_с_кожурой?</v>
      </c>
      <c r="BA85" t="e">
        <f>VLOOKUP(Q85,audio_list_stym!$B$2:$BQ$299,68,FALSE)</f>
        <v>#N/A</v>
      </c>
      <c r="BB85" t="str">
        <f t="shared" si="30"/>
        <v>Это_ЛИРОХ._Он_с_кожурой?</v>
      </c>
      <c r="BD85" cm="1">
        <f t="array" aca="1" ref="BD85" ca="1">INDEX($L$82:$L$89,(RANK(AT5,$AT$2:$AT$9)))</f>
        <v>2076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VLOOKUP(B86,audio_list_stym!$A$3:$BP$18,52,FALSE)</f>
        <v>15</v>
      </c>
      <c r="F86" t="str">
        <f>VLOOKUP(E86,metki!$A$2:$B$9,2,FALSE)</f>
        <v>экспл_новые_с_названием</v>
      </c>
      <c r="G86" t="str">
        <f t="shared" si="25"/>
        <v>экспл</v>
      </c>
      <c r="H86" t="str">
        <f>VLOOKUP(B86,audio_list_stym!$A$3:$AJ$18,20,FALSE)</f>
        <v>Ake</v>
      </c>
      <c r="I86" t="s">
        <v>692</v>
      </c>
      <c r="J86" t="str">
        <f t="shared" si="26"/>
        <v>Ake_5</v>
      </c>
      <c r="L86">
        <f>VLOOKUP(J86,total_visual_stym!$A$2:$D$129,2,FALSE)</f>
        <v>2077</v>
      </c>
      <c r="M86" t="str">
        <f>VLOOKUP(J86,total_visual_stym!$A$2:$D$129,3,FALSE)</f>
        <v>pics\\Ake_5.jpg</v>
      </c>
      <c r="N86">
        <f>VLOOKUP(J86,total_visual_stym!$A$1:$D$129,4,FALSE)</f>
        <v>209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109</v>
      </c>
      <c r="Z86" t="str">
        <f>IF(G86="экспл",VLOOKUP(J86,quest_экспл!$A$1:$N$129,12,FALSE),IF(G86="импл_",0,0))</f>
        <v>sound\\Fioletoviy_li_on.wav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2220</v>
      </c>
      <c r="AD86" t="str">
        <f t="shared" ca="1" si="36"/>
        <v>pics\\dis16.jpg</v>
      </c>
      <c r="AE86" s="22" t="str">
        <f t="array" aca="1" ref="AE86" ca="1">IF(G86="экспл",INDEX(total_visual_stym!$C$146:$C$209,(RANK(total_visual_stym!E166,total_visual_stym!$E$146:$E$209))),0)</f>
        <v>pics\\dis16.jpg</v>
      </c>
      <c r="AF86" s="22" t="str">
        <f t="shared" si="37"/>
        <v/>
      </c>
      <c r="AI86" t="s">
        <v>96</v>
      </c>
      <c r="AO86">
        <f t="shared" ca="1" si="32"/>
        <v>0.84120188092032511</v>
      </c>
      <c r="AP86" t="str">
        <f t="shared" ca="1" si="33"/>
        <v>pics\\Finik_2.jpg</v>
      </c>
      <c r="AR86" t="str">
        <f t="shared" si="38"/>
        <v/>
      </c>
      <c r="AS86" t="str">
        <f t="shared" si="39"/>
        <v/>
      </c>
      <c r="AT86">
        <f t="shared" ca="1" si="28"/>
        <v>0.89837975591711028</v>
      </c>
      <c r="AU86" t="s">
        <v>697</v>
      </c>
      <c r="AV86" t="str">
        <f t="shared" ca="1" si="29"/>
        <v>sound\\Noviy_plod.wav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_Синий_ли_он?</v>
      </c>
      <c r="BA86" t="e">
        <f>VLOOKUP(Q86,audio_list_stym!$B$2:$BQ$299,68,FALSE)</f>
        <v>#N/A</v>
      </c>
      <c r="BB86" t="str">
        <f t="shared" si="30"/>
        <v>На_картинке_ЛИРОХ._Синий_ли_он?</v>
      </c>
      <c r="BD86" cm="1">
        <f t="array" aca="1" ref="BD86" ca="1">INDEX($L$82:$L$89,(RANK(AT6,$AT$2:$AT$9)))</f>
        <v>2074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VLOOKUP(B87,audio_list_stym!$A$3:$BP$18,52,FALSE)</f>
        <v>15</v>
      </c>
      <c r="F87" t="str">
        <f>VLOOKUP(E87,metki!$A$2:$B$9,2,FALSE)</f>
        <v>экспл_новые_с_названием</v>
      </c>
      <c r="G87" t="str">
        <f t="shared" si="25"/>
        <v>экспл</v>
      </c>
      <c r="H87" t="str">
        <f>VLOOKUP(B87,audio_list_stym!$A$3:$AJ$18,20,FALSE)</f>
        <v>Ake</v>
      </c>
      <c r="I87" t="s">
        <v>693</v>
      </c>
      <c r="J87" t="str">
        <f t="shared" si="26"/>
        <v>Ake_6</v>
      </c>
      <c r="L87">
        <f>VLOOKUP(J87,total_visual_stym!$A$2:$D$129,2,FALSE)</f>
        <v>2078</v>
      </c>
      <c r="M87" t="str">
        <f>VLOOKUP(J87,total_visual_stym!$A$2:$D$129,3,FALSE)</f>
        <v>pics\\Ake_6.jpg</v>
      </c>
      <c r="N87">
        <f>VLOOKUP(J87,total_visual_stym!$A$1:$D$129,4,FALSE)</f>
        <v>209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110</v>
      </c>
      <c r="Z87" t="str">
        <f>IF(G87="экспл",VLOOKUP(J87,quest_экспл!$A$1:$N$129,12,FALSE),IF(G87="импл_",0,0))</f>
        <v>sound\\On_s_dolkami.wav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2179</v>
      </c>
      <c r="AD87" t="str">
        <f t="shared" ca="1" si="36"/>
        <v>pics\\dis20.jpg</v>
      </c>
      <c r="AE87" s="22" t="str">
        <f t="array" aca="1" ref="AE87" ca="1">IF(G87="экспл",INDEX(total_visual_stym!$C$146:$C$209,(RANK(total_visual_stym!E167,total_visual_stym!$E$146:$E$209))),0)</f>
        <v>pics\\dis20.jpg</v>
      </c>
      <c r="AF87" s="22" t="str">
        <f t="shared" si="37"/>
        <v/>
      </c>
      <c r="AI87" t="s">
        <v>97</v>
      </c>
      <c r="AO87">
        <f t="shared" ca="1" si="32"/>
        <v>0.14066543204948734</v>
      </c>
      <c r="AP87" t="str">
        <f t="shared" ca="1" si="33"/>
        <v>pics\\Tomat_1.jpg</v>
      </c>
      <c r="AR87" t="str">
        <f t="shared" si="38"/>
        <v/>
      </c>
      <c r="AS87" t="str">
        <f t="shared" si="39"/>
        <v/>
      </c>
      <c r="AT87">
        <f t="shared" ca="1" si="28"/>
        <v>0.20742568208973899</v>
      </c>
      <c r="AU87" t="s">
        <v>697</v>
      </c>
      <c r="AV87" t="str">
        <f t="shared" ca="1" si="29"/>
        <v>sound\\Redkiy_plod.wav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_Он_с_дольками?</v>
      </c>
      <c r="BA87" t="e">
        <f>VLOOKUP(Q87,audio_list_stym!$B$2:$BQ$299,68,FALSE)</f>
        <v>#N/A</v>
      </c>
      <c r="BB87" t="str">
        <f t="shared" si="30"/>
        <v>На_мониторе_ЛИРОХ._Он_с_дольками?</v>
      </c>
      <c r="BD87" cm="1">
        <f t="array" aca="1" ref="BD87" ca="1">INDEX($L$82:$L$89,(RANK(AT7,$AT$2:$AT$9)))</f>
        <v>2079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VLOOKUP(B88,audio_list_stym!$A$3:$BP$18,52,FALSE)</f>
        <v>15</v>
      </c>
      <c r="F88" t="str">
        <f>VLOOKUP(E88,metki!$A$2:$B$9,2,FALSE)</f>
        <v>экспл_новые_с_названием</v>
      </c>
      <c r="G88" t="str">
        <f t="shared" si="25"/>
        <v>экспл</v>
      </c>
      <c r="H88" t="str">
        <f>VLOOKUP(B88,audio_list_stym!$A$3:$AJ$18,20,FALSE)</f>
        <v>Ake</v>
      </c>
      <c r="I88" t="s">
        <v>694</v>
      </c>
      <c r="J88" t="str">
        <f t="shared" si="26"/>
        <v>Ake_7</v>
      </c>
      <c r="L88">
        <f>VLOOKUP(J88,total_visual_stym!$A$2:$D$129,2,FALSE)</f>
        <v>2079</v>
      </c>
      <c r="M88" t="str">
        <f>VLOOKUP(J88,total_visual_stym!$A$2:$D$129,3,FALSE)</f>
        <v>pics\\Ake_7.jpg</v>
      </c>
      <c r="N88">
        <f>VLOOKUP(J88,total_visual_stym!$A$1:$D$129,4,FALSE)</f>
        <v>209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111</v>
      </c>
      <c r="Z88" t="str">
        <f>IF(G88="экспл",VLOOKUP(J88,quest_экспл!$A$1:$N$129,12,FALSE),IF(G88="импл_",0,0))</f>
        <v>sound\\On_visushenniy.wav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2203</v>
      </c>
      <c r="AD88" t="str">
        <f t="shared" ca="1" si="36"/>
        <v>pics\\dis53.jpg</v>
      </c>
      <c r="AE88" s="22" t="str">
        <f t="array" aca="1" ref="AE88" ca="1">IF(G88="экспл",INDEX(total_visual_stym!$C$146:$C$209,(RANK(total_visual_stym!E168,total_visual_stym!$E$146:$E$209))),0)</f>
        <v>pics\\dis53.jpg</v>
      </c>
      <c r="AF88" s="22" t="str">
        <f t="shared" si="37"/>
        <v/>
      </c>
      <c r="AI88" t="s">
        <v>98</v>
      </c>
      <c r="AO88">
        <f t="shared" ca="1" si="32"/>
        <v>0.75482588578499343</v>
      </c>
      <c r="AP88" t="str">
        <f t="shared" ca="1" si="33"/>
        <v>pics\\Finik_8.jpg</v>
      </c>
      <c r="AR88" t="str">
        <f t="shared" si="38"/>
        <v/>
      </c>
      <c r="AS88" t="str">
        <f t="shared" si="39"/>
        <v/>
      </c>
      <c r="AT88">
        <f t="shared" ca="1" si="28"/>
        <v>0.68056789372359239</v>
      </c>
      <c r="AU88" t="s">
        <v>697</v>
      </c>
      <c r="AV88" t="str">
        <f t="shared" ca="1" si="29"/>
        <v>sound\\Noviy_plod.wav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_Он_высушенный?</v>
      </c>
      <c r="BA88" t="e">
        <f>VLOOKUP(Q88,audio_list_stym!$B$2:$BQ$299,68,FALSE)</f>
        <v>#N/A</v>
      </c>
      <c r="BB88" t="str">
        <f t="shared" si="30"/>
        <v>Перед_Вами_ЛИРОХ._Он_высушенный?</v>
      </c>
      <c r="BD88" cm="1">
        <f t="array" aca="1" ref="BD88" ca="1">INDEX($L$82:$L$89,(RANK(AT8,$AT$2:$AT$9)))</f>
        <v>2073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VLOOKUP(B89,audio_list_stym!$A$3:$BP$18,52,FALSE)</f>
        <v>15</v>
      </c>
      <c r="F89" t="str">
        <f>VLOOKUP(E89,metki!$A$2:$B$9,2,FALSE)</f>
        <v>экспл_новые_с_названием</v>
      </c>
      <c r="G89" t="str">
        <f t="shared" si="25"/>
        <v>экспл</v>
      </c>
      <c r="H89" t="str">
        <f>VLOOKUP(B89,audio_list_stym!$A$3:$AJ$18,20,FALSE)</f>
        <v>Ake</v>
      </c>
      <c r="I89" t="s">
        <v>695</v>
      </c>
      <c r="J89" t="str">
        <f t="shared" si="26"/>
        <v>Ake_8</v>
      </c>
      <c r="L89">
        <f>VLOOKUP(J89,total_visual_stym!$A$2:$D$129,2,FALSE)</f>
        <v>2080</v>
      </c>
      <c r="M89" t="str">
        <f>VLOOKUP(J89,total_visual_stym!$A$2:$D$129,3,FALSE)</f>
        <v>pics\\Ake_8.jpg</v>
      </c>
      <c r="N89">
        <f>VLOOKUP(J89,total_visual_stym!$A$1:$D$129,4,FALSE)</f>
        <v>209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112</v>
      </c>
      <c r="Z89" t="str">
        <f>IF(G89="экспл",VLOOKUP(J89,quest_экспл!$A$1:$N$129,12,FALSE),IF(G89="импл_",0,0))</f>
        <v>sound\\Myatiy_li_on.wav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2207</v>
      </c>
      <c r="AD89" t="str">
        <f t="shared" ca="1" si="36"/>
        <v>pics\\dis44.jpg</v>
      </c>
      <c r="AE89" s="22" t="str">
        <f t="array" aca="1" ref="AE89" ca="1">IF(G89="экспл",INDEX(total_visual_stym!$C$146:$C$209,(RANK(total_visual_stym!E169,total_visual_stym!$E$146:$E$209))),0)</f>
        <v>pics\\dis44.jpg</v>
      </c>
      <c r="AF89" s="22" t="str">
        <f t="shared" si="37"/>
        <v/>
      </c>
      <c r="AI89" t="s">
        <v>99</v>
      </c>
      <c r="AO89">
        <f t="shared" ca="1" si="32"/>
        <v>0.95338071587498829</v>
      </c>
      <c r="AP89" t="str">
        <f t="shared" ca="1" si="33"/>
        <v>pics\\Banan_3.jpg</v>
      </c>
      <c r="AR89" t="str">
        <f t="shared" si="38"/>
        <v/>
      </c>
      <c r="AS89" t="str">
        <f t="shared" si="39"/>
        <v/>
      </c>
      <c r="AT89">
        <f t="shared" ca="1" si="28"/>
        <v>0.46096656295159777</v>
      </c>
      <c r="AU89" t="s">
        <v>697</v>
      </c>
      <c r="AV89" t="str">
        <f t="shared" ca="1" si="29"/>
        <v>sound\\Redkiy_plod.wav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_Мятый_ли_он?</v>
      </c>
      <c r="BA89" t="e">
        <f>VLOOKUP(Q89,audio_list_stym!$B$2:$BQ$299,68,FALSE)</f>
        <v>#N/A</v>
      </c>
      <c r="BB89" t="str">
        <f t="shared" si="30"/>
        <v>Вы_видите_ЛИРОХ._Мятый_ли_он?</v>
      </c>
      <c r="BD89" cm="1">
        <f t="array" aca="1" ref="BD89" ca="1">INDEX($L$82:$L$89,(RANK(AT9,$AT$2:$AT$9)))</f>
        <v>2080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VLOOKUP(B90,audio_list_stym!$A$3:$BP$18,52,FALSE)</f>
        <v>16</v>
      </c>
      <c r="F90" t="str">
        <f>VLOOKUP(E90,metki!$A$2:$B$9,2,FALSE)</f>
        <v>импл_новые_без_названия</v>
      </c>
      <c r="G90" t="str">
        <f t="shared" si="25"/>
        <v>импл_</v>
      </c>
      <c r="H90" t="str">
        <f>VLOOKUP(B90,audio_list_stym!$A$3:$AJ$18,20,FALSE)</f>
        <v>Finger</v>
      </c>
      <c r="I90" t="s">
        <v>688</v>
      </c>
      <c r="J90" t="str">
        <f t="shared" si="26"/>
        <v>Finger_1</v>
      </c>
      <c r="L90">
        <f>VLOOKUP(J90,total_visual_stym!$A$2:$D$129,2,FALSE)</f>
        <v>2081</v>
      </c>
      <c r="M90" t="str">
        <f>VLOOKUP(J90,total_visual_stym!$A$2:$D$129,3,FALSE)</f>
        <v>pics\\Finger_1.jpg</v>
      </c>
      <c r="N90">
        <f>VLOOKUP(J90,total_visual_stym!$A$1:$D$129,4,FALSE)</f>
        <v>210</v>
      </c>
      <c r="P90">
        <f>IF(G90="экспл",0,IF(G90="импл_",VLOOKUP(J90,quest_импл!$A$1:$J$129,7,FALSE),0))</f>
        <v>241</v>
      </c>
      <c r="Q90" t="str">
        <f>IF(G90="экспл",0,IF(G90="импл_",VLOOKUP(J90,quest_импл!$A$1:$J$129,8,FALSE),0))</f>
        <v>sound\\Vityanut_li.wav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2031</v>
      </c>
      <c r="AD90" t="str">
        <f t="shared" ca="1" si="36"/>
        <v>pics\\Kokos_7.jpg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37"/>
        <v>pics\\Kokos_7.jpg</v>
      </c>
      <c r="AI90" t="s">
        <v>100</v>
      </c>
      <c r="AO90">
        <f t="shared" ca="1" si="32"/>
        <v>0.49113279013689171</v>
      </c>
      <c r="AP90" t="str">
        <f t="shared" ca="1" si="33"/>
        <v>pics\\Kokos_7.jpg</v>
      </c>
      <c r="AR90" t="str">
        <f t="shared" si="38"/>
        <v/>
      </c>
      <c r="AS90" t="str">
        <f t="shared" ca="1" si="39"/>
        <v>pics\\Kokos_7.jpg</v>
      </c>
      <c r="AT90">
        <f t="shared" ca="1" si="28"/>
        <v>0.50228065419868062</v>
      </c>
      <c r="AU90" t="s">
        <v>697</v>
      </c>
      <c r="AV90" t="str">
        <f t="shared" ca="1" si="29"/>
        <v>sound\\Redkiy_plod.wav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_Вытянут_ли_</v>
      </c>
      <c r="BB90" t="str">
        <f t="shared" si="30"/>
        <v>_Вытянут_ли_XXXXX?</v>
      </c>
      <c r="BC90">
        <f>A90</f>
        <v>1212</v>
      </c>
      <c r="BD90" cm="1">
        <f t="array" aca="1" ref="BD90" ca="1">INDEX($L$90:$L$97,(RANK(AT2,$AT$2:$AT$9)))</f>
        <v>2086</v>
      </c>
      <c r="BE90" cm="1">
        <f t="array" aca="1" ref="BE90" ca="1">INDEX(BD66:BD81,(RANK(AT5,$AT$2:$AT$17)))</f>
        <v>2067</v>
      </c>
      <c r="BF90" cm="1">
        <f t="array" aca="1" ref="BF90" ca="1">INDEX(BD98:BD113,(RANK(AT5,$AT$2:$AT$17)))</f>
        <v>2115</v>
      </c>
      <c r="BG90" cm="1">
        <f t="array" aca="1" ref="BG90" ca="1">INDEX(BD114:BD129,(RANK(AT5,$AT$2:$AT$9)))</f>
        <v>2132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VLOOKUP(B91,audio_list_stym!$A$3:$BP$18,52,FALSE)</f>
        <v>16</v>
      </c>
      <c r="F91" t="str">
        <f>VLOOKUP(E91,metki!$A$2:$B$9,2,FALSE)</f>
        <v>импл_новые_без_названия</v>
      </c>
      <c r="G91" t="str">
        <f t="shared" si="25"/>
        <v>импл_</v>
      </c>
      <c r="H91" t="str">
        <f>VLOOKUP(B91,audio_list_stym!$A$3:$AJ$18,20,FALSE)</f>
        <v>Finger</v>
      </c>
      <c r="I91" t="s">
        <v>689</v>
      </c>
      <c r="J91" t="str">
        <f t="shared" si="26"/>
        <v>Finger_2</v>
      </c>
      <c r="L91">
        <f>VLOOKUP(J91,total_visual_stym!$A$2:$D$129,2,FALSE)</f>
        <v>2082</v>
      </c>
      <c r="M91" t="str">
        <f>VLOOKUP(J91,total_visual_stym!$A$2:$D$129,3,FALSE)</f>
        <v>pics\\Finger_2.jpg</v>
      </c>
      <c r="N91">
        <f>VLOOKUP(J91,total_visual_stym!$A$1:$D$129,4,FALSE)</f>
        <v>210</v>
      </c>
      <c r="P91">
        <f>IF(G91="экспл",0,IF(G91="импл_",VLOOKUP(J91,quest_импл!$A$1:$J$129,7,FALSE),0))</f>
        <v>242</v>
      </c>
      <c r="Q91" t="str">
        <f>IF(G91="экспл",0,IF(G91="импл_",VLOOKUP(J91,quest_импл!$A$1:$J$129,8,FALSE),0))</f>
        <v>sound\\Nadloman_li.wav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2040</v>
      </c>
      <c r="AD91" t="str">
        <f t="shared" ca="1" si="36"/>
        <v>pics\\Limon_8.jpg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37"/>
        <v>pics\\Limon_8.jpg</v>
      </c>
      <c r="AI91" t="s">
        <v>101</v>
      </c>
      <c r="AO91">
        <f t="shared" ca="1" si="32"/>
        <v>0.32037159828983952</v>
      </c>
      <c r="AP91" t="str">
        <f t="shared" ca="1" si="33"/>
        <v>pics\\Limon_8.jpg</v>
      </c>
      <c r="AR91" t="str">
        <f t="shared" si="38"/>
        <v/>
      </c>
      <c r="AS91" t="str">
        <f t="shared" ca="1" si="39"/>
        <v>pics\\Limon_8.jpg</v>
      </c>
      <c r="AT91">
        <f t="shared" ca="1" si="28"/>
        <v>0.83244698100687342</v>
      </c>
      <c r="AU91" t="s">
        <v>697</v>
      </c>
      <c r="AV91" t="str">
        <f t="shared" ca="1" si="29"/>
        <v>sound\\Noviy_plod.wav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_Надломан_ли_</v>
      </c>
      <c r="BB91" t="str">
        <f t="shared" si="30"/>
        <v>_Надломан_ли_XXXXX?</v>
      </c>
      <c r="BD91" cm="1">
        <f t="array" aca="1" ref="BD91" ca="1">INDEX($L$90:$L$97,(RANK(AT3,$AT$2:$AT$9)))</f>
        <v>2085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VLOOKUP(B92,audio_list_stym!$A$3:$BP$18,52,FALSE)</f>
        <v>16</v>
      </c>
      <c r="F92" t="str">
        <f>VLOOKUP(E92,metki!$A$2:$B$9,2,FALSE)</f>
        <v>импл_новые_без_названия</v>
      </c>
      <c r="G92" t="str">
        <f t="shared" si="25"/>
        <v>импл_</v>
      </c>
      <c r="H92" t="str">
        <f>VLOOKUP(B92,audio_list_stym!$A$3:$AJ$18,20,FALSE)</f>
        <v>Finger</v>
      </c>
      <c r="I92" t="s">
        <v>690</v>
      </c>
      <c r="J92" t="str">
        <f t="shared" si="26"/>
        <v>Finger_3</v>
      </c>
      <c r="L92">
        <f>VLOOKUP(J92,total_visual_stym!$A$2:$D$129,2,FALSE)</f>
        <v>2083</v>
      </c>
      <c r="M92" t="str">
        <f>VLOOKUP(J92,total_visual_stym!$A$2:$D$129,3,FALSE)</f>
        <v>pics\\Finger_3.jpg</v>
      </c>
      <c r="N92">
        <f>VLOOKUP(J92,total_visual_stym!$A$1:$D$129,4,FALSE)</f>
        <v>210</v>
      </c>
      <c r="P92">
        <f>IF(G92="экспл",0,IF(G92="импл_",VLOOKUP(J92,quest_импл!$A$1:$J$129,7,FALSE),0))</f>
        <v>243</v>
      </c>
      <c r="Q92" t="str">
        <f>IF(G92="экспл",0,IF(G92="импл_",VLOOKUP(J92,quest_импл!$A$1:$J$129,8,FALSE),0))</f>
        <v>sound\\Volnistiy_li.wav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2061</v>
      </c>
      <c r="AD92" t="str">
        <f t="shared" ca="1" si="36"/>
        <v>pics\\Tomat_5.jpg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37"/>
        <v>pics\\Tomat_5.jpg</v>
      </c>
      <c r="AI92" t="s">
        <v>102</v>
      </c>
      <c r="AO92">
        <f t="shared" ca="1" si="32"/>
        <v>4.1824227681512838E-2</v>
      </c>
      <c r="AP92" t="str">
        <f t="shared" ca="1" si="33"/>
        <v>pics\\Tomat_5.jpg</v>
      </c>
      <c r="AR92" t="str">
        <f t="shared" si="38"/>
        <v/>
      </c>
      <c r="AS92" t="str">
        <f t="shared" ca="1" si="39"/>
        <v>pics\\Tomat_5.jpg</v>
      </c>
      <c r="AT92">
        <f t="shared" ca="1" si="28"/>
        <v>0.79938199785181885</v>
      </c>
      <c r="AU92" t="s">
        <v>697</v>
      </c>
      <c r="AV92" t="str">
        <f t="shared" ca="1" si="29"/>
        <v>sound\\Noviy_plod.wav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_Волнистый_ли_</v>
      </c>
      <c r="BB92" t="str">
        <f t="shared" si="30"/>
        <v>_Волнистый_ли_XXXXX?</v>
      </c>
      <c r="BD92" cm="1">
        <f t="array" aca="1" ref="BD92" ca="1">INDEX($L$90:$L$97,(RANK(AT4,$AT$2:$AT$9)))</f>
        <v>2083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VLOOKUP(B93,audio_list_stym!$A$3:$BP$18,52,FALSE)</f>
        <v>16</v>
      </c>
      <c r="F93" t="str">
        <f>VLOOKUP(E93,metki!$A$2:$B$9,2,FALSE)</f>
        <v>импл_новые_без_названия</v>
      </c>
      <c r="G93" t="str">
        <f t="shared" si="25"/>
        <v>импл_</v>
      </c>
      <c r="H93" t="str">
        <f>VLOOKUP(B93,audio_list_stym!$A$3:$AJ$18,20,FALSE)</f>
        <v>Finger</v>
      </c>
      <c r="I93" t="s">
        <v>691</v>
      </c>
      <c r="J93" t="str">
        <f t="shared" si="26"/>
        <v>Finger_4</v>
      </c>
      <c r="L93">
        <f>VLOOKUP(J93,total_visual_stym!$A$2:$D$129,2,FALSE)</f>
        <v>2084</v>
      </c>
      <c r="M93" t="str">
        <f>VLOOKUP(J93,total_visual_stym!$A$2:$D$129,3,FALSE)</f>
        <v>pics\\Finger_4.jpg</v>
      </c>
      <c r="N93">
        <f>VLOOKUP(J93,total_visual_stym!$A$1:$D$129,4,FALSE)</f>
        <v>210</v>
      </c>
      <c r="P93">
        <f>IF(G93="экспл",0,IF(G93="импл_",VLOOKUP(J93,quest_импл!$A$1:$J$129,7,FALSE),0))</f>
        <v>244</v>
      </c>
      <c r="Q93" t="str">
        <f>IF(G93="экспл",0,IF(G93="импл_",VLOOKUP(J93,quest_импл!$A$1:$J$129,8,FALSE),0))</f>
        <v>sound\\Buriy_li.wav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2059</v>
      </c>
      <c r="AD93" t="str">
        <f t="shared" ca="1" si="36"/>
        <v>pics\\Tomat_3.jpg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37"/>
        <v>pics\\Tomat_3.jpg</v>
      </c>
      <c r="AI93" t="s">
        <v>103</v>
      </c>
      <c r="AO93">
        <f t="shared" ca="1" si="32"/>
        <v>0.1177462044359292</v>
      </c>
      <c r="AP93" t="str">
        <f t="shared" ca="1" si="33"/>
        <v>pics\\Tomat_3.jpg</v>
      </c>
      <c r="AR93" t="str">
        <f t="shared" si="38"/>
        <v/>
      </c>
      <c r="AS93" t="str">
        <f t="shared" ca="1" si="39"/>
        <v>pics\\Tomat_3.jpg</v>
      </c>
      <c r="AT93">
        <f t="shared" ca="1" si="28"/>
        <v>0.17333685821696521</v>
      </c>
      <c r="AU93" t="s">
        <v>697</v>
      </c>
      <c r="AV93" t="str">
        <f t="shared" ca="1" si="29"/>
        <v>sound\\Redkiy_plod.wav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_Бурый_ли_</v>
      </c>
      <c r="BB93" t="str">
        <f t="shared" si="30"/>
        <v>_Бурый_ли_XXXXX?</v>
      </c>
      <c r="BD93" cm="1">
        <f t="array" aca="1" ref="BD93" ca="1">INDEX($L$90:$L$97,(RANK(AT5,$AT$2:$AT$9)))</f>
        <v>2084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VLOOKUP(B94,audio_list_stym!$A$3:$BP$18,52,FALSE)</f>
        <v>16</v>
      </c>
      <c r="F94" t="str">
        <f>VLOOKUP(E94,metki!$A$2:$B$9,2,FALSE)</f>
        <v>импл_новые_без_названия</v>
      </c>
      <c r="G94" t="str">
        <f t="shared" si="25"/>
        <v>импл_</v>
      </c>
      <c r="H94" t="str">
        <f>VLOOKUP(B94,audio_list_stym!$A$3:$AJ$18,20,FALSE)</f>
        <v>Finger</v>
      </c>
      <c r="I94" t="s">
        <v>692</v>
      </c>
      <c r="J94" t="str">
        <f t="shared" si="26"/>
        <v>Finger_5</v>
      </c>
      <c r="L94">
        <f>VLOOKUP(J94,total_visual_stym!$A$2:$D$129,2,FALSE)</f>
        <v>2085</v>
      </c>
      <c r="M94" t="str">
        <f>VLOOKUP(J94,total_visual_stym!$A$2:$D$129,3,FALSE)</f>
        <v>pics\\Finger_5.jpg</v>
      </c>
      <c r="N94">
        <f>VLOOKUP(J94,total_visual_stym!$A$1:$D$129,4,FALSE)</f>
        <v>210</v>
      </c>
      <c r="P94">
        <f>IF(G94="экспл",0,IF(G94="импл_",VLOOKUP(J94,quest_импл!$A$1:$J$129,7,FALSE),0))</f>
        <v>245</v>
      </c>
      <c r="Q94" t="str">
        <f>IF(G94="экспл",0,IF(G94="импл_",VLOOKUP(J94,quest_импл!$A$1:$J$129,8,FALSE),0))</f>
        <v>sound\\Vizhatiy_li.wav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2023</v>
      </c>
      <c r="AD94" t="str">
        <f t="shared" ca="1" si="36"/>
        <v>pics\\Goroh_7.jpg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37"/>
        <v>pics\\Goroh_7.jpg</v>
      </c>
      <c r="AI94" t="s">
        <v>104</v>
      </c>
      <c r="AO94">
        <f t="shared" ca="1" si="32"/>
        <v>0.64697747313260268</v>
      </c>
      <c r="AP94" t="str">
        <f t="shared" ca="1" si="33"/>
        <v>pics\\Goroh_7.jpg</v>
      </c>
      <c r="AR94" t="str">
        <f t="shared" si="38"/>
        <v/>
      </c>
      <c r="AS94" t="str">
        <f t="shared" ca="1" si="39"/>
        <v>pics\\Goroh_7.jpg</v>
      </c>
      <c r="AT94">
        <f t="shared" ca="1" si="28"/>
        <v>0.16184811793689102</v>
      </c>
      <c r="AU94" t="s">
        <v>697</v>
      </c>
      <c r="AV94" t="str">
        <f t="shared" ca="1" si="29"/>
        <v>sound\\Redkiy_plod.wav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_Выжатый_ли_</v>
      </c>
      <c r="BB94" t="str">
        <f t="shared" si="30"/>
        <v>_Выжатый_ли_XXXXX?</v>
      </c>
      <c r="BD94" cm="1">
        <f t="array" aca="1" ref="BD94" ca="1">INDEX($L$90:$L$97,(RANK(AT6,$AT$2:$AT$9)))</f>
        <v>2082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VLOOKUP(B95,audio_list_stym!$A$3:$BP$18,52,FALSE)</f>
        <v>16</v>
      </c>
      <c r="F95" t="str">
        <f>VLOOKUP(E95,metki!$A$2:$B$9,2,FALSE)</f>
        <v>импл_новые_без_названия</v>
      </c>
      <c r="G95" t="str">
        <f t="shared" si="25"/>
        <v>импл_</v>
      </c>
      <c r="H95" t="str">
        <f>VLOOKUP(B95,audio_list_stym!$A$3:$AJ$18,20,FALSE)</f>
        <v>Finger</v>
      </c>
      <c r="I95" t="s">
        <v>693</v>
      </c>
      <c r="J95" t="str">
        <f t="shared" si="26"/>
        <v>Finger_6</v>
      </c>
      <c r="L95">
        <f>VLOOKUP(J95,total_visual_stym!$A$2:$D$129,2,FALSE)</f>
        <v>2086</v>
      </c>
      <c r="M95" t="str">
        <f>VLOOKUP(J95,total_visual_stym!$A$2:$D$129,3,FALSE)</f>
        <v>pics\\Finger_6.jpg</v>
      </c>
      <c r="N95">
        <f>VLOOKUP(J95,total_visual_stym!$A$1:$D$129,4,FALSE)</f>
        <v>210</v>
      </c>
      <c r="P95">
        <f>IF(G95="экспл",0,IF(G95="импл_",VLOOKUP(J95,quest_импл!$A$1:$J$129,7,FALSE),0))</f>
        <v>246</v>
      </c>
      <c r="Q95" t="str">
        <f>IF(G95="экспл",0,IF(G95="импл_",VLOOKUP(J95,quest_импл!$A$1:$J$129,8,FALSE),0))</f>
        <v>sound\\Obemniy_li.wav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да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2046</v>
      </c>
      <c r="AD95" t="str">
        <f t="shared" ca="1" si="36"/>
        <v>pics\\Peper_6.jpg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37"/>
        <v>pics\\Peper_6.jpg</v>
      </c>
      <c r="AI95" t="s">
        <v>105</v>
      </c>
      <c r="AO95">
        <f t="shared" ca="1" si="32"/>
        <v>0.29444330126090656</v>
      </c>
      <c r="AP95" t="str">
        <f t="shared" ca="1" si="33"/>
        <v>pics\\Peper_6.jpg</v>
      </c>
      <c r="AR95" t="str">
        <f t="shared" si="38"/>
        <v/>
      </c>
      <c r="AS95" t="str">
        <f t="shared" ca="1" si="39"/>
        <v>pics\\Peper_6.jpg</v>
      </c>
      <c r="AT95">
        <f t="shared" ca="1" si="28"/>
        <v>0.58297662081124346</v>
      </c>
      <c r="AU95" t="s">
        <v>697</v>
      </c>
      <c r="AV95" t="str">
        <f t="shared" ca="1" si="29"/>
        <v>sound\\Noviy_plod.wav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_Объемный_ли_</v>
      </c>
      <c r="BB95" t="str">
        <f t="shared" si="30"/>
        <v>_Объемный_ли_XXXXX?</v>
      </c>
      <c r="BD95" cm="1">
        <f t="array" aca="1" ref="BD95" ca="1">INDEX($L$90:$L$97,(RANK(AT7,$AT$2:$AT$9)))</f>
        <v>2087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VLOOKUP(B96,audio_list_stym!$A$3:$BP$18,52,FALSE)</f>
        <v>16</v>
      </c>
      <c r="F96" t="str">
        <f>VLOOKUP(E96,metki!$A$2:$B$9,2,FALSE)</f>
        <v>импл_новые_без_названия</v>
      </c>
      <c r="G96" t="str">
        <f t="shared" si="25"/>
        <v>импл_</v>
      </c>
      <c r="H96" t="str">
        <f>VLOOKUP(B96,audio_list_stym!$A$3:$AJ$18,20,FALSE)</f>
        <v>Finger</v>
      </c>
      <c r="I96" t="s">
        <v>694</v>
      </c>
      <c r="J96" t="str">
        <f t="shared" si="26"/>
        <v>Finger_7</v>
      </c>
      <c r="L96">
        <f>VLOOKUP(J96,total_visual_stym!$A$2:$D$129,2,FALSE)</f>
        <v>2087</v>
      </c>
      <c r="M96" t="str">
        <f>VLOOKUP(J96,total_visual_stym!$A$2:$D$129,3,FALSE)</f>
        <v>pics\\Finger_7.jpg</v>
      </c>
      <c r="N96">
        <f>VLOOKUP(J96,total_visual_stym!$A$1:$D$129,4,FALSE)</f>
        <v>210</v>
      </c>
      <c r="P96">
        <f>IF(G96="экспл",0,IF(G96="импл_",VLOOKUP(J96,quest_импл!$A$1:$J$129,7,FALSE),0))</f>
        <v>247</v>
      </c>
      <c r="Q96" t="str">
        <f>IF(G96="экспл",0,IF(G96="импл_",VLOOKUP(J96,quest_импл!$A$1:$J$129,8,FALSE),0))</f>
        <v>sound\\Pustoy_li.wav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2042</v>
      </c>
      <c r="AD96" t="str">
        <f t="shared" ca="1" si="36"/>
        <v>pics\\Peper_2.jpg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37"/>
        <v>pics\\Peper_2.jpg</v>
      </c>
      <c r="AI96" t="s">
        <v>106</v>
      </c>
      <c r="AO96">
        <f t="shared" ca="1" si="32"/>
        <v>0.30317177669774786</v>
      </c>
      <c r="AP96" t="str">
        <f t="shared" ca="1" si="33"/>
        <v>pics\\Peper_2.jpg</v>
      </c>
      <c r="AR96" t="str">
        <f t="shared" si="38"/>
        <v/>
      </c>
      <c r="AS96" t="str">
        <f t="shared" ca="1" si="39"/>
        <v>pics\\Peper_2.jpg</v>
      </c>
      <c r="AT96">
        <f t="shared" ca="1" si="28"/>
        <v>8.7797872124408372E-2</v>
      </c>
      <c r="AU96" t="s">
        <v>697</v>
      </c>
      <c r="AV96" t="str">
        <f t="shared" ca="1" si="29"/>
        <v>sound\\Redkiy_plod.wav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_Пустой_ли_</v>
      </c>
      <c r="BB96" t="str">
        <f t="shared" si="30"/>
        <v>_Пустой_ли_XXXXX?</v>
      </c>
      <c r="BD96" cm="1">
        <f t="array" aca="1" ref="BD96" ca="1">INDEX($L$90:$L$97,(RANK(AT8,$AT$2:$AT$9)))</f>
        <v>2081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VLOOKUP(B97,audio_list_stym!$A$3:$BP$18,52,FALSE)</f>
        <v>16</v>
      </c>
      <c r="F97" t="str">
        <f>VLOOKUP(E97,metki!$A$2:$B$9,2,FALSE)</f>
        <v>импл_новые_без_названия</v>
      </c>
      <c r="G97" t="str">
        <f t="shared" si="25"/>
        <v>импл_</v>
      </c>
      <c r="H97" t="str">
        <f>VLOOKUP(B97,audio_list_stym!$A$3:$AJ$18,20,FALSE)</f>
        <v>Finger</v>
      </c>
      <c r="I97" t="s">
        <v>695</v>
      </c>
      <c r="J97" t="str">
        <f t="shared" si="26"/>
        <v>Finger_8</v>
      </c>
      <c r="L97">
        <f>VLOOKUP(J97,total_visual_stym!$A$2:$D$129,2,FALSE)</f>
        <v>2088</v>
      </c>
      <c r="M97" t="str">
        <f>VLOOKUP(J97,total_visual_stym!$A$2:$D$129,3,FALSE)</f>
        <v>pics\\Finger_8.jpg</v>
      </c>
      <c r="N97">
        <f>VLOOKUP(J97,total_visual_stym!$A$1:$D$129,4,FALSE)</f>
        <v>210</v>
      </c>
      <c r="P97">
        <f>IF(G97="экспл",0,IF(G97="импл_",VLOOKUP(J97,quest_импл!$A$1:$J$129,7,FALSE),0))</f>
        <v>248</v>
      </c>
      <c r="Q97" t="str">
        <f>IF(G97="экспл",0,IF(G97="импл_",VLOOKUP(J97,quest_импл!$A$1:$J$129,8,FALSE),0))</f>
        <v>sound\\Beliy_li.wav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2025</v>
      </c>
      <c r="AD97" t="str">
        <f t="shared" ca="1" si="36"/>
        <v>pics\\Kokos_1.jpg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37"/>
        <v>pics\\Kokos_1.jpg</v>
      </c>
      <c r="AI97" t="s">
        <v>107</v>
      </c>
      <c r="AO97">
        <f t="shared" ca="1" si="32"/>
        <v>0.61922534731971901</v>
      </c>
      <c r="AP97" t="str">
        <f t="shared" ca="1" si="33"/>
        <v>pics\\Kokos_1.jpg</v>
      </c>
      <c r="AR97" t="str">
        <f t="shared" si="38"/>
        <v/>
      </c>
      <c r="AS97" t="str">
        <f t="shared" ca="1" si="39"/>
        <v>pics\\Kokos_1.jpg</v>
      </c>
      <c r="AT97">
        <f t="shared" ca="1" si="28"/>
        <v>0.29064617731647524</v>
      </c>
      <c r="AU97" t="s">
        <v>697</v>
      </c>
      <c r="AV97" t="str">
        <f t="shared" ca="1" si="29"/>
        <v>sound\\Redkiy_plod.wav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_Белый_ли_</v>
      </c>
      <c r="BB97" t="str">
        <f t="shared" si="30"/>
        <v>_Белый_ли_XXXXX?</v>
      </c>
      <c r="BD97" cm="1">
        <f t="array" aca="1" ref="BD97" ca="1">INDEX($L$90:$L$97,(RANK(AT9,$AT$2:$AT$9)))</f>
        <v>2088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VLOOKUP(B98,audio_list_stym!$A$3:$BP$18,52,FALSE)</f>
        <v>17</v>
      </c>
      <c r="F98" t="str">
        <f>VLOOKUP(E98,metki!$A$2:$B$9,2,FALSE)</f>
        <v>экспл_новые_без_названия</v>
      </c>
      <c r="G98" t="str">
        <f t="shared" si="25"/>
        <v>экспл</v>
      </c>
      <c r="H98" t="str">
        <f>VLOOKUP(B98,audio_list_stym!$A$3:$AJ$18,20,FALSE)</f>
        <v>Gac</v>
      </c>
      <c r="I98" t="s">
        <v>688</v>
      </c>
      <c r="J98" t="str">
        <f t="shared" si="26"/>
        <v>Gac_1</v>
      </c>
      <c r="L98">
        <f>VLOOKUP(J98,total_visual_stym!$A$2:$D$129,2,FALSE)</f>
        <v>2089</v>
      </c>
      <c r="M98" t="str">
        <f>VLOOKUP(J98,total_visual_stym!$A$2:$D$129,3,FALSE)</f>
        <v>pics\\Gac_1.jpg</v>
      </c>
      <c r="N98">
        <f>VLOOKUP(J98,total_visual_stym!$A$1:$D$129,4,FALSE)</f>
        <v>211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121</v>
      </c>
      <c r="Z98" t="str">
        <f>IF(G98="экспл",VLOOKUP(J98,quest_экспл!$A$1:$N$129,12,FALSE),IF(G98="импл_",0,0))</f>
        <v>sound\\Ispachkan_li_on.wav</v>
      </c>
      <c r="AA98" t="str">
        <f>IF(G98="экспл",VLOOKUP(J98,quest_экспл!$A$1:$N$129,14,FALSE),IF(G98="импл_",0,0))</f>
        <v>нет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2204</v>
      </c>
      <c r="AD98" t="str">
        <f t="shared" ca="1" si="36"/>
        <v>pics\\dis52.jpg</v>
      </c>
      <c r="AE98" s="22" t="str">
        <f t="array" aca="1" ref="AE98" ca="1">IF(G98="экспл",INDEX(total_visual_stym!$C$146:$C$209,(RANK(total_visual_stym!E178,total_visual_stym!$E$146:$E$209))),0)</f>
        <v>pics\\dis52.jpg</v>
      </c>
      <c r="AF98" s="22" t="str">
        <f t="shared" si="37"/>
        <v/>
      </c>
      <c r="AI98" t="s">
        <v>108</v>
      </c>
      <c r="AO98">
        <f t="shared" ca="1" si="32"/>
        <v>0.24027381257244218</v>
      </c>
      <c r="AP98" t="str">
        <f t="shared" ca="1" si="33"/>
        <v>pics\\Redis_3.jpg</v>
      </c>
      <c r="AR98" t="str">
        <f>IF(AH98="sound\\Ogorod",AP26,"")</f>
        <v/>
      </c>
      <c r="AS98" t="str">
        <f t="shared" si="39"/>
        <v/>
      </c>
      <c r="AT98">
        <f t="shared" ca="1" si="28"/>
        <v>0.72877503330375604</v>
      </c>
      <c r="AU98" t="s">
        <v>697</v>
      </c>
      <c r="AV98" t="str">
        <f t="shared" ca="1" si="29"/>
        <v>sound\\Noviy_plod.wav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_Испачкан_ли_он?</v>
      </c>
      <c r="BA98" t="e">
        <f>VLOOKUP(Q98,audio_list_stym!$B$2:$BQ$299,68,FALSE)</f>
        <v>#N/A</v>
      </c>
      <c r="BB98" t="str">
        <f t="shared" si="30"/>
        <v>На_экране_XXXXX._Испачкан_ли_он?</v>
      </c>
      <c r="BC98">
        <f>A98</f>
        <v>1213</v>
      </c>
      <c r="BD98" cm="1">
        <f t="array" aca="1" ref="BD98" ca="1">INDEX($L$98:$L$105,(RANK(AT2,$AT$2:$AT$9)))</f>
        <v>2094</v>
      </c>
      <c r="BE98" cm="1">
        <f t="array" aca="1" ref="BE98" ca="1">INDEX(BD66:BD81,(RANK(AT6,$AT$2:$AT$9)))</f>
        <v>2150</v>
      </c>
      <c r="BF98" cm="1">
        <f t="array" aca="1" ref="BF98" ca="1">INDEX(BD82:BD97,(RANK(AT6,$AT$2:$AT$9)))</f>
        <v>2077</v>
      </c>
      <c r="BG98" cm="1">
        <f t="array" aca="1" ref="BG98" ca="1">INDEX(BD106:BD129,(RANK(AT6,$AT$2:$AT$17)))</f>
        <v>2114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VLOOKUP(B99,audio_list_stym!$A$3:$BP$18,52,FALSE)</f>
        <v>17</v>
      </c>
      <c r="F99" t="str">
        <f>VLOOKUP(E99,metki!$A$2:$B$9,2,FALSE)</f>
        <v>экспл_новые_без_названия</v>
      </c>
      <c r="G99" t="str">
        <f t="shared" si="25"/>
        <v>экспл</v>
      </c>
      <c r="H99" t="str">
        <f>VLOOKUP(B99,audio_list_stym!$A$3:$AJ$18,20,FALSE)</f>
        <v>Gac</v>
      </c>
      <c r="I99" t="s">
        <v>689</v>
      </c>
      <c r="J99" t="str">
        <f t="shared" si="26"/>
        <v>Gac_2</v>
      </c>
      <c r="L99">
        <f>VLOOKUP(J99,total_visual_stym!$A$2:$D$129,2,FALSE)</f>
        <v>2090</v>
      </c>
      <c r="M99" t="str">
        <f>VLOOKUP(J99,total_visual_stym!$A$2:$D$129,3,FALSE)</f>
        <v>pics\\Gac_2.jpg</v>
      </c>
      <c r="N99">
        <f>VLOOKUP(J99,total_visual_stym!$A$1:$D$129,4,FALSE)</f>
        <v>211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122</v>
      </c>
      <c r="Z99" t="str">
        <f>IF(G99="экспл",VLOOKUP(J99,quest_экспл!$A$1:$N$129,12,FALSE),IF(G99="импл_",0,0))</f>
        <v>sound\\On_farshirovanniy.wav</v>
      </c>
      <c r="AA99" t="str">
        <f>IF(G99="экспл",VLOOKUP(J99,quest_экспл!$A$1:$N$129,14,FALSE),IF(G99="импл_",0,0))</f>
        <v>нет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2182</v>
      </c>
      <c r="AD99" t="str">
        <f t="shared" ca="1" si="36"/>
        <v>pics\\dis30.jpg</v>
      </c>
      <c r="AE99" s="22" t="str">
        <f t="array" aca="1" ref="AE99" ca="1">IF(G99="экспл",INDEX(total_visual_stym!$C$146:$C$209,(RANK(total_visual_stym!E179,total_visual_stym!$E$146:$E$209))),0)</f>
        <v>pics\\dis30.jpg</v>
      </c>
      <c r="AF99" s="22" t="str">
        <f t="shared" si="37"/>
        <v/>
      </c>
      <c r="AI99" t="s">
        <v>109</v>
      </c>
      <c r="AO99">
        <f t="shared" ca="1" si="32"/>
        <v>0.59435876248990249</v>
      </c>
      <c r="AP99" t="str">
        <f t="shared" ca="1" si="33"/>
        <v>pics\\Kokos_3.jpg</v>
      </c>
      <c r="AR99" t="str">
        <f t="shared" ref="AR99:AR120" si="40">IF(AH99="sound\\Ogorod",AP27,"")</f>
        <v/>
      </c>
      <c r="AS99" t="str">
        <f t="shared" si="39"/>
        <v/>
      </c>
      <c r="AT99">
        <f t="shared" ca="1" si="28"/>
        <v>0.99271822619392658</v>
      </c>
      <c r="AU99" t="s">
        <v>697</v>
      </c>
      <c r="AV99" t="str">
        <f t="shared" ca="1" si="29"/>
        <v>sound\\Noviy_plod.wav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_Он_фаршированный?</v>
      </c>
      <c r="BA99" t="e">
        <f>VLOOKUP(Q99,audio_list_stym!$B$2:$BQ$299,68,FALSE)</f>
        <v>#N/A</v>
      </c>
      <c r="BB99" t="str">
        <f t="shared" si="30"/>
        <v>Посмотрите,_вот_XXXXX._Он_фаршированный?</v>
      </c>
      <c r="BD99" cm="1">
        <f t="array" aca="1" ref="BD99" ca="1">INDEX($L$98:$L$105,(RANK(AT3,$AT$2:$AT$9)))</f>
        <v>2093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VLOOKUP(B100,audio_list_stym!$A$3:$BP$18,52,FALSE)</f>
        <v>17</v>
      </c>
      <c r="F100" t="str">
        <f>VLOOKUP(E100,metki!$A$2:$B$9,2,FALSE)</f>
        <v>экспл_новые_без_названия</v>
      </c>
      <c r="G100" t="str">
        <f t="shared" si="25"/>
        <v>экспл</v>
      </c>
      <c r="H100" t="str">
        <f>VLOOKUP(B100,audio_list_stym!$A$3:$AJ$18,20,FALSE)</f>
        <v>Gac</v>
      </c>
      <c r="I100" t="s">
        <v>690</v>
      </c>
      <c r="J100" t="str">
        <f t="shared" si="26"/>
        <v>Gac_3</v>
      </c>
      <c r="L100">
        <f>VLOOKUP(J100,total_visual_stym!$A$2:$D$129,2,FALSE)</f>
        <v>2091</v>
      </c>
      <c r="M100" t="str">
        <f>VLOOKUP(J100,total_visual_stym!$A$2:$D$129,3,FALSE)</f>
        <v>pics\\Gac_3.jpg</v>
      </c>
      <c r="N100">
        <f>VLOOKUP(J100,total_visual_stym!$A$1:$D$129,4,FALSE)</f>
        <v>211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123</v>
      </c>
      <c r="Z100" t="str">
        <f>IF(G100="экспл",VLOOKUP(J100,quest_экспл!$A$1:$N$129,12,FALSE),IF(G100="импл_",0,0))</f>
        <v>sound\\On_razrezanniy.wav</v>
      </c>
      <c r="AA100" t="str">
        <f>IF(G100="экспл",VLOOKUP(J100,quest_экспл!$A$1:$N$129,14,FALSE),IF(G100="импл_",0,0))</f>
        <v>да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2174</v>
      </c>
      <c r="AD100" t="str">
        <f t="shared" ca="1" si="36"/>
        <v>pics\\dis7.jpg</v>
      </c>
      <c r="AE100" s="22" t="str">
        <f t="array" aca="1" ref="AE100" ca="1">IF(G100="экспл",INDEX(total_visual_stym!$C$146:$C$209,(RANK(total_visual_stym!E180,total_visual_stym!$E$146:$E$209))),0)</f>
        <v>pics\\dis7.jpg</v>
      </c>
      <c r="AF100" s="22" t="str">
        <f t="shared" si="37"/>
        <v/>
      </c>
      <c r="AI100" t="s">
        <v>110</v>
      </c>
      <c r="AO100">
        <f t="shared" ca="1" si="32"/>
        <v>0.5418817020237936</v>
      </c>
      <c r="AP100" t="str">
        <f t="shared" ca="1" si="33"/>
        <v>pics\\Kokos_5.jpg</v>
      </c>
      <c r="AR100" t="str">
        <f t="shared" si="40"/>
        <v/>
      </c>
      <c r="AS100" t="str">
        <f t="shared" si="39"/>
        <v/>
      </c>
      <c r="AT100">
        <f t="shared" ca="1" si="28"/>
        <v>0.83036031442014258</v>
      </c>
      <c r="AU100" t="s">
        <v>697</v>
      </c>
      <c r="AV100" t="str">
        <f t="shared" ca="1" si="29"/>
        <v>sound\\Noviy_plod.wav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_Он_разрезанный?</v>
      </c>
      <c r="BA100" t="e">
        <f>VLOOKUP(Q100,audio_list_stym!$B$2:$BQ$299,68,FALSE)</f>
        <v>#N/A</v>
      </c>
      <c r="BB100" t="str">
        <f t="shared" si="30"/>
        <v>Вот_XXXXX._Он_разрезанный?</v>
      </c>
      <c r="BD100" cm="1">
        <f t="array" aca="1" ref="BD100" ca="1">INDEX($L$98:$L$105,(RANK(AT4,$AT$2:$AT$9)))</f>
        <v>2091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VLOOKUP(B101,audio_list_stym!$A$3:$BP$18,52,FALSE)</f>
        <v>17</v>
      </c>
      <c r="F101" t="str">
        <f>VLOOKUP(E101,metki!$A$2:$B$9,2,FALSE)</f>
        <v>экспл_новые_без_названия</v>
      </c>
      <c r="G101" t="str">
        <f t="shared" si="25"/>
        <v>экспл</v>
      </c>
      <c r="H101" t="str">
        <f>VLOOKUP(B101,audio_list_stym!$A$3:$AJ$18,20,FALSE)</f>
        <v>Gac</v>
      </c>
      <c r="I101" t="s">
        <v>691</v>
      </c>
      <c r="J101" t="str">
        <f t="shared" si="26"/>
        <v>Gac_4</v>
      </c>
      <c r="L101">
        <f>VLOOKUP(J101,total_visual_stym!$A$2:$D$129,2,FALSE)</f>
        <v>2092</v>
      </c>
      <c r="M101" t="str">
        <f>VLOOKUP(J101,total_visual_stym!$A$2:$D$129,3,FALSE)</f>
        <v>pics\\Gac_4.jpg</v>
      </c>
      <c r="N101">
        <f>VLOOKUP(J101,total_visual_stym!$A$1:$D$129,4,FALSE)</f>
        <v>211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124</v>
      </c>
      <c r="Z101" t="str">
        <f>IF(G101="экспл",VLOOKUP(J101,quest_экспл!$A$1:$N$129,12,FALSE),IF(G101="импл_",0,0))</f>
        <v>sound\\On_s_lepestkami.wav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2211</v>
      </c>
      <c r="AD101" t="str">
        <f t="shared" ca="1" si="36"/>
        <v>pics\\dis60.jpg</v>
      </c>
      <c r="AE101" s="22" t="str">
        <f t="array" aca="1" ref="AE101" ca="1">IF(G101="экспл",INDEX(total_visual_stym!$C$146:$C$209,(RANK(total_visual_stym!E181,total_visual_stym!$E$146:$E$209))),0)</f>
        <v>pics\\dis60.jpg</v>
      </c>
      <c r="AF101" s="22" t="str">
        <f t="shared" si="37"/>
        <v/>
      </c>
      <c r="AI101" t="s">
        <v>111</v>
      </c>
      <c r="AO101">
        <f t="shared" ca="1" si="32"/>
        <v>0.30014339531159495</v>
      </c>
      <c r="AP101" t="str">
        <f t="shared" ca="1" si="33"/>
        <v>pics\\Peper_3.jpg</v>
      </c>
      <c r="AR101" t="str">
        <f t="shared" si="40"/>
        <v/>
      </c>
      <c r="AS101" t="str">
        <f t="shared" si="39"/>
        <v/>
      </c>
      <c r="AT101">
        <f t="shared" ca="1" si="28"/>
        <v>0.70002691541081719</v>
      </c>
      <c r="AU101" t="s">
        <v>697</v>
      </c>
      <c r="AV101" t="str">
        <f t="shared" ca="1" si="29"/>
        <v>sound\\Noviy_plod.wav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_Он_с_лепестками?</v>
      </c>
      <c r="BA101" t="e">
        <f>VLOOKUP(Q101,audio_list_stym!$B$2:$BQ$299,68,FALSE)</f>
        <v>#N/A</v>
      </c>
      <c r="BB101" t="str">
        <f t="shared" si="30"/>
        <v>Это_XXXXX._Он_с_лепестками?</v>
      </c>
      <c r="BD101" cm="1">
        <f t="array" aca="1" ref="BD101" ca="1">INDEX($L$98:$L$105,(RANK(AT5,$AT$2:$AT$9)))</f>
        <v>2092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VLOOKUP(B102,audio_list_stym!$A$3:$BP$18,52,FALSE)</f>
        <v>17</v>
      </c>
      <c r="F102" t="str">
        <f>VLOOKUP(E102,metki!$A$2:$B$9,2,FALSE)</f>
        <v>экспл_новые_без_названия</v>
      </c>
      <c r="G102" t="str">
        <f t="shared" si="25"/>
        <v>экспл</v>
      </c>
      <c r="H102" t="str">
        <f>VLOOKUP(B102,audio_list_stym!$A$3:$AJ$18,20,FALSE)</f>
        <v>Gac</v>
      </c>
      <c r="I102" t="s">
        <v>692</v>
      </c>
      <c r="J102" t="str">
        <f t="shared" si="26"/>
        <v>Gac_5</v>
      </c>
      <c r="L102">
        <f>VLOOKUP(J102,total_visual_stym!$A$2:$D$129,2,FALSE)</f>
        <v>2093</v>
      </c>
      <c r="M102" t="str">
        <f>VLOOKUP(J102,total_visual_stym!$A$2:$D$129,3,FALSE)</f>
        <v>pics\\Gac_5.jpg</v>
      </c>
      <c r="N102">
        <f>VLOOKUP(J102,total_visual_stym!$A$1:$D$129,4,FALSE)</f>
        <v>211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125</v>
      </c>
      <c r="Z102" t="str">
        <f>IF(G102="экспл",VLOOKUP(J102,quest_экспл!$A$1:$N$129,12,FALSE),IF(G102="импл_",0,0))</f>
        <v>sound\\Kolyuchiy_li_on.wav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2188</v>
      </c>
      <c r="AD102" t="str">
        <f t="shared" ca="1" si="36"/>
        <v>pics\\dis3.jpg</v>
      </c>
      <c r="AE102" s="22" t="str">
        <f t="array" aca="1" ref="AE102" ca="1">IF(G102="экспл",INDEX(total_visual_stym!$C$146:$C$209,(RANK(total_visual_stym!E182,total_visual_stym!$E$146:$E$209))),0)</f>
        <v>pics\\dis3.jpg</v>
      </c>
      <c r="AF102" s="22" t="str">
        <f t="shared" si="37"/>
        <v/>
      </c>
      <c r="AI102" t="s">
        <v>112</v>
      </c>
      <c r="AO102">
        <f t="shared" ca="1" si="32"/>
        <v>0.25131512427362068</v>
      </c>
      <c r="AP102" t="str">
        <f t="shared" ca="1" si="33"/>
        <v>pics\\Redis_2.jpg</v>
      </c>
      <c r="AR102" t="str">
        <f t="shared" si="40"/>
        <v/>
      </c>
      <c r="AS102" t="str">
        <f t="shared" si="39"/>
        <v/>
      </c>
      <c r="AT102">
        <f t="shared" ca="1" si="28"/>
        <v>0.35121999469537968</v>
      </c>
      <c r="AU102" t="s">
        <v>697</v>
      </c>
      <c r="AV102" t="str">
        <f t="shared" ca="1" si="29"/>
        <v>sound\\Redkiy_plod.wav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_Колючий_ли_он?</v>
      </c>
      <c r="BA102" t="e">
        <f>VLOOKUP(Q102,audio_list_stym!$B$2:$BQ$299,68,FALSE)</f>
        <v>#N/A</v>
      </c>
      <c r="BB102" t="str">
        <f t="shared" si="30"/>
        <v>На_картинке_XXXXX._Колючий_ли_он?</v>
      </c>
      <c r="BD102" cm="1">
        <f t="array" aca="1" ref="BD102" ca="1">INDEX($L$98:$L$105,(RANK(AT6,$AT$2:$AT$9)))</f>
        <v>2090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VLOOKUP(B103,audio_list_stym!$A$3:$BP$18,52,FALSE)</f>
        <v>17</v>
      </c>
      <c r="F103" t="str">
        <f>VLOOKUP(E103,metki!$A$2:$B$9,2,FALSE)</f>
        <v>экспл_новые_без_названия</v>
      </c>
      <c r="G103" t="str">
        <f t="shared" si="25"/>
        <v>экспл</v>
      </c>
      <c r="H103" t="str">
        <f>VLOOKUP(B103,audio_list_stym!$A$3:$AJ$18,20,FALSE)</f>
        <v>Gac</v>
      </c>
      <c r="I103" t="s">
        <v>693</v>
      </c>
      <c r="J103" t="str">
        <f t="shared" si="26"/>
        <v>Gac_6</v>
      </c>
      <c r="L103">
        <f>VLOOKUP(J103,total_visual_stym!$A$2:$D$129,2,FALSE)</f>
        <v>2094</v>
      </c>
      <c r="M103" t="str">
        <f>VLOOKUP(J103,total_visual_stym!$A$2:$D$129,3,FALSE)</f>
        <v>pics\\Gac_6.jpg</v>
      </c>
      <c r="N103">
        <f>VLOOKUP(J103,total_visual_stym!$A$1:$D$129,4,FALSE)</f>
        <v>211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126</v>
      </c>
      <c r="Z103" t="str">
        <f>IF(G103="экспл",VLOOKUP(J103,quest_экспл!$A$1:$N$129,12,FALSE),IF(G103="импл_",0,0))</f>
        <v>sound\\Oranzheviy_li_on.wav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2202</v>
      </c>
      <c r="AD103" t="str">
        <f t="shared" ca="1" si="36"/>
        <v>pics\\dis47.jpg</v>
      </c>
      <c r="AE103" s="22" t="str">
        <f t="array" aca="1" ref="AE103" ca="1">IF(G103="экспл",INDEX(total_visual_stym!$C$146:$C$209,(RANK(total_visual_stym!E183,total_visual_stym!$E$146:$E$209))),0)</f>
        <v>pics\\dis47.jpg</v>
      </c>
      <c r="AF103" s="22" t="str">
        <f t="shared" si="37"/>
        <v/>
      </c>
      <c r="AI103" t="s">
        <v>113</v>
      </c>
      <c r="AO103">
        <f t="shared" ca="1" si="32"/>
        <v>0.19615286187281034</v>
      </c>
      <c r="AP103" t="str">
        <f t="shared" ca="1" si="33"/>
        <v>pics\\Redis_5.jpg</v>
      </c>
      <c r="AR103" t="str">
        <f t="shared" si="40"/>
        <v/>
      </c>
      <c r="AS103" t="str">
        <f t="shared" si="39"/>
        <v/>
      </c>
      <c r="AT103">
        <f t="shared" ca="1" si="28"/>
        <v>0.45038496157971997</v>
      </c>
      <c r="AU103" t="s">
        <v>697</v>
      </c>
      <c r="AV103" t="str">
        <f t="shared" ca="1" si="29"/>
        <v>sound\\Redkiy_plod.wav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_Оранжевый_ли_он?</v>
      </c>
      <c r="BA103" t="e">
        <f>VLOOKUP(Q103,audio_list_stym!$B$2:$BQ$299,68,FALSE)</f>
        <v>#N/A</v>
      </c>
      <c r="BB103" t="str">
        <f t="shared" si="30"/>
        <v>На_мониторе_XXXXX._Оранжевый_ли_он?</v>
      </c>
      <c r="BD103" cm="1">
        <f t="array" aca="1" ref="BD103" ca="1">INDEX($L$98:$L$105,(RANK(AT7,$AT$2:$AT$9)))</f>
        <v>2095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VLOOKUP(B104,audio_list_stym!$A$3:$BP$18,52,FALSE)</f>
        <v>17</v>
      </c>
      <c r="F104" t="str">
        <f>VLOOKUP(E104,metki!$A$2:$B$9,2,FALSE)</f>
        <v>экспл_новые_без_названия</v>
      </c>
      <c r="G104" t="str">
        <f t="shared" si="25"/>
        <v>экспл</v>
      </c>
      <c r="H104" t="str">
        <f>VLOOKUP(B104,audio_list_stym!$A$3:$AJ$18,20,FALSE)</f>
        <v>Gac</v>
      </c>
      <c r="I104" t="s">
        <v>694</v>
      </c>
      <c r="J104" t="str">
        <f t="shared" si="26"/>
        <v>Gac_7</v>
      </c>
      <c r="L104">
        <f>VLOOKUP(J104,total_visual_stym!$A$2:$D$129,2,FALSE)</f>
        <v>2095</v>
      </c>
      <c r="M104" t="str">
        <f>VLOOKUP(J104,total_visual_stym!$A$2:$D$129,3,FALSE)</f>
        <v>pics\\Gac_7.jpg</v>
      </c>
      <c r="N104">
        <f>VLOOKUP(J104,total_visual_stym!$A$1:$D$129,4,FALSE)</f>
        <v>211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127</v>
      </c>
      <c r="Z104" t="str">
        <f>IF(G104="экспл",VLOOKUP(J104,quest_экспл!$A$1:$N$129,12,FALSE),IF(G104="импл_",0,0))</f>
        <v>sound\\On_zernistiy.wav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2196</v>
      </c>
      <c r="AD104" t="str">
        <f t="shared" ca="1" si="36"/>
        <v>pics\\dis40.jpg</v>
      </c>
      <c r="AE104" s="22" t="str">
        <f t="array" aca="1" ref="AE104" ca="1">IF(G104="экспл",INDEX(total_visual_stym!$C$146:$C$209,(RANK(total_visual_stym!E184,total_visual_stym!$E$146:$E$209))),0)</f>
        <v>pics\\dis40.jpg</v>
      </c>
      <c r="AF104" s="22" t="str">
        <f t="shared" si="37"/>
        <v/>
      </c>
      <c r="AI104" t="s">
        <v>114</v>
      </c>
      <c r="AO104">
        <f t="shared" ca="1" si="32"/>
        <v>0.14056610831413774</v>
      </c>
      <c r="AP104" t="str">
        <f t="shared" ca="1" si="33"/>
        <v>pics\\Tomat_2.jpg</v>
      </c>
      <c r="AR104" t="str">
        <f t="shared" si="40"/>
        <v/>
      </c>
      <c r="AS104" t="str">
        <f t="shared" si="39"/>
        <v/>
      </c>
      <c r="AT104">
        <f t="shared" ca="1" si="28"/>
        <v>0.58814300485330828</v>
      </c>
      <c r="AU104" t="s">
        <v>697</v>
      </c>
      <c r="AV104" t="str">
        <f t="shared" ca="1" si="29"/>
        <v>sound\\Noviy_plod.wav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_Он_зернистый?</v>
      </c>
      <c r="BA104" t="e">
        <f>VLOOKUP(Q104,audio_list_stym!$B$2:$BQ$299,68,FALSE)</f>
        <v>#N/A</v>
      </c>
      <c r="BB104" t="str">
        <f t="shared" si="30"/>
        <v>Перед_Вами_XXXXX._Он_зернистый?</v>
      </c>
      <c r="BD104" cm="1">
        <f t="array" aca="1" ref="BD104" ca="1">INDEX($L$98:$L$105,(RANK(AT8,$AT$2:$AT$9)))</f>
        <v>2089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VLOOKUP(B105,audio_list_stym!$A$3:$BP$18,52,FALSE)</f>
        <v>17</v>
      </c>
      <c r="F105" t="str">
        <f>VLOOKUP(E105,metki!$A$2:$B$9,2,FALSE)</f>
        <v>экспл_новые_без_названия</v>
      </c>
      <c r="G105" t="str">
        <f t="shared" si="25"/>
        <v>экспл</v>
      </c>
      <c r="H105" t="str">
        <f>VLOOKUP(B105,audio_list_stym!$A$3:$AJ$18,20,FALSE)</f>
        <v>Gac</v>
      </c>
      <c r="I105" t="s">
        <v>695</v>
      </c>
      <c r="J105" t="str">
        <f t="shared" si="26"/>
        <v>Gac_8</v>
      </c>
      <c r="L105">
        <f>VLOOKUP(J105,total_visual_stym!$A$2:$D$129,2,FALSE)</f>
        <v>2096</v>
      </c>
      <c r="M105" t="str">
        <f>VLOOKUP(J105,total_visual_stym!$A$2:$D$129,3,FALSE)</f>
        <v>pics\\Gac_8.jpg</v>
      </c>
      <c r="N105">
        <f>VLOOKUP(J105,total_visual_stym!$A$1:$D$129,4,FALSE)</f>
        <v>211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128</v>
      </c>
      <c r="Z105" t="str">
        <f>IF(G105="экспл",VLOOKUP(J105,quest_экспл!$A$1:$N$129,12,FALSE),IF(G105="импл_",0,0))</f>
        <v>sound\\Okruglya_li_on.wav</v>
      </c>
      <c r="AA105" t="str">
        <f>IF(G105="экспл",VLOOKUP(J105,quest_экспл!$A$1:$N$129,14,FALSE),IF(G105="импл_",0,0))</f>
        <v>да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2216</v>
      </c>
      <c r="AD105" t="str">
        <f t="shared" ca="1" si="36"/>
        <v>pics\\dis59.jpg</v>
      </c>
      <c r="AE105" s="22" t="str">
        <f t="array" aca="1" ref="AE105" ca="1">IF(G105="экспл",INDEX(total_visual_stym!$C$146:$C$209,(RANK(total_visual_stym!E185,total_visual_stym!$E$146:$E$209))),0)</f>
        <v>pics\\dis59.jpg</v>
      </c>
      <c r="AF105" s="22" t="str">
        <f t="shared" si="37"/>
        <v/>
      </c>
      <c r="AI105" t="s">
        <v>115</v>
      </c>
      <c r="AO105">
        <f t="shared" ca="1" si="32"/>
        <v>0.29909790384659907</v>
      </c>
      <c r="AP105" t="str">
        <f t="shared" ca="1" si="33"/>
        <v>pics\\Peper_4.jpg</v>
      </c>
      <c r="AR105" t="str">
        <f t="shared" si="40"/>
        <v/>
      </c>
      <c r="AS105" t="str">
        <f t="shared" si="39"/>
        <v/>
      </c>
      <c r="AT105">
        <f t="shared" ca="1" si="28"/>
        <v>0.32703013025983707</v>
      </c>
      <c r="AU105" t="s">
        <v>697</v>
      </c>
      <c r="AV105" t="str">
        <f t="shared" ca="1" si="29"/>
        <v>sound\\Redkiy_plod.wav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_Округлый_ли_он?</v>
      </c>
      <c r="BA105" t="e">
        <f>VLOOKUP(Q105,audio_list_stym!$B$2:$BQ$299,68,FALSE)</f>
        <v>#N/A</v>
      </c>
      <c r="BB105" t="str">
        <f t="shared" si="30"/>
        <v>Вы_видите_XXXXX._Округлый_ли_он?</v>
      </c>
      <c r="BD105" cm="1">
        <f t="array" aca="1" ref="BD105" ca="1">INDEX($L$98:$L$105,(RANK(AT9,$AT$2:$AT$9)))</f>
        <v>2096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VLOOKUP(B106,audio_list_stym!$A$3:$BP$18,52,FALSE)</f>
        <v>14</v>
      </c>
      <c r="F106" t="str">
        <f>VLOOKUP(E106,metki!$A$2:$B$9,2,FALSE)</f>
        <v>импл_новые_с_названием</v>
      </c>
      <c r="G106" t="str">
        <f t="shared" si="25"/>
        <v>импл_</v>
      </c>
      <c r="H106" t="str">
        <f>VLOOKUP(B106,audio_list_stym!$A$3:$AJ$18,20,FALSE)</f>
        <v>Noni</v>
      </c>
      <c r="I106" t="s">
        <v>688</v>
      </c>
      <c r="J106" t="str">
        <f t="shared" si="26"/>
        <v>Noni_1</v>
      </c>
      <c r="L106">
        <f>VLOOKUP(J106,total_visual_stym!$A$2:$D$129,2,FALSE)</f>
        <v>2113</v>
      </c>
      <c r="M106" t="str">
        <f>VLOOKUP(J106,total_visual_stym!$A$2:$D$129,3,FALSE)</f>
        <v>pics\\Noni_1.jpg</v>
      </c>
      <c r="N106">
        <f>VLOOKUP(J106,total_visual_stym!$A$1:$D$129,4,FALSE)</f>
        <v>212</v>
      </c>
      <c r="P106">
        <f>IF(G106="экспл",0,IF(G106="импл_",VLOOKUP(J106,quest_импл!$A$1:$J$129,7,FALSE),0))</f>
        <v>257</v>
      </c>
      <c r="Q106" t="str">
        <f>IF(G106="экспл",0,IF(G106="импл_",VLOOKUP(J106,quest_импл!$A$1:$J$129,8,FALSE),0))</f>
        <v>sound\\Beliy_li_vnutri.wav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2013</v>
      </c>
      <c r="AD106" t="str">
        <f t="shared" ca="1" si="36"/>
        <v>pics\\Finik_5.jpg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37"/>
        <v>pics\\Finik_5.jpg</v>
      </c>
      <c r="AI106" t="s">
        <v>116</v>
      </c>
      <c r="AO106">
        <f t="shared" ca="1" si="32"/>
        <v>0.81196608301765494</v>
      </c>
      <c r="AP106" t="str">
        <f t="shared" ca="1" si="33"/>
        <v>pics\\Finik_5.jpg</v>
      </c>
      <c r="AR106" t="str">
        <f t="shared" si="40"/>
        <v/>
      </c>
      <c r="AS106" t="str">
        <f t="shared" ca="1" si="39"/>
        <v>pics\\Finik_5.jpg</v>
      </c>
      <c r="AT106">
        <f t="shared" ca="1" si="28"/>
        <v>0.16598221117429823</v>
      </c>
      <c r="AU106" t="s">
        <v>697</v>
      </c>
      <c r="AV106" t="str">
        <f t="shared" ca="1" si="29"/>
        <v>sound\\Redkiy_plod.wav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_Белый_ли_внутри_</v>
      </c>
      <c r="BB106" t="str">
        <f t="shared" si="30"/>
        <v>_Белый_ли_внутри_ГОНИК?</v>
      </c>
      <c r="BC106">
        <f>A106</f>
        <v>1214</v>
      </c>
      <c r="BD106" cm="1">
        <f t="array" aca="1" ref="BD106" ca="1">INDEX($L$106:$L$113,(RANK(AT2,$AT$2:$AT$9)))</f>
        <v>2118</v>
      </c>
      <c r="BE106" cm="1">
        <f t="array" aca="1" ref="BE106" ca="1">INDEX(BD66:BD81,(RANK(AT7,$AT$2:$AT$17)))</f>
        <v>2065</v>
      </c>
      <c r="BF106" cm="1">
        <f t="array" aca="1" ref="BF106" ca="1">INDEX(BD90:BD105,(RANK(AT7,$AT$2:$AT$17)))</f>
        <v>2089</v>
      </c>
      <c r="BG106" cm="1">
        <f t="array" aca="1" ref="BG106" ca="1">INDEX(BD114:BD129,(RANK(AT7,$AT$2:$AT$9)))</f>
        <v>2129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VLOOKUP(B107,audio_list_stym!$A$3:$BP$18,52,FALSE)</f>
        <v>14</v>
      </c>
      <c r="F107" t="str">
        <f>VLOOKUP(E107,metki!$A$2:$B$9,2,FALSE)</f>
        <v>импл_новые_с_названием</v>
      </c>
      <c r="G107" t="str">
        <f t="shared" si="25"/>
        <v>импл_</v>
      </c>
      <c r="H107" t="str">
        <f>VLOOKUP(B107,audio_list_stym!$A$3:$AJ$18,20,FALSE)</f>
        <v>Noni</v>
      </c>
      <c r="I107" t="s">
        <v>689</v>
      </c>
      <c r="J107" t="str">
        <f t="shared" si="26"/>
        <v>Noni_2</v>
      </c>
      <c r="L107">
        <f>VLOOKUP(J107,total_visual_stym!$A$2:$D$129,2,FALSE)</f>
        <v>2114</v>
      </c>
      <c r="M107" t="str">
        <f>VLOOKUP(J107,total_visual_stym!$A$2:$D$129,3,FALSE)</f>
        <v>pics\\Noni_2.jpg</v>
      </c>
      <c r="N107">
        <f>VLOOKUP(J107,total_visual_stym!$A$1:$D$129,4,FALSE)</f>
        <v>212</v>
      </c>
      <c r="P107">
        <f>IF(G107="экспл",0,IF(G107="импл_",VLOOKUP(J107,quest_импл!$A$1:$J$129,7,FALSE),0))</f>
        <v>258</v>
      </c>
      <c r="Q107" t="str">
        <f>IF(G107="экспл",0,IF(G107="импл_",VLOOKUP(J107,quest_импл!$A$1:$J$129,8,FALSE),0))</f>
        <v>sound\\Rebristiy_li.wav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2009</v>
      </c>
      <c r="AD107" t="str">
        <f t="shared" ca="1" si="36"/>
        <v>pics\\Finik_1.jpg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37"/>
        <v>pics\\Finik_1.jpg</v>
      </c>
      <c r="AI107" t="s">
        <v>117</v>
      </c>
      <c r="AO107">
        <f t="shared" ca="1" si="32"/>
        <v>0.85091396381348039</v>
      </c>
      <c r="AP107" t="str">
        <f t="shared" ca="1" si="33"/>
        <v>pics\\Finik_1.jpg</v>
      </c>
      <c r="AR107" t="str">
        <f t="shared" si="40"/>
        <v/>
      </c>
      <c r="AS107" t="str">
        <f t="shared" ca="1" si="39"/>
        <v>pics\\Finik_1.jpg</v>
      </c>
      <c r="AT107">
        <f t="shared" ca="1" si="28"/>
        <v>0.13746503168511803</v>
      </c>
      <c r="AU107" t="s">
        <v>697</v>
      </c>
      <c r="AV107" t="str">
        <f t="shared" ca="1" si="29"/>
        <v>sound\\Redkiy_plod.wav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_Ребристый_ли_</v>
      </c>
      <c r="BB107" t="str">
        <f t="shared" si="30"/>
        <v>_Ребристый_ли_ГОНИК?</v>
      </c>
      <c r="BD107" cm="1">
        <f t="array" aca="1" ref="BD107" ca="1">INDEX($L$106:$L$113,(RANK(AT3,$AT$2:$AT$9)))</f>
        <v>2117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VLOOKUP(B108,audio_list_stym!$A$3:$BP$18,52,FALSE)</f>
        <v>14</v>
      </c>
      <c r="F108" t="str">
        <f>VLOOKUP(E108,metki!$A$2:$B$9,2,FALSE)</f>
        <v>импл_новые_с_названием</v>
      </c>
      <c r="G108" t="str">
        <f t="shared" si="25"/>
        <v>импл_</v>
      </c>
      <c r="H108" t="str">
        <f>VLOOKUP(B108,audio_list_stym!$A$3:$AJ$18,20,FALSE)</f>
        <v>Noni</v>
      </c>
      <c r="I108" t="s">
        <v>690</v>
      </c>
      <c r="J108" t="str">
        <f t="shared" si="26"/>
        <v>Noni_3</v>
      </c>
      <c r="L108">
        <f>VLOOKUP(J108,total_visual_stym!$A$2:$D$129,2,FALSE)</f>
        <v>2115</v>
      </c>
      <c r="M108" t="str">
        <f>VLOOKUP(J108,total_visual_stym!$A$2:$D$129,3,FALSE)</f>
        <v>pics\\Noni_3.jpg</v>
      </c>
      <c r="N108">
        <f>VLOOKUP(J108,total_visual_stym!$A$1:$D$129,4,FALSE)</f>
        <v>212</v>
      </c>
      <c r="P108">
        <f>IF(G108="экспл",0,IF(G108="импл_",VLOOKUP(J108,quest_импл!$A$1:$J$129,7,FALSE),0))</f>
        <v>259</v>
      </c>
      <c r="Q108" t="str">
        <f>IF(G108="экспл",0,IF(G108="импл_",VLOOKUP(J108,quest_импл!$A$1:$J$129,8,FALSE),0))</f>
        <v>sound\\Goluboy_li.wav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2005</v>
      </c>
      <c r="AD108" t="str">
        <f t="shared" ca="1" si="36"/>
        <v>pics\\Banan_5.jpg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37"/>
        <v>pics\\Banan_5.jpg</v>
      </c>
      <c r="AI108" t="s">
        <v>118</v>
      </c>
      <c r="AO108">
        <f t="shared" ca="1" si="32"/>
        <v>0.93908950582888906</v>
      </c>
      <c r="AP108" t="str">
        <f t="shared" ca="1" si="33"/>
        <v>pics\\Banan_5.jpg</v>
      </c>
      <c r="AR108" t="str">
        <f t="shared" si="40"/>
        <v/>
      </c>
      <c r="AS108" t="str">
        <f t="shared" ca="1" si="39"/>
        <v>pics\\Banan_5.jpg</v>
      </c>
      <c r="AT108">
        <f t="shared" ca="1" si="28"/>
        <v>0.62213277456144556</v>
      </c>
      <c r="AU108" t="s">
        <v>697</v>
      </c>
      <c r="AV108" t="str">
        <f t="shared" ca="1" si="29"/>
        <v>sound\\Noviy_plod.wav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_Голубой_ли_</v>
      </c>
      <c r="BB108" t="str">
        <f t="shared" si="30"/>
        <v>_Голубой_ли_ГОНИК?</v>
      </c>
      <c r="BD108" cm="1">
        <f t="array" aca="1" ref="BD108" ca="1">INDEX($L$106:$L$113,(RANK(AT4,$AT$2:$AT$9)))</f>
        <v>2115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VLOOKUP(B109,audio_list_stym!$A$3:$BP$18,52,FALSE)</f>
        <v>14</v>
      </c>
      <c r="F109" t="str">
        <f>VLOOKUP(E109,metki!$A$2:$B$9,2,FALSE)</f>
        <v>импл_новые_с_названием</v>
      </c>
      <c r="G109" t="str">
        <f t="shared" si="25"/>
        <v>импл_</v>
      </c>
      <c r="H109" t="str">
        <f>VLOOKUP(B109,audio_list_stym!$A$3:$AJ$18,20,FALSE)</f>
        <v>Noni</v>
      </c>
      <c r="I109" t="s">
        <v>691</v>
      </c>
      <c r="J109" t="str">
        <f t="shared" si="26"/>
        <v>Noni_4</v>
      </c>
      <c r="L109">
        <f>VLOOKUP(J109,total_visual_stym!$A$2:$D$129,2,FALSE)</f>
        <v>2116</v>
      </c>
      <c r="M109" t="str">
        <f>VLOOKUP(J109,total_visual_stym!$A$2:$D$129,3,FALSE)</f>
        <v>pics\\Noni_4.jpg</v>
      </c>
      <c r="N109">
        <f>VLOOKUP(J109,total_visual_stym!$A$1:$D$129,4,FALSE)</f>
        <v>212</v>
      </c>
      <c r="P109">
        <f>IF(G109="экспл",0,IF(G109="импл_",VLOOKUP(J109,quest_импл!$A$1:$J$129,7,FALSE),0))</f>
        <v>260</v>
      </c>
      <c r="Q109" t="str">
        <f>IF(G109="экспл",0,IF(G109="импл_",VLOOKUP(J109,quest_импл!$A$1:$J$129,8,FALSE),0))</f>
        <v>sound\\S_bugorkami_li.wav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2022</v>
      </c>
      <c r="AD109" t="str">
        <f t="shared" ca="1" si="36"/>
        <v>pics\\Goroh_6.jpg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37"/>
        <v>pics\\Goroh_6.jpg</v>
      </c>
      <c r="AI109" t="s">
        <v>119</v>
      </c>
      <c r="AO109">
        <f t="shared" ca="1" si="32"/>
        <v>0.64750899526328154</v>
      </c>
      <c r="AP109" t="str">
        <f t="shared" ca="1" si="33"/>
        <v>pics\\Goroh_6.jpg</v>
      </c>
      <c r="AR109" t="str">
        <f t="shared" si="40"/>
        <v/>
      </c>
      <c r="AS109" t="str">
        <f t="shared" ca="1" si="39"/>
        <v>pics\\Goroh_6.jpg</v>
      </c>
      <c r="AT109">
        <f t="shared" ca="1" si="28"/>
        <v>0.24335624304755032</v>
      </c>
      <c r="AU109" t="s">
        <v>697</v>
      </c>
      <c r="AV109" t="str">
        <f t="shared" ca="1" si="29"/>
        <v>sound\\Redkiy_plod.wav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_С_бугорками_ли_</v>
      </c>
      <c r="BB109" t="str">
        <f t="shared" si="30"/>
        <v>_С_бугорками_ли_ГОНИК?</v>
      </c>
      <c r="BD109" cm="1">
        <f t="array" aca="1" ref="BD109" ca="1">INDEX($L$106:$L$113,(RANK(AT5,$AT$2:$AT$9)))</f>
        <v>2116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VLOOKUP(B110,audio_list_stym!$A$3:$BP$18,52,FALSE)</f>
        <v>14</v>
      </c>
      <c r="F110" t="str">
        <f>VLOOKUP(E110,metki!$A$2:$B$9,2,FALSE)</f>
        <v>импл_новые_с_названием</v>
      </c>
      <c r="G110" t="str">
        <f t="shared" si="25"/>
        <v>импл_</v>
      </c>
      <c r="H110" t="str">
        <f>VLOOKUP(B110,audio_list_stym!$A$3:$AJ$18,20,FALSE)</f>
        <v>Noni</v>
      </c>
      <c r="I110" t="s">
        <v>692</v>
      </c>
      <c r="J110" t="str">
        <f t="shared" si="26"/>
        <v>Noni_5</v>
      </c>
      <c r="L110">
        <f>VLOOKUP(J110,total_visual_stym!$A$2:$D$129,2,FALSE)</f>
        <v>2117</v>
      </c>
      <c r="M110" t="str">
        <f>VLOOKUP(J110,total_visual_stym!$A$2:$D$129,3,FALSE)</f>
        <v>pics\\Noni_5.jpg</v>
      </c>
      <c r="N110">
        <f>VLOOKUP(J110,total_visual_stym!$A$1:$D$129,4,FALSE)</f>
        <v>212</v>
      </c>
      <c r="P110">
        <f>IF(G110="экспл",0,IF(G110="импл_",VLOOKUP(J110,quest_импл!$A$1:$J$129,7,FALSE),0))</f>
        <v>261</v>
      </c>
      <c r="Q110" t="str">
        <f>IF(G110="экспл",0,IF(G110="импл_",VLOOKUP(J110,quest_импл!$A$1:$J$129,8,FALSE),0))</f>
        <v>sound\\Ovalniy_li.wav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2048</v>
      </c>
      <c r="AD110" t="str">
        <f t="shared" ca="1" si="36"/>
        <v>pics\\Peper_8.jpg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37"/>
        <v>pics\\Peper_8.jpg</v>
      </c>
      <c r="AI110" t="s">
        <v>120</v>
      </c>
      <c r="AO110">
        <f t="shared" ca="1" si="32"/>
        <v>0.27261282145097832</v>
      </c>
      <c r="AP110" t="str">
        <f t="shared" ca="1" si="33"/>
        <v>pics\\Peper_8.jpg</v>
      </c>
      <c r="AR110" t="str">
        <f t="shared" si="40"/>
        <v/>
      </c>
      <c r="AS110" t="str">
        <f t="shared" ca="1" si="39"/>
        <v>pics\\Peper_8.jpg</v>
      </c>
      <c r="AT110">
        <f t="shared" ca="1" si="28"/>
        <v>0.89663772066743463</v>
      </c>
      <c r="AU110" t="s">
        <v>697</v>
      </c>
      <c r="AV110" t="str">
        <f t="shared" ca="1" si="29"/>
        <v>sound\\Noviy_plod.wav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_Овальный_ли_</v>
      </c>
      <c r="BB110" t="str">
        <f t="shared" si="30"/>
        <v>_Овальный_ли_ГОНИК?</v>
      </c>
      <c r="BD110" cm="1">
        <f t="array" aca="1" ref="BD110" ca="1">INDEX($L$106:$L$113,(RANK(AT6,$AT$2:$AT$9)))</f>
        <v>2114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VLOOKUP(B111,audio_list_stym!$A$3:$BP$18,52,FALSE)</f>
        <v>14</v>
      </c>
      <c r="F111" t="str">
        <f>VLOOKUP(E111,metki!$A$2:$B$9,2,FALSE)</f>
        <v>импл_новые_с_названием</v>
      </c>
      <c r="G111" t="str">
        <f t="shared" si="25"/>
        <v>импл_</v>
      </c>
      <c r="H111" t="str">
        <f>VLOOKUP(B111,audio_list_stym!$A$3:$AJ$18,20,FALSE)</f>
        <v>Noni</v>
      </c>
      <c r="I111" t="s">
        <v>693</v>
      </c>
      <c r="J111" t="str">
        <f t="shared" si="26"/>
        <v>Noni_6</v>
      </c>
      <c r="L111">
        <f>VLOOKUP(J111,total_visual_stym!$A$2:$D$129,2,FALSE)</f>
        <v>2118</v>
      </c>
      <c r="M111" t="str">
        <f>VLOOKUP(J111,total_visual_stym!$A$2:$D$129,3,FALSE)</f>
        <v>pics\\Noni_6.jpg</v>
      </c>
      <c r="N111">
        <f>VLOOKUP(J111,total_visual_stym!$A$1:$D$129,4,FALSE)</f>
        <v>212</v>
      </c>
      <c r="P111">
        <f>IF(G111="экспл",0,IF(G111="импл_",VLOOKUP(J111,quest_импл!$A$1:$J$129,7,FALSE),0))</f>
        <v>262</v>
      </c>
      <c r="Q111" t="str">
        <f>IF(G111="экспл",0,IF(G111="импл_",VLOOKUP(J111,quest_импл!$A$1:$J$129,8,FALSE),0))</f>
        <v>sound\\Zhidkiy_li.wav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2035</v>
      </c>
      <c r="AD111" t="str">
        <f t="shared" ca="1" si="36"/>
        <v>pics\\Limon_3.jpg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37"/>
        <v>pics\\Limon_3.jpg</v>
      </c>
      <c r="AI111" t="s">
        <v>121</v>
      </c>
      <c r="AO111">
        <f t="shared" ca="1" si="32"/>
        <v>0.4364376113489109</v>
      </c>
      <c r="AP111" t="str">
        <f t="shared" ca="1" si="33"/>
        <v>pics\\Limon_3.jpg</v>
      </c>
      <c r="AR111" t="str">
        <f t="shared" si="40"/>
        <v/>
      </c>
      <c r="AS111" t="str">
        <f t="shared" ca="1" si="39"/>
        <v>pics\\Limon_3.jpg</v>
      </c>
      <c r="AT111">
        <f t="shared" ca="1" si="28"/>
        <v>0.48590162824767513</v>
      </c>
      <c r="AU111" t="s">
        <v>697</v>
      </c>
      <c r="AV111" t="str">
        <f t="shared" ca="1" si="29"/>
        <v>sound\\Redkiy_plod.wav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_Жидкий_ли_</v>
      </c>
      <c r="BB111" t="str">
        <f t="shared" si="30"/>
        <v>_Жидкий_ли_ГОНИК?</v>
      </c>
      <c r="BD111" cm="1">
        <f t="array" aca="1" ref="BD111" ca="1">INDEX($L$106:$L$113,(RANK(AT7,$AT$2:$AT$9)))</f>
        <v>2119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VLOOKUP(B112,audio_list_stym!$A$3:$BP$18,52,FALSE)</f>
        <v>14</v>
      </c>
      <c r="F112" t="str">
        <f>VLOOKUP(E112,metki!$A$2:$B$9,2,FALSE)</f>
        <v>импл_новые_с_названием</v>
      </c>
      <c r="G112" t="str">
        <f t="shared" si="25"/>
        <v>импл_</v>
      </c>
      <c r="H112" t="str">
        <f>VLOOKUP(B112,audio_list_stym!$A$3:$AJ$18,20,FALSE)</f>
        <v>Noni</v>
      </c>
      <c r="I112" t="s">
        <v>694</v>
      </c>
      <c r="J112" t="str">
        <f t="shared" si="26"/>
        <v>Noni_7</v>
      </c>
      <c r="L112">
        <f>VLOOKUP(J112,total_visual_stym!$A$2:$D$129,2,FALSE)</f>
        <v>2119</v>
      </c>
      <c r="M112" t="str">
        <f>VLOOKUP(J112,total_visual_stym!$A$2:$D$129,3,FALSE)</f>
        <v>pics\\Noni_7.jpg</v>
      </c>
      <c r="N112">
        <f>VLOOKUP(J112,total_visual_stym!$A$1:$D$129,4,FALSE)</f>
        <v>212</v>
      </c>
      <c r="P112">
        <f>IF(G112="экспл",0,IF(G112="импл_",VLOOKUP(J112,quest_импл!$A$1:$J$129,7,FALSE),0))</f>
        <v>263</v>
      </c>
      <c r="Q112" t="str">
        <f>IF(G112="экспл",0,IF(G112="импл_",VLOOKUP(J112,quest_импл!$A$1:$J$129,8,FALSE),0))</f>
        <v>sound\\Lohmatiy_li.wav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2045</v>
      </c>
      <c r="AD112" t="str">
        <f t="shared" ca="1" si="36"/>
        <v>pics\\Peper_5.jpg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37"/>
        <v>pics\\Peper_5.jpg</v>
      </c>
      <c r="AI112" t="s">
        <v>122</v>
      </c>
      <c r="AO112">
        <f t="shared" ca="1" si="32"/>
        <v>0.29864239552316296</v>
      </c>
      <c r="AP112" t="str">
        <f t="shared" ca="1" si="33"/>
        <v>pics\\Peper_5.jpg</v>
      </c>
      <c r="AR112" t="str">
        <f t="shared" si="40"/>
        <v/>
      </c>
      <c r="AS112" t="str">
        <f t="shared" ca="1" si="39"/>
        <v>pics\\Peper_5.jpg</v>
      </c>
      <c r="AT112">
        <f t="shared" ca="1" si="28"/>
        <v>1.0451413220230465E-3</v>
      </c>
      <c r="AU112" t="s">
        <v>697</v>
      </c>
      <c r="AV112" t="str">
        <f t="shared" ca="1" si="29"/>
        <v>sound\\Redkiy_plod.wav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_Лохматый_ли_</v>
      </c>
      <c r="BB112" t="str">
        <f t="shared" si="30"/>
        <v>_Лохматый_ли_ГОНИК?</v>
      </c>
      <c r="BD112" cm="1">
        <f t="array" aca="1" ref="BD112" ca="1">INDEX($L$106:$L$113,(RANK(AT8,$AT$2:$AT$9)))</f>
        <v>2113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VLOOKUP(B113,audio_list_stym!$A$3:$BP$18,52,FALSE)</f>
        <v>14</v>
      </c>
      <c r="F113" t="str">
        <f>VLOOKUP(E113,metki!$A$2:$B$9,2,FALSE)</f>
        <v>импл_новые_с_названием</v>
      </c>
      <c r="G113" t="str">
        <f t="shared" si="25"/>
        <v>импл_</v>
      </c>
      <c r="H113" t="str">
        <f>VLOOKUP(B113,audio_list_stym!$A$3:$AJ$18,20,FALSE)</f>
        <v>Noni</v>
      </c>
      <c r="I113" t="s">
        <v>695</v>
      </c>
      <c r="J113" t="str">
        <f t="shared" si="26"/>
        <v>Noni_8</v>
      </c>
      <c r="L113">
        <f>VLOOKUP(J113,total_visual_stym!$A$2:$D$129,2,FALSE)</f>
        <v>2120</v>
      </c>
      <c r="M113" t="str">
        <f>VLOOKUP(J113,total_visual_stym!$A$2:$D$129,3,FALSE)</f>
        <v>pics\\Noni_8.jpg</v>
      </c>
      <c r="N113">
        <f>VLOOKUP(J113,total_visual_stym!$A$1:$D$129,4,FALSE)</f>
        <v>212</v>
      </c>
      <c r="P113">
        <f>IF(G113="экспл",0,IF(G113="импл_",VLOOKUP(J113,quest_импл!$A$1:$J$129,7,FALSE),0))</f>
        <v>264</v>
      </c>
      <c r="Q113" t="str">
        <f>IF(G113="экспл",0,IF(G113="импл_",VLOOKUP(J113,quest_импл!$A$1:$J$129,8,FALSE),0))</f>
        <v>sound\\Zolotistiy_li.wav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2034</v>
      </c>
      <c r="AD113" t="str">
        <f t="shared" ca="1" si="36"/>
        <v>pics\\Limon_2.jpg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37"/>
        <v>pics\\Limon_2.jpg</v>
      </c>
      <c r="AI113" t="s">
        <v>123</v>
      </c>
      <c r="AO113">
        <f t="shared" ca="1" si="32"/>
        <v>0.44425395848858462</v>
      </c>
      <c r="AP113" t="str">
        <f t="shared" ca="1" si="33"/>
        <v>pics\\Limon_2.jpg</v>
      </c>
      <c r="AR113" t="str">
        <f t="shared" si="40"/>
        <v/>
      </c>
      <c r="AS113" t="str">
        <f t="shared" ca="1" si="39"/>
        <v>pics\\Limon_2.jpg</v>
      </c>
      <c r="AT113">
        <f t="shared" ca="1" si="28"/>
        <v>3.8210761226614376E-2</v>
      </c>
      <c r="AU113" t="s">
        <v>697</v>
      </c>
      <c r="AV113" t="str">
        <f t="shared" ca="1" si="29"/>
        <v>sound\\Redkiy_plod.wav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_Золотистый_ли_</v>
      </c>
      <c r="BB113" t="str">
        <f t="shared" si="30"/>
        <v>_Золотистый_ли_ГОНИК?</v>
      </c>
      <c r="BD113" cm="1">
        <f t="array" aca="1" ref="BD113" ca="1">INDEX($L$106:$L$113,(RANK(AT9,$AT$2:$AT$9)))</f>
        <v>2120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VLOOKUP(B114,audio_list_stym!$A$3:$BP$18,52,FALSE)</f>
        <v>15</v>
      </c>
      <c r="F114" t="str">
        <f>VLOOKUP(E114,metki!$A$2:$B$9,2,FALSE)</f>
        <v>экспл_новые_с_названием</v>
      </c>
      <c r="G114" t="str">
        <f t="shared" si="25"/>
        <v>экспл</v>
      </c>
      <c r="H114" t="str">
        <f>VLOOKUP(B114,audio_list_stym!$A$3:$AJ$18,20,FALSE)</f>
        <v>Sapota</v>
      </c>
      <c r="I114" t="s">
        <v>688</v>
      </c>
      <c r="J114" t="str">
        <f t="shared" si="26"/>
        <v>Sapota_1</v>
      </c>
      <c r="L114">
        <f>VLOOKUP(J114,total_visual_stym!$A$2:$D$129,2,FALSE)</f>
        <v>2129</v>
      </c>
      <c r="M114" t="str">
        <f>VLOOKUP(J114,total_visual_stym!$A$2:$D$129,3,FALSE)</f>
        <v>pics\\Sapota_1.jpg</v>
      </c>
      <c r="N114">
        <f>VLOOKUP(J114,total_visual_stym!$A$1:$D$129,4,FALSE)</f>
        <v>213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137</v>
      </c>
      <c r="Z114" t="str">
        <f>IF(G114="экспл",VLOOKUP(J114,quest_экспл!$A$1:$N$129,12,FALSE),IF(G114="импл_",0,0))</f>
        <v>sound\\On_sharoobraxniy.wav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2229</v>
      </c>
      <c r="AD114" t="str">
        <f t="shared" ca="1" si="36"/>
        <v>pics\\dis10.jpg</v>
      </c>
      <c r="AE114" s="22" t="str">
        <f t="array" aca="1" ref="AE114" ca="1">IF(G114="экспл",INDEX(total_visual_stym!$C$146:$C$209,(RANK(total_visual_stym!E194,total_visual_stym!$E$146:$E$209))),0)</f>
        <v>pics\\dis10.jpg</v>
      </c>
      <c r="AF114" s="22" t="str">
        <f t="shared" si="37"/>
        <v/>
      </c>
      <c r="AI114" t="s">
        <v>86</v>
      </c>
      <c r="AO114">
        <f t="shared" ca="1" si="32"/>
        <v>0.84010308694988356</v>
      </c>
      <c r="AP114" t="str">
        <f t="shared" ca="1" si="33"/>
        <v>pics\\Finik_4.jpg</v>
      </c>
      <c r="AR114" t="str">
        <f t="shared" si="40"/>
        <v/>
      </c>
      <c r="AS114" t="str">
        <f t="shared" si="39"/>
        <v/>
      </c>
      <c r="AT114">
        <f t="shared" ca="1" si="28"/>
        <v>0.13332940389168169</v>
      </c>
      <c r="AU114" t="s">
        <v>697</v>
      </c>
      <c r="AV114" t="str">
        <f t="shared" ca="1" si="29"/>
        <v>sound\\Redkiy_plod.wav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_Он_шарообразный?</v>
      </c>
      <c r="BA114" t="e">
        <f>VLOOKUP(Q114,audio_list_stym!$B$2:$BQ$299,68,FALSE)</f>
        <v>#N/A</v>
      </c>
      <c r="BB114" t="str">
        <f t="shared" si="30"/>
        <v>На_экране_ТОДИС._Он_шарообразный?</v>
      </c>
      <c r="BC114">
        <f>A114</f>
        <v>1215</v>
      </c>
      <c r="BD114" cm="1">
        <f t="array" aca="1" ref="BD114" ca="1">INDEX($L$114:$L$121,(RANK(AT2,$AT$2:$AT$9)))</f>
        <v>2134</v>
      </c>
      <c r="BE114" cm="1">
        <f t="array" aca="1" ref="BE114" ca="1">INDEX(BD66:BD81,(RANK(AT8,$AT$2:$AT$17)))</f>
        <v>2151</v>
      </c>
      <c r="BF114" cm="1">
        <f t="array" aca="1" ref="BF114" ca="1">INDEX(BD82:BD97,(RANK(AT8,$AT$2:$AT$9)))</f>
        <v>2078</v>
      </c>
      <c r="BG114" cm="1">
        <f t="array" aca="1" ref="BG114" ca="1">INDEX(BD98:BD113,(RANK(AT8,$AT$2:$AT$9)))</f>
        <v>2094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VLOOKUP(B115,audio_list_stym!$A$3:$BP$18,52,FALSE)</f>
        <v>15</v>
      </c>
      <c r="F115" t="str">
        <f>VLOOKUP(E115,metki!$A$2:$B$9,2,FALSE)</f>
        <v>экспл_новые_с_названием</v>
      </c>
      <c r="G115" t="str">
        <f t="shared" si="25"/>
        <v>экспл</v>
      </c>
      <c r="H115" t="str">
        <f>VLOOKUP(B115,audio_list_stym!$A$3:$AJ$18,20,FALSE)</f>
        <v>Sapota</v>
      </c>
      <c r="I115" t="s">
        <v>689</v>
      </c>
      <c r="J115" t="str">
        <f t="shared" si="26"/>
        <v>Sapota_2</v>
      </c>
      <c r="L115">
        <f>VLOOKUP(J115,total_visual_stym!$A$2:$D$129,2,FALSE)</f>
        <v>2130</v>
      </c>
      <c r="M115" t="str">
        <f>VLOOKUP(J115,total_visual_stym!$A$2:$D$129,3,FALSE)</f>
        <v>pics\\Sapota_2.jpg</v>
      </c>
      <c r="N115">
        <f>VLOOKUP(J115,total_visual_stym!$A$1:$D$129,4,FALSE)</f>
        <v>213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138</v>
      </c>
      <c r="Z115" t="str">
        <f>IF(G115="экспл",VLOOKUP(J115,quest_экспл!$A$1:$N$129,12,FALSE),IF(G115="импл_",0,0))</f>
        <v>sound\\On_nadrezan.wav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2191</v>
      </c>
      <c r="AD115" t="str">
        <f t="shared" ca="1" si="36"/>
        <v>pics\\dis26.jpg</v>
      </c>
      <c r="AE115" s="22" t="str">
        <f t="array" aca="1" ref="AE115" ca="1">IF(G115="экспл",INDEX(total_visual_stym!$C$146:$C$209,(RANK(total_visual_stym!E195,total_visual_stym!$E$146:$E$209))),0)</f>
        <v>pics\\dis26.jpg</v>
      </c>
      <c r="AF115" s="22" t="str">
        <f t="shared" si="37"/>
        <v/>
      </c>
      <c r="AI115" t="s">
        <v>87</v>
      </c>
      <c r="AO115">
        <f t="shared" ca="1" si="32"/>
        <v>0.56036516701407424</v>
      </c>
      <c r="AP115" t="str">
        <f t="shared" ca="1" si="33"/>
        <v>pics\\Kokos_4.jpg</v>
      </c>
      <c r="AR115" t="str">
        <f t="shared" si="40"/>
        <v/>
      </c>
      <c r="AS115" t="str">
        <f t="shared" si="39"/>
        <v/>
      </c>
      <c r="AT115">
        <f t="shared" ca="1" si="28"/>
        <v>0.51988682321786273</v>
      </c>
      <c r="AU115" t="s">
        <v>697</v>
      </c>
      <c r="AV115" t="str">
        <f t="shared" ca="1" si="29"/>
        <v>sound\\Noviy_plod.wav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_Он_надрезан?</v>
      </c>
      <c r="BA115" t="e">
        <f>VLOOKUP(Q115,audio_list_stym!$B$2:$BQ$299,68,FALSE)</f>
        <v>#N/A</v>
      </c>
      <c r="BB115" t="str">
        <f t="shared" si="30"/>
        <v>Посмотрите,_вот_ТОДИС._Он_надрезан?</v>
      </c>
      <c r="BD115" cm="1">
        <f t="array" aca="1" ref="BD115" ca="1">INDEX($L$114:$L$121,(RANK(AT3,$AT$2:$AT$9)))</f>
        <v>2133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VLOOKUP(B116,audio_list_stym!$A$3:$BP$18,52,FALSE)</f>
        <v>15</v>
      </c>
      <c r="F116" t="str">
        <f>VLOOKUP(E116,metki!$A$2:$B$9,2,FALSE)</f>
        <v>экспл_новые_с_названием</v>
      </c>
      <c r="G116" t="str">
        <f t="shared" si="25"/>
        <v>экспл</v>
      </c>
      <c r="H116" t="str">
        <f>VLOOKUP(B116,audio_list_stym!$A$3:$AJ$18,20,FALSE)</f>
        <v>Sapota</v>
      </c>
      <c r="I116" t="s">
        <v>690</v>
      </c>
      <c r="J116" t="str">
        <f t="shared" si="26"/>
        <v>Sapota_3</v>
      </c>
      <c r="L116">
        <f>VLOOKUP(J116,total_visual_stym!$A$2:$D$129,2,FALSE)</f>
        <v>2131</v>
      </c>
      <c r="M116" t="str">
        <f>VLOOKUP(J116,total_visual_stym!$A$2:$D$129,3,FALSE)</f>
        <v>pics\\Sapota_3.jpg</v>
      </c>
      <c r="N116">
        <f>VLOOKUP(J116,total_visual_stym!$A$1:$D$129,4,FALSE)</f>
        <v>213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139</v>
      </c>
      <c r="Z116" t="str">
        <f>IF(G116="экспл",VLOOKUP(J116,quest_экспл!$A$1:$N$129,12,FALSE),IF(G116="импл_",0,0))</f>
        <v>sound\\On_perekruchen.wav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2192</v>
      </c>
      <c r="AD116" t="str">
        <f t="shared" ca="1" si="36"/>
        <v>pics\\dis32.jpg</v>
      </c>
      <c r="AE116" s="22" t="str">
        <f t="array" aca="1" ref="AE116" ca="1">IF(G116="экспл",INDEX(total_visual_stym!$C$146:$C$209,(RANK(total_visual_stym!E196,total_visual_stym!$E$146:$E$209))),0)</f>
        <v>pics\\dis32.jpg</v>
      </c>
      <c r="AF116" s="22" t="str">
        <f t="shared" si="37"/>
        <v/>
      </c>
      <c r="AI116" t="s">
        <v>88</v>
      </c>
      <c r="AO116">
        <f t="shared" ca="1" si="32"/>
        <v>0.70819888779290507</v>
      </c>
      <c r="AP116" t="str">
        <f t="shared" ca="1" si="33"/>
        <v>pics\\Goroh_1.jpg</v>
      </c>
      <c r="AR116" t="str">
        <f t="shared" si="40"/>
        <v/>
      </c>
      <c r="AS116" t="str">
        <f t="shared" si="39"/>
        <v/>
      </c>
      <c r="AT116">
        <f t="shared" ca="1" si="28"/>
        <v>0.34220276426194529</v>
      </c>
      <c r="AU116" t="s">
        <v>697</v>
      </c>
      <c r="AV116" t="str">
        <f t="shared" ca="1" si="29"/>
        <v>sound\\Redkiy_plod.wav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_Он_перекручен?</v>
      </c>
      <c r="BA116" t="e">
        <f>VLOOKUP(Q116,audio_list_stym!$B$2:$BQ$299,68,FALSE)</f>
        <v>#N/A</v>
      </c>
      <c r="BB116" t="str">
        <f t="shared" si="30"/>
        <v>Вот_ТОДИС._Он_перекручен?</v>
      </c>
      <c r="BD116" cm="1">
        <f t="array" aca="1" ref="BD116" ca="1">INDEX($L$114:$L$121,(RANK(AT4,$AT$2:$AT$9)))</f>
        <v>2131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VLOOKUP(B117,audio_list_stym!$A$3:$BP$18,52,FALSE)</f>
        <v>15</v>
      </c>
      <c r="F117" t="str">
        <f>VLOOKUP(E117,metki!$A$2:$B$9,2,FALSE)</f>
        <v>экспл_новые_с_названием</v>
      </c>
      <c r="G117" t="str">
        <f t="shared" si="25"/>
        <v>экспл</v>
      </c>
      <c r="H117" t="str">
        <f>VLOOKUP(B117,audio_list_stym!$A$3:$AJ$18,20,FALSE)</f>
        <v>Sapota</v>
      </c>
      <c r="I117" t="s">
        <v>691</v>
      </c>
      <c r="J117" t="str">
        <f t="shared" si="26"/>
        <v>Sapota_4</v>
      </c>
      <c r="L117">
        <f>VLOOKUP(J117,total_visual_stym!$A$2:$D$129,2,FALSE)</f>
        <v>2132</v>
      </c>
      <c r="M117" t="str">
        <f>VLOOKUP(J117,total_visual_stym!$A$2:$D$129,3,FALSE)</f>
        <v>pics\\Sapota_4.jpg</v>
      </c>
      <c r="N117">
        <f>VLOOKUP(J117,total_visual_stym!$A$1:$D$129,4,FALSE)</f>
        <v>213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140</v>
      </c>
      <c r="Z117" t="str">
        <f>IF(G117="экспл",VLOOKUP(J117,quest_экспл!$A$1:$N$129,12,FALSE),IF(G117="импл_",0,0))</f>
        <v>sound\\Sorvan_li_on.wav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2214</v>
      </c>
      <c r="AD117" t="str">
        <f t="shared" ca="1" si="36"/>
        <v>pics\\dis63.jpg</v>
      </c>
      <c r="AE117" s="22" t="str">
        <f t="array" aca="1" ref="AE117" ca="1">IF(G117="экспл",INDEX(total_visual_stym!$C$146:$C$209,(RANK(total_visual_stym!E197,total_visual_stym!$E$146:$E$209))),0)</f>
        <v>pics\\dis63.jpg</v>
      </c>
      <c r="AF117" s="22" t="str">
        <f t="shared" si="37"/>
        <v/>
      </c>
      <c r="AI117" t="s">
        <v>89</v>
      </c>
      <c r="AO117">
        <f t="shared" ca="1" si="32"/>
        <v>0.3806996501669091</v>
      </c>
      <c r="AP117" t="str">
        <f t="shared" ca="1" si="33"/>
        <v>pics\\Limon_5.jpg</v>
      </c>
      <c r="AR117" t="str">
        <f t="shared" si="40"/>
        <v/>
      </c>
      <c r="AS117" t="str">
        <f t="shared" si="39"/>
        <v/>
      </c>
      <c r="AT117">
        <f t="shared" ca="1" si="28"/>
        <v>0.7131356981050444</v>
      </c>
      <c r="AU117" t="s">
        <v>697</v>
      </c>
      <c r="AV117" t="str">
        <f t="shared" ca="1" si="29"/>
        <v>sound\\Noviy_plod.wav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_Сорван_ли_он?</v>
      </c>
      <c r="BA117" t="e">
        <f>VLOOKUP(Q117,audio_list_stym!$B$2:$BQ$299,68,FALSE)</f>
        <v>#N/A</v>
      </c>
      <c r="BB117" t="str">
        <f t="shared" si="30"/>
        <v>Это_ТОДИС._Сорван_ли_он?</v>
      </c>
      <c r="BD117" cm="1">
        <f t="array" aca="1" ref="BD117" ca="1">INDEX($L$114:$L$121,(RANK(AT5,$AT$2:$AT$9)))</f>
        <v>2132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VLOOKUP(B118,audio_list_stym!$A$3:$BP$18,52,FALSE)</f>
        <v>15</v>
      </c>
      <c r="F118" t="str">
        <f>VLOOKUP(E118,metki!$A$2:$B$9,2,FALSE)</f>
        <v>экспл_новые_с_названием</v>
      </c>
      <c r="G118" t="str">
        <f t="shared" si="25"/>
        <v>экспл</v>
      </c>
      <c r="H118" t="str">
        <f>VLOOKUP(B118,audio_list_stym!$A$3:$AJ$18,20,FALSE)</f>
        <v>Sapota</v>
      </c>
      <c r="I118" t="s">
        <v>692</v>
      </c>
      <c r="J118" t="str">
        <f t="shared" si="26"/>
        <v>Sapota_5</v>
      </c>
      <c r="L118">
        <f>VLOOKUP(J118,total_visual_stym!$A$2:$D$129,2,FALSE)</f>
        <v>2133</v>
      </c>
      <c r="M118" t="str">
        <f>VLOOKUP(J118,total_visual_stym!$A$2:$D$129,3,FALSE)</f>
        <v>pics\\Sapota_5.jpg</v>
      </c>
      <c r="N118">
        <f>VLOOKUP(J118,total_visual_stym!$A$1:$D$129,4,FALSE)</f>
        <v>213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141</v>
      </c>
      <c r="Z118" t="str">
        <f>IF(G118="экспл",VLOOKUP(J118,quest_экспл!$A$1:$N$129,12,FALSE),IF(G118="импл_",0,0))</f>
        <v>sound\\Spressovan_li_on.wav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2206</v>
      </c>
      <c r="AD118" t="str">
        <f t="shared" ca="1" si="36"/>
        <v>pics\\dis50.jpg</v>
      </c>
      <c r="AE118" s="22" t="str">
        <f t="array" aca="1" ref="AE118" ca="1">IF(G118="экспл",INDEX(total_visual_stym!$C$146:$C$209,(RANK(total_visual_stym!E198,total_visual_stym!$E$146:$E$209))),0)</f>
        <v>pics\\dis50.jpg</v>
      </c>
      <c r="AF118" s="22" t="str">
        <f t="shared" si="37"/>
        <v/>
      </c>
      <c r="AI118" t="s">
        <v>90</v>
      </c>
      <c r="AO118">
        <f t="shared" ca="1" si="32"/>
        <v>0.16227918322825463</v>
      </c>
      <c r="AP118" t="str">
        <f t="shared" ca="1" si="33"/>
        <v>pics\\Redis_7.jpg</v>
      </c>
      <c r="AR118" t="str">
        <f t="shared" si="40"/>
        <v/>
      </c>
      <c r="AS118" t="str">
        <f t="shared" si="39"/>
        <v/>
      </c>
      <c r="AT118">
        <f t="shared" ca="1" si="28"/>
        <v>0.71979645933081471</v>
      </c>
      <c r="AU118" t="s">
        <v>697</v>
      </c>
      <c r="AV118" t="str">
        <f t="shared" ca="1" si="29"/>
        <v>sound\\Noviy_plod.wav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_Спрессован_ли_он?</v>
      </c>
      <c r="BA118" t="e">
        <f>VLOOKUP(Q118,audio_list_stym!$B$2:$BQ$299,68,FALSE)</f>
        <v>#N/A</v>
      </c>
      <c r="BB118" t="str">
        <f t="shared" si="30"/>
        <v>На_картинке_ТОДИС._Спрессован_ли_он?</v>
      </c>
      <c r="BD118" cm="1">
        <f t="array" aca="1" ref="BD118" ca="1">INDEX($L$114:$L$121,(RANK(AT6,$AT$2:$AT$9)))</f>
        <v>2130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VLOOKUP(B119,audio_list_stym!$A$3:$BP$18,52,FALSE)</f>
        <v>15</v>
      </c>
      <c r="F119" t="str">
        <f>VLOOKUP(E119,metki!$A$2:$B$9,2,FALSE)</f>
        <v>экспл_новые_с_названием</v>
      </c>
      <c r="G119" t="str">
        <f t="shared" si="25"/>
        <v>экспл</v>
      </c>
      <c r="H119" t="str">
        <f>VLOOKUP(B119,audio_list_stym!$A$3:$AJ$18,20,FALSE)</f>
        <v>Sapota</v>
      </c>
      <c r="I119" t="s">
        <v>693</v>
      </c>
      <c r="J119" t="str">
        <f t="shared" si="26"/>
        <v>Sapota_6</v>
      </c>
      <c r="L119">
        <f>VLOOKUP(J119,total_visual_stym!$A$2:$D$129,2,FALSE)</f>
        <v>2134</v>
      </c>
      <c r="M119" t="str">
        <f>VLOOKUP(J119,total_visual_stym!$A$2:$D$129,3,FALSE)</f>
        <v>pics\\Sapota_6.jpg</v>
      </c>
      <c r="N119">
        <f>VLOOKUP(J119,total_visual_stym!$A$1:$D$129,4,FALSE)</f>
        <v>213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142</v>
      </c>
      <c r="Z119" t="str">
        <f>IF(G119="экспл",VLOOKUP(J119,quest_экспл!$A$1:$N$129,12,FALSE),IF(G119="импл_",0,0))</f>
        <v>sound\\Zheltiy_li_on.wav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2193</v>
      </c>
      <c r="AD119" t="str">
        <f t="shared" ca="1" si="36"/>
        <v>pics\\dis2.jpg</v>
      </c>
      <c r="AE119" s="22" t="str">
        <f t="array" aca="1" ref="AE119" ca="1">IF(G119="экспл",INDEX(total_visual_stym!$C$146:$C$209,(RANK(total_visual_stym!E199,total_visual_stym!$E$146:$E$209))),0)</f>
        <v>pics\\dis2.jpg</v>
      </c>
      <c r="AF119" s="22" t="str">
        <f t="shared" si="37"/>
        <v/>
      </c>
      <c r="AI119" t="s">
        <v>91</v>
      </c>
      <c r="AO119">
        <f t="shared" ca="1" si="32"/>
        <v>1.961132423676093E-2</v>
      </c>
      <c r="AP119" t="str">
        <f t="shared" ca="1" si="33"/>
        <v>pics\\Tomat_7.jpg</v>
      </c>
      <c r="AR119" t="str">
        <f t="shared" si="40"/>
        <v/>
      </c>
      <c r="AS119" t="str">
        <f t="shared" si="39"/>
        <v/>
      </c>
      <c r="AT119">
        <f t="shared" ca="1" si="28"/>
        <v>0.97875178920566841</v>
      </c>
      <c r="AU119" t="s">
        <v>697</v>
      </c>
      <c r="AV119" t="str">
        <f t="shared" ca="1" si="29"/>
        <v>sound\\Noviy_plod.wav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_Желтый_ли_он?</v>
      </c>
      <c r="BA119" t="e">
        <f>VLOOKUP(Q119,audio_list_stym!$B$2:$BQ$299,68,FALSE)</f>
        <v>#N/A</v>
      </c>
      <c r="BB119" t="str">
        <f t="shared" si="30"/>
        <v>На_мониторе_ТОДИС._Желтый_ли_он?</v>
      </c>
      <c r="BD119" cm="1">
        <f t="array" aca="1" ref="BD119" ca="1">INDEX($L$114:$L$121,(RANK(AT7,$AT$2:$AT$9)))</f>
        <v>2135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VLOOKUP(B120,audio_list_stym!$A$3:$BP$18,52,FALSE)</f>
        <v>15</v>
      </c>
      <c r="F120" t="str">
        <f>VLOOKUP(E120,metki!$A$2:$B$9,2,FALSE)</f>
        <v>экспл_новые_с_названием</v>
      </c>
      <c r="G120" t="str">
        <f t="shared" si="25"/>
        <v>экспл</v>
      </c>
      <c r="H120" t="str">
        <f>VLOOKUP(B120,audio_list_stym!$A$3:$AJ$18,20,FALSE)</f>
        <v>Sapota</v>
      </c>
      <c r="I120" t="s">
        <v>694</v>
      </c>
      <c r="J120" t="str">
        <f t="shared" si="26"/>
        <v>Sapota_7</v>
      </c>
      <c r="L120">
        <f>VLOOKUP(J120,total_visual_stym!$A$2:$D$129,2,FALSE)</f>
        <v>2135</v>
      </c>
      <c r="M120" t="str">
        <f>VLOOKUP(J120,total_visual_stym!$A$2:$D$129,3,FALSE)</f>
        <v>pics\\Sapota_7.jpg</v>
      </c>
      <c r="N120">
        <f>VLOOKUP(J120,total_visual_stym!$A$1:$D$129,4,FALSE)</f>
        <v>213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143</v>
      </c>
      <c r="Z120" t="str">
        <f>IF(G120="экспл",VLOOKUP(J120,quest_экспл!$A$1:$N$129,12,FALSE),IF(G120="импл_",0,0))</f>
        <v>sound\\Rovniy_li_on.wav</v>
      </c>
      <c r="AA120" t="str">
        <f>IF(G120="экспл",VLOOKUP(J120,quest_экспл!$A$1:$N$129,14,FALSE),IF(G120="импл_",0,0))</f>
        <v>да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2200</v>
      </c>
      <c r="AD120" t="str">
        <f t="shared" ca="1" si="36"/>
        <v>pics\\dis57.jpg</v>
      </c>
      <c r="AE120" s="22" t="str">
        <f t="array" aca="1" ref="AE120" ca="1">IF(G120="экспл",INDEX(total_visual_stym!$C$146:$C$209,(RANK(total_visual_stym!E200,total_visual_stym!$E$146:$E$209))),0)</f>
        <v>pics\\dis57.jpg</v>
      </c>
      <c r="AF120" s="22" t="str">
        <f t="shared" si="37"/>
        <v/>
      </c>
      <c r="AI120" t="s">
        <v>92</v>
      </c>
      <c r="AO120">
        <f t="shared" ca="1" si="32"/>
        <v>0.15260414223989416</v>
      </c>
      <c r="AP120" t="str">
        <f t="shared" ca="1" si="33"/>
        <v>pics\\Redis_8.jpg</v>
      </c>
      <c r="AR120" t="str">
        <f t="shared" si="40"/>
        <v/>
      </c>
      <c r="AS120" t="str">
        <f t="shared" si="39"/>
        <v/>
      </c>
      <c r="AT120">
        <f t="shared" ca="1" si="28"/>
        <v>0.26515170875555361</v>
      </c>
      <c r="AU120" t="s">
        <v>697</v>
      </c>
      <c r="AV120" t="str">
        <f t="shared" ca="1" si="29"/>
        <v>sound\\Redkiy_plod.wav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_Ровный_ли_он?</v>
      </c>
      <c r="BA120" t="e">
        <f>VLOOKUP(Q120,audio_list_stym!$B$2:$BQ$299,68,FALSE)</f>
        <v>#N/A</v>
      </c>
      <c r="BB120" t="str">
        <f t="shared" si="30"/>
        <v>Перед_Вами_ТОДИС._Ровный_ли_он?</v>
      </c>
      <c r="BD120" cm="1">
        <f t="array" aca="1" ref="BD120" ca="1">INDEX($L$114:$L$121,(RANK(AT8,$AT$2:$AT$9)))</f>
        <v>2129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VLOOKUP(B121,audio_list_stym!$A$3:$BP$18,52,FALSE)</f>
        <v>15</v>
      </c>
      <c r="F121" t="str">
        <f>VLOOKUP(E121,metki!$A$2:$B$9,2,FALSE)</f>
        <v>экспл_новые_с_названием</v>
      </c>
      <c r="G121" t="str">
        <f t="shared" si="25"/>
        <v>экспл</v>
      </c>
      <c r="H121" t="str">
        <f>VLOOKUP(B121,audio_list_stym!$A$3:$AJ$18,20,FALSE)</f>
        <v>Sapota</v>
      </c>
      <c r="I121" t="s">
        <v>695</v>
      </c>
      <c r="J121" t="str">
        <f t="shared" si="26"/>
        <v>Sapota_8</v>
      </c>
      <c r="L121">
        <f>VLOOKUP(J121,total_visual_stym!$A$2:$D$129,2,FALSE)</f>
        <v>2136</v>
      </c>
      <c r="M121" t="str">
        <f>VLOOKUP(J121,total_visual_stym!$A$2:$D$129,3,FALSE)</f>
        <v>pics\\Sapota_8.jpg</v>
      </c>
      <c r="N121">
        <f>VLOOKUP(J121,total_visual_stym!$A$1:$D$129,4,FALSE)</f>
        <v>213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144</v>
      </c>
      <c r="Z121" t="str">
        <f>IF(G121="экспл",VLOOKUP(J121,quest_экспл!$A$1:$N$129,12,FALSE),IF(G121="импл_",0,0))</f>
        <v>sound\\On_imeet_shipi.wav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2212</v>
      </c>
      <c r="AD121" t="str">
        <f t="shared" ca="1" si="36"/>
        <v>pics\\dis61.jpg</v>
      </c>
      <c r="AE121" s="22" t="str">
        <f t="array" aca="1" ref="AE121" ca="1">IF(G121="экспл",INDEX(total_visual_stym!$C$146:$C$209,(RANK(total_visual_stym!E201,total_visual_stym!$E$146:$E$209))),0)</f>
        <v>pics\\dis61.jpg</v>
      </c>
      <c r="AF121" s="22" t="str">
        <f t="shared" si="37"/>
        <v/>
      </c>
      <c r="AI121" t="s">
        <v>93</v>
      </c>
      <c r="AO121">
        <f t="shared" ca="1" si="32"/>
        <v>0.3968511074269544</v>
      </c>
      <c r="AP121" t="str">
        <f t="shared" ca="1" si="33"/>
        <v>pics\\Limon_4.jpg</v>
      </c>
      <c r="AR121" t="str">
        <f>IF(AH121="sound\\Ogorod",AP49,"")</f>
        <v/>
      </c>
      <c r="AS121" t="str">
        <f t="shared" si="39"/>
        <v/>
      </c>
      <c r="AT121">
        <f t="shared" ca="1" si="28"/>
        <v>0.8738525722159971</v>
      </c>
      <c r="AU121" t="s">
        <v>697</v>
      </c>
      <c r="AV121" t="str">
        <f t="shared" ca="1" si="29"/>
        <v>sound\\Noviy_plod.wav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_Он_имеет_шипы?</v>
      </c>
      <c r="BA121" t="e">
        <f>VLOOKUP(Q121,audio_list_stym!$B$2:$BQ$299,68,FALSE)</f>
        <v>#N/A</v>
      </c>
      <c r="BB121" t="str">
        <f t="shared" si="30"/>
        <v>Вы_видите_ТОДИС._Он_имеет_шипы?</v>
      </c>
      <c r="BD121" cm="1">
        <f t="array" aca="1" ref="BD121" ca="1">INDEX($L$114:$L$121,(RANK(AT9,$AT$2:$AT$9)))</f>
        <v>2136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VLOOKUP(B122,audio_list_stym!$A$3:$BP$18,52,FALSE)</f>
        <v>16</v>
      </c>
      <c r="F122" t="str">
        <f>VLOOKUP(E122,metki!$A$2:$B$9,2,FALSE)</f>
        <v>импл_новые_без_названия</v>
      </c>
      <c r="G122" t="str">
        <f t="shared" si="25"/>
        <v>импл_</v>
      </c>
      <c r="H122" t="str">
        <f>VLOOKUP(B122,audio_list_stym!$A$3:$AJ$18,20,FALSE)</f>
        <v>Tamanid</v>
      </c>
      <c r="I122" t="s">
        <v>688</v>
      </c>
      <c r="J122" t="str">
        <f t="shared" si="26"/>
        <v>Tamanid_1</v>
      </c>
      <c r="L122">
        <f>VLOOKUP(J122,total_visual_stym!$A$2:$D$129,2,FALSE)</f>
        <v>2137</v>
      </c>
      <c r="M122" t="str">
        <f>VLOOKUP(J122,total_visual_stym!$A$2:$D$129,3,FALSE)</f>
        <v>pics\\Tamanid_1.jpg</v>
      </c>
      <c r="N122">
        <f>VLOOKUP(J122,total_visual_stym!$A$1:$D$129,4,FALSE)</f>
        <v>214</v>
      </c>
      <c r="P122">
        <f>IF(G122="экспл",0,IF(G122="импл_",VLOOKUP(J122,quest_импл!$A$1:$J$129,7,FALSE),0))</f>
        <v>273</v>
      </c>
      <c r="Q122" t="str">
        <f>IF(G122="экспл",0,IF(G122="импл_",VLOOKUP(J122,quest_импл!$A$1:$J$129,8,FALSE),0))</f>
        <v>sound\\Krasnovatiy_li.wav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2062</v>
      </c>
      <c r="AD122" t="str">
        <f t="shared" ca="1" si="36"/>
        <v>pics\\Tomat_6.jpg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37"/>
        <v>pics\\Tomat_6.jpg</v>
      </c>
      <c r="AI122" t="s">
        <v>124</v>
      </c>
      <c r="AO122">
        <f t="shared" ca="1" si="32"/>
        <v>4.0411553800067335E-2</v>
      </c>
      <c r="AP122" t="str">
        <f t="shared" ca="1" si="33"/>
        <v>pics\\Tomat_6.jpg</v>
      </c>
      <c r="AR122" t="str">
        <f t="shared" ref="AR122:AR129" si="41">IF(AH122="sound\\Ogorod",AP50,"")</f>
        <v/>
      </c>
      <c r="AS122" t="str">
        <f t="shared" ca="1" si="39"/>
        <v>pics\\Tomat_6.jpg</v>
      </c>
      <c r="AT122">
        <f t="shared" ca="1" si="28"/>
        <v>0.80573892826385407</v>
      </c>
      <c r="AU122" t="s">
        <v>697</v>
      </c>
      <c r="AV122" t="str">
        <f t="shared" ca="1" si="29"/>
        <v>sound\\Noviy_plod.wav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_Красноватый_ли_</v>
      </c>
      <c r="BB122" t="str">
        <f t="shared" si="30"/>
        <v>_Красноватый_ли_XXXXX?</v>
      </c>
      <c r="BC122">
        <f>A122</f>
        <v>1216</v>
      </c>
      <c r="BD122" cm="1">
        <f t="array" aca="1" ref="BD122" ca="1">INDEX($L$122:$L$129,(RANK(AT2,$AT$2:$AT$9)))</f>
        <v>2142</v>
      </c>
      <c r="BE122" cm="1">
        <f t="array" aca="1" ref="BE122" ca="1">INDEX(BD66:BD81,(RANK(AT9,$AT$2:$AT$17)))</f>
        <v>2072</v>
      </c>
      <c r="BF122" cm="1">
        <f t="array" aca="1" ref="BF122" ca="1">INDEX(BD90:BD105,(RANK(AT9,$AT$2:$AT$17)))</f>
        <v>2096</v>
      </c>
      <c r="BG122" cm="1">
        <f t="array" aca="1" ref="BG122" ca="1">INDEX(BD106:BD121,(RANK(AT9,$AT$2:$AT$17)))</f>
        <v>2136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VLOOKUP(B123,audio_list_stym!$A$3:$BP$18,52,FALSE)</f>
        <v>16</v>
      </c>
      <c r="F123" t="str">
        <f>VLOOKUP(E123,metki!$A$2:$B$9,2,FALSE)</f>
        <v>импл_новые_без_названия</v>
      </c>
      <c r="G123" t="str">
        <f t="shared" si="25"/>
        <v>импл_</v>
      </c>
      <c r="H123" t="str">
        <f>VLOOKUP(B123,audio_list_stym!$A$3:$AJ$18,20,FALSE)</f>
        <v>Tamanid</v>
      </c>
      <c r="I123" t="s">
        <v>689</v>
      </c>
      <c r="J123" t="str">
        <f t="shared" si="26"/>
        <v>Tamanid_2</v>
      </c>
      <c r="L123">
        <f>VLOOKUP(J123,total_visual_stym!$A$2:$D$129,2,FALSE)</f>
        <v>2138</v>
      </c>
      <c r="M123" t="str">
        <f>VLOOKUP(J123,total_visual_stym!$A$2:$D$129,3,FALSE)</f>
        <v>pics\\Tamanid_2.jpg</v>
      </c>
      <c r="N123">
        <f>VLOOKUP(J123,total_visual_stym!$A$1:$D$129,4,FALSE)</f>
        <v>214</v>
      </c>
      <c r="P123">
        <f>IF(G123="экспл",0,IF(G123="импл_",VLOOKUP(J123,quest_импл!$A$1:$J$129,7,FALSE),0))</f>
        <v>274</v>
      </c>
      <c r="Q123" t="str">
        <f>IF(G123="экспл",0,IF(G123="импл_",VLOOKUP(J123,quest_импл!$A$1:$J$129,8,FALSE),0))</f>
        <v>sound\\Izognut_li.wav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2006</v>
      </c>
      <c r="AD123" t="str">
        <f t="shared" ca="1" si="36"/>
        <v>pics\\Banan_6.jpg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37"/>
        <v>pics\\Banan_6.jpg</v>
      </c>
      <c r="AI123" t="s">
        <v>125</v>
      </c>
      <c r="AO123">
        <f t="shared" ca="1" si="32"/>
        <v>0.90646506440137431</v>
      </c>
      <c r="AP123" t="str">
        <f t="shared" ca="1" si="33"/>
        <v>pics\\Banan_6.jpg</v>
      </c>
      <c r="AR123" t="str">
        <f t="shared" si="41"/>
        <v/>
      </c>
      <c r="AS123" t="str">
        <f t="shared" ca="1" si="39"/>
        <v>pics\\Banan_6.jpg</v>
      </c>
      <c r="AT123">
        <f t="shared" ca="1" si="28"/>
        <v>0.51050542491550199</v>
      </c>
      <c r="AU123" t="s">
        <v>697</v>
      </c>
      <c r="AV123" t="str">
        <f t="shared" ca="1" si="29"/>
        <v>sound\\Noviy_plod.wav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_Изогнут_ли_</v>
      </c>
      <c r="BB123" t="str">
        <f t="shared" si="30"/>
        <v>_Изогнут_ли_XXXXX?</v>
      </c>
      <c r="BD123" cm="1">
        <f t="array" aca="1" ref="BD123" ca="1">INDEX($L$122:$L$129,(RANK(AT3,$AT$2:$AT$9)))</f>
        <v>2141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VLOOKUP(B124,audio_list_stym!$A$3:$BP$18,52,FALSE)</f>
        <v>16</v>
      </c>
      <c r="F124" t="str">
        <f>VLOOKUP(E124,metki!$A$2:$B$9,2,FALSE)</f>
        <v>импл_новые_без_названия</v>
      </c>
      <c r="G124" t="str">
        <f t="shared" si="25"/>
        <v>импл_</v>
      </c>
      <c r="H124" t="str">
        <f>VLOOKUP(B124,audio_list_stym!$A$3:$AJ$18,20,FALSE)</f>
        <v>Tamanid</v>
      </c>
      <c r="I124" t="s">
        <v>690</v>
      </c>
      <c r="J124" t="str">
        <f t="shared" si="26"/>
        <v>Tamanid_3</v>
      </c>
      <c r="L124">
        <f>VLOOKUP(J124,total_visual_stym!$A$2:$D$129,2,FALSE)</f>
        <v>2139</v>
      </c>
      <c r="M124" t="str">
        <f>VLOOKUP(J124,total_visual_stym!$A$2:$D$129,3,FALSE)</f>
        <v>pics\\Tamanid_3.jpg</v>
      </c>
      <c r="N124">
        <f>VLOOKUP(J124,total_visual_stym!$A$1:$D$129,4,FALSE)</f>
        <v>214</v>
      </c>
      <c r="P124">
        <f>IF(G124="экспл",0,IF(G124="импл_",VLOOKUP(J124,quest_импл!$A$1:$J$129,7,FALSE),0))</f>
        <v>275</v>
      </c>
      <c r="Q124" t="str">
        <f>IF(G124="экспл",0,IF(G124="импл_",VLOOKUP(J124,quest_импл!$A$1:$J$129,8,FALSE),0))</f>
        <v>sound\\Barhatistiy_li.wav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да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2060</v>
      </c>
      <c r="AD124" t="str">
        <f t="shared" ca="1" si="36"/>
        <v>pics\\Tomat_4.jpg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37"/>
        <v>pics\\Tomat_4.jpg</v>
      </c>
      <c r="AI124" t="s">
        <v>126</v>
      </c>
      <c r="AO124">
        <f t="shared" ca="1" si="32"/>
        <v>0.10316296480808018</v>
      </c>
      <c r="AP124" t="str">
        <f t="shared" ca="1" si="33"/>
        <v>pics\\Tomat_4.jpg</v>
      </c>
      <c r="AR124" t="str">
        <f t="shared" si="41"/>
        <v/>
      </c>
      <c r="AS124" t="str">
        <f t="shared" ca="1" si="39"/>
        <v>pics\\Tomat_4.jpg</v>
      </c>
      <c r="AT124">
        <f t="shared" ca="1" si="28"/>
        <v>0.57183803148355195</v>
      </c>
      <c r="AU124" t="s">
        <v>697</v>
      </c>
      <c r="AV124" t="str">
        <f t="shared" ca="1" si="29"/>
        <v>sound\\Noviy_plod.wav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_Бархатистый_ли_</v>
      </c>
      <c r="BB124" t="str">
        <f t="shared" si="30"/>
        <v>_Бархатистый_ли_XXXXX?</v>
      </c>
      <c r="BD124" cm="1">
        <f t="array" aca="1" ref="BD124" ca="1">INDEX($L$122:$L$129,(RANK(AT4,$AT$2:$AT$9)))</f>
        <v>2139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VLOOKUP(B125,audio_list_stym!$A$3:$BP$18,52,FALSE)</f>
        <v>16</v>
      </c>
      <c r="F125" t="str">
        <f>VLOOKUP(E125,metki!$A$2:$B$9,2,FALSE)</f>
        <v>импл_новые_без_названия</v>
      </c>
      <c r="G125" t="str">
        <f t="shared" si="25"/>
        <v>импл_</v>
      </c>
      <c r="H125" t="str">
        <f>VLOOKUP(B125,audio_list_stym!$A$3:$AJ$18,20,FALSE)</f>
        <v>Tamanid</v>
      </c>
      <c r="I125" t="s">
        <v>691</v>
      </c>
      <c r="J125" t="str">
        <f t="shared" si="26"/>
        <v>Tamanid_4</v>
      </c>
      <c r="L125">
        <f>VLOOKUP(J125,total_visual_stym!$A$2:$D$129,2,FALSE)</f>
        <v>2140</v>
      </c>
      <c r="M125" t="str">
        <f>VLOOKUP(J125,total_visual_stym!$A$2:$D$129,3,FALSE)</f>
        <v>pics\\Tamanid_4.jpg</v>
      </c>
      <c r="N125">
        <f>VLOOKUP(J125,total_visual_stym!$A$1:$D$129,4,FALSE)</f>
        <v>214</v>
      </c>
      <c r="P125">
        <f>IF(G125="экспл",0,IF(G125="импл_",VLOOKUP(J125,quest_импл!$A$1:$J$129,7,FALSE),0))</f>
        <v>276</v>
      </c>
      <c r="Q125" t="str">
        <f>IF(G125="экспл",0,IF(G125="импл_",VLOOKUP(J125,quest_импл!$A$1:$J$129,8,FALSE),0))</f>
        <v>sound\\Odnotonniy_li.wav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2064</v>
      </c>
      <c r="AD125" t="str">
        <f t="shared" ca="1" si="36"/>
        <v>pics\\Tomat_8.jpg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37"/>
        <v>pics\\Tomat_8.jpg</v>
      </c>
      <c r="AI125" t="s">
        <v>127</v>
      </c>
      <c r="AO125">
        <f t="shared" ca="1" si="32"/>
        <v>9.7724728344128486E-5</v>
      </c>
      <c r="AP125" t="str">
        <f t="shared" ca="1" si="33"/>
        <v>pics\\Tomat_8.jpg</v>
      </c>
      <c r="AR125" t="str">
        <f t="shared" si="41"/>
        <v/>
      </c>
      <c r="AS125" t="str">
        <f t="shared" ca="1" si="39"/>
        <v>pics\\Tomat_8.jpg</v>
      </c>
      <c r="AT125">
        <f t="shared" ca="1" si="28"/>
        <v>0.38978982631004044</v>
      </c>
      <c r="AU125" t="s">
        <v>697</v>
      </c>
      <c r="AV125" t="str">
        <f t="shared" ca="1" si="29"/>
        <v>sound\\Redkiy_plod.wav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_Однотонный_ли_</v>
      </c>
      <c r="BB125" t="str">
        <f t="shared" si="30"/>
        <v>_Однотонный_ли_XXXXX?</v>
      </c>
      <c r="BD125" cm="1">
        <f t="array" aca="1" ref="BD125" ca="1">INDEX($L$122:$L$129,(RANK(AT5,$AT$2:$AT$9)))</f>
        <v>2140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VLOOKUP(B126,audio_list_stym!$A$3:$BP$18,52,FALSE)</f>
        <v>16</v>
      </c>
      <c r="F126" t="str">
        <f>VLOOKUP(E126,metki!$A$2:$B$9,2,FALSE)</f>
        <v>импл_новые_без_названия</v>
      </c>
      <c r="G126" t="str">
        <f t="shared" si="25"/>
        <v>импл_</v>
      </c>
      <c r="H126" t="str">
        <f>VLOOKUP(B126,audio_list_stym!$A$3:$AJ$18,20,FALSE)</f>
        <v>Tamanid</v>
      </c>
      <c r="I126" t="s">
        <v>692</v>
      </c>
      <c r="J126" t="str">
        <f t="shared" si="26"/>
        <v>Tamanid_5</v>
      </c>
      <c r="L126">
        <f>VLOOKUP(J126,total_visual_stym!$A$2:$D$129,2,FALSE)</f>
        <v>2141</v>
      </c>
      <c r="M126" t="str">
        <f>VLOOKUP(J126,total_visual_stym!$A$2:$D$129,3,FALSE)</f>
        <v>pics\\Tamanid_5.jpg</v>
      </c>
      <c r="N126">
        <f>VLOOKUP(J126,total_visual_stym!$A$1:$D$129,4,FALSE)</f>
        <v>214</v>
      </c>
      <c r="P126">
        <f>IF(G126="экспл",0,IF(G126="импл_",VLOOKUP(J126,quest_импл!$A$1:$J$129,7,FALSE),0))</f>
        <v>277</v>
      </c>
      <c r="Q126" t="str">
        <f>IF(G126="экспл",0,IF(G126="импл_",VLOOKUP(J126,quest_импл!$A$1:$J$129,8,FALSE),0))</f>
        <v>sound\\Prozrachniy_li.wav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2032</v>
      </c>
      <c r="AD126" t="str">
        <f t="shared" ca="1" si="36"/>
        <v>pics\\Kokos_8.jpg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37"/>
        <v>pics\\Kokos_8.jpg</v>
      </c>
      <c r="AI126" t="s">
        <v>128</v>
      </c>
      <c r="AO126">
        <f t="shared" ca="1" si="32"/>
        <v>0.4834412638903729</v>
      </c>
      <c r="AP126" t="str">
        <f t="shared" ca="1" si="33"/>
        <v>pics\\Kokos_8.jpg</v>
      </c>
      <c r="AR126" t="str">
        <f t="shared" si="41"/>
        <v/>
      </c>
      <c r="AS126" t="str">
        <f t="shared" ca="1" si="39"/>
        <v>pics\\Kokos_8.jpg</v>
      </c>
      <c r="AT126">
        <f t="shared" ca="1" si="28"/>
        <v>0.3939663251038602</v>
      </c>
      <c r="AU126" t="s">
        <v>697</v>
      </c>
      <c r="AV126" t="str">
        <f t="shared" ca="1" si="29"/>
        <v>sound\\Redkiy_plod.wav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_Прозрачный_ли_</v>
      </c>
      <c r="BB126" t="str">
        <f t="shared" si="30"/>
        <v>_Прозрачный_ли_XXXXX?</v>
      </c>
      <c r="BD126" cm="1">
        <f t="array" aca="1" ref="BD126" ca="1">INDEX($L$122:$L$129,(RANK(AT6,$AT$2:$AT$9)))</f>
        <v>2138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VLOOKUP(B127,audio_list_stym!$A$3:$BP$18,52,FALSE)</f>
        <v>16</v>
      </c>
      <c r="F127" t="str">
        <f>VLOOKUP(E127,metki!$A$2:$B$9,2,FALSE)</f>
        <v>импл_новые_без_названия</v>
      </c>
      <c r="G127" t="str">
        <f t="shared" si="25"/>
        <v>импл_</v>
      </c>
      <c r="H127" t="str">
        <f>VLOOKUP(B127,audio_list_stym!$A$3:$AJ$18,20,FALSE)</f>
        <v>Tamanid</v>
      </c>
      <c r="I127" t="s">
        <v>693</v>
      </c>
      <c r="J127" t="str">
        <f t="shared" si="26"/>
        <v>Tamanid_6</v>
      </c>
      <c r="L127">
        <f>VLOOKUP(J127,total_visual_stym!$A$2:$D$129,2,FALSE)</f>
        <v>2142</v>
      </c>
      <c r="M127" t="str">
        <f>VLOOKUP(J127,total_visual_stym!$A$2:$D$129,3,FALSE)</f>
        <v>pics\\Tamanid_6.jpg</v>
      </c>
      <c r="N127">
        <f>VLOOKUP(J127,total_visual_stym!$A$1:$D$129,4,FALSE)</f>
        <v>214</v>
      </c>
      <c r="P127">
        <f>IF(G127="экспл",0,IF(G127="импл_",VLOOKUP(J127,quest_импл!$A$1:$J$129,7,FALSE),0))</f>
        <v>278</v>
      </c>
      <c r="Q127" t="str">
        <f>IF(G127="экспл",0,IF(G127="импл_",VLOOKUP(J127,quest_импл!$A$1:$J$129,8,FALSE),0))</f>
        <v>sound\\Izmelchen_li.wav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2011</v>
      </c>
      <c r="AD127" t="str">
        <f t="shared" ca="1" si="36"/>
        <v>pics\\Finik_3.jpg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37"/>
        <v>pics\\Finik_3.jpg</v>
      </c>
      <c r="AI127" t="s">
        <v>129</v>
      </c>
      <c r="AO127">
        <f t="shared" ca="1" si="32"/>
        <v>0.8410708235057397</v>
      </c>
      <c r="AP127" t="str">
        <f t="shared" ca="1" si="33"/>
        <v>pics\\Finik_3.jpg</v>
      </c>
      <c r="AR127" t="str">
        <f t="shared" si="41"/>
        <v/>
      </c>
      <c r="AS127" t="str">
        <f t="shared" ca="1" si="39"/>
        <v>pics\\Finik_3.jpg</v>
      </c>
      <c r="AT127">
        <f t="shared" ca="1" si="28"/>
        <v>0.70542888708611207</v>
      </c>
      <c r="AU127" t="s">
        <v>697</v>
      </c>
      <c r="AV127" t="str">
        <f t="shared" ca="1" si="29"/>
        <v>sound\\Noviy_plod.wav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_Измельчен_ли_</v>
      </c>
      <c r="BB127" t="str">
        <f t="shared" si="30"/>
        <v>_Измельчен_ли_XXXXX?</v>
      </c>
      <c r="BD127" cm="1">
        <f t="array" aca="1" ref="BD127" ca="1">INDEX($L$122:$L$129,(RANK(AT7,$AT$2:$AT$9)))</f>
        <v>2143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VLOOKUP(B128,audio_list_stym!$A$3:$BP$18,52,FALSE)</f>
        <v>16</v>
      </c>
      <c r="F128" t="str">
        <f>VLOOKUP(E128,metki!$A$2:$B$9,2,FALSE)</f>
        <v>импл_новые_без_названия</v>
      </c>
      <c r="G128" t="str">
        <f t="shared" si="25"/>
        <v>импл_</v>
      </c>
      <c r="H128" t="str">
        <f>VLOOKUP(B128,audio_list_stym!$A$3:$AJ$18,20,FALSE)</f>
        <v>Tamanid</v>
      </c>
      <c r="I128" t="s">
        <v>694</v>
      </c>
      <c r="J128" t="str">
        <f t="shared" si="26"/>
        <v>Tamanid_7</v>
      </c>
      <c r="L128">
        <f>VLOOKUP(J128,total_visual_stym!$A$2:$D$129,2,FALSE)</f>
        <v>2143</v>
      </c>
      <c r="M128" t="str">
        <f>VLOOKUP(J128,total_visual_stym!$A$2:$D$129,3,FALSE)</f>
        <v>pics\\Tamanid_7.jpg</v>
      </c>
      <c r="N128">
        <f>VLOOKUP(J128,total_visual_stym!$A$1:$D$129,4,FALSE)</f>
        <v>214</v>
      </c>
      <c r="P128">
        <f>IF(G128="экспл",0,IF(G128="импл_",VLOOKUP(J128,quest_импл!$A$1:$J$129,7,FALSE),0))</f>
        <v>279</v>
      </c>
      <c r="Q128" t="str">
        <f>IF(G128="экспл",0,IF(G128="импл_",VLOOKUP(J128,quest_импл!$A$1:$J$129,8,FALSE),0))</f>
        <v>sound\\Cvetushiy_li.wav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2026</v>
      </c>
      <c r="AD128" t="str">
        <f t="shared" ca="1" si="36"/>
        <v>pics\\Kokos_2.jpg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37"/>
        <v>pics\\Kokos_2.jpg</v>
      </c>
      <c r="AI128" t="s">
        <v>130</v>
      </c>
      <c r="AO128">
        <f t="shared" ca="1" si="32"/>
        <v>0.61179515341668222</v>
      </c>
      <c r="AP128" t="str">
        <f t="shared" ca="1" si="33"/>
        <v>pics\\Kokos_2.jpg</v>
      </c>
      <c r="AR128" t="str">
        <f t="shared" si="41"/>
        <v/>
      </c>
      <c r="AS128" t="str">
        <f t="shared" ca="1" si="39"/>
        <v>pics\\Kokos_2.jpg</v>
      </c>
      <c r="AT128">
        <f t="shared" ca="1" si="28"/>
        <v>0.98048564823306517</v>
      </c>
      <c r="AU128" t="s">
        <v>697</v>
      </c>
      <c r="AV128" t="str">
        <f t="shared" ca="1" si="29"/>
        <v>sound\\Noviy_plod.wav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_Цветущий_ли_</v>
      </c>
      <c r="BB128" t="str">
        <f t="shared" si="30"/>
        <v>_Цветущий_ли_XXXXX?</v>
      </c>
      <c r="BD128" cm="1">
        <f t="array" aca="1" ref="BD128" ca="1">INDEX($L$122:$L$129,(RANK(AT8,$AT$2:$AT$9)))</f>
        <v>2137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VLOOKUP(B129,audio_list_stym!$A$3:$BP$18,52,FALSE)</f>
        <v>16</v>
      </c>
      <c r="F129" t="str">
        <f>VLOOKUP(E129,metki!$A$2:$B$9,2,FALSE)</f>
        <v>импл_новые_без_названия</v>
      </c>
      <c r="G129" t="str">
        <f t="shared" si="25"/>
        <v>импл_</v>
      </c>
      <c r="H129" t="str">
        <f>VLOOKUP(B129,audio_list_stym!$A$3:$AJ$18,20,FALSE)</f>
        <v>Tamanid</v>
      </c>
      <c r="I129" t="s">
        <v>695</v>
      </c>
      <c r="J129" t="str">
        <f t="shared" si="26"/>
        <v>Tamanid_8</v>
      </c>
      <c r="L129">
        <f>VLOOKUP(J129,total_visual_stym!$A$2:$D$129,2,FALSE)</f>
        <v>2144</v>
      </c>
      <c r="M129" t="str">
        <f>VLOOKUP(J129,total_visual_stym!$A$2:$D$129,3,FALSE)</f>
        <v>pics\\Tamanid_8.jpg</v>
      </c>
      <c r="N129">
        <f>VLOOKUP(J129,total_visual_stym!$A$1:$D$129,4,FALSE)</f>
        <v>214</v>
      </c>
      <c r="P129">
        <f>IF(G129="экспл",0,IF(G129="импл_",VLOOKUP(J129,quest_импл!$A$1:$J$129,7,FALSE),0))</f>
        <v>280</v>
      </c>
      <c r="Q129" t="str">
        <f>IF(G129="экспл",0,IF(G129="импл_",VLOOKUP(J129,quest_импл!$A$1:$J$129,8,FALSE),0))</f>
        <v>sound\\Skruchen_li.wav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2008</v>
      </c>
      <c r="AD129" t="str">
        <f t="shared" ca="1" si="36"/>
        <v>pics\\Banan_8.jpg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37"/>
        <v>pics\\Banan_8.jpg</v>
      </c>
      <c r="AI129" t="s">
        <v>131</v>
      </c>
      <c r="AO129">
        <f t="shared" ca="1" si="32"/>
        <v>0.85293853586288448</v>
      </c>
      <c r="AP129" t="str">
        <f t="shared" ca="1" si="33"/>
        <v>pics\\Banan_8.jpg</v>
      </c>
      <c r="AR129" t="str">
        <f t="shared" si="41"/>
        <v/>
      </c>
      <c r="AS129" t="str">
        <f t="shared" ca="1" si="39"/>
        <v>pics\\Banan_8.jpg</v>
      </c>
      <c r="AT129">
        <f t="shared" ca="1" si="28"/>
        <v>0.55732662313467574</v>
      </c>
      <c r="AU129" t="s">
        <v>697</v>
      </c>
      <c r="AV129" t="str">
        <f t="shared" ca="1" si="29"/>
        <v>sound\\Noviy_plod.wav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_Скручен_ли_</v>
      </c>
      <c r="BB129" t="str">
        <f t="shared" si="30"/>
        <v>_Скручен_ли_XXXXX?</v>
      </c>
      <c r="BD129" cm="1">
        <f t="array" aca="1" ref="BD129" ca="1">INDEX($L$122:$L$129,(RANK(AT9,$AT$2:$AT$9)))</f>
        <v>2144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000-000000000000}"/>
  <pageMargins left="0.7" right="0.7" top="0.75" bottom="0.75" header="0.3" footer="0.3"/>
  <pageSetup paperSize="9" orientation="portrait" horizontalDpi="4294967293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H161"/>
  <sheetViews>
    <sheetView topLeftCell="AR1" zoomScale="57" zoomScaleNormal="57" zoomScaleSheetLayoutView="40" workbookViewId="0">
      <selection activeCell="BC1" sqref="BC1:BH1048576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VLOOKUP(B2,audio_list_stym!$A$3:$BP$18,53,FALSE)</f>
        <v>10</v>
      </c>
      <c r="F2" t="str">
        <f>VLOOKUP(E2,metki!$A$2:$B$9,2,FALSE)</f>
        <v>импл_реал_с_названием</v>
      </c>
      <c r="G2" t="str">
        <f t="shared" ref="G2:G65" si="0">LEFT(F2,5)</f>
        <v>импл_</v>
      </c>
      <c r="H2" t="str">
        <f>VLOOKUP(B2,audio_list_stym!$A$3:$AJ$18,21,FALSE)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ca="1" si="2">IF(ISTEXT(AR2),AR2,IF(ISTEXT(AS2),AS2,""))</f>
        <v>pics\\Injir_2.jpg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0.31633371265819354</v>
      </c>
      <c r="AP2" t="str">
        <f ca="1">INDEX($AM$2:$AM$25,(RANK(AO2,$AO$2:$AO$25)))</f>
        <v>pics\\Injir_2.jpg</v>
      </c>
      <c r="AQ2" t="str">
        <f ca="1">INDEX($AN$2:$AN$25,(RANK(AO2,$AO$2:$AO$25)))</f>
        <v>pics\\Tikva_2.jpg</v>
      </c>
      <c r="AR2" t="str">
        <f t="shared" ref="AR2:AR9" ca="1" si="6">IF(AH2="sound\\Ogorod",AP2,"")</f>
        <v>pics\\Injir_2.jpg</v>
      </c>
      <c r="AT2">
        <f t="shared" ref="AT2:AT65" ca="1" si="7">RAND()</f>
        <v>0.38412011570691795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9">IF(G2="экспл",AY2&amp;AX2&amp;"."&amp;AZ2,IF(G2="импл_",BA2&amp;AX2&amp;"?"))</f>
        <v>_Целый_ли_ТОМАТ?</v>
      </c>
      <c r="BC2">
        <f>A2</f>
        <v>1201</v>
      </c>
      <c r="BD2" cm="1">
        <f t="array" aca="1" ref="BD2" ca="1">INDEX($L$2:$L$9,(RANK(AT2,$AT$2:$AT$9)))</f>
        <v>2061</v>
      </c>
      <c r="BE2" cm="1">
        <f t="array" aca="1" ref="BE2" ca="1">INDEX(BD10:BD25,(RANK(AT2,$AT$2:$AT$16)))</f>
        <v>2029</v>
      </c>
      <c r="BF2" cm="1">
        <f t="array" aca="1" ref="BF2" ca="1">INDEX(BD26:BD49,(RANK(AT2,$AT$2:$AT$16)))</f>
        <v>2045</v>
      </c>
      <c r="BG2" cm="1">
        <f t="array" aca="1" ref="BG2" ca="1">INDEX(BD50:BD65,(RANK(AT2,$AT$2:$AT$16)))</f>
        <v>2021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VLOOKUP(B3,audio_list_stym!$A$3:$BP$18,53,FALSE)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VLOOKUP(B3,audio_list_stym!$A$3:$AJ$18,21,FALSE)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2004</v>
      </c>
      <c r="AD3" t="str">
        <f t="shared" ref="AD3:AD66" ca="1" si="10">IF(ISTEXT(AE3),AE3,IF(ISTEXT(AF3),AF3,""))</f>
        <v>pics\\Banan_4.jpg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pics\\Banan_4.jpg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1">RAND()</f>
        <v>0.5920402723836139</v>
      </c>
      <c r="AP3" t="str">
        <f t="shared" ref="AP3:AP25" ca="1" si="12">INDEX($AM$2:$AM$25,(RANK(AO3,$AO$2:$AO$25)))</f>
        <v>pics\\Banan_4.jpg</v>
      </c>
      <c r="AQ3" t="str">
        <f t="shared" ref="AQ3:AQ25" ca="1" si="13">INDEX($AN$2:$AN$25,(RANK(AO3,$AO$2:$AO$25)))</f>
        <v>pics\\Goroh_4.jpg</v>
      </c>
      <c r="AR3" t="str">
        <f t="shared" ca="1" si="6"/>
        <v>pics\\Banan_4.jpg</v>
      </c>
      <c r="AT3">
        <f t="shared" ca="1" si="7"/>
        <v>0.85976285853278589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9"/>
        <v>_Мясистый_ли_ТОМАТ?</v>
      </c>
      <c r="BD3" cm="1">
        <f t="array" aca="1" ref="BD3" ca="1">INDEX($L$2:$L$9,(RANK(AT3,$AT$2:$AT$9)))</f>
        <v>2057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VLOOKUP(B4,audio_list_stym!$A$3:$BP$18,53,FALSE)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VLOOKUP(B4,audio_list_stym!$A$3:$AJ$18,21,FALSE)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2156</v>
      </c>
      <c r="AD4" t="str">
        <f t="shared" ca="1" si="10"/>
        <v>pics\\Injir_4.jpg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pics\\Injir_4.jpg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1"/>
        <v>0.17048310382989806</v>
      </c>
      <c r="AP4" t="str">
        <f t="shared" ca="1" si="12"/>
        <v>pics\\Injir_4.jpg</v>
      </c>
      <c r="AQ4" t="str">
        <f t="shared" ca="1" si="13"/>
        <v>pics\\Tikva_4.jpg</v>
      </c>
      <c r="AR4" t="str">
        <f t="shared" ca="1" si="6"/>
        <v>pics\\Injir_4.jpg</v>
      </c>
      <c r="AT4">
        <f t="shared" ca="1" si="7"/>
        <v>0.20853050837416964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9"/>
        <v>_Горький_ли_ТОМАТ?</v>
      </c>
      <c r="BD4" cm="1">
        <f t="array" aca="1" ref="BD4" ca="1">INDEX($L$2:$L$9,(RANK(AT4,$AT$2:$AT$9)))</f>
        <v>2063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VLOOKUP(B5,audio_list_stym!$A$3:$BP$18,53,FALSE)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VLOOKUP(B5,audio_list_stym!$A$3:$AJ$18,21,FALSE)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2159</v>
      </c>
      <c r="AD5" t="str">
        <f t="shared" ca="1" si="10"/>
        <v>pics\\Injir_7.jpg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pics\\Injir_7.jpg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1"/>
        <v>8.6313563948905325E-2</v>
      </c>
      <c r="AP5" t="str">
        <f t="shared" ca="1" si="12"/>
        <v>pics\\Injir_7.jpg</v>
      </c>
      <c r="AQ5" t="str">
        <f t="shared" ca="1" si="13"/>
        <v>pics\\Tikva_7.jpg</v>
      </c>
      <c r="AR5" t="str">
        <f t="shared" ca="1" si="6"/>
        <v>pics\\Injir_7.jpg</v>
      </c>
      <c r="AT5">
        <f t="shared" ca="1" si="7"/>
        <v>0.74956733902777817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9"/>
        <v>_Яркий_ли_ТОМАТ?</v>
      </c>
      <c r="BD5" cm="1">
        <f t="array" aca="1" ref="BD5" ca="1">INDEX($L$2:$L$9,(RANK(AT5,$AT$2:$AT$9)))</f>
        <v>2059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VLOOKUP(B6,audio_list_stym!$A$3:$BP$18,53,FALSE)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VLOOKUP(B6,audio_list_stym!$A$3:$AJ$18,21,FALSE)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2033</v>
      </c>
      <c r="AD6" t="str">
        <f t="shared" ca="1" si="10"/>
        <v>pics\\Limon_1.jpg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pics\\Limon_1.jpg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1"/>
        <v>0.97162453919988356</v>
      </c>
      <c r="AP6" t="str">
        <f t="shared" ca="1" si="12"/>
        <v>pics\\Limon_1.jpg</v>
      </c>
      <c r="AQ6" t="str">
        <f t="shared" ca="1" si="13"/>
        <v>pics\\Redis_1.jpg</v>
      </c>
      <c r="AR6" t="str">
        <f t="shared" ca="1" si="6"/>
        <v>pics\\Limon_1.jpg</v>
      </c>
      <c r="AT6">
        <f t="shared" ca="1" si="7"/>
        <v>0.21936582757246537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9"/>
        <v>_Острый_ли_ТОМАТ?</v>
      </c>
      <c r="BD6" cm="1">
        <f t="array" aca="1" ref="BD6" ca="1">INDEX($L$2:$L$9,(RANK(AT6,$AT$2:$AT$9)))</f>
        <v>2062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VLOOKUP(B7,audio_list_stym!$A$3:$BP$18,53,FALSE)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VLOOKUP(B7,audio_list_stym!$A$3:$AJ$18,21,FALSE)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2002</v>
      </c>
      <c r="AD7" t="str">
        <f t="shared" ca="1" si="10"/>
        <v>pics\\Banan_2.jpg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pics\\Banan_2.jpg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1"/>
        <v>0.65119655202976323</v>
      </c>
      <c r="AP7" t="str">
        <f t="shared" ca="1" si="12"/>
        <v>pics\\Banan_2.jpg</v>
      </c>
      <c r="AQ7" t="str">
        <f t="shared" ca="1" si="13"/>
        <v>pics\\Goroh_2.jpg</v>
      </c>
      <c r="AR7" t="str">
        <f t="shared" ca="1" si="6"/>
        <v>pics\\Banan_2.jpg</v>
      </c>
      <c r="AT7">
        <f t="shared" ca="1" si="7"/>
        <v>0.19117937177070998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9"/>
        <v>_Спелый_ли_ТОМАТ?</v>
      </c>
      <c r="BD7" cm="1">
        <f t="array" aca="1" ref="BD7" ca="1">INDEX($L$2:$L$9,(RANK(AT7,$AT$2:$AT$9)))</f>
        <v>2064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VLOOKUP(B8,audio_list_stym!$A$3:$BP$18,53,FALSE)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VLOOKUP(B8,audio_list_stym!$A$3:$AJ$18,21,FALSE)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2040</v>
      </c>
      <c r="AD8" t="str">
        <f t="shared" ca="1" si="10"/>
        <v>pics\\Limon_8.jpg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pics\\Limon_8.jpg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1"/>
        <v>0.73997279807203453</v>
      </c>
      <c r="AP8" t="str">
        <f t="shared" ca="1" si="12"/>
        <v>pics\\Limon_8.jpg</v>
      </c>
      <c r="AQ8" t="str">
        <f t="shared" ca="1" si="13"/>
        <v>pics\\Redis_8.jpg</v>
      </c>
      <c r="AR8" t="str">
        <f t="shared" ca="1" si="6"/>
        <v>pics\\Limon_8.jpg</v>
      </c>
      <c r="AT8">
        <f t="shared" ca="1" si="7"/>
        <v>0.84019646680597004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9"/>
        <v>_Серый_ли_ТОМАТ?</v>
      </c>
      <c r="BD8" cm="1">
        <f t="array" aca="1" ref="BD8" ca="1">INDEX($L$2:$L$9,(RANK(AT8,$AT$2:$AT$9)))</f>
        <v>2058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VLOOKUP(B9,audio_list_stym!$A$3:$BP$18,53,FALSE)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VLOOKUP(B9,audio_list_stym!$A$3:$AJ$18,21,FALSE)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2153</v>
      </c>
      <c r="AD9" t="str">
        <f t="shared" ca="1" si="10"/>
        <v>pics\\Injir_1.jpg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pics\\Injir_1.jpg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1"/>
        <v>0.32826035537615306</v>
      </c>
      <c r="AP9" t="str">
        <f t="shared" ca="1" si="12"/>
        <v>pics\\Injir_1.jpg</v>
      </c>
      <c r="AQ9" t="str">
        <f t="shared" ca="1" si="13"/>
        <v>pics\\Tikva_1.jpg</v>
      </c>
      <c r="AR9" t="str">
        <f t="shared" ca="1" si="6"/>
        <v>pics\\Injir_1.jpg</v>
      </c>
      <c r="AT9">
        <f t="shared" ca="1" si="7"/>
        <v>0.39956419756882633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9"/>
        <v>_Вязкий_ли_ТОМАТ?</v>
      </c>
      <c r="BD9" cm="1">
        <f t="array" aca="1" ref="BD9" ca="1">INDEX($L$2:$L$9,(RANK(AT9,$AT$2:$AT$9)))</f>
        <v>2060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VLOOKUP(B10,audio_list_stym!$A$3:$BP$18,53,FALSE)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VLOOKUP(B10,audio_list_stym!$A$3:$AJ$18,21,FALSE)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2178</v>
      </c>
      <c r="AD10" t="str">
        <f t="shared" ca="1" si="10"/>
        <v>pics\\dis34.jpg</v>
      </c>
      <c r="AE10" s="22" t="str">
        <f t="array" aca="1" ref="AE10" ca="1">IF(G10="экспл",INDEX(total_visual_stym!$C$146:$C$209,(RANK(total_visual_stym!E154,total_visual_stym!$E$146:$E$209))),0)</f>
        <v>pics\\dis34.jpg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>LEFT(AI10,11)</f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1"/>
        <v>0.66550042119800512</v>
      </c>
      <c r="AP10" t="str">
        <f t="shared" ca="1" si="12"/>
        <v>pics\\Banan_1.jpg</v>
      </c>
      <c r="AQ10" t="str">
        <f t="shared" ca="1" si="13"/>
        <v>pics\\Goroh_1.jpg</v>
      </c>
      <c r="AT10">
        <f t="shared" ca="1" si="7"/>
        <v>0.33565744758814353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9"/>
        <v>На_экране_ЛИМОН._Он_старый?</v>
      </c>
      <c r="BC10">
        <f>A10</f>
        <v>1202</v>
      </c>
      <c r="BD10" cm="1">
        <f t="array" aca="1" ref="BD10" ca="1">INDEX($L$10:$L$17,(RANK(AT2,$AT$2:$AT$9)))</f>
        <v>2037</v>
      </c>
      <c r="BE10" cm="1">
        <f t="array" aca="1" ref="BE10" ca="1">INDEX(BD2:BD9,(RANK(AT3,$AT$2:$AT$9)))</f>
        <v>2061</v>
      </c>
      <c r="BF10" cm="1">
        <f t="array" aca="1" ref="BF10" ca="1">INDEX(BD18:BD33,(RANK(AT3,$AT$2:$AT$16)))</f>
        <v>2031</v>
      </c>
      <c r="BG10" cm="1">
        <f t="array" aca="1" ref="BG10" ca="1">INDEX(BD34:BD65,(RANK(AT3,$AT$2:$AT$16)))</f>
        <v>2047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VLOOKUP(B11,audio_list_stym!$A$3:$BP$18,53,FALSE)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VLOOKUP(B11,audio_list_stym!$A$3:$AJ$18,21,FALSE)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2175</v>
      </c>
      <c r="AD11" t="str">
        <f t="shared" ca="1" si="10"/>
        <v>pics\\dis5.jpg</v>
      </c>
      <c r="AE11" s="22" t="str">
        <f t="array" aca="1" ref="AE11" ca="1">IF(G11="экспл",INDEX(total_visual_stym!$C$146:$C$209,(RANK(total_visual_stym!E155,total_visual_stym!$E$146:$E$209))),0)</f>
        <v>pics\\dis5.jpg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1"/>
        <v>0.11846487084096302</v>
      </c>
      <c r="AP11" t="str">
        <f t="shared" ca="1" si="12"/>
        <v>pics\\Injir_5.jpg</v>
      </c>
      <c r="AQ11" t="str">
        <f t="shared" ca="1" si="13"/>
        <v>pics\\Tikva_5.jpg</v>
      </c>
      <c r="AT11">
        <f t="shared" ca="1" si="7"/>
        <v>0.42086703695880001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9"/>
        <v>Посмотрите,_вот_ЛИМОН._Фиолетовый_ли_он?</v>
      </c>
      <c r="BD11" cm="1">
        <f t="array" aca="1" ref="BD11" ca="1">INDEX($L$10:$L$17,(RANK(AT3,$AT$2:$AT$9)))</f>
        <v>2033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VLOOKUP(B12,audio_list_stym!$A$3:$BP$18,53,FALSE)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VLOOKUP(B12,audio_list_stym!$A$3:$AJ$18,21,FALSE)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2189</v>
      </c>
      <c r="AD12" t="str">
        <f t="shared" ca="1" si="10"/>
        <v>pics\\dis33.jpg</v>
      </c>
      <c r="AE12" s="22" t="str">
        <f t="array" aca="1" ref="AE12" ca="1">IF(G12="экспл",INDEX(total_visual_stym!$C$146:$C$209,(RANK(total_visual_stym!E156,total_visual_stym!$E$146:$E$209))),0)</f>
        <v>pics\\dis33.jpg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1"/>
        <v>0.87668463746060965</v>
      </c>
      <c r="AP12" t="str">
        <f t="shared" ca="1" si="12"/>
        <v>pics\\Limon_4.jpg</v>
      </c>
      <c r="AQ12" t="str">
        <f t="shared" ca="1" si="13"/>
        <v>pics\\Redis_4.jpg</v>
      </c>
      <c r="AT12">
        <f t="shared" ca="1" si="7"/>
        <v>0.21659753212273436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9"/>
        <v>Вот_ЛИМОН._Он_с_цедрой?</v>
      </c>
      <c r="BD12" cm="1">
        <f t="array" aca="1" ref="BD12" ca="1">INDEX($L$10:$L$17,(RANK(AT4,$AT$2:$AT$9)))</f>
        <v>2039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VLOOKUP(B13,audio_list_stym!$A$3:$BP$18,53,FALSE)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VLOOKUP(B13,audio_list_stym!$A$3:$AJ$18,21,FALSE)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2221</v>
      </c>
      <c r="AD13" t="str">
        <f t="shared" ca="1" si="10"/>
        <v>pics\\dis28.jpg</v>
      </c>
      <c r="AE13" s="22" t="str">
        <f t="array" aca="1" ref="AE13" ca="1">IF(G13="экспл",INDEX(total_visual_stym!$C$146:$C$209,(RANK(total_visual_stym!E157,total_visual_stym!$E$146:$E$209))),0)</f>
        <v>pics\\dis28.jpg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1"/>
        <v>0.41805017954231427</v>
      </c>
      <c r="AP13" t="str">
        <f t="shared" ca="1" si="12"/>
        <v>pics\\Banan_7.jpg</v>
      </c>
      <c r="AQ13" t="str">
        <f t="shared" ca="1" si="13"/>
        <v>pics\\Goroh_7.jpg</v>
      </c>
      <c r="AT13">
        <f t="shared" ca="1" si="7"/>
        <v>5.1872834703805437E-2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9"/>
        <v>Это_ЛИМОН._Кислый_ли_он?</v>
      </c>
      <c r="BD13" cm="1">
        <f t="array" aca="1" ref="BD13" ca="1">INDEX($L$10:$L$17,(RANK(AT5,$AT$2:$AT$9)))</f>
        <v>2035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VLOOKUP(B14,audio_list_stym!$A$3:$BP$18,53,FALSE)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VLOOKUP(B14,audio_list_stym!$A$3:$AJ$18,21,FALSE)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2176</v>
      </c>
      <c r="AD14" t="str">
        <f t="shared" ca="1" si="10"/>
        <v>pics\\dis21.jpg</v>
      </c>
      <c r="AE14" s="22" t="str">
        <f t="array" aca="1" ref="AE14" ca="1">IF(G14="экспл",INDEX(total_visual_stym!$C$146:$C$209,(RANK(total_visual_stym!E158,total_visual_stym!$E$146:$E$209))),0)</f>
        <v>pics\\dis21.jpg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1"/>
        <v>0.1082228335826364</v>
      </c>
      <c r="AP14" t="str">
        <f t="shared" ca="1" si="12"/>
        <v>pics\\Injir_6.jpg</v>
      </c>
      <c r="AQ14" t="str">
        <f t="shared" ca="1" si="13"/>
        <v>pics\\Tikva_6.jpg</v>
      </c>
      <c r="AT14">
        <f t="shared" ca="1" si="7"/>
        <v>0.7887149350846393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9"/>
        <v>На_картинке_ЛИМОН._Сочный_ли_он?</v>
      </c>
      <c r="BD14" cm="1">
        <f t="array" aca="1" ref="BD14" ca="1">INDEX($L$10:$L$17,(RANK(AT6,$AT$2:$AT$9)))</f>
        <v>2038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VLOOKUP(B15,audio_list_stym!$A$3:$BP$18,53,FALSE)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VLOOKUP(B15,audio_list_stym!$A$3:$AJ$18,21,FALSE)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2205</v>
      </c>
      <c r="AD15" t="str">
        <f t="shared" ca="1" si="10"/>
        <v>pics\\dis46.jpg</v>
      </c>
      <c r="AE15" s="22" t="str">
        <f t="array" aca="1" ref="AE15" ca="1">IF(G15="экспл",INDEX(total_visual_stym!$C$146:$C$209,(RANK(total_visual_stym!E159,total_visual_stym!$E$146:$E$209))),0)</f>
        <v>pics\\dis46.jpg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1"/>
        <v>0.80618678995697024</v>
      </c>
      <c r="AP15" t="str">
        <f t="shared" ca="1" si="12"/>
        <v>pics\\Limon_6.jpg</v>
      </c>
      <c r="AQ15" t="str">
        <f t="shared" ca="1" si="13"/>
        <v>pics\\Redis_6.jpg</v>
      </c>
      <c r="AT15">
        <f t="shared" ca="1" si="7"/>
        <v>0.91747752756431911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9"/>
        <v>На_мониторе_ЛИМОН._Упругий_ли_он?</v>
      </c>
      <c r="BD15" cm="1">
        <f t="array" aca="1" ref="BD15" ca="1">INDEX($L$10:$L$17,(RANK(AT7,$AT$2:$AT$9)))</f>
        <v>2040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VLOOKUP(B16,audio_list_stym!$A$3:$BP$18,53,FALSE)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VLOOKUP(B16,audio_list_stym!$A$3:$AJ$18,21,FALSE)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2190</v>
      </c>
      <c r="AD16" t="str">
        <f t="shared" ca="1" si="10"/>
        <v>pics\\dis27.jpg</v>
      </c>
      <c r="AE16" s="22" t="str">
        <f t="array" aca="1" ref="AE16" ca="1">IF(G16="экспл",INDEX(total_visual_stym!$C$146:$C$209,(RANK(total_visual_stym!E160,total_visual_stym!$E$146:$E$209))),0)</f>
        <v>pics\\dis27.jpg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1"/>
        <v>0.94387580324140463</v>
      </c>
      <c r="AP16" t="str">
        <f t="shared" ca="1" si="12"/>
        <v>pics\\Limon_2.jpg</v>
      </c>
      <c r="AQ16" t="str">
        <f t="shared" ca="1" si="13"/>
        <v>pics\\Redis_2.jpg</v>
      </c>
      <c r="AT16">
        <f t="shared" ca="1" si="7"/>
        <v>0.95623226618674717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9"/>
        <v>Перед_Вами_ЛИМОН._Он_длинный?</v>
      </c>
      <c r="BD16" cm="1">
        <f t="array" aca="1" ref="BD16" ca="1">INDEX($L$10:$L$17,(RANK(AT8,$AT$2:$AT$9)))</f>
        <v>2034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VLOOKUP(B17,audio_list_stym!$A$3:$BP$18,53,FALSE)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VLOOKUP(B17,audio_list_stym!$A$3:$AJ$18,21,FALSE)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2230</v>
      </c>
      <c r="AD17" t="str">
        <f t="shared" ca="1" si="10"/>
        <v>pics\\dis8.jpg</v>
      </c>
      <c r="AE17" s="22" t="str">
        <f t="array" aca="1" ref="AE17" ca="1">IF(G17="экспл",INDEX(total_visual_stym!$C$146:$C$209,(RANK(total_visual_stym!E161,total_visual_stym!$E$146:$E$209))),0)</f>
        <v>pics\\dis8.jpg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1"/>
        <v>0.75586438310147008</v>
      </c>
      <c r="AP17" t="str">
        <f t="shared" ca="1" si="12"/>
        <v>pics\\Limon_7.jpg</v>
      </c>
      <c r="AQ17" t="str">
        <f t="shared" ca="1" si="13"/>
        <v>pics\\Redis_7.jpg</v>
      </c>
      <c r="AT17">
        <f t="shared" ca="1" si="7"/>
        <v>4.5658617577063465E-2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9"/>
        <v>Вы_видите_ЛИМОН._Он_без_кожуры?</v>
      </c>
      <c r="BD17" cm="1">
        <f t="array" aca="1" ref="BD17" ca="1">INDEX($L$10:$L$17,(RANK(AT9,$AT$2:$AT$9)))</f>
        <v>2036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VLOOKUP(B18,audio_list_stym!$A$3:$BP$18,53,FALSE)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VLOOKUP(B18,audio_list_stym!$A$3:$AJ$18,21,FALSE)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2053</v>
      </c>
      <c r="AD18" t="str">
        <f t="shared" ca="1" si="10"/>
        <v>pics\\Redis_5.jpg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pics\\Redis_5.jpg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0.86533282296339187</v>
      </c>
      <c r="AP18" t="str">
        <f t="shared" ca="1" si="12"/>
        <v>pics\\Limon_5.jpg</v>
      </c>
      <c r="AQ18" t="str">
        <f t="shared" ca="1" si="13"/>
        <v>pics\\Redis_5.jpg</v>
      </c>
      <c r="AS18" t="str">
        <f t="shared" ref="AS18:AS25" ca="1" si="16">IF(AH18="sound\\Tropic",AQ18,"")</f>
        <v>pics\\Redis_5.jpg</v>
      </c>
      <c r="AT18">
        <f t="shared" ca="1" si="7"/>
        <v>0.76596889569244164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9"/>
        <v>_С_молоком_ли_XXXXX?</v>
      </c>
      <c r="BC18">
        <f>A18</f>
        <v>1203</v>
      </c>
      <c r="BD18" cm="1">
        <f t="array" aca="1" ref="BD18" ca="1">INDEX($L$18:$L$25,(RANK(AT2,$AT$2:$AT$9)))</f>
        <v>2029</v>
      </c>
      <c r="BE18" cm="1">
        <f t="array" aca="1" ref="BE18" ca="1">INDEX(BD2:BD17,(RANK(AT4,$AT$2:$AT$16)))</f>
        <v>2038</v>
      </c>
      <c r="BF18" cm="1">
        <f t="array" aca="1" ref="BF18" ca="1">INDEX(BD26:BD49,(RANK(AT4,$AT$2:$AT$16)))</f>
        <v>2046</v>
      </c>
      <c r="BG18" cm="1">
        <f t="array" aca="1" ref="BG18" ca="1">INDEX(BD50:BD65,(RANK(AT4,$AT$2:$AT$16)))</f>
        <v>2022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VLOOKUP(B19,audio_list_stym!$A$3:$BP$18,53,FALSE)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VLOOKUP(B19,audio_list_stym!$A$3:$AJ$18,21,FALSE)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2019</v>
      </c>
      <c r="AD19" t="str">
        <f t="shared" ca="1" si="10"/>
        <v>pics\\Goroh_3.jpg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pics\\Goroh_3.jpg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0.63446678216202024</v>
      </c>
      <c r="AP19" t="str">
        <f t="shared" ca="1" si="12"/>
        <v>pics\\Banan_3.jpg</v>
      </c>
      <c r="AQ19" t="str">
        <f t="shared" ca="1" si="13"/>
        <v>pics\\Goroh_3.jpg</v>
      </c>
      <c r="AS19" t="str">
        <f t="shared" ca="1" si="16"/>
        <v>pics\\Goroh_3.jpg</v>
      </c>
      <c r="AT19">
        <f t="shared" ca="1" si="7"/>
        <v>0.91918860321432283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9"/>
        <v>_Полый_ли_XXXXX?</v>
      </c>
      <c r="BD19" cm="1">
        <f t="array" aca="1" ref="BD19" ca="1">INDEX($L$18:$L$25,(RANK(AT3,$AT$2:$AT$9)))</f>
        <v>2025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VLOOKUP(B20,audio_list_stym!$A$3:$BP$18,53,FALSE)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VLOOKUP(B20,audio_list_stym!$A$3:$AJ$18,21,FALSE)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2022</v>
      </c>
      <c r="AD20" t="str">
        <f t="shared" ca="1" si="10"/>
        <v>pics\\Goroh_6.jpg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pics\\Goroh_6.jpg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0.57162116585414224</v>
      </c>
      <c r="AP20" t="str">
        <f t="shared" ca="1" si="12"/>
        <v>pics\\Banan_6.jpg</v>
      </c>
      <c r="AQ20" t="str">
        <f t="shared" ca="1" si="13"/>
        <v>pics\\Goroh_6.jpg</v>
      </c>
      <c r="AS20" t="str">
        <f t="shared" ca="1" si="16"/>
        <v>pics\\Goroh_6.jpg</v>
      </c>
      <c r="AT20">
        <f t="shared" ca="1" si="7"/>
        <v>0.51166455998925275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9"/>
        <v>_Гладкий_ли_XXXXX?</v>
      </c>
      <c r="BD20" cm="1">
        <f t="array" aca="1" ref="BD20" ca="1">INDEX($L$18:$L$25,(RANK(AT4,$AT$2:$AT$9)))</f>
        <v>2031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VLOOKUP(B21,audio_list_stym!$A$3:$BP$18,53,FALSE)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VLOOKUP(B21,audio_list_stym!$A$3:$AJ$18,21,FALSE)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2024</v>
      </c>
      <c r="AD21" t="str">
        <f t="shared" ca="1" si="10"/>
        <v>pics\\Goroh_8.jpg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pics\\Goroh_8.jpg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0.33040995254938998</v>
      </c>
      <c r="AP21" t="str">
        <f t="shared" ca="1" si="12"/>
        <v>pics\\Banan_8.jpg</v>
      </c>
      <c r="AQ21" t="str">
        <f t="shared" ca="1" si="13"/>
        <v>pics\\Goroh_8.jpg</v>
      </c>
      <c r="AS21" t="str">
        <f t="shared" ca="1" si="16"/>
        <v>pics\\Goroh_8.jpg</v>
      </c>
      <c r="AT21">
        <f t="shared" ca="1" si="7"/>
        <v>0.47226256999907723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9"/>
        <v>_Пористый_ли_XXXXX?</v>
      </c>
      <c r="BD21" cm="1">
        <f t="array" aca="1" ref="BD21" ca="1">INDEX($L$18:$L$25,(RANK(AT5,$AT$2:$AT$9)))</f>
        <v>2027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VLOOKUP(B22,audio_list_stym!$A$3:$BP$18,53,FALSE)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VLOOKUP(B22,audio_list_stym!$A$3:$AJ$18,21,FALSE)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2021</v>
      </c>
      <c r="AD22" t="str">
        <f t="shared" ca="1" si="10"/>
        <v>pics\\Goroh_5.jpg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pics\\Goroh_5.jpg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0.57939076053309346</v>
      </c>
      <c r="AP22" t="str">
        <f t="shared" ca="1" si="12"/>
        <v>pics\\Banan_5.jpg</v>
      </c>
      <c r="AQ22" t="str">
        <f t="shared" ca="1" si="13"/>
        <v>pics\\Goroh_5.jpg</v>
      </c>
      <c r="AS22" t="str">
        <f t="shared" ca="1" si="16"/>
        <v>pics\\Goroh_5.jpg</v>
      </c>
      <c r="AT22">
        <f t="shared" ca="1" si="7"/>
        <v>2.1997025868570663E-2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9"/>
        <v>_Вареный_ли_XXXXX?</v>
      </c>
      <c r="BD22" cm="1">
        <f t="array" aca="1" ref="BD22" ca="1">INDEX($L$18:$L$25,(RANK(AT6,$AT$2:$AT$9)))</f>
        <v>2030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VLOOKUP(B23,audio_list_stym!$A$3:$BP$18,53,FALSE)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VLOOKUP(B23,audio_list_stym!$A$3:$AJ$18,21,FALSE)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2051</v>
      </c>
      <c r="AD23" t="str">
        <f t="shared" ca="1" si="10"/>
        <v>pics\\Redis_3.jpg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pics\\Redis_3.jpg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0.89846986269161744</v>
      </c>
      <c r="AP23" t="str">
        <f t="shared" ca="1" si="12"/>
        <v>pics\\Limon_3.jpg</v>
      </c>
      <c r="AQ23" t="str">
        <f t="shared" ca="1" si="13"/>
        <v>pics\\Redis_3.jpg</v>
      </c>
      <c r="AS23" t="str">
        <f t="shared" ca="1" si="16"/>
        <v>pics\\Redis_3.jpg</v>
      </c>
      <c r="AT23">
        <f t="shared" ca="1" si="7"/>
        <v>0.30799542187624052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9"/>
        <v>_Плотный_ли_XXXXX?</v>
      </c>
      <c r="BD23" cm="1">
        <f t="array" aca="1" ref="BD23" ca="1">INDEX($L$18:$L$25,(RANK(AT7,$AT$2:$AT$9)))</f>
        <v>2032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VLOOKUP(B24,audio_list_stym!$A$3:$BP$18,53,FALSE)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VLOOKUP(B24,audio_list_stym!$A$3:$AJ$18,21,FALSE)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2163</v>
      </c>
      <c r="AD24" t="str">
        <f t="shared" ca="1" si="10"/>
        <v>pics\\Tikva_3.jpg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pics\\Tikva_3.jpg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0.27033417629366019</v>
      </c>
      <c r="AP24" t="str">
        <f t="shared" ca="1" si="12"/>
        <v>pics\\Injir_3.jpg</v>
      </c>
      <c r="AQ24" t="str">
        <f t="shared" ca="1" si="13"/>
        <v>pics\\Tikva_3.jpg</v>
      </c>
      <c r="AS24" t="str">
        <f t="shared" ca="1" si="16"/>
        <v>pics\\Tikva_3.jpg</v>
      </c>
      <c r="AT24">
        <f t="shared" ca="1" si="7"/>
        <v>0.49776310316836081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9"/>
        <v>_Ворсистый_ли_XXXXX?</v>
      </c>
      <c r="BD24" cm="1">
        <f t="array" aca="1" ref="BD24" ca="1">INDEX($L$18:$L$25,(RANK(AT8,$AT$2:$AT$9)))</f>
        <v>2026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VLOOKUP(B25,audio_list_stym!$A$3:$BP$18,53,FALSE)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VLOOKUP(B25,audio_list_stym!$A$3:$AJ$18,21,FALSE)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2168</v>
      </c>
      <c r="AD25" t="str">
        <f t="shared" ca="1" si="10"/>
        <v>pics\\Tikva_8.jpg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pics\\Tikva_8.jpg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2.9597983418660823E-2</v>
      </c>
      <c r="AP25" t="str">
        <f t="shared" ca="1" si="12"/>
        <v>pics\\Injir_8.jpg</v>
      </c>
      <c r="AQ25" t="str">
        <f t="shared" ca="1" si="13"/>
        <v>pics\\Tikva_8.jpg</v>
      </c>
      <c r="AS25" t="str">
        <f t="shared" ca="1" si="16"/>
        <v>pics\\Tikva_8.jpg</v>
      </c>
      <c r="AT25">
        <f t="shared" ca="1" si="7"/>
        <v>0.17381120204502953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9"/>
        <v>_Мягкий_ли_XXXXX?</v>
      </c>
      <c r="BD25" cm="1">
        <f t="array" aca="1" ref="BD25" ca="1">INDEX($L$18:$L$25,(RANK(AT9,$AT$2:$AT$9)))</f>
        <v>2028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VLOOKUP(B26,audio_list_stym!$A$3:$BP$18,53,FALSE)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VLOOKUP(B26,audio_list_stym!$A$3:$AJ$18,21,FALSE)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2210</v>
      </c>
      <c r="AD26" t="str">
        <f t="shared" ca="1" si="10"/>
        <v>pics\\dis48.jpg</v>
      </c>
      <c r="AE26" s="22" t="str">
        <f t="array" aca="1" ref="AE26" ca="1">IF(G26="экспл",INDEX(total_visual_stym!$C$146:$C$209,(RANK(total_visual_stym!E170,total_visual_stym!$E$146:$E$209))),0)</f>
        <v>pics\\dis48.jpg</v>
      </c>
      <c r="AF26" s="22" t="str">
        <f t="shared" si="2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7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7"/>
        <v>0.24491593305466652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9"/>
        <v>На_экране_XXXXX._Он_с_ботвой?</v>
      </c>
      <c r="BC26">
        <f>A26</f>
        <v>1204</v>
      </c>
      <c r="BD26" cm="1">
        <f t="array" aca="1" ref="BD26" ca="1">INDEX($L$26:$L$33,(RANK(AT2,$AT$2:$AT$9)))</f>
        <v>2053</v>
      </c>
      <c r="BE26" cm="1">
        <f t="array" aca="1" ref="BE26" ca="1">INDEX(BD2:BD25,(RANK(AT5,$AT$2:$AT$16)))</f>
        <v>2064</v>
      </c>
      <c r="BF26" cm="1">
        <f t="array" aca="1" ref="BF26" ca="1">INDEX(BD34:BD49,(RANK(AT5,$AT$2:$AT$16)))</f>
        <v>2048</v>
      </c>
      <c r="BG26" cm="1">
        <f t="array" aca="1" ref="BG26" ca="1">INDEX(BD50:BD65,(RANK(AT5,$AT$2:$AT$16)))</f>
        <v>2016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VLOOKUP(B27,audio_list_stym!$A$3:$BP$18,53,FALSE)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VLOOKUP(B27,audio_list_stym!$A$3:$AJ$18,21,FALSE)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2215</v>
      </c>
      <c r="AD27" t="str">
        <f t="shared" ca="1" si="10"/>
        <v>pics\\dis62.jpg</v>
      </c>
      <c r="AE27" s="22" t="str">
        <f t="array" aca="1" ref="AE27" ca="1">IF(G27="экспл",INDEX(total_visual_stym!$C$146:$C$209,(RANK(total_visual_stym!E171,total_visual_stym!$E$146:$E$209))),0)</f>
        <v>pics\\dis62.jpg</v>
      </c>
      <c r="AF27" s="22" t="str">
        <f t="shared" si="2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7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7"/>
        <v>0.88781351054001334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9"/>
        <v>Посмотрите,_вот_XXXXX._Он_алый?</v>
      </c>
      <c r="BD27" cm="1">
        <f t="array" aca="1" ref="BD27" ca="1">INDEX($L$26:$L$33,(RANK(AT3,$AT$2:$AT$9)))</f>
        <v>2049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VLOOKUP(B28,audio_list_stym!$A$3:$BP$18,53,FALSE)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VLOOKUP(B28,audio_list_stym!$A$3:$AJ$18,21,FALSE)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2217</v>
      </c>
      <c r="AD28" t="str">
        <f t="shared" ca="1" si="10"/>
        <v>pics\\dis58.jpg</v>
      </c>
      <c r="AE28" s="22" t="str">
        <f t="array" aca="1" ref="AE28" ca="1">IF(G28="экспл",INDEX(total_visual_stym!$C$146:$C$209,(RANK(total_visual_stym!E172,total_visual_stym!$E$146:$E$209))),0)</f>
        <v>pics\\dis58.jpg</v>
      </c>
      <c r="AF28" s="22" t="str">
        <f t="shared" si="2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7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7"/>
        <v>0.36808377045055618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9"/>
        <v>Вот_XXXXX._Пряный_ли_он?</v>
      </c>
      <c r="BD28" cm="1">
        <f t="array" aca="1" ref="BD28" ca="1">INDEX($L$26:$L$33,(RANK(AT4,$AT$2:$AT$9)))</f>
        <v>2055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VLOOKUP(B29,audio_list_stym!$A$3:$BP$18,53,FALSE)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VLOOKUP(B29,audio_list_stym!$A$3:$AJ$18,21,FALSE)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2219</v>
      </c>
      <c r="AD29" t="str">
        <f t="shared" ca="1" si="10"/>
        <v>pics\\dis17.jpg</v>
      </c>
      <c r="AE29" s="22" t="str">
        <f t="array" aca="1" ref="AE29" ca="1">IF(G29="экспл",INDEX(total_visual_stym!$C$146:$C$209,(RANK(total_visual_stym!E173,total_visual_stym!$E$146:$E$209))),0)</f>
        <v>pics\\dis17.jpg</v>
      </c>
      <c r="AF29" s="22" t="str">
        <f t="shared" si="2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7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7"/>
        <v>0.48957240563572546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9"/>
        <v>Это_XXXXX._Жирный_ли_он?</v>
      </c>
      <c r="BD29" cm="1">
        <f t="array" aca="1" ref="BD29" ca="1">INDEX($L$26:$L$33,(RANK(AT5,$AT$2:$AT$9)))</f>
        <v>2051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VLOOKUP(B30,audio_list_stym!$A$3:$BP$18,53,FALSE)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VLOOKUP(B30,audio_list_stym!$A$3:$AJ$18,21,FALSE)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2226</v>
      </c>
      <c r="AD30" t="str">
        <f t="shared" ca="1" si="10"/>
        <v>pics\\dis11.jpg</v>
      </c>
      <c r="AE30" s="22" t="str">
        <f t="array" aca="1" ref="AE30" ca="1">IF(G30="экспл",INDEX(total_visual_stym!$C$146:$C$209,(RANK(total_visual_stym!E174,total_visual_stym!$E$146:$E$209))),0)</f>
        <v>pics\\dis11.jpg</v>
      </c>
      <c r="AF30" s="22" t="str">
        <f t="shared" si="2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7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7"/>
        <v>0.79424287846343977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9"/>
        <v>На_картинке_XXXXX._Он_соленый?</v>
      </c>
      <c r="BD30" cm="1">
        <f t="array" aca="1" ref="BD30" ca="1">INDEX($L$26:$L$33,(RANK(AT6,$AT$2:$AT$9)))</f>
        <v>2054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VLOOKUP(B31,audio_list_stym!$A$3:$BP$18,53,FALSE)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VLOOKUP(B31,audio_list_stym!$A$3:$AJ$18,21,FALSE)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2201</v>
      </c>
      <c r="AD31" t="str">
        <f t="shared" ca="1" si="10"/>
        <v>pics\\dis43.jpg</v>
      </c>
      <c r="AE31" s="22" t="str">
        <f t="array" aca="1" ref="AE31" ca="1">IF(G31="экспл",INDEX(total_visual_stym!$C$146:$C$209,(RANK(total_visual_stym!E175,total_visual_stym!$E$146:$E$209))),0)</f>
        <v>pics\\dis43.jpg</v>
      </c>
      <c r="AF31" s="22" t="str">
        <f t="shared" si="2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7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7"/>
        <v>0.49505551858439112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9"/>
        <v>На_мониторе_XXXXX._Пышный_ли_он?</v>
      </c>
      <c r="BD31" cm="1">
        <f t="array" aca="1" ref="BD31" ca="1">INDEX($L$26:$L$33,(RANK(AT7,$AT$2:$AT$9)))</f>
        <v>2056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VLOOKUP(B32,audio_list_stym!$A$3:$BP$18,53,FALSE)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VLOOKUP(B32,audio_list_stym!$A$3:$AJ$18,21,FALSE)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2186</v>
      </c>
      <c r="AD32" t="str">
        <f t="shared" ca="1" si="10"/>
        <v>pics\\dis25.jpg</v>
      </c>
      <c r="AE32" s="22" t="str">
        <f t="array" aca="1" ref="AE32" ca="1">IF(G32="экспл",INDEX(total_visual_stym!$C$146:$C$209,(RANK(total_visual_stym!E176,total_visual_stym!$E$146:$E$209))),0)</f>
        <v>pics\\dis25.jpg</v>
      </c>
      <c r="AF32" s="22" t="str">
        <f t="shared" si="2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7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7"/>
        <v>0.61871898143585224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9"/>
        <v>Перед_Вами_XXXXX._Крепкий_ли_он?</v>
      </c>
      <c r="BD32" cm="1">
        <f t="array" aca="1" ref="BD32" ca="1">INDEX($L$26:$L$33,(RANK(AT8,$AT$2:$AT$9)))</f>
        <v>2050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VLOOKUP(B33,audio_list_stym!$A$3:$BP$18,53,FALSE)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VLOOKUP(B33,audio_list_stym!$A$3:$AJ$18,21,FALSE)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2209</v>
      </c>
      <c r="AD33" t="str">
        <f t="shared" ca="1" si="10"/>
        <v>pics\\dis51.jpg</v>
      </c>
      <c r="AE33" s="22" t="str">
        <f t="array" aca="1" ref="AE33" ca="1">IF(G33="экспл",INDEX(total_visual_stym!$C$146:$C$209,(RANK(total_visual_stym!E177,total_visual_stym!$E$146:$E$209))),0)</f>
        <v>pics\\dis51.jpg</v>
      </c>
      <c r="AF33" s="22" t="str">
        <f t="shared" si="2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7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7"/>
        <v>0.99320765972397451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9"/>
        <v>Вы_видите_XXXXX._Он_круглый?</v>
      </c>
      <c r="BD33" cm="1">
        <f t="array" aca="1" ref="BD33" ca="1">INDEX($L$26:$L$33,(RANK(AT9,$AT$2:$AT$9)))</f>
        <v>2052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VLOOKUP(B34,audio_list_stym!$A$3:$BP$18,53,FALSE)</f>
        <v>10</v>
      </c>
      <c r="F34" t="str">
        <f>VLOOKUP(E34,metki!$A$2:$B$9,2,FALSE)</f>
        <v>импл_реал_с_названием</v>
      </c>
      <c r="G34" t="str">
        <f t="shared" si="0"/>
        <v>импл_</v>
      </c>
      <c r="H34" t="str">
        <f>VLOOKUP(B34,audio_list_stym!$A$3:$AJ$18,21,FALSE)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2001</v>
      </c>
      <c r="AD34" t="str">
        <f t="shared" ca="1" si="10"/>
        <v>pics\\Banan_1.jpg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2"/>
        <v>pics\\Banan_1.jpg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18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19">IF(AH34="sound\\Ogorod",AP10,"")</f>
        <v>pics\\Banan_1.jpg</v>
      </c>
      <c r="AT34">
        <f t="shared" ca="1" si="7"/>
        <v>2.8863582209533778E-2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9"/>
        <v>_Сырой_ли_ПЕРЕЦ?</v>
      </c>
      <c r="BC34">
        <f>A34</f>
        <v>1205</v>
      </c>
      <c r="BD34" cm="1">
        <f t="array" aca="1" ref="BD34" ca="1">INDEX($L$34:$L$41,(RANK(AT2,$AT$2:$AT$9)))</f>
        <v>2045</v>
      </c>
      <c r="BE34" cm="1">
        <f t="array" aca="1" ref="BE34" ca="1">INDEX(BD2:BD17,(RANK(AT5,$AT$2:$AT$17)))</f>
        <v>2064</v>
      </c>
      <c r="BF34" cm="1">
        <f t="array" aca="1" ref="BF34" ca="1">INDEX(BD18:BD33,(RANK(AT5,$AT$2:$AT$7)))</f>
        <v>2025</v>
      </c>
      <c r="BG34" cm="1">
        <f t="array" aca="1" ref="BG34" ca="1">INDEX(BD42:BD65,(RANK(AT5,$AT$2:$AT$17)))</f>
        <v>2008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VLOOKUP(B35,audio_list_stym!$A$3:$BP$18,53,FALSE)</f>
        <v>10</v>
      </c>
      <c r="F35" t="str">
        <f>VLOOKUP(E35,metki!$A$2:$B$9,2,FALSE)</f>
        <v>импл_реал_с_названием</v>
      </c>
      <c r="G35" t="str">
        <f t="shared" si="0"/>
        <v>импл_</v>
      </c>
      <c r="H35" t="str">
        <f>VLOOKUP(B35,audio_list_stym!$A$3:$AJ$18,21,FALSE)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2157</v>
      </c>
      <c r="AD35" t="str">
        <f t="shared" ca="1" si="10"/>
        <v>pics\\Injir_5.jpg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"/>
        <v>pics\\Injir_5.jpg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18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19"/>
        <v>pics\\Injir_5.jpg</v>
      </c>
      <c r="AT35">
        <f t="shared" ca="1" si="7"/>
        <v>9.7846514666898532E-2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9"/>
        <v>_Слоеный_ли_ПЕРЕЦ?</v>
      </c>
      <c r="BD35" cm="1">
        <f t="array" aca="1" ref="BD35" ca="1">INDEX($L$34:$L$41,(RANK(AT3,$AT$2:$AT$9)))</f>
        <v>2041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VLOOKUP(B36,audio_list_stym!$A$3:$BP$18,53,FALSE)</f>
        <v>10</v>
      </c>
      <c r="F36" t="str">
        <f>VLOOKUP(E36,metki!$A$2:$B$9,2,FALSE)</f>
        <v>импл_реал_с_названием</v>
      </c>
      <c r="G36" t="str">
        <f t="shared" si="0"/>
        <v>импл_</v>
      </c>
      <c r="H36" t="str">
        <f>VLOOKUP(B36,audio_list_stym!$A$3:$AJ$18,21,FALSE)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2036</v>
      </c>
      <c r="AD36" t="str">
        <f t="shared" ca="1" si="10"/>
        <v>pics\\Limon_4.jpg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"/>
        <v>pics\\Limon_4.jpg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18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19"/>
        <v>pics\\Limon_4.jpg</v>
      </c>
      <c r="AT36">
        <f t="shared" ca="1" si="7"/>
        <v>0.38679462833366718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9"/>
        <v>_Гнилой_ли_ПЕРЕЦ?</v>
      </c>
      <c r="BD36" cm="1">
        <f t="array" aca="1" ref="BD36" ca="1">INDEX($L$34:$L$41,(RANK(AT4,$AT$2:$AT$9)))</f>
        <v>2047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VLOOKUP(B37,audio_list_stym!$A$3:$BP$18,53,FALSE)</f>
        <v>10</v>
      </c>
      <c r="F37" t="str">
        <f>VLOOKUP(E37,metki!$A$2:$B$9,2,FALSE)</f>
        <v>импл_реал_с_названием</v>
      </c>
      <c r="G37" t="str">
        <f t="shared" si="0"/>
        <v>импл_</v>
      </c>
      <c r="H37" t="str">
        <f>VLOOKUP(B37,audio_list_stym!$A$3:$AJ$18,21,FALSE)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2007</v>
      </c>
      <c r="AD37" t="str">
        <f t="shared" ca="1" si="10"/>
        <v>pics\\Banan_7.jpg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"/>
        <v>pics\\Banan_7.jpg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18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19"/>
        <v>pics\\Banan_7.jpg</v>
      </c>
      <c r="AT37">
        <f t="shared" ca="1" si="7"/>
        <v>0.9841250034601482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9"/>
        <v>_Бугристый_ли_ПЕРЕЦ?</v>
      </c>
      <c r="BD37" cm="1">
        <f t="array" aca="1" ref="BD37" ca="1">INDEX($L$34:$L$41,(RANK(AT5,$AT$2:$AT$9)))</f>
        <v>2043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VLOOKUP(B38,audio_list_stym!$A$3:$BP$18,53,FALSE)</f>
        <v>10</v>
      </c>
      <c r="F38" t="str">
        <f>VLOOKUP(E38,metki!$A$2:$B$9,2,FALSE)</f>
        <v>импл_реал_с_названием</v>
      </c>
      <c r="G38" t="str">
        <f t="shared" si="0"/>
        <v>импл_</v>
      </c>
      <c r="H38" t="str">
        <f>VLOOKUP(B38,audio_list_stym!$A$3:$AJ$18,21,FALSE)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2158</v>
      </c>
      <c r="AD38" t="str">
        <f t="shared" ca="1" si="10"/>
        <v>pics\\Injir_6.jpg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"/>
        <v>pics\\Injir_6.jpg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18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19"/>
        <v>pics\\Injir_6.jpg</v>
      </c>
      <c r="AT38">
        <f t="shared" ca="1" si="7"/>
        <v>0.82357474379401197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9"/>
        <v>_Черный_ли_ПЕРЕЦ?</v>
      </c>
      <c r="BD38" cm="1">
        <f t="array" aca="1" ref="BD38" ca="1">INDEX($L$34:$L$41,(RANK(AT6,$AT$2:$AT$9)))</f>
        <v>2046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VLOOKUP(B39,audio_list_stym!$A$3:$BP$18,53,FALSE)</f>
        <v>10</v>
      </c>
      <c r="F39" t="str">
        <f>VLOOKUP(E39,metki!$A$2:$B$9,2,FALSE)</f>
        <v>импл_реал_с_названием</v>
      </c>
      <c r="G39" t="str">
        <f t="shared" si="0"/>
        <v>импл_</v>
      </c>
      <c r="H39" t="str">
        <f>VLOOKUP(B39,audio_list_stym!$A$3:$AJ$18,21,FALSE)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2038</v>
      </c>
      <c r="AD39" t="str">
        <f t="shared" ca="1" si="10"/>
        <v>pics\\Limon_6.jpg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pics\\Limon_6.jpg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18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19"/>
        <v>pics\\Limon_6.jpg</v>
      </c>
      <c r="AT39">
        <f t="shared" ca="1" si="7"/>
        <v>0.19264289229784348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9"/>
        <v>_Хрустящий_ли_ПЕРЕЦ?</v>
      </c>
      <c r="BD39" cm="1">
        <f t="array" aca="1" ref="BD39" ca="1">INDEX($L$34:$L$41,(RANK(AT7,$AT$2:$AT$9)))</f>
        <v>2048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VLOOKUP(B40,audio_list_stym!$A$3:$BP$18,53,FALSE)</f>
        <v>10</v>
      </c>
      <c r="F40" t="str">
        <f>VLOOKUP(E40,metki!$A$2:$B$9,2,FALSE)</f>
        <v>импл_реал_с_названием</v>
      </c>
      <c r="G40" t="str">
        <f t="shared" si="0"/>
        <v>импл_</v>
      </c>
      <c r="H40" t="str">
        <f>VLOOKUP(B40,audio_list_stym!$A$3:$AJ$18,21,FALSE)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2034</v>
      </c>
      <c r="AD40" t="str">
        <f t="shared" ca="1" si="10"/>
        <v>pics\\Limon_2.jpg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pics\\Limon_2.jpg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18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19"/>
        <v>pics\\Limon_2.jpg</v>
      </c>
      <c r="AT40">
        <f t="shared" ca="1" si="7"/>
        <v>0.99238958440723912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9"/>
        <v>_Блестит_ли_ПЕРЕЦ?</v>
      </c>
      <c r="BD40" cm="1">
        <f t="array" aca="1" ref="BD40" ca="1">INDEX($L$34:$L$41,(RANK(AT8,$AT$2:$AT$9)))</f>
        <v>2042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VLOOKUP(B41,audio_list_stym!$A$3:$BP$18,53,FALSE)</f>
        <v>10</v>
      </c>
      <c r="F41" t="str">
        <f>VLOOKUP(E41,metki!$A$2:$B$9,2,FALSE)</f>
        <v>импл_реал_с_названием</v>
      </c>
      <c r="G41" t="str">
        <f t="shared" si="0"/>
        <v>импл_</v>
      </c>
      <c r="H41" t="str">
        <f>VLOOKUP(B41,audio_list_stym!$A$3:$AJ$18,21,FALSE)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2039</v>
      </c>
      <c r="AD41" t="str">
        <f t="shared" ca="1" si="10"/>
        <v>pics\\Limon_7.jpg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0">IF(ISTEXT(AR41),AR41,IF(ISTEXT(AS41),AS41,""))</f>
        <v>pics\\Limon_7.jpg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18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19"/>
        <v>pics\\Limon_7.jpg</v>
      </c>
      <c r="AT41">
        <f t="shared" ca="1" si="7"/>
        <v>0.19176882185053423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9"/>
        <v>_Цитрусовый_ли_ПЕРЕЦ?</v>
      </c>
      <c r="BD41" cm="1">
        <f t="array" aca="1" ref="BD41" ca="1">INDEX($L$34:$L$41,(RANK(AT9,$AT$2:$AT$9)))</f>
        <v>2044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VLOOKUP(B42,audio_list_stym!$A$3:$BP$18,53,FALSE)</f>
        <v>11</v>
      </c>
      <c r="F42" t="str">
        <f>VLOOKUP(E42,metki!$A$2:$B$9,2,FALSE)</f>
        <v>экспл_реал_с_названием</v>
      </c>
      <c r="G42" t="str">
        <f t="shared" si="0"/>
        <v>экспл</v>
      </c>
      <c r="H42" t="str">
        <f>VLOOKUP(B42,audio_list_stym!$A$3:$AJ$18,21,FALSE)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2187</v>
      </c>
      <c r="AD42" t="str">
        <f t="shared" ca="1" si="10"/>
        <v>pics\\dis1.jpg</v>
      </c>
      <c r="AE42" s="22" t="str">
        <f t="array" aca="1" ref="AE42" ca="1">IF(G42="экспл",INDEX(total_visual_stym!$C$146:$C$209,(RANK(total_visual_stym!E186,total_visual_stym!$E$146:$E$209))),0)</f>
        <v>pics\\dis1.jpg</v>
      </c>
      <c r="AF42" s="22" t="str">
        <f t="shared" si="20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7"/>
        <v>0.52914938786976207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9"/>
        <v>На_экране_БАНАН._Он_чистый?</v>
      </c>
      <c r="BC42">
        <f>A42</f>
        <v>1206</v>
      </c>
      <c r="BD42" cm="1">
        <f t="array" aca="1" ref="BD42" ca="1">INDEX($L$42:$L$49,(RANK(AT2,$AT$2:$AT$9)))</f>
        <v>2005</v>
      </c>
      <c r="BE42" cm="1">
        <f t="array" aca="1" ref="BE42" ca="1">INDEX(BD2:BD17,(RANK(AT6,$AT$2:$AT17)))</f>
        <v>2039</v>
      </c>
      <c r="BF42" cm="1">
        <f t="array" aca="1" ref="BF42" ca="1">INDEX(BD26:BD41,(RANK(AT6,$AT$2:$AT$17)))</f>
        <v>2047</v>
      </c>
      <c r="BG42" cm="1">
        <f t="array" aca="1" ref="BG42" ca="1">INDEX(BD50:BD65,(RANK(AT6,$AT$2:$AT$17)))</f>
        <v>2023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VLOOKUP(B43,audio_list_stym!$A$3:$BP$18,53,FALSE)</f>
        <v>11</v>
      </c>
      <c r="F43" t="str">
        <f>VLOOKUP(E43,metki!$A$2:$B$9,2,FALSE)</f>
        <v>экспл_реал_с_названием</v>
      </c>
      <c r="G43" t="str">
        <f t="shared" si="0"/>
        <v>экспл</v>
      </c>
      <c r="H43" t="str">
        <f>VLOOKUP(B43,audio_list_stym!$A$3:$AJ$18,21,FALSE)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2199</v>
      </c>
      <c r="AD43" t="str">
        <f t="shared" ca="1" si="10"/>
        <v>pics\\dis56.jpg</v>
      </c>
      <c r="AE43" s="22" t="str">
        <f t="array" aca="1" ref="AE43" ca="1">IF(G43="экспл",INDEX(total_visual_stym!$C$146:$C$209,(RANK(total_visual_stym!E187,total_visual_stym!$E$146:$E$209))),0)</f>
        <v>pics\\dis56.jpg</v>
      </c>
      <c r="AF43" s="22" t="str">
        <f t="shared" si="20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1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7"/>
        <v>0.57025241970638618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9"/>
        <v>Посмотрите,_вот_БАНАН._Свежий_ли_он?</v>
      </c>
      <c r="BD43" cm="1">
        <f t="array" aca="1" ref="BD43" ca="1">INDEX($L$42:$L$49,(RANK(AT3,$AT$2:$AT$9)))</f>
        <v>2001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VLOOKUP(B44,audio_list_stym!$A$3:$BP$18,53,FALSE)</f>
        <v>11</v>
      </c>
      <c r="F44" t="str">
        <f>VLOOKUP(E44,metki!$A$2:$B$9,2,FALSE)</f>
        <v>экспл_реал_с_названием</v>
      </c>
      <c r="G44" t="str">
        <f t="shared" si="0"/>
        <v>экспл</v>
      </c>
      <c r="H44" t="str">
        <f>VLOOKUP(B44,audio_list_stym!$A$3:$AJ$18,21,FALSE)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2177</v>
      </c>
      <c r="AD44" t="str">
        <f t="shared" ca="1" si="10"/>
        <v>pics\\dis35.jpg</v>
      </c>
      <c r="AE44" s="22" t="str">
        <f t="array" aca="1" ref="AE44" ca="1">IF(G44="экспл",INDEX(total_visual_stym!$C$146:$C$209,(RANK(total_visual_stym!E188,total_visual_stym!$E$146:$E$209))),0)</f>
        <v>pics\\dis35.jpg</v>
      </c>
      <c r="AF44" s="22" t="str">
        <f t="shared" si="20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1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7"/>
        <v>0.72666484493563477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9"/>
        <v>Вот_БАНАН._Он_жаренный?</v>
      </c>
      <c r="BD44" cm="1">
        <f t="array" aca="1" ref="BD44" ca="1">INDEX($L$42:$L$49,(RANK(AT4,$AT$2:$AT$9)))</f>
        <v>2007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VLOOKUP(B45,audio_list_stym!$A$3:$BP$18,53,FALSE)</f>
        <v>11</v>
      </c>
      <c r="F45" t="str">
        <f>VLOOKUP(E45,metki!$A$2:$B$9,2,FALSE)</f>
        <v>экспл_реал_с_названием</v>
      </c>
      <c r="G45" t="str">
        <f t="shared" si="0"/>
        <v>экспл</v>
      </c>
      <c r="H45" t="str">
        <f>VLOOKUP(B45,audio_list_stym!$A$3:$AJ$18,21,FALSE)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2222</v>
      </c>
      <c r="AD45" t="str">
        <f t="shared" ca="1" si="10"/>
        <v>pics\\dis14.jpg</v>
      </c>
      <c r="AE45" s="22" t="str">
        <f t="array" aca="1" ref="AE45" ca="1">IF(G45="экспл",INDEX(total_visual_stym!$C$146:$C$209,(RANK(total_visual_stym!E189,total_visual_stym!$E$146:$E$209))),0)</f>
        <v>pics\\dis14.jpg</v>
      </c>
      <c r="AF45" s="22" t="str">
        <f t="shared" si="20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1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7"/>
        <v>0.826483183195174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9"/>
        <v>Это_БАНАН._Сладкий_ли_он?</v>
      </c>
      <c r="BD45" cm="1">
        <f t="array" aca="1" ref="BD45" ca="1">INDEX($L$42:$L$49,(RANK(AT5,$AT$2:$AT$9)))</f>
        <v>2003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VLOOKUP(B46,audio_list_stym!$A$3:$BP$18,53,FALSE)</f>
        <v>11</v>
      </c>
      <c r="F46" t="str">
        <f>VLOOKUP(E46,metki!$A$2:$B$9,2,FALSE)</f>
        <v>экспл_реал_с_названием</v>
      </c>
      <c r="G46" t="str">
        <f t="shared" si="0"/>
        <v>экспл</v>
      </c>
      <c r="H46" t="str">
        <f>VLOOKUP(B46,audio_list_stym!$A$3:$AJ$18,21,FALSE)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2180</v>
      </c>
      <c r="AD46" t="str">
        <f t="shared" ca="1" si="10"/>
        <v>pics\\dis4.jpg</v>
      </c>
      <c r="AE46" s="22" t="str">
        <f t="array" aca="1" ref="AE46" ca="1">IF(G46="экспл",INDEX(total_visual_stym!$C$146:$C$209,(RANK(total_visual_stym!E190,total_visual_stym!$E$146:$E$209))),0)</f>
        <v>pics\\dis4.jpg</v>
      </c>
      <c r="AF46" s="22" t="str">
        <f t="shared" si="20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1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7"/>
        <v>0.45117843606406771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9"/>
        <v>На_картинке_БАНАН._Влажный_ли_он?</v>
      </c>
      <c r="BD46" cm="1">
        <f t="array" aca="1" ref="BD46" ca="1">INDEX($L$42:$L$49,(RANK(AT6,$AT$2:$AT$9)))</f>
        <v>2006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VLOOKUP(B47,audio_list_stym!$A$3:$BP$18,53,FALSE)</f>
        <v>11</v>
      </c>
      <c r="F47" t="str">
        <f>VLOOKUP(E47,metki!$A$2:$B$9,2,FALSE)</f>
        <v>экспл_реал_с_названием</v>
      </c>
      <c r="G47" t="str">
        <f t="shared" si="0"/>
        <v>экспл</v>
      </c>
      <c r="H47" t="str">
        <f>VLOOKUP(B47,audio_list_stym!$A$3:$AJ$18,21,FALSE)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2170</v>
      </c>
      <c r="AD47" t="str">
        <f t="shared" ca="1" si="10"/>
        <v>pics\\dis36.jpg</v>
      </c>
      <c r="AE47" s="22" t="str">
        <f t="array" aca="1" ref="AE47" ca="1">IF(G47="экспл",INDEX(total_visual_stym!$C$146:$C$209,(RANK(total_visual_stym!E191,total_visual_stym!$E$146:$E$209))),0)</f>
        <v>pics\\dis36.jpg</v>
      </c>
      <c r="AF47" s="22" t="str">
        <f t="shared" si="20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1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7"/>
        <v>0.32065067409329884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9"/>
        <v>На_мониторе_БАНАН._Он_съедобный?</v>
      </c>
      <c r="BD47" cm="1">
        <f t="array" aca="1" ref="BD47" ca="1">INDEX($L$42:$L$49,(RANK(AT7,$AT$2:$AT$9)))</f>
        <v>2008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VLOOKUP(B48,audio_list_stym!$A$3:$BP$18,53,FALSE)</f>
        <v>11</v>
      </c>
      <c r="F48" t="str">
        <f>VLOOKUP(E48,metki!$A$2:$B$9,2,FALSE)</f>
        <v>экспл_реал_с_названием</v>
      </c>
      <c r="G48" t="str">
        <f t="shared" si="0"/>
        <v>экспл</v>
      </c>
      <c r="H48" t="str">
        <f>VLOOKUP(B48,audio_list_stym!$A$3:$AJ$18,21,FALSE)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2198</v>
      </c>
      <c r="AD48" t="str">
        <f t="shared" ca="1" si="10"/>
        <v>pics\\dis42.jpg</v>
      </c>
      <c r="AE48" s="22" t="str">
        <f t="array" aca="1" ref="AE48" ca="1">IF(G48="экспл",INDEX(total_visual_stym!$C$146:$C$209,(RANK(total_visual_stym!E192,total_visual_stym!$E$146:$E$209))),0)</f>
        <v>pics\\dis42.jpg</v>
      </c>
      <c r="AF48" s="22" t="str">
        <f t="shared" si="20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1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7"/>
        <v>0.5244077666500534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9"/>
        <v>Перед_Вами_БАНАН._Сиреневый_ли_он?</v>
      </c>
      <c r="BD48" cm="1">
        <f t="array" aca="1" ref="BD48" ca="1">INDEX($L$42:$L$49,(RANK(AT8,$AT$2:$AT$9)))</f>
        <v>2002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VLOOKUP(B49,audio_list_stym!$A$3:$BP$18,53,FALSE)</f>
        <v>11</v>
      </c>
      <c r="F49" t="str">
        <f>VLOOKUP(E49,metki!$A$2:$B$9,2,FALSE)</f>
        <v>экспл_реал_с_названием</v>
      </c>
      <c r="G49" t="str">
        <f t="shared" si="0"/>
        <v>экспл</v>
      </c>
      <c r="H49" t="str">
        <f>VLOOKUP(B49,audio_list_stym!$A$3:$AJ$18,21,FALSE)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2213</v>
      </c>
      <c r="AD49" t="str">
        <f t="shared" ca="1" si="10"/>
        <v>pics\\dis49.jpg</v>
      </c>
      <c r="AE49" s="22" t="str">
        <f t="array" aca="1" ref="AE49" ca="1">IF(G49="экспл",INDEX(total_visual_stym!$C$146:$C$209,(RANK(total_visual_stym!E193,total_visual_stym!$E$146:$E$209))),0)</f>
        <v>pics\\dis49.jpg</v>
      </c>
      <c r="AF49" s="22" t="str">
        <f t="shared" si="20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1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7"/>
        <v>8.1928112085688287E-2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9"/>
        <v>Вы_видите_БАНАН._Он_репчатый?</v>
      </c>
      <c r="BD49" cm="1">
        <f t="array" aca="1" ref="BD49" ca="1">INDEX($L$42:$L$49,(RANK(AT9,$AT$2:$AT$9)))</f>
        <v>2004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VLOOKUP(B50,audio_list_stym!$A$3:$BP$18,53,FALSE)</f>
        <v>12</v>
      </c>
      <c r="F50" t="str">
        <f>VLOOKUP(E50,metki!$A$2:$B$9,2,FALSE)</f>
        <v>импл_реал_без_названия</v>
      </c>
      <c r="G50" t="str">
        <f t="shared" si="0"/>
        <v>импл_</v>
      </c>
      <c r="H50" t="str">
        <f>VLOOKUP(B50,audio_list_stym!$A$3:$AJ$18,21,FALSE)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2162</v>
      </c>
      <c r="AD50" t="str">
        <f t="shared" ca="1" si="10"/>
        <v>pics\\Tikva_2.jpg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0"/>
        <v>pics\\Tikva_2.jpg</v>
      </c>
      <c r="AH50" t="str">
        <f t="shared" si="3"/>
        <v>sound\\Tropic</v>
      </c>
      <c r="AS50" t="str">
        <f ca="1">IF(AH50="sound\\Tropic",AQ2,"")</f>
        <v>pics\\Tikva_2.jpg</v>
      </c>
      <c r="AT50">
        <f t="shared" ca="1" si="7"/>
        <v>5.618356637465205E-2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9"/>
        <v>_Коричневый_ли_XXXXX?</v>
      </c>
      <c r="BC50">
        <f>A50</f>
        <v>1207</v>
      </c>
      <c r="BD50" cm="1">
        <f t="array" aca="1" ref="BD50" ca="1">INDEX($L$50:$L$57,(RANK(AT2,$AT$2:$AT$9)))</f>
        <v>2013</v>
      </c>
      <c r="BE50" cm="1">
        <f t="array" aca="1" ref="BE50" ca="1">INDEX(BD2:BD17,(RANK(AT7,$AT$2:$AT$17)))</f>
        <v>2040</v>
      </c>
      <c r="BF50" cm="1">
        <f t="array" aca="1" ref="BF50" ca="1">INDEX(BD18:BD49,(RANK(AT7,$AT$2:$AT$17)))</f>
        <v>2056</v>
      </c>
      <c r="BG50" cm="1">
        <f t="array" aca="1" ref="BG50" ca="1">INDEX(BD58:BD65,(RANK(AT7,$AT$2:$AT$9)))</f>
        <v>2020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VLOOKUP(B51,audio_list_stym!$A$3:$BP$18,53,FALSE)</f>
        <v>12</v>
      </c>
      <c r="F51" t="str">
        <f>VLOOKUP(E51,metki!$A$2:$B$9,2,FALSE)</f>
        <v>импл_реал_без_названия</v>
      </c>
      <c r="G51" t="str">
        <f t="shared" si="0"/>
        <v>импл_</v>
      </c>
      <c r="H51" t="str">
        <f>VLOOKUP(B51,audio_list_stym!$A$3:$AJ$18,21,FALSE)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2020</v>
      </c>
      <c r="AD51" t="str">
        <f t="shared" ca="1" si="10"/>
        <v>pics\\Goroh_4.jpg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0"/>
        <v>pics\\Goroh_4.jpg</v>
      </c>
      <c r="AH51" t="str">
        <f t="shared" si="3"/>
        <v>sound\\Tropic</v>
      </c>
      <c r="AS51" t="str">
        <f t="shared" ref="AS51:AS57" ca="1" si="22">IF(AH51="sound\\Tropic",AQ3,"")</f>
        <v>pics\\Goroh_4.jpg</v>
      </c>
      <c r="AT51">
        <f t="shared" ca="1" si="7"/>
        <v>0.78360710236145936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9"/>
        <v>_Сахаристый_ли_XXXXX?</v>
      </c>
      <c r="BD51" cm="1">
        <f t="array" aca="1" ref="BD51" ca="1">INDEX($L$50:$L$57,(RANK(AT3,$AT$2:$AT$9)))</f>
        <v>2009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VLOOKUP(B52,audio_list_stym!$A$3:$BP$18,53,FALSE)</f>
        <v>12</v>
      </c>
      <c r="F52" t="str">
        <f>VLOOKUP(E52,metki!$A$2:$B$9,2,FALSE)</f>
        <v>импл_реал_без_названия</v>
      </c>
      <c r="G52" t="str">
        <f t="shared" si="0"/>
        <v>импл_</v>
      </c>
      <c r="H52" t="str">
        <f>VLOOKUP(B52,audio_list_stym!$A$3:$AJ$18,21,FALSE)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2164</v>
      </c>
      <c r="AD52" t="str">
        <f t="shared" ca="1" si="10"/>
        <v>pics\\Tikva_4.jpg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0"/>
        <v>pics\\Tikva_4.jpg</v>
      </c>
      <c r="AH52" t="str">
        <f t="shared" si="3"/>
        <v>sound\\Tropic</v>
      </c>
      <c r="AS52" t="str">
        <f t="shared" ca="1" si="22"/>
        <v>pics\\Tikva_4.jpg</v>
      </c>
      <c r="AT52">
        <f t="shared" ca="1" si="7"/>
        <v>0.57267744282519883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9"/>
        <v>_Скользкий_ли_XXXXX?</v>
      </c>
      <c r="BD52" cm="1">
        <f t="array" aca="1" ref="BD52" ca="1">INDEX($L$50:$L$57,(RANK(AT4,$AT$2:$AT$9)))</f>
        <v>2015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VLOOKUP(B53,audio_list_stym!$A$3:$BP$18,53,FALSE)</f>
        <v>12</v>
      </c>
      <c r="F53" t="str">
        <f>VLOOKUP(E53,metki!$A$2:$B$9,2,FALSE)</f>
        <v>импл_реал_без_названия</v>
      </c>
      <c r="G53" t="str">
        <f t="shared" si="0"/>
        <v>импл_</v>
      </c>
      <c r="H53" t="str">
        <f>VLOOKUP(B53,audio_list_stym!$A$3:$AJ$18,21,FALSE)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2167</v>
      </c>
      <c r="AD53" t="str">
        <f t="shared" ca="1" si="10"/>
        <v>pics\\Tikva_7.jpg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0"/>
        <v>pics\\Tikva_7.jpg</v>
      </c>
      <c r="AH53" t="str">
        <f t="shared" si="3"/>
        <v>sound\\Tropic</v>
      </c>
      <c r="AS53" t="str">
        <f t="shared" ca="1" si="22"/>
        <v>pics\\Tikva_7.jpg</v>
      </c>
      <c r="AT53">
        <f t="shared" ca="1" si="7"/>
        <v>0.23630130129706561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9"/>
        <v>_Ломкий_ли_XXXXX?</v>
      </c>
      <c r="BD53" cm="1">
        <f t="array" aca="1" ref="BD53" ca="1">INDEX($L$50:$L$57,(RANK(AT5,$AT$2:$AT$9)))</f>
        <v>2011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VLOOKUP(B54,audio_list_stym!$A$3:$BP$18,53,FALSE)</f>
        <v>12</v>
      </c>
      <c r="F54" t="str">
        <f>VLOOKUP(E54,metki!$A$2:$B$9,2,FALSE)</f>
        <v>импл_реал_без_названия</v>
      </c>
      <c r="G54" t="str">
        <f t="shared" si="0"/>
        <v>импл_</v>
      </c>
      <c r="H54" t="str">
        <f>VLOOKUP(B54,audio_list_stym!$A$3:$AJ$18,21,FALSE)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2049</v>
      </c>
      <c r="AD54" t="str">
        <f t="shared" ca="1" si="10"/>
        <v>pics\\Redis_1.jpg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0"/>
        <v>pics\\Redis_1.jpg</v>
      </c>
      <c r="AH54" t="str">
        <f t="shared" si="3"/>
        <v>sound\\Tropic</v>
      </c>
      <c r="AI54" s="11"/>
      <c r="AS54" t="str">
        <f t="shared" ca="1" si="22"/>
        <v>pics\\Redis_1.jpg</v>
      </c>
      <c r="AT54">
        <f t="shared" ca="1" si="7"/>
        <v>0.32880329003029318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9"/>
        <v>_Мохнатый_ли_XXXXX?</v>
      </c>
      <c r="BD54" cm="1">
        <f t="array" aca="1" ref="BD54" ca="1">INDEX($L$50:$L$57,(RANK(AT6,$AT$2:$AT$9)))</f>
        <v>2014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VLOOKUP(B55,audio_list_stym!$A$3:$BP$18,53,FALSE)</f>
        <v>12</v>
      </c>
      <c r="F55" t="str">
        <f>VLOOKUP(E55,metki!$A$2:$B$9,2,FALSE)</f>
        <v>импл_реал_без_названия</v>
      </c>
      <c r="G55" t="str">
        <f t="shared" si="0"/>
        <v>импл_</v>
      </c>
      <c r="H55" t="str">
        <f>VLOOKUP(B55,audio_list_stym!$A$3:$AJ$18,21,FALSE)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2018</v>
      </c>
      <c r="AD55" t="str">
        <f t="shared" ca="1" si="10"/>
        <v>pics\\Goroh_2.jpg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0"/>
        <v>pics\\Goroh_2.jpg</v>
      </c>
      <c r="AH55" t="str">
        <f t="shared" si="3"/>
        <v>sound\\Tropic</v>
      </c>
      <c r="AS55" t="str">
        <f t="shared" ca="1" si="22"/>
        <v>pics\\Goroh_2.jpg</v>
      </c>
      <c r="AT55">
        <f t="shared" ca="1" si="7"/>
        <v>0.76832899393177878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9"/>
        <v>_Сморщенный_ли_XXXXX?</v>
      </c>
      <c r="BD55" cm="1">
        <f t="array" aca="1" ref="BD55" ca="1">INDEX($L$50:$L$57,(RANK(AT7,$AT$2:$AT$9)))</f>
        <v>2016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VLOOKUP(B56,audio_list_stym!$A$3:$BP$18,53,FALSE)</f>
        <v>12</v>
      </c>
      <c r="F56" t="str">
        <f>VLOOKUP(E56,metki!$A$2:$B$9,2,FALSE)</f>
        <v>импл_реал_без_названия</v>
      </c>
      <c r="G56" t="str">
        <f t="shared" si="0"/>
        <v>импл_</v>
      </c>
      <c r="H56" t="str">
        <f>VLOOKUP(B56,audio_list_stym!$A$3:$AJ$18,21,FALSE)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2056</v>
      </c>
      <c r="AD56" t="str">
        <f t="shared" ca="1" si="10"/>
        <v>pics\\Redis_8.jpg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pics\\Redis_8.jpg</v>
      </c>
      <c r="AH56" t="str">
        <f t="shared" si="3"/>
        <v>sound\\Tropic</v>
      </c>
      <c r="AS56" t="str">
        <f t="shared" ca="1" si="22"/>
        <v>pics\\Redis_8.jpg</v>
      </c>
      <c r="AT56">
        <f t="shared" ca="1" si="7"/>
        <v>0.39223261075814764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9"/>
        <v>_С_косточкой_ли_XXXXX?</v>
      </c>
      <c r="BD56" cm="1">
        <f t="array" aca="1" ref="BD56" ca="1">INDEX($L$50:$L$57,(RANK(AT8,$AT$2:$AT$9)))</f>
        <v>2010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VLOOKUP(B57,audio_list_stym!$A$3:$BP$18,53,FALSE)</f>
        <v>12</v>
      </c>
      <c r="F57" t="str">
        <f>VLOOKUP(E57,metki!$A$2:$B$9,2,FALSE)</f>
        <v>импл_реал_без_названия</v>
      </c>
      <c r="G57" t="str">
        <f t="shared" si="0"/>
        <v>импл_</v>
      </c>
      <c r="H57" t="str">
        <f>VLOOKUP(B57,audio_list_stym!$A$3:$AJ$18,21,FALSE)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2161</v>
      </c>
      <c r="AD57" t="str">
        <f t="shared" ca="1" si="10"/>
        <v>pics\\Tikva_1.jpg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pics\\Tikva_1.jpg</v>
      </c>
      <c r="AH57" t="str">
        <f t="shared" si="3"/>
        <v>sound\\Tropic</v>
      </c>
      <c r="AI57" s="11"/>
      <c r="AS57" t="str">
        <f t="shared" ca="1" si="22"/>
        <v>pics\\Tikva_1.jpg</v>
      </c>
      <c r="AT57">
        <f t="shared" ca="1" si="7"/>
        <v>0.29506212239003171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9"/>
        <v>_Треугольный_ли_XXXXX?</v>
      </c>
      <c r="BD57" cm="1">
        <f t="array" aca="1" ref="BD57" ca="1">INDEX($L$50:$L$57,(RANK(AT9,$AT$2:$AT$9)))</f>
        <v>2012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VLOOKUP(B58,audio_list_stym!$A$3:$BP$18,53,FALSE)</f>
        <v>13</v>
      </c>
      <c r="F58" t="str">
        <f>VLOOKUP(E58,metki!$A$2:$B$9,2,FALSE)</f>
        <v>экспл_реал_без_названия</v>
      </c>
      <c r="G58" t="str">
        <f t="shared" si="0"/>
        <v>экспл</v>
      </c>
      <c r="H58" t="str">
        <f>VLOOKUP(B58,audio_list_stym!$A$3:$AJ$18,21,FALSE)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2185</v>
      </c>
      <c r="AD58" t="str">
        <f t="shared" ca="1" si="10"/>
        <v>pics\\dis31.jpg</v>
      </c>
      <c r="AE58" s="22" t="str">
        <f t="array" aca="1" ref="AE58" ca="1">IF(G58="экспл",INDEX(total_visual_stym!$C$146:$C$209,(RANK(total_visual_stym!E202,total_visual_stym!$E$146:$E$209))),0)</f>
        <v>pics\\dis31.jpg</v>
      </c>
      <c r="AF58" s="22" t="str">
        <f t="shared" ref="AF58:AF65" si="23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7"/>
        <v>0.71366113890306604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9"/>
        <v>На_экране_XXXXX._Рыхлый_ли_он?</v>
      </c>
      <c r="BC58">
        <f>A58</f>
        <v>1208</v>
      </c>
      <c r="BD58" cm="1">
        <f t="array" aca="1" ref="BD58" ca="1">INDEX($L$58:$L$65,(RANK(AT2,$AT$2:$AT$9)))</f>
        <v>2021</v>
      </c>
      <c r="BE58" cm="1">
        <f t="array" aca="1" ref="BE58" ca="1">INDEX(BD2:BD17,(RANK(AT8,$AT$2:$AT$17)))</f>
        <v>2059</v>
      </c>
      <c r="BF58" cm="1">
        <f t="array" aca="1" ref="BF58" ca="1">INDEX(BD18:BD33,(RANK(AT8,$AT$2:$AT$17)))</f>
        <v>2027</v>
      </c>
      <c r="BG58" cm="1">
        <f t="array" aca="1" ref="BG58" ca="1">INDEX(BD42:BD57,(RANK(AT8,$AT$2:$AT$9)))</f>
        <v>2001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VLOOKUP(B59,audio_list_stym!$A$3:$BP$18,53,FALSE)</f>
        <v>13</v>
      </c>
      <c r="F59" t="str">
        <f>VLOOKUP(E59,metki!$A$2:$B$9,2,FALSE)</f>
        <v>экспл_реал_без_названия</v>
      </c>
      <c r="G59" t="str">
        <f t="shared" si="0"/>
        <v>экспл</v>
      </c>
      <c r="H59" t="str">
        <f>VLOOKUP(B59,audio_list_stym!$A$3:$AJ$18,21,FALSE)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2227</v>
      </c>
      <c r="AD59" t="str">
        <f t="shared" ca="1" si="10"/>
        <v>pics\\dis39.jpg</v>
      </c>
      <c r="AE59" s="22" t="str">
        <f t="array" aca="1" ref="AE59" ca="1">IF(G59="экспл",INDEX(total_visual_stym!$C$146:$C$209,(RANK(total_visual_stym!E203,total_visual_stym!$E$146:$E$209))),0)</f>
        <v>pics\\dis39.jpg</v>
      </c>
      <c r="AF59" s="22" t="str">
        <f t="shared" si="23"/>
        <v/>
      </c>
      <c r="AG59" t="str">
        <f t="shared" si="14"/>
        <v>pics\\Goroh_2.jpg</v>
      </c>
      <c r="AH59">
        <f t="shared" si="3"/>
        <v>0</v>
      </c>
      <c r="AT59">
        <f t="shared" ca="1" si="7"/>
        <v>0.17207537101402315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9"/>
        <v>Посмотрите,_вот_XXXXX._Он_в_стручке?</v>
      </c>
      <c r="BD59" cm="1">
        <f t="array" aca="1" ref="BD59" ca="1">INDEX($L$58:$L$65,(RANK(AT3,$AT$2:$AT$9)))</f>
        <v>2017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VLOOKUP(B60,audio_list_stym!$A$3:$BP$18,53,FALSE)</f>
        <v>13</v>
      </c>
      <c r="F60" t="str">
        <f>VLOOKUP(E60,metki!$A$2:$B$9,2,FALSE)</f>
        <v>экспл_реал_без_названия</v>
      </c>
      <c r="G60" t="str">
        <f t="shared" si="0"/>
        <v>экспл</v>
      </c>
      <c r="H60" t="str">
        <f>VLOOKUP(B60,audio_list_stym!$A$3:$AJ$18,21,FALSE)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2172</v>
      </c>
      <c r="AD60" t="str">
        <f t="shared" ca="1" si="10"/>
        <v>pics\\dis23.jpg</v>
      </c>
      <c r="AE60" s="22" t="str">
        <f t="array" aca="1" ref="AE60" ca="1">IF(G60="экспл",INDEX(total_visual_stym!$C$146:$C$209,(RANK(total_visual_stym!E204,total_visual_stym!$E$146:$E$209))),0)</f>
        <v>pics\\dis23.jpg</v>
      </c>
      <c r="AF60" s="22" t="str">
        <f t="shared" si="23"/>
        <v/>
      </c>
      <c r="AG60" t="str">
        <f t="shared" si="14"/>
        <v>pics\\Goroh_3.jpg</v>
      </c>
      <c r="AH60">
        <f t="shared" si="3"/>
        <v>0</v>
      </c>
      <c r="AT60">
        <f t="shared" ca="1" si="7"/>
        <v>1.5538769075883696E-2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9"/>
        <v>Вот_XXXXX._Ядовитый_ли_он?</v>
      </c>
      <c r="BD60" cm="1">
        <f t="array" aca="1" ref="BD60" ca="1">INDEX($L$58:$L$65,(RANK(AT4,$AT$2:$AT$9)))</f>
        <v>2023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VLOOKUP(B61,audio_list_stym!$A$3:$BP$18,53,FALSE)</f>
        <v>13</v>
      </c>
      <c r="F61" t="str">
        <f>VLOOKUP(E61,metki!$A$2:$B$9,2,FALSE)</f>
        <v>экспл_реал_без_названия</v>
      </c>
      <c r="G61" t="str">
        <f t="shared" si="0"/>
        <v>экспл</v>
      </c>
      <c r="H61" t="str">
        <f>VLOOKUP(B61,audio_list_stym!$A$3:$AJ$18,21,FALSE)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2224</v>
      </c>
      <c r="AD61" t="str">
        <f t="shared" ca="1" si="10"/>
        <v>pics\\dis29.jpg</v>
      </c>
      <c r="AE61" s="22" t="str">
        <f t="array" aca="1" ref="AE61" ca="1">IF(G61="экспл",INDEX(total_visual_stym!$C$146:$C$209,(RANK(total_visual_stym!E205,total_visual_stym!$E$146:$E$209))),0)</f>
        <v>pics\\dis29.jpg</v>
      </c>
      <c r="AF61" s="22" t="str">
        <f t="shared" si="23"/>
        <v/>
      </c>
      <c r="AG61" t="str">
        <f t="shared" si="14"/>
        <v>pics\\Goroh_4.jpg</v>
      </c>
      <c r="AH61">
        <f t="shared" si="3"/>
        <v>0</v>
      </c>
      <c r="AT61">
        <f t="shared" ca="1" si="7"/>
        <v>0.1307809124380398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9"/>
        <v>Это_XXXXX._Он_полосатый?</v>
      </c>
      <c r="BD61" cm="1">
        <f t="array" aca="1" ref="BD61" ca="1">INDEX($L$58:$L$65,(RANK(AT5,$AT$2:$AT$9)))</f>
        <v>2019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VLOOKUP(B62,audio_list_stym!$A$3:$BP$18,53,FALSE)</f>
        <v>13</v>
      </c>
      <c r="F62" t="str">
        <f>VLOOKUP(E62,metki!$A$2:$B$9,2,FALSE)</f>
        <v>экспл_реал_без_названия</v>
      </c>
      <c r="G62" t="str">
        <f t="shared" si="0"/>
        <v>экспл</v>
      </c>
      <c r="H62" t="str">
        <f>VLOOKUP(B62,audio_list_stym!$A$3:$AJ$18,21,FALSE)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2231</v>
      </c>
      <c r="AD62" t="str">
        <f t="shared" ca="1" si="10"/>
        <v>pics\\dis12.jpg</v>
      </c>
      <c r="AE62" s="22" t="str">
        <f t="array" aca="1" ref="AE62" ca="1">IF(G62="экспл",INDEX(total_visual_stym!$C$146:$C$209,(RANK(total_visual_stym!E206,total_visual_stym!$E$146:$E$209))),0)</f>
        <v>pics\\dis12.jpg</v>
      </c>
      <c r="AF62" s="22" t="str">
        <f t="shared" si="23"/>
        <v/>
      </c>
      <c r="AG62" t="str">
        <f t="shared" si="14"/>
        <v>pics\\Goroh_5.jpg</v>
      </c>
      <c r="AH62">
        <f t="shared" si="3"/>
        <v>0</v>
      </c>
      <c r="AT62">
        <f t="shared" ca="1" si="7"/>
        <v>0.47953311325201509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9"/>
        <v>На_картинке_XXXXX._Он_плоский?</v>
      </c>
      <c r="BD62" cm="1">
        <f t="array" aca="1" ref="BD62" ca="1">INDEX($L$58:$L$65,(RANK(AT6,$AT$2:$AT$9)))</f>
        <v>2022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VLOOKUP(B63,audio_list_stym!$A$3:$BP$18,53,FALSE)</f>
        <v>13</v>
      </c>
      <c r="F63" t="str">
        <f>VLOOKUP(E63,metki!$A$2:$B$9,2,FALSE)</f>
        <v>экспл_реал_без_названия</v>
      </c>
      <c r="G63" t="str">
        <f t="shared" si="0"/>
        <v>экспл</v>
      </c>
      <c r="H63" t="str">
        <f>VLOOKUP(B63,audio_list_stym!$A$3:$AJ$18,21,FALSE)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2169</v>
      </c>
      <c r="AD63" t="str">
        <f t="shared" ca="1" si="10"/>
        <v>pics\\dis6.jpg</v>
      </c>
      <c r="AE63" s="22" t="str">
        <f t="array" aca="1" ref="AE63" ca="1">IF(G63="экспл",INDEX(total_visual_stym!$C$146:$C$209,(RANK(total_visual_stym!E207,total_visual_stym!$E$146:$E$209))),0)</f>
        <v>pics\\dis6.jpg</v>
      </c>
      <c r="AF63" s="22" t="str">
        <f t="shared" si="23"/>
        <v/>
      </c>
      <c r="AG63" t="str">
        <f t="shared" si="14"/>
        <v>pics\\Goroh_6.jpg</v>
      </c>
      <c r="AH63">
        <f t="shared" si="3"/>
        <v>0</v>
      </c>
      <c r="AT63">
        <f t="shared" ca="1" si="7"/>
        <v>0.53686486758253638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9"/>
        <v>На_мониторе_XXXXX._Он_толченый?</v>
      </c>
      <c r="BD63" cm="1">
        <f t="array" aca="1" ref="BD63" ca="1">INDEX($L$58:$L$65,(RANK(AT7,$AT$2:$AT$9)))</f>
        <v>2024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VLOOKUP(B64,audio_list_stym!$A$3:$BP$18,53,FALSE)</f>
        <v>13</v>
      </c>
      <c r="F64" t="str">
        <f>VLOOKUP(E64,metki!$A$2:$B$9,2,FALSE)</f>
        <v>экспл_реал_без_названия</v>
      </c>
      <c r="G64" t="str">
        <f t="shared" si="0"/>
        <v>экспл</v>
      </c>
      <c r="H64" t="str">
        <f>VLOOKUP(B64,audio_list_stym!$A$3:$AJ$18,21,FALSE)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2208</v>
      </c>
      <c r="AD64" t="str">
        <f t="shared" ca="1" si="10"/>
        <v>pics\\dis45.jpg</v>
      </c>
      <c r="AE64" s="22" t="str">
        <f t="array" aca="1" ref="AE64" ca="1">IF(G64="экспл",INDEX(total_visual_stym!$C$146:$C$209,(RANK(total_visual_stym!E208,total_visual_stym!$E$146:$E$209))),0)</f>
        <v>pics\\dis45.jpg</v>
      </c>
      <c r="AF64" s="22" t="str">
        <f t="shared" si="23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7"/>
        <v>0.60146776726085438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9"/>
        <v>Перед_Вами_XXXXX._Зеленый_ли_он?</v>
      </c>
      <c r="BD64" cm="1">
        <f t="array" aca="1" ref="BD64" ca="1">INDEX($L$58:$L$65,(RANK(AT8,$AT$2:$AT$9)))</f>
        <v>2018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VLOOKUP(B65,audio_list_stym!$A$3:$BP$18,53,FALSE)</f>
        <v>13</v>
      </c>
      <c r="F65" t="str">
        <f>VLOOKUP(E65,metki!$A$2:$B$9,2,FALSE)</f>
        <v>экспл_реал_без_названия</v>
      </c>
      <c r="G65" t="str">
        <f t="shared" si="0"/>
        <v>экспл</v>
      </c>
      <c r="H65" t="str">
        <f>VLOOKUP(B65,audio_list_stym!$A$3:$AJ$18,21,FALSE)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2223</v>
      </c>
      <c r="AD65" t="str">
        <f t="shared" ca="1" si="10"/>
        <v>pics\\dis15.jpg</v>
      </c>
      <c r="AE65" s="22" t="str">
        <f t="array" aca="1" ref="AE65" ca="1">IF(G65="экспл",INDEX(total_visual_stym!$C$146:$C$209,(RANK(total_visual_stym!E209,total_visual_stym!$E$146:$E$209))),0)</f>
        <v>pics\\dis15.jpg</v>
      </c>
      <c r="AF65" s="22" t="str">
        <f t="shared" si="23"/>
        <v/>
      </c>
      <c r="AG65" t="str">
        <f t="shared" si="14"/>
        <v>pics\\Goroh_8.jpg</v>
      </c>
      <c r="AH65">
        <f t="shared" si="3"/>
        <v>0</v>
      </c>
      <c r="AT65">
        <f t="shared" ca="1" si="7"/>
        <v>0.32483493328746271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9"/>
        <v>Вы_видите_XXXXX._Легкий_ли_он?</v>
      </c>
      <c r="BD65" cm="1">
        <f t="array" aca="1" ref="BD65" ca="1">INDEX($L$58:$L$65,(RANK(AT9,$AT$2:$AT$9)))</f>
        <v>2020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VLOOKUP(B66,audio_list_stym!$A$3:$BP$18,53,FALSE)</f>
        <v>14</v>
      </c>
      <c r="F66" t="str">
        <f>VLOOKUP(E66,metki!$A$2:$B$9,2,FALSE)</f>
        <v>импл_новые_с_названием</v>
      </c>
      <c r="G66" t="str">
        <f t="shared" ref="G66:G129" si="24">LEFT(F66,5)</f>
        <v>импл_</v>
      </c>
      <c r="H66" t="str">
        <f>VLOOKUP(B66,audio_list_stym!$A$3:$AJ$18,21,FALSE)</f>
        <v>Ackee</v>
      </c>
      <c r="I66" t="s">
        <v>688</v>
      </c>
      <c r="J66" t="str">
        <f t="shared" ref="J66:J129" si="25">H66&amp;I66</f>
        <v>Ackee_1</v>
      </c>
      <c r="L66">
        <f>VLOOKUP(J66,total_visual_stym!$A$2:$D$129,2,FALSE)</f>
        <v>2065</v>
      </c>
      <c r="M66" t="str">
        <f>VLOOKUP(J66,total_visual_stym!$A$2:$D$129,3,FALSE)</f>
        <v>pics\\Ackee_1.jpg</v>
      </c>
      <c r="N66">
        <f>VLOOKUP(J66,total_visual_stym!$A$1:$D$129,4,FALSE)</f>
        <v>208</v>
      </c>
      <c r="P66">
        <f>IF(G66="экспл",0,IF(G66="импл_",VLOOKUP(J66,quest_импл!$A$1:$J$129,7,FALSE),0))</f>
        <v>225</v>
      </c>
      <c r="Q66" t="str">
        <f>IF(G66="экспл",0,IF(G66="импл_",VLOOKUP(J66,quest_импл!$A$1:$J$129,8,FALSE),0))</f>
        <v>sound\\Sushenniy_li.wav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нет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2009</v>
      </c>
      <c r="AD66" t="str">
        <f t="shared" ca="1" si="10"/>
        <v>pics\\Finik_1.jpg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26">AS66</f>
        <v>pics\\Finik_1.jpg</v>
      </c>
      <c r="AG66" t="str">
        <f>IF(OR(E66=11,E66=13),M66,"")</f>
        <v/>
      </c>
      <c r="AI66" t="s">
        <v>67</v>
      </c>
      <c r="AO66">
        <f ca="1">RAND()</f>
        <v>0.83254130045449792</v>
      </c>
      <c r="AP66" t="str">
        <f ca="1">INDEX($AI$66:$AI$129,(RANK(AO66,$AO$66:$AO$129)))</f>
        <v>pics\\Finik_1.jpg</v>
      </c>
      <c r="AS66" t="str">
        <f t="shared" ref="AS66:AS81" ca="1" si="27">IF(G66="импл_",AP66,"")</f>
        <v>pics\\Finik_1.jpg</v>
      </c>
      <c r="AT66">
        <f t="shared" ref="AT66:AT129" ca="1" si="28">RAND()</f>
        <v>0.37945679955514233</v>
      </c>
      <c r="AU66" t="s">
        <v>697</v>
      </c>
      <c r="AV66" t="str">
        <f t="shared" ref="AV66:AV129" ca="1" si="29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_Сушеный_ли_</v>
      </c>
      <c r="BB66" t="str">
        <f t="shared" ref="BB66:BB129" si="30">IF(G66="экспл",AY66&amp;AX66&amp;"."&amp;AZ66,IF(G66="импл_",BA66&amp;AX66&amp;"?"))</f>
        <v>_Сушеный_ли_РЕНАН?</v>
      </c>
      <c r="BC66">
        <f>A66</f>
        <v>1209</v>
      </c>
      <c r="BD66" cm="1">
        <f t="array" aca="1" ref="BD66" ca="1">INDEX(L66:L73,(RANK(AT2,$AT$2:$AT$9)))</f>
        <v>2069</v>
      </c>
      <c r="BE66" cm="1">
        <f t="array" aca="1" ref="BE66" ca="1">INDEX(BD74:BD89,(RANK(AT2,$AT$2:$AT$7)))</f>
        <v>2079</v>
      </c>
      <c r="BF66" cm="1">
        <f t="array" aca="1" ref="BF66" ca="1">INDEX(BD90:BD113,(RANK(AT2,$AT$2:$AT$17)))</f>
        <v>2117</v>
      </c>
      <c r="BG66" cm="1">
        <f t="array" aca="1" ref="BG66" ca="1">INDEX(BD114:BD129,(RANK(AT2,$AT$2:$AT$17)))</f>
        <v>2149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VLOOKUP(B67,audio_list_stym!$A$3:$BP$18,53,FALSE)</f>
        <v>14</v>
      </c>
      <c r="F67" t="str">
        <f>VLOOKUP(E67,metki!$A$2:$B$9,2,FALSE)</f>
        <v>импл_новые_с_названием</v>
      </c>
      <c r="G67" t="str">
        <f t="shared" si="24"/>
        <v>импл_</v>
      </c>
      <c r="H67" t="str">
        <f>VLOOKUP(B67,audio_list_stym!$A$3:$AJ$18,21,FALSE)</f>
        <v>Ackee</v>
      </c>
      <c r="I67" t="s">
        <v>689</v>
      </c>
      <c r="J67" t="str">
        <f t="shared" si="25"/>
        <v>Ackee_2</v>
      </c>
      <c r="L67">
        <f>VLOOKUP(J67,total_visual_stym!$A$2:$D$129,2,FALSE)</f>
        <v>2066</v>
      </c>
      <c r="M67" t="str">
        <f>VLOOKUP(J67,total_visual_stym!$A$2:$D$129,3,FALSE)</f>
        <v>pics\\Ackee_2.jpg</v>
      </c>
      <c r="N67">
        <f>VLOOKUP(J67,total_visual_stym!$A$1:$D$129,4,FALSE)</f>
        <v>208</v>
      </c>
      <c r="P67">
        <f>IF(G67="экспл",0,IF(G67="импл_",VLOOKUP(J67,quest_импл!$A$1:$J$129,7,FALSE),0))</f>
        <v>226</v>
      </c>
      <c r="Q67" t="str">
        <f>IF(G67="экспл",0,IF(G67="импл_",VLOOKUP(J67,quest_импл!$A$1:$J$129,8,FALSE),0))</f>
        <v>sound\\S_vetochkoy_li.wav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2003</v>
      </c>
      <c r="AD67" t="str">
        <f t="shared" ref="AD67:AD129" ca="1" si="31">IF(ISTEXT(AE67),AE67,IF(ISTEXT(AF67),AF67,""))</f>
        <v>pics\\Banan_3.jpg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6"/>
        <v>pics\\Banan_3.jpg</v>
      </c>
      <c r="AI67" t="s">
        <v>68</v>
      </c>
      <c r="AO67">
        <f t="shared" ref="AO67:AO129" ca="1" si="32">RAND()</f>
        <v>0.96494600797409102</v>
      </c>
      <c r="AP67" t="str">
        <f t="shared" ref="AP67:AP129" ca="1" si="33">INDEX($AI$66:$AI$129,(RANK(AO67,$AO$66:$AO$129)))</f>
        <v>pics\\Banan_3.jpg</v>
      </c>
      <c r="AR67" t="str">
        <f t="shared" ref="AR67:AR73" si="34">IF(AH67="sound\\Ogorod",AP19,"")</f>
        <v/>
      </c>
      <c r="AS67" t="str">
        <f t="shared" ca="1" si="27"/>
        <v>pics\\Banan_3.jpg</v>
      </c>
      <c r="AT67">
        <f t="shared" ca="1" si="28"/>
        <v>5.4035665734750493E-2</v>
      </c>
      <c r="AU67" t="s">
        <v>697</v>
      </c>
      <c r="AV67" t="str">
        <f t="shared" ca="1" si="29"/>
        <v>sound\\Redkiy_plod.wav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_С_веточкой_ли_</v>
      </c>
      <c r="BB67" t="str">
        <f t="shared" si="30"/>
        <v>_С_веточкой_ли_РЕНАН?</v>
      </c>
      <c r="BD67" cm="1">
        <f t="array" aca="1" ref="BD67" ca="1">INDEX(L67:L74,(RANK(AT3,$AT$2:$AT$9)))</f>
        <v>2066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VLOOKUP(B68,audio_list_stym!$A$3:$BP$18,53,FALSE)</f>
        <v>14</v>
      </c>
      <c r="F68" t="str">
        <f>VLOOKUP(E68,metki!$A$2:$B$9,2,FALSE)</f>
        <v>импл_новые_с_названием</v>
      </c>
      <c r="G68" t="str">
        <f t="shared" si="24"/>
        <v>импл_</v>
      </c>
      <c r="H68" t="str">
        <f>VLOOKUP(B68,audio_list_stym!$A$3:$AJ$18,21,FALSE)</f>
        <v>Ackee</v>
      </c>
      <c r="I68" t="s">
        <v>690</v>
      </c>
      <c r="J68" t="str">
        <f t="shared" si="25"/>
        <v>Ackee_3</v>
      </c>
      <c r="L68">
        <f>VLOOKUP(J68,total_visual_stym!$A$2:$D$129,2,FALSE)</f>
        <v>2067</v>
      </c>
      <c r="M68" t="str">
        <f>VLOOKUP(J68,total_visual_stym!$A$2:$D$129,3,FALSE)</f>
        <v>pics\\Ackee_3.jpg</v>
      </c>
      <c r="N68">
        <f>VLOOKUP(J68,total_visual_stym!$A$1:$D$129,4,FALSE)</f>
        <v>208</v>
      </c>
      <c r="P68">
        <f>IF(G68="экспл",0,IF(G68="импл_",VLOOKUP(J68,quest_импл!$A$1:$J$129,7,FALSE),0))</f>
        <v>227</v>
      </c>
      <c r="Q68" t="str">
        <f>IF(G68="экспл",0,IF(G68="импл_",VLOOKUP(J68,quest_импл!$A$1:$J$129,8,FALSE),0))</f>
        <v>sound\\Rasskrit_li.wav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да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2029</v>
      </c>
      <c r="AD68" t="str">
        <f t="shared" ca="1" si="31"/>
        <v>pics\\Kokos_5.jpg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6"/>
        <v>pics\\Kokos_5.jpg</v>
      </c>
      <c r="AI68" t="s">
        <v>69</v>
      </c>
      <c r="AO68">
        <f t="shared" ca="1" si="32"/>
        <v>0.65535472669852213</v>
      </c>
      <c r="AP68" t="str">
        <f t="shared" ca="1" si="33"/>
        <v>pics\\Kokos_5.jpg</v>
      </c>
      <c r="AR68" t="str">
        <f t="shared" si="34"/>
        <v/>
      </c>
      <c r="AS68" t="str">
        <f t="shared" ca="1" si="27"/>
        <v>pics\\Kokos_5.jpg</v>
      </c>
      <c r="AT68">
        <f t="shared" ca="1" si="28"/>
        <v>0.94908531934587548</v>
      </c>
      <c r="AU68" t="s">
        <v>697</v>
      </c>
      <c r="AV68" t="str">
        <f t="shared" ca="1" si="29"/>
        <v>sound\\Noviy_plod.wav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_Раскрыт_ли_</v>
      </c>
      <c r="BB68" t="str">
        <f t="shared" si="30"/>
        <v>_Раскрыт_ли_РЕНАН?</v>
      </c>
      <c r="BD68" cm="1">
        <f t="array" aca="1" ref="BD68" ca="1">INDEX(L68:L75,(RANK(AT4,$AT$2:$AT$9)))</f>
        <v>2073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VLOOKUP(B69,audio_list_stym!$A$3:$BP$18,53,FALSE)</f>
        <v>14</v>
      </c>
      <c r="F69" t="str">
        <f>VLOOKUP(E69,metki!$A$2:$B$9,2,FALSE)</f>
        <v>импл_новые_с_названием</v>
      </c>
      <c r="G69" t="str">
        <f t="shared" si="24"/>
        <v>импл_</v>
      </c>
      <c r="H69" t="str">
        <f>VLOOKUP(B69,audio_list_stym!$A$3:$AJ$18,21,FALSE)</f>
        <v>Ackee</v>
      </c>
      <c r="I69" t="s">
        <v>691</v>
      </c>
      <c r="J69" t="str">
        <f t="shared" si="25"/>
        <v>Ackee_4</v>
      </c>
      <c r="L69">
        <f>VLOOKUP(J69,total_visual_stym!$A$2:$D$129,2,FALSE)</f>
        <v>2068</v>
      </c>
      <c r="M69" t="str">
        <f>VLOOKUP(J69,total_visual_stym!$A$2:$D$129,3,FALSE)</f>
        <v>pics\\Ackee_4.jpg</v>
      </c>
      <c r="N69">
        <f>VLOOKUP(J69,total_visual_stym!$A$1:$D$129,4,FALSE)</f>
        <v>208</v>
      </c>
      <c r="P69">
        <f>IF(G69="экспл",0,IF(G69="импл_",VLOOKUP(J69,quest_импл!$A$1:$J$129,7,FALSE),0))</f>
        <v>228</v>
      </c>
      <c r="Q69" t="str">
        <f>IF(G69="экспл",0,IF(G69="импл_",VLOOKUP(J69,quest_импл!$A$1:$J$129,8,FALSE),0))</f>
        <v>sound\\Pushistiy_li.wav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2059</v>
      </c>
      <c r="AD69" t="str">
        <f t="shared" ca="1" si="31"/>
        <v>pics\\Tomat_3.jpg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ca="1">AS69</f>
        <v>pics\\Tomat_3.jpg</v>
      </c>
      <c r="AI69" t="s">
        <v>70</v>
      </c>
      <c r="AO69">
        <f t="shared" ca="1" si="32"/>
        <v>0.10599383345321589</v>
      </c>
      <c r="AP69" t="str">
        <f t="shared" ca="1" si="33"/>
        <v>pics\\Tomat_3.jpg</v>
      </c>
      <c r="AR69" t="str">
        <f t="shared" si="34"/>
        <v/>
      </c>
      <c r="AS69" t="str">
        <f t="shared" ca="1" si="27"/>
        <v>pics\\Tomat_3.jpg</v>
      </c>
      <c r="AT69">
        <f t="shared" ca="1" si="28"/>
        <v>0.83216175231062695</v>
      </c>
      <c r="AU69" t="s">
        <v>697</v>
      </c>
      <c r="AV69" t="str">
        <f t="shared" ca="1" si="29"/>
        <v>sound\\Noviy_plod.wav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_Пушистый_ли_</v>
      </c>
      <c r="BB69" t="str">
        <f t="shared" si="30"/>
        <v>_Пушистый_ли_РЕНАН?</v>
      </c>
      <c r="BD69" cm="1">
        <f t="array" aca="1" ref="BD69" ca="1">INDEX(L69:L76,(RANK(AT5,$AT$2:$AT$9)))</f>
        <v>2070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VLOOKUP(B70,audio_list_stym!$A$3:$BP$18,53,FALSE)</f>
        <v>14</v>
      </c>
      <c r="F70" t="str">
        <f>VLOOKUP(E70,metki!$A$2:$B$9,2,FALSE)</f>
        <v>импл_новые_с_названием</v>
      </c>
      <c r="G70" t="str">
        <f t="shared" si="24"/>
        <v>импл_</v>
      </c>
      <c r="H70" t="str">
        <f>VLOOKUP(B70,audio_list_stym!$A$3:$AJ$18,21,FALSE)</f>
        <v>Ackee</v>
      </c>
      <c r="I70" t="s">
        <v>692</v>
      </c>
      <c r="J70" t="str">
        <f t="shared" si="25"/>
        <v>Ackee_5</v>
      </c>
      <c r="L70">
        <f>VLOOKUP(J70,total_visual_stym!$A$2:$D$129,2,FALSE)</f>
        <v>2069</v>
      </c>
      <c r="M70" t="str">
        <f>VLOOKUP(J70,total_visual_stym!$A$2:$D$129,3,FALSE)</f>
        <v>pics\\Ackee_5.jpg</v>
      </c>
      <c r="N70">
        <f>VLOOKUP(J70,total_visual_stym!$A$1:$D$129,4,FALSE)</f>
        <v>208</v>
      </c>
      <c r="P70">
        <f>IF(G70="экспл",0,IF(G70="импл_",VLOOKUP(J70,quest_импл!$A$1:$J$129,7,FALSE),0))</f>
        <v>229</v>
      </c>
      <c r="Q70" t="str">
        <f>IF(G70="экспл",0,IF(G70="импл_",VLOOKUP(J70,quest_импл!$A$1:$J$129,8,FALSE),0))</f>
        <v>sound\\Kvadratniy_li.wav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2060</v>
      </c>
      <c r="AD70" t="str">
        <f t="shared" ca="1" si="31"/>
        <v>pics\\Tomat_4.jpg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6"/>
        <v>pics\\Tomat_4.jpg</v>
      </c>
      <c r="AI70" t="s">
        <v>71</v>
      </c>
      <c r="AO70">
        <f t="shared" ca="1" si="32"/>
        <v>9.0464181795119503E-2</v>
      </c>
      <c r="AP70" t="str">
        <f t="shared" ca="1" si="33"/>
        <v>pics\\Tomat_4.jpg</v>
      </c>
      <c r="AR70" t="str">
        <f t="shared" si="34"/>
        <v/>
      </c>
      <c r="AS70" t="str">
        <f t="shared" ca="1" si="27"/>
        <v>pics\\Tomat_4.jpg</v>
      </c>
      <c r="AT70">
        <f t="shared" ca="1" si="28"/>
        <v>0.27054670711991835</v>
      </c>
      <c r="AU70" t="s">
        <v>697</v>
      </c>
      <c r="AV70" t="str">
        <f t="shared" ca="1" si="29"/>
        <v>sound\\Redkiy_plod.wav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_Квадратный_ли_</v>
      </c>
      <c r="BB70" t="str">
        <f t="shared" si="30"/>
        <v>_Квадратный_ли_РЕНАН?</v>
      </c>
      <c r="BD70" cm="1">
        <f t="array" aca="1" ref="BD70" ca="1">INDEX(L70:L77,(RANK(AT6,$AT$2:$AT$9)))</f>
        <v>2074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VLOOKUP(B71,audio_list_stym!$A$3:$BP$18,53,FALSE)</f>
        <v>14</v>
      </c>
      <c r="F71" t="str">
        <f>VLOOKUP(E71,metki!$A$2:$B$9,2,FALSE)</f>
        <v>импл_новые_с_названием</v>
      </c>
      <c r="G71" t="str">
        <f t="shared" si="24"/>
        <v>импл_</v>
      </c>
      <c r="H71" t="str">
        <f>VLOOKUP(B71,audio_list_stym!$A$3:$AJ$18,21,FALSE)</f>
        <v>Ackee</v>
      </c>
      <c r="I71" t="s">
        <v>693</v>
      </c>
      <c r="J71" t="str">
        <f t="shared" si="25"/>
        <v>Ackee_6</v>
      </c>
      <c r="L71">
        <f>VLOOKUP(J71,total_visual_stym!$A$2:$D$129,2,FALSE)</f>
        <v>2070</v>
      </c>
      <c r="M71" t="str">
        <f>VLOOKUP(J71,total_visual_stym!$A$2:$D$129,3,FALSE)</f>
        <v>pics\\Ackee_6.jpg</v>
      </c>
      <c r="N71">
        <f>VLOOKUP(J71,total_visual_stym!$A$1:$D$129,4,FALSE)</f>
        <v>208</v>
      </c>
      <c r="P71">
        <f>IF(G71="экспл",0,IF(G71="импл_",VLOOKUP(J71,quest_импл!$A$1:$J$129,7,FALSE),0))</f>
        <v>230</v>
      </c>
      <c r="Q71" t="str">
        <f>IF(G71="экспл",0,IF(G71="импл_",VLOOKUP(J71,quest_импл!$A$1:$J$129,8,FALSE),0))</f>
        <v>sound\\Sklizskiy_li.wav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2030</v>
      </c>
      <c r="AD71" t="str">
        <f t="shared" ca="1" si="31"/>
        <v>pics\\Kokos_6.jpg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6"/>
        <v>pics\\Kokos_6.jpg</v>
      </c>
      <c r="AI71" t="s">
        <v>72</v>
      </c>
      <c r="AO71">
        <f t="shared" ca="1" si="32"/>
        <v>0.6540950726795054</v>
      </c>
      <c r="AP71" t="str">
        <f t="shared" ca="1" si="33"/>
        <v>pics\\Kokos_6.jpg</v>
      </c>
      <c r="AR71" t="str">
        <f t="shared" si="34"/>
        <v/>
      </c>
      <c r="AS71" t="str">
        <f t="shared" ca="1" si="27"/>
        <v>pics\\Kokos_6.jpg</v>
      </c>
      <c r="AT71">
        <f t="shared" ca="1" si="28"/>
        <v>0.68576068996991868</v>
      </c>
      <c r="AU71" t="s">
        <v>697</v>
      </c>
      <c r="AV71" t="str">
        <f t="shared" ca="1" si="29"/>
        <v>sound\\Noviy_plod.wav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_Склизкий_ли_</v>
      </c>
      <c r="BB71" t="str">
        <f t="shared" si="30"/>
        <v>_Склизкий_ли_РЕНАН?</v>
      </c>
      <c r="BD71" cm="1">
        <f t="array" aca="1" ref="BD71" ca="1">INDEX(L71:L78,(RANK(AT7,$AT$2:$AT$9)))</f>
        <v>2077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VLOOKUP(B72,audio_list_stym!$A$3:$BP$18,53,FALSE)</f>
        <v>14</v>
      </c>
      <c r="F72" t="str">
        <f>VLOOKUP(E72,metki!$A$2:$B$9,2,FALSE)</f>
        <v>импл_новые_с_названием</v>
      </c>
      <c r="G72" t="str">
        <f t="shared" si="24"/>
        <v>импл_</v>
      </c>
      <c r="H72" t="str">
        <f>VLOOKUP(B72,audio_list_stym!$A$3:$AJ$18,21,FALSE)</f>
        <v>Ackee</v>
      </c>
      <c r="I72" t="s">
        <v>694</v>
      </c>
      <c r="J72" t="str">
        <f t="shared" si="25"/>
        <v>Ackee_7</v>
      </c>
      <c r="L72">
        <f>VLOOKUP(J72,total_visual_stym!$A$2:$D$129,2,FALSE)</f>
        <v>2071</v>
      </c>
      <c r="M72" t="str">
        <f>VLOOKUP(J72,total_visual_stym!$A$2:$D$129,3,FALSE)</f>
        <v>pics\\Ackee_7.jpg</v>
      </c>
      <c r="N72">
        <f>VLOOKUP(J72,total_visual_stym!$A$1:$D$129,4,FALSE)</f>
        <v>208</v>
      </c>
      <c r="P72">
        <f>IF(G72="экспл",0,IF(G72="импл_",VLOOKUP(J72,quest_импл!$A$1:$J$129,7,FALSE),0))</f>
        <v>231</v>
      </c>
      <c r="Q72" t="str">
        <f>IF(G72="экспл",0,IF(G72="импл_",VLOOKUP(J72,quest_импл!$A$1:$J$129,8,FALSE),0))</f>
        <v>sound\\Uvyadshiy_li.wav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да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2024</v>
      </c>
      <c r="AD72" t="str">
        <f t="shared" ca="1" si="31"/>
        <v>pics\\Goroh_8.jpg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6"/>
        <v>pics\\Goroh_8.jpg</v>
      </c>
      <c r="AI72" t="s">
        <v>73</v>
      </c>
      <c r="AO72">
        <f t="shared" ca="1" si="32"/>
        <v>0.72390905086158153</v>
      </c>
      <c r="AP72" t="str">
        <f t="shared" ca="1" si="33"/>
        <v>pics\\Goroh_8.jpg</v>
      </c>
      <c r="AR72" t="str">
        <f t="shared" si="34"/>
        <v/>
      </c>
      <c r="AS72" t="str">
        <f t="shared" ca="1" si="27"/>
        <v>pics\\Goroh_8.jpg</v>
      </c>
      <c r="AT72">
        <f t="shared" ca="1" si="28"/>
        <v>0.91817874199922955</v>
      </c>
      <c r="AU72" t="s">
        <v>697</v>
      </c>
      <c r="AV72" t="str">
        <f t="shared" ca="1" si="29"/>
        <v>sound\\Noviy_plod.wav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_Увядший_ли_</v>
      </c>
      <c r="BB72" t="str">
        <f t="shared" si="30"/>
        <v>_Увядший_ли_РЕНАН?</v>
      </c>
      <c r="BD72" cm="1">
        <f t="array" aca="1" ref="BD72" ca="1">INDEX(L72:L79,(RANK(AT8,$AT$2:$AT$9)))</f>
        <v>2072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VLOOKUP(B73,audio_list_stym!$A$3:$BP$18,53,FALSE)</f>
        <v>14</v>
      </c>
      <c r="F73" t="str">
        <f>VLOOKUP(E73,metki!$A$2:$B$9,2,FALSE)</f>
        <v>импл_новые_с_названием</v>
      </c>
      <c r="G73" t="str">
        <f t="shared" si="24"/>
        <v>импл_</v>
      </c>
      <c r="H73" t="str">
        <f>VLOOKUP(B73,audio_list_stym!$A$3:$AJ$18,21,FALSE)</f>
        <v>Ackee</v>
      </c>
      <c r="I73" t="s">
        <v>695</v>
      </c>
      <c r="J73" t="str">
        <f t="shared" si="25"/>
        <v>Ackee_8</v>
      </c>
      <c r="L73">
        <f>VLOOKUP(J73,total_visual_stym!$A$2:$D$129,2,FALSE)</f>
        <v>2072</v>
      </c>
      <c r="M73" t="str">
        <f>VLOOKUP(J73,total_visual_stym!$A$2:$D$129,3,FALSE)</f>
        <v>pics\\Ackee_8.jpg</v>
      </c>
      <c r="N73">
        <f>VLOOKUP(J73,total_visual_stym!$A$1:$D$129,4,FALSE)</f>
        <v>208</v>
      </c>
      <c r="P73">
        <f>IF(G73="экспл",0,IF(G73="импл_",VLOOKUP(J73,quest_импл!$A$1:$J$129,7,FALSE),0))</f>
        <v>232</v>
      </c>
      <c r="Q73" t="str">
        <f>IF(G73="экспл",0,IF(G73="импл_",VLOOKUP(J73,quest_импл!$A$1:$J$129,8,FALSE),0))</f>
        <v>sound\\Raznocvetniy_li.wav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2006</v>
      </c>
      <c r="AD73" t="str">
        <f t="shared" ca="1" si="31"/>
        <v>pics\\Banan_6.jpg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6"/>
        <v>pics\\Banan_6.jpg</v>
      </c>
      <c r="AI73" t="s">
        <v>74</v>
      </c>
      <c r="AO73">
        <f t="shared" ca="1" si="32"/>
        <v>0.88604632858542842</v>
      </c>
      <c r="AP73" t="str">
        <f t="shared" ca="1" si="33"/>
        <v>pics\\Banan_6.jpg</v>
      </c>
      <c r="AR73" t="str">
        <f t="shared" si="34"/>
        <v/>
      </c>
      <c r="AS73" t="str">
        <f t="shared" ca="1" si="27"/>
        <v>pics\\Banan_6.jpg</v>
      </c>
      <c r="AT73">
        <f t="shared" ca="1" si="28"/>
        <v>0.39628261163673728</v>
      </c>
      <c r="AU73" t="s">
        <v>697</v>
      </c>
      <c r="AV73" t="str">
        <f t="shared" ca="1" si="29"/>
        <v>sound\\Redkiy_plod.wav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_Разноцветный_ли_</v>
      </c>
      <c r="BB73" t="str">
        <f t="shared" si="30"/>
        <v>_Разноцветный_ли_РЕНАН?</v>
      </c>
      <c r="BD73" cm="1">
        <f t="array" aca="1" ref="BD73" ca="1">INDEX(L73:L80,(RANK(AT9,$AT$2:$AT$9)))</f>
        <v>2075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VLOOKUP(B74,audio_list_stym!$A$3:$BP$18,53,FALSE)</f>
        <v>15</v>
      </c>
      <c r="F74" t="str">
        <f>VLOOKUP(E74,metki!$A$2:$B$9,2,FALSE)</f>
        <v>экспл_новые_с_названием</v>
      </c>
      <c r="G74" t="str">
        <f t="shared" si="24"/>
        <v>экспл</v>
      </c>
      <c r="H74" t="str">
        <f>VLOOKUP(B74,audio_list_stym!$A$3:$AJ$18,21,FALSE)</f>
        <v>Ake</v>
      </c>
      <c r="I74" t="s">
        <v>688</v>
      </c>
      <c r="J74" t="str">
        <f t="shared" si="25"/>
        <v>Ake_1</v>
      </c>
      <c r="L74">
        <f>VLOOKUP(J74,total_visual_stym!$A$2:$D$129,2,FALSE)</f>
        <v>2073</v>
      </c>
      <c r="M74" t="str">
        <f>VLOOKUP(J74,total_visual_stym!$A$2:$D$129,3,FALSE)</f>
        <v>pics\\Ake_1.jpg</v>
      </c>
      <c r="N74">
        <f>VLOOKUP(J74,total_visual_stym!$A$1:$D$129,4,FALSE)</f>
        <v>209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105</v>
      </c>
      <c r="Z74" t="str">
        <f>IF(G74="экспл",VLOOKUP(J74,quest_экспл!$A$1:$N$129,12,FALSE),IF(G74="импл_",0,0))</f>
        <v>sound\\On_imeet_myakot.wav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2178</v>
      </c>
      <c r="AD74" t="str">
        <f t="shared" ca="1" si="31"/>
        <v>pics\\dis34.jpg</v>
      </c>
      <c r="AE74" s="22" t="str">
        <f t="array" aca="1" ref="AE74" ca="1">IF(G74="экспл",INDEX(total_visual_stym!$C$146:$C$209,(RANK(total_visual_stym!E154,total_visual_stym!$E$146:$E$209))),0)</f>
        <v>pics\\dis34.jpg</v>
      </c>
      <c r="AF74" s="22" t="str">
        <f t="shared" si="26"/>
        <v/>
      </c>
      <c r="AI74" t="s">
        <v>76</v>
      </c>
      <c r="AO74">
        <f t="shared" ca="1" si="32"/>
        <v>0.27990328066163084</v>
      </c>
      <c r="AP74" t="str">
        <f t="shared" ca="1" si="33"/>
        <v>pics\\Redis_2.jpg</v>
      </c>
      <c r="AR74" t="str">
        <f>IF(AH74="sound\\Ogorod",AP2,"")</f>
        <v/>
      </c>
      <c r="AS74" t="str">
        <f t="shared" si="27"/>
        <v/>
      </c>
      <c r="AT74">
        <f t="shared" ca="1" si="28"/>
        <v>0.67403490075989148</v>
      </c>
      <c r="AU74" t="s">
        <v>697</v>
      </c>
      <c r="AV74" t="str">
        <f t="shared" ca="1" si="29"/>
        <v>sound\\Noviy_plod.wav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_Он_имеет_мякоть?</v>
      </c>
      <c r="BA74" t="e">
        <f>VLOOKUP(Q74,audio_list_stym!$B$2:$BQ$299,68,FALSE)</f>
        <v>#N/A</v>
      </c>
      <c r="BB74" t="str">
        <f t="shared" si="30"/>
        <v>На_экране_БАРОХ._Он_имеет_мякоть?</v>
      </c>
      <c r="BC74">
        <f>A74</f>
        <v>1210</v>
      </c>
      <c r="BD74" cm="1">
        <f t="array" aca="1" ref="BD74" ca="1">INDEX($L$74:$L$81,(RANK(AT2,$AT$2:$AT$9)))</f>
        <v>2077</v>
      </c>
      <c r="BE74" cm="1">
        <f t="array" aca="1" ref="BE74" ca="1">INDEX(BD66:BD73,(RANK(AT3,$AT$2:$AT$9)))</f>
        <v>2069</v>
      </c>
      <c r="BF74" cm="1">
        <f t="array" aca="1" ref="BF74" ca="1">INDEX(BD82:BD105,(RANK(AT3,$AT$2:$AT$17)))</f>
        <v>2087</v>
      </c>
      <c r="BG74" cm="1">
        <f t="array" aca="1" ref="BG74" ca="1">INDEX(BD106:BD129,(RANK(AT3,$AT$2:$AT$9)))</f>
        <v>2133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VLOOKUP(B75,audio_list_stym!$A$3:$BP$18,53,FALSE)</f>
        <v>15</v>
      </c>
      <c r="F75" t="str">
        <f>VLOOKUP(E75,metki!$A$2:$B$9,2,FALSE)</f>
        <v>экспл_новые_с_названием</v>
      </c>
      <c r="G75" t="str">
        <f t="shared" si="24"/>
        <v>экспл</v>
      </c>
      <c r="H75" t="str">
        <f>VLOOKUP(B75,audio_list_stym!$A$3:$AJ$18,21,FALSE)</f>
        <v>Ake</v>
      </c>
      <c r="I75" t="s">
        <v>689</v>
      </c>
      <c r="J75" t="str">
        <f t="shared" si="25"/>
        <v>Ake_2</v>
      </c>
      <c r="L75">
        <f>VLOOKUP(J75,total_visual_stym!$A$2:$D$129,2,FALSE)</f>
        <v>2074</v>
      </c>
      <c r="M75" t="str">
        <f>VLOOKUP(J75,total_visual_stym!$A$2:$D$129,3,FALSE)</f>
        <v>pics\\Ake_2.jpg</v>
      </c>
      <c r="N75">
        <f>VLOOKUP(J75,total_visual_stym!$A$1:$D$129,4,FALSE)</f>
        <v>209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106</v>
      </c>
      <c r="Z75" t="str">
        <f>IF(G75="экспл",VLOOKUP(J75,quest_экспл!$A$1:$N$129,12,FALSE),IF(G75="импл_",0,0))</f>
        <v>sound\\Prodolgovatiy_li_on.wav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2175</v>
      </c>
      <c r="AD75" t="str">
        <f t="shared" ca="1" si="31"/>
        <v>pics\\dis5.jpg</v>
      </c>
      <c r="AE75" s="22" t="str">
        <f t="array" aca="1" ref="AE75" ca="1">IF(G75="экспл",INDEX(total_visual_stym!$C$146:$C$209,(RANK(total_visual_stym!E155,total_visual_stym!$E$146:$E$209))),0)</f>
        <v>pics\\dis5.jpg</v>
      </c>
      <c r="AF75" s="22" t="str">
        <f t="shared" si="26"/>
        <v/>
      </c>
      <c r="AI75" t="s">
        <v>77</v>
      </c>
      <c r="AO75">
        <f t="shared" ca="1" si="32"/>
        <v>0.61461039312354349</v>
      </c>
      <c r="AP75" t="str">
        <f t="shared" ca="1" si="33"/>
        <v>pics\\Kokos_8.jpg</v>
      </c>
      <c r="AR75" t="str">
        <f t="shared" ref="AR75:AR97" si="35">IF(AH75="sound\\Ogorod",AP3,"")</f>
        <v/>
      </c>
      <c r="AS75" t="str">
        <f t="shared" si="27"/>
        <v/>
      </c>
      <c r="AT75">
        <f t="shared" ca="1" si="28"/>
        <v>0.72933957428167018</v>
      </c>
      <c r="AU75" t="s">
        <v>697</v>
      </c>
      <c r="AV75" t="str">
        <f t="shared" ca="1" si="29"/>
        <v>sound\\Noviy_plod.wav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_Продолговатый_ли_он?</v>
      </c>
      <c r="BA75" t="e">
        <f>VLOOKUP(Q75,audio_list_stym!$B$2:$BQ$299,68,FALSE)</f>
        <v>#N/A</v>
      </c>
      <c r="BB75" t="str">
        <f t="shared" si="30"/>
        <v>Посмотрите,_вот_БАРОХ._Продолговатый_ли_он?</v>
      </c>
      <c r="BD75" cm="1">
        <f t="array" aca="1" ref="BD75" ca="1">INDEX($L$74:$L$81,(RANK(AT3,$AT$2:$AT$9)))</f>
        <v>2073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VLOOKUP(B76,audio_list_stym!$A$3:$BP$18,53,FALSE)</f>
        <v>15</v>
      </c>
      <c r="F76" t="str">
        <f>VLOOKUP(E76,metki!$A$2:$B$9,2,FALSE)</f>
        <v>экспл_новые_с_названием</v>
      </c>
      <c r="G76" t="str">
        <f t="shared" si="24"/>
        <v>экспл</v>
      </c>
      <c r="H76" t="str">
        <f>VLOOKUP(B76,audio_list_stym!$A$3:$AJ$18,21,FALSE)</f>
        <v>Ake</v>
      </c>
      <c r="I76" t="s">
        <v>690</v>
      </c>
      <c r="J76" t="str">
        <f t="shared" si="25"/>
        <v>Ake_3</v>
      </c>
      <c r="L76">
        <f>VLOOKUP(J76,total_visual_stym!$A$2:$D$129,2,FALSE)</f>
        <v>2075</v>
      </c>
      <c r="M76" t="str">
        <f>VLOOKUP(J76,total_visual_stym!$A$2:$D$129,3,FALSE)</f>
        <v>pics\\Ake_3.jpg</v>
      </c>
      <c r="N76">
        <f>VLOOKUP(J76,total_visual_stym!$A$1:$D$129,4,FALSE)</f>
        <v>209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107</v>
      </c>
      <c r="Z76" t="str">
        <f>IF(G76="экспл",VLOOKUP(J76,quest_экспл!$A$1:$N$129,12,FALSE),IF(G76="импл_",0,0))</f>
        <v>sound\\Pyatnistiy_li_on.wav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2189</v>
      </c>
      <c r="AD76" t="str">
        <f t="shared" ca="1" si="31"/>
        <v>pics\\dis33.jpg</v>
      </c>
      <c r="AE76" s="22" t="str">
        <f t="array" aca="1" ref="AE76" ca="1">IF(G76="экспл",INDEX(total_visual_stym!$C$146:$C$209,(RANK(total_visual_stym!E156,total_visual_stym!$E$146:$E$209))),0)</f>
        <v>pics\\dis33.jpg</v>
      </c>
      <c r="AF76" s="22" t="str">
        <f t="shared" si="26"/>
        <v/>
      </c>
      <c r="AI76" t="s">
        <v>78</v>
      </c>
      <c r="AO76">
        <f t="shared" ca="1" si="32"/>
        <v>5.4273981430420504E-3</v>
      </c>
      <c r="AP76" t="str">
        <f t="shared" ca="1" si="33"/>
        <v>pics\\Tomat_8.jpg</v>
      </c>
      <c r="AR76" t="str">
        <f t="shared" si="35"/>
        <v/>
      </c>
      <c r="AS76" t="str">
        <f t="shared" si="27"/>
        <v/>
      </c>
      <c r="AT76">
        <f t="shared" ca="1" si="28"/>
        <v>0.98398331905523384</v>
      </c>
      <c r="AU76" t="s">
        <v>697</v>
      </c>
      <c r="AV76" t="str">
        <f t="shared" ca="1" si="29"/>
        <v>sound\\Noviy_plod.wav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_Пятнистый_ли_он?</v>
      </c>
      <c r="BA76" t="e">
        <f>VLOOKUP(Q76,audio_list_stym!$B$2:$BQ$299,68,FALSE)</f>
        <v>#N/A</v>
      </c>
      <c r="BB76" t="str">
        <f t="shared" si="30"/>
        <v>Вот_БАРОХ._Пятнистый_ли_он?</v>
      </c>
      <c r="BD76" cm="1">
        <f t="array" aca="1" ref="BD76" ca="1">INDEX($L$74:$L$81,(RANK(AT4,$AT$2:$AT$9)))</f>
        <v>2079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VLOOKUP(B77,audio_list_stym!$A$3:$BP$18,53,FALSE)</f>
        <v>15</v>
      </c>
      <c r="F77" t="str">
        <f>VLOOKUP(E77,metki!$A$2:$B$9,2,FALSE)</f>
        <v>экспл_новые_с_названием</v>
      </c>
      <c r="G77" t="str">
        <f t="shared" si="24"/>
        <v>экспл</v>
      </c>
      <c r="H77" t="str">
        <f>VLOOKUP(B77,audio_list_stym!$A$3:$AJ$18,21,FALSE)</f>
        <v>Ake</v>
      </c>
      <c r="I77" t="s">
        <v>691</v>
      </c>
      <c r="J77" t="str">
        <f t="shared" si="25"/>
        <v>Ake_4</v>
      </c>
      <c r="L77">
        <f>VLOOKUP(J77,total_visual_stym!$A$2:$D$129,2,FALSE)</f>
        <v>2076</v>
      </c>
      <c r="M77" t="str">
        <f>VLOOKUP(J77,total_visual_stym!$A$2:$D$129,3,FALSE)</f>
        <v>pics\\Ake_4.jpg</v>
      </c>
      <c r="N77">
        <f>VLOOKUP(J77,total_visual_stym!$A$1:$D$129,4,FALSE)</f>
        <v>209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108</v>
      </c>
      <c r="Z77" t="str">
        <f>IF(G77="экспл",VLOOKUP(J77,quest_экспл!$A$1:$N$129,12,FALSE),IF(G77="импл_",0,0))</f>
        <v>sound\\On_s_kozhuroy.wav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2221</v>
      </c>
      <c r="AD77" t="str">
        <f t="shared" ca="1" si="31"/>
        <v>pics\\dis28.jpg</v>
      </c>
      <c r="AE77" s="22" t="str">
        <f t="array" aca="1" ref="AE77" ca="1">IF(G77="экспл",INDEX(total_visual_stym!$C$146:$C$209,(RANK(total_visual_stym!E157,total_visual_stym!$E$146:$E$209))),0)</f>
        <v>pics\\dis28.jpg</v>
      </c>
      <c r="AF77" s="22" t="str">
        <f t="shared" si="26"/>
        <v/>
      </c>
      <c r="AI77" t="s">
        <v>79</v>
      </c>
      <c r="AO77">
        <f t="shared" ca="1" si="32"/>
        <v>0.50993057482600146</v>
      </c>
      <c r="AP77" t="str">
        <f t="shared" ca="1" si="33"/>
        <v>pics\\Limon_7.jpg</v>
      </c>
      <c r="AR77" t="str">
        <f t="shared" si="35"/>
        <v/>
      </c>
      <c r="AS77" t="str">
        <f t="shared" si="27"/>
        <v/>
      </c>
      <c r="AT77">
        <f t="shared" ca="1" si="28"/>
        <v>0.14863974839031424</v>
      </c>
      <c r="AU77" t="s">
        <v>697</v>
      </c>
      <c r="AV77" t="str">
        <f t="shared" ca="1" si="29"/>
        <v>sound\\Redkiy_plod.wav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_Он_с_кожурой?</v>
      </c>
      <c r="BA77" t="e">
        <f>VLOOKUP(Q77,audio_list_stym!$B$2:$BQ$299,68,FALSE)</f>
        <v>#N/A</v>
      </c>
      <c r="BB77" t="str">
        <f t="shared" si="30"/>
        <v>Это_БАРОХ._Он_с_кожурой?</v>
      </c>
      <c r="BD77" cm="1">
        <f t="array" aca="1" ref="BD77" ca="1">INDEX($L$74:$L$81,(RANK(AT5,$AT$2:$AT$9)))</f>
        <v>2075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VLOOKUP(B78,audio_list_stym!$A$3:$BP$18,53,FALSE)</f>
        <v>15</v>
      </c>
      <c r="F78" t="str">
        <f>VLOOKUP(E78,metki!$A$2:$B$9,2,FALSE)</f>
        <v>экспл_новые_с_названием</v>
      </c>
      <c r="G78" t="str">
        <f t="shared" si="24"/>
        <v>экспл</v>
      </c>
      <c r="H78" t="str">
        <f>VLOOKUP(B78,audio_list_stym!$A$3:$AJ$18,21,FALSE)</f>
        <v>Ake</v>
      </c>
      <c r="I78" t="s">
        <v>692</v>
      </c>
      <c r="J78" t="str">
        <f t="shared" si="25"/>
        <v>Ake_5</v>
      </c>
      <c r="L78">
        <f>VLOOKUP(J78,total_visual_stym!$A$2:$D$129,2,FALSE)</f>
        <v>2077</v>
      </c>
      <c r="M78" t="str">
        <f>VLOOKUP(J78,total_visual_stym!$A$2:$D$129,3,FALSE)</f>
        <v>pics\\Ake_5.jpg</v>
      </c>
      <c r="N78">
        <f>VLOOKUP(J78,total_visual_stym!$A$1:$D$129,4,FALSE)</f>
        <v>209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109</v>
      </c>
      <c r="Z78" t="str">
        <f>IF(G78="экспл",VLOOKUP(J78,quest_экспл!$A$1:$N$129,12,FALSE),IF(G78="импл_",0,0))</f>
        <v>sound\\Fioletoviy_li_on.wav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2176</v>
      </c>
      <c r="AD78" t="str">
        <f t="shared" ca="1" si="31"/>
        <v>pics\\dis21.jpg</v>
      </c>
      <c r="AE78" s="22" t="str">
        <f t="array" aca="1" ref="AE78" ca="1">IF(G78="экспл",INDEX(total_visual_stym!$C$146:$C$209,(RANK(total_visual_stym!E158,total_visual_stym!$E$146:$E$209))),0)</f>
        <v>pics\\dis21.jpg</v>
      </c>
      <c r="AF78" s="22" t="str">
        <f t="shared" si="26"/>
        <v/>
      </c>
      <c r="AI78" t="s">
        <v>80</v>
      </c>
      <c r="AO78">
        <f t="shared" ca="1" si="32"/>
        <v>0.33922203797927752</v>
      </c>
      <c r="AP78" t="str">
        <f t="shared" ca="1" si="33"/>
        <v>pics\\Peper_8.jpg</v>
      </c>
      <c r="AR78" t="str">
        <f t="shared" si="35"/>
        <v/>
      </c>
      <c r="AS78" t="str">
        <f t="shared" si="27"/>
        <v/>
      </c>
      <c r="AT78">
        <f t="shared" ca="1" si="28"/>
        <v>0.77408655196555876</v>
      </c>
      <c r="AU78" t="s">
        <v>697</v>
      </c>
      <c r="AV78" t="str">
        <f t="shared" ca="1" si="29"/>
        <v>sound\\Noviy_plod.wav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_Синий_ли_он?</v>
      </c>
      <c r="BA78" t="e">
        <f>VLOOKUP(Q78,audio_list_stym!$B$2:$BQ$299,68,FALSE)</f>
        <v>#N/A</v>
      </c>
      <c r="BB78" t="str">
        <f t="shared" si="30"/>
        <v>На_картинке_БАРОХ._Синий_ли_он?</v>
      </c>
      <c r="BD78" cm="1">
        <f t="array" aca="1" ref="BD78" ca="1">INDEX($L$74:$L$81,(RANK(AT6,$AT$2:$AT$9)))</f>
        <v>2078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VLOOKUP(B79,audio_list_stym!$A$3:$BP$18,53,FALSE)</f>
        <v>15</v>
      </c>
      <c r="F79" t="str">
        <f>VLOOKUP(E79,metki!$A$2:$B$9,2,FALSE)</f>
        <v>экспл_новые_с_названием</v>
      </c>
      <c r="G79" t="str">
        <f t="shared" si="24"/>
        <v>экспл</v>
      </c>
      <c r="H79" t="str">
        <f>VLOOKUP(B79,audio_list_stym!$A$3:$AJ$18,21,FALSE)</f>
        <v>Ake</v>
      </c>
      <c r="I79" t="s">
        <v>693</v>
      </c>
      <c r="J79" t="str">
        <f t="shared" si="25"/>
        <v>Ake_6</v>
      </c>
      <c r="L79">
        <f>VLOOKUP(J79,total_visual_stym!$A$2:$D$129,2,FALSE)</f>
        <v>2078</v>
      </c>
      <c r="M79" t="str">
        <f>VLOOKUP(J79,total_visual_stym!$A$2:$D$129,3,FALSE)</f>
        <v>pics\\Ake_6.jpg</v>
      </c>
      <c r="N79">
        <f>VLOOKUP(J79,total_visual_stym!$A$1:$D$129,4,FALSE)</f>
        <v>209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110</v>
      </c>
      <c r="Z79" t="str">
        <f>IF(G79="экспл",VLOOKUP(J79,quest_экспл!$A$1:$N$129,12,FALSE),IF(G79="импл_",0,0))</f>
        <v>sound\\On_s_dolkami.wav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2205</v>
      </c>
      <c r="AD79" t="str">
        <f t="shared" ca="1" si="31"/>
        <v>pics\\dis46.jpg</v>
      </c>
      <c r="AE79" s="22" t="str">
        <f t="array" aca="1" ref="AE79" ca="1">IF(G79="экспл",INDEX(total_visual_stym!$C$146:$C$209,(RANK(total_visual_stym!E159,total_visual_stym!$E$146:$E$209))),0)</f>
        <v>pics\\dis46.jpg</v>
      </c>
      <c r="AF79" s="22" t="str">
        <f t="shared" si="26"/>
        <v/>
      </c>
      <c r="AI79" t="s">
        <v>81</v>
      </c>
      <c r="AO79">
        <f t="shared" ca="1" si="32"/>
        <v>0.74771048956582642</v>
      </c>
      <c r="AP79" t="str">
        <f t="shared" ca="1" si="33"/>
        <v>pics\\Goroh_3.jpg</v>
      </c>
      <c r="AR79" t="str">
        <f t="shared" si="35"/>
        <v/>
      </c>
      <c r="AS79" t="str">
        <f t="shared" si="27"/>
        <v/>
      </c>
      <c r="AT79">
        <f t="shared" ca="1" si="28"/>
        <v>0.13003392940971104</v>
      </c>
      <c r="AU79" t="s">
        <v>697</v>
      </c>
      <c r="AV79" t="str">
        <f t="shared" ca="1" si="29"/>
        <v>sound\\Redkiy_plod.wav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_Он_с_дольками?</v>
      </c>
      <c r="BA79" t="e">
        <f>VLOOKUP(Q79,audio_list_stym!$B$2:$BQ$299,68,FALSE)</f>
        <v>#N/A</v>
      </c>
      <c r="BB79" t="str">
        <f t="shared" si="30"/>
        <v>На_мониторе_БАРОХ._Он_с_дольками?</v>
      </c>
      <c r="BD79" cm="1">
        <f t="array" aca="1" ref="BD79" ca="1">INDEX($L$74:$L$81,(RANK(AT7,$AT$2:$AT$9)))</f>
        <v>2080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VLOOKUP(B80,audio_list_stym!$A$3:$BP$18,53,FALSE)</f>
        <v>15</v>
      </c>
      <c r="F80" t="str">
        <f>VLOOKUP(E80,metki!$A$2:$B$9,2,FALSE)</f>
        <v>экспл_новые_с_названием</v>
      </c>
      <c r="G80" t="str">
        <f t="shared" si="24"/>
        <v>экспл</v>
      </c>
      <c r="H80" t="str">
        <f>VLOOKUP(B80,audio_list_stym!$A$3:$AJ$18,21,FALSE)</f>
        <v>Ake</v>
      </c>
      <c r="I80" t="s">
        <v>694</v>
      </c>
      <c r="J80" t="str">
        <f t="shared" si="25"/>
        <v>Ake_7</v>
      </c>
      <c r="L80">
        <f>VLOOKUP(J80,total_visual_stym!$A$2:$D$129,2,FALSE)</f>
        <v>2079</v>
      </c>
      <c r="M80" t="str">
        <f>VLOOKUP(J80,total_visual_stym!$A$2:$D$129,3,FALSE)</f>
        <v>pics\\Ake_7.jpg</v>
      </c>
      <c r="N80">
        <f>VLOOKUP(J80,total_visual_stym!$A$1:$D$129,4,FALSE)</f>
        <v>209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111</v>
      </c>
      <c r="Z80" t="str">
        <f>IF(G80="экспл",VLOOKUP(J80,quest_экспл!$A$1:$N$129,12,FALSE),IF(G80="импл_",0,0))</f>
        <v>sound\\On_visushenniy.wav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2190</v>
      </c>
      <c r="AD80" t="str">
        <f t="shared" ca="1" si="31"/>
        <v>pics\\dis27.jpg</v>
      </c>
      <c r="AE80" s="22" t="str">
        <f t="array" aca="1" ref="AE80" ca="1">IF(G80="экспл",INDEX(total_visual_stym!$C$146:$C$209,(RANK(total_visual_stym!E160,total_visual_stym!$E$146:$E$209))),0)</f>
        <v>pics\\dis27.jpg</v>
      </c>
      <c r="AF80" s="22" t="str">
        <f t="shared" si="26"/>
        <v/>
      </c>
      <c r="AI80" t="s">
        <v>82</v>
      </c>
      <c r="AO80">
        <f t="shared" ca="1" si="32"/>
        <v>0.16493753304962333</v>
      </c>
      <c r="AP80" t="str">
        <f t="shared" ca="1" si="33"/>
        <v>pics\\Redis_8.jpg</v>
      </c>
      <c r="AR80" t="str">
        <f t="shared" si="35"/>
        <v/>
      </c>
      <c r="AS80" t="str">
        <f t="shared" si="27"/>
        <v/>
      </c>
      <c r="AT80">
        <f t="shared" ca="1" si="28"/>
        <v>0.50056595438870055</v>
      </c>
      <c r="AU80" t="s">
        <v>697</v>
      </c>
      <c r="AV80" t="str">
        <f t="shared" ca="1" si="29"/>
        <v>sound\\Redkiy_plod.wav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_Он_высушенный?</v>
      </c>
      <c r="BA80" t="e">
        <f>VLOOKUP(Q80,audio_list_stym!$B$2:$BQ$299,68,FALSE)</f>
        <v>#N/A</v>
      </c>
      <c r="BB80" t="str">
        <f t="shared" si="30"/>
        <v>Перед_Вами_БАРОХ._Он_высушенный?</v>
      </c>
      <c r="BD80" cm="1">
        <f t="array" aca="1" ref="BD80" ca="1">INDEX($L$74:$L$81,(RANK(AT8,$AT$2:$AT$9)))</f>
        <v>2074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VLOOKUP(B81,audio_list_stym!$A$3:$BP$18,53,FALSE)</f>
        <v>15</v>
      </c>
      <c r="F81" t="str">
        <f>VLOOKUP(E81,metki!$A$2:$B$9,2,FALSE)</f>
        <v>экспл_новые_с_названием</v>
      </c>
      <c r="G81" t="str">
        <f t="shared" si="24"/>
        <v>экспл</v>
      </c>
      <c r="H81" t="str">
        <f>VLOOKUP(B81,audio_list_stym!$A$3:$AJ$18,21,FALSE)</f>
        <v>Ake</v>
      </c>
      <c r="I81" t="s">
        <v>695</v>
      </c>
      <c r="J81" t="str">
        <f t="shared" si="25"/>
        <v>Ake_8</v>
      </c>
      <c r="L81">
        <f>VLOOKUP(J81,total_visual_stym!$A$2:$D$129,2,FALSE)</f>
        <v>2080</v>
      </c>
      <c r="M81" t="str">
        <f>VLOOKUP(J81,total_visual_stym!$A$2:$D$129,3,FALSE)</f>
        <v>pics\\Ake_8.jpg</v>
      </c>
      <c r="N81">
        <f>VLOOKUP(J81,total_visual_stym!$A$1:$D$129,4,FALSE)</f>
        <v>209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112</v>
      </c>
      <c r="Z81" t="str">
        <f>IF(G81="экспл",VLOOKUP(J81,quest_экспл!$A$1:$N$129,12,FALSE),IF(G81="импл_",0,0))</f>
        <v>sound\\Myatiy_li_on.wav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2230</v>
      </c>
      <c r="AD81" t="str">
        <f t="shared" ca="1" si="31"/>
        <v>pics\\dis8.jpg</v>
      </c>
      <c r="AE81" s="22" t="str">
        <f t="array" aca="1" ref="AE81" ca="1">IF(G81="экспл",INDEX(total_visual_stym!$C$146:$C$209,(RANK(total_visual_stym!E161,total_visual_stym!$E$146:$E$209))),0)</f>
        <v>pics\\dis8.jpg</v>
      </c>
      <c r="AF81" s="22" t="str">
        <f t="shared" si="26"/>
        <v/>
      </c>
      <c r="AI81" t="s">
        <v>83</v>
      </c>
      <c r="AO81">
        <f t="shared" ca="1" si="32"/>
        <v>0.86651151649697333</v>
      </c>
      <c r="AP81" t="str">
        <f t="shared" ca="1" si="33"/>
        <v>pics\\Banan_7.jpg</v>
      </c>
      <c r="AR81" t="str">
        <f t="shared" si="35"/>
        <v/>
      </c>
      <c r="AS81" t="str">
        <f t="shared" si="27"/>
        <v/>
      </c>
      <c r="AT81">
        <f t="shared" ca="1" si="28"/>
        <v>0.92992192064395363</v>
      </c>
      <c r="AU81" t="s">
        <v>697</v>
      </c>
      <c r="AV81" t="str">
        <f t="shared" ca="1" si="29"/>
        <v>sound\\Noviy_plod.wav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_Мятый_ли_он?</v>
      </c>
      <c r="BA81" t="e">
        <f>VLOOKUP(Q81,audio_list_stym!$B$2:$BQ$299,68,FALSE)</f>
        <v>#N/A</v>
      </c>
      <c r="BB81" t="str">
        <f t="shared" si="30"/>
        <v>Вы_видите_БАРОХ._Мятый_ли_он?</v>
      </c>
      <c r="BD81" cm="1">
        <f t="array" aca="1" ref="BD81" ca="1">INDEX($L$74:$L$81,(RANK(AT9,$AT$2:$AT$9)))</f>
        <v>2076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VLOOKUP(B82,audio_list_stym!$A$3:$BP$18,53,FALSE)</f>
        <v>16</v>
      </c>
      <c r="F82" t="str">
        <f>VLOOKUP(E82,metki!$A$2:$B$9,2,FALSE)</f>
        <v>импл_новые_без_названия</v>
      </c>
      <c r="G82" t="str">
        <f t="shared" si="24"/>
        <v>импл_</v>
      </c>
      <c r="H82" t="str">
        <f>VLOOKUP(B82,audio_list_stym!$A$3:$AJ$18,21,FALSE)</f>
        <v>Finger</v>
      </c>
      <c r="I82" t="s">
        <v>688</v>
      </c>
      <c r="J82" t="str">
        <f t="shared" si="25"/>
        <v>Finger_1</v>
      </c>
      <c r="L82">
        <f>VLOOKUP(J82,total_visual_stym!$A$2:$D$129,2,FALSE)</f>
        <v>2081</v>
      </c>
      <c r="M82" t="str">
        <f>VLOOKUP(J82,total_visual_stym!$A$2:$D$129,3,FALSE)</f>
        <v>pics\\Finger_1.jpg</v>
      </c>
      <c r="N82">
        <f>VLOOKUP(J82,total_visual_stym!$A$1:$D$129,4,FALSE)</f>
        <v>210</v>
      </c>
      <c r="P82">
        <f>IF(G82="экспл",0,IF(G82="импл_",VLOOKUP(J82,quest_импл!$A$1:$J$129,7,FALSE),0))</f>
        <v>241</v>
      </c>
      <c r="Q82" t="str">
        <f>IF(G82="экспл",0,IF(G82="импл_",VLOOKUP(J82,quest_импл!$A$1:$J$129,8,FALSE),0))</f>
        <v>sound\\Vityanut_li.wav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2046</v>
      </c>
      <c r="AD82" t="str">
        <f t="shared" ca="1" si="31"/>
        <v>pics\\Peper_6.jpg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26"/>
        <v>pics\\Peper_6.jpg</v>
      </c>
      <c r="AI82" t="s">
        <v>84</v>
      </c>
      <c r="AO82">
        <f t="shared" ca="1" si="32"/>
        <v>0.35318299381006224</v>
      </c>
      <c r="AP82" t="str">
        <f t="shared" ca="1" si="33"/>
        <v>pics\\Peper_6.jpg</v>
      </c>
      <c r="AR82" t="str">
        <f t="shared" si="35"/>
        <v/>
      </c>
      <c r="AS82" t="str">
        <f t="shared" ref="AS82:AS129" ca="1" si="36">IF(G82="импл_",AP82,"")</f>
        <v>pics\\Peper_6.jpg</v>
      </c>
      <c r="AT82">
        <f t="shared" ca="1" si="28"/>
        <v>0.5130393530387275</v>
      </c>
      <c r="AU82" t="s">
        <v>697</v>
      </c>
      <c r="AV82" t="str">
        <f t="shared" ca="1" si="29"/>
        <v>sound\\Noviy_plod.wav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_Вытянут_ли_</v>
      </c>
      <c r="BB82" t="str">
        <f t="shared" si="30"/>
        <v>_Вытянут_ли_XXXXX?</v>
      </c>
      <c r="BC82">
        <f>A82</f>
        <v>1211</v>
      </c>
      <c r="BD82" cm="1">
        <f t="array" aca="1" ref="BD82" ca="1">INDEX($L$82:$L$89,(RANK(AT2,$AT$2:$AT$9)))</f>
        <v>2085</v>
      </c>
      <c r="BE82" cm="1">
        <f t="array" aca="1" ref="BE82" ca="1">INDEX(BD66:BD81,(RANK(AT4,$AT$2:$AT$17)))</f>
        <v>2078</v>
      </c>
      <c r="BF82" cm="1">
        <f t="array" aca="1" ref="BF82" ca="1">INDEX(BD90:BD105,(RANK(AT4,$AT$2:$AT$17)))</f>
        <v>2118</v>
      </c>
      <c r="BG82" cm="1">
        <f t="array" aca="1" ref="BG82" ca="1">INDEX(BD106:BD129,(RANK(AT4,$AT$2:$AT$9)))</f>
        <v>2130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VLOOKUP(B83,audio_list_stym!$A$3:$BP$18,53,FALSE)</f>
        <v>16</v>
      </c>
      <c r="F83" t="str">
        <f>VLOOKUP(E83,metki!$A$2:$B$9,2,FALSE)</f>
        <v>импл_новые_без_названия</v>
      </c>
      <c r="G83" t="str">
        <f t="shared" si="24"/>
        <v>импл_</v>
      </c>
      <c r="H83" t="str">
        <f>VLOOKUP(B83,audio_list_stym!$A$3:$AJ$18,21,FALSE)</f>
        <v>Finger</v>
      </c>
      <c r="I83" t="s">
        <v>689</v>
      </c>
      <c r="J83" t="str">
        <f t="shared" si="25"/>
        <v>Finger_2</v>
      </c>
      <c r="L83">
        <f>VLOOKUP(J83,total_visual_stym!$A$2:$D$129,2,FALSE)</f>
        <v>2082</v>
      </c>
      <c r="M83" t="str">
        <f>VLOOKUP(J83,total_visual_stym!$A$2:$D$129,3,FALSE)</f>
        <v>pics\\Finger_2.jpg</v>
      </c>
      <c r="N83">
        <f>VLOOKUP(J83,total_visual_stym!$A$1:$D$129,4,FALSE)</f>
        <v>210</v>
      </c>
      <c r="P83">
        <f>IF(G83="экспл",0,IF(G83="импл_",VLOOKUP(J83,quest_импл!$A$1:$J$129,7,FALSE),0))</f>
        <v>242</v>
      </c>
      <c r="Q83" t="str">
        <f>IF(G83="экспл",0,IF(G83="импл_",VLOOKUP(J83,quest_импл!$A$1:$J$129,8,FALSE),0))</f>
        <v>sound\\Nadloman_li.wav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2008</v>
      </c>
      <c r="AD83" t="str">
        <f t="shared" ca="1" si="31"/>
        <v>pics\\Banan_8.jpg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26"/>
        <v>pics\\Banan_8.jpg</v>
      </c>
      <c r="AI83" t="s">
        <v>85</v>
      </c>
      <c r="AO83">
        <f t="shared" ca="1" si="32"/>
        <v>0.85269192284307171</v>
      </c>
      <c r="AP83" t="str">
        <f t="shared" ca="1" si="33"/>
        <v>pics\\Banan_8.jpg</v>
      </c>
      <c r="AR83" t="str">
        <f t="shared" si="35"/>
        <v/>
      </c>
      <c r="AS83" t="str">
        <f t="shared" ca="1" si="36"/>
        <v>pics\\Banan_8.jpg</v>
      </c>
      <c r="AT83">
        <f t="shared" ca="1" si="28"/>
        <v>0.58290011344762538</v>
      </c>
      <c r="AU83" t="s">
        <v>697</v>
      </c>
      <c r="AV83" t="str">
        <f t="shared" ca="1" si="29"/>
        <v>sound\\Noviy_plod.wav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_Надломан_ли_</v>
      </c>
      <c r="BB83" t="str">
        <f t="shared" si="30"/>
        <v>_Надломан_ли_XXXXX?</v>
      </c>
      <c r="BD83" cm="1">
        <f t="array" aca="1" ref="BD83" ca="1">INDEX($L$82:$L$89,(RANK(AT3,$AT$2:$AT$9)))</f>
        <v>2081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VLOOKUP(B84,audio_list_stym!$A$3:$BP$18,53,FALSE)</f>
        <v>16</v>
      </c>
      <c r="F84" t="str">
        <f>VLOOKUP(E84,metki!$A$2:$B$9,2,FALSE)</f>
        <v>импл_новые_без_названия</v>
      </c>
      <c r="G84" t="str">
        <f t="shared" si="24"/>
        <v>импл_</v>
      </c>
      <c r="H84" t="str">
        <f>VLOOKUP(B84,audio_list_stym!$A$3:$AJ$18,21,FALSE)</f>
        <v>Finger</v>
      </c>
      <c r="I84" t="s">
        <v>690</v>
      </c>
      <c r="J84" t="str">
        <f t="shared" si="25"/>
        <v>Finger_3</v>
      </c>
      <c r="L84">
        <f>VLOOKUP(J84,total_visual_stym!$A$2:$D$129,2,FALSE)</f>
        <v>2083</v>
      </c>
      <c r="M84" t="str">
        <f>VLOOKUP(J84,total_visual_stym!$A$2:$D$129,3,FALSE)</f>
        <v>pics\\Finger_3.jpg</v>
      </c>
      <c r="N84">
        <f>VLOOKUP(J84,total_visual_stym!$A$1:$D$129,4,FALSE)</f>
        <v>210</v>
      </c>
      <c r="P84">
        <f>IF(G84="экспл",0,IF(G84="импл_",VLOOKUP(J84,quest_импл!$A$1:$J$129,7,FALSE),0))</f>
        <v>243</v>
      </c>
      <c r="Q84" t="str">
        <f>IF(G84="экспл",0,IF(G84="импл_",VLOOKUP(J84,quest_импл!$A$1:$J$129,8,FALSE),0))</f>
        <v>sound\\Volnistiy_li.wav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2061</v>
      </c>
      <c r="AD84" t="str">
        <f t="shared" ca="1" si="31"/>
        <v>pics\\Tomat_5.jpg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26"/>
        <v>pics\\Tomat_5.jpg</v>
      </c>
      <c r="AI84" t="s">
        <v>94</v>
      </c>
      <c r="AO84">
        <f t="shared" ca="1" si="32"/>
        <v>3.530784789079866E-2</v>
      </c>
      <c r="AP84" t="str">
        <f t="shared" ca="1" si="33"/>
        <v>pics\\Tomat_5.jpg</v>
      </c>
      <c r="AR84" t="str">
        <f t="shared" si="35"/>
        <v/>
      </c>
      <c r="AS84" t="str">
        <f t="shared" ca="1" si="36"/>
        <v>pics\\Tomat_5.jpg</v>
      </c>
      <c r="AT84">
        <f t="shared" ca="1" si="28"/>
        <v>0.36836386710719693</v>
      </c>
      <c r="AU84" t="s">
        <v>697</v>
      </c>
      <c r="AV84" t="str">
        <f t="shared" ca="1" si="29"/>
        <v>sound\\Redkiy_plod.wav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_Волнистый_ли_</v>
      </c>
      <c r="BB84" t="str">
        <f t="shared" si="30"/>
        <v>_Волнистый_ли_XXXXX?</v>
      </c>
      <c r="BD84" cm="1">
        <f t="array" aca="1" ref="BD84" ca="1">INDEX($L$82:$L$89,(RANK(AT4,$AT$2:$AT$9)))</f>
        <v>2087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VLOOKUP(B85,audio_list_stym!$A$3:$BP$18,53,FALSE)</f>
        <v>16</v>
      </c>
      <c r="F85" t="str">
        <f>VLOOKUP(E85,metki!$A$2:$B$9,2,FALSE)</f>
        <v>импл_новые_без_названия</v>
      </c>
      <c r="G85" t="str">
        <f t="shared" si="24"/>
        <v>импл_</v>
      </c>
      <c r="H85" t="str">
        <f>VLOOKUP(B85,audio_list_stym!$A$3:$AJ$18,21,FALSE)</f>
        <v>Finger</v>
      </c>
      <c r="I85" t="s">
        <v>691</v>
      </c>
      <c r="J85" t="str">
        <f t="shared" si="25"/>
        <v>Finger_4</v>
      </c>
      <c r="L85">
        <f>VLOOKUP(J85,total_visual_stym!$A$2:$D$129,2,FALSE)</f>
        <v>2084</v>
      </c>
      <c r="M85" t="str">
        <f>VLOOKUP(J85,total_visual_stym!$A$2:$D$129,3,FALSE)</f>
        <v>pics\\Finger_4.jpg</v>
      </c>
      <c r="N85">
        <f>VLOOKUP(J85,total_visual_stym!$A$1:$D$129,4,FALSE)</f>
        <v>210</v>
      </c>
      <c r="P85">
        <f>IF(G85="экспл",0,IF(G85="импл_",VLOOKUP(J85,quest_импл!$A$1:$J$129,7,FALSE),0))</f>
        <v>244</v>
      </c>
      <c r="Q85" t="str">
        <f>IF(G85="экспл",0,IF(G85="импл_",VLOOKUP(J85,quest_импл!$A$1:$J$129,8,FALSE),0))</f>
        <v>sound\\Buriy_li.wav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2027</v>
      </c>
      <c r="AD85" t="str">
        <f t="shared" ca="1" si="31"/>
        <v>pics\\Kokos_3.jpg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26"/>
        <v>pics\\Kokos_3.jpg</v>
      </c>
      <c r="AI85" t="s">
        <v>95</v>
      </c>
      <c r="AO85">
        <f t="shared" ca="1" si="32"/>
        <v>0.69111592140009104</v>
      </c>
      <c r="AP85" t="str">
        <f t="shared" ca="1" si="33"/>
        <v>pics\\Kokos_3.jpg</v>
      </c>
      <c r="AR85" t="str">
        <f t="shared" si="35"/>
        <v/>
      </c>
      <c r="AS85" t="str">
        <f t="shared" ca="1" si="36"/>
        <v>pics\\Kokos_3.jpg</v>
      </c>
      <c r="AT85">
        <f t="shared" ca="1" si="28"/>
        <v>0.31384784905864982</v>
      </c>
      <c r="AU85" t="s">
        <v>697</v>
      </c>
      <c r="AV85" t="str">
        <f t="shared" ca="1" si="29"/>
        <v>sound\\Redkiy_plod.wav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_Бурый_ли_</v>
      </c>
      <c r="BB85" t="str">
        <f t="shared" si="30"/>
        <v>_Бурый_ли_XXXXX?</v>
      </c>
      <c r="BD85" cm="1">
        <f t="array" aca="1" ref="BD85" ca="1">INDEX($L$82:$L$89,(RANK(AT5,$AT$2:$AT$9)))</f>
        <v>2083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VLOOKUP(B86,audio_list_stym!$A$3:$BP$18,53,FALSE)</f>
        <v>16</v>
      </c>
      <c r="F86" t="str">
        <f>VLOOKUP(E86,metki!$A$2:$B$9,2,FALSE)</f>
        <v>импл_новые_без_названия</v>
      </c>
      <c r="G86" t="str">
        <f t="shared" si="24"/>
        <v>импл_</v>
      </c>
      <c r="H86" t="str">
        <f>VLOOKUP(B86,audio_list_stym!$A$3:$AJ$18,21,FALSE)</f>
        <v>Finger</v>
      </c>
      <c r="I86" t="s">
        <v>692</v>
      </c>
      <c r="J86" t="str">
        <f t="shared" si="25"/>
        <v>Finger_5</v>
      </c>
      <c r="L86">
        <f>VLOOKUP(J86,total_visual_stym!$A$2:$D$129,2,FALSE)</f>
        <v>2085</v>
      </c>
      <c r="M86" t="str">
        <f>VLOOKUP(J86,total_visual_stym!$A$2:$D$129,3,FALSE)</f>
        <v>pics\\Finger_5.jpg</v>
      </c>
      <c r="N86">
        <f>VLOOKUP(J86,total_visual_stym!$A$1:$D$129,4,FALSE)</f>
        <v>210</v>
      </c>
      <c r="P86">
        <f>IF(G86="экспл",0,IF(G86="импл_",VLOOKUP(J86,quest_импл!$A$1:$J$129,7,FALSE),0))</f>
        <v>245</v>
      </c>
      <c r="Q86" t="str">
        <f>IF(G86="экспл",0,IF(G86="импл_",VLOOKUP(J86,quest_импл!$A$1:$J$129,8,FALSE),0))</f>
        <v>sound\\Vizhatiy_li.wav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2001</v>
      </c>
      <c r="AD86" t="str">
        <f t="shared" ca="1" si="31"/>
        <v>pics\\Banan_1.jpg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26"/>
        <v>pics\\Banan_1.jpg</v>
      </c>
      <c r="AI86" t="s">
        <v>96</v>
      </c>
      <c r="AO86">
        <f t="shared" ca="1" si="32"/>
        <v>0.98687156532559595</v>
      </c>
      <c r="AP86" t="str">
        <f t="shared" ca="1" si="33"/>
        <v>pics\\Banan_1.jpg</v>
      </c>
      <c r="AR86" t="str">
        <f t="shared" si="35"/>
        <v/>
      </c>
      <c r="AS86" t="str">
        <f t="shared" ca="1" si="36"/>
        <v>pics\\Banan_1.jpg</v>
      </c>
      <c r="AT86">
        <f t="shared" ca="1" si="28"/>
        <v>0.66403048463610059</v>
      </c>
      <c r="AU86" t="s">
        <v>697</v>
      </c>
      <c r="AV86" t="str">
        <f t="shared" ca="1" si="29"/>
        <v>sound\\Noviy_plod.wav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_Выжатый_ли_</v>
      </c>
      <c r="BB86" t="str">
        <f t="shared" si="30"/>
        <v>_Выжатый_ли_XXXXX?</v>
      </c>
      <c r="BD86" cm="1">
        <f t="array" aca="1" ref="BD86" ca="1">INDEX($L$82:$L$89,(RANK(AT6,$AT$2:$AT$9)))</f>
        <v>2086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VLOOKUP(B87,audio_list_stym!$A$3:$BP$18,53,FALSE)</f>
        <v>16</v>
      </c>
      <c r="F87" t="str">
        <f>VLOOKUP(E87,metki!$A$2:$B$9,2,FALSE)</f>
        <v>импл_новые_без_названия</v>
      </c>
      <c r="G87" t="str">
        <f t="shared" si="24"/>
        <v>импл_</v>
      </c>
      <c r="H87" t="str">
        <f>VLOOKUP(B87,audio_list_stym!$A$3:$AJ$18,21,FALSE)</f>
        <v>Finger</v>
      </c>
      <c r="I87" t="s">
        <v>693</v>
      </c>
      <c r="J87" t="str">
        <f t="shared" si="25"/>
        <v>Finger_6</v>
      </c>
      <c r="L87">
        <f>VLOOKUP(J87,total_visual_stym!$A$2:$D$129,2,FALSE)</f>
        <v>2086</v>
      </c>
      <c r="M87" t="str">
        <f>VLOOKUP(J87,total_visual_stym!$A$2:$D$129,3,FALSE)</f>
        <v>pics\\Finger_6.jpg</v>
      </c>
      <c r="N87">
        <f>VLOOKUP(J87,total_visual_stym!$A$1:$D$129,4,FALSE)</f>
        <v>210</v>
      </c>
      <c r="P87">
        <f>IF(G87="экспл",0,IF(G87="импл_",VLOOKUP(J87,quest_импл!$A$1:$J$129,7,FALSE),0))</f>
        <v>246</v>
      </c>
      <c r="Q87" t="str">
        <f>IF(G87="экспл",0,IF(G87="импл_",VLOOKUP(J87,quest_импл!$A$1:$J$129,8,FALSE),0))</f>
        <v>sound\\Obemniy_li.wav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да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2040</v>
      </c>
      <c r="AD87" t="str">
        <f t="shared" ca="1" si="31"/>
        <v>pics\\Limon_8.jpg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26"/>
        <v>pics\\Limon_8.jpg</v>
      </c>
      <c r="AI87" t="s">
        <v>97</v>
      </c>
      <c r="AO87">
        <f t="shared" ca="1" si="32"/>
        <v>0.50594760875231803</v>
      </c>
      <c r="AP87" t="str">
        <f t="shared" ca="1" si="33"/>
        <v>pics\\Limon_8.jpg</v>
      </c>
      <c r="AR87" t="str">
        <f t="shared" si="35"/>
        <v/>
      </c>
      <c r="AS87" t="str">
        <f t="shared" ca="1" si="36"/>
        <v>pics\\Limon_8.jpg</v>
      </c>
      <c r="AT87">
        <f t="shared" ca="1" si="28"/>
        <v>0.72227324080046851</v>
      </c>
      <c r="AU87" t="s">
        <v>697</v>
      </c>
      <c r="AV87" t="str">
        <f t="shared" ca="1" si="29"/>
        <v>sound\\Noviy_plod.wav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_Объемный_ли_</v>
      </c>
      <c r="BB87" t="str">
        <f t="shared" si="30"/>
        <v>_Объемный_ли_XXXXX?</v>
      </c>
      <c r="BD87" cm="1">
        <f t="array" aca="1" ref="BD87" ca="1">INDEX($L$82:$L$89,(RANK(AT7,$AT$2:$AT$9)))</f>
        <v>2088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VLOOKUP(B88,audio_list_stym!$A$3:$BP$18,53,FALSE)</f>
        <v>16</v>
      </c>
      <c r="F88" t="str">
        <f>VLOOKUP(E88,metki!$A$2:$B$9,2,FALSE)</f>
        <v>импл_новые_без_названия</v>
      </c>
      <c r="G88" t="str">
        <f t="shared" si="24"/>
        <v>импл_</v>
      </c>
      <c r="H88" t="str">
        <f>VLOOKUP(B88,audio_list_stym!$A$3:$AJ$18,21,FALSE)</f>
        <v>Finger</v>
      </c>
      <c r="I88" t="s">
        <v>694</v>
      </c>
      <c r="J88" t="str">
        <f t="shared" si="25"/>
        <v>Finger_7</v>
      </c>
      <c r="L88">
        <f>VLOOKUP(J88,total_visual_stym!$A$2:$D$129,2,FALSE)</f>
        <v>2087</v>
      </c>
      <c r="M88" t="str">
        <f>VLOOKUP(J88,total_visual_stym!$A$2:$D$129,3,FALSE)</f>
        <v>pics\\Finger_7.jpg</v>
      </c>
      <c r="N88">
        <f>VLOOKUP(J88,total_visual_stym!$A$1:$D$129,4,FALSE)</f>
        <v>210</v>
      </c>
      <c r="P88">
        <f>IF(G88="экспл",0,IF(G88="импл_",VLOOKUP(J88,quest_импл!$A$1:$J$129,7,FALSE),0))</f>
        <v>247</v>
      </c>
      <c r="Q88" t="str">
        <f>IF(G88="экспл",0,IF(G88="импл_",VLOOKUP(J88,quest_импл!$A$1:$J$129,8,FALSE),0))</f>
        <v>sound\\Pustoy_li.wav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2005</v>
      </c>
      <c r="AD88" t="str">
        <f t="shared" ca="1" si="31"/>
        <v>pics\\Banan_5.jpg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26"/>
        <v>pics\\Banan_5.jpg</v>
      </c>
      <c r="AI88" t="s">
        <v>98</v>
      </c>
      <c r="AO88">
        <f t="shared" ca="1" si="32"/>
        <v>0.9104207688204986</v>
      </c>
      <c r="AP88" t="str">
        <f t="shared" ca="1" si="33"/>
        <v>pics\\Banan_5.jpg</v>
      </c>
      <c r="AR88" t="str">
        <f t="shared" si="35"/>
        <v/>
      </c>
      <c r="AS88" t="str">
        <f t="shared" ca="1" si="36"/>
        <v>pics\\Banan_5.jpg</v>
      </c>
      <c r="AT88">
        <f t="shared" ca="1" si="28"/>
        <v>0.76626193845394142</v>
      </c>
      <c r="AU88" t="s">
        <v>697</v>
      </c>
      <c r="AV88" t="str">
        <f t="shared" ca="1" si="29"/>
        <v>sound\\Noviy_plod.wav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_Пустой_ли_</v>
      </c>
      <c r="BB88" t="str">
        <f t="shared" si="30"/>
        <v>_Пустой_ли_XXXXX?</v>
      </c>
      <c r="BD88" cm="1">
        <f t="array" aca="1" ref="BD88" ca="1">INDEX($L$82:$L$89,(RANK(AT8,$AT$2:$AT$9)))</f>
        <v>2082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VLOOKUP(B89,audio_list_stym!$A$3:$BP$18,53,FALSE)</f>
        <v>16</v>
      </c>
      <c r="F89" t="str">
        <f>VLOOKUP(E89,metki!$A$2:$B$9,2,FALSE)</f>
        <v>импл_новые_без_названия</v>
      </c>
      <c r="G89" t="str">
        <f t="shared" si="24"/>
        <v>импл_</v>
      </c>
      <c r="H89" t="str">
        <f>VLOOKUP(B89,audio_list_stym!$A$3:$AJ$18,21,FALSE)</f>
        <v>Finger</v>
      </c>
      <c r="I89" t="s">
        <v>695</v>
      </c>
      <c r="J89" t="str">
        <f t="shared" si="25"/>
        <v>Finger_8</v>
      </c>
      <c r="L89">
        <f>VLOOKUP(J89,total_visual_stym!$A$2:$D$129,2,FALSE)</f>
        <v>2088</v>
      </c>
      <c r="M89" t="str">
        <f>VLOOKUP(J89,total_visual_stym!$A$2:$D$129,3,FALSE)</f>
        <v>pics\\Finger_8.jpg</v>
      </c>
      <c r="N89">
        <f>VLOOKUP(J89,total_visual_stym!$A$1:$D$129,4,FALSE)</f>
        <v>210</v>
      </c>
      <c r="P89">
        <f>IF(G89="экспл",0,IF(G89="импл_",VLOOKUP(J89,quest_импл!$A$1:$J$129,7,FALSE),0))</f>
        <v>248</v>
      </c>
      <c r="Q89" t="str">
        <f>IF(G89="экспл",0,IF(G89="импл_",VLOOKUP(J89,quest_импл!$A$1:$J$129,8,FALSE),0))</f>
        <v>sound\\Beliy_li.wav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2004</v>
      </c>
      <c r="AD89" t="str">
        <f t="shared" ca="1" si="31"/>
        <v>pics\\Banan_4.jpg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26"/>
        <v>pics\\Banan_4.jpg</v>
      </c>
      <c r="AI89" t="s">
        <v>99</v>
      </c>
      <c r="AO89">
        <f t="shared" ca="1" si="32"/>
        <v>0.92169786373724438</v>
      </c>
      <c r="AP89" t="str">
        <f t="shared" ca="1" si="33"/>
        <v>pics\\Banan_4.jpg</v>
      </c>
      <c r="AR89" t="str">
        <f t="shared" si="35"/>
        <v/>
      </c>
      <c r="AS89" t="str">
        <f t="shared" ca="1" si="36"/>
        <v>pics\\Banan_4.jpg</v>
      </c>
      <c r="AT89">
        <f t="shared" ca="1" si="28"/>
        <v>0.68243209247369718</v>
      </c>
      <c r="AU89" t="s">
        <v>697</v>
      </c>
      <c r="AV89" t="str">
        <f t="shared" ca="1" si="29"/>
        <v>sound\\Noviy_plod.wav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_Белый_ли_</v>
      </c>
      <c r="BB89" t="str">
        <f t="shared" si="30"/>
        <v>_Белый_ли_XXXXX?</v>
      </c>
      <c r="BD89" cm="1">
        <f t="array" aca="1" ref="BD89" ca="1">INDEX($L$82:$L$89,(RANK(AT9,$AT$2:$AT$9)))</f>
        <v>2084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VLOOKUP(B90,audio_list_stym!$A$3:$BP$18,53,FALSE)</f>
        <v>17</v>
      </c>
      <c r="F90" t="str">
        <f>VLOOKUP(E90,metki!$A$2:$B$9,2,FALSE)</f>
        <v>экспл_новые_без_названия</v>
      </c>
      <c r="G90" t="str">
        <f t="shared" si="24"/>
        <v>экспл</v>
      </c>
      <c r="H90" t="str">
        <f>VLOOKUP(B90,audio_list_stym!$A$3:$AJ$18,21,FALSE)</f>
        <v>Gac</v>
      </c>
      <c r="I90" t="s">
        <v>688</v>
      </c>
      <c r="J90" t="str">
        <f t="shared" si="25"/>
        <v>Gac_1</v>
      </c>
      <c r="L90">
        <f>VLOOKUP(J90,total_visual_stym!$A$2:$D$129,2,FALSE)</f>
        <v>2089</v>
      </c>
      <c r="M90" t="str">
        <f>VLOOKUP(J90,total_visual_stym!$A$2:$D$129,3,FALSE)</f>
        <v>pics\\Gac_1.jpg</v>
      </c>
      <c r="N90">
        <f>VLOOKUP(J90,total_visual_stym!$A$1:$D$129,4,FALSE)</f>
        <v>211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121</v>
      </c>
      <c r="Z90" t="str">
        <f>IF(G90="экспл",VLOOKUP(J90,quest_экспл!$A$1:$N$129,12,FALSE),IF(G90="импл_",0,0))</f>
        <v>sound\\Ispachkan_li_on.wav</v>
      </c>
      <c r="AA90" t="str">
        <f>IF(G90="экспл",VLOOKUP(J90,quest_экспл!$A$1:$N$129,14,FALSE),IF(G90="импл_",0,0))</f>
        <v>нет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2210</v>
      </c>
      <c r="AD90" t="str">
        <f t="shared" ca="1" si="31"/>
        <v>pics\\dis48.jpg</v>
      </c>
      <c r="AE90" s="22" t="str">
        <f t="array" aca="1" ref="AE90" ca="1">IF(G90="экспл",INDEX(total_visual_stym!$C$146:$C$209,(RANK(total_visual_stym!E170,total_visual_stym!$E$146:$E$209))),0)</f>
        <v>pics\\dis48.jpg</v>
      </c>
      <c r="AF90" s="22" t="str">
        <f t="shared" si="26"/>
        <v/>
      </c>
      <c r="AI90" t="s">
        <v>100</v>
      </c>
      <c r="AO90">
        <f t="shared" ca="1" si="32"/>
        <v>0.55803373628083353</v>
      </c>
      <c r="AP90" t="str">
        <f t="shared" ca="1" si="33"/>
        <v>pics\\Limon_3.jpg</v>
      </c>
      <c r="AR90" t="str">
        <f t="shared" si="35"/>
        <v/>
      </c>
      <c r="AS90" t="str">
        <f t="shared" si="36"/>
        <v/>
      </c>
      <c r="AT90">
        <f t="shared" ca="1" si="28"/>
        <v>7.4054337590126695E-2</v>
      </c>
      <c r="AU90" t="s">
        <v>697</v>
      </c>
      <c r="AV90" t="str">
        <f t="shared" ca="1" si="29"/>
        <v>sound\\Redkiy_plod.wav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_Испачкан_ли_он?</v>
      </c>
      <c r="BA90" t="e">
        <f>VLOOKUP(Q90,audio_list_stym!$B$2:$BQ$299,68,FALSE)</f>
        <v>#N/A</v>
      </c>
      <c r="BB90" t="str">
        <f t="shared" si="30"/>
        <v>На_экране_XXXXX._Испачкан_ли_он?</v>
      </c>
      <c r="BC90">
        <f>A90</f>
        <v>1212</v>
      </c>
      <c r="BD90" cm="1">
        <f t="array" aca="1" ref="BD90" ca="1">INDEX($L$90:$L$97,(RANK(AT2,$AT$2:$AT$9)))</f>
        <v>2093</v>
      </c>
      <c r="BE90" cm="1">
        <f t="array" aca="1" ref="BE90" ca="1">INDEX(BD66:BD81,(RANK(AT5,$AT$2:$AT$17)))</f>
        <v>2077</v>
      </c>
      <c r="BF90" cm="1">
        <f t="array" aca="1" ref="BF90" ca="1">INDEX(BD98:BD113,(RANK(AT5,$AT$2:$AT$17)))</f>
        <v>2120</v>
      </c>
      <c r="BG90" cm="1">
        <f t="array" aca="1" ref="BG90" ca="1">INDEX(BD114:BD129,(RANK(AT5,$AT$2:$AT$9)))</f>
        <v>2143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VLOOKUP(B91,audio_list_stym!$A$3:$BP$18,53,FALSE)</f>
        <v>17</v>
      </c>
      <c r="F91" t="str">
        <f>VLOOKUP(E91,metki!$A$2:$B$9,2,FALSE)</f>
        <v>экспл_новые_без_названия</v>
      </c>
      <c r="G91" t="str">
        <f t="shared" si="24"/>
        <v>экспл</v>
      </c>
      <c r="H91" t="str">
        <f>VLOOKUP(B91,audio_list_stym!$A$3:$AJ$18,21,FALSE)</f>
        <v>Gac</v>
      </c>
      <c r="I91" t="s">
        <v>689</v>
      </c>
      <c r="J91" t="str">
        <f t="shared" si="25"/>
        <v>Gac_2</v>
      </c>
      <c r="L91">
        <f>VLOOKUP(J91,total_visual_stym!$A$2:$D$129,2,FALSE)</f>
        <v>2090</v>
      </c>
      <c r="M91" t="str">
        <f>VLOOKUP(J91,total_visual_stym!$A$2:$D$129,3,FALSE)</f>
        <v>pics\\Gac_2.jpg</v>
      </c>
      <c r="N91">
        <f>VLOOKUP(J91,total_visual_stym!$A$1:$D$129,4,FALSE)</f>
        <v>211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122</v>
      </c>
      <c r="Z91" t="str">
        <f>IF(G91="экспл",VLOOKUP(J91,quest_экспл!$A$1:$N$129,12,FALSE),IF(G91="импл_",0,0))</f>
        <v>sound\\On_farshirovanniy.wav</v>
      </c>
      <c r="AA91" t="str">
        <f>IF(G91="экспл",VLOOKUP(J91,quest_экспл!$A$1:$N$129,14,FALSE),IF(G91="импл_",0,0))</f>
        <v>нет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2215</v>
      </c>
      <c r="AD91" t="str">
        <f t="shared" ca="1" si="31"/>
        <v>pics\\dis62.jpg</v>
      </c>
      <c r="AE91" s="22" t="str">
        <f t="array" aca="1" ref="AE91" ca="1">IF(G91="экспл",INDEX(total_visual_stym!$C$146:$C$209,(RANK(total_visual_stym!E171,total_visual_stym!$E$146:$E$209))),0)</f>
        <v>pics\\dis62.jpg</v>
      </c>
      <c r="AF91" s="22" t="str">
        <f t="shared" si="26"/>
        <v/>
      </c>
      <c r="AI91" t="s">
        <v>101</v>
      </c>
      <c r="AO91">
        <f t="shared" ca="1" si="32"/>
        <v>0.81737629646498744</v>
      </c>
      <c r="AP91" t="str">
        <f t="shared" ca="1" si="33"/>
        <v>pics\\Finik_2.jpg</v>
      </c>
      <c r="AR91" t="str">
        <f t="shared" si="35"/>
        <v/>
      </c>
      <c r="AS91" t="str">
        <f t="shared" si="36"/>
        <v/>
      </c>
      <c r="AT91">
        <f t="shared" ca="1" si="28"/>
        <v>0.81734311395483428</v>
      </c>
      <c r="AU91" t="s">
        <v>697</v>
      </c>
      <c r="AV91" t="str">
        <f t="shared" ca="1" si="29"/>
        <v>sound\\Noviy_plod.wav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_Он_фаршированный?</v>
      </c>
      <c r="BA91" t="e">
        <f>VLOOKUP(Q91,audio_list_stym!$B$2:$BQ$299,68,FALSE)</f>
        <v>#N/A</v>
      </c>
      <c r="BB91" t="str">
        <f t="shared" si="30"/>
        <v>Посмотрите,_вот_XXXXX._Он_фаршированный?</v>
      </c>
      <c r="BD91" cm="1">
        <f t="array" aca="1" ref="BD91" ca="1">INDEX($L$90:$L$97,(RANK(AT3,$AT$2:$AT$9)))</f>
        <v>2089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VLOOKUP(B92,audio_list_stym!$A$3:$BP$18,53,FALSE)</f>
        <v>17</v>
      </c>
      <c r="F92" t="str">
        <f>VLOOKUP(E92,metki!$A$2:$B$9,2,FALSE)</f>
        <v>экспл_новые_без_названия</v>
      </c>
      <c r="G92" t="str">
        <f t="shared" si="24"/>
        <v>экспл</v>
      </c>
      <c r="H92" t="str">
        <f>VLOOKUP(B92,audio_list_stym!$A$3:$AJ$18,21,FALSE)</f>
        <v>Gac</v>
      </c>
      <c r="I92" t="s">
        <v>690</v>
      </c>
      <c r="J92" t="str">
        <f t="shared" si="25"/>
        <v>Gac_3</v>
      </c>
      <c r="L92">
        <f>VLOOKUP(J92,total_visual_stym!$A$2:$D$129,2,FALSE)</f>
        <v>2091</v>
      </c>
      <c r="M92" t="str">
        <f>VLOOKUP(J92,total_visual_stym!$A$2:$D$129,3,FALSE)</f>
        <v>pics\\Gac_3.jpg</v>
      </c>
      <c r="N92">
        <f>VLOOKUP(J92,total_visual_stym!$A$1:$D$129,4,FALSE)</f>
        <v>211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123</v>
      </c>
      <c r="Z92" t="str">
        <f>IF(G92="экспл",VLOOKUP(J92,quest_экспл!$A$1:$N$129,12,FALSE),IF(G92="импл_",0,0))</f>
        <v>sound\\On_razrezanniy.wav</v>
      </c>
      <c r="AA92" t="str">
        <f>IF(G92="экспл",VLOOKUP(J92,quest_экспл!$A$1:$N$129,14,FALSE),IF(G92="импл_",0,0))</f>
        <v>да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2217</v>
      </c>
      <c r="AD92" t="str">
        <f t="shared" ca="1" si="31"/>
        <v>pics\\dis58.jpg</v>
      </c>
      <c r="AE92" s="22" t="str">
        <f t="array" aca="1" ref="AE92" ca="1">IF(G92="экспл",INDEX(total_visual_stym!$C$146:$C$209,(RANK(total_visual_stym!E172,total_visual_stym!$E$146:$E$209))),0)</f>
        <v>pics\\dis58.jpg</v>
      </c>
      <c r="AF92" s="22" t="str">
        <f t="shared" si="26"/>
        <v/>
      </c>
      <c r="AI92" t="s">
        <v>102</v>
      </c>
      <c r="AO92">
        <f t="shared" ca="1" si="32"/>
        <v>0.1766047660046739</v>
      </c>
      <c r="AP92" t="str">
        <f t="shared" ca="1" si="33"/>
        <v>pics\\Redis_7.jpg</v>
      </c>
      <c r="AR92" t="str">
        <f t="shared" si="35"/>
        <v/>
      </c>
      <c r="AS92" t="str">
        <f t="shared" si="36"/>
        <v/>
      </c>
      <c r="AT92">
        <f t="shared" ca="1" si="28"/>
        <v>0.68144124165389042</v>
      </c>
      <c r="AU92" t="s">
        <v>697</v>
      </c>
      <c r="AV92" t="str">
        <f t="shared" ca="1" si="29"/>
        <v>sound\\Noviy_plod.wav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_Он_разрезанный?</v>
      </c>
      <c r="BA92" t="e">
        <f>VLOOKUP(Q92,audio_list_stym!$B$2:$BQ$299,68,FALSE)</f>
        <v>#N/A</v>
      </c>
      <c r="BB92" t="str">
        <f t="shared" si="30"/>
        <v>Вот_XXXXX._Он_разрезанный?</v>
      </c>
      <c r="BD92" cm="1">
        <f t="array" aca="1" ref="BD92" ca="1">INDEX($L$90:$L$97,(RANK(AT4,$AT$2:$AT$9)))</f>
        <v>2095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VLOOKUP(B93,audio_list_stym!$A$3:$BP$18,53,FALSE)</f>
        <v>17</v>
      </c>
      <c r="F93" t="str">
        <f>VLOOKUP(E93,metki!$A$2:$B$9,2,FALSE)</f>
        <v>экспл_новые_без_названия</v>
      </c>
      <c r="G93" t="str">
        <f t="shared" si="24"/>
        <v>экспл</v>
      </c>
      <c r="H93" t="str">
        <f>VLOOKUP(B93,audio_list_stym!$A$3:$AJ$18,21,FALSE)</f>
        <v>Gac</v>
      </c>
      <c r="I93" t="s">
        <v>691</v>
      </c>
      <c r="J93" t="str">
        <f t="shared" si="25"/>
        <v>Gac_4</v>
      </c>
      <c r="L93">
        <f>VLOOKUP(J93,total_visual_stym!$A$2:$D$129,2,FALSE)</f>
        <v>2092</v>
      </c>
      <c r="M93" t="str">
        <f>VLOOKUP(J93,total_visual_stym!$A$2:$D$129,3,FALSE)</f>
        <v>pics\\Gac_4.jpg</v>
      </c>
      <c r="N93">
        <f>VLOOKUP(J93,total_visual_stym!$A$1:$D$129,4,FALSE)</f>
        <v>211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124</v>
      </c>
      <c r="Z93" t="str">
        <f>IF(G93="экспл",VLOOKUP(J93,quest_экспл!$A$1:$N$129,12,FALSE),IF(G93="импл_",0,0))</f>
        <v>sound\\On_s_lepestkami.wav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2219</v>
      </c>
      <c r="AD93" t="str">
        <f t="shared" ca="1" si="31"/>
        <v>pics\\dis17.jpg</v>
      </c>
      <c r="AE93" s="22" t="str">
        <f t="array" aca="1" ref="AE93" ca="1">IF(G93="экспл",INDEX(total_visual_stym!$C$146:$C$209,(RANK(total_visual_stym!E173,total_visual_stym!$E$146:$E$209))),0)</f>
        <v>pics\\dis17.jpg</v>
      </c>
      <c r="AF93" s="22" t="str">
        <f t="shared" si="26"/>
        <v/>
      </c>
      <c r="AI93" t="s">
        <v>103</v>
      </c>
      <c r="AO93">
        <f t="shared" ca="1" si="32"/>
        <v>0.67284382657876918</v>
      </c>
      <c r="AP93" t="str">
        <f t="shared" ca="1" si="33"/>
        <v>pics\\Kokos_4.jpg</v>
      </c>
      <c r="AR93" t="str">
        <f t="shared" si="35"/>
        <v/>
      </c>
      <c r="AS93" t="str">
        <f t="shared" si="36"/>
        <v/>
      </c>
      <c r="AT93">
        <f t="shared" ca="1" si="28"/>
        <v>0.40345369641257545</v>
      </c>
      <c r="AU93" t="s">
        <v>697</v>
      </c>
      <c r="AV93" t="str">
        <f t="shared" ca="1" si="29"/>
        <v>sound\\Redkiy_plod.wav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_Он_с_лепестками?</v>
      </c>
      <c r="BA93" t="e">
        <f>VLOOKUP(Q93,audio_list_stym!$B$2:$BQ$299,68,FALSE)</f>
        <v>#N/A</v>
      </c>
      <c r="BB93" t="str">
        <f t="shared" si="30"/>
        <v>Это_XXXXX._Он_с_лепестками?</v>
      </c>
      <c r="BD93" cm="1">
        <f t="array" aca="1" ref="BD93" ca="1">INDEX($L$90:$L$97,(RANK(AT5,$AT$2:$AT$9)))</f>
        <v>2091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VLOOKUP(B94,audio_list_stym!$A$3:$BP$18,53,FALSE)</f>
        <v>17</v>
      </c>
      <c r="F94" t="str">
        <f>VLOOKUP(E94,metki!$A$2:$B$9,2,FALSE)</f>
        <v>экспл_новые_без_названия</v>
      </c>
      <c r="G94" t="str">
        <f t="shared" si="24"/>
        <v>экспл</v>
      </c>
      <c r="H94" t="str">
        <f>VLOOKUP(B94,audio_list_stym!$A$3:$AJ$18,21,FALSE)</f>
        <v>Gac</v>
      </c>
      <c r="I94" t="s">
        <v>692</v>
      </c>
      <c r="J94" t="str">
        <f t="shared" si="25"/>
        <v>Gac_5</v>
      </c>
      <c r="L94">
        <f>VLOOKUP(J94,total_visual_stym!$A$2:$D$129,2,FALSE)</f>
        <v>2093</v>
      </c>
      <c r="M94" t="str">
        <f>VLOOKUP(J94,total_visual_stym!$A$2:$D$129,3,FALSE)</f>
        <v>pics\\Gac_5.jpg</v>
      </c>
      <c r="N94">
        <f>VLOOKUP(J94,total_visual_stym!$A$1:$D$129,4,FALSE)</f>
        <v>211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125</v>
      </c>
      <c r="Z94" t="str">
        <f>IF(G94="экспл",VLOOKUP(J94,quest_экспл!$A$1:$N$129,12,FALSE),IF(G94="импл_",0,0))</f>
        <v>sound\\Kolyuchiy_li_on.wav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2226</v>
      </c>
      <c r="AD94" t="str">
        <f t="shared" ca="1" si="31"/>
        <v>pics\\dis11.jpg</v>
      </c>
      <c r="AE94" s="22" t="str">
        <f t="array" aca="1" ref="AE94" ca="1">IF(G94="экспл",INDEX(total_visual_stym!$C$146:$C$209,(RANK(total_visual_stym!E174,total_visual_stym!$E$146:$E$209))),0)</f>
        <v>pics\\dis11.jpg</v>
      </c>
      <c r="AF94" s="22" t="str">
        <f t="shared" si="26"/>
        <v/>
      </c>
      <c r="AI94" t="s">
        <v>104</v>
      </c>
      <c r="AO94">
        <f t="shared" ca="1" si="32"/>
        <v>0.57214155680173828</v>
      </c>
      <c r="AP94" t="str">
        <f t="shared" ca="1" si="33"/>
        <v>pics\\Limon_1.jpg</v>
      </c>
      <c r="AR94" t="str">
        <f t="shared" si="35"/>
        <v/>
      </c>
      <c r="AS94" t="str">
        <f t="shared" si="36"/>
        <v/>
      </c>
      <c r="AT94">
        <f t="shared" ca="1" si="28"/>
        <v>0.54763131112885921</v>
      </c>
      <c r="AU94" t="s">
        <v>697</v>
      </c>
      <c r="AV94" t="str">
        <f t="shared" ca="1" si="29"/>
        <v>sound\\Noviy_plod.wav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_Колючий_ли_он?</v>
      </c>
      <c r="BA94" t="e">
        <f>VLOOKUP(Q94,audio_list_stym!$B$2:$BQ$299,68,FALSE)</f>
        <v>#N/A</v>
      </c>
      <c r="BB94" t="str">
        <f t="shared" si="30"/>
        <v>На_картинке_XXXXX._Колючий_ли_он?</v>
      </c>
      <c r="BD94" cm="1">
        <f t="array" aca="1" ref="BD94" ca="1">INDEX($L$90:$L$97,(RANK(AT6,$AT$2:$AT$9)))</f>
        <v>2094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VLOOKUP(B95,audio_list_stym!$A$3:$BP$18,53,FALSE)</f>
        <v>17</v>
      </c>
      <c r="F95" t="str">
        <f>VLOOKUP(E95,metki!$A$2:$B$9,2,FALSE)</f>
        <v>экспл_новые_без_названия</v>
      </c>
      <c r="G95" t="str">
        <f t="shared" si="24"/>
        <v>экспл</v>
      </c>
      <c r="H95" t="str">
        <f>VLOOKUP(B95,audio_list_stym!$A$3:$AJ$18,21,FALSE)</f>
        <v>Gac</v>
      </c>
      <c r="I95" t="s">
        <v>693</v>
      </c>
      <c r="J95" t="str">
        <f t="shared" si="25"/>
        <v>Gac_6</v>
      </c>
      <c r="L95">
        <f>VLOOKUP(J95,total_visual_stym!$A$2:$D$129,2,FALSE)</f>
        <v>2094</v>
      </c>
      <c r="M95" t="str">
        <f>VLOOKUP(J95,total_visual_stym!$A$2:$D$129,3,FALSE)</f>
        <v>pics\\Gac_6.jpg</v>
      </c>
      <c r="N95">
        <f>VLOOKUP(J95,total_visual_stym!$A$1:$D$129,4,FALSE)</f>
        <v>211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126</v>
      </c>
      <c r="Z95" t="str">
        <f>IF(G95="экспл",VLOOKUP(J95,quest_экспл!$A$1:$N$129,12,FALSE),IF(G95="импл_",0,0))</f>
        <v>sound\\Oranzheviy_li_on.wav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2201</v>
      </c>
      <c r="AD95" t="str">
        <f t="shared" ca="1" si="31"/>
        <v>pics\\dis43.jpg</v>
      </c>
      <c r="AE95" s="22" t="str">
        <f t="array" aca="1" ref="AE95" ca="1">IF(G95="экспл",INDEX(total_visual_stym!$C$146:$C$209,(RANK(total_visual_stym!E175,total_visual_stym!$E$146:$E$209))),0)</f>
        <v>pics\\dis43.jpg</v>
      </c>
      <c r="AF95" s="22" t="str">
        <f t="shared" si="26"/>
        <v/>
      </c>
      <c r="AI95" t="s">
        <v>105</v>
      </c>
      <c r="AO95">
        <f t="shared" ca="1" si="32"/>
        <v>0.19256488661023363</v>
      </c>
      <c r="AP95" t="str">
        <f t="shared" ca="1" si="33"/>
        <v>pics\\Redis_6.jpg</v>
      </c>
      <c r="AR95" t="str">
        <f t="shared" si="35"/>
        <v/>
      </c>
      <c r="AS95" t="str">
        <f t="shared" si="36"/>
        <v/>
      </c>
      <c r="AT95">
        <f t="shared" ca="1" si="28"/>
        <v>1.3247909127891977E-2</v>
      </c>
      <c r="AU95" t="s">
        <v>697</v>
      </c>
      <c r="AV95" t="str">
        <f t="shared" ca="1" si="29"/>
        <v>sound\\Redkiy_plod.wav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_Оранжевый_ли_он?</v>
      </c>
      <c r="BA95" t="e">
        <f>VLOOKUP(Q95,audio_list_stym!$B$2:$BQ$299,68,FALSE)</f>
        <v>#N/A</v>
      </c>
      <c r="BB95" t="str">
        <f t="shared" si="30"/>
        <v>На_мониторе_XXXXX._Оранжевый_ли_он?</v>
      </c>
      <c r="BD95" cm="1">
        <f t="array" aca="1" ref="BD95" ca="1">INDEX($L$90:$L$97,(RANK(AT7,$AT$2:$AT$9)))</f>
        <v>2096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VLOOKUP(B96,audio_list_stym!$A$3:$BP$18,53,FALSE)</f>
        <v>17</v>
      </c>
      <c r="F96" t="str">
        <f>VLOOKUP(E96,metki!$A$2:$B$9,2,FALSE)</f>
        <v>экспл_новые_без_названия</v>
      </c>
      <c r="G96" t="str">
        <f t="shared" si="24"/>
        <v>экспл</v>
      </c>
      <c r="H96" t="str">
        <f>VLOOKUP(B96,audio_list_stym!$A$3:$AJ$18,21,FALSE)</f>
        <v>Gac</v>
      </c>
      <c r="I96" t="s">
        <v>694</v>
      </c>
      <c r="J96" t="str">
        <f t="shared" si="25"/>
        <v>Gac_7</v>
      </c>
      <c r="L96">
        <f>VLOOKUP(J96,total_visual_stym!$A$2:$D$129,2,FALSE)</f>
        <v>2095</v>
      </c>
      <c r="M96" t="str">
        <f>VLOOKUP(J96,total_visual_stym!$A$2:$D$129,3,FALSE)</f>
        <v>pics\\Gac_7.jpg</v>
      </c>
      <c r="N96">
        <f>VLOOKUP(J96,total_visual_stym!$A$1:$D$129,4,FALSE)</f>
        <v>211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127</v>
      </c>
      <c r="Z96" t="str">
        <f>IF(G96="экспл",VLOOKUP(J96,quest_экспл!$A$1:$N$129,12,FALSE),IF(G96="импл_",0,0))</f>
        <v>sound\\On_zernistiy.wav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2186</v>
      </c>
      <c r="AD96" t="str">
        <f t="shared" ca="1" si="31"/>
        <v>pics\\dis25.jpg</v>
      </c>
      <c r="AE96" s="22" t="str">
        <f t="array" aca="1" ref="AE96" ca="1">IF(G96="экспл",INDEX(total_visual_stym!$C$146:$C$209,(RANK(total_visual_stym!E176,total_visual_stym!$E$146:$E$209))),0)</f>
        <v>pics\\dis25.jpg</v>
      </c>
      <c r="AF96" s="22" t="str">
        <f t="shared" si="26"/>
        <v/>
      </c>
      <c r="AI96" t="s">
        <v>106</v>
      </c>
      <c r="AO96">
        <f t="shared" ca="1" si="32"/>
        <v>3.433900728457695E-2</v>
      </c>
      <c r="AP96" t="str">
        <f t="shared" ca="1" si="33"/>
        <v>pics\\Tomat_7.jpg</v>
      </c>
      <c r="AR96" t="str">
        <f t="shared" si="35"/>
        <v/>
      </c>
      <c r="AS96" t="str">
        <f t="shared" si="36"/>
        <v/>
      </c>
      <c r="AT96">
        <f t="shared" ca="1" si="28"/>
        <v>0.80653634922446382</v>
      </c>
      <c r="AU96" t="s">
        <v>697</v>
      </c>
      <c r="AV96" t="str">
        <f t="shared" ca="1" si="29"/>
        <v>sound\\Noviy_plod.wav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_Он_зернистый?</v>
      </c>
      <c r="BA96" t="e">
        <f>VLOOKUP(Q96,audio_list_stym!$B$2:$BQ$299,68,FALSE)</f>
        <v>#N/A</v>
      </c>
      <c r="BB96" t="str">
        <f t="shared" si="30"/>
        <v>Перед_Вами_XXXXX._Он_зернистый?</v>
      </c>
      <c r="BD96" cm="1">
        <f t="array" aca="1" ref="BD96" ca="1">INDEX($L$90:$L$97,(RANK(AT8,$AT$2:$AT$9)))</f>
        <v>2090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VLOOKUP(B97,audio_list_stym!$A$3:$BP$18,53,FALSE)</f>
        <v>17</v>
      </c>
      <c r="F97" t="str">
        <f>VLOOKUP(E97,metki!$A$2:$B$9,2,FALSE)</f>
        <v>экспл_новые_без_названия</v>
      </c>
      <c r="G97" t="str">
        <f t="shared" si="24"/>
        <v>экспл</v>
      </c>
      <c r="H97" t="str">
        <f>VLOOKUP(B97,audio_list_stym!$A$3:$AJ$18,21,FALSE)</f>
        <v>Gac</v>
      </c>
      <c r="I97" t="s">
        <v>695</v>
      </c>
      <c r="J97" t="str">
        <f t="shared" si="25"/>
        <v>Gac_8</v>
      </c>
      <c r="L97">
        <f>VLOOKUP(J97,total_visual_stym!$A$2:$D$129,2,FALSE)</f>
        <v>2096</v>
      </c>
      <c r="M97" t="str">
        <f>VLOOKUP(J97,total_visual_stym!$A$2:$D$129,3,FALSE)</f>
        <v>pics\\Gac_8.jpg</v>
      </c>
      <c r="N97">
        <f>VLOOKUP(J97,total_visual_stym!$A$1:$D$129,4,FALSE)</f>
        <v>211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128</v>
      </c>
      <c r="Z97" t="str">
        <f>IF(G97="экспл",VLOOKUP(J97,quest_экспл!$A$1:$N$129,12,FALSE),IF(G97="импл_",0,0))</f>
        <v>sound\\Okruglya_li_on.wav</v>
      </c>
      <c r="AA97" t="str">
        <f>IF(G97="экспл",VLOOKUP(J97,quest_экспл!$A$1:$N$129,14,FALSE),IF(G97="импл_",0,0))</f>
        <v>да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2209</v>
      </c>
      <c r="AD97" t="str">
        <f t="shared" ca="1" si="31"/>
        <v>pics\\dis51.jpg</v>
      </c>
      <c r="AE97" s="22" t="str">
        <f t="array" aca="1" ref="AE97" ca="1">IF(G97="экспл",INDEX(total_visual_stym!$C$146:$C$209,(RANK(total_visual_stym!E177,total_visual_stym!$E$146:$E$209))),0)</f>
        <v>pics\\dis51.jpg</v>
      </c>
      <c r="AF97" s="22" t="str">
        <f t="shared" si="26"/>
        <v/>
      </c>
      <c r="AI97" t="s">
        <v>107</v>
      </c>
      <c r="AO97">
        <f t="shared" ca="1" si="32"/>
        <v>0.72599963189733308</v>
      </c>
      <c r="AP97" t="str">
        <f t="shared" ca="1" si="33"/>
        <v>pics\\Goroh_7.jpg</v>
      </c>
      <c r="AR97" t="str">
        <f t="shared" si="35"/>
        <v/>
      </c>
      <c r="AS97" t="str">
        <f t="shared" si="36"/>
        <v/>
      </c>
      <c r="AT97">
        <f t="shared" ca="1" si="28"/>
        <v>0.92761611226593521</v>
      </c>
      <c r="AU97" t="s">
        <v>697</v>
      </c>
      <c r="AV97" t="str">
        <f t="shared" ca="1" si="29"/>
        <v>sound\\Noviy_plod.wav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_Округлый_ли_он?</v>
      </c>
      <c r="BA97" t="e">
        <f>VLOOKUP(Q97,audio_list_stym!$B$2:$BQ$299,68,FALSE)</f>
        <v>#N/A</v>
      </c>
      <c r="BB97" t="str">
        <f t="shared" si="30"/>
        <v>Вы_видите_XXXXX._Округлый_ли_он?</v>
      </c>
      <c r="BD97" cm="1">
        <f t="array" aca="1" ref="BD97" ca="1">INDEX($L$90:$L$97,(RANK(AT9,$AT$2:$AT$9)))</f>
        <v>2092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VLOOKUP(B98,audio_list_stym!$A$3:$BP$18,53,FALSE)</f>
        <v>14</v>
      </c>
      <c r="F98" t="str">
        <f>VLOOKUP(E98,metki!$A$2:$B$9,2,FALSE)</f>
        <v>импл_новые_с_названием</v>
      </c>
      <c r="G98" t="str">
        <f t="shared" si="24"/>
        <v>импл_</v>
      </c>
      <c r="H98" t="str">
        <f>VLOOKUP(B98,audio_list_stym!$A$3:$AJ$18,21,FALSE)</f>
        <v>Noni</v>
      </c>
      <c r="I98" t="s">
        <v>688</v>
      </c>
      <c r="J98" t="str">
        <f t="shared" si="25"/>
        <v>Noni_1</v>
      </c>
      <c r="L98">
        <f>VLOOKUP(J98,total_visual_stym!$A$2:$D$129,2,FALSE)</f>
        <v>2113</v>
      </c>
      <c r="M98" t="str">
        <f>VLOOKUP(J98,total_visual_stym!$A$2:$D$129,3,FALSE)</f>
        <v>pics\\Noni_1.jpg</v>
      </c>
      <c r="N98">
        <f>VLOOKUP(J98,total_visual_stym!$A$1:$D$129,4,FALSE)</f>
        <v>212</v>
      </c>
      <c r="P98">
        <f>IF(G98="экспл",0,IF(G98="импл_",VLOOKUP(J98,quest_импл!$A$1:$J$129,7,FALSE),0))</f>
        <v>257</v>
      </c>
      <c r="Q98" t="str">
        <f>IF(G98="экспл",0,IF(G98="импл_",VLOOKUP(J98,quest_импл!$A$1:$J$129,8,FALSE),0))</f>
        <v>sound\\Beliy_li_vnutri.wav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2057</v>
      </c>
      <c r="AD98" t="str">
        <f t="shared" ca="1" si="31"/>
        <v>pics\\Tomat_1.jpg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26"/>
        <v>pics\\Tomat_1.jpg</v>
      </c>
      <c r="AI98" t="s">
        <v>108</v>
      </c>
      <c r="AO98">
        <f t="shared" ca="1" si="32"/>
        <v>0.14157070665134952</v>
      </c>
      <c r="AP98" t="str">
        <f t="shared" ca="1" si="33"/>
        <v>pics\\Tomat_1.jpg</v>
      </c>
      <c r="AR98" t="str">
        <f>IF(AH98="sound\\Ogorod",AP26,"")</f>
        <v/>
      </c>
      <c r="AS98" t="str">
        <f t="shared" ca="1" si="36"/>
        <v>pics\\Tomat_1.jpg</v>
      </c>
      <c r="AT98">
        <f t="shared" ca="1" si="28"/>
        <v>0.35715879894612834</v>
      </c>
      <c r="AU98" t="s">
        <v>697</v>
      </c>
      <c r="AV98" t="str">
        <f t="shared" ca="1" si="29"/>
        <v>sound\\Redkiy_plod.wav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_Белый_ли_внутри_</v>
      </c>
      <c r="BB98" t="str">
        <f t="shared" si="30"/>
        <v>_Белый_ли_внутри_КОДИС?</v>
      </c>
      <c r="BC98">
        <f>A98</f>
        <v>1213</v>
      </c>
      <c r="BD98" cm="1">
        <f t="array" aca="1" ref="BD98" ca="1">INDEX($L$98:$L$105,(RANK(AT2,$AT$2:$AT$9)))</f>
        <v>2117</v>
      </c>
      <c r="BE98" cm="1">
        <f t="array" aca="1" ref="BE98" ca="1">INDEX(BD66:BD81,(RANK(AT6,$AT$2:$AT$9)))</f>
        <v>2077</v>
      </c>
      <c r="BF98" cm="1">
        <f t="array" aca="1" ref="BF98" ca="1">INDEX(BD82:BD97,(RANK(AT6,$AT$2:$AT$9)))</f>
        <v>2088</v>
      </c>
      <c r="BG98" cm="1">
        <f t="array" aca="1" ref="BG98" ca="1">INDEX(BD106:BD129,(RANK(AT6,$AT$2:$AT$17)))</f>
        <v>2143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VLOOKUP(B99,audio_list_stym!$A$3:$BP$18,53,FALSE)</f>
        <v>14</v>
      </c>
      <c r="F99" t="str">
        <f>VLOOKUP(E99,metki!$A$2:$B$9,2,FALSE)</f>
        <v>импл_новые_с_названием</v>
      </c>
      <c r="G99" t="str">
        <f t="shared" si="24"/>
        <v>импл_</v>
      </c>
      <c r="H99" t="str">
        <f>VLOOKUP(B99,audio_list_stym!$A$3:$AJ$18,21,FALSE)</f>
        <v>Noni</v>
      </c>
      <c r="I99" t="s">
        <v>689</v>
      </c>
      <c r="J99" t="str">
        <f t="shared" si="25"/>
        <v>Noni_2</v>
      </c>
      <c r="L99">
        <f>VLOOKUP(J99,total_visual_stym!$A$2:$D$129,2,FALSE)</f>
        <v>2114</v>
      </c>
      <c r="M99" t="str">
        <f>VLOOKUP(J99,total_visual_stym!$A$2:$D$129,3,FALSE)</f>
        <v>pics\\Noni_2.jpg</v>
      </c>
      <c r="N99">
        <f>VLOOKUP(J99,total_visual_stym!$A$1:$D$129,4,FALSE)</f>
        <v>212</v>
      </c>
      <c r="P99">
        <f>IF(G99="экспл",0,IF(G99="импл_",VLOOKUP(J99,quest_импл!$A$1:$J$129,7,FALSE),0))</f>
        <v>258</v>
      </c>
      <c r="Q99" t="str">
        <f>IF(G99="экспл",0,IF(G99="импл_",VLOOKUP(J99,quest_импл!$A$1:$J$129,8,FALSE),0))</f>
        <v>sound\\Rebristiy_li.wav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2051</v>
      </c>
      <c r="AD99" t="str">
        <f t="shared" ca="1" si="31"/>
        <v>pics\\Redis_3.jpg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26"/>
        <v>pics\\Redis_3.jpg</v>
      </c>
      <c r="AI99" t="s">
        <v>109</v>
      </c>
      <c r="AO99">
        <f t="shared" ca="1" si="32"/>
        <v>0.27079830578533681</v>
      </c>
      <c r="AP99" t="str">
        <f t="shared" ca="1" si="33"/>
        <v>pics\\Redis_3.jpg</v>
      </c>
      <c r="AR99" t="str">
        <f t="shared" ref="AR99:AR120" si="37">IF(AH99="sound\\Ogorod",AP27,"")</f>
        <v/>
      </c>
      <c r="AS99" t="str">
        <f t="shared" ca="1" si="36"/>
        <v>pics\\Redis_3.jpg</v>
      </c>
      <c r="AT99">
        <f t="shared" ca="1" si="28"/>
        <v>0.58062668034750964</v>
      </c>
      <c r="AU99" t="s">
        <v>697</v>
      </c>
      <c r="AV99" t="str">
        <f t="shared" ca="1" si="29"/>
        <v>sound\\Noviy_plod.wav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_Ребристый_ли_</v>
      </c>
      <c r="BB99" t="str">
        <f t="shared" si="30"/>
        <v>_Ребристый_ли_КОДИС?</v>
      </c>
      <c r="BD99" cm="1">
        <f t="array" aca="1" ref="BD99" ca="1">INDEX($L$98:$L$105,(RANK(AT3,$AT$2:$AT$9)))</f>
        <v>2113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VLOOKUP(B100,audio_list_stym!$A$3:$BP$18,53,FALSE)</f>
        <v>14</v>
      </c>
      <c r="F100" t="str">
        <f>VLOOKUP(E100,metki!$A$2:$B$9,2,FALSE)</f>
        <v>импл_новые_с_названием</v>
      </c>
      <c r="G100" t="str">
        <f t="shared" si="24"/>
        <v>импл_</v>
      </c>
      <c r="H100" t="str">
        <f>VLOOKUP(B100,audio_list_stym!$A$3:$AJ$18,21,FALSE)</f>
        <v>Noni</v>
      </c>
      <c r="I100" t="s">
        <v>690</v>
      </c>
      <c r="J100" t="str">
        <f t="shared" si="25"/>
        <v>Noni_3</v>
      </c>
      <c r="L100">
        <f>VLOOKUP(J100,total_visual_stym!$A$2:$D$129,2,FALSE)</f>
        <v>2115</v>
      </c>
      <c r="M100" t="str">
        <f>VLOOKUP(J100,total_visual_stym!$A$2:$D$129,3,FALSE)</f>
        <v>pics\\Noni_3.jpg</v>
      </c>
      <c r="N100">
        <f>VLOOKUP(J100,total_visual_stym!$A$1:$D$129,4,FALSE)</f>
        <v>212</v>
      </c>
      <c r="P100">
        <f>IF(G100="экспл",0,IF(G100="импл_",VLOOKUP(J100,quest_импл!$A$1:$J$129,7,FALSE),0))</f>
        <v>259</v>
      </c>
      <c r="Q100" t="str">
        <f>IF(G100="экспл",0,IF(G100="импл_",VLOOKUP(J100,quest_импл!$A$1:$J$129,8,FALSE),0))</f>
        <v>sound\\Goluboy_li.wav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2021</v>
      </c>
      <c r="AD100" t="str">
        <f t="shared" ca="1" si="31"/>
        <v>pics\\Goroh_5.jpg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26"/>
        <v>pics\\Goroh_5.jpg</v>
      </c>
      <c r="AI100" t="s">
        <v>110</v>
      </c>
      <c r="AO100">
        <f t="shared" ca="1" si="32"/>
        <v>0.74128951566518053</v>
      </c>
      <c r="AP100" t="str">
        <f t="shared" ca="1" si="33"/>
        <v>pics\\Goroh_5.jpg</v>
      </c>
      <c r="AR100" t="str">
        <f t="shared" si="37"/>
        <v/>
      </c>
      <c r="AS100" t="str">
        <f t="shared" ca="1" si="36"/>
        <v>pics\\Goroh_5.jpg</v>
      </c>
      <c r="AT100">
        <f t="shared" ca="1" si="28"/>
        <v>0.21718997000392049</v>
      </c>
      <c r="AU100" t="s">
        <v>697</v>
      </c>
      <c r="AV100" t="str">
        <f t="shared" ca="1" si="29"/>
        <v>sound\\Redkiy_plod.wav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_Голубой_ли_</v>
      </c>
      <c r="BB100" t="str">
        <f t="shared" si="30"/>
        <v>_Голубой_ли_КОДИС?</v>
      </c>
      <c r="BD100" cm="1">
        <f t="array" aca="1" ref="BD100" ca="1">INDEX($L$98:$L$105,(RANK(AT4,$AT$2:$AT$9)))</f>
        <v>2119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VLOOKUP(B101,audio_list_stym!$A$3:$BP$18,53,FALSE)</f>
        <v>14</v>
      </c>
      <c r="F101" t="str">
        <f>VLOOKUP(E101,metki!$A$2:$B$9,2,FALSE)</f>
        <v>импл_новые_с_названием</v>
      </c>
      <c r="G101" t="str">
        <f t="shared" si="24"/>
        <v>импл_</v>
      </c>
      <c r="H101" t="str">
        <f>VLOOKUP(B101,audio_list_stym!$A$3:$AJ$18,21,FALSE)</f>
        <v>Noni</v>
      </c>
      <c r="I101" t="s">
        <v>691</v>
      </c>
      <c r="J101" t="str">
        <f t="shared" si="25"/>
        <v>Noni_4</v>
      </c>
      <c r="L101">
        <f>VLOOKUP(J101,total_visual_stym!$A$2:$D$129,2,FALSE)</f>
        <v>2116</v>
      </c>
      <c r="M101" t="str">
        <f>VLOOKUP(J101,total_visual_stym!$A$2:$D$129,3,FALSE)</f>
        <v>pics\\Noni_4.jpg</v>
      </c>
      <c r="N101">
        <f>VLOOKUP(J101,total_visual_stym!$A$1:$D$129,4,FALSE)</f>
        <v>212</v>
      </c>
      <c r="P101">
        <f>IF(G101="экспл",0,IF(G101="импл_",VLOOKUP(J101,quest_импл!$A$1:$J$129,7,FALSE),0))</f>
        <v>260</v>
      </c>
      <c r="Q101" t="str">
        <f>IF(G101="экспл",0,IF(G101="импл_",VLOOKUP(J101,quest_импл!$A$1:$J$129,8,FALSE),0))</f>
        <v>sound\\S_bugorkami_li.wav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2020</v>
      </c>
      <c r="AD101" t="str">
        <f t="shared" ca="1" si="31"/>
        <v>pics\\Goroh_4.jpg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26"/>
        <v>pics\\Goroh_4.jpg</v>
      </c>
      <c r="AI101" t="s">
        <v>111</v>
      </c>
      <c r="AO101">
        <f t="shared" ca="1" si="32"/>
        <v>0.74280729039194171</v>
      </c>
      <c r="AP101" t="str">
        <f t="shared" ca="1" si="33"/>
        <v>pics\\Goroh_4.jpg</v>
      </c>
      <c r="AR101" t="str">
        <f t="shared" si="37"/>
        <v/>
      </c>
      <c r="AS101" t="str">
        <f t="shared" ca="1" si="36"/>
        <v>pics\\Goroh_4.jpg</v>
      </c>
      <c r="AT101">
        <f t="shared" ca="1" si="28"/>
        <v>0.13294712740286518</v>
      </c>
      <c r="AU101" t="s">
        <v>697</v>
      </c>
      <c r="AV101" t="str">
        <f t="shared" ca="1" si="29"/>
        <v>sound\\Redkiy_plod.wav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_С_бугорками_ли_</v>
      </c>
      <c r="BB101" t="str">
        <f t="shared" si="30"/>
        <v>_С_бугорками_ли_КОДИС?</v>
      </c>
      <c r="BD101" cm="1">
        <f t="array" aca="1" ref="BD101" ca="1">INDEX($L$98:$L$105,(RANK(AT5,$AT$2:$AT$9)))</f>
        <v>2115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VLOOKUP(B102,audio_list_stym!$A$3:$BP$18,53,FALSE)</f>
        <v>14</v>
      </c>
      <c r="F102" t="str">
        <f>VLOOKUP(E102,metki!$A$2:$B$9,2,FALSE)</f>
        <v>импл_новые_с_названием</v>
      </c>
      <c r="G102" t="str">
        <f t="shared" si="24"/>
        <v>импл_</v>
      </c>
      <c r="H102" t="str">
        <f>VLOOKUP(B102,audio_list_stym!$A$3:$AJ$18,21,FALSE)</f>
        <v>Noni</v>
      </c>
      <c r="I102" t="s">
        <v>692</v>
      </c>
      <c r="J102" t="str">
        <f t="shared" si="25"/>
        <v>Noni_5</v>
      </c>
      <c r="L102">
        <f>VLOOKUP(J102,total_visual_stym!$A$2:$D$129,2,FALSE)</f>
        <v>2117</v>
      </c>
      <c r="M102" t="str">
        <f>VLOOKUP(J102,total_visual_stym!$A$2:$D$129,3,FALSE)</f>
        <v>pics\\Noni_5.jpg</v>
      </c>
      <c r="N102">
        <f>VLOOKUP(J102,total_visual_stym!$A$1:$D$129,4,FALSE)</f>
        <v>212</v>
      </c>
      <c r="P102">
        <f>IF(G102="экспл",0,IF(G102="импл_",VLOOKUP(J102,quest_импл!$A$1:$J$129,7,FALSE),0))</f>
        <v>261</v>
      </c>
      <c r="Q102" t="str">
        <f>IF(G102="экспл",0,IF(G102="импл_",VLOOKUP(J102,quest_импл!$A$1:$J$129,8,FALSE),0))</f>
        <v>sound\\Ovalniy_li.wav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2041</v>
      </c>
      <c r="AD102" t="str">
        <f t="shared" ca="1" si="31"/>
        <v>pics\\Peper_1.jpg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26"/>
        <v>pics\\Peper_1.jpg</v>
      </c>
      <c r="AI102" t="s">
        <v>112</v>
      </c>
      <c r="AO102">
        <f t="shared" ca="1" si="32"/>
        <v>0.4886552646540151</v>
      </c>
      <c r="AP102" t="str">
        <f t="shared" ca="1" si="33"/>
        <v>pics\\Peper_1.jpg</v>
      </c>
      <c r="AR102" t="str">
        <f t="shared" si="37"/>
        <v/>
      </c>
      <c r="AS102" t="str">
        <f t="shared" ca="1" si="36"/>
        <v>pics\\Peper_1.jpg</v>
      </c>
      <c r="AT102">
        <f t="shared" ca="1" si="28"/>
        <v>0.92461133674166152</v>
      </c>
      <c r="AU102" t="s">
        <v>697</v>
      </c>
      <c r="AV102" t="str">
        <f t="shared" ca="1" si="29"/>
        <v>sound\\Noviy_plod.wav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_Овальный_ли_</v>
      </c>
      <c r="BB102" t="str">
        <f t="shared" si="30"/>
        <v>_Овальный_ли_КОДИС?</v>
      </c>
      <c r="BD102" cm="1">
        <f t="array" aca="1" ref="BD102" ca="1">INDEX($L$98:$L$105,(RANK(AT6,$AT$2:$AT$9)))</f>
        <v>2118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VLOOKUP(B103,audio_list_stym!$A$3:$BP$18,53,FALSE)</f>
        <v>14</v>
      </c>
      <c r="F103" t="str">
        <f>VLOOKUP(E103,metki!$A$2:$B$9,2,FALSE)</f>
        <v>импл_новые_с_названием</v>
      </c>
      <c r="G103" t="str">
        <f t="shared" si="24"/>
        <v>импл_</v>
      </c>
      <c r="H103" t="str">
        <f>VLOOKUP(B103,audio_list_stym!$A$3:$AJ$18,21,FALSE)</f>
        <v>Noni</v>
      </c>
      <c r="I103" t="s">
        <v>693</v>
      </c>
      <c r="J103" t="str">
        <f t="shared" si="25"/>
        <v>Noni_6</v>
      </c>
      <c r="L103">
        <f>VLOOKUP(J103,total_visual_stym!$A$2:$D$129,2,FALSE)</f>
        <v>2118</v>
      </c>
      <c r="M103" t="str">
        <f>VLOOKUP(J103,total_visual_stym!$A$2:$D$129,3,FALSE)</f>
        <v>pics\\Noni_6.jpg</v>
      </c>
      <c r="N103">
        <f>VLOOKUP(J103,total_visual_stym!$A$1:$D$129,4,FALSE)</f>
        <v>212</v>
      </c>
      <c r="P103">
        <f>IF(G103="экспл",0,IF(G103="импл_",VLOOKUP(J103,quest_импл!$A$1:$J$129,7,FALSE),0))</f>
        <v>262</v>
      </c>
      <c r="Q103" t="str">
        <f>IF(G103="экспл",0,IF(G103="импл_",VLOOKUP(J103,quest_импл!$A$1:$J$129,8,FALSE),0))</f>
        <v>sound\\Zhidkiy_li.wav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2017</v>
      </c>
      <c r="AD103" t="str">
        <f t="shared" ca="1" si="31"/>
        <v>pics\\Goroh_1.jpg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26"/>
        <v>pics\\Goroh_1.jpg</v>
      </c>
      <c r="AI103" t="s">
        <v>113</v>
      </c>
      <c r="AO103">
        <f t="shared" ca="1" si="32"/>
        <v>0.76111882632458849</v>
      </c>
      <c r="AP103" t="str">
        <f t="shared" ca="1" si="33"/>
        <v>pics\\Goroh_1.jpg</v>
      </c>
      <c r="AR103" t="str">
        <f t="shared" si="37"/>
        <v/>
      </c>
      <c r="AS103" t="str">
        <f t="shared" ca="1" si="36"/>
        <v>pics\\Goroh_1.jpg</v>
      </c>
      <c r="AT103">
        <f t="shared" ca="1" si="28"/>
        <v>0.61082169659780083</v>
      </c>
      <c r="AU103" t="s">
        <v>697</v>
      </c>
      <c r="AV103" t="str">
        <f t="shared" ca="1" si="29"/>
        <v>sound\\Noviy_plod.wav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_Жидкий_ли_</v>
      </c>
      <c r="BB103" t="str">
        <f t="shared" si="30"/>
        <v>_Жидкий_ли_КОДИС?</v>
      </c>
      <c r="BD103" cm="1">
        <f t="array" aca="1" ref="BD103" ca="1">INDEX($L$98:$L$105,(RANK(AT7,$AT$2:$AT$9)))</f>
        <v>2120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VLOOKUP(B104,audio_list_stym!$A$3:$BP$18,53,FALSE)</f>
        <v>14</v>
      </c>
      <c r="F104" t="str">
        <f>VLOOKUP(E104,metki!$A$2:$B$9,2,FALSE)</f>
        <v>импл_новые_с_названием</v>
      </c>
      <c r="G104" t="str">
        <f t="shared" si="24"/>
        <v>импл_</v>
      </c>
      <c r="H104" t="str">
        <f>VLOOKUP(B104,audio_list_stym!$A$3:$AJ$18,21,FALSE)</f>
        <v>Noni</v>
      </c>
      <c r="I104" t="s">
        <v>694</v>
      </c>
      <c r="J104" t="str">
        <f t="shared" si="25"/>
        <v>Noni_7</v>
      </c>
      <c r="L104">
        <f>VLOOKUP(J104,total_visual_stym!$A$2:$D$129,2,FALSE)</f>
        <v>2119</v>
      </c>
      <c r="M104" t="str">
        <f>VLOOKUP(J104,total_visual_stym!$A$2:$D$129,3,FALSE)</f>
        <v>pics\\Noni_7.jpg</v>
      </c>
      <c r="N104">
        <f>VLOOKUP(J104,total_visual_stym!$A$1:$D$129,4,FALSE)</f>
        <v>212</v>
      </c>
      <c r="P104">
        <f>IF(G104="экспл",0,IF(G104="импл_",VLOOKUP(J104,quest_импл!$A$1:$J$129,7,FALSE),0))</f>
        <v>263</v>
      </c>
      <c r="Q104" t="str">
        <f>IF(G104="экспл",0,IF(G104="импл_",VLOOKUP(J104,quest_импл!$A$1:$J$129,8,FALSE),0))</f>
        <v>sound\\Lohmatiy_li.wav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2045</v>
      </c>
      <c r="AD104" t="str">
        <f t="shared" ca="1" si="31"/>
        <v>pics\\Peper_5.jpg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26"/>
        <v>pics\\Peper_5.jpg</v>
      </c>
      <c r="AI104" t="s">
        <v>114</v>
      </c>
      <c r="AO104">
        <f t="shared" ca="1" si="32"/>
        <v>0.35886273051672968</v>
      </c>
      <c r="AP104" t="str">
        <f t="shared" ca="1" si="33"/>
        <v>pics\\Peper_5.jpg</v>
      </c>
      <c r="AR104" t="str">
        <f t="shared" si="37"/>
        <v/>
      </c>
      <c r="AS104" t="str">
        <f t="shared" ca="1" si="36"/>
        <v>pics\\Peper_5.jpg</v>
      </c>
      <c r="AT104">
        <f t="shared" ca="1" si="28"/>
        <v>0.94522836532170185</v>
      </c>
      <c r="AU104" t="s">
        <v>697</v>
      </c>
      <c r="AV104" t="str">
        <f t="shared" ca="1" si="29"/>
        <v>sound\\Noviy_plod.wav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_Лохматый_ли_</v>
      </c>
      <c r="BB104" t="str">
        <f t="shared" si="30"/>
        <v>_Лохматый_ли_КОДИС?</v>
      </c>
      <c r="BD104" cm="1">
        <f t="array" aca="1" ref="BD104" ca="1">INDEX($L$98:$L$105,(RANK(AT8,$AT$2:$AT$9)))</f>
        <v>2114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VLOOKUP(B105,audio_list_stym!$A$3:$BP$18,53,FALSE)</f>
        <v>14</v>
      </c>
      <c r="F105" t="str">
        <f>VLOOKUP(E105,metki!$A$2:$B$9,2,FALSE)</f>
        <v>импл_новые_с_названием</v>
      </c>
      <c r="G105" t="str">
        <f t="shared" si="24"/>
        <v>импл_</v>
      </c>
      <c r="H105" t="str">
        <f>VLOOKUP(B105,audio_list_stym!$A$3:$AJ$18,21,FALSE)</f>
        <v>Noni</v>
      </c>
      <c r="I105" t="s">
        <v>695</v>
      </c>
      <c r="J105" t="str">
        <f t="shared" si="25"/>
        <v>Noni_8</v>
      </c>
      <c r="L105">
        <f>VLOOKUP(J105,total_visual_stym!$A$2:$D$129,2,FALSE)</f>
        <v>2120</v>
      </c>
      <c r="M105" t="str">
        <f>VLOOKUP(J105,total_visual_stym!$A$2:$D$129,3,FALSE)</f>
        <v>pics\\Noni_8.jpg</v>
      </c>
      <c r="N105">
        <f>VLOOKUP(J105,total_visual_stym!$A$1:$D$129,4,FALSE)</f>
        <v>212</v>
      </c>
      <c r="P105">
        <f>IF(G105="экспл",0,IF(G105="импл_",VLOOKUP(J105,quest_импл!$A$1:$J$129,7,FALSE),0))</f>
        <v>264</v>
      </c>
      <c r="Q105" t="str">
        <f>IF(G105="экспл",0,IF(G105="импл_",VLOOKUP(J105,quest_импл!$A$1:$J$129,8,FALSE),0))</f>
        <v>sound\\Zolotistiy_li.wav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2015</v>
      </c>
      <c r="AD105" t="str">
        <f t="shared" ca="1" si="31"/>
        <v>pics\\Finik_7.jpg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26"/>
        <v>pics\\Finik_7.jpg</v>
      </c>
      <c r="AI105" t="s">
        <v>115</v>
      </c>
      <c r="AO105">
        <f t="shared" ca="1" si="32"/>
        <v>0.76391966387127175</v>
      </c>
      <c r="AP105" t="str">
        <f t="shared" ca="1" si="33"/>
        <v>pics\\Finik_7.jpg</v>
      </c>
      <c r="AR105" t="str">
        <f t="shared" si="37"/>
        <v/>
      </c>
      <c r="AS105" t="str">
        <f t="shared" ca="1" si="36"/>
        <v>pics\\Finik_7.jpg</v>
      </c>
      <c r="AT105">
        <f t="shared" ca="1" si="28"/>
        <v>0.98498741046002303</v>
      </c>
      <c r="AU105" t="s">
        <v>697</v>
      </c>
      <c r="AV105" t="str">
        <f t="shared" ca="1" si="29"/>
        <v>sound\\Noviy_plod.wav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_Золотистый_ли_</v>
      </c>
      <c r="BB105" t="str">
        <f t="shared" si="30"/>
        <v>_Золотистый_ли_КОДИС?</v>
      </c>
      <c r="BD105" cm="1">
        <f t="array" aca="1" ref="BD105" ca="1">INDEX($L$98:$L$105,(RANK(AT9,$AT$2:$AT$9)))</f>
        <v>2116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VLOOKUP(B106,audio_list_stym!$A$3:$BP$18,53,FALSE)</f>
        <v>15</v>
      </c>
      <c r="F106" t="str">
        <f>VLOOKUP(E106,metki!$A$2:$B$9,2,FALSE)</f>
        <v>экспл_новые_с_названием</v>
      </c>
      <c r="G106" t="str">
        <f t="shared" si="24"/>
        <v>экспл</v>
      </c>
      <c r="H106" t="str">
        <f>VLOOKUP(B106,audio_list_stym!$A$3:$AJ$18,21,FALSE)</f>
        <v>Sapota</v>
      </c>
      <c r="I106" t="s">
        <v>688</v>
      </c>
      <c r="J106" t="str">
        <f t="shared" si="25"/>
        <v>Sapota_1</v>
      </c>
      <c r="L106">
        <f>VLOOKUP(J106,total_visual_stym!$A$2:$D$129,2,FALSE)</f>
        <v>2129</v>
      </c>
      <c r="M106" t="str">
        <f>VLOOKUP(J106,total_visual_stym!$A$2:$D$129,3,FALSE)</f>
        <v>pics\\Sapota_1.jpg</v>
      </c>
      <c r="N106">
        <f>VLOOKUP(J106,total_visual_stym!$A$1:$D$129,4,FALSE)</f>
        <v>213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137</v>
      </c>
      <c r="Z106" t="str">
        <f>IF(G106="экспл",VLOOKUP(J106,quest_экспл!$A$1:$N$129,12,FALSE),IF(G106="импл_",0,0))</f>
        <v>sound\\On_sharoobraxniy.wav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2187</v>
      </c>
      <c r="AD106" t="str">
        <f t="shared" ca="1" si="31"/>
        <v>pics\\dis1.jpg</v>
      </c>
      <c r="AE106" s="22" t="str">
        <f t="array" aca="1" ref="AE106" ca="1">IF(G106="экспл",INDEX(total_visual_stym!$C$146:$C$209,(RANK(total_visual_stym!E186,total_visual_stym!$E$146:$E$209))),0)</f>
        <v>pics\\dis1.jpg</v>
      </c>
      <c r="AF106" s="22" t="str">
        <f t="shared" si="26"/>
        <v/>
      </c>
      <c r="AI106" t="s">
        <v>116</v>
      </c>
      <c r="AO106">
        <f t="shared" ca="1" si="32"/>
        <v>0.76063939153119919</v>
      </c>
      <c r="AP106" t="str">
        <f t="shared" ca="1" si="33"/>
        <v>pics\\Goroh_2.jpg</v>
      </c>
      <c r="AR106" t="str">
        <f t="shared" si="37"/>
        <v/>
      </c>
      <c r="AS106" t="str">
        <f t="shared" si="36"/>
        <v/>
      </c>
      <c r="AT106">
        <f t="shared" ca="1" si="28"/>
        <v>0.35972451789042059</v>
      </c>
      <c r="AU106" t="s">
        <v>697</v>
      </c>
      <c r="AV106" t="str">
        <f t="shared" ca="1" si="29"/>
        <v>sound\\Redkiy_plod.wav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_Он_шарообразный?</v>
      </c>
      <c r="BA106" t="e">
        <f>VLOOKUP(Q106,audio_list_stym!$B$2:$BQ$299,68,FALSE)</f>
        <v>#N/A</v>
      </c>
      <c r="BB106" t="str">
        <f t="shared" si="30"/>
        <v>На_экране_ГОНИК._Он_шарообразный?</v>
      </c>
      <c r="BC106">
        <f>A106</f>
        <v>1214</v>
      </c>
      <c r="BD106" cm="1">
        <f t="array" aca="1" ref="BD106" ca="1">INDEX($L$106:$L$113,(RANK(AT2,$AT$2:$AT$9)))</f>
        <v>2133</v>
      </c>
      <c r="BE106" cm="1">
        <f t="array" aca="1" ref="BE106" ca="1">INDEX(BD66:BD81,(RANK(AT7,$AT$2:$AT$17)))</f>
        <v>2080</v>
      </c>
      <c r="BF106" cm="1">
        <f t="array" aca="1" ref="BF106" ca="1">INDEX(BD90:BD105,(RANK(AT7,$AT$2:$AT$17)))</f>
        <v>2120</v>
      </c>
      <c r="BG106" cm="1">
        <f t="array" aca="1" ref="BG106" ca="1">INDEX(BD114:BD129,(RANK(AT7,$AT$2:$AT$9)))</f>
        <v>2140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VLOOKUP(B107,audio_list_stym!$A$3:$BP$18,53,FALSE)</f>
        <v>15</v>
      </c>
      <c r="F107" t="str">
        <f>VLOOKUP(E107,metki!$A$2:$B$9,2,FALSE)</f>
        <v>экспл_новые_с_названием</v>
      </c>
      <c r="G107" t="str">
        <f t="shared" si="24"/>
        <v>экспл</v>
      </c>
      <c r="H107" t="str">
        <f>VLOOKUP(B107,audio_list_stym!$A$3:$AJ$18,21,FALSE)</f>
        <v>Sapota</v>
      </c>
      <c r="I107" t="s">
        <v>689</v>
      </c>
      <c r="J107" t="str">
        <f t="shared" si="25"/>
        <v>Sapota_2</v>
      </c>
      <c r="L107">
        <f>VLOOKUP(J107,total_visual_stym!$A$2:$D$129,2,FALSE)</f>
        <v>2130</v>
      </c>
      <c r="M107" t="str">
        <f>VLOOKUP(J107,total_visual_stym!$A$2:$D$129,3,FALSE)</f>
        <v>pics\\Sapota_2.jpg</v>
      </c>
      <c r="N107">
        <f>VLOOKUP(J107,total_visual_stym!$A$1:$D$129,4,FALSE)</f>
        <v>213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138</v>
      </c>
      <c r="Z107" t="str">
        <f>IF(G107="экспл",VLOOKUP(J107,quest_экспл!$A$1:$N$129,12,FALSE),IF(G107="импл_",0,0))</f>
        <v>sound\\On_nadrezan.wav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2199</v>
      </c>
      <c r="AD107" t="str">
        <f t="shared" ca="1" si="31"/>
        <v>pics\\dis56.jpg</v>
      </c>
      <c r="AE107" s="22" t="str">
        <f t="array" aca="1" ref="AE107" ca="1">IF(G107="экспл",INDEX(total_visual_stym!$C$146:$C$209,(RANK(total_visual_stym!E187,total_visual_stym!$E$146:$E$209))),0)</f>
        <v>pics\\dis56.jpg</v>
      </c>
      <c r="AF107" s="22" t="str">
        <f t="shared" si="26"/>
        <v/>
      </c>
      <c r="AI107" t="s">
        <v>117</v>
      </c>
      <c r="AO107">
        <f t="shared" ca="1" si="32"/>
        <v>0.97841781104670911</v>
      </c>
      <c r="AP107" t="str">
        <f t="shared" ca="1" si="33"/>
        <v>pics\\Banan_2.jpg</v>
      </c>
      <c r="AR107" t="str">
        <f t="shared" si="37"/>
        <v/>
      </c>
      <c r="AS107" t="str">
        <f t="shared" si="36"/>
        <v/>
      </c>
      <c r="AT107">
        <f t="shared" ca="1" si="28"/>
        <v>0.38088099858197688</v>
      </c>
      <c r="AU107" t="s">
        <v>697</v>
      </c>
      <c r="AV107" t="str">
        <f t="shared" ca="1" si="29"/>
        <v>sound\\Redkiy_plod.wav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_Он_надрезан?</v>
      </c>
      <c r="BA107" t="e">
        <f>VLOOKUP(Q107,audio_list_stym!$B$2:$BQ$299,68,FALSE)</f>
        <v>#N/A</v>
      </c>
      <c r="BB107" t="str">
        <f t="shared" si="30"/>
        <v>Посмотрите,_вот_ГОНИК._Он_надрезан?</v>
      </c>
      <c r="BD107" cm="1">
        <f t="array" aca="1" ref="BD107" ca="1">INDEX($L$106:$L$113,(RANK(AT3,$AT$2:$AT$9)))</f>
        <v>2129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VLOOKUP(B108,audio_list_stym!$A$3:$BP$18,53,FALSE)</f>
        <v>15</v>
      </c>
      <c r="F108" t="str">
        <f>VLOOKUP(E108,metki!$A$2:$B$9,2,FALSE)</f>
        <v>экспл_новые_с_названием</v>
      </c>
      <c r="G108" t="str">
        <f t="shared" si="24"/>
        <v>экспл</v>
      </c>
      <c r="H108" t="str">
        <f>VLOOKUP(B108,audio_list_stym!$A$3:$AJ$18,21,FALSE)</f>
        <v>Sapota</v>
      </c>
      <c r="I108" t="s">
        <v>690</v>
      </c>
      <c r="J108" t="str">
        <f t="shared" si="25"/>
        <v>Sapota_3</v>
      </c>
      <c r="L108">
        <f>VLOOKUP(J108,total_visual_stym!$A$2:$D$129,2,FALSE)</f>
        <v>2131</v>
      </c>
      <c r="M108" t="str">
        <f>VLOOKUP(J108,total_visual_stym!$A$2:$D$129,3,FALSE)</f>
        <v>pics\\Sapota_3.jpg</v>
      </c>
      <c r="N108">
        <f>VLOOKUP(J108,total_visual_stym!$A$1:$D$129,4,FALSE)</f>
        <v>213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139</v>
      </c>
      <c r="Z108" t="str">
        <f>IF(G108="экспл",VLOOKUP(J108,quest_экспл!$A$1:$N$129,12,FALSE),IF(G108="импл_",0,0))</f>
        <v>sound\\On_perekruchen.wav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2177</v>
      </c>
      <c r="AD108" t="str">
        <f t="shared" ca="1" si="31"/>
        <v>pics\\dis35.jpg</v>
      </c>
      <c r="AE108" s="22" t="str">
        <f t="array" aca="1" ref="AE108" ca="1">IF(G108="экспл",INDEX(total_visual_stym!$C$146:$C$209,(RANK(total_visual_stym!E188,total_visual_stym!$E$146:$E$209))),0)</f>
        <v>pics\\dis35.jpg</v>
      </c>
      <c r="AF108" s="22" t="str">
        <f t="shared" si="26"/>
        <v/>
      </c>
      <c r="AI108" t="s">
        <v>118</v>
      </c>
      <c r="AO108">
        <f t="shared" ca="1" si="32"/>
        <v>0.54134182334383629</v>
      </c>
      <c r="AP108" t="str">
        <f t="shared" ca="1" si="33"/>
        <v>pics\\Limon_5.jpg</v>
      </c>
      <c r="AR108" t="str">
        <f t="shared" si="37"/>
        <v/>
      </c>
      <c r="AS108" t="str">
        <f t="shared" si="36"/>
        <v/>
      </c>
      <c r="AT108">
        <f t="shared" ca="1" si="28"/>
        <v>0.90872984552697966</v>
      </c>
      <c r="AU108" t="s">
        <v>697</v>
      </c>
      <c r="AV108" t="str">
        <f t="shared" ca="1" si="29"/>
        <v>sound\\Noviy_plod.wav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_Он_перекручен?</v>
      </c>
      <c r="BA108" t="e">
        <f>VLOOKUP(Q108,audio_list_stym!$B$2:$BQ$299,68,FALSE)</f>
        <v>#N/A</v>
      </c>
      <c r="BB108" t="str">
        <f t="shared" si="30"/>
        <v>Вот_ГОНИК._Он_перекручен?</v>
      </c>
      <c r="BD108" cm="1">
        <f t="array" aca="1" ref="BD108" ca="1">INDEX($L$106:$L$113,(RANK(AT4,$AT$2:$AT$9)))</f>
        <v>2135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VLOOKUP(B109,audio_list_stym!$A$3:$BP$18,53,FALSE)</f>
        <v>15</v>
      </c>
      <c r="F109" t="str">
        <f>VLOOKUP(E109,metki!$A$2:$B$9,2,FALSE)</f>
        <v>экспл_новые_с_названием</v>
      </c>
      <c r="G109" t="str">
        <f t="shared" si="24"/>
        <v>экспл</v>
      </c>
      <c r="H109" t="str">
        <f>VLOOKUP(B109,audio_list_stym!$A$3:$AJ$18,21,FALSE)</f>
        <v>Sapota</v>
      </c>
      <c r="I109" t="s">
        <v>691</v>
      </c>
      <c r="J109" t="str">
        <f t="shared" si="25"/>
        <v>Sapota_4</v>
      </c>
      <c r="L109">
        <f>VLOOKUP(J109,total_visual_stym!$A$2:$D$129,2,FALSE)</f>
        <v>2132</v>
      </c>
      <c r="M109" t="str">
        <f>VLOOKUP(J109,total_visual_stym!$A$2:$D$129,3,FALSE)</f>
        <v>pics\\Sapota_4.jpg</v>
      </c>
      <c r="N109">
        <f>VLOOKUP(J109,total_visual_stym!$A$1:$D$129,4,FALSE)</f>
        <v>213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140</v>
      </c>
      <c r="Z109" t="str">
        <f>IF(G109="экспл",VLOOKUP(J109,quest_экспл!$A$1:$N$129,12,FALSE),IF(G109="импл_",0,0))</f>
        <v>sound\\Sorvan_li_on.wav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2222</v>
      </c>
      <c r="AD109" t="str">
        <f t="shared" ca="1" si="31"/>
        <v>pics\\dis14.jpg</v>
      </c>
      <c r="AE109" s="22" t="str">
        <f t="array" aca="1" ref="AE109" ca="1">IF(G109="экспл",INDEX(total_visual_stym!$C$146:$C$209,(RANK(total_visual_stym!E189,total_visual_stym!$E$146:$E$209))),0)</f>
        <v>pics\\dis14.jpg</v>
      </c>
      <c r="AF109" s="22" t="str">
        <f t="shared" si="26"/>
        <v/>
      </c>
      <c r="AI109" t="s">
        <v>119</v>
      </c>
      <c r="AO109">
        <f t="shared" ca="1" si="32"/>
        <v>0.73794883521784338</v>
      </c>
      <c r="AP109" t="str">
        <f t="shared" ca="1" si="33"/>
        <v>pics\\Goroh_6.jpg</v>
      </c>
      <c r="AR109" t="str">
        <f t="shared" si="37"/>
        <v/>
      </c>
      <c r="AS109" t="str">
        <f t="shared" si="36"/>
        <v/>
      </c>
      <c r="AT109">
        <f t="shared" ca="1" si="28"/>
        <v>0.9434273489543199</v>
      </c>
      <c r="AU109" t="s">
        <v>697</v>
      </c>
      <c r="AV109" t="str">
        <f t="shared" ca="1" si="29"/>
        <v>sound\\Noviy_plod.wav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_Сорван_ли_он?</v>
      </c>
      <c r="BA109" t="e">
        <f>VLOOKUP(Q109,audio_list_stym!$B$2:$BQ$299,68,FALSE)</f>
        <v>#N/A</v>
      </c>
      <c r="BB109" t="str">
        <f t="shared" si="30"/>
        <v>Это_ГОНИК._Сорван_ли_он?</v>
      </c>
      <c r="BD109" cm="1">
        <f t="array" aca="1" ref="BD109" ca="1">INDEX($L$106:$L$113,(RANK(AT5,$AT$2:$AT$9)))</f>
        <v>2131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VLOOKUP(B110,audio_list_stym!$A$3:$BP$18,53,FALSE)</f>
        <v>15</v>
      </c>
      <c r="F110" t="str">
        <f>VLOOKUP(E110,metki!$A$2:$B$9,2,FALSE)</f>
        <v>экспл_новые_с_названием</v>
      </c>
      <c r="G110" t="str">
        <f t="shared" si="24"/>
        <v>экспл</v>
      </c>
      <c r="H110" t="str">
        <f>VLOOKUP(B110,audio_list_stym!$A$3:$AJ$18,21,FALSE)</f>
        <v>Sapota</v>
      </c>
      <c r="I110" t="s">
        <v>692</v>
      </c>
      <c r="J110" t="str">
        <f t="shared" si="25"/>
        <v>Sapota_5</v>
      </c>
      <c r="L110">
        <f>VLOOKUP(J110,total_visual_stym!$A$2:$D$129,2,FALSE)</f>
        <v>2133</v>
      </c>
      <c r="M110" t="str">
        <f>VLOOKUP(J110,total_visual_stym!$A$2:$D$129,3,FALSE)</f>
        <v>pics\\Sapota_5.jpg</v>
      </c>
      <c r="N110">
        <f>VLOOKUP(J110,total_visual_stym!$A$1:$D$129,4,FALSE)</f>
        <v>213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141</v>
      </c>
      <c r="Z110" t="str">
        <f>IF(G110="экспл",VLOOKUP(J110,quest_экспл!$A$1:$N$129,12,FALSE),IF(G110="импл_",0,0))</f>
        <v>sound\\Spressovan_li_on.wav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2180</v>
      </c>
      <c r="AD110" t="str">
        <f t="shared" ca="1" si="31"/>
        <v>pics\\dis4.jpg</v>
      </c>
      <c r="AE110" s="22" t="str">
        <f t="array" aca="1" ref="AE110" ca="1">IF(G110="экспл",INDEX(total_visual_stym!$C$146:$C$209,(RANK(total_visual_stym!E190,total_visual_stym!$E$146:$E$209))),0)</f>
        <v>pics\\dis4.jpg</v>
      </c>
      <c r="AF110" s="22" t="str">
        <f t="shared" si="26"/>
        <v/>
      </c>
      <c r="AI110" t="s">
        <v>120</v>
      </c>
      <c r="AO110">
        <f t="shared" ca="1" si="32"/>
        <v>0.62602427730746557</v>
      </c>
      <c r="AP110" t="str">
        <f t="shared" ca="1" si="33"/>
        <v>pics\\Kokos_7.jpg</v>
      </c>
      <c r="AR110" t="str">
        <f t="shared" si="37"/>
        <v/>
      </c>
      <c r="AS110" t="str">
        <f t="shared" si="36"/>
        <v/>
      </c>
      <c r="AT110">
        <f t="shared" ca="1" si="28"/>
        <v>0.47195499751813519</v>
      </c>
      <c r="AU110" t="s">
        <v>697</v>
      </c>
      <c r="AV110" t="str">
        <f t="shared" ca="1" si="29"/>
        <v>sound\\Redkiy_plod.wav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_Спрессован_ли_он?</v>
      </c>
      <c r="BA110" t="e">
        <f>VLOOKUP(Q110,audio_list_stym!$B$2:$BQ$299,68,FALSE)</f>
        <v>#N/A</v>
      </c>
      <c r="BB110" t="str">
        <f t="shared" si="30"/>
        <v>На_картинке_ГОНИК._Спрессован_ли_он?</v>
      </c>
      <c r="BD110" cm="1">
        <f t="array" aca="1" ref="BD110" ca="1">INDEX($L$106:$L$113,(RANK(AT6,$AT$2:$AT$9)))</f>
        <v>2134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VLOOKUP(B111,audio_list_stym!$A$3:$BP$18,53,FALSE)</f>
        <v>15</v>
      </c>
      <c r="F111" t="str">
        <f>VLOOKUP(E111,metki!$A$2:$B$9,2,FALSE)</f>
        <v>экспл_новые_с_названием</v>
      </c>
      <c r="G111" t="str">
        <f t="shared" si="24"/>
        <v>экспл</v>
      </c>
      <c r="H111" t="str">
        <f>VLOOKUP(B111,audio_list_stym!$A$3:$AJ$18,21,FALSE)</f>
        <v>Sapota</v>
      </c>
      <c r="I111" t="s">
        <v>693</v>
      </c>
      <c r="J111" t="str">
        <f t="shared" si="25"/>
        <v>Sapota_6</v>
      </c>
      <c r="L111">
        <f>VLOOKUP(J111,total_visual_stym!$A$2:$D$129,2,FALSE)</f>
        <v>2134</v>
      </c>
      <c r="M111" t="str">
        <f>VLOOKUP(J111,total_visual_stym!$A$2:$D$129,3,FALSE)</f>
        <v>pics\\Sapota_6.jpg</v>
      </c>
      <c r="N111">
        <f>VLOOKUP(J111,total_visual_stym!$A$1:$D$129,4,FALSE)</f>
        <v>213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142</v>
      </c>
      <c r="Z111" t="str">
        <f>IF(G111="экспл",VLOOKUP(J111,quest_экспл!$A$1:$N$129,12,FALSE),IF(G111="импл_",0,0))</f>
        <v>sound\\Zheltiy_li_on.wav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2170</v>
      </c>
      <c r="AD111" t="str">
        <f t="shared" ca="1" si="31"/>
        <v>pics\\dis36.jpg</v>
      </c>
      <c r="AE111" s="22" t="str">
        <f t="array" aca="1" ref="AE111" ca="1">IF(G111="экспл",INDEX(total_visual_stym!$C$146:$C$209,(RANK(total_visual_stym!E191,total_visual_stym!$E$146:$E$209))),0)</f>
        <v>pics\\dis36.jpg</v>
      </c>
      <c r="AF111" s="22" t="str">
        <f t="shared" si="26"/>
        <v/>
      </c>
      <c r="AI111" t="s">
        <v>121</v>
      </c>
      <c r="AO111">
        <f t="shared" ca="1" si="32"/>
        <v>0.5688556965756949</v>
      </c>
      <c r="AP111" t="str">
        <f t="shared" ca="1" si="33"/>
        <v>pics\\Limon_2.jpg</v>
      </c>
      <c r="AR111" t="str">
        <f t="shared" si="37"/>
        <v/>
      </c>
      <c r="AS111" t="str">
        <f t="shared" si="36"/>
        <v/>
      </c>
      <c r="AT111">
        <f t="shared" ca="1" si="28"/>
        <v>0.52818020797716381</v>
      </c>
      <c r="AU111" t="s">
        <v>697</v>
      </c>
      <c r="AV111" t="str">
        <f t="shared" ca="1" si="29"/>
        <v>sound\\Noviy_plod.wav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_Желтый_ли_он?</v>
      </c>
      <c r="BA111" t="e">
        <f>VLOOKUP(Q111,audio_list_stym!$B$2:$BQ$299,68,FALSE)</f>
        <v>#N/A</v>
      </c>
      <c r="BB111" t="str">
        <f t="shared" si="30"/>
        <v>На_мониторе_ГОНИК._Желтый_ли_он?</v>
      </c>
      <c r="BD111" cm="1">
        <f t="array" aca="1" ref="BD111" ca="1">INDEX($L$106:$L$113,(RANK(AT7,$AT$2:$AT$9)))</f>
        <v>2136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VLOOKUP(B112,audio_list_stym!$A$3:$BP$18,53,FALSE)</f>
        <v>15</v>
      </c>
      <c r="F112" t="str">
        <f>VLOOKUP(E112,metki!$A$2:$B$9,2,FALSE)</f>
        <v>экспл_новые_с_названием</v>
      </c>
      <c r="G112" t="str">
        <f t="shared" si="24"/>
        <v>экспл</v>
      </c>
      <c r="H112" t="str">
        <f>VLOOKUP(B112,audio_list_stym!$A$3:$AJ$18,21,FALSE)</f>
        <v>Sapota</v>
      </c>
      <c r="I112" t="s">
        <v>694</v>
      </c>
      <c r="J112" t="str">
        <f t="shared" si="25"/>
        <v>Sapota_7</v>
      </c>
      <c r="L112">
        <f>VLOOKUP(J112,total_visual_stym!$A$2:$D$129,2,FALSE)</f>
        <v>2135</v>
      </c>
      <c r="M112" t="str">
        <f>VLOOKUP(J112,total_visual_stym!$A$2:$D$129,3,FALSE)</f>
        <v>pics\\Sapota_7.jpg</v>
      </c>
      <c r="N112">
        <f>VLOOKUP(J112,total_visual_stym!$A$1:$D$129,4,FALSE)</f>
        <v>213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143</v>
      </c>
      <c r="Z112" t="str">
        <f>IF(G112="экспл",VLOOKUP(J112,quest_экспл!$A$1:$N$129,12,FALSE),IF(G112="импл_",0,0))</f>
        <v>sound\\Rovniy_li_on.wav</v>
      </c>
      <c r="AA112" t="str">
        <f>IF(G112="экспл",VLOOKUP(J112,quest_экспл!$A$1:$N$129,14,FALSE),IF(G112="импл_",0,0))</f>
        <v>да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2198</v>
      </c>
      <c r="AD112" t="str">
        <f t="shared" ca="1" si="31"/>
        <v>pics\\dis42.jpg</v>
      </c>
      <c r="AE112" s="22" t="str">
        <f t="array" aca="1" ref="AE112" ca="1">IF(G112="экспл",INDEX(total_visual_stym!$C$146:$C$209,(RANK(total_visual_stym!E192,total_visual_stym!$E$146:$E$209))),0)</f>
        <v>pics\\dis42.jpg</v>
      </c>
      <c r="AF112" s="22" t="str">
        <f t="shared" si="26"/>
        <v/>
      </c>
      <c r="AI112" t="s">
        <v>122</v>
      </c>
      <c r="AO112">
        <f t="shared" ca="1" si="32"/>
        <v>0.51786033853283586</v>
      </c>
      <c r="AP112" t="str">
        <f t="shared" ca="1" si="33"/>
        <v>pics\\Limon_6.jpg</v>
      </c>
      <c r="AR112" t="str">
        <f t="shared" si="37"/>
        <v/>
      </c>
      <c r="AS112" t="str">
        <f t="shared" si="36"/>
        <v/>
      </c>
      <c r="AT112">
        <f t="shared" ca="1" si="28"/>
        <v>0.18992755783432613</v>
      </c>
      <c r="AU112" t="s">
        <v>697</v>
      </c>
      <c r="AV112" t="str">
        <f t="shared" ca="1" si="29"/>
        <v>sound\\Redkiy_plod.wav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_Ровный_ли_он?</v>
      </c>
      <c r="BA112" t="e">
        <f>VLOOKUP(Q112,audio_list_stym!$B$2:$BQ$299,68,FALSE)</f>
        <v>#N/A</v>
      </c>
      <c r="BB112" t="str">
        <f t="shared" si="30"/>
        <v>Перед_Вами_ГОНИК._Ровный_ли_он?</v>
      </c>
      <c r="BD112" cm="1">
        <f t="array" aca="1" ref="BD112" ca="1">INDEX($L$106:$L$113,(RANK(AT8,$AT$2:$AT$9)))</f>
        <v>2130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VLOOKUP(B113,audio_list_stym!$A$3:$BP$18,53,FALSE)</f>
        <v>15</v>
      </c>
      <c r="F113" t="str">
        <f>VLOOKUP(E113,metki!$A$2:$B$9,2,FALSE)</f>
        <v>экспл_новые_с_названием</v>
      </c>
      <c r="G113" t="str">
        <f t="shared" si="24"/>
        <v>экспл</v>
      </c>
      <c r="H113" t="str">
        <f>VLOOKUP(B113,audio_list_stym!$A$3:$AJ$18,21,FALSE)</f>
        <v>Sapota</v>
      </c>
      <c r="I113" t="s">
        <v>695</v>
      </c>
      <c r="J113" t="str">
        <f t="shared" si="25"/>
        <v>Sapota_8</v>
      </c>
      <c r="L113">
        <f>VLOOKUP(J113,total_visual_stym!$A$2:$D$129,2,FALSE)</f>
        <v>2136</v>
      </c>
      <c r="M113" t="str">
        <f>VLOOKUP(J113,total_visual_stym!$A$2:$D$129,3,FALSE)</f>
        <v>pics\\Sapota_8.jpg</v>
      </c>
      <c r="N113">
        <f>VLOOKUP(J113,total_visual_stym!$A$1:$D$129,4,FALSE)</f>
        <v>213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144</v>
      </c>
      <c r="Z113" t="str">
        <f>IF(G113="экспл",VLOOKUP(J113,quest_экспл!$A$1:$N$129,12,FALSE),IF(G113="импл_",0,0))</f>
        <v>sound\\On_imeet_shipi.wav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2213</v>
      </c>
      <c r="AD113" t="str">
        <f t="shared" ca="1" si="31"/>
        <v>pics\\dis49.jpg</v>
      </c>
      <c r="AE113" s="22" t="str">
        <f t="array" aca="1" ref="AE113" ca="1">IF(G113="экспл",INDEX(total_visual_stym!$C$146:$C$209,(RANK(total_visual_stym!E193,total_visual_stym!$E$146:$E$209))),0)</f>
        <v>pics\\dis49.jpg</v>
      </c>
      <c r="AF113" s="22" t="str">
        <f t="shared" si="26"/>
        <v/>
      </c>
      <c r="AI113" t="s">
        <v>123</v>
      </c>
      <c r="AO113">
        <f t="shared" ca="1" si="32"/>
        <v>0.38965504562925668</v>
      </c>
      <c r="AP113" t="str">
        <f t="shared" ca="1" si="33"/>
        <v>pics\\Peper_4.jpg</v>
      </c>
      <c r="AR113" t="str">
        <f t="shared" si="37"/>
        <v/>
      </c>
      <c r="AS113" t="str">
        <f t="shared" si="36"/>
        <v/>
      </c>
      <c r="AT113">
        <f t="shared" ca="1" si="28"/>
        <v>0.86616612102791302</v>
      </c>
      <c r="AU113" t="s">
        <v>697</v>
      </c>
      <c r="AV113" t="str">
        <f t="shared" ca="1" si="29"/>
        <v>sound\\Noviy_plod.wav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_Он_имеет_шипы?</v>
      </c>
      <c r="BA113" t="e">
        <f>VLOOKUP(Q113,audio_list_stym!$B$2:$BQ$299,68,FALSE)</f>
        <v>#N/A</v>
      </c>
      <c r="BB113" t="str">
        <f t="shared" si="30"/>
        <v>Вы_видите_ГОНИК._Он_имеет_шипы?</v>
      </c>
      <c r="BD113" cm="1">
        <f t="array" aca="1" ref="BD113" ca="1">INDEX($L$106:$L$113,(RANK(AT9,$AT$2:$AT$9)))</f>
        <v>2132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VLOOKUP(B114,audio_list_stym!$A$3:$BP$18,53,FALSE)</f>
        <v>16</v>
      </c>
      <c r="F114" t="str">
        <f>VLOOKUP(E114,metki!$A$2:$B$9,2,FALSE)</f>
        <v>импл_новые_без_названия</v>
      </c>
      <c r="G114" t="str">
        <f t="shared" si="24"/>
        <v>импл_</v>
      </c>
      <c r="H114" t="str">
        <f>VLOOKUP(B114,audio_list_stym!$A$3:$AJ$18,21,FALSE)</f>
        <v>Tamanid</v>
      </c>
      <c r="I114" t="s">
        <v>688</v>
      </c>
      <c r="J114" t="str">
        <f t="shared" si="25"/>
        <v>Tamanid_1</v>
      </c>
      <c r="L114">
        <f>VLOOKUP(J114,total_visual_stym!$A$2:$D$129,2,FALSE)</f>
        <v>2137</v>
      </c>
      <c r="M114" t="str">
        <f>VLOOKUP(J114,total_visual_stym!$A$2:$D$129,3,FALSE)</f>
        <v>pics\\Tamanid_1.jpg</v>
      </c>
      <c r="N114">
        <f>VLOOKUP(J114,total_visual_stym!$A$1:$D$129,4,FALSE)</f>
        <v>214</v>
      </c>
      <c r="P114">
        <f>IF(G114="экспл",0,IF(G114="импл_",VLOOKUP(J114,quest_импл!$A$1:$J$129,7,FALSE),0))</f>
        <v>273</v>
      </c>
      <c r="Q114" t="str">
        <f>IF(G114="экспл",0,IF(G114="импл_",VLOOKUP(J114,quest_импл!$A$1:$J$129,8,FALSE),0))</f>
        <v>sound\\Krasnovatiy_li.wav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2025</v>
      </c>
      <c r="AD114" t="str">
        <f t="shared" ca="1" si="31"/>
        <v>pics\\Kokos_1.jpg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26"/>
        <v>pics\\Kokos_1.jpg</v>
      </c>
      <c r="AI114" t="s">
        <v>86</v>
      </c>
      <c r="AO114">
        <f t="shared" ca="1" si="32"/>
        <v>0.70249338631882918</v>
      </c>
      <c r="AP114" t="str">
        <f t="shared" ca="1" si="33"/>
        <v>pics\\Kokos_1.jpg</v>
      </c>
      <c r="AR114" t="str">
        <f t="shared" si="37"/>
        <v/>
      </c>
      <c r="AS114" t="str">
        <f t="shared" ca="1" si="36"/>
        <v>pics\\Kokos_1.jpg</v>
      </c>
      <c r="AT114">
        <f t="shared" ca="1" si="28"/>
        <v>0.30990740338293887</v>
      </c>
      <c r="AU114" t="s">
        <v>697</v>
      </c>
      <c r="AV114" t="str">
        <f t="shared" ca="1" si="29"/>
        <v>sound\\Redkiy_plod.wav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_Красноватый_ли_</v>
      </c>
      <c r="BB114" t="str">
        <f t="shared" si="30"/>
        <v>_Красноватый_ли_XXXXX?</v>
      </c>
      <c r="BC114">
        <f>A114</f>
        <v>1215</v>
      </c>
      <c r="BD114" cm="1">
        <f t="array" aca="1" ref="BD114" ca="1">INDEX($L$114:$L$121,(RANK(AT2,$AT$2:$AT$9)))</f>
        <v>2141</v>
      </c>
      <c r="BE114" cm="1">
        <f t="array" aca="1" ref="BE114" ca="1">INDEX(BD66:BD81,(RANK(AT8,$AT$2:$AT$17)))</f>
        <v>2070</v>
      </c>
      <c r="BF114" cm="1">
        <f t="array" aca="1" ref="BF114" ca="1">INDEX(BD82:BD97,(RANK(AT8,$AT$2:$AT$9)))</f>
        <v>2081</v>
      </c>
      <c r="BG114" cm="1">
        <f t="array" aca="1" ref="BG114" ca="1">INDEX(BD98:BD113,(RANK(AT8,$AT$2:$AT$9)))</f>
        <v>2113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VLOOKUP(B115,audio_list_stym!$A$3:$BP$18,53,FALSE)</f>
        <v>16</v>
      </c>
      <c r="F115" t="str">
        <f>VLOOKUP(E115,metki!$A$2:$B$9,2,FALSE)</f>
        <v>импл_новые_без_названия</v>
      </c>
      <c r="G115" t="str">
        <f t="shared" si="24"/>
        <v>импл_</v>
      </c>
      <c r="H115" t="str">
        <f>VLOOKUP(B115,audio_list_stym!$A$3:$AJ$18,21,FALSE)</f>
        <v>Tamanid</v>
      </c>
      <c r="I115" t="s">
        <v>689</v>
      </c>
      <c r="J115" t="str">
        <f t="shared" si="25"/>
        <v>Tamanid_2</v>
      </c>
      <c r="L115">
        <f>VLOOKUP(J115,total_visual_stym!$A$2:$D$129,2,FALSE)</f>
        <v>2138</v>
      </c>
      <c r="M115" t="str">
        <f>VLOOKUP(J115,total_visual_stym!$A$2:$D$129,3,FALSE)</f>
        <v>pics\\Tamanid_2.jpg</v>
      </c>
      <c r="N115">
        <f>VLOOKUP(J115,total_visual_stym!$A$1:$D$129,4,FALSE)</f>
        <v>214</v>
      </c>
      <c r="P115">
        <f>IF(G115="экспл",0,IF(G115="импл_",VLOOKUP(J115,quest_импл!$A$1:$J$129,7,FALSE),0))</f>
        <v>274</v>
      </c>
      <c r="Q115" t="str">
        <f>IF(G115="экспл",0,IF(G115="импл_",VLOOKUP(J115,quest_импл!$A$1:$J$129,8,FALSE),0))</f>
        <v>sound\\Izognut_li.wav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2036</v>
      </c>
      <c r="AD115" t="str">
        <f t="shared" ca="1" si="31"/>
        <v>pics\\Limon_4.jpg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26"/>
        <v>pics\\Limon_4.jpg</v>
      </c>
      <c r="AI115" t="s">
        <v>87</v>
      </c>
      <c r="AO115">
        <f t="shared" ca="1" si="32"/>
        <v>0.55791709625631813</v>
      </c>
      <c r="AP115" t="str">
        <f t="shared" ca="1" si="33"/>
        <v>pics\\Limon_4.jpg</v>
      </c>
      <c r="AR115" t="str">
        <f t="shared" si="37"/>
        <v/>
      </c>
      <c r="AS115" t="str">
        <f t="shared" ca="1" si="36"/>
        <v>pics\\Limon_4.jpg</v>
      </c>
      <c r="AT115">
        <f t="shared" ca="1" si="28"/>
        <v>0.9530082771021936</v>
      </c>
      <c r="AU115" t="s">
        <v>697</v>
      </c>
      <c r="AV115" t="str">
        <f t="shared" ca="1" si="29"/>
        <v>sound\\Noviy_plod.wav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_Изогнут_ли_</v>
      </c>
      <c r="BB115" t="str">
        <f t="shared" si="30"/>
        <v>_Изогнут_ли_XXXXX?</v>
      </c>
      <c r="BD115" cm="1">
        <f t="array" aca="1" ref="BD115" ca="1">INDEX($L$114:$L$121,(RANK(AT3,$AT$2:$AT$9)))</f>
        <v>2137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VLOOKUP(B116,audio_list_stym!$A$3:$BP$18,53,FALSE)</f>
        <v>16</v>
      </c>
      <c r="F116" t="str">
        <f>VLOOKUP(E116,metki!$A$2:$B$9,2,FALSE)</f>
        <v>импл_новые_без_названия</v>
      </c>
      <c r="G116" t="str">
        <f t="shared" si="24"/>
        <v>импл_</v>
      </c>
      <c r="H116" t="str">
        <f>VLOOKUP(B116,audio_list_stym!$A$3:$AJ$18,21,FALSE)</f>
        <v>Tamanid</v>
      </c>
      <c r="I116" t="s">
        <v>690</v>
      </c>
      <c r="J116" t="str">
        <f t="shared" si="25"/>
        <v>Tamanid_3</v>
      </c>
      <c r="L116">
        <f>VLOOKUP(J116,total_visual_stym!$A$2:$D$129,2,FALSE)</f>
        <v>2139</v>
      </c>
      <c r="M116" t="str">
        <f>VLOOKUP(J116,total_visual_stym!$A$2:$D$129,3,FALSE)</f>
        <v>pics\\Tamanid_3.jpg</v>
      </c>
      <c r="N116">
        <f>VLOOKUP(J116,total_visual_stym!$A$1:$D$129,4,FALSE)</f>
        <v>214</v>
      </c>
      <c r="P116">
        <f>IF(G116="экспл",0,IF(G116="импл_",VLOOKUP(J116,quest_импл!$A$1:$J$129,7,FALSE),0))</f>
        <v>275</v>
      </c>
      <c r="Q116" t="str">
        <f>IF(G116="экспл",0,IF(G116="импл_",VLOOKUP(J116,quest_импл!$A$1:$J$129,8,FALSE),0))</f>
        <v>sound\\Barhatistiy_li.wav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да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2043</v>
      </c>
      <c r="AD116" t="str">
        <f t="shared" ca="1" si="31"/>
        <v>pics\\Peper_3.jpg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26"/>
        <v>pics\\Peper_3.jpg</v>
      </c>
      <c r="AI116" t="s">
        <v>88</v>
      </c>
      <c r="AO116">
        <f t="shared" ca="1" si="32"/>
        <v>0.4694601159897579</v>
      </c>
      <c r="AP116" t="str">
        <f t="shared" ca="1" si="33"/>
        <v>pics\\Peper_3.jpg</v>
      </c>
      <c r="AR116" t="str">
        <f t="shared" si="37"/>
        <v/>
      </c>
      <c r="AS116" t="str">
        <f t="shared" ca="1" si="36"/>
        <v>pics\\Peper_3.jpg</v>
      </c>
      <c r="AT116">
        <f t="shared" ca="1" si="28"/>
        <v>0.67154538110635187</v>
      </c>
      <c r="AU116" t="s">
        <v>697</v>
      </c>
      <c r="AV116" t="str">
        <f t="shared" ca="1" si="29"/>
        <v>sound\\Noviy_plod.wav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_Бархатистый_ли_</v>
      </c>
      <c r="BB116" t="str">
        <f t="shared" si="30"/>
        <v>_Бархатистый_ли_XXXXX?</v>
      </c>
      <c r="BD116" cm="1">
        <f t="array" aca="1" ref="BD116" ca="1">INDEX($L$114:$L$121,(RANK(AT4,$AT$2:$AT$9)))</f>
        <v>2143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VLOOKUP(B117,audio_list_stym!$A$3:$BP$18,53,FALSE)</f>
        <v>16</v>
      </c>
      <c r="F117" t="str">
        <f>VLOOKUP(E117,metki!$A$2:$B$9,2,FALSE)</f>
        <v>импл_новые_без_названия</v>
      </c>
      <c r="G117" t="str">
        <f t="shared" si="24"/>
        <v>импл_</v>
      </c>
      <c r="H117" t="str">
        <f>VLOOKUP(B117,audio_list_stym!$A$3:$AJ$18,21,FALSE)</f>
        <v>Tamanid</v>
      </c>
      <c r="I117" t="s">
        <v>691</v>
      </c>
      <c r="J117" t="str">
        <f t="shared" si="25"/>
        <v>Tamanid_4</v>
      </c>
      <c r="L117">
        <f>VLOOKUP(J117,total_visual_stym!$A$2:$D$129,2,FALSE)</f>
        <v>2140</v>
      </c>
      <c r="M117" t="str">
        <f>VLOOKUP(J117,total_visual_stym!$A$2:$D$129,3,FALSE)</f>
        <v>pics\\Tamanid_4.jpg</v>
      </c>
      <c r="N117">
        <f>VLOOKUP(J117,total_visual_stym!$A$1:$D$129,4,FALSE)</f>
        <v>214</v>
      </c>
      <c r="P117">
        <f>IF(G117="экспл",0,IF(G117="импл_",VLOOKUP(J117,quest_импл!$A$1:$J$129,7,FALSE),0))</f>
        <v>276</v>
      </c>
      <c r="Q117" t="str">
        <f>IF(G117="экспл",0,IF(G117="импл_",VLOOKUP(J117,quest_импл!$A$1:$J$129,8,FALSE),0))</f>
        <v>sound\\Odnotonniy_li.wav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2014</v>
      </c>
      <c r="AD117" t="str">
        <f t="shared" ca="1" si="31"/>
        <v>pics\\Finik_6.jpg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26"/>
        <v>pics\\Finik_6.jpg</v>
      </c>
      <c r="AI117" t="s">
        <v>89</v>
      </c>
      <c r="AO117">
        <f t="shared" ca="1" si="32"/>
        <v>0.7723414719887276</v>
      </c>
      <c r="AP117" t="str">
        <f t="shared" ca="1" si="33"/>
        <v>pics\\Finik_6.jpg</v>
      </c>
      <c r="AR117" t="str">
        <f t="shared" si="37"/>
        <v/>
      </c>
      <c r="AS117" t="str">
        <f t="shared" ca="1" si="36"/>
        <v>pics\\Finik_6.jpg</v>
      </c>
      <c r="AT117">
        <f t="shared" ca="1" si="28"/>
        <v>0.33406948067349873</v>
      </c>
      <c r="AU117" t="s">
        <v>697</v>
      </c>
      <c r="AV117" t="str">
        <f t="shared" ca="1" si="29"/>
        <v>sound\\Redkiy_plod.wav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_Однотонный_ли_</v>
      </c>
      <c r="BB117" t="str">
        <f t="shared" si="30"/>
        <v>_Однотонный_ли_XXXXX?</v>
      </c>
      <c r="BD117" cm="1">
        <f t="array" aca="1" ref="BD117" ca="1">INDEX($L$114:$L$121,(RANK(AT5,$AT$2:$AT$9)))</f>
        <v>2139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VLOOKUP(B118,audio_list_stym!$A$3:$BP$18,53,FALSE)</f>
        <v>16</v>
      </c>
      <c r="F118" t="str">
        <f>VLOOKUP(E118,metki!$A$2:$B$9,2,FALSE)</f>
        <v>импл_новые_без_названия</v>
      </c>
      <c r="G118" t="str">
        <f t="shared" si="24"/>
        <v>импл_</v>
      </c>
      <c r="H118" t="str">
        <f>VLOOKUP(B118,audio_list_stym!$A$3:$AJ$18,21,FALSE)</f>
        <v>Tamanid</v>
      </c>
      <c r="I118" t="s">
        <v>692</v>
      </c>
      <c r="J118" t="str">
        <f t="shared" si="25"/>
        <v>Tamanid_5</v>
      </c>
      <c r="L118">
        <f>VLOOKUP(J118,total_visual_stym!$A$2:$D$129,2,FALSE)</f>
        <v>2141</v>
      </c>
      <c r="M118" t="str">
        <f>VLOOKUP(J118,total_visual_stym!$A$2:$D$129,3,FALSE)</f>
        <v>pics\\Tamanid_5.jpg</v>
      </c>
      <c r="N118">
        <f>VLOOKUP(J118,total_visual_stym!$A$1:$D$129,4,FALSE)</f>
        <v>214</v>
      </c>
      <c r="P118">
        <f>IF(G118="экспл",0,IF(G118="импл_",VLOOKUP(J118,quest_импл!$A$1:$J$129,7,FALSE),0))</f>
        <v>277</v>
      </c>
      <c r="Q118" t="str">
        <f>IF(G118="экспл",0,IF(G118="импл_",VLOOKUP(J118,quest_импл!$A$1:$J$129,8,FALSE),0))</f>
        <v>sound\\Prozrachniy_li.wav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2016</v>
      </c>
      <c r="AD118" t="str">
        <f t="shared" ca="1" si="31"/>
        <v>pics\\Finik_8.jpg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26"/>
        <v>pics\\Finik_8.jpg</v>
      </c>
      <c r="AI118" t="s">
        <v>90</v>
      </c>
      <c r="AO118">
        <f t="shared" ca="1" si="32"/>
        <v>0.76127266710170849</v>
      </c>
      <c r="AP118" t="str">
        <f t="shared" ca="1" si="33"/>
        <v>pics\\Finik_8.jpg</v>
      </c>
      <c r="AR118" t="str">
        <f t="shared" si="37"/>
        <v/>
      </c>
      <c r="AS118" t="str">
        <f t="shared" ca="1" si="36"/>
        <v>pics\\Finik_8.jpg</v>
      </c>
      <c r="AT118">
        <f t="shared" ca="1" si="28"/>
        <v>0.48927063797023529</v>
      </c>
      <c r="AU118" t="s">
        <v>697</v>
      </c>
      <c r="AV118" t="str">
        <f t="shared" ca="1" si="29"/>
        <v>sound\\Redkiy_plod.wav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_Прозрачный_ли_</v>
      </c>
      <c r="BB118" t="str">
        <f t="shared" si="30"/>
        <v>_Прозрачный_ли_XXXXX?</v>
      </c>
      <c r="BD118" cm="1">
        <f t="array" aca="1" ref="BD118" ca="1">INDEX($L$114:$L$121,(RANK(AT6,$AT$2:$AT$9)))</f>
        <v>2142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VLOOKUP(B119,audio_list_stym!$A$3:$BP$18,53,FALSE)</f>
        <v>16</v>
      </c>
      <c r="F119" t="str">
        <f>VLOOKUP(E119,metki!$A$2:$B$9,2,FALSE)</f>
        <v>импл_новые_без_названия</v>
      </c>
      <c r="G119" t="str">
        <f t="shared" si="24"/>
        <v>импл_</v>
      </c>
      <c r="H119" t="str">
        <f>VLOOKUP(B119,audio_list_stym!$A$3:$AJ$18,21,FALSE)</f>
        <v>Tamanid</v>
      </c>
      <c r="I119" t="s">
        <v>693</v>
      </c>
      <c r="J119" t="str">
        <f t="shared" si="25"/>
        <v>Tamanid_6</v>
      </c>
      <c r="L119">
        <f>VLOOKUP(J119,total_visual_stym!$A$2:$D$129,2,FALSE)</f>
        <v>2142</v>
      </c>
      <c r="M119" t="str">
        <f>VLOOKUP(J119,total_visual_stym!$A$2:$D$129,3,FALSE)</f>
        <v>pics\\Tamanid_6.jpg</v>
      </c>
      <c r="N119">
        <f>VLOOKUP(J119,total_visual_stym!$A$1:$D$129,4,FALSE)</f>
        <v>214</v>
      </c>
      <c r="P119">
        <f>IF(G119="экспл",0,IF(G119="импл_",VLOOKUP(J119,quest_импл!$A$1:$J$129,7,FALSE),0))</f>
        <v>278</v>
      </c>
      <c r="Q119" t="str">
        <f>IF(G119="экспл",0,IF(G119="импл_",VLOOKUP(J119,quest_импл!$A$1:$J$129,8,FALSE),0))</f>
        <v>sound\\Izmelchen_li.wav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2047</v>
      </c>
      <c r="AD119" t="str">
        <f t="shared" ca="1" si="31"/>
        <v>pics\\Peper_7.jpg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26"/>
        <v>pics\\Peper_7.jpg</v>
      </c>
      <c r="AI119" t="s">
        <v>91</v>
      </c>
      <c r="AO119">
        <f t="shared" ca="1" si="32"/>
        <v>0.34949535598792003</v>
      </c>
      <c r="AP119" t="str">
        <f t="shared" ca="1" si="33"/>
        <v>pics\\Peper_7.jpg</v>
      </c>
      <c r="AR119" t="str">
        <f t="shared" si="37"/>
        <v/>
      </c>
      <c r="AS119" t="str">
        <f t="shared" ca="1" si="36"/>
        <v>pics\\Peper_7.jpg</v>
      </c>
      <c r="AT119">
        <f t="shared" ca="1" si="28"/>
        <v>0.53193774452051701</v>
      </c>
      <c r="AU119" t="s">
        <v>697</v>
      </c>
      <c r="AV119" t="str">
        <f t="shared" ca="1" si="29"/>
        <v>sound\\Noviy_plod.wav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_Измельчен_ли_</v>
      </c>
      <c r="BB119" t="str">
        <f t="shared" si="30"/>
        <v>_Измельчен_ли_XXXXX?</v>
      </c>
      <c r="BD119" cm="1">
        <f t="array" aca="1" ref="BD119" ca="1">INDEX($L$114:$L$121,(RANK(AT7,$AT$2:$AT$9)))</f>
        <v>2144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VLOOKUP(B120,audio_list_stym!$A$3:$BP$18,53,FALSE)</f>
        <v>16</v>
      </c>
      <c r="F120" t="str">
        <f>VLOOKUP(E120,metki!$A$2:$B$9,2,FALSE)</f>
        <v>импл_новые_без_названия</v>
      </c>
      <c r="G120" t="str">
        <f t="shared" si="24"/>
        <v>импл_</v>
      </c>
      <c r="H120" t="str">
        <f>VLOOKUP(B120,audio_list_stym!$A$3:$AJ$18,21,FALSE)</f>
        <v>Tamanid</v>
      </c>
      <c r="I120" t="s">
        <v>694</v>
      </c>
      <c r="J120" t="str">
        <f t="shared" si="25"/>
        <v>Tamanid_7</v>
      </c>
      <c r="L120">
        <f>VLOOKUP(J120,total_visual_stym!$A$2:$D$129,2,FALSE)</f>
        <v>2143</v>
      </c>
      <c r="M120" t="str">
        <f>VLOOKUP(J120,total_visual_stym!$A$2:$D$129,3,FALSE)</f>
        <v>pics\\Tamanid_7.jpg</v>
      </c>
      <c r="N120">
        <f>VLOOKUP(J120,total_visual_stym!$A$1:$D$129,4,FALSE)</f>
        <v>214</v>
      </c>
      <c r="P120">
        <f>IF(G120="экспл",0,IF(G120="импл_",VLOOKUP(J120,quest_импл!$A$1:$J$129,7,FALSE),0))</f>
        <v>279</v>
      </c>
      <c r="Q120" t="str">
        <f>IF(G120="экспл",0,IF(G120="импл_",VLOOKUP(J120,quest_импл!$A$1:$J$129,8,FALSE),0))</f>
        <v>sound\\Cvetushiy_li.wav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2053</v>
      </c>
      <c r="AD120" t="str">
        <f t="shared" ca="1" si="31"/>
        <v>pics\\Redis_5.jpg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26"/>
        <v>pics\\Redis_5.jpg</v>
      </c>
      <c r="AI120" t="s">
        <v>92</v>
      </c>
      <c r="AO120">
        <f t="shared" ca="1" si="32"/>
        <v>0.23770583286245006</v>
      </c>
      <c r="AP120" t="str">
        <f t="shared" ca="1" si="33"/>
        <v>pics\\Redis_5.jpg</v>
      </c>
      <c r="AR120" t="str">
        <f t="shared" si="37"/>
        <v/>
      </c>
      <c r="AS120" t="str">
        <f t="shared" ca="1" si="36"/>
        <v>pics\\Redis_5.jpg</v>
      </c>
      <c r="AT120">
        <f t="shared" ca="1" si="28"/>
        <v>0.4330524727709254</v>
      </c>
      <c r="AU120" t="s">
        <v>697</v>
      </c>
      <c r="AV120" t="str">
        <f t="shared" ca="1" si="29"/>
        <v>sound\\Redkiy_plod.wav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_Цветущий_ли_</v>
      </c>
      <c r="BB120" t="str">
        <f t="shared" si="30"/>
        <v>_Цветущий_ли_XXXXX?</v>
      </c>
      <c r="BD120" cm="1">
        <f t="array" aca="1" ref="BD120" ca="1">INDEX($L$114:$L$121,(RANK(AT8,$AT$2:$AT$9)))</f>
        <v>2138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VLOOKUP(B121,audio_list_stym!$A$3:$BP$18,53,FALSE)</f>
        <v>16</v>
      </c>
      <c r="F121" t="str">
        <f>VLOOKUP(E121,metki!$A$2:$B$9,2,FALSE)</f>
        <v>импл_новые_без_названия</v>
      </c>
      <c r="G121" t="str">
        <f t="shared" si="24"/>
        <v>импл_</v>
      </c>
      <c r="H121" t="str">
        <f>VLOOKUP(B121,audio_list_stym!$A$3:$AJ$18,21,FALSE)</f>
        <v>Tamanid</v>
      </c>
      <c r="I121" t="s">
        <v>695</v>
      </c>
      <c r="J121" t="str">
        <f t="shared" si="25"/>
        <v>Tamanid_8</v>
      </c>
      <c r="L121">
        <f>VLOOKUP(J121,total_visual_stym!$A$2:$D$129,2,FALSE)</f>
        <v>2144</v>
      </c>
      <c r="M121" t="str">
        <f>VLOOKUP(J121,total_visual_stym!$A$2:$D$129,3,FALSE)</f>
        <v>pics\\Tamanid_8.jpg</v>
      </c>
      <c r="N121">
        <f>VLOOKUP(J121,total_visual_stym!$A$1:$D$129,4,FALSE)</f>
        <v>214</v>
      </c>
      <c r="P121">
        <f>IF(G121="экспл",0,IF(G121="импл_",VLOOKUP(J121,quest_импл!$A$1:$J$129,7,FALSE),0))</f>
        <v>280</v>
      </c>
      <c r="Q121" t="str">
        <f>IF(G121="экспл",0,IF(G121="импл_",VLOOKUP(J121,quest_импл!$A$1:$J$129,8,FALSE),0))</f>
        <v>sound\\Skruchen_li.wav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2012</v>
      </c>
      <c r="AD121" t="str">
        <f t="shared" ca="1" si="31"/>
        <v>pics\\Finik_4.jpg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26"/>
        <v>pics\\Finik_4.jpg</v>
      </c>
      <c r="AI121" t="s">
        <v>93</v>
      </c>
      <c r="AO121">
        <f t="shared" ca="1" si="32"/>
        <v>0.7917432666853953</v>
      </c>
      <c r="AP121" t="str">
        <f t="shared" ca="1" si="33"/>
        <v>pics\\Finik_4.jpg</v>
      </c>
      <c r="AR121" t="str">
        <f>IF(AH121="sound\\Ogorod",AP49,"")</f>
        <v/>
      </c>
      <c r="AS121" t="str">
        <f t="shared" ca="1" si="36"/>
        <v>pics\\Finik_4.jpg</v>
      </c>
      <c r="AT121">
        <f t="shared" ca="1" si="28"/>
        <v>0.51963587504754549</v>
      </c>
      <c r="AU121" t="s">
        <v>697</v>
      </c>
      <c r="AV121" t="str">
        <f t="shared" ca="1" si="29"/>
        <v>sound\\Noviy_plod.wav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_Скручен_ли_</v>
      </c>
      <c r="BB121" t="str">
        <f t="shared" si="30"/>
        <v>_Скручен_ли_XXXXX?</v>
      </c>
      <c r="BD121" cm="1">
        <f t="array" aca="1" ref="BD121" ca="1">INDEX($L$114:$L$121,(RANK(AT9,$AT$2:$AT$9)))</f>
        <v>2140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VLOOKUP(B122,audio_list_stym!$A$3:$BP$18,53,FALSE)</f>
        <v>17</v>
      </c>
      <c r="F122" t="str">
        <f>VLOOKUP(E122,metki!$A$2:$B$9,2,FALSE)</f>
        <v>экспл_новые_без_названия</v>
      </c>
      <c r="G122" t="str">
        <f t="shared" si="24"/>
        <v>экспл</v>
      </c>
      <c r="H122" t="str">
        <f>VLOOKUP(B122,audio_list_stym!$A$3:$AJ$18,21,FALSE)</f>
        <v>ZF</v>
      </c>
      <c r="I122" t="s">
        <v>688</v>
      </c>
      <c r="J122" t="str">
        <f t="shared" si="25"/>
        <v>ZF_1</v>
      </c>
      <c r="L122">
        <f>VLOOKUP(J122,total_visual_stym!$A$2:$D$129,2,FALSE)</f>
        <v>2145</v>
      </c>
      <c r="M122" t="str">
        <f>VLOOKUP(J122,total_visual_stym!$A$2:$D$129,3,FALSE)</f>
        <v>pics\\ZF_1.jpg</v>
      </c>
      <c r="N122">
        <f>VLOOKUP(J122,total_visual_stym!$A$1:$D$129,4,FALSE)</f>
        <v>215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153</v>
      </c>
      <c r="Z122" t="str">
        <f>IF(G122="экспл",VLOOKUP(J122,quest_экспл!$A$1:$N$129,12,FALSE),IF(G122="импл_",0,0))</f>
        <v>sound\\On_s_chashuykami.wav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2185</v>
      </c>
      <c r="AD122" t="str">
        <f t="shared" ca="1" si="31"/>
        <v>pics\\dis31.jpg</v>
      </c>
      <c r="AE122" s="22" t="str">
        <f t="array" aca="1" ref="AE122" ca="1">IF(G122="экспл",INDEX(total_visual_stym!$C$146:$C$209,(RANK(total_visual_stym!E202,total_visual_stym!$E$146:$E$209))),0)</f>
        <v>pics\\dis31.jpg</v>
      </c>
      <c r="AF122" s="22" t="str">
        <f t="shared" si="26"/>
        <v/>
      </c>
      <c r="AI122" t="s">
        <v>124</v>
      </c>
      <c r="AO122">
        <f t="shared" ca="1" si="32"/>
        <v>0.32282531335270148</v>
      </c>
      <c r="AP122" t="str">
        <f t="shared" ca="1" si="33"/>
        <v>pics\\Redis_1.jpg</v>
      </c>
      <c r="AR122" t="str">
        <f t="shared" ref="AR122:AR129" si="38">IF(AH122="sound\\Ogorod",AP50,"")</f>
        <v/>
      </c>
      <c r="AS122" t="str">
        <f t="shared" si="36"/>
        <v/>
      </c>
      <c r="AT122">
        <f t="shared" ca="1" si="28"/>
        <v>0.39386442025647694</v>
      </c>
      <c r="AU122" t="s">
        <v>697</v>
      </c>
      <c r="AV122" t="str">
        <f t="shared" ca="1" si="29"/>
        <v>sound\\Redkiy_plod.wav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_Он_с_чешуйками?</v>
      </c>
      <c r="BA122" t="e">
        <f>VLOOKUP(Q122,audio_list_stym!$B$2:$BQ$299,68,FALSE)</f>
        <v>#N/A</v>
      </c>
      <c r="BB122" t="str">
        <f t="shared" si="30"/>
        <v>На_экране_XXXXX._Он_с_чешуйками?</v>
      </c>
      <c r="BC122">
        <f>A122</f>
        <v>1216</v>
      </c>
      <c r="BD122" cm="1">
        <f t="array" aca="1" ref="BD122" ca="1">INDEX($L$122:$L$129,(RANK(AT2,$AT$2:$AT$9)))</f>
        <v>2149</v>
      </c>
      <c r="BE122" cm="1">
        <f t="array" aca="1" ref="BE122" ca="1">INDEX(BD66:BD81,(RANK(AT9,$AT$2:$AT$17)))</f>
        <v>2075</v>
      </c>
      <c r="BF122" cm="1">
        <f t="array" aca="1" ref="BF122" ca="1">INDEX(BD90:BD105,(RANK(AT9,$AT$2:$AT$17)))</f>
        <v>2092</v>
      </c>
      <c r="BG122" cm="1">
        <f t="array" aca="1" ref="BG122" ca="1">INDEX(BD106:BD121,(RANK(AT9,$AT$2:$AT$17)))</f>
        <v>2132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VLOOKUP(B123,audio_list_stym!$A$3:$BP$18,53,FALSE)</f>
        <v>17</v>
      </c>
      <c r="F123" t="str">
        <f>VLOOKUP(E123,metki!$A$2:$B$9,2,FALSE)</f>
        <v>экспл_новые_без_названия</v>
      </c>
      <c r="G123" t="str">
        <f t="shared" si="24"/>
        <v>экспл</v>
      </c>
      <c r="H123" t="str">
        <f>VLOOKUP(B123,audio_list_stym!$A$3:$AJ$18,21,FALSE)</f>
        <v>ZF</v>
      </c>
      <c r="I123" t="s">
        <v>689</v>
      </c>
      <c r="J123" t="str">
        <f t="shared" si="25"/>
        <v>ZF_2</v>
      </c>
      <c r="L123">
        <f>VLOOKUP(J123,total_visual_stym!$A$2:$D$129,2,FALSE)</f>
        <v>2146</v>
      </c>
      <c r="M123" t="str">
        <f>VLOOKUP(J123,total_visual_stym!$A$2:$D$129,3,FALSE)</f>
        <v>pics\\ZF_2.jpg</v>
      </c>
      <c r="N123">
        <f>VLOOKUP(J123,total_visual_stym!$A$1:$D$129,4,FALSE)</f>
        <v>215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154</v>
      </c>
      <c r="Z123" t="str">
        <f>IF(G123="экспл",VLOOKUP(J123,quest_экспл!$A$1:$N$129,12,FALSE),IF(G123="импл_",0,0))</f>
        <v>sound\\On_rozoviy.wav</v>
      </c>
      <c r="AA123" t="str">
        <f>IF(G123="экспл",VLOOKUP(J123,quest_экспл!$A$1:$N$129,14,FALSE),IF(G123="импл_",0,0))</f>
        <v>нет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2227</v>
      </c>
      <c r="AD123" t="str">
        <f t="shared" ca="1" si="31"/>
        <v>pics\\dis39.jpg</v>
      </c>
      <c r="AE123" s="22" t="str">
        <f t="array" aca="1" ref="AE123" ca="1">IF(G123="экспл",INDEX(total_visual_stym!$C$146:$C$209,(RANK(total_visual_stym!E203,total_visual_stym!$E$146:$E$209))),0)</f>
        <v>pics\\dis39.jpg</v>
      </c>
      <c r="AF123" s="22" t="str">
        <f t="shared" si="26"/>
        <v/>
      </c>
      <c r="AI123" t="s">
        <v>125</v>
      </c>
      <c r="AO123">
        <f t="shared" ca="1" si="32"/>
        <v>0.79321097034513555</v>
      </c>
      <c r="AP123" t="str">
        <f t="shared" ca="1" si="33"/>
        <v>pics\\Finik_3.jpg</v>
      </c>
      <c r="AR123" t="str">
        <f t="shared" si="38"/>
        <v/>
      </c>
      <c r="AS123" t="str">
        <f t="shared" si="36"/>
        <v/>
      </c>
      <c r="AT123">
        <f t="shared" ca="1" si="28"/>
        <v>0.29113373710540547</v>
      </c>
      <c r="AU123" t="s">
        <v>697</v>
      </c>
      <c r="AV123" t="str">
        <f t="shared" ca="1" si="29"/>
        <v>sound\\Redkiy_plod.wav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_Он_розовый?</v>
      </c>
      <c r="BA123" t="e">
        <f>VLOOKUP(Q123,audio_list_stym!$B$2:$BQ$299,68,FALSE)</f>
        <v>#N/A</v>
      </c>
      <c r="BB123" t="str">
        <f t="shared" si="30"/>
        <v>Посмотрите,_вот_XXXXX._Он_розовый?</v>
      </c>
      <c r="BD123" cm="1">
        <f t="array" aca="1" ref="BD123" ca="1">INDEX($L$122:$L$129,(RANK(AT3,$AT$2:$AT$9)))</f>
        <v>2145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VLOOKUP(B124,audio_list_stym!$A$3:$BP$18,53,FALSE)</f>
        <v>17</v>
      </c>
      <c r="F124" t="str">
        <f>VLOOKUP(E124,metki!$A$2:$B$9,2,FALSE)</f>
        <v>экспл_новые_без_названия</v>
      </c>
      <c r="G124" t="str">
        <f t="shared" si="24"/>
        <v>экспл</v>
      </c>
      <c r="H124" t="str">
        <f>VLOOKUP(B124,audio_list_stym!$A$3:$AJ$18,21,FALSE)</f>
        <v>ZF</v>
      </c>
      <c r="I124" t="s">
        <v>690</v>
      </c>
      <c r="J124" t="str">
        <f t="shared" si="25"/>
        <v>ZF_3</v>
      </c>
      <c r="L124">
        <f>VLOOKUP(J124,total_visual_stym!$A$2:$D$129,2,FALSE)</f>
        <v>2147</v>
      </c>
      <c r="M124" t="str">
        <f>VLOOKUP(J124,total_visual_stym!$A$2:$D$129,3,FALSE)</f>
        <v>pics\\ZF_3.jpg</v>
      </c>
      <c r="N124">
        <f>VLOOKUP(J124,total_visual_stym!$A$1:$D$129,4,FALSE)</f>
        <v>215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155</v>
      </c>
      <c r="Z124" t="str">
        <f>IF(G124="экспл",VLOOKUP(J124,quest_экспл!$A$1:$N$129,12,FALSE),IF(G124="импл_",0,0))</f>
        <v>sound\\Tonkiy_li_on.wav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2172</v>
      </c>
      <c r="AD124" t="str">
        <f t="shared" ca="1" si="31"/>
        <v>pics\\dis23.jpg</v>
      </c>
      <c r="AE124" s="22" t="str">
        <f t="array" aca="1" ref="AE124" ca="1">IF(G124="экспл",INDEX(total_visual_stym!$C$146:$C$209,(RANK(total_visual_stym!E204,total_visual_stym!$E$146:$E$209))),0)</f>
        <v>pics\\dis23.jpg</v>
      </c>
      <c r="AF124" s="22" t="str">
        <f t="shared" si="26"/>
        <v/>
      </c>
      <c r="AI124" t="s">
        <v>126</v>
      </c>
      <c r="AO124">
        <f t="shared" ca="1" si="32"/>
        <v>0.69543692315097227</v>
      </c>
      <c r="AP124" t="str">
        <f t="shared" ca="1" si="33"/>
        <v>pics\\Kokos_2.jpg</v>
      </c>
      <c r="AR124" t="str">
        <f t="shared" si="38"/>
        <v/>
      </c>
      <c r="AS124" t="str">
        <f t="shared" si="36"/>
        <v/>
      </c>
      <c r="AT124">
        <f t="shared" ca="1" si="28"/>
        <v>0.92912913011576892</v>
      </c>
      <c r="AU124" t="s">
        <v>697</v>
      </c>
      <c r="AV124" t="str">
        <f t="shared" ca="1" si="29"/>
        <v>sound\\Noviy_plod.wav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_Тонкий_ли_он?</v>
      </c>
      <c r="BA124" t="e">
        <f>VLOOKUP(Q124,audio_list_stym!$B$2:$BQ$299,68,FALSE)</f>
        <v>#N/A</v>
      </c>
      <c r="BB124" t="str">
        <f t="shared" si="30"/>
        <v>Вот_XXXXX._Тонкий_ли_он?</v>
      </c>
      <c r="BD124" cm="1">
        <f t="array" aca="1" ref="BD124" ca="1">INDEX($L$122:$L$129,(RANK(AT4,$AT$2:$AT$9)))</f>
        <v>2151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VLOOKUP(B125,audio_list_stym!$A$3:$BP$18,53,FALSE)</f>
        <v>17</v>
      </c>
      <c r="F125" t="str">
        <f>VLOOKUP(E125,metki!$A$2:$B$9,2,FALSE)</f>
        <v>экспл_новые_без_названия</v>
      </c>
      <c r="G125" t="str">
        <f t="shared" si="24"/>
        <v>экспл</v>
      </c>
      <c r="H125" t="str">
        <f>VLOOKUP(B125,audio_list_stym!$A$3:$AJ$18,21,FALSE)</f>
        <v>ZF</v>
      </c>
      <c r="I125" t="s">
        <v>691</v>
      </c>
      <c r="J125" t="str">
        <f t="shared" si="25"/>
        <v>ZF_4</v>
      </c>
      <c r="L125">
        <f>VLOOKUP(J125,total_visual_stym!$A$2:$D$129,2,FALSE)</f>
        <v>2148</v>
      </c>
      <c r="M125" t="str">
        <f>VLOOKUP(J125,total_visual_stym!$A$2:$D$129,3,FALSE)</f>
        <v>pics\\ZF_4.jpg</v>
      </c>
      <c r="N125">
        <f>VLOOKUP(J125,total_visual_stym!$A$1:$D$129,4,FALSE)</f>
        <v>215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156</v>
      </c>
      <c r="Z125" t="str">
        <f>IF(G125="экспл",VLOOKUP(J125,quest_экспл!$A$1:$N$129,12,FALSE),IF(G125="импл_",0,0))</f>
        <v>sound\\Celniy_li_on.wav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2224</v>
      </c>
      <c r="AD125" t="str">
        <f t="shared" ca="1" si="31"/>
        <v>pics\\dis29.jpg</v>
      </c>
      <c r="AE125" s="22" t="str">
        <f t="array" aca="1" ref="AE125" ca="1">IF(G125="экспл",INDEX(total_visual_stym!$C$146:$C$209,(RANK(total_visual_stym!E205,total_visual_stym!$E$146:$E$209))),0)</f>
        <v>pics\\dis29.jpg</v>
      </c>
      <c r="AF125" s="22" t="str">
        <f t="shared" si="26"/>
        <v/>
      </c>
      <c r="AI125" t="s">
        <v>127</v>
      </c>
      <c r="AO125">
        <f t="shared" ca="1" si="32"/>
        <v>0.48202219687027414</v>
      </c>
      <c r="AP125" t="str">
        <f t="shared" ca="1" si="33"/>
        <v>pics\\Peper_2.jpg</v>
      </c>
      <c r="AR125" t="str">
        <f t="shared" si="38"/>
        <v/>
      </c>
      <c r="AS125" t="str">
        <f t="shared" si="36"/>
        <v/>
      </c>
      <c r="AT125">
        <f t="shared" ca="1" si="28"/>
        <v>0.22713737186117433</v>
      </c>
      <c r="AU125" t="s">
        <v>697</v>
      </c>
      <c r="AV125" t="str">
        <f t="shared" ca="1" si="29"/>
        <v>sound\\Redkiy_plod.wav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_Цельный_ли_он?</v>
      </c>
      <c r="BA125" t="e">
        <f>VLOOKUP(Q125,audio_list_stym!$B$2:$BQ$299,68,FALSE)</f>
        <v>#N/A</v>
      </c>
      <c r="BB125" t="str">
        <f t="shared" si="30"/>
        <v>Это_XXXXX._Цельный_ли_он?</v>
      </c>
      <c r="BD125" cm="1">
        <f t="array" aca="1" ref="BD125" ca="1">INDEX($L$122:$L$129,(RANK(AT5,$AT$2:$AT$9)))</f>
        <v>2147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VLOOKUP(B126,audio_list_stym!$A$3:$BP$18,53,FALSE)</f>
        <v>17</v>
      </c>
      <c r="F126" t="str">
        <f>VLOOKUP(E126,metki!$A$2:$B$9,2,FALSE)</f>
        <v>экспл_новые_без_названия</v>
      </c>
      <c r="G126" t="str">
        <f t="shared" si="24"/>
        <v>экспл</v>
      </c>
      <c r="H126" t="str">
        <f>VLOOKUP(B126,audio_list_stym!$A$3:$AJ$18,21,FALSE)</f>
        <v>ZF</v>
      </c>
      <c r="I126" t="s">
        <v>692</v>
      </c>
      <c r="J126" t="str">
        <f t="shared" si="25"/>
        <v>ZF_5</v>
      </c>
      <c r="L126">
        <f>VLOOKUP(J126,total_visual_stym!$A$2:$D$129,2,FALSE)</f>
        <v>2149</v>
      </c>
      <c r="M126" t="str">
        <f>VLOOKUP(J126,total_visual_stym!$A$2:$D$129,3,FALSE)</f>
        <v>pics\\ZF_5.jpg</v>
      </c>
      <c r="N126">
        <f>VLOOKUP(J126,total_visual_stym!$A$1:$D$129,4,FALSE)</f>
        <v>215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157</v>
      </c>
      <c r="Z126" t="str">
        <f>IF(G126="экспл",VLOOKUP(J126,quest_экспл!$A$1:$N$129,12,FALSE),IF(G126="импл_",0,0))</f>
        <v>sound\\On_shershaviy.wav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2231</v>
      </c>
      <c r="AD126" t="str">
        <f t="shared" ca="1" si="31"/>
        <v>pics\\dis12.jpg</v>
      </c>
      <c r="AE126" s="22" t="str">
        <f t="array" aca="1" ref="AE126" ca="1">IF(G126="экспл",INDEX(total_visual_stym!$C$146:$C$209,(RANK(total_visual_stym!E206,total_visual_stym!$E$146:$E$209))),0)</f>
        <v>pics\\dis12.jpg</v>
      </c>
      <c r="AF126" s="22" t="str">
        <f t="shared" si="26"/>
        <v/>
      </c>
      <c r="AI126" t="s">
        <v>128</v>
      </c>
      <c r="AO126">
        <f t="shared" ca="1" si="32"/>
        <v>0.77369162136206038</v>
      </c>
      <c r="AP126" t="str">
        <f t="shared" ca="1" si="33"/>
        <v>pics\\Finik_5.jpg</v>
      </c>
      <c r="AR126" t="str">
        <f t="shared" si="38"/>
        <v/>
      </c>
      <c r="AS126" t="str">
        <f t="shared" si="36"/>
        <v/>
      </c>
      <c r="AT126">
        <f t="shared" ca="1" si="28"/>
        <v>5.6692955161891434E-2</v>
      </c>
      <c r="AU126" t="s">
        <v>697</v>
      </c>
      <c r="AV126" t="str">
        <f t="shared" ca="1" si="29"/>
        <v>sound\\Redkiy_plod.wav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_Он_шершавый?</v>
      </c>
      <c r="BA126" t="e">
        <f>VLOOKUP(Q126,audio_list_stym!$B$2:$BQ$299,68,FALSE)</f>
        <v>#N/A</v>
      </c>
      <c r="BB126" t="str">
        <f t="shared" si="30"/>
        <v>На_картинке_XXXXX._Он_шершавый?</v>
      </c>
      <c r="BD126" cm="1">
        <f t="array" aca="1" ref="BD126" ca="1">INDEX($L$122:$L$129,(RANK(AT6,$AT$2:$AT$9)))</f>
        <v>2150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VLOOKUP(B127,audio_list_stym!$A$3:$BP$18,53,FALSE)</f>
        <v>17</v>
      </c>
      <c r="F127" t="str">
        <f>VLOOKUP(E127,metki!$A$2:$B$9,2,FALSE)</f>
        <v>экспл_новые_без_названия</v>
      </c>
      <c r="G127" t="str">
        <f t="shared" si="24"/>
        <v>экспл</v>
      </c>
      <c r="H127" t="str">
        <f>VLOOKUP(B127,audio_list_stym!$A$3:$AJ$18,21,FALSE)</f>
        <v>ZF</v>
      </c>
      <c r="I127" t="s">
        <v>693</v>
      </c>
      <c r="J127" t="str">
        <f t="shared" si="25"/>
        <v>ZF_6</v>
      </c>
      <c r="L127">
        <f>VLOOKUP(J127,total_visual_stym!$A$2:$D$129,2,FALSE)</f>
        <v>2150</v>
      </c>
      <c r="M127" t="str">
        <f>VLOOKUP(J127,total_visual_stym!$A$2:$D$129,3,FALSE)</f>
        <v>pics\\ZF_6.jpg</v>
      </c>
      <c r="N127">
        <f>VLOOKUP(J127,total_visual_stym!$A$1:$D$129,4,FALSE)</f>
        <v>215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158</v>
      </c>
      <c r="Z127" t="str">
        <f>IF(G127="экспл",VLOOKUP(J127,quest_экспл!$A$1:$N$129,12,FALSE),IF(G127="импл_",0,0))</f>
        <v>sound\\Zaostrin_li_on.wav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2169</v>
      </c>
      <c r="AD127" t="str">
        <f t="shared" ca="1" si="31"/>
        <v>pics\\dis6.jpg</v>
      </c>
      <c r="AE127" s="22" t="str">
        <f t="array" aca="1" ref="AE127" ca="1">IF(G127="экспл",INDEX(total_visual_stym!$C$146:$C$209,(RANK(total_visual_stym!E207,total_visual_stym!$E$146:$E$209))),0)</f>
        <v>pics\\dis6.jpg</v>
      </c>
      <c r="AF127" s="22" t="str">
        <f t="shared" si="26"/>
        <v/>
      </c>
      <c r="AI127" t="s">
        <v>129</v>
      </c>
      <c r="AO127">
        <f t="shared" ca="1" si="32"/>
        <v>3.4500776879926032E-2</v>
      </c>
      <c r="AP127" t="str">
        <f t="shared" ca="1" si="33"/>
        <v>pics\\Tomat_6.jpg</v>
      </c>
      <c r="AR127" t="str">
        <f t="shared" si="38"/>
        <v/>
      </c>
      <c r="AS127" t="str">
        <f t="shared" si="36"/>
        <v/>
      </c>
      <c r="AT127">
        <f t="shared" ca="1" si="28"/>
        <v>0.14893877738925176</v>
      </c>
      <c r="AU127" t="s">
        <v>697</v>
      </c>
      <c r="AV127" t="str">
        <f t="shared" ca="1" si="29"/>
        <v>sound\\Redkiy_plod.wav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_Заострен_ли_он?</v>
      </c>
      <c r="BA127" t="e">
        <f>VLOOKUP(Q127,audio_list_stym!$B$2:$BQ$299,68,FALSE)</f>
        <v>#N/A</v>
      </c>
      <c r="BB127" t="str">
        <f t="shared" si="30"/>
        <v>На_мониторе_XXXXX._Заострен_ли_он?</v>
      </c>
      <c r="BD127" cm="1">
        <f t="array" aca="1" ref="BD127" ca="1">INDEX($L$122:$L$129,(RANK(AT7,$AT$2:$AT$9)))</f>
        <v>2152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VLOOKUP(B128,audio_list_stym!$A$3:$BP$18,53,FALSE)</f>
        <v>17</v>
      </c>
      <c r="F128" t="str">
        <f>VLOOKUP(E128,metki!$A$2:$B$9,2,FALSE)</f>
        <v>экспл_новые_без_названия</v>
      </c>
      <c r="G128" t="str">
        <f t="shared" si="24"/>
        <v>экспл</v>
      </c>
      <c r="H128" t="str">
        <f>VLOOKUP(B128,audio_list_stym!$A$3:$AJ$18,21,FALSE)</f>
        <v>ZF</v>
      </c>
      <c r="I128" t="s">
        <v>694</v>
      </c>
      <c r="J128" t="str">
        <f t="shared" si="25"/>
        <v>ZF_7</v>
      </c>
      <c r="L128">
        <f>VLOOKUP(J128,total_visual_stym!$A$2:$D$129,2,FALSE)</f>
        <v>2151</v>
      </c>
      <c r="M128" t="str">
        <f>VLOOKUP(J128,total_visual_stym!$A$2:$D$129,3,FALSE)</f>
        <v>pics\\ZF_7.jpg</v>
      </c>
      <c r="N128">
        <f>VLOOKUP(J128,total_visual_stym!$A$1:$D$129,4,FALSE)</f>
        <v>215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159</v>
      </c>
      <c r="Z128" t="str">
        <f>IF(G128="экспл",VLOOKUP(J128,quest_экспл!$A$1:$N$129,12,FALSE),IF(G128="импл_",0,0))</f>
        <v>sound\\On_rassipchatiy.wav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2208</v>
      </c>
      <c r="AD128" t="str">
        <f t="shared" ca="1" si="31"/>
        <v>pics\\dis45.jpg</v>
      </c>
      <c r="AE128" s="22" t="str">
        <f t="array" aca="1" ref="AE128" ca="1">IF(G128="экспл",INDEX(total_visual_stym!$C$146:$C$209,(RANK(total_visual_stym!E208,total_visual_stym!$E$146:$E$209))),0)</f>
        <v>pics\\dis45.jpg</v>
      </c>
      <c r="AF128" s="22" t="str">
        <f t="shared" si="26"/>
        <v/>
      </c>
      <c r="AI128" t="s">
        <v>130</v>
      </c>
      <c r="AO128">
        <f t="shared" ca="1" si="32"/>
        <v>0.26933529427941139</v>
      </c>
      <c r="AP128" t="str">
        <f t="shared" ca="1" si="33"/>
        <v>pics\\Redis_4.jpg</v>
      </c>
      <c r="AR128" t="str">
        <f t="shared" si="38"/>
        <v/>
      </c>
      <c r="AS128" t="str">
        <f t="shared" si="36"/>
        <v/>
      </c>
      <c r="AT128">
        <f t="shared" ca="1" si="28"/>
        <v>0.52227343315765007</v>
      </c>
      <c r="AU128" t="s">
        <v>697</v>
      </c>
      <c r="AV128" t="str">
        <f t="shared" ca="1" si="29"/>
        <v>sound\\Noviy_plod.wav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_Он_рассыпчатый?</v>
      </c>
      <c r="BA128" t="e">
        <f>VLOOKUP(Q128,audio_list_stym!$B$2:$BQ$299,68,FALSE)</f>
        <v>#N/A</v>
      </c>
      <c r="BB128" t="str">
        <f t="shared" si="30"/>
        <v>Перед_Вами_XXXXX._Он_рассыпчатый?</v>
      </c>
      <c r="BD128" cm="1">
        <f t="array" aca="1" ref="BD128" ca="1">INDEX($L$122:$L$129,(RANK(AT8,$AT$2:$AT$9)))</f>
        <v>2146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VLOOKUP(B129,audio_list_stym!$A$3:$BP$18,53,FALSE)</f>
        <v>17</v>
      </c>
      <c r="F129" t="str">
        <f>VLOOKUP(E129,metki!$A$2:$B$9,2,FALSE)</f>
        <v>экспл_новые_без_названия</v>
      </c>
      <c r="G129" t="str">
        <f t="shared" si="24"/>
        <v>экспл</v>
      </c>
      <c r="H129" t="str">
        <f>VLOOKUP(B129,audio_list_stym!$A$3:$AJ$18,21,FALSE)</f>
        <v>ZF</v>
      </c>
      <c r="I129" t="s">
        <v>695</v>
      </c>
      <c r="J129" t="str">
        <f t="shared" si="25"/>
        <v>ZF_8</v>
      </c>
      <c r="L129">
        <f>VLOOKUP(J129,total_visual_stym!$A$2:$D$129,2,FALSE)</f>
        <v>2152</v>
      </c>
      <c r="M129" t="str">
        <f>VLOOKUP(J129,total_visual_stym!$A$2:$D$129,3,FALSE)</f>
        <v>pics\\ZF_8.jpg</v>
      </c>
      <c r="N129">
        <f>VLOOKUP(J129,total_visual_stym!$A$1:$D$129,4,FALSE)</f>
        <v>215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160</v>
      </c>
      <c r="Z129" t="str">
        <f>IF(G129="экспл",VLOOKUP(J129,quest_экспл!$A$1:$N$129,12,FALSE),IF(G129="импл_",0,0))</f>
        <v>sound\\Ochishen_li_on.wav</v>
      </c>
      <c r="AA129" t="str">
        <f>IF(G129="экспл",VLOOKUP(J129,quest_экспл!$A$1:$N$129,14,FALSE),IF(G129="импл_",0,0))</f>
        <v>да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2223</v>
      </c>
      <c r="AD129" t="str">
        <f t="shared" ca="1" si="31"/>
        <v>pics\\dis15.jpg</v>
      </c>
      <c r="AE129" s="22" t="str">
        <f t="array" aca="1" ref="AE129" ca="1">IF(G129="экспл",INDEX(total_visual_stym!$C$146:$C$209,(RANK(total_visual_stym!E209,total_visual_stym!$E$146:$E$209))),0)</f>
        <v>pics\\dis15.jpg</v>
      </c>
      <c r="AF129" s="22" t="str">
        <f t="shared" si="26"/>
        <v/>
      </c>
      <c r="AI129" t="s">
        <v>131</v>
      </c>
      <c r="AO129">
        <f t="shared" ca="1" si="32"/>
        <v>0.12416094379183118</v>
      </c>
      <c r="AP129" t="str">
        <f t="shared" ca="1" si="33"/>
        <v>pics\\Tomat_2.jpg</v>
      </c>
      <c r="AR129" t="str">
        <f t="shared" si="38"/>
        <v/>
      </c>
      <c r="AS129" t="str">
        <f t="shared" si="36"/>
        <v/>
      </c>
      <c r="AT129">
        <f t="shared" ca="1" si="28"/>
        <v>0.92581292291678374</v>
      </c>
      <c r="AU129" t="s">
        <v>697</v>
      </c>
      <c r="AV129" t="str">
        <f t="shared" ca="1" si="29"/>
        <v>sound\\Noviy_plod.wav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_Очищен_ли_он?</v>
      </c>
      <c r="BA129" t="e">
        <f>VLOOKUP(Q129,audio_list_stym!$B$2:$BQ$299,68,FALSE)</f>
        <v>#N/A</v>
      </c>
      <c r="BB129" t="str">
        <f t="shared" si="30"/>
        <v>Вы_видите_XXXXX._Очищен_ли_он?</v>
      </c>
      <c r="BD129" cm="1">
        <f t="array" aca="1" ref="BD129" ca="1">INDEX($L$122:$L$129,(RANK(AT9,$AT$2:$AT$9)))</f>
        <v>2148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100-000000000000}"/>
  <pageMargins left="0.7" right="0.7" top="0.75" bottom="0.75" header="0.3" footer="0.3"/>
  <pageSetup paperSize="9" orientation="portrait" horizontalDpi="4294967293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H161"/>
  <sheetViews>
    <sheetView topLeftCell="AW1" zoomScale="57" zoomScaleNormal="57" zoomScaleSheetLayoutView="40" workbookViewId="0">
      <selection activeCell="BY57" sqref="BY57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VLOOKUP(B2,audio_list_stym!$A$3:$BP$18,54,FALSE)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VLOOKUP(B2,audio_list_stym!$A$3:$AJ$18,22,FALSE)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pics\\dis41.jpg</v>
      </c>
      <c r="AF2" s="22" t="str">
        <f t="shared" ref="AF2:AF38" si="2">IF(ISTEXT(AR2),AR2,IF(ISTEXT(AS2),AS2,""))</f>
        <v/>
      </c>
      <c r="AG2" t="str">
        <f t="shared" ref="AG2:AG57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0.7630690537984246</v>
      </c>
      <c r="AP2" t="str">
        <f ca="1">INDEX($AM$2:$AM$25,(RANK(AO2,$AO$2:$AO$25)))</f>
        <v>pics\\Kokos_4.jpg</v>
      </c>
      <c r="AQ2" t="str">
        <f ca="1">INDEX($AN$2:$AN$25,(RANK(AO2,$AO$2:$AO$25)))</f>
        <v>pics\\Tomat_4.jpg</v>
      </c>
      <c r="AT2">
        <f t="shared" ref="AT2:AT65" ca="1" si="7">RAND()</f>
        <v>0.96124315910866809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На_экране_ТОМАТ._Целый_ли_он?</v>
      </c>
      <c r="BC2">
        <f>A2</f>
        <v>1201</v>
      </c>
      <c r="BD2" cm="1">
        <f t="array" aca="1" ref="BD2" ca="1">INDEX($L$2:$L$9,(RANK(AT2,$AT$2:$AT$9)))</f>
        <v>2057</v>
      </c>
      <c r="BE2" cm="1">
        <f t="array" aca="1" ref="BE2" ca="1">INDEX(BD10:BD25,(RANK(AT2,$AT$2:$AT$16)))</f>
        <v>2034</v>
      </c>
      <c r="BF2" cm="1">
        <f t="array" aca="1" ref="BF2" ca="1">INDEX(BD26:BD49,(RANK(AT2,$AT$2:$AT$16)))</f>
        <v>2050</v>
      </c>
      <c r="BG2" cm="1">
        <f t="array" aca="1" ref="BG2" ca="1">INDEX(BD50:BD65,(RANK(AT2,$AT$2:$AT$16)))</f>
        <v>2010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VLOOKUP(B3,audio_list_stym!$A$3:$BP$18,54,FALSE)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VLOOKUP(B3,audio_list_stym!$A$3:$AJ$18,22,FALSE)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2181</v>
      </c>
      <c r="AD3" t="str">
        <f t="shared" ref="AD3:AD66" ca="1" si="10">IF(ISTEXT(AE3),AE3,IF(ISTEXT(AF3),AF3,""))</f>
        <v>pics\\dis24.jpg</v>
      </c>
      <c r="AE3" s="22" t="str">
        <f t="array" aca="1" ref="AE3" ca="1">IF(G3="экспл",INDEX(total_visual_stym!$C$146:$C$209,(RANK(total_visual_stym!E147,total_visual_stym!$E$146:$E$209))),0)</f>
        <v>pics\\dis24.jpg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0.38465249905367638</v>
      </c>
      <c r="AP3" t="str">
        <f t="shared" ref="AP3:AP25" ca="1" si="12">INDEX($AM$2:$AM$25,(RANK(AO3,$AO$2:$AO$25)))</f>
        <v>pics\\Finik_7.jpg</v>
      </c>
      <c r="AQ3" t="str">
        <f t="shared" ref="AQ3:AQ25" ca="1" si="13">INDEX($AN$2:$AN$25,(RANK(AO3,$AO$2:$AO$25)))</f>
        <v>pics\\Peper_7.jpg</v>
      </c>
      <c r="AT3">
        <f t="shared" ca="1" si="7"/>
        <v>0.80771334163198394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Посмотрите,_вот_ТОМАТ._Мясистый_ли_он?</v>
      </c>
      <c r="BD3" cm="1">
        <f t="array" aca="1" ref="BD3" ca="1">INDEX($L$2:$L$9,(RANK(AT3,$AT$2:$AT$9)))</f>
        <v>2058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VLOOKUP(B4,audio_list_stym!$A$3:$BP$18,54,FALSE)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VLOOKUP(B4,audio_list_stym!$A$3:$AJ$18,22,FALSE)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2171</v>
      </c>
      <c r="AD4" t="str">
        <f t="shared" ca="1" si="10"/>
        <v>pics\\dis22.jpg</v>
      </c>
      <c r="AE4" s="22" t="str">
        <f t="array" aca="1" ref="AE4" ca="1">IF(G4="экспл",INDEX(total_visual_stym!$C$146:$C$209,(RANK(total_visual_stym!E148,total_visual_stym!$E$146:$E$209))),0)</f>
        <v>pics\\dis22.jpg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0.61843867509366324</v>
      </c>
      <c r="AP4" t="str">
        <f t="shared" ca="1" si="12"/>
        <v>pics\\Kokos_7.jpg</v>
      </c>
      <c r="AQ4" t="str">
        <f t="shared" ca="1" si="13"/>
        <v>pics\\Tomat_7.jpg</v>
      </c>
      <c r="AT4">
        <f t="shared" ca="1" si="7"/>
        <v>0.20603713422381853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Вот_ТОМАТ._Горький_ли_он?</v>
      </c>
      <c r="BD4" cm="1">
        <f t="array" aca="1" ref="BD4" ca="1">INDEX($L$2:$L$9,(RANK(AT4,$AT$2:$AT$9)))</f>
        <v>2064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VLOOKUP(B5,audio_list_stym!$A$3:$BP$18,54,FALSE)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VLOOKUP(B5,audio_list_stym!$A$3:$AJ$18,22,FALSE)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2184</v>
      </c>
      <c r="AD5" t="str">
        <f t="shared" ca="1" si="10"/>
        <v>pics\\dis19.jpg</v>
      </c>
      <c r="AE5" s="22" t="str">
        <f t="array" aca="1" ref="AE5" ca="1">IF(G5="экспл",INDEX(total_visual_stym!$C$146:$C$209,(RANK(total_visual_stym!E149,total_visual_stym!$E$146:$E$209))),0)</f>
        <v>pics\\dis19.jpg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0.23211613797852571</v>
      </c>
      <c r="AP5" t="str">
        <f t="shared" ca="1" si="12"/>
        <v>pics\\Injir_5.jpg</v>
      </c>
      <c r="AQ5" t="str">
        <f t="shared" ca="1" si="13"/>
        <v>pics\\Tikva_5.jpg</v>
      </c>
      <c r="AT5">
        <f t="shared" ca="1" si="7"/>
        <v>0.70723020021143246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Это_ТОМАТ._Он_яркий?</v>
      </c>
      <c r="BD5" cm="1">
        <f t="array" aca="1" ref="BD5" ca="1">INDEX($L$2:$L$9,(RANK(AT5,$AT$2:$AT$9)))</f>
        <v>2059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VLOOKUP(B6,audio_list_stym!$A$3:$BP$18,54,FALSE)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VLOOKUP(B6,audio_list_stym!$A$3:$AJ$18,22,FALSE)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2183</v>
      </c>
      <c r="AD6" t="str">
        <f t="shared" ca="1" si="10"/>
        <v>pics\\dis18.jpg</v>
      </c>
      <c r="AE6" s="22" t="str">
        <f t="array" aca="1" ref="AE6" ca="1">IF(G6="экспл",INDEX(total_visual_stym!$C$146:$C$209,(RANK(total_visual_stym!E150,total_visual_stym!$E$146:$E$209))),0)</f>
        <v>pics\\dis18.jpg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0.50424432893863369</v>
      </c>
      <c r="AP6" t="str">
        <f t="shared" ca="1" si="12"/>
        <v>pics\\Finik_4.jpg</v>
      </c>
      <c r="AQ6" t="str">
        <f t="shared" ca="1" si="13"/>
        <v>pics\\Peper_4.jpg</v>
      </c>
      <c r="AT6">
        <f t="shared" ca="1" si="7"/>
        <v>0.59268874887458023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На_картинке_ТОМАТ._Он_острый?</v>
      </c>
      <c r="BD6" cm="1">
        <f t="array" aca="1" ref="BD6" ca="1">INDEX($L$2:$L$9,(RANK(AT6,$AT$2:$AT$9)))</f>
        <v>2060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VLOOKUP(B7,audio_list_stym!$A$3:$BP$18,54,FALSE)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VLOOKUP(B7,audio_list_stym!$A$3:$AJ$18,22,FALSE)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2173</v>
      </c>
      <c r="AD7" t="str">
        <f t="shared" ca="1" si="10"/>
        <v>pics\\dis37.jpg</v>
      </c>
      <c r="AE7" s="22" t="str">
        <f t="array" aca="1" ref="AE7" ca="1">IF(G7="экспл",INDEX(total_visual_stym!$C$146:$C$209,(RANK(total_visual_stym!E151,total_visual_stym!$E$146:$E$209))),0)</f>
        <v>pics\\dis37.jpg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0.81908594134943102</v>
      </c>
      <c r="AP7" t="str">
        <f t="shared" ca="1" si="12"/>
        <v>pics\\Kokos_2.jpg</v>
      </c>
      <c r="AQ7" t="str">
        <f t="shared" ca="1" si="13"/>
        <v>pics\\Tomat_2.jpg</v>
      </c>
      <c r="AT7">
        <f t="shared" ca="1" si="7"/>
        <v>0.2894416307818829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На_мониторе_ТОМАТ._Он_спелый?</v>
      </c>
      <c r="BD7" cm="1">
        <f t="array" aca="1" ref="BD7" ca="1">INDEX($L$2:$L$9,(RANK(AT7,$AT$2:$AT$9)))</f>
        <v>2063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VLOOKUP(B8,audio_list_stym!$A$3:$BP$18,54,FALSE)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VLOOKUP(B8,audio_list_stym!$A$3:$AJ$18,22,FALSE)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2225</v>
      </c>
      <c r="AD8" t="str">
        <f t="shared" ca="1" si="10"/>
        <v>pics\\dis9.jpg</v>
      </c>
      <c r="AE8" s="22" t="str">
        <f t="array" aca="1" ref="AE8" ca="1">IF(G8="экспл",INDEX(total_visual_stym!$C$146:$C$209,(RANK(total_visual_stym!E152,total_visual_stym!$E$146:$E$209))),0)</f>
        <v>pics\\dis9.jpg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0.75329071639643652</v>
      </c>
      <c r="AP8" t="str">
        <f t="shared" ca="1" si="12"/>
        <v>pics\\Kokos_5.jpg</v>
      </c>
      <c r="AQ8" t="str">
        <f t="shared" ca="1" si="13"/>
        <v>pics\\Tomat_5.jpg</v>
      </c>
      <c r="AT8">
        <f t="shared" ca="1" si="7"/>
        <v>0.47335965523993417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Перед_Вами_ТОМАТ._Он_серый?</v>
      </c>
      <c r="BD8" cm="1">
        <f t="array" aca="1" ref="BD8" ca="1">INDEX($L$2:$L$9,(RANK(AT8,$AT$2:$AT$9)))</f>
        <v>2062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VLOOKUP(B9,audio_list_stym!$A$3:$BP$18,54,FALSE)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VLOOKUP(B9,audio_list_stym!$A$3:$AJ$18,22,FALSE)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2194</v>
      </c>
      <c r="AD9" t="str">
        <f t="shared" ca="1" si="10"/>
        <v>pics\\dis55.jpg</v>
      </c>
      <c r="AE9" s="22" t="str">
        <f t="array" aca="1" ref="AE9" ca="1">IF(G9="экспл",INDEX(total_visual_stym!$C$146:$C$209,(RANK(total_visual_stym!E153,total_visual_stym!$E$146:$E$209))),0)</f>
        <v>pics\\dis55.jpg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0.55111914368302584</v>
      </c>
      <c r="AP9" t="str">
        <f t="shared" ca="1" si="12"/>
        <v>pics\\Finik_3.jpg</v>
      </c>
      <c r="AQ9" t="str">
        <f t="shared" ca="1" si="13"/>
        <v>pics\\Peper_3.jpg</v>
      </c>
      <c r="AT9">
        <f t="shared" ca="1" si="7"/>
        <v>0.53450205174661647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Вы_видите_ТОМАТ._Вязкий_ли_он?</v>
      </c>
      <c r="BD9" cm="1">
        <f t="array" aca="1" ref="BD9" ca="1">INDEX($L$2:$L$9,(RANK(AT9,$AT$2:$AT$9)))</f>
        <v>2061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VLOOKUP(B10,audio_list_stym!$A$3:$BP$18,54,FALSE)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VLOOKUP(B10,audio_list_stym!$A$3:$AJ$18,22,FALSE)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2045</v>
      </c>
      <c r="AD10" t="str">
        <f t="shared" ca="1" si="10"/>
        <v>pics\\Peper_5.jpg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pics\\Peper_5.jpg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0.4595162086308654</v>
      </c>
      <c r="AP10" t="str">
        <f t="shared" ca="1" si="12"/>
        <v>pics\\Finik_5.jpg</v>
      </c>
      <c r="AQ10" t="str">
        <f t="shared" ca="1" si="13"/>
        <v>pics\\Peper_5.jpg</v>
      </c>
      <c r="AS10" t="str">
        <f t="shared" ref="AS10:AS17" ca="1" si="15">IF(AH10="sound\\Tropic",AQ10,"")</f>
        <v>pics\\Peper_5.jpg</v>
      </c>
      <c r="AT10">
        <f t="shared" ca="1" si="7"/>
        <v>0.54856863476639572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_Старый_ли_XXXXX?</v>
      </c>
      <c r="BC10">
        <f>A10</f>
        <v>1202</v>
      </c>
      <c r="BD10" cm="1">
        <f t="array" aca="1" ref="BD10" ca="1">INDEX($L$10:$L$17,(RANK(AT2,$AT$2:$AT$9)))</f>
        <v>2033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2032</v>
      </c>
      <c r="BG10" cm="1">
        <f t="array" aca="1" ref="BG10" ca="1">INDEX(BD34:BD65,(RANK(AT3,$AT$2:$AT$16)))</f>
        <v>2048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VLOOKUP(B11,audio_list_stym!$A$3:$BP$18,54,FALSE)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VLOOKUP(B11,audio_list_stym!$A$3:$AJ$18,22,FALSE)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2062</v>
      </c>
      <c r="AD11" t="str">
        <f t="shared" ca="1" si="10"/>
        <v>pics\\Tomat_6.jpg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pics\\Tomat_6.jpg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0.66989689666300833</v>
      </c>
      <c r="AP11" t="str">
        <f t="shared" ca="1" si="12"/>
        <v>pics\\Kokos_6.jpg</v>
      </c>
      <c r="AQ11" t="str">
        <f t="shared" ca="1" si="13"/>
        <v>pics\\Tomat_6.jpg</v>
      </c>
      <c r="AS11" t="str">
        <f t="shared" ca="1" si="15"/>
        <v>pics\\Tomat_6.jpg</v>
      </c>
      <c r="AT11">
        <f t="shared" ca="1" si="7"/>
        <v>0.15898592913356335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_Фиолетовый_ли_XXXXX?</v>
      </c>
      <c r="BD11" cm="1">
        <f t="array" aca="1" ref="BD11" ca="1">INDEX($L$10:$L$17,(RANK(AT3,$AT$2:$AT$9)))</f>
        <v>2034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VLOOKUP(B12,audio_list_stym!$A$3:$BP$18,54,FALSE)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VLOOKUP(B12,audio_list_stym!$A$3:$AJ$18,22,FALSE)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2167</v>
      </c>
      <c r="AD12" t="str">
        <f t="shared" ca="1" si="10"/>
        <v>pics\\Tikva_7.jpg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pics\\Tikva_7.jpg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2.9296776136064517E-2</v>
      </c>
      <c r="AP12" t="str">
        <f t="shared" ca="1" si="12"/>
        <v>pics\\Injir_7.jpg</v>
      </c>
      <c r="AQ12" t="str">
        <f t="shared" ca="1" si="13"/>
        <v>pics\\Tikva_7.jpg</v>
      </c>
      <c r="AS12" t="str">
        <f t="shared" ca="1" si="15"/>
        <v>pics\\Tikva_7.jpg</v>
      </c>
      <c r="AT12">
        <f t="shared" ca="1" si="7"/>
        <v>0.62492979395851223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_С_цедрой_ли_XXXXX?</v>
      </c>
      <c r="BD12" cm="1">
        <f t="array" aca="1" ref="BD12" ca="1">INDEX($L$10:$L$17,(RANK(AT4,$AT$2:$AT$9)))</f>
        <v>2040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VLOOKUP(B13,audio_list_stym!$A$3:$BP$18,54,FALSE)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VLOOKUP(B13,audio_list_stym!$A$3:$AJ$18,22,FALSE)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2164</v>
      </c>
      <c r="AD13" t="str">
        <f t="shared" ca="1" si="10"/>
        <v>pics\\Tikva_4.jpg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pics\\Tikva_4.jpg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0.24039559043768366</v>
      </c>
      <c r="AP13" t="str">
        <f t="shared" ca="1" si="12"/>
        <v>pics\\Injir_4.jpg</v>
      </c>
      <c r="AQ13" t="str">
        <f t="shared" ca="1" si="13"/>
        <v>pics\\Tikva_4.jpg</v>
      </c>
      <c r="AS13" t="str">
        <f t="shared" ca="1" si="15"/>
        <v>pics\\Tikva_4.jpg</v>
      </c>
      <c r="AT13">
        <f t="shared" ca="1" si="7"/>
        <v>0.29660519252302076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_Кислый_ли_XXXXX?</v>
      </c>
      <c r="BD13" cm="1">
        <f t="array" aca="1" ref="BD13" ca="1">INDEX($L$10:$L$17,(RANK(AT5,$AT$2:$AT$9)))</f>
        <v>2035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VLOOKUP(B14,audio_list_stym!$A$3:$BP$18,54,FALSE)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VLOOKUP(B14,audio_list_stym!$A$3:$AJ$18,22,FALSE)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2064</v>
      </c>
      <c r="AD14" t="str">
        <f t="shared" ca="1" si="10"/>
        <v>pics\\Tomat_8.jpg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pics\\Tomat_8.jpg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0.60210391856980527</v>
      </c>
      <c r="AP14" t="str">
        <f t="shared" ca="1" si="12"/>
        <v>pics\\Kokos_8.jpg</v>
      </c>
      <c r="AQ14" t="str">
        <f t="shared" ca="1" si="13"/>
        <v>pics\\Tomat_8.jpg</v>
      </c>
      <c r="AS14" t="str">
        <f t="shared" ca="1" si="15"/>
        <v>pics\\Tomat_8.jpg</v>
      </c>
      <c r="AT14">
        <f t="shared" ca="1" si="7"/>
        <v>0.55753408456545828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_Сочный_ли_XXXXX?</v>
      </c>
      <c r="BD14" cm="1">
        <f t="array" aca="1" ref="BD14" ca="1">INDEX($L$10:$L$17,(RANK(AT6,$AT$2:$AT$9)))</f>
        <v>2036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VLOOKUP(B15,audio_list_stym!$A$3:$BP$18,54,FALSE)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VLOOKUP(B15,audio_list_stym!$A$3:$AJ$18,22,FALSE)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2166</v>
      </c>
      <c r="AD15" t="str">
        <f t="shared" ca="1" si="10"/>
        <v>pics\\Tikva_6.jpg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pics\\Tikva_6.jpg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0.13324103306950374</v>
      </c>
      <c r="AP15" t="str">
        <f t="shared" ca="1" si="12"/>
        <v>pics\\Injir_6.jpg</v>
      </c>
      <c r="AQ15" t="str">
        <f t="shared" ca="1" si="13"/>
        <v>pics\\Tikva_6.jpg</v>
      </c>
      <c r="AS15" t="str">
        <f t="shared" ca="1" si="15"/>
        <v>pics\\Tikva_6.jpg</v>
      </c>
      <c r="AT15">
        <f t="shared" ca="1" si="7"/>
        <v>0.96743982387400551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_Длинный_ли_XXXXX?</v>
      </c>
      <c r="BD15" cm="1">
        <f t="array" aca="1" ref="BD15" ca="1">INDEX($L$10:$L$17,(RANK(AT7,$AT$2:$AT$9)))</f>
        <v>2039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VLOOKUP(B16,audio_list_stym!$A$3:$BP$18,54,FALSE)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VLOOKUP(B16,audio_list_stym!$A$3:$AJ$18,22,FALSE)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2042</v>
      </c>
      <c r="AD16" t="str">
        <f t="shared" ca="1" si="10"/>
        <v>pics\\Peper_2.jpg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pics\\Peper_2.jpg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0.5762808970893788</v>
      </c>
      <c r="AP16" t="str">
        <f t="shared" ca="1" si="12"/>
        <v>pics\\Finik_2.jpg</v>
      </c>
      <c r="AQ16" t="str">
        <f t="shared" ca="1" si="13"/>
        <v>pics\\Peper_2.jpg</v>
      </c>
      <c r="AS16" t="str">
        <f t="shared" ca="1" si="15"/>
        <v>pics\\Peper_2.jpg</v>
      </c>
      <c r="AT16">
        <f t="shared" ca="1" si="7"/>
        <v>0.19868014829978631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_Упругий_ли_XXXXX?</v>
      </c>
      <c r="BD16" cm="1">
        <f t="array" aca="1" ref="BD16" ca="1">INDEX($L$10:$L$17,(RANK(AT8,$AT$2:$AT$9)))</f>
        <v>2038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VLOOKUP(B17,audio_list_stym!$A$3:$BP$18,54,FALSE)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VLOOKUP(B17,audio_list_stym!$A$3:$AJ$18,22,FALSE)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2059</v>
      </c>
      <c r="AD17" t="str">
        <f t="shared" ca="1" si="10"/>
        <v>pics\\Tomat_3.jpg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pics\\Tomat_3.jpg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0.77610523478178484</v>
      </c>
      <c r="AP17" t="str">
        <f t="shared" ca="1" si="12"/>
        <v>pics\\Kokos_3.jpg</v>
      </c>
      <c r="AQ17" t="str">
        <f t="shared" ca="1" si="13"/>
        <v>pics\\Tomat_3.jpg</v>
      </c>
      <c r="AS17" t="str">
        <f t="shared" ca="1" si="15"/>
        <v>pics\\Tomat_3.jpg</v>
      </c>
      <c r="AT17">
        <f t="shared" ca="1" si="7"/>
        <v>0.3697615676798538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_Без_кожуры_ли_XXXXX?</v>
      </c>
      <c r="BD17" cm="1">
        <f t="array" aca="1" ref="BD17" ca="1">INDEX($L$10:$L$17,(RANK(AT9,$AT$2:$AT$9)))</f>
        <v>2037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VLOOKUP(B18,audio_list_stym!$A$3:$BP$18,54,FALSE)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VLOOKUP(B18,audio_list_stym!$A$3:$AJ$18,22,FALSE)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2232</v>
      </c>
      <c r="AD18" t="str">
        <f t="shared" ca="1" si="10"/>
        <v>pics\\dis13.jpg</v>
      </c>
      <c r="AE18" s="22" t="str">
        <f t="array" aca="1" ref="AE18" ca="1">IF(G18="экспл",INDEX(total_visual_stym!$C$146:$C$209,(RANK(total_visual_stym!E162,total_visual_stym!$E$146:$E$209))),0)</f>
        <v>pics\\dis13.jpg</v>
      </c>
      <c r="AF18" s="22" t="str">
        <f t="shared" si="2"/>
        <v/>
      </c>
      <c r="AG18" t="str">
        <f t="shared" si="3"/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ref="AL18:AL25" si="17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0.27199350468770866</v>
      </c>
      <c r="AP18" t="str">
        <f t="shared" ca="1" si="12"/>
        <v>pics\\Injir_3.jpg</v>
      </c>
      <c r="AQ18" t="str">
        <f t="shared" ca="1" si="13"/>
        <v>pics\\Tikva_3.jpg</v>
      </c>
      <c r="AT18">
        <f t="shared" ca="1" si="7"/>
        <v>0.47421155821755601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На_экране_XXXXX._Он_с_молоком?</v>
      </c>
      <c r="BC18">
        <f>A18</f>
        <v>1203</v>
      </c>
      <c r="BD18" cm="1">
        <f t="array" aca="1" ref="BD18" ca="1">INDEX($L$18:$L$25,(RANK(AT2,$AT$2:$AT$9)))</f>
        <v>2025</v>
      </c>
      <c r="BE18" cm="1">
        <f t="array" aca="1" ref="BE18" ca="1">INDEX(BD2:BD17,(RANK(AT4,$AT$2:$AT$16)))</f>
        <v>2036</v>
      </c>
      <c r="BF18" cm="1">
        <f t="array" aca="1" ref="BF18" ca="1">INDEX(BD26:BD49,(RANK(AT4,$AT$2:$AT$16)))</f>
        <v>2044</v>
      </c>
      <c r="BG18" cm="1">
        <f t="array" aca="1" ref="BG18" ca="1">INDEX(BD50:BD65,(RANK(AT4,$AT$2:$AT$16)))</f>
        <v>2020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VLOOKUP(B19,audio_list_stym!$A$3:$BP$18,54,FALSE)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VLOOKUP(B19,audio_list_stym!$A$3:$AJ$18,22,FALSE)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2218</v>
      </c>
      <c r="AD19" t="str">
        <f t="shared" ca="1" si="10"/>
        <v>pics\\dis64.jpg</v>
      </c>
      <c r="AE19" s="22" t="str">
        <f t="array" aca="1" ref="AE19" ca="1">IF(G19="экспл",INDEX(total_visual_stym!$C$146:$C$209,(RANK(total_visual_stym!E163,total_visual_stym!$E$146:$E$209))),0)</f>
        <v>pics\\dis64.jpg</v>
      </c>
      <c r="AF19" s="22" t="str">
        <f t="shared" si="2"/>
        <v/>
      </c>
      <c r="AG19" t="str">
        <f t="shared" si="3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17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0.33710186898443328</v>
      </c>
      <c r="AP19" t="str">
        <f t="shared" ca="1" si="12"/>
        <v>pics\\Injir_1.jpg</v>
      </c>
      <c r="AQ19" t="str">
        <f t="shared" ca="1" si="13"/>
        <v>pics\\Tikva_1.jpg</v>
      </c>
      <c r="AT19">
        <f t="shared" ca="1" si="7"/>
        <v>0.76154895576659831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Посмотрите,_вот_XXXXX._Полый_ли_он?</v>
      </c>
      <c r="BD19" cm="1">
        <f t="array" aca="1" ref="BD19" ca="1">INDEX($L$18:$L$25,(RANK(AT3,$AT$2:$AT$9)))</f>
        <v>2026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VLOOKUP(B20,audio_list_stym!$A$3:$BP$18,54,FALSE)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VLOOKUP(B20,audio_list_stym!$A$3:$AJ$18,22,FALSE)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2228</v>
      </c>
      <c r="AD20" t="str">
        <f t="shared" ca="1" si="10"/>
        <v>pics\\dis38.jpg</v>
      </c>
      <c r="AE20" s="22" t="str">
        <f t="array" aca="1" ref="AE20" ca="1">IF(G20="экспл",INDEX(total_visual_stym!$C$146:$C$209,(RANK(total_visual_stym!E164,total_visual_stym!$E$146:$E$209))),0)</f>
        <v>pics\\dis38.jpg</v>
      </c>
      <c r="AF20" s="22" t="str">
        <f t="shared" si="2"/>
        <v/>
      </c>
      <c r="AG20" t="str">
        <f t="shared" si="3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17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1.0304151930733751E-2</v>
      </c>
      <c r="AP20" t="str">
        <f t="shared" ca="1" si="12"/>
        <v>pics\\Injir_8.jpg</v>
      </c>
      <c r="AQ20" t="str">
        <f t="shared" ca="1" si="13"/>
        <v>pics\\Tikva_8.jpg</v>
      </c>
      <c r="AT20">
        <f t="shared" ca="1" si="7"/>
        <v>0.60180244115127102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Вот_XXXXX._Гладкий_ли_он?</v>
      </c>
      <c r="BD20" cm="1">
        <f t="array" aca="1" ref="BD20" ca="1">INDEX($L$18:$L$25,(RANK(AT4,$AT$2:$AT$9)))</f>
        <v>2032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VLOOKUP(B21,audio_list_stym!$A$3:$BP$18,54,FALSE)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VLOOKUP(B21,audio_list_stym!$A$3:$AJ$18,22,FALSE)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2197</v>
      </c>
      <c r="AD21" t="str">
        <f t="shared" ca="1" si="10"/>
        <v>pics\\dis54.jpg</v>
      </c>
      <c r="AE21" s="22" t="str">
        <f t="array" aca="1" ref="AE21" ca="1">IF(G21="экспл",INDEX(total_visual_stym!$C$146:$C$209,(RANK(total_visual_stym!E165,total_visual_stym!$E$146:$E$209))),0)</f>
        <v>pics\\dis54.jpg</v>
      </c>
      <c r="AF21" s="22" t="str">
        <f t="shared" si="2"/>
        <v/>
      </c>
      <c r="AG21" t="str">
        <f t="shared" si="3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17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0.34799618610528449</v>
      </c>
      <c r="AP21" t="str">
        <f t="shared" ca="1" si="12"/>
        <v>pics\\Finik_8.jpg</v>
      </c>
      <c r="AQ21" t="str">
        <f t="shared" ca="1" si="13"/>
        <v>pics\\Peper_8.jpg</v>
      </c>
      <c r="AT21">
        <f t="shared" ca="1" si="7"/>
        <v>0.11240215991803548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Это_XXXXX._Пористый_ли_он?</v>
      </c>
      <c r="BD21" cm="1">
        <f t="array" aca="1" ref="BD21" ca="1">INDEX($L$18:$L$25,(RANK(AT5,$AT$2:$AT$9)))</f>
        <v>2027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VLOOKUP(B22,audio_list_stym!$A$3:$BP$18,54,FALSE)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VLOOKUP(B22,audio_list_stym!$A$3:$AJ$18,22,FALSE)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2220</v>
      </c>
      <c r="AD22" t="str">
        <f t="shared" ca="1" si="10"/>
        <v>pics\\dis16.jpg</v>
      </c>
      <c r="AE22" s="22" t="str">
        <f t="array" aca="1" ref="AE22" ca="1">IF(G22="экспл",INDEX(total_visual_stym!$C$146:$C$209,(RANK(total_visual_stym!E166,total_visual_stym!$E$146:$E$209))),0)</f>
        <v>pics\\dis16.jpg</v>
      </c>
      <c r="AF22" s="22" t="str">
        <f t="shared" si="2"/>
        <v/>
      </c>
      <c r="AG22" t="str">
        <f t="shared" si="3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17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0.57680394710799499</v>
      </c>
      <c r="AP22" t="str">
        <f t="shared" ca="1" si="12"/>
        <v>pics\\Finik_1.jpg</v>
      </c>
      <c r="AQ22" t="str">
        <f t="shared" ca="1" si="13"/>
        <v>pics\\Peper_1.jpg</v>
      </c>
      <c r="AT22">
        <f t="shared" ca="1" si="7"/>
        <v>0.38089792588118931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На_картинке_XXXXX._Он_вареный?</v>
      </c>
      <c r="BD22" cm="1">
        <f t="array" aca="1" ref="BD22" ca="1">INDEX($L$18:$L$25,(RANK(AT6,$AT$2:$AT$9)))</f>
        <v>2028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VLOOKUP(B23,audio_list_stym!$A$3:$BP$18,54,FALSE)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VLOOKUP(B23,audio_list_stym!$A$3:$AJ$18,22,FALSE)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2179</v>
      </c>
      <c r="AD23" t="str">
        <f t="shared" ca="1" si="10"/>
        <v>pics\\dis20.jpg</v>
      </c>
      <c r="AE23" s="22" t="str">
        <f t="array" aca="1" ref="AE23" ca="1">IF(G23="экспл",INDEX(total_visual_stym!$C$146:$C$209,(RANK(total_visual_stym!E167,total_visual_stym!$E$146:$E$209))),0)</f>
        <v>pics\\dis20.jpg</v>
      </c>
      <c r="AF23" s="22" t="str">
        <f t="shared" si="2"/>
        <v/>
      </c>
      <c r="AG23" t="str">
        <f t="shared" si="3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17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0.31722565263124392</v>
      </c>
      <c r="AP23" t="str">
        <f t="shared" ca="1" si="12"/>
        <v>pics\\Injir_2.jpg</v>
      </c>
      <c r="AQ23" t="str">
        <f t="shared" ca="1" si="13"/>
        <v>pics\\Tikva_2.jpg</v>
      </c>
      <c r="AT23">
        <f t="shared" ca="1" si="7"/>
        <v>0.7546733293531247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На_мониторе_XXXXX._Плотный_ли_он?</v>
      </c>
      <c r="BD23" cm="1">
        <f t="array" aca="1" ref="BD23" ca="1">INDEX($L$18:$L$25,(RANK(AT7,$AT$2:$AT$9)))</f>
        <v>2031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VLOOKUP(B24,audio_list_stym!$A$3:$BP$18,54,FALSE)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VLOOKUP(B24,audio_list_stym!$A$3:$AJ$18,22,FALSE)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2203</v>
      </c>
      <c r="AD24" t="str">
        <f t="shared" ca="1" si="10"/>
        <v>pics\\dis53.jpg</v>
      </c>
      <c r="AE24" s="22" t="str">
        <f t="array" aca="1" ref="AE24" ca="1">IF(G24="экспл",INDEX(total_visual_stym!$C$146:$C$209,(RANK(total_visual_stym!E168,total_visual_stym!$E$146:$E$209))),0)</f>
        <v>pics\\dis53.jpg</v>
      </c>
      <c r="AF24" s="22" t="str">
        <f t="shared" si="2"/>
        <v/>
      </c>
      <c r="AG24" t="str">
        <f t="shared" si="3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17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0.88280782456003493</v>
      </c>
      <c r="AP24" t="str">
        <f t="shared" ca="1" si="12"/>
        <v>pics\\Kokos_1.jpg</v>
      </c>
      <c r="AQ24" t="str">
        <f t="shared" ca="1" si="13"/>
        <v>pics\\Tomat_1.jpg</v>
      </c>
      <c r="AT24">
        <f t="shared" ca="1" si="7"/>
        <v>0.3023824331574797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Перед_Вами_XXXXX._Он_ворсистый?</v>
      </c>
      <c r="BD24" cm="1">
        <f t="array" aca="1" ref="BD24" ca="1">INDEX($L$18:$L$25,(RANK(AT8,$AT$2:$AT$9)))</f>
        <v>2030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VLOOKUP(B25,audio_list_stym!$A$3:$BP$18,54,FALSE)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VLOOKUP(B25,audio_list_stym!$A$3:$AJ$18,22,FALSE)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2207</v>
      </c>
      <c r="AD25" t="str">
        <f t="shared" ca="1" si="10"/>
        <v>pics\\dis44.jpg</v>
      </c>
      <c r="AE25" s="22" t="str">
        <f t="array" aca="1" ref="AE25" ca="1">IF(G25="экспл",INDEX(total_visual_stym!$C$146:$C$209,(RANK(total_visual_stym!E169,total_visual_stym!$E$146:$E$209))),0)</f>
        <v>pics\\dis44.jpg</v>
      </c>
      <c r="AF25" s="22" t="str">
        <f t="shared" si="2"/>
        <v/>
      </c>
      <c r="AG25" t="str">
        <f t="shared" si="3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17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0.40953710699011237</v>
      </c>
      <c r="AP25" t="str">
        <f t="shared" ca="1" si="12"/>
        <v>pics\\Finik_6.jpg</v>
      </c>
      <c r="AQ25" t="str">
        <f t="shared" ca="1" si="13"/>
        <v>pics\\Peper_6.jpg</v>
      </c>
      <c r="AT25">
        <f t="shared" ca="1" si="7"/>
        <v>0.9641199966714864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Вы_видите_XXXXX._Он_мягкий?</v>
      </c>
      <c r="BD25" cm="1">
        <f t="array" aca="1" ref="BD25" ca="1">INDEX($L$18:$L$25,(RANK(AT9,$AT$2:$AT$9)))</f>
        <v>2029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VLOOKUP(B26,audio_list_stym!$A$3:$BP$18,54,FALSE)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VLOOKUP(B26,audio_list_stym!$A$3:$AJ$18,22,FALSE)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2028</v>
      </c>
      <c r="AD26" t="str">
        <f t="shared" ca="1" si="10"/>
        <v>pics\\Kokos_4.jpg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pics\\Kokos_4.jpg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ca="1">IF(AH26="sound\\Ogorod",AP2,"")</f>
        <v>pics\\Kokos_4.jpg</v>
      </c>
      <c r="AT26">
        <f t="shared" ca="1" si="7"/>
        <v>0.78019776062400192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_С_ботвой_ли_РЕДИС?</v>
      </c>
      <c r="BC26">
        <f>A26</f>
        <v>1204</v>
      </c>
      <c r="BD26" cm="1">
        <f t="array" aca="1" ref="BD26" ca="1">INDEX($L$26:$L$33,(RANK(AT2,$AT$2:$AT$9)))</f>
        <v>2049</v>
      </c>
      <c r="BE26" cm="1">
        <f t="array" aca="1" ref="BE26" ca="1">INDEX(BD2:BD25,(RANK(AT5,$AT$2:$AT$16)))</f>
        <v>2059</v>
      </c>
      <c r="BF26" cm="1">
        <f t="array" aca="1" ref="BF26" ca="1">INDEX(BD34:BD49,(RANK(AT5,$AT$2:$AT$16)))</f>
        <v>2043</v>
      </c>
      <c r="BG26" cm="1">
        <f t="array" aca="1" ref="BG26" ca="1">INDEX(BD50:BD65,(RANK(AT5,$AT$2:$AT$16)))</f>
        <v>2011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VLOOKUP(B27,audio_list_stym!$A$3:$BP$18,54,FALSE)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VLOOKUP(B27,audio_list_stym!$A$3:$AJ$18,22,FALSE)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2015</v>
      </c>
      <c r="AD27" t="str">
        <f t="shared" ca="1" si="10"/>
        <v>pics\\Finik_7.jpg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pics\\Finik_7.jpg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ref="AR27:AR33" ca="1" si="18">IF(AH27="sound\\Ogorod",AP3,"")</f>
        <v>pics\\Finik_7.jpg</v>
      </c>
      <c r="AT27">
        <f t="shared" ca="1" si="7"/>
        <v>0.38154274300779645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_Алый_ли_РЕДИС?</v>
      </c>
      <c r="BD27" cm="1">
        <f t="array" aca="1" ref="BD27" ca="1">INDEX($L$26:$L$33,(RANK(AT3,$AT$2:$AT$9)))</f>
        <v>2050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VLOOKUP(B28,audio_list_stym!$A$3:$BP$18,54,FALSE)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VLOOKUP(B28,audio_list_stym!$A$3:$AJ$18,22,FALSE)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2031</v>
      </c>
      <c r="AD28" t="str">
        <f t="shared" ca="1" si="10"/>
        <v>pics\\Kokos_7.jpg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pics\\Kokos_7.jpg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8"/>
        <v>pics\\Kokos_7.jpg</v>
      </c>
      <c r="AT28">
        <f t="shared" ca="1" si="7"/>
        <v>0.93662555849985007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_Пряный_ли_РЕДИС?</v>
      </c>
      <c r="BD28" cm="1">
        <f t="array" aca="1" ref="BD28" ca="1">INDEX($L$26:$L$33,(RANK(AT4,$AT$2:$AT$9)))</f>
        <v>2056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VLOOKUP(B29,audio_list_stym!$A$3:$BP$18,54,FALSE)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VLOOKUP(B29,audio_list_stym!$A$3:$AJ$18,22,FALSE)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2157</v>
      </c>
      <c r="AD29" t="str">
        <f t="shared" ca="1" si="10"/>
        <v>pics\\Injir_5.jpg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pics\\Injir_5.jpg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8"/>
        <v>pics\\Injir_5.jpg</v>
      </c>
      <c r="AT29">
        <f t="shared" ca="1" si="7"/>
        <v>0.49553225823676894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_Жирный_ли_РЕДИС?</v>
      </c>
      <c r="BD29" cm="1">
        <f t="array" aca="1" ref="BD29" ca="1">INDEX($L$26:$L$33,(RANK(AT5,$AT$2:$AT$9)))</f>
        <v>2051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VLOOKUP(B30,audio_list_stym!$A$3:$BP$18,54,FALSE)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VLOOKUP(B30,audio_list_stym!$A$3:$AJ$18,22,FALSE)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2012</v>
      </c>
      <c r="AD30" t="str">
        <f t="shared" ca="1" si="10"/>
        <v>pics\\Finik_4.jpg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pics\\Finik_4.jpg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8"/>
        <v>pics\\Finik_4.jpg</v>
      </c>
      <c r="AT30">
        <f t="shared" ca="1" si="7"/>
        <v>0.91702465009958467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_Соленый_ли_РЕДИС?</v>
      </c>
      <c r="BD30" cm="1">
        <f t="array" aca="1" ref="BD30" ca="1">INDEX($L$26:$L$33,(RANK(AT6,$AT$2:$AT$9)))</f>
        <v>2052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VLOOKUP(B31,audio_list_stym!$A$3:$BP$18,54,FALSE)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VLOOKUP(B31,audio_list_stym!$A$3:$AJ$18,22,FALSE)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2026</v>
      </c>
      <c r="AD31" t="str">
        <f t="shared" ca="1" si="10"/>
        <v>pics\\Kokos_2.jpg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pics\\Kokos_2.jpg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8"/>
        <v>pics\\Kokos_2.jpg</v>
      </c>
      <c r="AT31">
        <f t="shared" ca="1" si="7"/>
        <v>0.56647372152897457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_Пышный_ли_РЕДИС?</v>
      </c>
      <c r="BD31" cm="1">
        <f t="array" aca="1" ref="BD31" ca="1">INDEX($L$26:$L$33,(RANK(AT7,$AT$2:$AT$9)))</f>
        <v>2055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VLOOKUP(B32,audio_list_stym!$A$3:$BP$18,54,FALSE)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VLOOKUP(B32,audio_list_stym!$A$3:$AJ$18,22,FALSE)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2029</v>
      </c>
      <c r="AD32" t="str">
        <f t="shared" ca="1" si="10"/>
        <v>pics\\Kokos_5.jpg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pics\\Kokos_5.jpg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8"/>
        <v>pics\\Kokos_5.jpg</v>
      </c>
      <c r="AT32">
        <f t="shared" ca="1" si="7"/>
        <v>0.64752391753842509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_Крепкий_ли_РЕДИС?</v>
      </c>
      <c r="BD32" cm="1">
        <f t="array" aca="1" ref="BD32" ca="1">INDEX($L$26:$L$33,(RANK(AT8,$AT$2:$AT$9)))</f>
        <v>2054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VLOOKUP(B33,audio_list_stym!$A$3:$BP$18,54,FALSE)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VLOOKUP(B33,audio_list_stym!$A$3:$AJ$18,22,FALSE)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2011</v>
      </c>
      <c r="AD33" t="str">
        <f t="shared" ca="1" si="10"/>
        <v>pics\\Finik_3.jpg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pics\\Finik_3.jpg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8"/>
        <v>pics\\Finik_3.jpg</v>
      </c>
      <c r="AT33">
        <f t="shared" ca="1" si="7"/>
        <v>0.45831423836508878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_Круглый_ли_РЕДИС?</v>
      </c>
      <c r="BD33" cm="1">
        <f t="array" aca="1" ref="BD33" ca="1">INDEX($L$26:$L$33,(RANK(AT9,$AT$2:$AT$9)))</f>
        <v>2053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VLOOKUP(B34,audio_list_stym!$A$3:$BP$18,54,FALSE)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VLOOKUP(B34,audio_list_stym!$A$3:$AJ$18,22,FALSE)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2204</v>
      </c>
      <c r="AD34" t="str">
        <f t="shared" ca="1" si="10"/>
        <v>pics\\dis52.jpg</v>
      </c>
      <c r="AE34" s="22" t="str">
        <f t="array" aca="1" ref="AE34" ca="1">IF(G34="экспл",INDEX(total_visual_stym!$C$146:$C$209,(RANK(total_visual_stym!E178,total_visual_stym!$E$146:$E$209))),0)</f>
        <v>pics\\dis52.jpg</v>
      </c>
      <c r="AF34" s="22" t="str">
        <f t="shared" si="2"/>
        <v/>
      </c>
      <c r="AG34" t="str">
        <f t="shared" si="3"/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19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0.75434519664320909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На_экране_ПЕРЕЦ._Сырой_ли_он?</v>
      </c>
      <c r="BC34">
        <f>A34</f>
        <v>1205</v>
      </c>
      <c r="BD34" cm="1">
        <f t="array" aca="1" ref="BD34" ca="1">INDEX($L$34:$L$41,(RANK(AT2,$AT$2:$AT$9)))</f>
        <v>2041</v>
      </c>
      <c r="BE34" cm="1">
        <f t="array" aca="1" ref="BE34" ca="1">INDEX(BD2:BD17,(RANK(AT5,$AT$2:$AT$17)))</f>
        <v>2059</v>
      </c>
      <c r="BF34" cm="1">
        <f t="array" aca="1" ref="BF34" ca="1">INDEX(BD18:BD33,(RANK(AT5,$AT$2:$AT$7)))</f>
        <v>2032</v>
      </c>
      <c r="BG34" cm="1">
        <f t="array" aca="1" ref="BG34" ca="1">INDEX(BD42:BD65,(RANK(AT5,$AT$2:$AT$17)))</f>
        <v>2003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VLOOKUP(B35,audio_list_stym!$A$3:$BP$18,54,FALSE)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VLOOKUP(B35,audio_list_stym!$A$3:$AJ$18,22,FALSE)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2182</v>
      </c>
      <c r="AD35" t="str">
        <f t="shared" ca="1" si="10"/>
        <v>pics\\dis30.jpg</v>
      </c>
      <c r="AE35" s="22" t="str">
        <f t="array" aca="1" ref="AE35" ca="1">IF(G35="экспл",INDEX(total_visual_stym!$C$146:$C$209,(RANK(total_visual_stym!E179,total_visual_stym!$E$146:$E$209))),0)</f>
        <v>pics\\dis30.jpg</v>
      </c>
      <c r="AF35" s="22" t="str">
        <f t="shared" si="2"/>
        <v/>
      </c>
      <c r="AG35" t="str">
        <f t="shared" si="3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19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0.94547416557746311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Посмотрите,_вот_ПЕРЕЦ._Черный_ли_он?</v>
      </c>
      <c r="BD35" cm="1">
        <f t="array" aca="1" ref="BD35" ca="1">INDEX($L$34:$L$41,(RANK(AT3,$AT$2:$AT$9)))</f>
        <v>2042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VLOOKUP(B36,audio_list_stym!$A$3:$BP$18,54,FALSE)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VLOOKUP(B36,audio_list_stym!$A$3:$AJ$18,22,FALSE)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2174</v>
      </c>
      <c r="AD36" t="str">
        <f t="shared" ca="1" si="10"/>
        <v>pics\\dis7.jpg</v>
      </c>
      <c r="AE36" s="22" t="str">
        <f t="array" aca="1" ref="AE36" ca="1">IF(G36="экспл",INDEX(total_visual_stym!$C$146:$C$209,(RANK(total_visual_stym!E180,total_visual_stym!$E$146:$E$209))),0)</f>
        <v>pics\\dis7.jpg</v>
      </c>
      <c r="AF36" s="22" t="str">
        <f t="shared" si="2"/>
        <v/>
      </c>
      <c r="AG36" t="str">
        <f t="shared" si="3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19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0.27771098865116584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Вот_ПЕРЕЦ._Он_гнилой?</v>
      </c>
      <c r="BD36" cm="1">
        <f t="array" aca="1" ref="BD36" ca="1">INDEX($L$34:$L$41,(RANK(AT4,$AT$2:$AT$9)))</f>
        <v>2048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VLOOKUP(B37,audio_list_stym!$A$3:$BP$18,54,FALSE)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VLOOKUP(B37,audio_list_stym!$A$3:$AJ$18,22,FALSE)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2211</v>
      </c>
      <c r="AD37" t="str">
        <f t="shared" ca="1" si="10"/>
        <v>pics\\dis60.jpg</v>
      </c>
      <c r="AE37" s="22" t="str">
        <f t="array" aca="1" ref="AE37" ca="1">IF(G37="экспл",INDEX(total_visual_stym!$C$146:$C$209,(RANK(total_visual_stym!E181,total_visual_stym!$E$146:$E$209))),0)</f>
        <v>pics\\dis60.jpg</v>
      </c>
      <c r="AF37" s="22" t="str">
        <f t="shared" si="2"/>
        <v/>
      </c>
      <c r="AG37" t="str">
        <f t="shared" si="3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19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0.2250888966796416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Это_ПЕРЕЦ._Он_бугристый?</v>
      </c>
      <c r="BD37" cm="1">
        <f t="array" aca="1" ref="BD37" ca="1">INDEX($L$34:$L$41,(RANK(AT5,$AT$2:$AT$9)))</f>
        <v>2043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VLOOKUP(B38,audio_list_stym!$A$3:$BP$18,54,FALSE)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VLOOKUP(B38,audio_list_stym!$A$3:$AJ$18,22,FALSE)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2188</v>
      </c>
      <c r="AD38" t="str">
        <f t="shared" ca="1" si="10"/>
        <v>pics\\dis3.jpg</v>
      </c>
      <c r="AE38" s="22" t="str">
        <f t="array" aca="1" ref="AE38" ca="1">IF(G38="экспл",INDEX(total_visual_stym!$C$146:$C$209,(RANK(total_visual_stym!E182,total_visual_stym!$E$146:$E$209))),0)</f>
        <v>pics\\dis3.jpg</v>
      </c>
      <c r="AF38" s="22" t="str">
        <f t="shared" si="2"/>
        <v/>
      </c>
      <c r="AG38" t="str">
        <f t="shared" si="3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19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0.48163664477633594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На_картинке_ПЕРЕЦ._Он_слоеный?</v>
      </c>
      <c r="BD38" cm="1">
        <f t="array" aca="1" ref="BD38" ca="1">INDEX($L$34:$L$41,(RANK(AT6,$AT$2:$AT$9)))</f>
        <v>2044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VLOOKUP(B39,audio_list_stym!$A$3:$BP$18,54,FALSE)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VLOOKUP(B39,audio_list_stym!$A$3:$AJ$18,22,FALSE)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2202</v>
      </c>
      <c r="AD39" t="str">
        <f t="shared" ca="1" si="10"/>
        <v>pics\\dis47.jpg</v>
      </c>
      <c r="AE39" s="22" t="str">
        <f t="array" aca="1" ref="AE39" ca="1">IF(G39="экспл",INDEX(total_visual_stym!$C$146:$C$209,(RANK(total_visual_stym!E183,total_visual_stym!$E$146:$E$209))),0)</f>
        <v>pics\\dis47.jpg</v>
      </c>
      <c r="AF39" s="22" t="str">
        <f>IF(ISTEXT(AR39),AR39,IF(ISTEXT(AS39),AS39,""))</f>
        <v/>
      </c>
      <c r="AG39" t="str">
        <f t="shared" si="3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19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0.81844592502737745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На_мониторе_ПЕРЕЦ._Хрустящий_ли_он?</v>
      </c>
      <c r="BD39" cm="1">
        <f t="array" aca="1" ref="BD39" ca="1">INDEX($L$34:$L$41,(RANK(AT7,$AT$2:$AT$9)))</f>
        <v>2047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VLOOKUP(B40,audio_list_stym!$A$3:$BP$18,54,FALSE)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VLOOKUP(B40,audio_list_stym!$A$3:$AJ$18,22,FALSE)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2196</v>
      </c>
      <c r="AD40" t="str">
        <f t="shared" ca="1" si="10"/>
        <v>pics\\dis40.jpg</v>
      </c>
      <c r="AE40" s="22" t="str">
        <f t="array" aca="1" ref="AE40" ca="1">IF(G40="экспл",INDEX(total_visual_stym!$C$146:$C$209,(RANK(total_visual_stym!E184,total_visual_stym!$E$146:$E$209))),0)</f>
        <v>pics\\dis40.jpg</v>
      </c>
      <c r="AF40" s="22" t="str">
        <f>IF(ISTEXT(AR40),AR40,IF(ISTEXT(AS40),AS40,""))</f>
        <v/>
      </c>
      <c r="AG40" t="str">
        <f t="shared" si="3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19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0.38245050404972303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Перед_Вами_ПЕРЕЦ._Блестит_ли_он?</v>
      </c>
      <c r="BD40" cm="1">
        <f t="array" aca="1" ref="BD40" ca="1">INDEX($L$34:$L$41,(RANK(AT8,$AT$2:$AT$9)))</f>
        <v>2046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VLOOKUP(B41,audio_list_stym!$A$3:$BP$18,54,FALSE)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VLOOKUP(B41,audio_list_stym!$A$3:$AJ$18,22,FALSE)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2216</v>
      </c>
      <c r="AD41" t="str">
        <f t="shared" ca="1" si="10"/>
        <v>pics\\dis59.jpg</v>
      </c>
      <c r="AE41" s="22" t="str">
        <f t="array" aca="1" ref="AE41" ca="1">IF(G41="экспл",INDEX(total_visual_stym!$C$146:$C$209,(RANK(total_visual_stym!E185,total_visual_stym!$E$146:$E$209))),0)</f>
        <v>pics\\dis59.jpg</v>
      </c>
      <c r="AF41" s="22" t="str">
        <f t="shared" ref="AF41:AF55" si="20">IF(ISTEXT(AR41),AR41,IF(ISTEXT(AS41),AS41,""))</f>
        <v/>
      </c>
      <c r="AG41" t="str">
        <f t="shared" si="3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19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0.9011319858946446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Вы_видите_ПЕРЕЦ._Он_цитрусовый?</v>
      </c>
      <c r="BD41" cm="1">
        <f t="array" aca="1" ref="BD41" ca="1">INDEX($L$34:$L$41,(RANK(AT9,$AT$2:$AT$9)))</f>
        <v>2045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VLOOKUP(B42,audio_list_stym!$A$3:$BP$18,54,FALSE)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VLOOKUP(B42,audio_list_stym!$A$3:$AJ$18,22,FALSE)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2163</v>
      </c>
      <c r="AD42" t="str">
        <f t="shared" ca="1" si="10"/>
        <v>pics\\Tikva_3.jpg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0"/>
        <v>pics\\Tikva_3.jpg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2">IF(AH42="sound\\Tropic",AQ18,"")</f>
        <v>pics\\Tikva_3.jpg</v>
      </c>
      <c r="AT42">
        <f t="shared" ca="1" si="7"/>
        <v>0.39992144049934886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_Чистый_ли_XXXXX?</v>
      </c>
      <c r="BC42">
        <f>A42</f>
        <v>1206</v>
      </c>
      <c r="BD42" cm="1">
        <f t="array" aca="1" ref="BD42" ca="1">INDEX($L$42:$L$49,(RANK(AT2,$AT$2:$AT$9)))</f>
        <v>2001</v>
      </c>
      <c r="BE42" cm="1">
        <f t="array" aca="1" ref="BE42" ca="1">INDEX(BD2:BD17,(RANK(AT6,$AT$2:$AT17)))</f>
        <v>2063</v>
      </c>
      <c r="BF42" cm="1">
        <f t="array" aca="1" ref="BF42" ca="1">INDEX(BD26:BD41,(RANK(AT6,$AT$2:$AT$17)))</f>
        <v>2055</v>
      </c>
      <c r="BG42" cm="1">
        <f t="array" aca="1" ref="BG42" ca="1">INDEX(BD50:BD65,(RANK(AT6,$AT$2:$AT$17)))</f>
        <v>2015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VLOOKUP(B43,audio_list_stym!$A$3:$BP$18,54,FALSE)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VLOOKUP(B43,audio_list_stym!$A$3:$AJ$18,22,FALSE)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2161</v>
      </c>
      <c r="AD43" t="str">
        <f t="shared" ca="1" si="10"/>
        <v>pics\\Tikva_1.jpg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0"/>
        <v>pics\\Tikva_1.jpg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1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2"/>
        <v>pics\\Tikva_1.jpg</v>
      </c>
      <c r="AT43">
        <f t="shared" ca="1" si="7"/>
        <v>0.78988961052408635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_Свежий_ли_XXXXX?</v>
      </c>
      <c r="BD43" cm="1">
        <f t="array" aca="1" ref="BD43" ca="1">INDEX($L$42:$L$49,(RANK(AT3,$AT$2:$AT$9)))</f>
        <v>2002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VLOOKUP(B44,audio_list_stym!$A$3:$BP$18,54,FALSE)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VLOOKUP(B44,audio_list_stym!$A$3:$AJ$18,22,FALSE)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2168</v>
      </c>
      <c r="AD44" t="str">
        <f t="shared" ca="1" si="10"/>
        <v>pics\\Tikva_8.jpg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0"/>
        <v>pics\\Tikva_8.jpg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1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2"/>
        <v>pics\\Tikva_8.jpg</v>
      </c>
      <c r="AT44">
        <f t="shared" ca="1" si="7"/>
        <v>4.5406045373975079E-2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_Жаренный_ли_XXXXX?</v>
      </c>
      <c r="BD44" cm="1">
        <f t="array" aca="1" ref="BD44" ca="1">INDEX($L$42:$L$49,(RANK(AT4,$AT$2:$AT$9)))</f>
        <v>2008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VLOOKUP(B45,audio_list_stym!$A$3:$BP$18,54,FALSE)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VLOOKUP(B45,audio_list_stym!$A$3:$AJ$18,22,FALSE)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2048</v>
      </c>
      <c r="AD45" t="str">
        <f t="shared" ca="1" si="10"/>
        <v>pics\\Peper_8.jpg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0"/>
        <v>pics\\Peper_8.jpg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1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2"/>
        <v>pics\\Peper_8.jpg</v>
      </c>
      <c r="AT45">
        <f t="shared" ca="1" si="7"/>
        <v>0.48496028178445005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_Сладкий_ли_XXXXX?</v>
      </c>
      <c r="BD45" cm="1">
        <f t="array" aca="1" ref="BD45" ca="1">INDEX($L$42:$L$49,(RANK(AT5,$AT$2:$AT$9)))</f>
        <v>2003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VLOOKUP(B46,audio_list_stym!$A$3:$BP$18,54,FALSE)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VLOOKUP(B46,audio_list_stym!$A$3:$AJ$18,22,FALSE)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2041</v>
      </c>
      <c r="AD46" t="str">
        <f t="shared" ca="1" si="10"/>
        <v>pics\\Peper_1.jpg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0"/>
        <v>pics\\Peper_1.jpg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1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2"/>
        <v>pics\\Peper_1.jpg</v>
      </c>
      <c r="AT46">
        <f t="shared" ca="1" si="7"/>
        <v>0.13761353626613282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_Влажный_ли_XXXXX?</v>
      </c>
      <c r="BD46" cm="1">
        <f t="array" aca="1" ref="BD46" ca="1">INDEX($L$42:$L$49,(RANK(AT6,$AT$2:$AT$9)))</f>
        <v>2004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VLOOKUP(B47,audio_list_stym!$A$3:$BP$18,54,FALSE)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VLOOKUP(B47,audio_list_stym!$A$3:$AJ$18,22,FALSE)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2162</v>
      </c>
      <c r="AD47" t="str">
        <f t="shared" ca="1" si="10"/>
        <v>pics\\Tikva_2.jpg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0"/>
        <v>pics\\Tikva_2.jpg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1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2"/>
        <v>pics\\Tikva_2.jpg</v>
      </c>
      <c r="AT47">
        <f t="shared" ca="1" si="7"/>
        <v>8.2966785156741052E-2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_Съедобный_ли_XXXXX?</v>
      </c>
      <c r="BD47" cm="1">
        <f t="array" aca="1" ref="BD47" ca="1">INDEX($L$42:$L$49,(RANK(AT7,$AT$2:$AT$9)))</f>
        <v>2007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VLOOKUP(B48,audio_list_stym!$A$3:$BP$18,54,FALSE)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VLOOKUP(B48,audio_list_stym!$A$3:$AJ$18,22,FALSE)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2057</v>
      </c>
      <c r="AD48" t="str">
        <f t="shared" ca="1" si="10"/>
        <v>pics\\Tomat_1.jpg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0"/>
        <v>pics\\Tomat_1.jpg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1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2"/>
        <v>pics\\Tomat_1.jpg</v>
      </c>
      <c r="AT48">
        <f t="shared" ca="1" si="7"/>
        <v>0.70239742953871054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_Сиреневый_ли_XXXXX?</v>
      </c>
      <c r="BD48" cm="1">
        <f t="array" aca="1" ref="BD48" ca="1">INDEX($L$42:$L$49,(RANK(AT8,$AT$2:$AT$9)))</f>
        <v>2006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VLOOKUP(B49,audio_list_stym!$A$3:$BP$18,54,FALSE)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VLOOKUP(B49,audio_list_stym!$A$3:$AJ$18,22,FALSE)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2046</v>
      </c>
      <c r="AD49" t="str">
        <f t="shared" ca="1" si="10"/>
        <v>pics\\Peper_6.jpg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0"/>
        <v>pics\\Peper_6.jpg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1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2"/>
        <v>pics\\Peper_6.jpg</v>
      </c>
      <c r="AT49">
        <f t="shared" ca="1" si="7"/>
        <v>0.73680200841683197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_Репчатый_ли_XXXXX?</v>
      </c>
      <c r="BD49" cm="1">
        <f t="array" aca="1" ref="BD49" ca="1">INDEX($L$42:$L$49,(RANK(AT9,$AT$2:$AT$9)))</f>
        <v>2005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VLOOKUP(B50,audio_list_stym!$A$3:$BP$18,54,FALSE)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VLOOKUP(B50,audio_list_stym!$A$3:$AJ$18,22,FALSE)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2229</v>
      </c>
      <c r="AD50" t="str">
        <f t="shared" ca="1" si="10"/>
        <v>pics\\dis10.jpg</v>
      </c>
      <c r="AE50" s="22" t="str">
        <f t="array" aca="1" ref="AE50" ca="1">IF(G50="экспл",INDEX(total_visual_stym!$C$146:$C$209,(RANK(total_visual_stym!E194,total_visual_stym!$E$146:$E$209))),0)</f>
        <v>pics\\dis10.jpg</v>
      </c>
      <c r="AF50" s="22" t="str">
        <f t="shared" si="20"/>
        <v/>
      </c>
      <c r="AG50" t="str">
        <f t="shared" si="3"/>
        <v>pics\\Finik_1.jpg</v>
      </c>
      <c r="AH50">
        <f t="shared" si="4"/>
        <v>0</v>
      </c>
      <c r="AT50">
        <f t="shared" ca="1" si="7"/>
        <v>0.26822261919717238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На_экране_XXXXX._Коричневый_ли_он?</v>
      </c>
      <c r="BC50">
        <f>A50</f>
        <v>1207</v>
      </c>
      <c r="BD50" cm="1">
        <f t="array" aca="1" ref="BD50" ca="1">INDEX($L$50:$L$57,(RANK(AT2,$AT$2:$AT$9)))</f>
        <v>2009</v>
      </c>
      <c r="BE50" cm="1">
        <f t="array" aca="1" ref="BE50" ca="1">INDEX(BD2:BD17,(RANK(AT7,$AT$2:$AT$17)))</f>
        <v>2036</v>
      </c>
      <c r="BF50" cm="1">
        <f t="array" aca="1" ref="BF50" ca="1">INDEX(BD18:BD49,(RANK(AT7,$AT$2:$AT$17)))</f>
        <v>2052</v>
      </c>
      <c r="BG50" cm="1">
        <f t="array" aca="1" ref="BG50" ca="1">INDEX(BD58:BD65,(RANK(AT7,$AT$2:$AT$9)))</f>
        <v>2022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VLOOKUP(B51,audio_list_stym!$A$3:$BP$18,54,FALSE)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VLOOKUP(B51,audio_list_stym!$A$3:$AJ$18,22,FALSE)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2191</v>
      </c>
      <c r="AD51" t="str">
        <f t="shared" ca="1" si="10"/>
        <v>pics\\dis26.jpg</v>
      </c>
      <c r="AE51" s="22" t="str">
        <f t="array" aca="1" ref="AE51" ca="1">IF(G51="экспл",INDEX(total_visual_stym!$C$146:$C$209,(RANK(total_visual_stym!E195,total_visual_stym!$E$146:$E$209))),0)</f>
        <v>pics\\dis26.jpg</v>
      </c>
      <c r="AF51" s="22" t="str">
        <f t="shared" si="20"/>
        <v/>
      </c>
      <c r="AG51" t="str">
        <f t="shared" si="3"/>
        <v>pics\\Finik_2.jpg</v>
      </c>
      <c r="AH51">
        <f t="shared" si="4"/>
        <v>0</v>
      </c>
      <c r="AT51">
        <f t="shared" ca="1" si="7"/>
        <v>0.75514753800146761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Посмотрите,_вот_XXXXX._Сахаристый_ли_он?</v>
      </c>
      <c r="BD51" cm="1">
        <f t="array" aca="1" ref="BD51" ca="1">INDEX($L$50:$L$57,(RANK(AT3,$AT$2:$AT$9)))</f>
        <v>2010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VLOOKUP(B52,audio_list_stym!$A$3:$BP$18,54,FALSE)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VLOOKUP(B52,audio_list_stym!$A$3:$AJ$18,22,FALSE)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2192</v>
      </c>
      <c r="AD52" t="str">
        <f t="shared" ca="1" si="10"/>
        <v>pics\\dis32.jpg</v>
      </c>
      <c r="AE52" s="22" t="str">
        <f t="array" aca="1" ref="AE52" ca="1">IF(G52="экспл",INDEX(total_visual_stym!$C$146:$C$209,(RANK(total_visual_stym!E196,total_visual_stym!$E$146:$E$209))),0)</f>
        <v>pics\\dis32.jpg</v>
      </c>
      <c r="AF52" s="22" t="str">
        <f t="shared" si="20"/>
        <v/>
      </c>
      <c r="AG52" t="str">
        <f t="shared" si="3"/>
        <v>pics\\Finik_3.jpg</v>
      </c>
      <c r="AH52">
        <f t="shared" si="4"/>
        <v>0</v>
      </c>
      <c r="AT52">
        <f t="shared" ca="1" si="7"/>
        <v>0.49150276663352066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sound\\Redkiy_plod.wav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Вот_XXXXX._Он_скользкий?</v>
      </c>
      <c r="BD52" cm="1">
        <f t="array" aca="1" ref="BD52" ca="1">INDEX($L$50:$L$57,(RANK(AT4,$AT$2:$AT$9)))</f>
        <v>2016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VLOOKUP(B53,audio_list_stym!$A$3:$BP$18,54,FALSE)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VLOOKUP(B53,audio_list_stym!$A$3:$AJ$18,22,FALSE)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2214</v>
      </c>
      <c r="AD53" t="str">
        <f t="shared" ca="1" si="10"/>
        <v>pics\\dis63.jpg</v>
      </c>
      <c r="AE53" s="22" t="str">
        <f t="array" aca="1" ref="AE53" ca="1">IF(G53="экспл",INDEX(total_visual_stym!$C$146:$C$209,(RANK(total_visual_stym!E197,total_visual_stym!$E$146:$E$209))),0)</f>
        <v>pics\\dis63.jpg</v>
      </c>
      <c r="AF53" s="22" t="str">
        <f t="shared" si="20"/>
        <v/>
      </c>
      <c r="AG53" t="str">
        <f t="shared" si="3"/>
        <v>pics\\Finik_4.jpg</v>
      </c>
      <c r="AH53">
        <f t="shared" si="4"/>
        <v>0</v>
      </c>
      <c r="AT53">
        <f t="shared" ca="1" si="7"/>
        <v>0.79057099112753382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Это_XXXXX._Ломкий_ли_он?</v>
      </c>
      <c r="BD53" cm="1">
        <f t="array" aca="1" ref="BD53" ca="1">INDEX($L$50:$L$57,(RANK(AT5,$AT$2:$AT$9)))</f>
        <v>2011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VLOOKUP(B54,audio_list_stym!$A$3:$BP$18,54,FALSE)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VLOOKUP(B54,audio_list_stym!$A$3:$AJ$18,22,FALSE)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2206</v>
      </c>
      <c r="AD54" t="str">
        <f t="shared" ca="1" si="10"/>
        <v>pics\\dis50.jpg</v>
      </c>
      <c r="AE54" s="22" t="str">
        <f t="array" aca="1" ref="AE54" ca="1">IF(G54="экспл",INDEX(total_visual_stym!$C$146:$C$209,(RANK(total_visual_stym!E198,total_visual_stym!$E$146:$E$209))),0)</f>
        <v>pics\\dis50.jpg</v>
      </c>
      <c r="AF54" s="22" t="str">
        <f t="shared" si="20"/>
        <v/>
      </c>
      <c r="AG54" t="str">
        <f t="shared" si="3"/>
        <v>pics\\Finik_5.jpg</v>
      </c>
      <c r="AH54">
        <f t="shared" si="4"/>
        <v>0</v>
      </c>
      <c r="AI54" s="11"/>
      <c r="AT54">
        <f t="shared" ca="1" si="7"/>
        <v>0.9252436932504744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На_картинке_XXXXX._Мохнатый_ли_он?</v>
      </c>
      <c r="BD54" cm="1">
        <f t="array" aca="1" ref="BD54" ca="1">INDEX($L$50:$L$57,(RANK(AT6,$AT$2:$AT$9)))</f>
        <v>2012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VLOOKUP(B55,audio_list_stym!$A$3:$BP$18,54,FALSE)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VLOOKUP(B55,audio_list_stym!$A$3:$AJ$18,22,FALSE)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2193</v>
      </c>
      <c r="AD55" t="str">
        <f t="shared" ca="1" si="10"/>
        <v>pics\\dis2.jpg</v>
      </c>
      <c r="AE55" s="22" t="str">
        <f t="array" aca="1" ref="AE55" ca="1">IF(G55="экспл",INDEX(total_visual_stym!$C$146:$C$209,(RANK(total_visual_stym!E199,total_visual_stym!$E$146:$E$209))),0)</f>
        <v>pics\\dis2.jpg</v>
      </c>
      <c r="AF55" s="22" t="str">
        <f t="shared" si="20"/>
        <v/>
      </c>
      <c r="AG55" t="str">
        <f t="shared" si="3"/>
        <v>pics\\Finik_6.jpg</v>
      </c>
      <c r="AH55">
        <f t="shared" si="4"/>
        <v>0</v>
      </c>
      <c r="AT55">
        <f t="shared" ca="1" si="7"/>
        <v>0.51204413667906923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На_мониторе_XXXXX._Он_сморщенный?</v>
      </c>
      <c r="BD55" cm="1">
        <f t="array" aca="1" ref="BD55" ca="1">INDEX($L$50:$L$57,(RANK(AT7,$AT$2:$AT$9)))</f>
        <v>2015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VLOOKUP(B56,audio_list_stym!$A$3:$BP$18,54,FALSE)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VLOOKUP(B56,audio_list_stym!$A$3:$AJ$18,22,FALSE)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2200</v>
      </c>
      <c r="AD56" t="str">
        <f t="shared" ca="1" si="10"/>
        <v>pics\\dis57.jpg</v>
      </c>
      <c r="AE56" s="22" t="str">
        <f t="array" aca="1" ref="AE56" ca="1">IF(G56="экспл",INDEX(total_visual_stym!$C$146:$C$209,(RANK(total_visual_stym!E200,total_visual_stym!$E$146:$E$209))),0)</f>
        <v>pics\\dis57.jpg</v>
      </c>
      <c r="AF56" s="22" t="str">
        <f>IF(ISTEXT(AR56),AR56,IF(ISTEXT(AS56),AS56,""))</f>
        <v/>
      </c>
      <c r="AG56" t="str">
        <f t="shared" si="3"/>
        <v>pics\\Finik_7.jpg</v>
      </c>
      <c r="AH56">
        <f t="shared" si="4"/>
        <v>0</v>
      </c>
      <c r="AT56">
        <f t="shared" ca="1" si="7"/>
        <v>0.88571411838911351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Перед_Вами_XXXXX._Он_с_косточкой?</v>
      </c>
      <c r="BD56" cm="1">
        <f t="array" aca="1" ref="BD56" ca="1">INDEX($L$50:$L$57,(RANK(AT8,$AT$2:$AT$9)))</f>
        <v>2014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VLOOKUP(B57,audio_list_stym!$A$3:$BP$18,54,FALSE)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VLOOKUP(B57,audio_list_stym!$A$3:$AJ$18,22,FALSE)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2212</v>
      </c>
      <c r="AD57" t="str">
        <f t="shared" ca="1" si="10"/>
        <v>pics\\dis61.jpg</v>
      </c>
      <c r="AE57" s="22" t="str">
        <f t="array" aca="1" ref="AE57" ca="1">IF(G57="экспл",INDEX(total_visual_stym!$C$146:$C$209,(RANK(total_visual_stym!E201,total_visual_stym!$E$146:$E$209))),0)</f>
        <v>pics\\dis61.jpg</v>
      </c>
      <c r="AF57" s="22" t="str">
        <f>IF(ISTEXT(AR57),AR57,IF(ISTEXT(AS57),AS57,""))</f>
        <v/>
      </c>
      <c r="AG57" t="str">
        <f t="shared" si="3"/>
        <v>pics\\Finik_8.jpg</v>
      </c>
      <c r="AH57">
        <f t="shared" si="4"/>
        <v>0</v>
      </c>
      <c r="AI57" s="11"/>
      <c r="AT57">
        <f t="shared" ca="1" si="7"/>
        <v>0.33980192761578476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Вы_видите_XXXXX._Он_треугольный?</v>
      </c>
      <c r="BD57" cm="1">
        <f t="array" aca="1" ref="BD57" ca="1">INDEX($L$50:$L$57,(RANK(AT9,$AT$2:$AT$9)))</f>
        <v>2013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VLOOKUP(B58,audio_list_stym!$A$3:$BP$18,54,FALSE)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VLOOKUP(B58,audio_list_stym!$A$3:$AJ$18,22,FALSE)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2013</v>
      </c>
      <c r="AD58" t="str">
        <f t="shared" ca="1" si="10"/>
        <v>pics\\Finik_5.jpg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3">IF(ISTEXT(AR58),AR58,IF(ISTEXT(AS58),AS58,""))</f>
        <v>pics\\Finik_5.jpg</v>
      </c>
      <c r="AH58" t="str">
        <f t="shared" si="4"/>
        <v>sound\\Ogorod</v>
      </c>
      <c r="AI58" s="11"/>
      <c r="AR58" t="str">
        <f t="shared" ref="AR58:AR65" ca="1" si="24">IF(AH58="sound\\Ogorod",AP10,"")</f>
        <v>pics\\Finik_5.jpg</v>
      </c>
      <c r="AT58">
        <f t="shared" ca="1" si="7"/>
        <v>0.55808494020002408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_Рыхлый_ли_ГОРОХ?</v>
      </c>
      <c r="BC58">
        <f>A58</f>
        <v>1208</v>
      </c>
      <c r="BD58" cm="1">
        <f t="array" aca="1" ref="BD58" ca="1">INDEX($L$58:$L$65,(RANK(AT2,$AT$2:$AT$9)))</f>
        <v>2017</v>
      </c>
      <c r="BE58" cm="1">
        <f t="array" aca="1" ref="BE58" ca="1">INDEX(BD2:BD17,(RANK(AT8,$AT$2:$AT$17)))</f>
        <v>2034</v>
      </c>
      <c r="BF58" cm="1">
        <f t="array" aca="1" ref="BF58" ca="1">INDEX(BD18:BD33,(RANK(AT8,$AT$2:$AT$17)))</f>
        <v>2050</v>
      </c>
      <c r="BG58" cm="1">
        <f t="array" aca="1" ref="BG58" ca="1">INDEX(BD42:BD57,(RANK(AT8,$AT$2:$AT$9)))</f>
        <v>2007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VLOOKUP(B59,audio_list_stym!$A$3:$BP$18,54,FALSE)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VLOOKUP(B59,audio_list_stym!$A$3:$AJ$18,22,FALSE)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2030</v>
      </c>
      <c r="AD59" t="str">
        <f t="shared" ca="1" si="10"/>
        <v>pics\\Kokos_6.jpg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3"/>
        <v>pics\\Kokos_6.jpg</v>
      </c>
      <c r="AH59" t="str">
        <f t="shared" si="4"/>
        <v>sound\\Ogorod</v>
      </c>
      <c r="AR59" t="str">
        <f t="shared" ca="1" si="24"/>
        <v>pics\\Kokos_6.jpg</v>
      </c>
      <c r="AT59">
        <f t="shared" ca="1" si="7"/>
        <v>0.29901910669837695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_В_стручке_ли_ГОРОХ?</v>
      </c>
      <c r="BD59" cm="1">
        <f t="array" aca="1" ref="BD59" ca="1">INDEX($L$58:$L$65,(RANK(AT3,$AT$2:$AT$9)))</f>
        <v>2018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VLOOKUP(B60,audio_list_stym!$A$3:$BP$18,54,FALSE)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VLOOKUP(B60,audio_list_stym!$A$3:$AJ$18,22,FALSE)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2159</v>
      </c>
      <c r="AD60" t="str">
        <f t="shared" ca="1" si="10"/>
        <v>pics\\Injir_7.jpg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3"/>
        <v>pics\\Injir_7.jpg</v>
      </c>
      <c r="AH60" t="str">
        <f t="shared" si="4"/>
        <v>sound\\Ogorod</v>
      </c>
      <c r="AR60" t="str">
        <f t="shared" ca="1" si="24"/>
        <v>pics\\Injir_7.jpg</v>
      </c>
      <c r="AT60">
        <f t="shared" ca="1" si="7"/>
        <v>0.34748520862823606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_Ядовитый_ли_ГОРОХ?</v>
      </c>
      <c r="BD60" cm="1">
        <f t="array" aca="1" ref="BD60" ca="1">INDEX($L$58:$L$65,(RANK(AT4,$AT$2:$AT$9)))</f>
        <v>2024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VLOOKUP(B61,audio_list_stym!$A$3:$BP$18,54,FALSE)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VLOOKUP(B61,audio_list_stym!$A$3:$AJ$18,22,FALSE)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2156</v>
      </c>
      <c r="AD61" t="str">
        <f t="shared" ca="1" si="10"/>
        <v>pics\\Injir_4.jpg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3"/>
        <v>pics\\Injir_4.jpg</v>
      </c>
      <c r="AH61" t="str">
        <f t="shared" si="4"/>
        <v>sound\\Ogorod</v>
      </c>
      <c r="AR61" t="str">
        <f t="shared" ca="1" si="24"/>
        <v>pics\\Injir_4.jpg</v>
      </c>
      <c r="AT61">
        <f t="shared" ca="1" si="7"/>
        <v>0.31304414137835401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_Полосатый_ли_ГОРОХ?</v>
      </c>
      <c r="BD61" cm="1">
        <f t="array" aca="1" ref="BD61" ca="1">INDEX($L$58:$L$65,(RANK(AT5,$AT$2:$AT$9)))</f>
        <v>2019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VLOOKUP(B62,audio_list_stym!$A$3:$BP$18,54,FALSE)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VLOOKUP(B62,audio_list_stym!$A$3:$AJ$18,22,FALSE)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2032</v>
      </c>
      <c r="AD62" t="str">
        <f t="shared" ca="1" si="10"/>
        <v>pics\\Kokos_8.jpg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3"/>
        <v>pics\\Kokos_8.jpg</v>
      </c>
      <c r="AH62" t="str">
        <f t="shared" si="4"/>
        <v>sound\\Ogorod</v>
      </c>
      <c r="AR62" t="str">
        <f t="shared" ca="1" si="24"/>
        <v>pics\\Kokos_8.jpg</v>
      </c>
      <c r="AT62">
        <f t="shared" ca="1" si="7"/>
        <v>0.4428353277353011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_Плоский_ли_ГОРОХ?</v>
      </c>
      <c r="BD62" cm="1">
        <f t="array" aca="1" ref="BD62" ca="1">INDEX($L$58:$L$65,(RANK(AT6,$AT$2:$AT$9)))</f>
        <v>2020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VLOOKUP(B63,audio_list_stym!$A$3:$BP$18,54,FALSE)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VLOOKUP(B63,audio_list_stym!$A$3:$AJ$18,22,FALSE)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2158</v>
      </c>
      <c r="AD63" t="str">
        <f t="shared" ca="1" si="10"/>
        <v>pics\\Injir_6.jpg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3"/>
        <v>pics\\Injir_6.jpg</v>
      </c>
      <c r="AH63" t="str">
        <f t="shared" si="4"/>
        <v>sound\\Ogorod</v>
      </c>
      <c r="AR63" t="str">
        <f t="shared" ca="1" si="24"/>
        <v>pics\\Injir_6.jpg</v>
      </c>
      <c r="AT63">
        <f t="shared" ca="1" si="7"/>
        <v>0.34536845982590025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_Толченый_ли_ГОРОХ?</v>
      </c>
      <c r="BD63" cm="1">
        <f t="array" aca="1" ref="BD63" ca="1">INDEX($L$58:$L$65,(RANK(AT7,$AT$2:$AT$9)))</f>
        <v>2023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VLOOKUP(B64,audio_list_stym!$A$3:$BP$18,54,FALSE)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VLOOKUP(B64,audio_list_stym!$A$3:$AJ$18,22,FALSE)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2010</v>
      </c>
      <c r="AD64" t="str">
        <f t="shared" ca="1" si="10"/>
        <v>pics\\Finik_2.jpg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3"/>
        <v>pics\\Finik_2.jpg</v>
      </c>
      <c r="AH64" t="str">
        <f t="shared" si="4"/>
        <v>sound\\Ogorod</v>
      </c>
      <c r="AI64" s="11"/>
      <c r="AR64" t="str">
        <f t="shared" ca="1" si="24"/>
        <v>pics\\Finik_2.jpg</v>
      </c>
      <c r="AT64">
        <f t="shared" ca="1" si="7"/>
        <v>0.40001396630194852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_Зеленый_ли_ГОРОХ?</v>
      </c>
      <c r="BD64" cm="1">
        <f t="array" aca="1" ref="BD64" ca="1">INDEX($L$58:$L$65,(RANK(AT8,$AT$2:$AT$9)))</f>
        <v>2022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VLOOKUP(B65,audio_list_stym!$A$3:$BP$18,54,FALSE)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VLOOKUP(B65,audio_list_stym!$A$3:$AJ$18,22,FALSE)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2027</v>
      </c>
      <c r="AD65" t="str">
        <f t="shared" ca="1" si="10"/>
        <v>pics\\Kokos_3.jpg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3"/>
        <v>pics\\Kokos_3.jpg</v>
      </c>
      <c r="AH65" t="str">
        <f t="shared" si="4"/>
        <v>sound\\Ogorod</v>
      </c>
      <c r="AR65" t="str">
        <f t="shared" ca="1" si="24"/>
        <v>pics\\Kokos_3.jpg</v>
      </c>
      <c r="AT65">
        <f t="shared" ca="1" si="7"/>
        <v>8.3029656322188283E-2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_Легкий_ли_ГОРОХ?</v>
      </c>
      <c r="BD65" cm="1">
        <f t="array" aca="1" ref="BD65" ca="1">INDEX($L$58:$L$65,(RANK(AT9,$AT$2:$AT$9)))</f>
        <v>2021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VLOOKUP(B66,audio_list_stym!$A$3:$BP$18,54,FALSE)</f>
        <v>15</v>
      </c>
      <c r="F66" t="str">
        <f>VLOOKUP(E66,metki!$A$2:$B$9,2,FALSE)</f>
        <v>экспл_новые_с_названием</v>
      </c>
      <c r="G66" t="str">
        <f t="shared" ref="G66:G129" si="25">LEFT(F66,5)</f>
        <v>экспл</v>
      </c>
      <c r="H66" t="str">
        <f>VLOOKUP(B66,audio_list_stym!$A$3:$AJ$18,22,FALSE)</f>
        <v>Ackee</v>
      </c>
      <c r="I66" t="s">
        <v>688</v>
      </c>
      <c r="J66" t="str">
        <f t="shared" ref="J66:J129" si="26">H66&amp;I66</f>
        <v>Ackee_1</v>
      </c>
      <c r="L66">
        <f>VLOOKUP(J66,total_visual_stym!$A$2:$D$129,2,FALSE)</f>
        <v>2065</v>
      </c>
      <c r="M66" t="str">
        <f>VLOOKUP(J66,total_visual_stym!$A$2:$D$129,3,FALSE)</f>
        <v>pics\\Ackee_1.jpg</v>
      </c>
      <c r="N66">
        <f>VLOOKUP(J66,total_visual_stym!$A$1:$D$129,4,FALSE)</f>
        <v>208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97</v>
      </c>
      <c r="Z66" t="str">
        <f>IF(G66="экспл",VLOOKUP(J66,quest_экспл!$A$1:$N$129,12,FALSE),IF(G66="импл_",0,0))</f>
        <v>sound\\Sushenniy_li_on.wav</v>
      </c>
      <c r="AA66" t="str">
        <f>IF(G66="экспл",VLOOKUP(J66,quest_экспл!$A$1:$N$129,14,FALSE),IF(G66="импл_",0,0))</f>
        <v>нет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2195</v>
      </c>
      <c r="AD66" t="str">
        <f t="shared" ca="1" si="10"/>
        <v>pics\\dis41.jpg</v>
      </c>
      <c r="AE66" s="22" t="str">
        <f t="array" aca="1" ref="AE66" ca="1">IF(G66="экспл",INDEX(total_visual_stym!$C$146:$C$209,(RANK(total_visual_stym!E146,total_visual_stym!$E$146:$E$209))),0)</f>
        <v>pics\\dis41.jpg</v>
      </c>
      <c r="AF66" s="22" t="str">
        <f t="shared" ref="AF66:AF129" si="27">AS66</f>
        <v/>
      </c>
      <c r="AG66" t="str">
        <f>IF(OR(E66=11,E66=13),M66,"")</f>
        <v/>
      </c>
      <c r="AI66" t="s">
        <v>67</v>
      </c>
      <c r="AO66">
        <f ca="1">RAND()</f>
        <v>0.12977655582347059</v>
      </c>
      <c r="AP66" t="str">
        <f ca="1">INDEX($AI$66:$AI$129,(RANK(AO66,$AO$66:$AO$129)))</f>
        <v>pics\\Redis_8.jpg</v>
      </c>
      <c r="AS66" t="str">
        <f t="shared" ref="AS66:AS81" si="28">IF(G66="импл_",AP66,"")</f>
        <v/>
      </c>
      <c r="AT66">
        <f t="shared" ref="AT66:AT129" ca="1" si="29">RAND()</f>
        <v>0.26807520328405077</v>
      </c>
      <c r="AU66" t="s">
        <v>697</v>
      </c>
      <c r="AV66" t="str">
        <f t="shared" ref="AV66:AV129" ca="1" si="30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_Сушеный_ли_он?</v>
      </c>
      <c r="BA66" t="e">
        <f>VLOOKUP(Q66,audio_list_stym!$B$2:$BQ$299,68,FALSE)</f>
        <v>#N/A</v>
      </c>
      <c r="BB66" t="str">
        <f t="shared" ref="BB66:BB129" si="31">IF(G66="экспл",AY66&amp;AX66&amp;"."&amp;AZ66,IF(G66="импл_",BA66&amp;AX66&amp;"?"))</f>
        <v>На_экране_РЕНАН._Сушеный_ли_он?</v>
      </c>
      <c r="BC66">
        <f>A66</f>
        <v>1209</v>
      </c>
      <c r="BD66" cm="1">
        <f t="array" aca="1" ref="BD66" ca="1">INDEX(L66:L73,(RANK(AT2,$AT$2:$AT$9)))</f>
        <v>2065</v>
      </c>
      <c r="BE66" cm="1">
        <f t="array" aca="1" ref="BE66" ca="1">INDEX(BD74:BD89,(RANK(AT2,$AT$2:$AT$7)))</f>
        <v>2073</v>
      </c>
      <c r="BF66" cm="1">
        <f t="array" aca="1" ref="BF66" ca="1">INDEX(BD90:BD113,(RANK(AT2,$AT$2:$AT$17)))</f>
        <v>2090</v>
      </c>
      <c r="BG66" cm="1">
        <f t="array" aca="1" ref="BG66" ca="1">INDEX(BD114:BD129,(RANK(AT2,$AT$2:$AT$17)))</f>
        <v>2138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VLOOKUP(B67,audio_list_stym!$A$3:$BP$18,54,FALSE)</f>
        <v>15</v>
      </c>
      <c r="F67" t="str">
        <f>VLOOKUP(E67,metki!$A$2:$B$9,2,FALSE)</f>
        <v>экспл_новые_с_названием</v>
      </c>
      <c r="G67" t="str">
        <f t="shared" si="25"/>
        <v>экспл</v>
      </c>
      <c r="H67" t="str">
        <f>VLOOKUP(B67,audio_list_stym!$A$3:$AJ$18,22,FALSE)</f>
        <v>Ackee</v>
      </c>
      <c r="I67" t="s">
        <v>689</v>
      </c>
      <c r="J67" t="str">
        <f t="shared" si="26"/>
        <v>Ackee_2</v>
      </c>
      <c r="L67">
        <f>VLOOKUP(J67,total_visual_stym!$A$2:$D$129,2,FALSE)</f>
        <v>2066</v>
      </c>
      <c r="M67" t="str">
        <f>VLOOKUP(J67,total_visual_stym!$A$2:$D$129,3,FALSE)</f>
        <v>pics\\Ackee_2.jpg</v>
      </c>
      <c r="N67">
        <f>VLOOKUP(J67,total_visual_stym!$A$1:$D$129,4,FALSE)</f>
        <v>208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98</v>
      </c>
      <c r="Z67" t="str">
        <f>IF(G67="экспл",VLOOKUP(J67,quest_экспл!$A$1:$N$129,12,FALSE),IF(G67="импл_",0,0))</f>
        <v>sound\\On_s_vetochkoy.wav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2181</v>
      </c>
      <c r="AD67" t="str">
        <f t="shared" ref="AD67:AD129" ca="1" si="32">IF(ISTEXT(AE67),AE67,IF(ISTEXT(AF67),AF67,""))</f>
        <v>pics\\dis24.jpg</v>
      </c>
      <c r="AE67" s="22" t="str">
        <f t="array" aca="1" ref="AE67" ca="1">IF(G67="экспл",INDEX(total_visual_stym!$C$146:$C$209,(RANK(total_visual_stym!E147,total_visual_stym!$E$146:$E$209))),0)</f>
        <v>pics\\dis24.jpg</v>
      </c>
      <c r="AF67" s="22" t="str">
        <f t="shared" si="27"/>
        <v/>
      </c>
      <c r="AI67" t="s">
        <v>68</v>
      </c>
      <c r="AO67">
        <f t="shared" ref="AO67:AO129" ca="1" si="33">RAND()</f>
        <v>0.69895824664522443</v>
      </c>
      <c r="AP67" t="str">
        <f t="shared" ref="AP67:AP129" ca="1" si="34">INDEX($AI$66:$AI$129,(RANK(AO67,$AO$66:$AO$129)))</f>
        <v>pics\\Goroh_5.jpg</v>
      </c>
      <c r="AS67" t="str">
        <f t="shared" si="28"/>
        <v/>
      </c>
      <c r="AT67">
        <f t="shared" ca="1" si="29"/>
        <v>0.30839585932281244</v>
      </c>
      <c r="AU67" t="s">
        <v>697</v>
      </c>
      <c r="AV67" t="str">
        <f t="shared" ca="1" si="30"/>
        <v>sound\\Redkiy_plod.wav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_Он_с_веточкой?</v>
      </c>
      <c r="BA67" t="e">
        <f>VLOOKUP(Q67,audio_list_stym!$B$2:$BQ$299,68,FALSE)</f>
        <v>#N/A</v>
      </c>
      <c r="BB67" t="str">
        <f t="shared" si="31"/>
        <v>Посмотрите,_вот_РЕНАН._Он_с_веточкой?</v>
      </c>
      <c r="BD67" cm="1">
        <f t="array" aca="1" ref="BD67" ca="1">INDEX(L67:L74,(RANK(AT3,$AT$2:$AT$9)))</f>
        <v>2067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VLOOKUP(B68,audio_list_stym!$A$3:$BP$18,54,FALSE)</f>
        <v>15</v>
      </c>
      <c r="F68" t="str">
        <f>VLOOKUP(E68,metki!$A$2:$B$9,2,FALSE)</f>
        <v>экспл_новые_с_названием</v>
      </c>
      <c r="G68" t="str">
        <f t="shared" si="25"/>
        <v>экспл</v>
      </c>
      <c r="H68" t="str">
        <f>VLOOKUP(B68,audio_list_stym!$A$3:$AJ$18,22,FALSE)</f>
        <v>Ackee</v>
      </c>
      <c r="I68" t="s">
        <v>690</v>
      </c>
      <c r="J68" t="str">
        <f t="shared" si="26"/>
        <v>Ackee_3</v>
      </c>
      <c r="L68">
        <f>VLOOKUP(J68,total_visual_stym!$A$2:$D$129,2,FALSE)</f>
        <v>2067</v>
      </c>
      <c r="M68" t="str">
        <f>VLOOKUP(J68,total_visual_stym!$A$2:$D$129,3,FALSE)</f>
        <v>pics\\Ackee_3.jpg</v>
      </c>
      <c r="N68">
        <f>VLOOKUP(J68,total_visual_stym!$A$1:$D$129,4,FALSE)</f>
        <v>208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99</v>
      </c>
      <c r="Z68" t="str">
        <f>IF(G68="экспл",VLOOKUP(J68,quest_экспл!$A$1:$N$129,12,FALSE),IF(G68="импл_",0,0))</f>
        <v>sound\\On_rasskrit.wav</v>
      </c>
      <c r="AA68" t="str">
        <f>IF(G68="экспл",VLOOKUP(J68,quest_экспл!$A$1:$N$129,14,FALSE),IF(G68="импл_",0,0))</f>
        <v>да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2171</v>
      </c>
      <c r="AD68" t="str">
        <f t="shared" ca="1" si="32"/>
        <v>pics\\dis22.jpg</v>
      </c>
      <c r="AE68" s="22" t="str">
        <f t="array" aca="1" ref="AE68" ca="1">IF(G68="экспл",INDEX(total_visual_stym!$C$146:$C$209,(RANK(total_visual_stym!E148,total_visual_stym!$E$146:$E$209))),0)</f>
        <v>pics\\dis22.jpg</v>
      </c>
      <c r="AF68" s="22" t="str">
        <f t="shared" si="27"/>
        <v/>
      </c>
      <c r="AI68" t="s">
        <v>69</v>
      </c>
      <c r="AO68">
        <f t="shared" ca="1" si="33"/>
        <v>0.23105216788455163</v>
      </c>
      <c r="AP68" t="str">
        <f t="shared" ca="1" si="34"/>
        <v>pics\\Peper_6.jpg</v>
      </c>
      <c r="AS68" t="str">
        <f t="shared" si="28"/>
        <v/>
      </c>
      <c r="AT68">
        <f t="shared" ca="1" si="29"/>
        <v>0.93584667469348093</v>
      </c>
      <c r="AU68" t="s">
        <v>697</v>
      </c>
      <c r="AV68" t="str">
        <f t="shared" ca="1" si="30"/>
        <v>sound\\Noviy_plod.wav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_Он_раскрыт?</v>
      </c>
      <c r="BA68" t="e">
        <f>VLOOKUP(Q68,audio_list_stym!$B$2:$BQ$299,68,FALSE)</f>
        <v>#N/A</v>
      </c>
      <c r="BB68" t="str">
        <f t="shared" si="31"/>
        <v>Вот_РЕНАН._Он_раскрыт?</v>
      </c>
      <c r="BD68" cm="1">
        <f t="array" aca="1" ref="BD68" ca="1">INDEX(L68:L75,(RANK(AT4,$AT$2:$AT$9)))</f>
        <v>2074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VLOOKUP(B69,audio_list_stym!$A$3:$BP$18,54,FALSE)</f>
        <v>15</v>
      </c>
      <c r="F69" t="str">
        <f>VLOOKUP(E69,metki!$A$2:$B$9,2,FALSE)</f>
        <v>экспл_новые_с_названием</v>
      </c>
      <c r="G69" t="str">
        <f t="shared" si="25"/>
        <v>экспл</v>
      </c>
      <c r="H69" t="str">
        <f>VLOOKUP(B69,audio_list_stym!$A$3:$AJ$18,22,FALSE)</f>
        <v>Ackee</v>
      </c>
      <c r="I69" t="s">
        <v>691</v>
      </c>
      <c r="J69" t="str">
        <f t="shared" si="26"/>
        <v>Ackee_4</v>
      </c>
      <c r="L69">
        <f>VLOOKUP(J69,total_visual_stym!$A$2:$D$129,2,FALSE)</f>
        <v>2068</v>
      </c>
      <c r="M69" t="str">
        <f>VLOOKUP(J69,total_visual_stym!$A$2:$D$129,3,FALSE)</f>
        <v>pics\\Ackee_4.jpg</v>
      </c>
      <c r="N69">
        <f>VLOOKUP(J69,total_visual_stym!$A$1:$D$129,4,FALSE)</f>
        <v>208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100</v>
      </c>
      <c r="Z69" t="str">
        <f>IF(G69="экспл",VLOOKUP(J69,quest_экспл!$A$1:$N$129,12,FALSE),IF(G69="импл_",0,0))</f>
        <v>sound\\Pushistiy_li_on.wav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2184</v>
      </c>
      <c r="AD69" t="str">
        <f t="shared" ca="1" si="32"/>
        <v>pics\\dis19.jpg</v>
      </c>
      <c r="AE69" s="22" t="str">
        <f t="array" aca="1" ref="AE69" ca="1">IF(G69="экспл",INDEX(total_visual_stym!$C$146:$C$209,(RANK(total_visual_stym!E149,total_visual_stym!$E$146:$E$209))),0)</f>
        <v>pics\\dis19.jpg</v>
      </c>
      <c r="AF69" s="22" t="str">
        <f t="shared" si="27"/>
        <v/>
      </c>
      <c r="AI69" t="s">
        <v>70</v>
      </c>
      <c r="AO69">
        <f t="shared" ca="1" si="33"/>
        <v>0.23451992604757388</v>
      </c>
      <c r="AP69" t="str">
        <f t="shared" ca="1" si="34"/>
        <v>pics\\Peper_5.jpg</v>
      </c>
      <c r="AS69" t="str">
        <f t="shared" si="28"/>
        <v/>
      </c>
      <c r="AT69">
        <f t="shared" ca="1" si="29"/>
        <v>0.70757173462730316</v>
      </c>
      <c r="AU69" t="s">
        <v>697</v>
      </c>
      <c r="AV69" t="str">
        <f t="shared" ca="1" si="30"/>
        <v>sound\\Noviy_plod.wav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_Пушистый_ли_он?</v>
      </c>
      <c r="BA69" t="e">
        <f>VLOOKUP(Q69,audio_list_stym!$B$2:$BQ$299,68,FALSE)</f>
        <v>#N/A</v>
      </c>
      <c r="BB69" t="str">
        <f t="shared" si="31"/>
        <v>Это_РЕНАН._Пушистый_ли_он?</v>
      </c>
      <c r="BD69" cm="1">
        <f t="array" aca="1" ref="BD69" ca="1">INDEX(L69:L76,(RANK(AT5,$AT$2:$AT$9)))</f>
        <v>2070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VLOOKUP(B70,audio_list_stym!$A$3:$BP$18,54,FALSE)</f>
        <v>15</v>
      </c>
      <c r="F70" t="str">
        <f>VLOOKUP(E70,metki!$A$2:$B$9,2,FALSE)</f>
        <v>экспл_новые_с_названием</v>
      </c>
      <c r="G70" t="str">
        <f t="shared" si="25"/>
        <v>экспл</v>
      </c>
      <c r="H70" t="str">
        <f>VLOOKUP(B70,audio_list_stym!$A$3:$AJ$18,22,FALSE)</f>
        <v>Ackee</v>
      </c>
      <c r="I70" t="s">
        <v>692</v>
      </c>
      <c r="J70" t="str">
        <f t="shared" si="26"/>
        <v>Ackee_5</v>
      </c>
      <c r="L70">
        <f>VLOOKUP(J70,total_visual_stym!$A$2:$D$129,2,FALSE)</f>
        <v>2069</v>
      </c>
      <c r="M70" t="str">
        <f>VLOOKUP(J70,total_visual_stym!$A$2:$D$129,3,FALSE)</f>
        <v>pics\\Ackee_5.jpg</v>
      </c>
      <c r="N70">
        <f>VLOOKUP(J70,total_visual_stym!$A$1:$D$129,4,FALSE)</f>
        <v>208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101</v>
      </c>
      <c r="Z70" t="str">
        <f>IF(G70="экспл",VLOOKUP(J70,quest_экспл!$A$1:$N$129,12,FALSE),IF(G70="импл_",0,0))</f>
        <v>sound\\On_kvadratniy.wav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2183</v>
      </c>
      <c r="AD70" t="str">
        <f t="shared" ca="1" si="32"/>
        <v>pics\\dis18.jpg</v>
      </c>
      <c r="AE70" s="22" t="str">
        <f t="array" aca="1" ref="AE70" ca="1">IF(G70="экспл",INDEX(total_visual_stym!$C$146:$C$209,(RANK(total_visual_stym!E150,total_visual_stym!$E$146:$E$209))),0)</f>
        <v>pics\\dis18.jpg</v>
      </c>
      <c r="AF70" s="22" t="str">
        <f t="shared" si="27"/>
        <v/>
      </c>
      <c r="AI70" t="s">
        <v>71</v>
      </c>
      <c r="AO70">
        <f t="shared" ca="1" si="33"/>
        <v>0.56558604437879378</v>
      </c>
      <c r="AP70" t="str">
        <f t="shared" ca="1" si="34"/>
        <v>pics\\Kokos_3.jpg</v>
      </c>
      <c r="AS70" t="str">
        <f t="shared" si="28"/>
        <v/>
      </c>
      <c r="AT70">
        <f t="shared" ca="1" si="29"/>
        <v>0.87951338174103411</v>
      </c>
      <c r="AU70" t="s">
        <v>697</v>
      </c>
      <c r="AV70" t="str">
        <f t="shared" ca="1" si="30"/>
        <v>sound\\Noviy_plod.wav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_Он_квадратный?</v>
      </c>
      <c r="BA70" t="e">
        <f>VLOOKUP(Q70,audio_list_stym!$B$2:$BQ$299,68,FALSE)</f>
        <v>#N/A</v>
      </c>
      <c r="BB70" t="str">
        <f t="shared" si="31"/>
        <v>На_картинке_РЕНАН._Он_квадратный?</v>
      </c>
      <c r="BD70" cm="1">
        <f t="array" aca="1" ref="BD70" ca="1">INDEX(L70:L77,(RANK(AT6,$AT$2:$AT$9)))</f>
        <v>2072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VLOOKUP(B71,audio_list_stym!$A$3:$BP$18,54,FALSE)</f>
        <v>15</v>
      </c>
      <c r="F71" t="str">
        <f>VLOOKUP(E71,metki!$A$2:$B$9,2,FALSE)</f>
        <v>экспл_новые_с_названием</v>
      </c>
      <c r="G71" t="str">
        <f t="shared" si="25"/>
        <v>экспл</v>
      </c>
      <c r="H71" t="str">
        <f>VLOOKUP(B71,audio_list_stym!$A$3:$AJ$18,22,FALSE)</f>
        <v>Ackee</v>
      </c>
      <c r="I71" t="s">
        <v>693</v>
      </c>
      <c r="J71" t="str">
        <f t="shared" si="26"/>
        <v>Ackee_6</v>
      </c>
      <c r="L71">
        <f>VLOOKUP(J71,total_visual_stym!$A$2:$D$129,2,FALSE)</f>
        <v>2070</v>
      </c>
      <c r="M71" t="str">
        <f>VLOOKUP(J71,total_visual_stym!$A$2:$D$129,3,FALSE)</f>
        <v>pics\\Ackee_6.jpg</v>
      </c>
      <c r="N71">
        <f>VLOOKUP(J71,total_visual_stym!$A$1:$D$129,4,FALSE)</f>
        <v>208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102</v>
      </c>
      <c r="Z71" t="str">
        <f>IF(G71="экспл",VLOOKUP(J71,quest_экспл!$A$1:$N$129,12,FALSE),IF(G71="импл_",0,0))</f>
        <v>sound\\Raznocvetniy_li_on.wav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2173</v>
      </c>
      <c r="AD71" t="str">
        <f t="shared" ca="1" si="32"/>
        <v>pics\\dis37.jpg</v>
      </c>
      <c r="AE71" s="22" t="str">
        <f t="array" aca="1" ref="AE71" ca="1">IF(G71="экспл",INDEX(total_visual_stym!$C$146:$C$209,(RANK(total_visual_stym!E151,total_visual_stym!$E$146:$E$209))),0)</f>
        <v>pics\\dis37.jpg</v>
      </c>
      <c r="AF71" s="22" t="str">
        <f t="shared" si="27"/>
        <v/>
      </c>
      <c r="AI71" t="s">
        <v>72</v>
      </c>
      <c r="AO71">
        <f t="shared" ca="1" si="33"/>
        <v>0.2900569437966688</v>
      </c>
      <c r="AP71" t="str">
        <f t="shared" ca="1" si="34"/>
        <v>pics\\Limon_7.jpg</v>
      </c>
      <c r="AS71" t="str">
        <f t="shared" si="28"/>
        <v/>
      </c>
      <c r="AT71">
        <f t="shared" ca="1" si="29"/>
        <v>0.91096847200371878</v>
      </c>
      <c r="AU71" t="s">
        <v>697</v>
      </c>
      <c r="AV71" t="str">
        <f t="shared" ca="1" si="30"/>
        <v>sound\\Noviy_plod.wav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_Разноцветный_ли_он?</v>
      </c>
      <c r="BA71" t="e">
        <f>VLOOKUP(Q71,audio_list_stym!$B$2:$BQ$299,68,FALSE)</f>
        <v>#N/A</v>
      </c>
      <c r="BB71" t="str">
        <f t="shared" si="31"/>
        <v>На_мониторе_РЕНАН._Разноцветный_ли_он?</v>
      </c>
      <c r="BD71" cm="1">
        <f t="array" aca="1" ref="BD71" ca="1">INDEX(L71:L78,(RANK(AT7,$AT$2:$AT$9)))</f>
        <v>2076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VLOOKUP(B72,audio_list_stym!$A$3:$BP$18,54,FALSE)</f>
        <v>15</v>
      </c>
      <c r="F72" t="str">
        <f>VLOOKUP(E72,metki!$A$2:$B$9,2,FALSE)</f>
        <v>экспл_новые_с_названием</v>
      </c>
      <c r="G72" t="str">
        <f t="shared" si="25"/>
        <v>экспл</v>
      </c>
      <c r="H72" t="str">
        <f>VLOOKUP(B72,audio_list_stym!$A$3:$AJ$18,22,FALSE)</f>
        <v>Ackee</v>
      </c>
      <c r="I72" t="s">
        <v>694</v>
      </c>
      <c r="J72" t="str">
        <f t="shared" si="26"/>
        <v>Ackee_7</v>
      </c>
      <c r="L72">
        <f>VLOOKUP(J72,total_visual_stym!$A$2:$D$129,2,FALSE)</f>
        <v>2071</v>
      </c>
      <c r="M72" t="str">
        <f>VLOOKUP(J72,total_visual_stym!$A$2:$D$129,3,FALSE)</f>
        <v>pics\\Ackee_7.jpg</v>
      </c>
      <c r="N72">
        <f>VLOOKUP(J72,total_visual_stym!$A$1:$D$129,4,FALSE)</f>
        <v>208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103</v>
      </c>
      <c r="Z72" t="str">
        <f>IF(G72="экспл",VLOOKUP(J72,quest_экспл!$A$1:$N$129,12,FALSE),IF(G72="импл_",0,0))</f>
        <v>sound\\Uvyadshiy_li_on.wav</v>
      </c>
      <c r="AA72" t="str">
        <f>IF(G72="экспл",VLOOKUP(J72,quest_экспл!$A$1:$N$129,14,FALSE),IF(G72="импл_",0,0))</f>
        <v>да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2225</v>
      </c>
      <c r="AD72" t="str">
        <f t="shared" ca="1" si="32"/>
        <v>pics\\dis9.jpg</v>
      </c>
      <c r="AE72" s="22" t="str">
        <f t="array" aca="1" ref="AE72" ca="1">IF(G72="экспл",INDEX(total_visual_stym!$C$146:$C$209,(RANK(total_visual_stym!E152,total_visual_stym!$E$146:$E$209))),0)</f>
        <v>pics\\dis9.jpg</v>
      </c>
      <c r="AF72" s="22" t="str">
        <f t="shared" si="27"/>
        <v/>
      </c>
      <c r="AI72" t="s">
        <v>73</v>
      </c>
      <c r="AO72">
        <f t="shared" ca="1" si="33"/>
        <v>3.4537591509592236E-2</v>
      </c>
      <c r="AP72" t="str">
        <f t="shared" ca="1" si="34"/>
        <v>pics\\Tomat_5.jpg</v>
      </c>
      <c r="AR72" t="str">
        <f>IF(AH72="sound\\Ogorod",AP24,"")</f>
        <v/>
      </c>
      <c r="AS72" t="str">
        <f t="shared" si="28"/>
        <v/>
      </c>
      <c r="AT72">
        <f t="shared" ca="1" si="29"/>
        <v>0.43893084929786996</v>
      </c>
      <c r="AU72" t="s">
        <v>697</v>
      </c>
      <c r="AV72" t="str">
        <f t="shared" ca="1" si="30"/>
        <v>sound\\Redkiy_plod.wav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_Увядший_ли_он?</v>
      </c>
      <c r="BA72" t="e">
        <f>VLOOKUP(Q72,audio_list_stym!$B$2:$BQ$299,68,FALSE)</f>
        <v>#N/A</v>
      </c>
      <c r="BB72" t="str">
        <f t="shared" si="31"/>
        <v>Перед_Вами_РЕНАН._Увядший_ли_он?</v>
      </c>
      <c r="BD72" cm="1">
        <f t="array" aca="1" ref="BD72" ca="1">INDEX(L72:L79,(RANK(AT8,$AT$2:$AT$9)))</f>
        <v>2076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VLOOKUP(B73,audio_list_stym!$A$3:$BP$18,54,FALSE)</f>
        <v>15</v>
      </c>
      <c r="F73" t="str">
        <f>VLOOKUP(E73,metki!$A$2:$B$9,2,FALSE)</f>
        <v>экспл_новые_с_названием</v>
      </c>
      <c r="G73" t="str">
        <f t="shared" si="25"/>
        <v>экспл</v>
      </c>
      <c r="H73" t="str">
        <f>VLOOKUP(B73,audio_list_stym!$A$3:$AJ$18,22,FALSE)</f>
        <v>Ackee</v>
      </c>
      <c r="I73" t="s">
        <v>695</v>
      </c>
      <c r="J73" t="str">
        <f t="shared" si="26"/>
        <v>Ackee_8</v>
      </c>
      <c r="L73">
        <f>VLOOKUP(J73,total_visual_stym!$A$2:$D$129,2,FALSE)</f>
        <v>2072</v>
      </c>
      <c r="M73" t="str">
        <f>VLOOKUP(J73,total_visual_stym!$A$2:$D$129,3,FALSE)</f>
        <v>pics\\Ackee_8.jpg</v>
      </c>
      <c r="N73">
        <f>VLOOKUP(J73,total_visual_stym!$A$1:$D$129,4,FALSE)</f>
        <v>208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104</v>
      </c>
      <c r="Z73" t="str">
        <f>IF(G73="экспл",VLOOKUP(J73,quest_экспл!$A$1:$N$129,12,FALSE),IF(G73="импл_",0,0))</f>
        <v>sound\\On_sklizskiy.wav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2194</v>
      </c>
      <c r="AD73" t="str">
        <f t="shared" ca="1" si="32"/>
        <v>pics\\dis55.jpg</v>
      </c>
      <c r="AE73" s="22" t="str">
        <f t="array" aca="1" ref="AE73" ca="1">IF(G73="экспл",INDEX(total_visual_stym!$C$146:$C$209,(RANK(total_visual_stym!E153,total_visual_stym!$E$146:$E$209))),0)</f>
        <v>pics\\dis55.jpg</v>
      </c>
      <c r="AF73" s="22" t="str">
        <f t="shared" si="27"/>
        <v/>
      </c>
      <c r="AI73" t="s">
        <v>74</v>
      </c>
      <c r="AO73">
        <f t="shared" ca="1" si="33"/>
        <v>0.23760681681172258</v>
      </c>
      <c r="AP73" t="str">
        <f t="shared" ca="1" si="34"/>
        <v>pics\\Peper_4.jpg</v>
      </c>
      <c r="AR73" t="str">
        <f>IF(AH73="sound\\Ogorod",AP25,"")</f>
        <v/>
      </c>
      <c r="AS73" t="str">
        <f t="shared" si="28"/>
        <v/>
      </c>
      <c r="AT73">
        <f t="shared" ca="1" si="29"/>
        <v>0.83345813677720659</v>
      </c>
      <c r="AU73" t="s">
        <v>697</v>
      </c>
      <c r="AV73" t="str">
        <f t="shared" ca="1" si="30"/>
        <v>sound\\Noviy_plod.wav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_Он_склизкий?</v>
      </c>
      <c r="BA73" t="e">
        <f>VLOOKUP(Q73,audio_list_stym!$B$2:$BQ$299,68,FALSE)</f>
        <v>#N/A</v>
      </c>
      <c r="BB73" t="str">
        <f t="shared" si="31"/>
        <v>Вы_видите_РЕНАН._Он_склизкий?</v>
      </c>
      <c r="BD73" cm="1">
        <f t="array" aca="1" ref="BD73" ca="1">INDEX(L73:L80,(RANK(AT9,$AT$2:$AT$9)))</f>
        <v>2076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VLOOKUP(B74,audio_list_stym!$A$3:$BP$18,54,FALSE)</f>
        <v>16</v>
      </c>
      <c r="F74" t="str">
        <f>VLOOKUP(E74,metki!$A$2:$B$9,2,FALSE)</f>
        <v>импл_новые_без_названия</v>
      </c>
      <c r="G74" t="str">
        <f t="shared" si="25"/>
        <v>импл_</v>
      </c>
      <c r="H74" t="str">
        <f>VLOOKUP(B74,audio_list_stym!$A$3:$AJ$18,22,FALSE)</f>
        <v>Ake</v>
      </c>
      <c r="I74" t="s">
        <v>688</v>
      </c>
      <c r="J74" t="str">
        <f t="shared" si="26"/>
        <v>Ake_1</v>
      </c>
      <c r="L74">
        <f>VLOOKUP(J74,total_visual_stym!$A$2:$D$129,2,FALSE)</f>
        <v>2073</v>
      </c>
      <c r="M74" t="str">
        <f>VLOOKUP(J74,total_visual_stym!$A$2:$D$129,3,FALSE)</f>
        <v>pics\\Ake_1.jpg</v>
      </c>
      <c r="N74">
        <f>VLOOKUP(J74,total_visual_stym!$A$1:$D$129,4,FALSE)</f>
        <v>209</v>
      </c>
      <c r="P74">
        <f>IF(G74="экспл",0,IF(G74="импл_",VLOOKUP(J74,quest_импл!$A$1:$J$129,7,FALSE),0))</f>
        <v>233</v>
      </c>
      <c r="Q74" t="str">
        <f>IF(G74="экспл",0,IF(G74="импл_",VLOOKUP(J74,quest_импл!$A$1:$J$129,8,FALSE),0))</f>
        <v>sound\\Imeet_li_myakot.wav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2017</v>
      </c>
      <c r="AD74" t="str">
        <f t="shared" ca="1" si="32"/>
        <v>pics\\Goroh_1.jpg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7"/>
        <v>pics\\Goroh_1.jpg</v>
      </c>
      <c r="AI74" t="s">
        <v>76</v>
      </c>
      <c r="AO74">
        <f t="shared" ca="1" si="33"/>
        <v>0.72212668000474489</v>
      </c>
      <c r="AP74" t="str">
        <f t="shared" ca="1" si="34"/>
        <v>pics\\Goroh_1.jpg</v>
      </c>
      <c r="AR74" t="str">
        <f>IF(AH74="sound\\Ogorod",AP2,"")</f>
        <v/>
      </c>
      <c r="AS74" t="str">
        <f t="shared" ca="1" si="28"/>
        <v>pics\\Goroh_1.jpg</v>
      </c>
      <c r="AT74">
        <f t="shared" ca="1" si="29"/>
        <v>0.59973579538870736</v>
      </c>
      <c r="AU74" t="s">
        <v>697</v>
      </c>
      <c r="AV74" t="str">
        <f t="shared" ca="1" si="30"/>
        <v>sound\\Noviy_plod.wav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_Имеет_ли_мякоть_</v>
      </c>
      <c r="BB74" t="str">
        <f t="shared" si="31"/>
        <v>_Имеет_ли_мякоть_XXXXX?</v>
      </c>
      <c r="BC74">
        <f>A74</f>
        <v>1210</v>
      </c>
      <c r="BD74" cm="1">
        <f t="array" aca="1" ref="BD74" ca="1">INDEX($L$74:$L$81,(RANK(AT2,$AT$2:$AT$9)))</f>
        <v>2073</v>
      </c>
      <c r="BE74" cm="1">
        <f t="array" aca="1" ref="BE74" ca="1">INDEX(BD66:BD73,(RANK(AT3,$AT$2:$AT$9)))</f>
        <v>2067</v>
      </c>
      <c r="BF74" cm="1">
        <f t="array" aca="1" ref="BF74" ca="1">INDEX(BD82:BD105,(RANK(AT3,$AT$2:$AT$17)))</f>
        <v>2088</v>
      </c>
      <c r="BG74" cm="1">
        <f t="array" aca="1" ref="BG74" ca="1">INDEX(BD106:BD129,(RANK(AT3,$AT$2:$AT$9)))</f>
        <v>2130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VLOOKUP(B75,audio_list_stym!$A$3:$BP$18,54,FALSE)</f>
        <v>16</v>
      </c>
      <c r="F75" t="str">
        <f>VLOOKUP(E75,metki!$A$2:$B$9,2,FALSE)</f>
        <v>импл_новые_без_названия</v>
      </c>
      <c r="G75" t="str">
        <f t="shared" si="25"/>
        <v>импл_</v>
      </c>
      <c r="H75" t="str">
        <f>VLOOKUP(B75,audio_list_stym!$A$3:$AJ$18,22,FALSE)</f>
        <v>Ake</v>
      </c>
      <c r="I75" t="s">
        <v>689</v>
      </c>
      <c r="J75" t="str">
        <f t="shared" si="26"/>
        <v>Ake_2</v>
      </c>
      <c r="L75">
        <f>VLOOKUP(J75,total_visual_stym!$A$2:$D$129,2,FALSE)</f>
        <v>2074</v>
      </c>
      <c r="M75" t="str">
        <f>VLOOKUP(J75,total_visual_stym!$A$2:$D$129,3,FALSE)</f>
        <v>pics\\Ake_2.jpg</v>
      </c>
      <c r="N75">
        <f>VLOOKUP(J75,total_visual_stym!$A$1:$D$129,4,FALSE)</f>
        <v>209</v>
      </c>
      <c r="P75">
        <f>IF(G75="экспл",0,IF(G75="импл_",VLOOKUP(J75,quest_импл!$A$1:$J$129,7,FALSE),0))</f>
        <v>234</v>
      </c>
      <c r="Q75" t="str">
        <f>IF(G75="экспл",0,IF(G75="импл_",VLOOKUP(J75,quest_импл!$A$1:$J$129,8,FALSE),0))</f>
        <v>sound\\Prodolgovatiy_li.wav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2010</v>
      </c>
      <c r="AD75" t="str">
        <f t="shared" ca="1" si="32"/>
        <v>pics\\Finik_2.jpg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7"/>
        <v>pics\\Finik_2.jpg</v>
      </c>
      <c r="AI75" t="s">
        <v>77</v>
      </c>
      <c r="AO75">
        <f t="shared" ca="1" si="33"/>
        <v>0.81526600601006038</v>
      </c>
      <c r="AP75" t="str">
        <f t="shared" ca="1" si="34"/>
        <v>pics\\Finik_2.jpg</v>
      </c>
      <c r="AR75" t="str">
        <f t="shared" ref="AR75:AR97" si="35">IF(AH75="sound\\Ogorod",AP3,"")</f>
        <v/>
      </c>
      <c r="AS75" t="str">
        <f t="shared" ca="1" si="28"/>
        <v>pics\\Finik_2.jpg</v>
      </c>
      <c r="AT75">
        <f t="shared" ca="1" si="29"/>
        <v>8.482793234960484E-2</v>
      </c>
      <c r="AU75" t="s">
        <v>697</v>
      </c>
      <c r="AV75" t="str">
        <f t="shared" ca="1" si="30"/>
        <v>sound\\Redkiy_plod.wav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_Продолговатый_ли_</v>
      </c>
      <c r="BB75" t="str">
        <f t="shared" si="31"/>
        <v>_Продолговатый_ли_XXXXX?</v>
      </c>
      <c r="BD75" cm="1">
        <f t="array" aca="1" ref="BD75" ca="1">INDEX($L$74:$L$81,(RANK(AT3,$AT$2:$AT$9)))</f>
        <v>2074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VLOOKUP(B76,audio_list_stym!$A$3:$BP$18,54,FALSE)</f>
        <v>16</v>
      </c>
      <c r="F76" t="str">
        <f>VLOOKUP(E76,metki!$A$2:$B$9,2,FALSE)</f>
        <v>импл_новые_без_названия</v>
      </c>
      <c r="G76" t="str">
        <f t="shared" si="25"/>
        <v>импл_</v>
      </c>
      <c r="H76" t="str">
        <f>VLOOKUP(B76,audio_list_stym!$A$3:$AJ$18,22,FALSE)</f>
        <v>Ake</v>
      </c>
      <c r="I76" t="s">
        <v>690</v>
      </c>
      <c r="J76" t="str">
        <f t="shared" si="26"/>
        <v>Ake_3</v>
      </c>
      <c r="L76">
        <f>VLOOKUP(J76,total_visual_stym!$A$2:$D$129,2,FALSE)</f>
        <v>2075</v>
      </c>
      <c r="M76" t="str">
        <f>VLOOKUP(J76,total_visual_stym!$A$2:$D$129,3,FALSE)</f>
        <v>pics\\Ake_3.jpg</v>
      </c>
      <c r="N76">
        <f>VLOOKUP(J76,total_visual_stym!$A$1:$D$129,4,FALSE)</f>
        <v>209</v>
      </c>
      <c r="P76">
        <f>IF(G76="экспл",0,IF(G76="импл_",VLOOKUP(J76,quest_импл!$A$1:$J$129,7,FALSE),0))</f>
        <v>235</v>
      </c>
      <c r="Q76" t="str">
        <f>IF(G76="экспл",0,IF(G76="импл_",VLOOKUP(J76,quest_импл!$A$1:$J$129,8,FALSE),0))</f>
        <v>sound\\Pyatnistyi_li.wav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2024</v>
      </c>
      <c r="AD76" t="str">
        <f t="shared" ca="1" si="32"/>
        <v>pics\\Goroh_8.jpg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7"/>
        <v>pics\\Goroh_8.jpg</v>
      </c>
      <c r="AI76" t="s">
        <v>78</v>
      </c>
      <c r="AO76">
        <f t="shared" ca="1" si="33"/>
        <v>0.5821430413690879</v>
      </c>
      <c r="AP76" t="str">
        <f t="shared" ca="1" si="34"/>
        <v>pics\\Goroh_8.jpg</v>
      </c>
      <c r="AR76" t="str">
        <f t="shared" si="35"/>
        <v/>
      </c>
      <c r="AS76" t="str">
        <f t="shared" ca="1" si="28"/>
        <v>pics\\Goroh_8.jpg</v>
      </c>
      <c r="AT76">
        <f t="shared" ca="1" si="29"/>
        <v>0.34682611256969909</v>
      </c>
      <c r="AU76" t="s">
        <v>697</v>
      </c>
      <c r="AV76" t="str">
        <f t="shared" ca="1" si="30"/>
        <v>sound\\Redkiy_plod.wav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_Пятнистый_ли_</v>
      </c>
      <c r="BB76" t="str">
        <f t="shared" si="31"/>
        <v>_Пятнистый_ли_XXXXX?</v>
      </c>
      <c r="BD76" cm="1">
        <f t="array" aca="1" ref="BD76" ca="1">INDEX($L$74:$L$81,(RANK(AT4,$AT$2:$AT$9)))</f>
        <v>2080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VLOOKUP(B77,audio_list_stym!$A$3:$BP$18,54,FALSE)</f>
        <v>16</v>
      </c>
      <c r="F77" t="str">
        <f>VLOOKUP(E77,metki!$A$2:$B$9,2,FALSE)</f>
        <v>импл_новые_без_названия</v>
      </c>
      <c r="G77" t="str">
        <f t="shared" si="25"/>
        <v>импл_</v>
      </c>
      <c r="H77" t="str">
        <f>VLOOKUP(B77,audio_list_stym!$A$3:$AJ$18,22,FALSE)</f>
        <v>Ake</v>
      </c>
      <c r="I77" t="s">
        <v>691</v>
      </c>
      <c r="J77" t="str">
        <f t="shared" si="26"/>
        <v>Ake_4</v>
      </c>
      <c r="L77">
        <f>VLOOKUP(J77,total_visual_stym!$A$2:$D$129,2,FALSE)</f>
        <v>2076</v>
      </c>
      <c r="M77" t="str">
        <f>VLOOKUP(J77,total_visual_stym!$A$2:$D$129,3,FALSE)</f>
        <v>pics\\Ake_4.jpg</v>
      </c>
      <c r="N77">
        <f>VLOOKUP(J77,total_visual_stym!$A$1:$D$129,4,FALSE)</f>
        <v>209</v>
      </c>
      <c r="P77">
        <f>IF(G77="экспл",0,IF(G77="импл_",VLOOKUP(J77,quest_импл!$A$1:$J$129,7,FALSE),0))</f>
        <v>236</v>
      </c>
      <c r="Q77" t="str">
        <f>IF(G77="экспл",0,IF(G77="импл_",VLOOKUP(J77,quest_импл!$A$1:$J$129,8,FALSE),0))</f>
        <v>sound\\S_kochuroy_li.wav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2032</v>
      </c>
      <c r="AD77" t="str">
        <f t="shared" ca="1" si="32"/>
        <v>pics\\Kokos_8.jpg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7"/>
        <v>pics\\Kokos_8.jpg</v>
      </c>
      <c r="AI77" t="s">
        <v>79</v>
      </c>
      <c r="AO77">
        <f t="shared" ca="1" si="33"/>
        <v>0.40590059794496625</v>
      </c>
      <c r="AP77" t="str">
        <f t="shared" ca="1" si="34"/>
        <v>pics\\Kokos_8.jpg</v>
      </c>
      <c r="AR77" t="str">
        <f t="shared" si="35"/>
        <v/>
      </c>
      <c r="AS77" t="str">
        <f t="shared" ca="1" si="28"/>
        <v>pics\\Kokos_8.jpg</v>
      </c>
      <c r="AT77">
        <f t="shared" ca="1" si="29"/>
        <v>0.42282294340273374</v>
      </c>
      <c r="AU77" t="s">
        <v>697</v>
      </c>
      <c r="AV77" t="str">
        <f t="shared" ca="1" si="30"/>
        <v>sound\\Redkiy_plod.wav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_С_косточкой_ли_</v>
      </c>
      <c r="BB77" t="str">
        <f t="shared" si="31"/>
        <v>_С_косточкой_ли_XXXXX?</v>
      </c>
      <c r="BD77" cm="1">
        <f t="array" aca="1" ref="BD77" ca="1">INDEX($L$74:$L$81,(RANK(AT5,$AT$2:$AT$9)))</f>
        <v>2075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VLOOKUP(B78,audio_list_stym!$A$3:$BP$18,54,FALSE)</f>
        <v>16</v>
      </c>
      <c r="F78" t="str">
        <f>VLOOKUP(E78,metki!$A$2:$B$9,2,FALSE)</f>
        <v>импл_новые_без_названия</v>
      </c>
      <c r="G78" t="str">
        <f t="shared" si="25"/>
        <v>импл_</v>
      </c>
      <c r="H78" t="str">
        <f>VLOOKUP(B78,audio_list_stym!$A$3:$AJ$18,22,FALSE)</f>
        <v>Ake</v>
      </c>
      <c r="I78" t="s">
        <v>692</v>
      </c>
      <c r="J78" t="str">
        <f t="shared" si="26"/>
        <v>Ake_5</v>
      </c>
      <c r="L78">
        <f>VLOOKUP(J78,total_visual_stym!$A$2:$D$129,2,FALSE)</f>
        <v>2077</v>
      </c>
      <c r="M78" t="str">
        <f>VLOOKUP(J78,total_visual_stym!$A$2:$D$129,3,FALSE)</f>
        <v>pics\\Ake_5.jpg</v>
      </c>
      <c r="N78">
        <f>VLOOKUP(J78,total_visual_stym!$A$1:$D$129,4,FALSE)</f>
        <v>209</v>
      </c>
      <c r="P78">
        <f>IF(G78="экспл",0,IF(G78="импл_",VLOOKUP(J78,quest_импл!$A$1:$J$129,7,FALSE),0))</f>
        <v>237</v>
      </c>
      <c r="Q78" t="str">
        <f>IF(G78="экспл",0,IF(G78="импл_",VLOOKUP(J78,quest_импл!$A$1:$J$129,8,FALSE),0))</f>
        <v>sound\\Fioletoviy_li.wav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2051</v>
      </c>
      <c r="AD78" t="str">
        <f t="shared" ca="1" si="32"/>
        <v>pics\\Redis_3.jpg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7"/>
        <v>pics\\Redis_3.jpg</v>
      </c>
      <c r="AI78" t="s">
        <v>80</v>
      </c>
      <c r="AO78">
        <f t="shared" ca="1" si="33"/>
        <v>0.17649055917328638</v>
      </c>
      <c r="AP78" t="str">
        <f t="shared" ca="1" si="34"/>
        <v>pics\\Redis_3.jpg</v>
      </c>
      <c r="AR78" t="str">
        <f t="shared" si="35"/>
        <v/>
      </c>
      <c r="AS78" t="str">
        <f t="shared" ca="1" si="28"/>
        <v>pics\\Redis_3.jpg</v>
      </c>
      <c r="AT78">
        <f t="shared" ca="1" si="29"/>
        <v>0.85575271622109073</v>
      </c>
      <c r="AU78" t="s">
        <v>697</v>
      </c>
      <c r="AV78" t="str">
        <f t="shared" ca="1" si="30"/>
        <v>sound\\Noviy_plod.wav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_Синий_ли_</v>
      </c>
      <c r="BB78" t="str">
        <f t="shared" si="31"/>
        <v>_Синий_ли_XXXXX?</v>
      </c>
      <c r="BD78" cm="1">
        <f t="array" aca="1" ref="BD78" ca="1">INDEX($L$74:$L$81,(RANK(AT6,$AT$2:$AT$9)))</f>
        <v>2076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VLOOKUP(B79,audio_list_stym!$A$3:$BP$18,54,FALSE)</f>
        <v>16</v>
      </c>
      <c r="F79" t="str">
        <f>VLOOKUP(E79,metki!$A$2:$B$9,2,FALSE)</f>
        <v>импл_новые_без_названия</v>
      </c>
      <c r="G79" t="str">
        <f t="shared" si="25"/>
        <v>импл_</v>
      </c>
      <c r="H79" t="str">
        <f>VLOOKUP(B79,audio_list_stym!$A$3:$AJ$18,22,FALSE)</f>
        <v>Ake</v>
      </c>
      <c r="I79" t="s">
        <v>693</v>
      </c>
      <c r="J79" t="str">
        <f t="shared" si="26"/>
        <v>Ake_6</v>
      </c>
      <c r="L79">
        <f>VLOOKUP(J79,total_visual_stym!$A$2:$D$129,2,FALSE)</f>
        <v>2078</v>
      </c>
      <c r="M79" t="str">
        <f>VLOOKUP(J79,total_visual_stym!$A$2:$D$129,3,FALSE)</f>
        <v>pics\\Ake_6.jpg</v>
      </c>
      <c r="N79">
        <f>VLOOKUP(J79,total_visual_stym!$A$1:$D$129,4,FALSE)</f>
        <v>209</v>
      </c>
      <c r="P79">
        <f>IF(G79="экспл",0,IF(G79="импл_",VLOOKUP(J79,quest_импл!$A$1:$J$129,7,FALSE),0))</f>
        <v>238</v>
      </c>
      <c r="Q79" t="str">
        <f>IF(G79="экспл",0,IF(G79="импл_",VLOOKUP(J79,quest_импл!$A$1:$J$129,8,FALSE),0))</f>
        <v>sound\\S_dolkami_li.wav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2013</v>
      </c>
      <c r="AD79" t="str">
        <f t="shared" ca="1" si="32"/>
        <v>pics\\Finik_5.jpg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7"/>
        <v>pics\\Finik_5.jpg</v>
      </c>
      <c r="AI79" t="s">
        <v>81</v>
      </c>
      <c r="AO79">
        <f t="shared" ca="1" si="33"/>
        <v>0.76740267507556381</v>
      </c>
      <c r="AP79" t="str">
        <f t="shared" ca="1" si="34"/>
        <v>pics\\Finik_5.jpg</v>
      </c>
      <c r="AR79" t="str">
        <f t="shared" si="35"/>
        <v/>
      </c>
      <c r="AS79" t="str">
        <f t="shared" ca="1" si="28"/>
        <v>pics\\Finik_5.jpg</v>
      </c>
      <c r="AT79">
        <f t="shared" ca="1" si="29"/>
        <v>0.34992453373854204</v>
      </c>
      <c r="AU79" t="s">
        <v>697</v>
      </c>
      <c r="AV79" t="str">
        <f t="shared" ca="1" si="30"/>
        <v>sound\\Redkiy_plod.wav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_С_дольками_ли_</v>
      </c>
      <c r="BB79" t="str">
        <f t="shared" si="31"/>
        <v>_С_дольками_ли_XXXXX?</v>
      </c>
      <c r="BD79" cm="1">
        <f t="array" aca="1" ref="BD79" ca="1">INDEX($L$74:$L$81,(RANK(AT7,$AT$2:$AT$9)))</f>
        <v>2079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VLOOKUP(B80,audio_list_stym!$A$3:$BP$18,54,FALSE)</f>
        <v>16</v>
      </c>
      <c r="F80" t="str">
        <f>VLOOKUP(E80,metki!$A$2:$B$9,2,FALSE)</f>
        <v>импл_новые_без_названия</v>
      </c>
      <c r="G80" t="str">
        <f t="shared" si="25"/>
        <v>импл_</v>
      </c>
      <c r="H80" t="str">
        <f>VLOOKUP(B80,audio_list_stym!$A$3:$AJ$18,22,FALSE)</f>
        <v>Ake</v>
      </c>
      <c r="I80" t="s">
        <v>694</v>
      </c>
      <c r="J80" t="str">
        <f t="shared" si="26"/>
        <v>Ake_7</v>
      </c>
      <c r="L80">
        <f>VLOOKUP(J80,total_visual_stym!$A$2:$D$129,2,FALSE)</f>
        <v>2079</v>
      </c>
      <c r="M80" t="str">
        <f>VLOOKUP(J80,total_visual_stym!$A$2:$D$129,3,FALSE)</f>
        <v>pics\\Ake_7.jpg</v>
      </c>
      <c r="N80">
        <f>VLOOKUP(J80,total_visual_stym!$A$1:$D$129,4,FALSE)</f>
        <v>209</v>
      </c>
      <c r="P80">
        <f>IF(G80="экспл",0,IF(G80="импл_",VLOOKUP(J80,quest_импл!$A$1:$J$129,7,FALSE),0))</f>
        <v>239</v>
      </c>
      <c r="Q80" t="str">
        <f>IF(G80="экспл",0,IF(G80="импл_",VLOOKUP(J80,quest_импл!$A$1:$J$129,8,FALSE),0))</f>
        <v>sound\\Visushenniy_li.wav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2033</v>
      </c>
      <c r="AD80" t="str">
        <f t="shared" ca="1" si="32"/>
        <v>pics\\Limon_1.jpg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7"/>
        <v>pics\\Limon_1.jpg</v>
      </c>
      <c r="AI80" t="s">
        <v>82</v>
      </c>
      <c r="AO80">
        <f t="shared" ca="1" si="33"/>
        <v>0.38468278440098413</v>
      </c>
      <c r="AP80" t="str">
        <f t="shared" ca="1" si="34"/>
        <v>pics\\Limon_1.jpg</v>
      </c>
      <c r="AR80" t="str">
        <f t="shared" si="35"/>
        <v/>
      </c>
      <c r="AS80" t="str">
        <f t="shared" ca="1" si="28"/>
        <v>pics\\Limon_1.jpg</v>
      </c>
      <c r="AT80">
        <f t="shared" ca="1" si="29"/>
        <v>8.5698372115523558E-2</v>
      </c>
      <c r="AU80" t="s">
        <v>697</v>
      </c>
      <c r="AV80" t="str">
        <f t="shared" ca="1" si="30"/>
        <v>sound\\Redkiy_plod.wav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_Высушенный_ли_</v>
      </c>
      <c r="BB80" t="str">
        <f t="shared" si="31"/>
        <v>_Высушенный_ли_XXXXX?</v>
      </c>
      <c r="BD80" cm="1">
        <f t="array" aca="1" ref="BD80" ca="1">INDEX($L$74:$L$81,(RANK(AT8,$AT$2:$AT$9)))</f>
        <v>2078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VLOOKUP(B81,audio_list_stym!$A$3:$BP$18,54,FALSE)</f>
        <v>16</v>
      </c>
      <c r="F81" t="str">
        <f>VLOOKUP(E81,metki!$A$2:$B$9,2,FALSE)</f>
        <v>импл_новые_без_названия</v>
      </c>
      <c r="G81" t="str">
        <f t="shared" si="25"/>
        <v>импл_</v>
      </c>
      <c r="H81" t="str">
        <f>VLOOKUP(B81,audio_list_stym!$A$3:$AJ$18,22,FALSE)</f>
        <v>Ake</v>
      </c>
      <c r="I81" t="s">
        <v>695</v>
      </c>
      <c r="J81" t="str">
        <f t="shared" si="26"/>
        <v>Ake_8</v>
      </c>
      <c r="L81">
        <f>VLOOKUP(J81,total_visual_stym!$A$2:$D$129,2,FALSE)</f>
        <v>2080</v>
      </c>
      <c r="M81" t="str">
        <f>VLOOKUP(J81,total_visual_stym!$A$2:$D$129,3,FALSE)</f>
        <v>pics\\Ake_8.jpg</v>
      </c>
      <c r="N81">
        <f>VLOOKUP(J81,total_visual_stym!$A$1:$D$129,4,FALSE)</f>
        <v>209</v>
      </c>
      <c r="P81">
        <f>IF(G81="экспл",0,IF(G81="импл_",VLOOKUP(J81,quest_импл!$A$1:$J$129,7,FALSE),0))</f>
        <v>240</v>
      </c>
      <c r="Q81" t="str">
        <f>IF(G81="экспл",0,IF(G81="импл_",VLOOKUP(J81,quest_импл!$A$1:$J$129,8,FALSE),0))</f>
        <v>sound\\Myatiy_li.wav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2014</v>
      </c>
      <c r="AD81" t="str">
        <f t="shared" ca="1" si="32"/>
        <v>pics\\Finik_6.jpg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7"/>
        <v>pics\\Finik_6.jpg</v>
      </c>
      <c r="AI81" t="s">
        <v>83</v>
      </c>
      <c r="AO81">
        <f t="shared" ca="1" si="33"/>
        <v>0.76269130976620836</v>
      </c>
      <c r="AP81" t="str">
        <f t="shared" ca="1" si="34"/>
        <v>pics\\Finik_6.jpg</v>
      </c>
      <c r="AR81" t="str">
        <f t="shared" si="35"/>
        <v/>
      </c>
      <c r="AS81" t="str">
        <f t="shared" ca="1" si="28"/>
        <v>pics\\Finik_6.jpg</v>
      </c>
      <c r="AT81">
        <f t="shared" ca="1" si="29"/>
        <v>0.86684578932420442</v>
      </c>
      <c r="AU81" t="s">
        <v>697</v>
      </c>
      <c r="AV81" t="str">
        <f t="shared" ca="1" si="30"/>
        <v>sound\\Noviy_plod.wav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_Мятый_ли_</v>
      </c>
      <c r="BB81" t="str">
        <f t="shared" si="31"/>
        <v>_Мятый_ли_XXXXX?</v>
      </c>
      <c r="BD81" cm="1">
        <f t="array" aca="1" ref="BD81" ca="1">INDEX($L$74:$L$81,(RANK(AT9,$AT$2:$AT$9)))</f>
        <v>2077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VLOOKUP(B82,audio_list_stym!$A$3:$BP$18,54,FALSE)</f>
        <v>17</v>
      </c>
      <c r="F82" t="str">
        <f>VLOOKUP(E82,metki!$A$2:$B$9,2,FALSE)</f>
        <v>экспл_новые_без_названия</v>
      </c>
      <c r="G82" t="str">
        <f t="shared" si="25"/>
        <v>экспл</v>
      </c>
      <c r="H82" t="str">
        <f>VLOOKUP(B82,audio_list_stym!$A$3:$AJ$18,22,FALSE)</f>
        <v>Finger</v>
      </c>
      <c r="I82" t="s">
        <v>688</v>
      </c>
      <c r="J82" t="str">
        <f t="shared" si="26"/>
        <v>Finger_1</v>
      </c>
      <c r="L82">
        <f>VLOOKUP(J82,total_visual_stym!$A$2:$D$129,2,FALSE)</f>
        <v>2081</v>
      </c>
      <c r="M82" t="str">
        <f>VLOOKUP(J82,total_visual_stym!$A$2:$D$129,3,FALSE)</f>
        <v>pics\\Finger_1.jpg</v>
      </c>
      <c r="N82">
        <f>VLOOKUP(J82,total_visual_stym!$A$1:$D$129,4,FALSE)</f>
        <v>210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113</v>
      </c>
      <c r="Z82" t="str">
        <f>IF(G82="экспл",VLOOKUP(J82,quest_экспл!$A$1:$N$129,12,FALSE),IF(G82="импл_",0,0))</f>
        <v>sound\\On_vizhatiy.wav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2232</v>
      </c>
      <c r="AD82" t="str">
        <f t="shared" ca="1" si="32"/>
        <v>pics\\dis13.jpg</v>
      </c>
      <c r="AE82" s="22" t="str">
        <f t="array" aca="1" ref="AE82" ca="1">IF(G82="экспл",INDEX(total_visual_stym!$C$146:$C$209,(RANK(total_visual_stym!E162,total_visual_stym!$E$146:$E$209))),0)</f>
        <v>pics\\dis13.jpg</v>
      </c>
      <c r="AF82" s="22" t="str">
        <f t="shared" si="27"/>
        <v/>
      </c>
      <c r="AI82" t="s">
        <v>84</v>
      </c>
      <c r="AO82">
        <f t="shared" ca="1" si="33"/>
        <v>0.92858450492865119</v>
      </c>
      <c r="AP82" t="str">
        <f t="shared" ca="1" si="34"/>
        <v>pics\\Banan_3.jpg</v>
      </c>
      <c r="AR82" t="str">
        <f t="shared" si="35"/>
        <v/>
      </c>
      <c r="AS82" t="str">
        <f t="shared" ref="AS82:AS129" si="36">IF(G82="импл_",AP82,"")</f>
        <v/>
      </c>
      <c r="AT82">
        <f t="shared" ca="1" si="29"/>
        <v>0.66919344007682569</v>
      </c>
      <c r="AU82" t="s">
        <v>697</v>
      </c>
      <c r="AV82" t="str">
        <f t="shared" ca="1" si="30"/>
        <v>sound\\Noviy_plod.wav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_Он_выжатый?</v>
      </c>
      <c r="BA82" t="e">
        <f>VLOOKUP(Q82,audio_list_stym!$B$2:$BQ$299,68,FALSE)</f>
        <v>#N/A</v>
      </c>
      <c r="BB82" t="str">
        <f t="shared" si="31"/>
        <v>На_экране_XXXXX._Он_выжатый?</v>
      </c>
      <c r="BC82">
        <f>A82</f>
        <v>1211</v>
      </c>
      <c r="BD82" cm="1">
        <f t="array" aca="1" ref="BD82" ca="1">INDEX($L$82:$L$89,(RANK(AT2,$AT$2:$AT$9)))</f>
        <v>2081</v>
      </c>
      <c r="BE82" cm="1">
        <f t="array" aca="1" ref="BE82" ca="1">INDEX(BD66:BD81,(RANK(AT4,$AT$2:$AT$17)))</f>
        <v>2079</v>
      </c>
      <c r="BF82" cm="1">
        <f t="array" aca="1" ref="BF82" ca="1">INDEX(BD90:BD105,(RANK(AT4,$AT$2:$AT$17)))</f>
        <v>2119</v>
      </c>
      <c r="BG82" cm="1">
        <f t="array" aca="1" ref="BG82" ca="1">INDEX(BD106:BD129,(RANK(AT4,$AT$2:$AT$9)))</f>
        <v>2133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VLOOKUP(B83,audio_list_stym!$A$3:$BP$18,54,FALSE)</f>
        <v>17</v>
      </c>
      <c r="F83" t="str">
        <f>VLOOKUP(E83,metki!$A$2:$B$9,2,FALSE)</f>
        <v>экспл_новые_без_названия</v>
      </c>
      <c r="G83" t="str">
        <f t="shared" si="25"/>
        <v>экспл</v>
      </c>
      <c r="H83" t="str">
        <f>VLOOKUP(B83,audio_list_stym!$A$3:$AJ$18,22,FALSE)</f>
        <v>Finger</v>
      </c>
      <c r="I83" t="s">
        <v>689</v>
      </c>
      <c r="J83" t="str">
        <f t="shared" si="26"/>
        <v>Finger_2</v>
      </c>
      <c r="L83">
        <f>VLOOKUP(J83,total_visual_stym!$A$2:$D$129,2,FALSE)</f>
        <v>2082</v>
      </c>
      <c r="M83" t="str">
        <f>VLOOKUP(J83,total_visual_stym!$A$2:$D$129,3,FALSE)</f>
        <v>pics\\Finger_2.jpg</v>
      </c>
      <c r="N83">
        <f>VLOOKUP(J83,total_visual_stym!$A$1:$D$129,4,FALSE)</f>
        <v>210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114</v>
      </c>
      <c r="Z83" t="str">
        <f>IF(G83="экспл",VLOOKUP(J83,quest_экспл!$A$1:$N$129,12,FALSE),IF(G83="импл_",0,0))</f>
        <v>sound\\On_nadloman.wav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2218</v>
      </c>
      <c r="AD83" t="str">
        <f t="shared" ca="1" si="32"/>
        <v>pics\\dis64.jpg</v>
      </c>
      <c r="AE83" s="22" t="str">
        <f t="array" aca="1" ref="AE83" ca="1">IF(G83="экспл",INDEX(total_visual_stym!$C$146:$C$209,(RANK(total_visual_stym!E163,total_visual_stym!$E$146:$E$209))),0)</f>
        <v>pics\\dis64.jpg</v>
      </c>
      <c r="AF83" s="22" t="str">
        <f t="shared" si="27"/>
        <v/>
      </c>
      <c r="AI83" t="s">
        <v>85</v>
      </c>
      <c r="AO83">
        <f t="shared" ca="1" si="33"/>
        <v>0.10298401535539847</v>
      </c>
      <c r="AP83" t="str">
        <f t="shared" ca="1" si="34"/>
        <v>pics\\Tomat_1.jpg</v>
      </c>
      <c r="AR83" t="str">
        <f t="shared" si="35"/>
        <v/>
      </c>
      <c r="AS83" t="str">
        <f t="shared" si="36"/>
        <v/>
      </c>
      <c r="AT83">
        <f t="shared" ca="1" si="29"/>
        <v>0.17350447585639683</v>
      </c>
      <c r="AU83" t="s">
        <v>697</v>
      </c>
      <c r="AV83" t="str">
        <f t="shared" ca="1" si="30"/>
        <v>sound\\Redkiy_plod.wav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_Он_надломан?</v>
      </c>
      <c r="BA83" t="e">
        <f>VLOOKUP(Q83,audio_list_stym!$B$2:$BQ$299,68,FALSE)</f>
        <v>#N/A</v>
      </c>
      <c r="BB83" t="str">
        <f t="shared" si="31"/>
        <v>Посмотрите,_вот_XXXXX._Он_надломан?</v>
      </c>
      <c r="BD83" cm="1">
        <f t="array" aca="1" ref="BD83" ca="1">INDEX($L$82:$L$89,(RANK(AT3,$AT$2:$AT$9)))</f>
        <v>2082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VLOOKUP(B84,audio_list_stym!$A$3:$BP$18,54,FALSE)</f>
        <v>17</v>
      </c>
      <c r="F84" t="str">
        <f>VLOOKUP(E84,metki!$A$2:$B$9,2,FALSE)</f>
        <v>экспл_новые_без_названия</v>
      </c>
      <c r="G84" t="str">
        <f t="shared" si="25"/>
        <v>экспл</v>
      </c>
      <c r="H84" t="str">
        <f>VLOOKUP(B84,audio_list_stym!$A$3:$AJ$18,22,FALSE)</f>
        <v>Finger</v>
      </c>
      <c r="I84" t="s">
        <v>690</v>
      </c>
      <c r="J84" t="str">
        <f t="shared" si="26"/>
        <v>Finger_3</v>
      </c>
      <c r="L84">
        <f>VLOOKUP(J84,total_visual_stym!$A$2:$D$129,2,FALSE)</f>
        <v>2083</v>
      </c>
      <c r="M84" t="str">
        <f>VLOOKUP(J84,total_visual_stym!$A$2:$D$129,3,FALSE)</f>
        <v>pics\\Finger_3.jpg</v>
      </c>
      <c r="N84">
        <f>VLOOKUP(J84,total_visual_stym!$A$1:$D$129,4,FALSE)</f>
        <v>210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115</v>
      </c>
      <c r="Z84" t="str">
        <f>IF(G84="экспл",VLOOKUP(J84,quest_экспл!$A$1:$N$129,12,FALSE),IF(G84="импл_",0,0))</f>
        <v>sound\\On_volnistiy.wav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2228</v>
      </c>
      <c r="AD84" t="str">
        <f t="shared" ca="1" si="32"/>
        <v>pics\\dis38.jpg</v>
      </c>
      <c r="AE84" s="22" t="str">
        <f t="array" aca="1" ref="AE84" ca="1">IF(G84="экспл",INDEX(total_visual_stym!$C$146:$C$209,(RANK(total_visual_stym!E164,total_visual_stym!$E$146:$E$209))),0)</f>
        <v>pics\\dis38.jpg</v>
      </c>
      <c r="AF84" s="22" t="str">
        <f t="shared" si="27"/>
        <v/>
      </c>
      <c r="AI84" t="s">
        <v>94</v>
      </c>
      <c r="AO84">
        <f t="shared" ca="1" si="33"/>
        <v>0.86406003376953977</v>
      </c>
      <c r="AP84" t="str">
        <f t="shared" ca="1" si="34"/>
        <v>pics\\Banan_6.jpg</v>
      </c>
      <c r="AR84" t="str">
        <f t="shared" si="35"/>
        <v/>
      </c>
      <c r="AS84" t="str">
        <f t="shared" si="36"/>
        <v/>
      </c>
      <c r="AT84">
        <f t="shared" ca="1" si="29"/>
        <v>0.35020900459824311</v>
      </c>
      <c r="AU84" t="s">
        <v>697</v>
      </c>
      <c r="AV84" t="str">
        <f t="shared" ca="1" si="30"/>
        <v>sound\\Redkiy_plod.wav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_Он_волнистый?</v>
      </c>
      <c r="BA84" t="e">
        <f>VLOOKUP(Q84,audio_list_stym!$B$2:$BQ$299,68,FALSE)</f>
        <v>#N/A</v>
      </c>
      <c r="BB84" t="str">
        <f t="shared" si="31"/>
        <v>Вот_XXXXX._Он_волнистый?</v>
      </c>
      <c r="BD84" cm="1">
        <f t="array" aca="1" ref="BD84" ca="1">INDEX($L$82:$L$89,(RANK(AT4,$AT$2:$AT$9)))</f>
        <v>2088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VLOOKUP(B85,audio_list_stym!$A$3:$BP$18,54,FALSE)</f>
        <v>17</v>
      </c>
      <c r="F85" t="str">
        <f>VLOOKUP(E85,metki!$A$2:$B$9,2,FALSE)</f>
        <v>экспл_новые_без_названия</v>
      </c>
      <c r="G85" t="str">
        <f t="shared" si="25"/>
        <v>экспл</v>
      </c>
      <c r="H85" t="str">
        <f>VLOOKUP(B85,audio_list_stym!$A$3:$AJ$18,22,FALSE)</f>
        <v>Finger</v>
      </c>
      <c r="I85" t="s">
        <v>691</v>
      </c>
      <c r="J85" t="str">
        <f t="shared" si="26"/>
        <v>Finger_4</v>
      </c>
      <c r="L85">
        <f>VLOOKUP(J85,total_visual_stym!$A$2:$D$129,2,FALSE)</f>
        <v>2084</v>
      </c>
      <c r="M85" t="str">
        <f>VLOOKUP(J85,total_visual_stym!$A$2:$D$129,3,FALSE)</f>
        <v>pics\\Finger_4.jpg</v>
      </c>
      <c r="N85">
        <f>VLOOKUP(J85,total_visual_stym!$A$1:$D$129,4,FALSE)</f>
        <v>210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116</v>
      </c>
      <c r="Z85" t="str">
        <f>IF(G85="экспл",VLOOKUP(J85,quest_экспл!$A$1:$N$129,12,FALSE),IF(G85="импл_",0,0))</f>
        <v>sound\\On_buriy.wav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2197</v>
      </c>
      <c r="AD85" t="str">
        <f t="shared" ca="1" si="32"/>
        <v>pics\\dis54.jpg</v>
      </c>
      <c r="AE85" s="22" t="str">
        <f t="array" aca="1" ref="AE85" ca="1">IF(G85="экспл",INDEX(total_visual_stym!$C$146:$C$209,(RANK(total_visual_stym!E165,total_visual_stym!$E$146:$E$209))),0)</f>
        <v>pics\\dis54.jpg</v>
      </c>
      <c r="AF85" s="22" t="str">
        <f t="shared" si="27"/>
        <v/>
      </c>
      <c r="AI85" t="s">
        <v>95</v>
      </c>
      <c r="AO85">
        <f t="shared" ca="1" si="33"/>
        <v>0.82353970893757866</v>
      </c>
      <c r="AP85" t="str">
        <f t="shared" ca="1" si="34"/>
        <v>pics\\Banan_8.jpg</v>
      </c>
      <c r="AR85" t="str">
        <f t="shared" si="35"/>
        <v/>
      </c>
      <c r="AS85" t="str">
        <f t="shared" si="36"/>
        <v/>
      </c>
      <c r="AT85">
        <f t="shared" ca="1" si="29"/>
        <v>0.78182609898903821</v>
      </c>
      <c r="AU85" t="s">
        <v>697</v>
      </c>
      <c r="AV85" t="str">
        <f t="shared" ca="1" si="30"/>
        <v>sound\\Noviy_plod.wav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_Он_бурый?</v>
      </c>
      <c r="BA85" t="e">
        <f>VLOOKUP(Q85,audio_list_stym!$B$2:$BQ$299,68,FALSE)</f>
        <v>#N/A</v>
      </c>
      <c r="BB85" t="str">
        <f t="shared" si="31"/>
        <v>Это_XXXXX._Он_бурый?</v>
      </c>
      <c r="BD85" cm="1">
        <f t="array" aca="1" ref="BD85" ca="1">INDEX($L$82:$L$89,(RANK(AT5,$AT$2:$AT$9)))</f>
        <v>2083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VLOOKUP(B86,audio_list_stym!$A$3:$BP$18,54,FALSE)</f>
        <v>17</v>
      </c>
      <c r="F86" t="str">
        <f>VLOOKUP(E86,metki!$A$2:$B$9,2,FALSE)</f>
        <v>экспл_новые_без_названия</v>
      </c>
      <c r="G86" t="str">
        <f t="shared" si="25"/>
        <v>экспл</v>
      </c>
      <c r="H86" t="str">
        <f>VLOOKUP(B86,audio_list_stym!$A$3:$AJ$18,22,FALSE)</f>
        <v>Finger</v>
      </c>
      <c r="I86" t="s">
        <v>692</v>
      </c>
      <c r="J86" t="str">
        <f t="shared" si="26"/>
        <v>Finger_5</v>
      </c>
      <c r="L86">
        <f>VLOOKUP(J86,total_visual_stym!$A$2:$D$129,2,FALSE)</f>
        <v>2085</v>
      </c>
      <c r="M86" t="str">
        <f>VLOOKUP(J86,total_visual_stym!$A$2:$D$129,3,FALSE)</f>
        <v>pics\\Finger_5.jpg</v>
      </c>
      <c r="N86">
        <f>VLOOKUP(J86,total_visual_stym!$A$1:$D$129,4,FALSE)</f>
        <v>210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117</v>
      </c>
      <c r="Z86" t="str">
        <f>IF(G86="экспл",VLOOKUP(J86,quest_экспл!$A$1:$N$129,12,FALSE),IF(G86="импл_",0,0))</f>
        <v>sound\\Vityanut_li_on.wav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2220</v>
      </c>
      <c r="AD86" t="str">
        <f t="shared" ca="1" si="32"/>
        <v>pics\\dis16.jpg</v>
      </c>
      <c r="AE86" s="22" t="str">
        <f t="array" aca="1" ref="AE86" ca="1">IF(G86="экспл",INDEX(total_visual_stym!$C$146:$C$209,(RANK(total_visual_stym!E166,total_visual_stym!$E$146:$E$209))),0)</f>
        <v>pics\\dis16.jpg</v>
      </c>
      <c r="AF86" s="22" t="str">
        <f t="shared" si="27"/>
        <v/>
      </c>
      <c r="AI86" t="s">
        <v>96</v>
      </c>
      <c r="AO86">
        <f t="shared" ca="1" si="33"/>
        <v>0.24099500166332899</v>
      </c>
      <c r="AP86" t="str">
        <f t="shared" ca="1" si="34"/>
        <v>pics\\Peper_3.jpg</v>
      </c>
      <c r="AR86" t="str">
        <f t="shared" si="35"/>
        <v/>
      </c>
      <c r="AS86" t="str">
        <f t="shared" si="36"/>
        <v/>
      </c>
      <c r="AT86">
        <f t="shared" ca="1" si="29"/>
        <v>0.96299901891124529</v>
      </c>
      <c r="AU86" t="s">
        <v>697</v>
      </c>
      <c r="AV86" t="str">
        <f t="shared" ca="1" si="30"/>
        <v>sound\\Noviy_plod.wav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_Вытянут_ли_он?</v>
      </c>
      <c r="BA86" t="e">
        <f>VLOOKUP(Q86,audio_list_stym!$B$2:$BQ$299,68,FALSE)</f>
        <v>#N/A</v>
      </c>
      <c r="BB86" t="str">
        <f t="shared" si="31"/>
        <v>На_картинке_XXXXX._Вытянут_ли_он?</v>
      </c>
      <c r="BD86" cm="1">
        <f t="array" aca="1" ref="BD86" ca="1">INDEX($L$82:$L$89,(RANK(AT6,$AT$2:$AT$9)))</f>
        <v>2084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VLOOKUP(B87,audio_list_stym!$A$3:$BP$18,54,FALSE)</f>
        <v>17</v>
      </c>
      <c r="F87" t="str">
        <f>VLOOKUP(E87,metki!$A$2:$B$9,2,FALSE)</f>
        <v>экспл_новые_без_названия</v>
      </c>
      <c r="G87" t="str">
        <f t="shared" si="25"/>
        <v>экспл</v>
      </c>
      <c r="H87" t="str">
        <f>VLOOKUP(B87,audio_list_stym!$A$3:$AJ$18,22,FALSE)</f>
        <v>Finger</v>
      </c>
      <c r="I87" t="s">
        <v>693</v>
      </c>
      <c r="J87" t="str">
        <f t="shared" si="26"/>
        <v>Finger_6</v>
      </c>
      <c r="L87">
        <f>VLOOKUP(J87,total_visual_stym!$A$2:$D$129,2,FALSE)</f>
        <v>2086</v>
      </c>
      <c r="M87" t="str">
        <f>VLOOKUP(J87,total_visual_stym!$A$2:$D$129,3,FALSE)</f>
        <v>pics\\Finger_6.jpg</v>
      </c>
      <c r="N87">
        <f>VLOOKUP(J87,total_visual_stym!$A$1:$D$129,4,FALSE)</f>
        <v>210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118</v>
      </c>
      <c r="Z87" t="str">
        <f>IF(G87="экспл",VLOOKUP(J87,quest_экспл!$A$1:$N$129,12,FALSE),IF(G87="импл_",0,0))</f>
        <v>sound\\Obyemniy_li_on.wav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2179</v>
      </c>
      <c r="AD87" t="str">
        <f t="shared" ca="1" si="32"/>
        <v>pics\\dis20.jpg</v>
      </c>
      <c r="AE87" s="22" t="str">
        <f t="array" aca="1" ref="AE87" ca="1">IF(G87="экспл",INDEX(total_visual_stym!$C$146:$C$209,(RANK(total_visual_stym!E167,total_visual_stym!$E$146:$E$209))),0)</f>
        <v>pics\\dis20.jpg</v>
      </c>
      <c r="AF87" s="22" t="str">
        <f t="shared" si="27"/>
        <v/>
      </c>
      <c r="AI87" t="s">
        <v>97</v>
      </c>
      <c r="AO87">
        <f t="shared" ca="1" si="33"/>
        <v>0.17128717676541438</v>
      </c>
      <c r="AP87" t="str">
        <f t="shared" ca="1" si="34"/>
        <v>pics\\Redis_4.jpg</v>
      </c>
      <c r="AR87" t="str">
        <f t="shared" si="35"/>
        <v/>
      </c>
      <c r="AS87" t="str">
        <f t="shared" si="36"/>
        <v/>
      </c>
      <c r="AT87">
        <f t="shared" ca="1" si="29"/>
        <v>0.94831989825174789</v>
      </c>
      <c r="AU87" t="s">
        <v>697</v>
      </c>
      <c r="AV87" t="str">
        <f t="shared" ca="1" si="30"/>
        <v>sound\\Noviy_plod.wav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_Объемный_ли_он?</v>
      </c>
      <c r="BA87" t="e">
        <f>VLOOKUP(Q87,audio_list_stym!$B$2:$BQ$299,68,FALSE)</f>
        <v>#N/A</v>
      </c>
      <c r="BB87" t="str">
        <f t="shared" si="31"/>
        <v>На_мониторе_XXXXX._Объемный_ли_он?</v>
      </c>
      <c r="BD87" cm="1">
        <f t="array" aca="1" ref="BD87" ca="1">INDEX($L$82:$L$89,(RANK(AT7,$AT$2:$AT$9)))</f>
        <v>2087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VLOOKUP(B88,audio_list_stym!$A$3:$BP$18,54,FALSE)</f>
        <v>17</v>
      </c>
      <c r="F88" t="str">
        <f>VLOOKUP(E88,metki!$A$2:$B$9,2,FALSE)</f>
        <v>экспл_новые_без_названия</v>
      </c>
      <c r="G88" t="str">
        <f t="shared" si="25"/>
        <v>экспл</v>
      </c>
      <c r="H88" t="str">
        <f>VLOOKUP(B88,audio_list_stym!$A$3:$AJ$18,22,FALSE)</f>
        <v>Finger</v>
      </c>
      <c r="I88" t="s">
        <v>694</v>
      </c>
      <c r="J88" t="str">
        <f t="shared" si="26"/>
        <v>Finger_7</v>
      </c>
      <c r="L88">
        <f>VLOOKUP(J88,total_visual_stym!$A$2:$D$129,2,FALSE)</f>
        <v>2087</v>
      </c>
      <c r="M88" t="str">
        <f>VLOOKUP(J88,total_visual_stym!$A$2:$D$129,3,FALSE)</f>
        <v>pics\\Finger_7.jpg</v>
      </c>
      <c r="N88">
        <f>VLOOKUP(J88,total_visual_stym!$A$1:$D$129,4,FALSE)</f>
        <v>210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119</v>
      </c>
      <c r="Z88" t="str">
        <f>IF(G88="экспл",VLOOKUP(J88,quest_экспл!$A$1:$N$129,12,FALSE),IF(G88="импл_",0,0))</f>
        <v>sound\\Pustoy_li_on.wav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2203</v>
      </c>
      <c r="AD88" t="str">
        <f t="shared" ca="1" si="32"/>
        <v>pics\\dis53.jpg</v>
      </c>
      <c r="AE88" s="22" t="str">
        <f t="array" aca="1" ref="AE88" ca="1">IF(G88="экспл",INDEX(total_visual_stym!$C$146:$C$209,(RANK(total_visual_stym!E168,total_visual_stym!$E$146:$E$209))),0)</f>
        <v>pics\\dis53.jpg</v>
      </c>
      <c r="AF88" s="22" t="str">
        <f t="shared" si="27"/>
        <v/>
      </c>
      <c r="AI88" t="s">
        <v>98</v>
      </c>
      <c r="AO88">
        <f t="shared" ca="1" si="33"/>
        <v>0.71258579859865923</v>
      </c>
      <c r="AP88" t="str">
        <f t="shared" ca="1" si="34"/>
        <v>pics\\Goroh_3.jpg</v>
      </c>
      <c r="AR88" t="str">
        <f t="shared" si="35"/>
        <v/>
      </c>
      <c r="AS88" t="str">
        <f t="shared" si="36"/>
        <v/>
      </c>
      <c r="AT88">
        <f t="shared" ca="1" si="29"/>
        <v>0.10177199854752794</v>
      </c>
      <c r="AU88" t="s">
        <v>697</v>
      </c>
      <c r="AV88" t="str">
        <f t="shared" ca="1" si="30"/>
        <v>sound\\Redkiy_plod.wav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_Пустой_ли_он?</v>
      </c>
      <c r="BA88" t="e">
        <f>VLOOKUP(Q88,audio_list_stym!$B$2:$BQ$299,68,FALSE)</f>
        <v>#N/A</v>
      </c>
      <c r="BB88" t="str">
        <f t="shared" si="31"/>
        <v>Перед_Вами_XXXXX._Пустой_ли_он?</v>
      </c>
      <c r="BD88" cm="1">
        <f t="array" aca="1" ref="BD88" ca="1">INDEX($L$82:$L$89,(RANK(AT8,$AT$2:$AT$9)))</f>
        <v>2086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VLOOKUP(B89,audio_list_stym!$A$3:$BP$18,54,FALSE)</f>
        <v>17</v>
      </c>
      <c r="F89" t="str">
        <f>VLOOKUP(E89,metki!$A$2:$B$9,2,FALSE)</f>
        <v>экспл_новые_без_названия</v>
      </c>
      <c r="G89" t="str">
        <f t="shared" si="25"/>
        <v>экспл</v>
      </c>
      <c r="H89" t="str">
        <f>VLOOKUP(B89,audio_list_stym!$A$3:$AJ$18,22,FALSE)</f>
        <v>Finger</v>
      </c>
      <c r="I89" t="s">
        <v>695</v>
      </c>
      <c r="J89" t="str">
        <f t="shared" si="26"/>
        <v>Finger_8</v>
      </c>
      <c r="L89">
        <f>VLOOKUP(J89,total_visual_stym!$A$2:$D$129,2,FALSE)</f>
        <v>2088</v>
      </c>
      <c r="M89" t="str">
        <f>VLOOKUP(J89,total_visual_stym!$A$2:$D$129,3,FALSE)</f>
        <v>pics\\Finger_8.jpg</v>
      </c>
      <c r="N89">
        <f>VLOOKUP(J89,total_visual_stym!$A$1:$D$129,4,FALSE)</f>
        <v>210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120</v>
      </c>
      <c r="Z89" t="str">
        <f>IF(G89="экспл",VLOOKUP(J89,quest_экспл!$A$1:$N$129,12,FALSE),IF(G89="импл_",0,0))</f>
        <v>sound\\Belyi_li_on.wav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2207</v>
      </c>
      <c r="AD89" t="str">
        <f t="shared" ca="1" si="32"/>
        <v>pics\\dis44.jpg</v>
      </c>
      <c r="AE89" s="22" t="str">
        <f t="array" aca="1" ref="AE89" ca="1">IF(G89="экспл",INDEX(total_visual_stym!$C$146:$C$209,(RANK(total_visual_stym!E169,total_visual_stym!$E$146:$E$209))),0)</f>
        <v>pics\\dis44.jpg</v>
      </c>
      <c r="AF89" s="22" t="str">
        <f t="shared" si="27"/>
        <v/>
      </c>
      <c r="AI89" t="s">
        <v>99</v>
      </c>
      <c r="AO89">
        <f t="shared" ca="1" si="33"/>
        <v>0.73097075156613078</v>
      </c>
      <c r="AP89" t="str">
        <f t="shared" ca="1" si="34"/>
        <v>pics\\Finik_8.jpg</v>
      </c>
      <c r="AR89" t="str">
        <f t="shared" si="35"/>
        <v/>
      </c>
      <c r="AS89" t="str">
        <f t="shared" si="36"/>
        <v/>
      </c>
      <c r="AT89">
        <f t="shared" ca="1" si="29"/>
        <v>0.51082482429319187</v>
      </c>
      <c r="AU89" t="s">
        <v>697</v>
      </c>
      <c r="AV89" t="str">
        <f t="shared" ca="1" si="30"/>
        <v>sound\\Redkiy_plod.wav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_Белый_ли_он?</v>
      </c>
      <c r="BA89" t="e">
        <f>VLOOKUP(Q89,audio_list_stym!$B$2:$BQ$299,68,FALSE)</f>
        <v>#N/A</v>
      </c>
      <c r="BB89" t="str">
        <f t="shared" si="31"/>
        <v>Вы_видите_XXXXX._Белый_ли_он?</v>
      </c>
      <c r="BD89" cm="1">
        <f t="array" aca="1" ref="BD89" ca="1">INDEX($L$82:$L$89,(RANK(AT9,$AT$2:$AT$9)))</f>
        <v>2085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VLOOKUP(B90,audio_list_stym!$A$3:$BP$18,54,FALSE)</f>
        <v>14</v>
      </c>
      <c r="F90" t="str">
        <f>VLOOKUP(E90,metki!$A$2:$B$9,2,FALSE)</f>
        <v>импл_новые_с_названием</v>
      </c>
      <c r="G90" t="str">
        <f t="shared" si="25"/>
        <v>импл_</v>
      </c>
      <c r="H90" t="str">
        <f>VLOOKUP(B90,audio_list_stym!$A$3:$AJ$18,22,FALSE)</f>
        <v>Gac</v>
      </c>
      <c r="I90" t="s">
        <v>688</v>
      </c>
      <c r="J90" t="str">
        <f t="shared" si="26"/>
        <v>Gac_1</v>
      </c>
      <c r="L90">
        <f>VLOOKUP(J90,total_visual_stym!$A$2:$D$129,2,FALSE)</f>
        <v>2089</v>
      </c>
      <c r="M90" t="str">
        <f>VLOOKUP(J90,total_visual_stym!$A$2:$D$129,3,FALSE)</f>
        <v>pics\\Gac_1.jpg</v>
      </c>
      <c r="N90">
        <f>VLOOKUP(J90,total_visual_stym!$A$1:$D$129,4,FALSE)</f>
        <v>211</v>
      </c>
      <c r="P90">
        <f>IF(G90="экспл",0,IF(G90="импл_",VLOOKUP(J90,quest_импл!$A$1:$J$129,7,FALSE),0))</f>
        <v>249</v>
      </c>
      <c r="Q90" t="str">
        <f>IF(G90="экспл",0,IF(G90="импл_",VLOOKUP(J90,quest_импл!$A$1:$J$129,8,FALSE),0))</f>
        <v>sound\\Ispachkan_li.wav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нет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2025</v>
      </c>
      <c r="AD90" t="str">
        <f t="shared" ca="1" si="32"/>
        <v>pics\\Kokos_1.jpg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7"/>
        <v>pics\\Kokos_1.jpg</v>
      </c>
      <c r="AI90" t="s">
        <v>100</v>
      </c>
      <c r="AO90">
        <f t="shared" ca="1" si="33"/>
        <v>0.56883142526372887</v>
      </c>
      <c r="AP90" t="str">
        <f t="shared" ca="1" si="34"/>
        <v>pics\\Kokos_1.jpg</v>
      </c>
      <c r="AR90" t="str">
        <f t="shared" si="35"/>
        <v/>
      </c>
      <c r="AS90" t="str">
        <f t="shared" ca="1" si="36"/>
        <v>pics\\Kokos_1.jpg</v>
      </c>
      <c r="AT90">
        <f t="shared" ca="1" si="29"/>
        <v>0.10803805206218242</v>
      </c>
      <c r="AU90" t="s">
        <v>697</v>
      </c>
      <c r="AV90" t="str">
        <f t="shared" ca="1" si="30"/>
        <v>sound\\Redkiy_plod.wav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_Испачкан_ли_</v>
      </c>
      <c r="BB90" t="str">
        <f t="shared" si="31"/>
        <v>_Испачкан_ли_ФИМОН?</v>
      </c>
      <c r="BC90">
        <f>A90</f>
        <v>1212</v>
      </c>
      <c r="BD90" cm="1">
        <f t="array" aca="1" ref="BD90" ca="1">INDEX($L$90:$L$97,(RANK(AT2,$AT$2:$AT$9)))</f>
        <v>2089</v>
      </c>
      <c r="BE90" cm="1">
        <f t="array" aca="1" ref="BE90" ca="1">INDEX(BD66:BD81,(RANK(AT5,$AT$2:$AT$17)))</f>
        <v>2070</v>
      </c>
      <c r="BF90" cm="1">
        <f t="array" aca="1" ref="BF90" ca="1">INDEX(BD98:BD113,(RANK(AT5,$AT$2:$AT$17)))</f>
        <v>2115</v>
      </c>
      <c r="BG90" cm="1">
        <f t="array" aca="1" ref="BG90" ca="1">INDEX(BD114:BD129,(RANK(AT5,$AT$2:$AT$9)))</f>
        <v>2144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VLOOKUP(B91,audio_list_stym!$A$3:$BP$18,54,FALSE)</f>
        <v>14</v>
      </c>
      <c r="F91" t="str">
        <f>VLOOKUP(E91,metki!$A$2:$B$9,2,FALSE)</f>
        <v>импл_новые_с_названием</v>
      </c>
      <c r="G91" t="str">
        <f t="shared" si="25"/>
        <v>импл_</v>
      </c>
      <c r="H91" t="str">
        <f>VLOOKUP(B91,audio_list_stym!$A$3:$AJ$18,22,FALSE)</f>
        <v>Gac</v>
      </c>
      <c r="I91" t="s">
        <v>689</v>
      </c>
      <c r="J91" t="str">
        <f t="shared" si="26"/>
        <v>Gac_2</v>
      </c>
      <c r="L91">
        <f>VLOOKUP(J91,total_visual_stym!$A$2:$D$129,2,FALSE)</f>
        <v>2090</v>
      </c>
      <c r="M91" t="str">
        <f>VLOOKUP(J91,total_visual_stym!$A$2:$D$129,3,FALSE)</f>
        <v>pics\\Gac_2.jpg</v>
      </c>
      <c r="N91">
        <f>VLOOKUP(J91,total_visual_stym!$A$1:$D$129,4,FALSE)</f>
        <v>211</v>
      </c>
      <c r="P91">
        <f>IF(G91="экспл",0,IF(G91="импл_",VLOOKUP(J91,quest_импл!$A$1:$J$129,7,FALSE),0))</f>
        <v>250</v>
      </c>
      <c r="Q91" t="str">
        <f>IF(G91="экспл",0,IF(G91="импл_",VLOOKUP(J91,quest_импл!$A$1:$J$129,8,FALSE),0))</f>
        <v>sound\\Farshirovanniy_li.wav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нет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2037</v>
      </c>
      <c r="AD91" t="str">
        <f t="shared" ca="1" si="32"/>
        <v>pics\\Limon_5.jpg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7"/>
        <v>pics\\Limon_5.jpg</v>
      </c>
      <c r="AI91" t="s">
        <v>101</v>
      </c>
      <c r="AO91">
        <f t="shared" ca="1" si="33"/>
        <v>0.31610809894790659</v>
      </c>
      <c r="AP91" t="str">
        <f t="shared" ca="1" si="34"/>
        <v>pics\\Limon_5.jpg</v>
      </c>
      <c r="AR91" t="str">
        <f t="shared" si="35"/>
        <v/>
      </c>
      <c r="AS91" t="str">
        <f t="shared" ca="1" si="36"/>
        <v>pics\\Limon_5.jpg</v>
      </c>
      <c r="AT91">
        <f t="shared" ca="1" si="29"/>
        <v>0.82051502220013206</v>
      </c>
      <c r="AU91" t="s">
        <v>697</v>
      </c>
      <c r="AV91" t="str">
        <f t="shared" ca="1" si="30"/>
        <v>sound\\Noviy_plod.wav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_Фаршированный_ли_</v>
      </c>
      <c r="BB91" t="str">
        <f t="shared" si="31"/>
        <v>_Фаршированный_ли_ФИМОН?</v>
      </c>
      <c r="BD91" cm="1">
        <f t="array" aca="1" ref="BD91" ca="1">INDEX($L$90:$L$97,(RANK(AT3,$AT$2:$AT$9)))</f>
        <v>2090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VLOOKUP(B92,audio_list_stym!$A$3:$BP$18,54,FALSE)</f>
        <v>14</v>
      </c>
      <c r="F92" t="str">
        <f>VLOOKUP(E92,metki!$A$2:$B$9,2,FALSE)</f>
        <v>импл_новые_с_названием</v>
      </c>
      <c r="G92" t="str">
        <f t="shared" si="25"/>
        <v>импл_</v>
      </c>
      <c r="H92" t="str">
        <f>VLOOKUP(B92,audio_list_stym!$A$3:$AJ$18,22,FALSE)</f>
        <v>Gac</v>
      </c>
      <c r="I92" t="s">
        <v>690</v>
      </c>
      <c r="J92" t="str">
        <f t="shared" si="26"/>
        <v>Gac_3</v>
      </c>
      <c r="L92">
        <f>VLOOKUP(J92,total_visual_stym!$A$2:$D$129,2,FALSE)</f>
        <v>2091</v>
      </c>
      <c r="M92" t="str">
        <f>VLOOKUP(J92,total_visual_stym!$A$2:$D$129,3,FALSE)</f>
        <v>pics\\Gac_3.jpg</v>
      </c>
      <c r="N92">
        <f>VLOOKUP(J92,total_visual_stym!$A$1:$D$129,4,FALSE)</f>
        <v>211</v>
      </c>
      <c r="P92">
        <f>IF(G92="экспл",0,IF(G92="импл_",VLOOKUP(J92,quest_импл!$A$1:$J$129,7,FALSE),0))</f>
        <v>251</v>
      </c>
      <c r="Q92" t="str">
        <f>IF(G92="экспл",0,IF(G92="импл_",VLOOKUP(J92,quest_импл!$A$1:$J$129,8,FALSE),0))</f>
        <v>sound\\Razrezan_li.wav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да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2028</v>
      </c>
      <c r="AD92" t="str">
        <f t="shared" ca="1" si="32"/>
        <v>pics\\Kokos_4.jpg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7"/>
        <v>pics\\Kokos_4.jpg</v>
      </c>
      <c r="AI92" t="s">
        <v>102</v>
      </c>
      <c r="AO92">
        <f t="shared" ca="1" si="33"/>
        <v>0.55180698042079412</v>
      </c>
      <c r="AP92" t="str">
        <f t="shared" ca="1" si="34"/>
        <v>pics\\Kokos_4.jpg</v>
      </c>
      <c r="AR92" t="str">
        <f t="shared" si="35"/>
        <v/>
      </c>
      <c r="AS92" t="str">
        <f t="shared" ca="1" si="36"/>
        <v>pics\\Kokos_4.jpg</v>
      </c>
      <c r="AT92">
        <f t="shared" ca="1" si="29"/>
        <v>0.9788559709787602</v>
      </c>
      <c r="AU92" t="s">
        <v>697</v>
      </c>
      <c r="AV92" t="str">
        <f t="shared" ca="1" si="30"/>
        <v>sound\\Noviy_plod.wav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_Разрезан_ли_</v>
      </c>
      <c r="BB92" t="str">
        <f t="shared" si="31"/>
        <v>_Разрезан_ли_ФИМОН?</v>
      </c>
      <c r="BD92" cm="1">
        <f t="array" aca="1" ref="BD92" ca="1">INDEX($L$90:$L$97,(RANK(AT4,$AT$2:$AT$9)))</f>
        <v>2096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VLOOKUP(B93,audio_list_stym!$A$3:$BP$18,54,FALSE)</f>
        <v>14</v>
      </c>
      <c r="F93" t="str">
        <f>VLOOKUP(E93,metki!$A$2:$B$9,2,FALSE)</f>
        <v>импл_новые_с_названием</v>
      </c>
      <c r="G93" t="str">
        <f t="shared" si="25"/>
        <v>импл_</v>
      </c>
      <c r="H93" t="str">
        <f>VLOOKUP(B93,audio_list_stym!$A$3:$AJ$18,22,FALSE)</f>
        <v>Gac</v>
      </c>
      <c r="I93" t="s">
        <v>691</v>
      </c>
      <c r="J93" t="str">
        <f t="shared" si="26"/>
        <v>Gac_4</v>
      </c>
      <c r="L93">
        <f>VLOOKUP(J93,total_visual_stym!$A$2:$D$129,2,FALSE)</f>
        <v>2092</v>
      </c>
      <c r="M93" t="str">
        <f>VLOOKUP(J93,total_visual_stym!$A$2:$D$129,3,FALSE)</f>
        <v>pics\\Gac_4.jpg</v>
      </c>
      <c r="N93">
        <f>VLOOKUP(J93,total_visual_stym!$A$1:$D$129,4,FALSE)</f>
        <v>211</v>
      </c>
      <c r="P93">
        <f>IF(G93="экспл",0,IF(G93="импл_",VLOOKUP(J93,quest_импл!$A$1:$J$129,7,FALSE),0))</f>
        <v>252</v>
      </c>
      <c r="Q93" t="str">
        <f>IF(G93="экспл",0,IF(G93="импл_",VLOOKUP(J93,quest_импл!$A$1:$J$129,8,FALSE),0))</f>
        <v>sound\\S_lepestkami_li.wav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2064</v>
      </c>
      <c r="AD93" t="str">
        <f t="shared" ca="1" si="32"/>
        <v>pics\\Tomat_8.jpg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7"/>
        <v>pics\\Tomat_8.jpg</v>
      </c>
      <c r="AI93" t="s">
        <v>103</v>
      </c>
      <c r="AO93">
        <f t="shared" ca="1" si="33"/>
        <v>3.0016315249840053E-3</v>
      </c>
      <c r="AP93" t="str">
        <f t="shared" ca="1" si="34"/>
        <v>pics\\Tomat_8.jpg</v>
      </c>
      <c r="AR93" t="str">
        <f t="shared" si="35"/>
        <v/>
      </c>
      <c r="AS93" t="str">
        <f t="shared" ca="1" si="36"/>
        <v>pics\\Tomat_8.jpg</v>
      </c>
      <c r="AT93">
        <f t="shared" ca="1" si="29"/>
        <v>2.27188616226488E-2</v>
      </c>
      <c r="AU93" t="s">
        <v>697</v>
      </c>
      <c r="AV93" t="str">
        <f t="shared" ca="1" si="30"/>
        <v>sound\\Redkiy_plod.wav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_С_лепестками_ли_</v>
      </c>
      <c r="BB93" t="str">
        <f t="shared" si="31"/>
        <v>_С_лепестками_ли_ФИМОН?</v>
      </c>
      <c r="BD93" cm="1">
        <f t="array" aca="1" ref="BD93" ca="1">INDEX($L$90:$L$97,(RANK(AT5,$AT$2:$AT$9)))</f>
        <v>2091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VLOOKUP(B94,audio_list_stym!$A$3:$BP$18,54,FALSE)</f>
        <v>14</v>
      </c>
      <c r="F94" t="str">
        <f>VLOOKUP(E94,metki!$A$2:$B$9,2,FALSE)</f>
        <v>импл_новые_с_названием</v>
      </c>
      <c r="G94" t="str">
        <f t="shared" si="25"/>
        <v>импл_</v>
      </c>
      <c r="H94" t="str">
        <f>VLOOKUP(B94,audio_list_stym!$A$3:$AJ$18,22,FALSE)</f>
        <v>Gac</v>
      </c>
      <c r="I94" t="s">
        <v>692</v>
      </c>
      <c r="J94" t="str">
        <f t="shared" si="26"/>
        <v>Gac_5</v>
      </c>
      <c r="L94">
        <f>VLOOKUP(J94,total_visual_stym!$A$2:$D$129,2,FALSE)</f>
        <v>2093</v>
      </c>
      <c r="M94" t="str">
        <f>VLOOKUP(J94,total_visual_stym!$A$2:$D$129,3,FALSE)</f>
        <v>pics\\Gac_5.jpg</v>
      </c>
      <c r="N94">
        <f>VLOOKUP(J94,total_visual_stym!$A$1:$D$129,4,FALSE)</f>
        <v>211</v>
      </c>
      <c r="P94">
        <f>IF(G94="экспл",0,IF(G94="импл_",VLOOKUP(J94,quest_импл!$A$1:$J$129,7,FALSE),0))</f>
        <v>253</v>
      </c>
      <c r="Q94" t="str">
        <f>IF(G94="экспл",0,IF(G94="импл_",VLOOKUP(J94,quest_импл!$A$1:$J$129,8,FALSE),0))</f>
        <v>sound\\Kolyuchiy_li.wav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2048</v>
      </c>
      <c r="AD94" t="str">
        <f t="shared" ca="1" si="32"/>
        <v>pics\\Peper_8.jpg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7"/>
        <v>pics\\Peper_8.jpg</v>
      </c>
      <c r="AI94" t="s">
        <v>104</v>
      </c>
      <c r="AO94">
        <f t="shared" ca="1" si="33"/>
        <v>0.2176612756537315</v>
      </c>
      <c r="AP94" t="str">
        <f t="shared" ca="1" si="34"/>
        <v>pics\\Peper_8.jpg</v>
      </c>
      <c r="AR94" t="str">
        <f t="shared" si="35"/>
        <v/>
      </c>
      <c r="AS94" t="str">
        <f t="shared" ca="1" si="36"/>
        <v>pics\\Peper_8.jpg</v>
      </c>
      <c r="AT94">
        <f t="shared" ca="1" si="29"/>
        <v>0.85291273935144607</v>
      </c>
      <c r="AU94" t="s">
        <v>697</v>
      </c>
      <c r="AV94" t="str">
        <f t="shared" ca="1" si="30"/>
        <v>sound\\Noviy_plod.wav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_Колючий_ли_</v>
      </c>
      <c r="BB94" t="str">
        <f t="shared" si="31"/>
        <v>_Колючий_ли_ФИМОН?</v>
      </c>
      <c r="BD94" cm="1">
        <f t="array" aca="1" ref="BD94" ca="1">INDEX($L$90:$L$97,(RANK(AT6,$AT$2:$AT$9)))</f>
        <v>2092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VLOOKUP(B95,audio_list_stym!$A$3:$BP$18,54,FALSE)</f>
        <v>14</v>
      </c>
      <c r="F95" t="str">
        <f>VLOOKUP(E95,metki!$A$2:$B$9,2,FALSE)</f>
        <v>импл_новые_с_названием</v>
      </c>
      <c r="G95" t="str">
        <f t="shared" si="25"/>
        <v>импл_</v>
      </c>
      <c r="H95" t="str">
        <f>VLOOKUP(B95,audio_list_stym!$A$3:$AJ$18,22,FALSE)</f>
        <v>Gac</v>
      </c>
      <c r="I95" t="s">
        <v>693</v>
      </c>
      <c r="J95" t="str">
        <f t="shared" si="26"/>
        <v>Gac_6</v>
      </c>
      <c r="L95">
        <f>VLOOKUP(J95,total_visual_stym!$A$2:$D$129,2,FALSE)</f>
        <v>2094</v>
      </c>
      <c r="M95" t="str">
        <f>VLOOKUP(J95,total_visual_stym!$A$2:$D$129,3,FALSE)</f>
        <v>pics\\Gac_6.jpg</v>
      </c>
      <c r="N95">
        <f>VLOOKUP(J95,total_visual_stym!$A$1:$D$129,4,FALSE)</f>
        <v>211</v>
      </c>
      <c r="P95">
        <f>IF(G95="экспл",0,IF(G95="импл_",VLOOKUP(J95,quest_импл!$A$1:$J$129,7,FALSE),0))</f>
        <v>254</v>
      </c>
      <c r="Q95" t="str">
        <f>IF(G95="экспл",0,IF(G95="импл_",VLOOKUP(J95,quest_импл!$A$1:$J$129,8,FALSE),0))</f>
        <v>sound\\Oranzhrviy_li.wav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да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2001</v>
      </c>
      <c r="AD95" t="str">
        <f t="shared" ca="1" si="32"/>
        <v>pics\\Banan_1.jpg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7"/>
        <v>pics\\Banan_1.jpg</v>
      </c>
      <c r="AI95" t="s">
        <v>105</v>
      </c>
      <c r="AO95">
        <f t="shared" ca="1" si="33"/>
        <v>0.95181308446778368</v>
      </c>
      <c r="AP95" t="str">
        <f t="shared" ca="1" si="34"/>
        <v>pics\\Banan_1.jpg</v>
      </c>
      <c r="AR95" t="str">
        <f t="shared" si="35"/>
        <v/>
      </c>
      <c r="AS95" t="str">
        <f t="shared" ca="1" si="36"/>
        <v>pics\\Banan_1.jpg</v>
      </c>
      <c r="AT95">
        <f t="shared" ca="1" si="29"/>
        <v>0.32237560113495878</v>
      </c>
      <c r="AU95" t="s">
        <v>697</v>
      </c>
      <c r="AV95" t="str">
        <f t="shared" ca="1" si="30"/>
        <v>sound\\Redkiy_plod.wav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_Оранжевый_ли_</v>
      </c>
      <c r="BB95" t="str">
        <f t="shared" si="31"/>
        <v>_Оранжевый_ли_ФИМОН?</v>
      </c>
      <c r="BD95" cm="1">
        <f t="array" aca="1" ref="BD95" ca="1">INDEX($L$90:$L$97,(RANK(AT7,$AT$2:$AT$9)))</f>
        <v>2095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VLOOKUP(B96,audio_list_stym!$A$3:$BP$18,54,FALSE)</f>
        <v>14</v>
      </c>
      <c r="F96" t="str">
        <f>VLOOKUP(E96,metki!$A$2:$B$9,2,FALSE)</f>
        <v>импл_новые_с_названием</v>
      </c>
      <c r="G96" t="str">
        <f t="shared" si="25"/>
        <v>импл_</v>
      </c>
      <c r="H96" t="str">
        <f>VLOOKUP(B96,audio_list_stym!$A$3:$AJ$18,22,FALSE)</f>
        <v>Gac</v>
      </c>
      <c r="I96" t="s">
        <v>694</v>
      </c>
      <c r="J96" t="str">
        <f t="shared" si="26"/>
        <v>Gac_7</v>
      </c>
      <c r="L96">
        <f>VLOOKUP(J96,total_visual_stym!$A$2:$D$129,2,FALSE)</f>
        <v>2095</v>
      </c>
      <c r="M96" t="str">
        <f>VLOOKUP(J96,total_visual_stym!$A$2:$D$129,3,FALSE)</f>
        <v>pics\\Gac_7.jpg</v>
      </c>
      <c r="N96">
        <f>VLOOKUP(J96,total_visual_stym!$A$1:$D$129,4,FALSE)</f>
        <v>211</v>
      </c>
      <c r="P96">
        <f>IF(G96="экспл",0,IF(G96="импл_",VLOOKUP(J96,quest_импл!$A$1:$J$129,7,FALSE),0))</f>
        <v>255</v>
      </c>
      <c r="Q96" t="str">
        <f>IF(G96="экспл",0,IF(G96="импл_",VLOOKUP(J96,quest_импл!$A$1:$J$129,8,FALSE),0))</f>
        <v>sound\\Zernistiy_li.wav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2012</v>
      </c>
      <c r="AD96" t="str">
        <f t="shared" ca="1" si="32"/>
        <v>pics\\Finik_4.jpg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7"/>
        <v>pics\\Finik_4.jpg</v>
      </c>
      <c r="AI96" t="s">
        <v>106</v>
      </c>
      <c r="AO96">
        <f t="shared" ca="1" si="33"/>
        <v>0.77627629788226737</v>
      </c>
      <c r="AP96" t="str">
        <f t="shared" ca="1" si="34"/>
        <v>pics\\Finik_4.jpg</v>
      </c>
      <c r="AR96" t="str">
        <f t="shared" si="35"/>
        <v/>
      </c>
      <c r="AS96" t="str">
        <f t="shared" ca="1" si="36"/>
        <v>pics\\Finik_4.jpg</v>
      </c>
      <c r="AT96">
        <f t="shared" ca="1" si="29"/>
        <v>0.61728221940556249</v>
      </c>
      <c r="AU96" t="s">
        <v>697</v>
      </c>
      <c r="AV96" t="str">
        <f t="shared" ca="1" si="30"/>
        <v>sound\\Noviy_plod.wav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_Зернистый_ли_</v>
      </c>
      <c r="BB96" t="str">
        <f t="shared" si="31"/>
        <v>_Зернистый_ли_ФИМОН?</v>
      </c>
      <c r="BD96" cm="1">
        <f t="array" aca="1" ref="BD96" ca="1">INDEX($L$90:$L$97,(RANK(AT8,$AT$2:$AT$9)))</f>
        <v>2094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VLOOKUP(B97,audio_list_stym!$A$3:$BP$18,54,FALSE)</f>
        <v>14</v>
      </c>
      <c r="F97" t="str">
        <f>VLOOKUP(E97,metki!$A$2:$B$9,2,FALSE)</f>
        <v>импл_новые_с_названием</v>
      </c>
      <c r="G97" t="str">
        <f t="shared" si="25"/>
        <v>импл_</v>
      </c>
      <c r="H97" t="str">
        <f>VLOOKUP(B97,audio_list_stym!$A$3:$AJ$18,22,FALSE)</f>
        <v>Gac</v>
      </c>
      <c r="I97" t="s">
        <v>695</v>
      </c>
      <c r="J97" t="str">
        <f t="shared" si="26"/>
        <v>Gac_8</v>
      </c>
      <c r="L97">
        <f>VLOOKUP(J97,total_visual_stym!$A$2:$D$129,2,FALSE)</f>
        <v>2096</v>
      </c>
      <c r="M97" t="str">
        <f>VLOOKUP(J97,total_visual_stym!$A$2:$D$129,3,FALSE)</f>
        <v>pics\\Gac_8.jpg</v>
      </c>
      <c r="N97">
        <f>VLOOKUP(J97,total_visual_stym!$A$1:$D$129,4,FALSE)</f>
        <v>211</v>
      </c>
      <c r="P97">
        <f>IF(G97="экспл",0,IF(G97="импл_",VLOOKUP(J97,quest_импл!$A$1:$J$129,7,FALSE),0))</f>
        <v>256</v>
      </c>
      <c r="Q97" t="str">
        <f>IF(G97="экспл",0,IF(G97="импл_",VLOOKUP(J97,quest_импл!$A$1:$J$129,8,FALSE),0))</f>
        <v>sound\\Okrugliy_li.wav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2042</v>
      </c>
      <c r="AD97" t="str">
        <f t="shared" ca="1" si="32"/>
        <v>pics\\Peper_2.jpg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7"/>
        <v>pics\\Peper_2.jpg</v>
      </c>
      <c r="AI97" t="s">
        <v>107</v>
      </c>
      <c r="AO97">
        <f t="shared" ca="1" si="33"/>
        <v>0.24782493502204073</v>
      </c>
      <c r="AP97" t="str">
        <f t="shared" ca="1" si="34"/>
        <v>pics\\Peper_2.jpg</v>
      </c>
      <c r="AR97" t="str">
        <f t="shared" si="35"/>
        <v/>
      </c>
      <c r="AS97" t="str">
        <f t="shared" ca="1" si="36"/>
        <v>pics\\Peper_2.jpg</v>
      </c>
      <c r="AT97">
        <f t="shared" ca="1" si="29"/>
        <v>0.70066891968524259</v>
      </c>
      <c r="AU97" t="s">
        <v>697</v>
      </c>
      <c r="AV97" t="str">
        <f t="shared" ca="1" si="30"/>
        <v>sound\\Noviy_plod.wav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_Округлый_ли_</v>
      </c>
      <c r="BB97" t="str">
        <f t="shared" si="31"/>
        <v>_Округлый_ли_ФИМОН?</v>
      </c>
      <c r="BD97" cm="1">
        <f t="array" aca="1" ref="BD97" ca="1">INDEX($L$90:$L$97,(RANK(AT9,$AT$2:$AT$9)))</f>
        <v>2093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VLOOKUP(B98,audio_list_stym!$A$3:$BP$18,54,FALSE)</f>
        <v>15</v>
      </c>
      <c r="F98" t="str">
        <f>VLOOKUP(E98,metki!$A$2:$B$9,2,FALSE)</f>
        <v>экспл_новые_с_названием</v>
      </c>
      <c r="G98" t="str">
        <f t="shared" si="25"/>
        <v>экспл</v>
      </c>
      <c r="H98" t="str">
        <f>VLOOKUP(B98,audio_list_stym!$A$3:$AJ$18,22,FALSE)</f>
        <v>Noni</v>
      </c>
      <c r="I98" t="s">
        <v>688</v>
      </c>
      <c r="J98" t="str">
        <f t="shared" si="26"/>
        <v>Noni_1</v>
      </c>
      <c r="L98">
        <f>VLOOKUP(J98,total_visual_stym!$A$2:$D$129,2,FALSE)</f>
        <v>2113</v>
      </c>
      <c r="M98" t="str">
        <f>VLOOKUP(J98,total_visual_stym!$A$2:$D$129,3,FALSE)</f>
        <v>pics\\Noni_1.jpg</v>
      </c>
      <c r="N98">
        <f>VLOOKUP(J98,total_visual_stym!$A$1:$D$129,4,FALSE)</f>
        <v>212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129</v>
      </c>
      <c r="Z98" t="str">
        <f>IF(G98="экспл",VLOOKUP(J98,quest_экспл!$A$1:$N$129,12,FALSE),IF(G98="импл_",0,0))</f>
        <v>sound\\On_beliy_vnutri.wav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2204</v>
      </c>
      <c r="AD98" t="str">
        <f t="shared" ca="1" si="32"/>
        <v>pics\\dis52.jpg</v>
      </c>
      <c r="AE98" s="22" t="str">
        <f t="array" aca="1" ref="AE98" ca="1">IF(G98="экспл",INDEX(total_visual_stym!$C$146:$C$209,(RANK(total_visual_stym!E178,total_visual_stym!$E$146:$E$209))),0)</f>
        <v>pics\\dis52.jpg</v>
      </c>
      <c r="AF98" s="22" t="str">
        <f t="shared" si="27"/>
        <v/>
      </c>
      <c r="AI98" t="s">
        <v>108</v>
      </c>
      <c r="AO98">
        <f t="shared" ca="1" si="33"/>
        <v>0.28113526006838629</v>
      </c>
      <c r="AP98" t="str">
        <f t="shared" ca="1" si="34"/>
        <v>pics\\Limon_8.jpg</v>
      </c>
      <c r="AR98" t="str">
        <f>IF(AH98="sound\\Ogorod",AP26,"")</f>
        <v/>
      </c>
      <c r="AS98" t="str">
        <f t="shared" si="36"/>
        <v/>
      </c>
      <c r="AT98">
        <f t="shared" ca="1" si="29"/>
        <v>0.78927597949280304</v>
      </c>
      <c r="AU98" t="s">
        <v>697</v>
      </c>
      <c r="AV98" t="str">
        <f t="shared" ca="1" si="30"/>
        <v>sound\\Noviy_plod.wav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_Он_белый_внутри?</v>
      </c>
      <c r="BA98" t="e">
        <f>VLOOKUP(Q98,audio_list_stym!$B$2:$BQ$299,68,FALSE)</f>
        <v>#N/A</v>
      </c>
      <c r="BB98" t="str">
        <f t="shared" si="31"/>
        <v>На_экране_КОДИС._Он_белый_внутри?</v>
      </c>
      <c r="BC98">
        <f>A98</f>
        <v>1213</v>
      </c>
      <c r="BD98" cm="1">
        <f t="array" aca="1" ref="BD98" ca="1">INDEX($L$98:$L$105,(RANK(AT2,$AT$2:$AT$9)))</f>
        <v>2113</v>
      </c>
      <c r="BE98" cm="1">
        <f t="array" aca="1" ref="BE98" ca="1">INDEX(BD66:BD81,(RANK(AT6,$AT$2:$AT$9)))</f>
        <v>2070</v>
      </c>
      <c r="BF98" cm="1">
        <f t="array" aca="1" ref="BF98" ca="1">INDEX(BD82:BD97,(RANK(AT6,$AT$2:$AT$9)))</f>
        <v>2083</v>
      </c>
      <c r="BG98" cm="1">
        <f t="array" aca="1" ref="BG98" ca="1">INDEX(BD106:BD129,(RANK(AT6,$AT$2:$AT$17)))</f>
        <v>2135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VLOOKUP(B99,audio_list_stym!$A$3:$BP$18,54,FALSE)</f>
        <v>15</v>
      </c>
      <c r="F99" t="str">
        <f>VLOOKUP(E99,metki!$A$2:$B$9,2,FALSE)</f>
        <v>экспл_новые_с_названием</v>
      </c>
      <c r="G99" t="str">
        <f t="shared" si="25"/>
        <v>экспл</v>
      </c>
      <c r="H99" t="str">
        <f>VLOOKUP(B99,audio_list_stym!$A$3:$AJ$18,22,FALSE)</f>
        <v>Noni</v>
      </c>
      <c r="I99" t="s">
        <v>689</v>
      </c>
      <c r="J99" t="str">
        <f t="shared" si="26"/>
        <v>Noni_2</v>
      </c>
      <c r="L99">
        <f>VLOOKUP(J99,total_visual_stym!$A$2:$D$129,2,FALSE)</f>
        <v>2114</v>
      </c>
      <c r="M99" t="str">
        <f>VLOOKUP(J99,total_visual_stym!$A$2:$D$129,3,FALSE)</f>
        <v>pics\\Noni_2.jpg</v>
      </c>
      <c r="N99">
        <f>VLOOKUP(J99,total_visual_stym!$A$1:$D$129,4,FALSE)</f>
        <v>212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130</v>
      </c>
      <c r="Z99" t="str">
        <f>IF(G99="экспл",VLOOKUP(J99,quest_экспл!$A$1:$N$129,12,FALSE),IF(G99="импл_",0,0))</f>
        <v>sound\\Rebristiy_li_on.wav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2182</v>
      </c>
      <c r="AD99" t="str">
        <f t="shared" ca="1" si="32"/>
        <v>pics\\dis30.jpg</v>
      </c>
      <c r="AE99" s="22" t="str">
        <f t="array" aca="1" ref="AE99" ca="1">IF(G99="экспл",INDEX(total_visual_stym!$C$146:$C$209,(RANK(total_visual_stym!E179,total_visual_stym!$E$146:$E$209))),0)</f>
        <v>pics\\dis30.jpg</v>
      </c>
      <c r="AF99" s="22" t="str">
        <f t="shared" si="27"/>
        <v/>
      </c>
      <c r="AI99" t="s">
        <v>109</v>
      </c>
      <c r="AO99">
        <f t="shared" ca="1" si="33"/>
        <v>0.27632061647154704</v>
      </c>
      <c r="AP99" t="str">
        <f t="shared" ca="1" si="34"/>
        <v>pics\\Peper_1.jpg</v>
      </c>
      <c r="AR99" t="str">
        <f t="shared" ref="AR99:AR120" si="37">IF(AH99="sound\\Ogorod",AP27,"")</f>
        <v/>
      </c>
      <c r="AS99" t="str">
        <f t="shared" si="36"/>
        <v/>
      </c>
      <c r="AT99">
        <f t="shared" ca="1" si="29"/>
        <v>0.95867842587637386</v>
      </c>
      <c r="AU99" t="s">
        <v>697</v>
      </c>
      <c r="AV99" t="str">
        <f t="shared" ca="1" si="30"/>
        <v>sound\\Noviy_plod.wav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_Ребристый_ли_он?</v>
      </c>
      <c r="BA99" t="e">
        <f>VLOOKUP(Q99,audio_list_stym!$B$2:$BQ$299,68,FALSE)</f>
        <v>#N/A</v>
      </c>
      <c r="BB99" t="str">
        <f t="shared" si="31"/>
        <v>Посмотрите,_вот_КОДИС._Ребристый_ли_он?</v>
      </c>
      <c r="BD99" cm="1">
        <f t="array" aca="1" ref="BD99" ca="1">INDEX($L$98:$L$105,(RANK(AT3,$AT$2:$AT$9)))</f>
        <v>2114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VLOOKUP(B100,audio_list_stym!$A$3:$BP$18,54,FALSE)</f>
        <v>15</v>
      </c>
      <c r="F100" t="str">
        <f>VLOOKUP(E100,metki!$A$2:$B$9,2,FALSE)</f>
        <v>экспл_новые_с_названием</v>
      </c>
      <c r="G100" t="str">
        <f t="shared" si="25"/>
        <v>экспл</v>
      </c>
      <c r="H100" t="str">
        <f>VLOOKUP(B100,audio_list_stym!$A$3:$AJ$18,22,FALSE)</f>
        <v>Noni</v>
      </c>
      <c r="I100" t="s">
        <v>690</v>
      </c>
      <c r="J100" t="str">
        <f t="shared" si="26"/>
        <v>Noni_3</v>
      </c>
      <c r="L100">
        <f>VLOOKUP(J100,total_visual_stym!$A$2:$D$129,2,FALSE)</f>
        <v>2115</v>
      </c>
      <c r="M100" t="str">
        <f>VLOOKUP(J100,total_visual_stym!$A$2:$D$129,3,FALSE)</f>
        <v>pics\\Noni_3.jpg</v>
      </c>
      <c r="N100">
        <f>VLOOKUP(J100,total_visual_stym!$A$1:$D$129,4,FALSE)</f>
        <v>212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131</v>
      </c>
      <c r="Z100" t="str">
        <f>IF(G100="экспл",VLOOKUP(J100,quest_экспл!$A$1:$N$129,12,FALSE),IF(G100="импл_",0,0))</f>
        <v>sound\\Goluboy_li_on.wav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2174</v>
      </c>
      <c r="AD100" t="str">
        <f t="shared" ca="1" si="32"/>
        <v>pics\\dis7.jpg</v>
      </c>
      <c r="AE100" s="22" t="str">
        <f t="array" aca="1" ref="AE100" ca="1">IF(G100="экспл",INDEX(total_visual_stym!$C$146:$C$209,(RANK(total_visual_stym!E180,total_visual_stym!$E$146:$E$209))),0)</f>
        <v>pics\\dis7.jpg</v>
      </c>
      <c r="AF100" s="22" t="str">
        <f t="shared" si="27"/>
        <v/>
      </c>
      <c r="AI100" t="s">
        <v>110</v>
      </c>
      <c r="AO100">
        <f t="shared" ca="1" si="33"/>
        <v>0.63467337115999023</v>
      </c>
      <c r="AP100" t="str">
        <f t="shared" ca="1" si="34"/>
        <v>pics\\Goroh_7.jpg</v>
      </c>
      <c r="AR100" t="str">
        <f t="shared" si="37"/>
        <v/>
      </c>
      <c r="AS100" t="str">
        <f t="shared" si="36"/>
        <v/>
      </c>
      <c r="AT100">
        <f t="shared" ca="1" si="29"/>
        <v>0.16775897087787672</v>
      </c>
      <c r="AU100" t="s">
        <v>697</v>
      </c>
      <c r="AV100" t="str">
        <f t="shared" ca="1" si="30"/>
        <v>sound\\Redkiy_plod.wav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_Голубой_ли_он?</v>
      </c>
      <c r="BA100" t="e">
        <f>VLOOKUP(Q100,audio_list_stym!$B$2:$BQ$299,68,FALSE)</f>
        <v>#N/A</v>
      </c>
      <c r="BB100" t="str">
        <f t="shared" si="31"/>
        <v>Вот_КОДИС._Голубой_ли_он?</v>
      </c>
      <c r="BD100" cm="1">
        <f t="array" aca="1" ref="BD100" ca="1">INDEX($L$98:$L$105,(RANK(AT4,$AT$2:$AT$9)))</f>
        <v>2120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VLOOKUP(B101,audio_list_stym!$A$3:$BP$18,54,FALSE)</f>
        <v>15</v>
      </c>
      <c r="F101" t="str">
        <f>VLOOKUP(E101,metki!$A$2:$B$9,2,FALSE)</f>
        <v>экспл_новые_с_названием</v>
      </c>
      <c r="G101" t="str">
        <f t="shared" si="25"/>
        <v>экспл</v>
      </c>
      <c r="H101" t="str">
        <f>VLOOKUP(B101,audio_list_stym!$A$3:$AJ$18,22,FALSE)</f>
        <v>Noni</v>
      </c>
      <c r="I101" t="s">
        <v>691</v>
      </c>
      <c r="J101" t="str">
        <f t="shared" si="26"/>
        <v>Noni_4</v>
      </c>
      <c r="L101">
        <f>VLOOKUP(J101,total_visual_stym!$A$2:$D$129,2,FALSE)</f>
        <v>2116</v>
      </c>
      <c r="M101" t="str">
        <f>VLOOKUP(J101,total_visual_stym!$A$2:$D$129,3,FALSE)</f>
        <v>pics\\Noni_4.jpg</v>
      </c>
      <c r="N101">
        <f>VLOOKUP(J101,total_visual_stym!$A$1:$D$129,4,FALSE)</f>
        <v>212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132</v>
      </c>
      <c r="Z101" t="str">
        <f>IF(G101="экспл",VLOOKUP(J101,quest_экспл!$A$1:$N$129,12,FALSE),IF(G101="импл_",0,0))</f>
        <v>sound\\On_s_bugorkami.wav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2211</v>
      </c>
      <c r="AD101" t="str">
        <f t="shared" ca="1" si="32"/>
        <v>pics\\dis60.jpg</v>
      </c>
      <c r="AE101" s="22" t="str">
        <f t="array" aca="1" ref="AE101" ca="1">IF(G101="экспл",INDEX(total_visual_stym!$C$146:$C$209,(RANK(total_visual_stym!E181,total_visual_stym!$E$146:$E$209))),0)</f>
        <v>pics\\dis60.jpg</v>
      </c>
      <c r="AF101" s="22" t="str">
        <f t="shared" si="27"/>
        <v/>
      </c>
      <c r="AI101" t="s">
        <v>111</v>
      </c>
      <c r="AO101">
        <f t="shared" ca="1" si="33"/>
        <v>0.1776744902557359</v>
      </c>
      <c r="AP101" t="str">
        <f t="shared" ca="1" si="34"/>
        <v>pics\\Redis_2.jpg</v>
      </c>
      <c r="AR101" t="str">
        <f t="shared" si="37"/>
        <v/>
      </c>
      <c r="AS101" t="str">
        <f t="shared" si="36"/>
        <v/>
      </c>
      <c r="AT101">
        <f t="shared" ca="1" si="29"/>
        <v>0.62897208814148375</v>
      </c>
      <c r="AU101" t="s">
        <v>697</v>
      </c>
      <c r="AV101" t="str">
        <f t="shared" ca="1" si="30"/>
        <v>sound\\Noviy_plod.wav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_Он_с_бугорками?</v>
      </c>
      <c r="BA101" t="e">
        <f>VLOOKUP(Q101,audio_list_stym!$B$2:$BQ$299,68,FALSE)</f>
        <v>#N/A</v>
      </c>
      <c r="BB101" t="str">
        <f t="shared" si="31"/>
        <v>Это_КОДИС._Он_с_бугорками?</v>
      </c>
      <c r="BD101" cm="1">
        <f t="array" aca="1" ref="BD101" ca="1">INDEX($L$98:$L$105,(RANK(AT5,$AT$2:$AT$9)))</f>
        <v>2115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VLOOKUP(B102,audio_list_stym!$A$3:$BP$18,54,FALSE)</f>
        <v>15</v>
      </c>
      <c r="F102" t="str">
        <f>VLOOKUP(E102,metki!$A$2:$B$9,2,FALSE)</f>
        <v>экспл_новые_с_названием</v>
      </c>
      <c r="G102" t="str">
        <f t="shared" si="25"/>
        <v>экспл</v>
      </c>
      <c r="H102" t="str">
        <f>VLOOKUP(B102,audio_list_stym!$A$3:$AJ$18,22,FALSE)</f>
        <v>Noni</v>
      </c>
      <c r="I102" t="s">
        <v>692</v>
      </c>
      <c r="J102" t="str">
        <f t="shared" si="26"/>
        <v>Noni_5</v>
      </c>
      <c r="L102">
        <f>VLOOKUP(J102,total_visual_stym!$A$2:$D$129,2,FALSE)</f>
        <v>2117</v>
      </c>
      <c r="M102" t="str">
        <f>VLOOKUP(J102,total_visual_stym!$A$2:$D$129,3,FALSE)</f>
        <v>pics\\Noni_5.jpg</v>
      </c>
      <c r="N102">
        <f>VLOOKUP(J102,total_visual_stym!$A$1:$D$129,4,FALSE)</f>
        <v>212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133</v>
      </c>
      <c r="Z102" t="str">
        <f>IF(G102="экспл",VLOOKUP(J102,quest_экспл!$A$1:$N$129,12,FALSE),IF(G102="импл_",0,0))</f>
        <v>sound\\Ovalniy_li_on.wav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2188</v>
      </c>
      <c r="AD102" t="str">
        <f t="shared" ca="1" si="32"/>
        <v>pics\\dis3.jpg</v>
      </c>
      <c r="AE102" s="22" t="str">
        <f t="array" aca="1" ref="AE102" ca="1">IF(G102="экспл",INDEX(total_visual_stym!$C$146:$C$209,(RANK(total_visual_stym!E182,total_visual_stym!$E$146:$E$209))),0)</f>
        <v>pics\\dis3.jpg</v>
      </c>
      <c r="AF102" s="22" t="str">
        <f t="shared" si="27"/>
        <v/>
      </c>
      <c r="AI102" t="s">
        <v>112</v>
      </c>
      <c r="AO102">
        <f t="shared" ca="1" si="33"/>
        <v>0.54265489005572753</v>
      </c>
      <c r="AP102" t="str">
        <f t="shared" ca="1" si="34"/>
        <v>pics\\Kokos_5.jpg</v>
      </c>
      <c r="AR102" t="str">
        <f t="shared" si="37"/>
        <v/>
      </c>
      <c r="AS102" t="str">
        <f t="shared" si="36"/>
        <v/>
      </c>
      <c r="AT102">
        <f t="shared" ca="1" si="29"/>
        <v>0.84720204160149493</v>
      </c>
      <c r="AU102" t="s">
        <v>697</v>
      </c>
      <c r="AV102" t="str">
        <f t="shared" ca="1" si="30"/>
        <v>sound\\Noviy_plod.wav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_Овальный_ли_он?</v>
      </c>
      <c r="BA102" t="e">
        <f>VLOOKUP(Q102,audio_list_stym!$B$2:$BQ$299,68,FALSE)</f>
        <v>#N/A</v>
      </c>
      <c r="BB102" t="str">
        <f t="shared" si="31"/>
        <v>На_картинке_КОДИС._Овальный_ли_он?</v>
      </c>
      <c r="BD102" cm="1">
        <f t="array" aca="1" ref="BD102" ca="1">INDEX($L$98:$L$105,(RANK(AT6,$AT$2:$AT$9)))</f>
        <v>2116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VLOOKUP(B103,audio_list_stym!$A$3:$BP$18,54,FALSE)</f>
        <v>15</v>
      </c>
      <c r="F103" t="str">
        <f>VLOOKUP(E103,metki!$A$2:$B$9,2,FALSE)</f>
        <v>экспл_новые_с_названием</v>
      </c>
      <c r="G103" t="str">
        <f t="shared" si="25"/>
        <v>экспл</v>
      </c>
      <c r="H103" t="str">
        <f>VLOOKUP(B103,audio_list_stym!$A$3:$AJ$18,22,FALSE)</f>
        <v>Noni</v>
      </c>
      <c r="I103" t="s">
        <v>693</v>
      </c>
      <c r="J103" t="str">
        <f t="shared" si="26"/>
        <v>Noni_6</v>
      </c>
      <c r="L103">
        <f>VLOOKUP(J103,total_visual_stym!$A$2:$D$129,2,FALSE)</f>
        <v>2118</v>
      </c>
      <c r="M103" t="str">
        <f>VLOOKUP(J103,total_visual_stym!$A$2:$D$129,3,FALSE)</f>
        <v>pics\\Noni_6.jpg</v>
      </c>
      <c r="N103">
        <f>VLOOKUP(J103,total_visual_stym!$A$1:$D$129,4,FALSE)</f>
        <v>212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134</v>
      </c>
      <c r="Z103" t="str">
        <f>IF(G103="экспл",VLOOKUP(J103,quest_экспл!$A$1:$N$129,12,FALSE),IF(G103="импл_",0,0))</f>
        <v>sound\\Zhidkiy_li_on.wav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2202</v>
      </c>
      <c r="AD103" t="str">
        <f t="shared" ca="1" si="32"/>
        <v>pics\\dis47.jpg</v>
      </c>
      <c r="AE103" s="22" t="str">
        <f t="array" aca="1" ref="AE103" ca="1">IF(G103="экспл",INDEX(total_visual_stym!$C$146:$C$209,(RANK(total_visual_stym!E183,total_visual_stym!$E$146:$E$209))),0)</f>
        <v>pics\\dis47.jpg</v>
      </c>
      <c r="AF103" s="22" t="str">
        <f t="shared" si="27"/>
        <v/>
      </c>
      <c r="AI103" t="s">
        <v>113</v>
      </c>
      <c r="AO103">
        <f t="shared" ca="1" si="33"/>
        <v>0.38035959873279857</v>
      </c>
      <c r="AP103" t="str">
        <f t="shared" ca="1" si="34"/>
        <v>pics\\Limon_3.jpg</v>
      </c>
      <c r="AR103" t="str">
        <f t="shared" si="37"/>
        <v/>
      </c>
      <c r="AS103" t="str">
        <f t="shared" si="36"/>
        <v/>
      </c>
      <c r="AT103">
        <f t="shared" ca="1" si="29"/>
        <v>0.62396056944224088</v>
      </c>
      <c r="AU103" t="s">
        <v>697</v>
      </c>
      <c r="AV103" t="str">
        <f t="shared" ca="1" si="30"/>
        <v>sound\\Noviy_plod.wav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_Жидкий_ли_он?</v>
      </c>
      <c r="BA103" t="e">
        <f>VLOOKUP(Q103,audio_list_stym!$B$2:$BQ$299,68,FALSE)</f>
        <v>#N/A</v>
      </c>
      <c r="BB103" t="str">
        <f t="shared" si="31"/>
        <v>На_мониторе_КОДИС._Жидкий_ли_он?</v>
      </c>
      <c r="BD103" cm="1">
        <f t="array" aca="1" ref="BD103" ca="1">INDEX($L$98:$L$105,(RANK(AT7,$AT$2:$AT$9)))</f>
        <v>2119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VLOOKUP(B104,audio_list_stym!$A$3:$BP$18,54,FALSE)</f>
        <v>15</v>
      </c>
      <c r="F104" t="str">
        <f>VLOOKUP(E104,metki!$A$2:$B$9,2,FALSE)</f>
        <v>экспл_новые_с_названием</v>
      </c>
      <c r="G104" t="str">
        <f t="shared" si="25"/>
        <v>экспл</v>
      </c>
      <c r="H104" t="str">
        <f>VLOOKUP(B104,audio_list_stym!$A$3:$AJ$18,22,FALSE)</f>
        <v>Noni</v>
      </c>
      <c r="I104" t="s">
        <v>694</v>
      </c>
      <c r="J104" t="str">
        <f t="shared" si="26"/>
        <v>Noni_7</v>
      </c>
      <c r="L104">
        <f>VLOOKUP(J104,total_visual_stym!$A$2:$D$129,2,FALSE)</f>
        <v>2119</v>
      </c>
      <c r="M104" t="str">
        <f>VLOOKUP(J104,total_visual_stym!$A$2:$D$129,3,FALSE)</f>
        <v>pics\\Noni_7.jpg</v>
      </c>
      <c r="N104">
        <f>VLOOKUP(J104,total_visual_stym!$A$1:$D$129,4,FALSE)</f>
        <v>212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135</v>
      </c>
      <c r="Z104" t="str">
        <f>IF(G104="экспл",VLOOKUP(J104,quest_экспл!$A$1:$N$129,12,FALSE),IF(G104="импл_",0,0))</f>
        <v>sound\\On_lohmatiy.wav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2196</v>
      </c>
      <c r="AD104" t="str">
        <f t="shared" ca="1" si="32"/>
        <v>pics\\dis40.jpg</v>
      </c>
      <c r="AE104" s="22" t="str">
        <f t="array" aca="1" ref="AE104" ca="1">IF(G104="экспл",INDEX(total_visual_stym!$C$146:$C$209,(RANK(total_visual_stym!E184,total_visual_stym!$E$146:$E$209))),0)</f>
        <v>pics\\dis40.jpg</v>
      </c>
      <c r="AF104" s="22" t="str">
        <f t="shared" si="27"/>
        <v/>
      </c>
      <c r="AI104" t="s">
        <v>114</v>
      </c>
      <c r="AO104">
        <f t="shared" ca="1" si="33"/>
        <v>7.2951281345591257E-3</v>
      </c>
      <c r="AP104" t="str">
        <f t="shared" ca="1" si="34"/>
        <v>pics\\Tomat_7.jpg</v>
      </c>
      <c r="AR104" t="str">
        <f t="shared" si="37"/>
        <v/>
      </c>
      <c r="AS104" t="str">
        <f t="shared" si="36"/>
        <v/>
      </c>
      <c r="AT104">
        <f t="shared" ca="1" si="29"/>
        <v>0.32355384987787417</v>
      </c>
      <c r="AU104" t="s">
        <v>697</v>
      </c>
      <c r="AV104" t="str">
        <f t="shared" ca="1" si="30"/>
        <v>sound\\Redkiy_plod.wav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_Он_лохматый?</v>
      </c>
      <c r="BA104" t="e">
        <f>VLOOKUP(Q104,audio_list_stym!$B$2:$BQ$299,68,FALSE)</f>
        <v>#N/A</v>
      </c>
      <c r="BB104" t="str">
        <f t="shared" si="31"/>
        <v>Перед_Вами_КОДИС._Он_лохматый?</v>
      </c>
      <c r="BD104" cm="1">
        <f t="array" aca="1" ref="BD104" ca="1">INDEX($L$98:$L$105,(RANK(AT8,$AT$2:$AT$9)))</f>
        <v>2118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VLOOKUP(B105,audio_list_stym!$A$3:$BP$18,54,FALSE)</f>
        <v>15</v>
      </c>
      <c r="F105" t="str">
        <f>VLOOKUP(E105,metki!$A$2:$B$9,2,FALSE)</f>
        <v>экспл_новые_с_названием</v>
      </c>
      <c r="G105" t="str">
        <f t="shared" si="25"/>
        <v>экспл</v>
      </c>
      <c r="H105" t="str">
        <f>VLOOKUP(B105,audio_list_stym!$A$3:$AJ$18,22,FALSE)</f>
        <v>Noni</v>
      </c>
      <c r="I105" t="s">
        <v>695</v>
      </c>
      <c r="J105" t="str">
        <f t="shared" si="26"/>
        <v>Noni_8</v>
      </c>
      <c r="L105">
        <f>VLOOKUP(J105,total_visual_stym!$A$2:$D$129,2,FALSE)</f>
        <v>2120</v>
      </c>
      <c r="M105" t="str">
        <f>VLOOKUP(J105,total_visual_stym!$A$2:$D$129,3,FALSE)</f>
        <v>pics\\Noni_8.jpg</v>
      </c>
      <c r="N105">
        <f>VLOOKUP(J105,total_visual_stym!$A$1:$D$129,4,FALSE)</f>
        <v>212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136</v>
      </c>
      <c r="Z105" t="str">
        <f>IF(G105="экспл",VLOOKUP(J105,quest_экспл!$A$1:$N$129,12,FALSE),IF(G105="импл_",0,0))</f>
        <v>sound\\On_zolotistiy.wav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2216</v>
      </c>
      <c r="AD105" t="str">
        <f t="shared" ca="1" si="32"/>
        <v>pics\\dis59.jpg</v>
      </c>
      <c r="AE105" s="22" t="str">
        <f t="array" aca="1" ref="AE105" ca="1">IF(G105="экспл",INDEX(total_visual_stym!$C$146:$C$209,(RANK(total_visual_stym!E185,total_visual_stym!$E$146:$E$209))),0)</f>
        <v>pics\\dis59.jpg</v>
      </c>
      <c r="AF105" s="22" t="str">
        <f t="shared" si="27"/>
        <v/>
      </c>
      <c r="AI105" t="s">
        <v>115</v>
      </c>
      <c r="AO105">
        <f t="shared" ca="1" si="33"/>
        <v>0.70237908682161865</v>
      </c>
      <c r="AP105" t="str">
        <f t="shared" ca="1" si="34"/>
        <v>pics\\Goroh_4.jpg</v>
      </c>
      <c r="AR105" t="str">
        <f t="shared" si="37"/>
        <v/>
      </c>
      <c r="AS105" t="str">
        <f t="shared" si="36"/>
        <v/>
      </c>
      <c r="AT105">
        <f t="shared" ca="1" si="29"/>
        <v>0.2083959437044437</v>
      </c>
      <c r="AU105" t="s">
        <v>697</v>
      </c>
      <c r="AV105" t="str">
        <f t="shared" ca="1" si="30"/>
        <v>sound\\Redkiy_plod.wav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_Он_золотистый?</v>
      </c>
      <c r="BA105" t="e">
        <f>VLOOKUP(Q105,audio_list_stym!$B$2:$BQ$299,68,FALSE)</f>
        <v>#N/A</v>
      </c>
      <c r="BB105" t="str">
        <f t="shared" si="31"/>
        <v>Вы_видите_КОДИС._Он_золотистый?</v>
      </c>
      <c r="BD105" cm="1">
        <f t="array" aca="1" ref="BD105" ca="1">INDEX($L$98:$L$105,(RANK(AT9,$AT$2:$AT$9)))</f>
        <v>2117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VLOOKUP(B106,audio_list_stym!$A$3:$BP$18,54,FALSE)</f>
        <v>16</v>
      </c>
      <c r="F106" t="str">
        <f>VLOOKUP(E106,metki!$A$2:$B$9,2,FALSE)</f>
        <v>импл_новые_без_названия</v>
      </c>
      <c r="G106" t="str">
        <f t="shared" si="25"/>
        <v>импл_</v>
      </c>
      <c r="H106" t="str">
        <f>VLOOKUP(B106,audio_list_stym!$A$3:$AJ$18,22,FALSE)</f>
        <v>Sapota</v>
      </c>
      <c r="I106" t="s">
        <v>688</v>
      </c>
      <c r="J106" t="str">
        <f t="shared" si="26"/>
        <v>Sapota_1</v>
      </c>
      <c r="L106">
        <f>VLOOKUP(J106,total_visual_stym!$A$2:$D$129,2,FALSE)</f>
        <v>2129</v>
      </c>
      <c r="M106" t="str">
        <f>VLOOKUP(J106,total_visual_stym!$A$2:$D$129,3,FALSE)</f>
        <v>pics\\Sapota_1.jpg</v>
      </c>
      <c r="N106">
        <f>VLOOKUP(J106,total_visual_stym!$A$1:$D$129,4,FALSE)</f>
        <v>213</v>
      </c>
      <c r="P106">
        <f>IF(G106="экспл",0,IF(G106="импл_",VLOOKUP(J106,quest_импл!$A$1:$J$129,7,FALSE),0))</f>
        <v>265</v>
      </c>
      <c r="Q106" t="str">
        <f>IF(G106="экспл",0,IF(G106="импл_",VLOOKUP(J106,quest_импл!$A$1:$J$129,8,FALSE),0))</f>
        <v>sound\\Sharoobrazniy_li.wav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2015</v>
      </c>
      <c r="AD106" t="str">
        <f t="shared" ca="1" si="32"/>
        <v>pics\\Finik_7.jpg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7"/>
        <v>pics\\Finik_7.jpg</v>
      </c>
      <c r="AI106" t="s">
        <v>116</v>
      </c>
      <c r="AO106">
        <f t="shared" ca="1" si="33"/>
        <v>0.73866833956115396</v>
      </c>
      <c r="AP106" t="str">
        <f t="shared" ca="1" si="34"/>
        <v>pics\\Finik_7.jpg</v>
      </c>
      <c r="AR106" t="str">
        <f t="shared" si="37"/>
        <v/>
      </c>
      <c r="AS106" t="str">
        <f t="shared" ca="1" si="36"/>
        <v>pics\\Finik_7.jpg</v>
      </c>
      <c r="AT106">
        <f t="shared" ca="1" si="29"/>
        <v>0.37625111209555473</v>
      </c>
      <c r="AU106" t="s">
        <v>697</v>
      </c>
      <c r="AV106" t="str">
        <f t="shared" ca="1" si="30"/>
        <v>sound\\Redkiy_plod.wav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_Шарообразный_ли_</v>
      </c>
      <c r="BB106" t="str">
        <f t="shared" si="31"/>
        <v>_Шарообразный_ли_XXXXX?</v>
      </c>
      <c r="BC106">
        <f>A106</f>
        <v>1214</v>
      </c>
      <c r="BD106" cm="1">
        <f t="array" aca="1" ref="BD106" ca="1">INDEX($L$106:$L$113,(RANK(AT2,$AT$2:$AT$9)))</f>
        <v>2129</v>
      </c>
      <c r="BE106" cm="1">
        <f t="array" aca="1" ref="BE106" ca="1">INDEX(BD66:BD81,(RANK(AT7,$AT$2:$AT$17)))</f>
        <v>2076</v>
      </c>
      <c r="BF106" cm="1">
        <f t="array" aca="1" ref="BF106" ca="1">INDEX(BD90:BD105,(RANK(AT7,$AT$2:$AT$17)))</f>
        <v>2116</v>
      </c>
      <c r="BG106" cm="1">
        <f t="array" aca="1" ref="BG106" ca="1">INDEX(BD114:BD129,(RANK(AT7,$AT$2:$AT$9)))</f>
        <v>2142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VLOOKUP(B107,audio_list_stym!$A$3:$BP$18,54,FALSE)</f>
        <v>16</v>
      </c>
      <c r="F107" t="str">
        <f>VLOOKUP(E107,metki!$A$2:$B$9,2,FALSE)</f>
        <v>импл_новые_без_названия</v>
      </c>
      <c r="G107" t="str">
        <f t="shared" si="25"/>
        <v>импл_</v>
      </c>
      <c r="H107" t="str">
        <f>VLOOKUP(B107,audio_list_stym!$A$3:$AJ$18,22,FALSE)</f>
        <v>Sapota</v>
      </c>
      <c r="I107" t="s">
        <v>689</v>
      </c>
      <c r="J107" t="str">
        <f t="shared" si="26"/>
        <v>Sapota_2</v>
      </c>
      <c r="L107">
        <f>VLOOKUP(J107,total_visual_stym!$A$2:$D$129,2,FALSE)</f>
        <v>2130</v>
      </c>
      <c r="M107" t="str">
        <f>VLOOKUP(J107,total_visual_stym!$A$2:$D$129,3,FALSE)</f>
        <v>pics\\Sapota_2.jpg</v>
      </c>
      <c r="N107">
        <f>VLOOKUP(J107,total_visual_stym!$A$1:$D$129,4,FALSE)</f>
        <v>213</v>
      </c>
      <c r="P107">
        <f>IF(G107="экспл",0,IF(G107="импл_",VLOOKUP(J107,quest_импл!$A$1:$J$129,7,FALSE),0))</f>
        <v>266</v>
      </c>
      <c r="Q107" t="str">
        <f>IF(G107="экспл",0,IF(G107="импл_",VLOOKUP(J107,quest_импл!$A$1:$J$129,8,FALSE),0))</f>
        <v>sound\\Nadrezan_li.wav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2038</v>
      </c>
      <c r="AD107" t="str">
        <f t="shared" ca="1" si="32"/>
        <v>pics\\Limon_6.jpg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7"/>
        <v>pics\\Limon_6.jpg</v>
      </c>
      <c r="AI107" t="s">
        <v>117</v>
      </c>
      <c r="AO107">
        <f t="shared" ca="1" si="33"/>
        <v>0.29595519942988868</v>
      </c>
      <c r="AP107" t="str">
        <f t="shared" ca="1" si="34"/>
        <v>pics\\Limon_6.jpg</v>
      </c>
      <c r="AR107" t="str">
        <f t="shared" si="37"/>
        <v/>
      </c>
      <c r="AS107" t="str">
        <f t="shared" ca="1" si="36"/>
        <v>pics\\Limon_6.jpg</v>
      </c>
      <c r="AT107">
        <f t="shared" ca="1" si="29"/>
        <v>0.38636787051729771</v>
      </c>
      <c r="AU107" t="s">
        <v>697</v>
      </c>
      <c r="AV107" t="str">
        <f t="shared" ca="1" si="30"/>
        <v>sound\\Redkiy_plod.wav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_Надрезан_ли_</v>
      </c>
      <c r="BB107" t="str">
        <f t="shared" si="31"/>
        <v>_Надрезан_ли_XXXXX?</v>
      </c>
      <c r="BD107" cm="1">
        <f t="array" aca="1" ref="BD107" ca="1">INDEX($L$106:$L$113,(RANK(AT3,$AT$2:$AT$9)))</f>
        <v>2130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VLOOKUP(B108,audio_list_stym!$A$3:$BP$18,54,FALSE)</f>
        <v>16</v>
      </c>
      <c r="F108" t="str">
        <f>VLOOKUP(E108,metki!$A$2:$B$9,2,FALSE)</f>
        <v>импл_новые_без_названия</v>
      </c>
      <c r="G108" t="str">
        <f t="shared" si="25"/>
        <v>импл_</v>
      </c>
      <c r="H108" t="str">
        <f>VLOOKUP(B108,audio_list_stym!$A$3:$AJ$18,22,FALSE)</f>
        <v>Sapota</v>
      </c>
      <c r="I108" t="s">
        <v>690</v>
      </c>
      <c r="J108" t="str">
        <f t="shared" si="26"/>
        <v>Sapota_3</v>
      </c>
      <c r="L108">
        <f>VLOOKUP(J108,total_visual_stym!$A$2:$D$129,2,FALSE)</f>
        <v>2131</v>
      </c>
      <c r="M108" t="str">
        <f>VLOOKUP(J108,total_visual_stym!$A$2:$D$129,3,FALSE)</f>
        <v>pics\\Sapota_3.jpg</v>
      </c>
      <c r="N108">
        <f>VLOOKUP(J108,total_visual_stym!$A$1:$D$129,4,FALSE)</f>
        <v>213</v>
      </c>
      <c r="P108">
        <f>IF(G108="экспл",0,IF(G108="импл_",VLOOKUP(J108,quest_импл!$A$1:$J$129,7,FALSE),0))</f>
        <v>267</v>
      </c>
      <c r="Q108" t="str">
        <f>IF(G108="экспл",0,IF(G108="импл_",VLOOKUP(J108,quest_импл!$A$1:$J$129,8,FALSE),0))</f>
        <v>sound\\Perekruchen_li.wav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2011</v>
      </c>
      <c r="AD108" t="str">
        <f t="shared" ca="1" si="32"/>
        <v>pics\\Finik_3.jpg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7"/>
        <v>pics\\Finik_3.jpg</v>
      </c>
      <c r="AI108" t="s">
        <v>118</v>
      </c>
      <c r="AO108">
        <f t="shared" ca="1" si="33"/>
        <v>0.78821962119362132</v>
      </c>
      <c r="AP108" t="str">
        <f t="shared" ca="1" si="34"/>
        <v>pics\\Finik_3.jpg</v>
      </c>
      <c r="AR108" t="str">
        <f t="shared" si="37"/>
        <v/>
      </c>
      <c r="AS108" t="str">
        <f t="shared" ca="1" si="36"/>
        <v>pics\\Finik_3.jpg</v>
      </c>
      <c r="AT108">
        <f t="shared" ca="1" si="29"/>
        <v>0.20021814731389764</v>
      </c>
      <c r="AU108" t="s">
        <v>697</v>
      </c>
      <c r="AV108" t="str">
        <f t="shared" ca="1" si="30"/>
        <v>sound\\Redkiy_plod.wav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_Перекручен_ли_</v>
      </c>
      <c r="BB108" t="str">
        <f t="shared" si="31"/>
        <v>_Перекручен_ли_XXXXX?</v>
      </c>
      <c r="BD108" cm="1">
        <f t="array" aca="1" ref="BD108" ca="1">INDEX($L$106:$L$113,(RANK(AT4,$AT$2:$AT$9)))</f>
        <v>2136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VLOOKUP(B109,audio_list_stym!$A$3:$BP$18,54,FALSE)</f>
        <v>16</v>
      </c>
      <c r="F109" t="str">
        <f>VLOOKUP(E109,metki!$A$2:$B$9,2,FALSE)</f>
        <v>импл_новые_без_названия</v>
      </c>
      <c r="G109" t="str">
        <f t="shared" si="25"/>
        <v>импл_</v>
      </c>
      <c r="H109" t="str">
        <f>VLOOKUP(B109,audio_list_stym!$A$3:$AJ$18,22,FALSE)</f>
        <v>Sapota</v>
      </c>
      <c r="I109" t="s">
        <v>691</v>
      </c>
      <c r="J109" t="str">
        <f t="shared" si="26"/>
        <v>Sapota_4</v>
      </c>
      <c r="L109">
        <f>VLOOKUP(J109,total_visual_stym!$A$2:$D$129,2,FALSE)</f>
        <v>2132</v>
      </c>
      <c r="M109" t="str">
        <f>VLOOKUP(J109,total_visual_stym!$A$2:$D$129,3,FALSE)</f>
        <v>pics\\Sapota_4.jpg</v>
      </c>
      <c r="N109">
        <f>VLOOKUP(J109,total_visual_stym!$A$1:$D$129,4,FALSE)</f>
        <v>213</v>
      </c>
      <c r="P109">
        <f>IF(G109="экспл",0,IF(G109="импл_",VLOOKUP(J109,quest_импл!$A$1:$J$129,7,FALSE),0))</f>
        <v>268</v>
      </c>
      <c r="Q109" t="str">
        <f>IF(G109="экспл",0,IF(G109="импл_",VLOOKUP(J109,quest_импл!$A$1:$J$129,8,FALSE),0))</f>
        <v>sound\\Sorvan_li.wav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2059</v>
      </c>
      <c r="AD109" t="str">
        <f t="shared" ca="1" si="32"/>
        <v>pics\\Tomat_3.jpg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7"/>
        <v>pics\\Tomat_3.jpg</v>
      </c>
      <c r="AI109" t="s">
        <v>119</v>
      </c>
      <c r="AO109">
        <f t="shared" ca="1" si="33"/>
        <v>7.6058636026488435E-2</v>
      </c>
      <c r="AP109" t="str">
        <f t="shared" ca="1" si="34"/>
        <v>pics\\Tomat_3.jpg</v>
      </c>
      <c r="AR109" t="str">
        <f t="shared" si="37"/>
        <v/>
      </c>
      <c r="AS109" t="str">
        <f t="shared" ca="1" si="36"/>
        <v>pics\\Tomat_3.jpg</v>
      </c>
      <c r="AT109">
        <f t="shared" ca="1" si="29"/>
        <v>0.28482898715874194</v>
      </c>
      <c r="AU109" t="s">
        <v>697</v>
      </c>
      <c r="AV109" t="str">
        <f t="shared" ca="1" si="30"/>
        <v>sound\\Redkiy_plod.wav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_Сорван_ли_</v>
      </c>
      <c r="BB109" t="str">
        <f t="shared" si="31"/>
        <v>_Сорван_ли_XXXXX?</v>
      </c>
      <c r="BD109" cm="1">
        <f t="array" aca="1" ref="BD109" ca="1">INDEX($L$106:$L$113,(RANK(AT5,$AT$2:$AT$9)))</f>
        <v>2131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VLOOKUP(B110,audio_list_stym!$A$3:$BP$18,54,FALSE)</f>
        <v>16</v>
      </c>
      <c r="F110" t="str">
        <f>VLOOKUP(E110,metki!$A$2:$B$9,2,FALSE)</f>
        <v>импл_новые_без_названия</v>
      </c>
      <c r="G110" t="str">
        <f t="shared" si="25"/>
        <v>импл_</v>
      </c>
      <c r="H110" t="str">
        <f>VLOOKUP(B110,audio_list_stym!$A$3:$AJ$18,22,FALSE)</f>
        <v>Sapota</v>
      </c>
      <c r="I110" t="s">
        <v>692</v>
      </c>
      <c r="J110" t="str">
        <f t="shared" si="26"/>
        <v>Sapota_5</v>
      </c>
      <c r="L110">
        <f>VLOOKUP(J110,total_visual_stym!$A$2:$D$129,2,FALSE)</f>
        <v>2133</v>
      </c>
      <c r="M110" t="str">
        <f>VLOOKUP(J110,total_visual_stym!$A$2:$D$129,3,FALSE)</f>
        <v>pics\\Sapota_5.jpg</v>
      </c>
      <c r="N110">
        <f>VLOOKUP(J110,total_visual_stym!$A$1:$D$129,4,FALSE)</f>
        <v>213</v>
      </c>
      <c r="P110">
        <f>IF(G110="экспл",0,IF(G110="импл_",VLOOKUP(J110,quest_импл!$A$1:$J$129,7,FALSE),0))</f>
        <v>269</v>
      </c>
      <c r="Q110" t="str">
        <f>IF(G110="экспл",0,IF(G110="импл_",VLOOKUP(J110,quest_импл!$A$1:$J$129,8,FALSE),0))</f>
        <v>sound\\Spresovan_li.wav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2004</v>
      </c>
      <c r="AD110" t="str">
        <f t="shared" ca="1" si="32"/>
        <v>pics\\Banan_4.jpg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7"/>
        <v>pics\\Banan_4.jpg</v>
      </c>
      <c r="AI110" t="s">
        <v>120</v>
      </c>
      <c r="AO110">
        <f t="shared" ca="1" si="33"/>
        <v>0.92526722821285634</v>
      </c>
      <c r="AP110" t="str">
        <f t="shared" ca="1" si="34"/>
        <v>pics\\Banan_4.jpg</v>
      </c>
      <c r="AR110" t="str">
        <f t="shared" si="37"/>
        <v/>
      </c>
      <c r="AS110" t="str">
        <f t="shared" ca="1" si="36"/>
        <v>pics\\Banan_4.jpg</v>
      </c>
      <c r="AT110">
        <f t="shared" ca="1" si="29"/>
        <v>0.36015406681890128</v>
      </c>
      <c r="AU110" t="s">
        <v>697</v>
      </c>
      <c r="AV110" t="str">
        <f t="shared" ca="1" si="30"/>
        <v>sound\\Redkiy_plod.wav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_Спрессован_ли_</v>
      </c>
      <c r="BB110" t="str">
        <f t="shared" si="31"/>
        <v>_Спрессован_ли_XXXXX?</v>
      </c>
      <c r="BD110" cm="1">
        <f t="array" aca="1" ref="BD110" ca="1">INDEX($L$106:$L$113,(RANK(AT6,$AT$2:$AT$9)))</f>
        <v>2132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VLOOKUP(B111,audio_list_stym!$A$3:$BP$18,54,FALSE)</f>
        <v>16</v>
      </c>
      <c r="F111" t="str">
        <f>VLOOKUP(E111,metki!$A$2:$B$9,2,FALSE)</f>
        <v>импл_новые_без_названия</v>
      </c>
      <c r="G111" t="str">
        <f t="shared" si="25"/>
        <v>импл_</v>
      </c>
      <c r="H111" t="str">
        <f>VLOOKUP(B111,audio_list_stym!$A$3:$AJ$18,22,FALSE)</f>
        <v>Sapota</v>
      </c>
      <c r="I111" t="s">
        <v>693</v>
      </c>
      <c r="J111" t="str">
        <f t="shared" si="26"/>
        <v>Sapota_6</v>
      </c>
      <c r="L111">
        <f>VLOOKUP(J111,total_visual_stym!$A$2:$D$129,2,FALSE)</f>
        <v>2134</v>
      </c>
      <c r="M111" t="str">
        <f>VLOOKUP(J111,total_visual_stym!$A$2:$D$129,3,FALSE)</f>
        <v>pics\\Sapota_6.jpg</v>
      </c>
      <c r="N111">
        <f>VLOOKUP(J111,total_visual_stym!$A$1:$D$129,4,FALSE)</f>
        <v>213</v>
      </c>
      <c r="P111">
        <f>IF(G111="экспл",0,IF(G111="импл_",VLOOKUP(J111,quest_импл!$A$1:$J$129,7,FALSE),0))</f>
        <v>270</v>
      </c>
      <c r="Q111" t="str">
        <f>IF(G111="экспл",0,IF(G111="импл_",VLOOKUP(J111,quest_импл!$A$1:$J$129,8,FALSE),0))</f>
        <v>sound\\Zheltiy_li.wav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2018</v>
      </c>
      <c r="AD111" t="str">
        <f t="shared" ca="1" si="32"/>
        <v>pics\\Goroh_2.jpg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7"/>
        <v>pics\\Goroh_2.jpg</v>
      </c>
      <c r="AI111" t="s">
        <v>121</v>
      </c>
      <c r="AO111">
        <f t="shared" ca="1" si="33"/>
        <v>0.7186149777818982</v>
      </c>
      <c r="AP111" t="str">
        <f t="shared" ca="1" si="34"/>
        <v>pics\\Goroh_2.jpg</v>
      </c>
      <c r="AR111" t="str">
        <f t="shared" si="37"/>
        <v/>
      </c>
      <c r="AS111" t="str">
        <f t="shared" ca="1" si="36"/>
        <v>pics\\Goroh_2.jpg</v>
      </c>
      <c r="AT111">
        <f t="shared" ca="1" si="29"/>
        <v>0.84525974748142652</v>
      </c>
      <c r="AU111" t="s">
        <v>697</v>
      </c>
      <c r="AV111" t="str">
        <f t="shared" ca="1" si="30"/>
        <v>sound\\Noviy_plod.wav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_Желтый_ли_</v>
      </c>
      <c r="BB111" t="str">
        <f t="shared" si="31"/>
        <v>_Желтый_ли_XXXXX?</v>
      </c>
      <c r="BD111" cm="1">
        <f t="array" aca="1" ref="BD111" ca="1">INDEX($L$106:$L$113,(RANK(AT7,$AT$2:$AT$9)))</f>
        <v>2135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VLOOKUP(B112,audio_list_stym!$A$3:$BP$18,54,FALSE)</f>
        <v>16</v>
      </c>
      <c r="F112" t="str">
        <f>VLOOKUP(E112,metki!$A$2:$B$9,2,FALSE)</f>
        <v>импл_новые_без_названия</v>
      </c>
      <c r="G112" t="str">
        <f t="shared" si="25"/>
        <v>импл_</v>
      </c>
      <c r="H112" t="str">
        <f>VLOOKUP(B112,audio_list_stym!$A$3:$AJ$18,22,FALSE)</f>
        <v>Sapota</v>
      </c>
      <c r="I112" t="s">
        <v>694</v>
      </c>
      <c r="J112" t="str">
        <f t="shared" si="26"/>
        <v>Sapota_7</v>
      </c>
      <c r="L112">
        <f>VLOOKUP(J112,total_visual_stym!$A$2:$D$129,2,FALSE)</f>
        <v>2135</v>
      </c>
      <c r="M112" t="str">
        <f>VLOOKUP(J112,total_visual_stym!$A$2:$D$129,3,FALSE)</f>
        <v>pics\\Sapota_7.jpg</v>
      </c>
      <c r="N112">
        <f>VLOOKUP(J112,total_visual_stym!$A$1:$D$129,4,FALSE)</f>
        <v>213</v>
      </c>
      <c r="P112">
        <f>IF(G112="экспл",0,IF(G112="импл_",VLOOKUP(J112,quest_импл!$A$1:$J$129,7,FALSE),0))</f>
        <v>271</v>
      </c>
      <c r="Q112" t="str">
        <f>IF(G112="экспл",0,IF(G112="импл_",VLOOKUP(J112,quest_импл!$A$1:$J$129,8,FALSE),0))</f>
        <v>sound\\Rovniy_li.wav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да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2009</v>
      </c>
      <c r="AD112" t="str">
        <f t="shared" ca="1" si="32"/>
        <v>pics\\Finik_1.jpg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7"/>
        <v>pics\\Finik_1.jpg</v>
      </c>
      <c r="AI112" t="s">
        <v>122</v>
      </c>
      <c r="AO112">
        <f t="shared" ca="1" si="33"/>
        <v>0.81872495475899665</v>
      </c>
      <c r="AP112" t="str">
        <f t="shared" ca="1" si="34"/>
        <v>pics\\Finik_1.jpg</v>
      </c>
      <c r="AR112" t="str">
        <f t="shared" si="37"/>
        <v/>
      </c>
      <c r="AS112" t="str">
        <f t="shared" ca="1" si="36"/>
        <v>pics\\Finik_1.jpg</v>
      </c>
      <c r="AT112">
        <f t="shared" ca="1" si="29"/>
        <v>0.36689584540904652</v>
      </c>
      <c r="AU112" t="s">
        <v>697</v>
      </c>
      <c r="AV112" t="str">
        <f t="shared" ca="1" si="30"/>
        <v>sound\\Redkiy_plod.wav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_Ровный_ли_</v>
      </c>
      <c r="BB112" t="str">
        <f t="shared" si="31"/>
        <v>_Ровный_ли_XXXXX?</v>
      </c>
      <c r="BD112" cm="1">
        <f t="array" aca="1" ref="BD112" ca="1">INDEX($L$106:$L$113,(RANK(AT8,$AT$2:$AT$9)))</f>
        <v>2134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VLOOKUP(B113,audio_list_stym!$A$3:$BP$18,54,FALSE)</f>
        <v>16</v>
      </c>
      <c r="F113" t="str">
        <f>VLOOKUP(E113,metki!$A$2:$B$9,2,FALSE)</f>
        <v>импл_новые_без_названия</v>
      </c>
      <c r="G113" t="str">
        <f t="shared" si="25"/>
        <v>импл_</v>
      </c>
      <c r="H113" t="str">
        <f>VLOOKUP(B113,audio_list_stym!$A$3:$AJ$18,22,FALSE)</f>
        <v>Sapota</v>
      </c>
      <c r="I113" t="s">
        <v>695</v>
      </c>
      <c r="J113" t="str">
        <f t="shared" si="26"/>
        <v>Sapota_8</v>
      </c>
      <c r="L113">
        <f>VLOOKUP(J113,total_visual_stym!$A$2:$D$129,2,FALSE)</f>
        <v>2136</v>
      </c>
      <c r="M113" t="str">
        <f>VLOOKUP(J113,total_visual_stym!$A$2:$D$129,3,FALSE)</f>
        <v>pics\\Sapota_8.jpg</v>
      </c>
      <c r="N113">
        <f>VLOOKUP(J113,total_visual_stym!$A$1:$D$129,4,FALSE)</f>
        <v>213</v>
      </c>
      <c r="P113">
        <f>IF(G113="экспл",0,IF(G113="импл_",VLOOKUP(J113,quest_импл!$A$1:$J$129,7,FALSE),0))</f>
        <v>272</v>
      </c>
      <c r="Q113" t="str">
        <f>IF(G113="экспл",0,IF(G113="импл_",VLOOKUP(J113,quest_импл!$A$1:$J$129,8,FALSE),0))</f>
        <v>sound\\Imeet_li_shipi.wav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2060</v>
      </c>
      <c r="AD113" t="str">
        <f t="shared" ca="1" si="32"/>
        <v>pics\\Tomat_4.jpg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7"/>
        <v>pics\\Tomat_4.jpg</v>
      </c>
      <c r="AI113" t="s">
        <v>123</v>
      </c>
      <c r="AO113">
        <f t="shared" ca="1" si="33"/>
        <v>3.8655696629579794E-2</v>
      </c>
      <c r="AP113" t="str">
        <f t="shared" ca="1" si="34"/>
        <v>pics\\Tomat_4.jpg</v>
      </c>
      <c r="AR113" t="str">
        <f t="shared" si="37"/>
        <v/>
      </c>
      <c r="AS113" t="str">
        <f t="shared" ca="1" si="36"/>
        <v>pics\\Tomat_4.jpg</v>
      </c>
      <c r="AT113">
        <f t="shared" ca="1" si="29"/>
        <v>0.58507994659989493</v>
      </c>
      <c r="AU113" t="s">
        <v>697</v>
      </c>
      <c r="AV113" t="str">
        <f t="shared" ca="1" si="30"/>
        <v>sound\\Noviy_plod.wav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_Имеет_ли_шипы_</v>
      </c>
      <c r="BB113" t="str">
        <f t="shared" si="31"/>
        <v>_Имеет_ли_шипы_XXXXX?</v>
      </c>
      <c r="BD113" cm="1">
        <f t="array" aca="1" ref="BD113" ca="1">INDEX($L$106:$L$113,(RANK(AT9,$AT$2:$AT$9)))</f>
        <v>2133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VLOOKUP(B114,audio_list_stym!$A$3:$BP$18,54,FALSE)</f>
        <v>17</v>
      </c>
      <c r="F114" t="str">
        <f>VLOOKUP(E114,metki!$A$2:$B$9,2,FALSE)</f>
        <v>экспл_новые_без_названия</v>
      </c>
      <c r="G114" t="str">
        <f t="shared" si="25"/>
        <v>экспл</v>
      </c>
      <c r="H114" t="str">
        <f>VLOOKUP(B114,audio_list_stym!$A$3:$AJ$18,22,FALSE)</f>
        <v>Tamanid</v>
      </c>
      <c r="I114" t="s">
        <v>688</v>
      </c>
      <c r="J114" t="str">
        <f t="shared" si="26"/>
        <v>Tamanid_1</v>
      </c>
      <c r="L114">
        <f>VLOOKUP(J114,total_visual_stym!$A$2:$D$129,2,FALSE)</f>
        <v>2137</v>
      </c>
      <c r="M114" t="str">
        <f>VLOOKUP(J114,total_visual_stym!$A$2:$D$129,3,FALSE)</f>
        <v>pics\\Tamanid_1.jpg</v>
      </c>
      <c r="N114">
        <f>VLOOKUP(J114,total_visual_stym!$A$1:$D$129,4,FALSE)</f>
        <v>214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145</v>
      </c>
      <c r="Z114" t="str">
        <f>IF(G114="экспл",VLOOKUP(J114,quest_экспл!$A$1:$N$129,12,FALSE),IF(G114="импл_",0,0))</f>
        <v>sound\\On_krasnovatiy.wav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2229</v>
      </c>
      <c r="AD114" t="str">
        <f t="shared" ca="1" si="32"/>
        <v>pics\\dis10.jpg</v>
      </c>
      <c r="AE114" s="22" t="str">
        <f t="array" aca="1" ref="AE114" ca="1">IF(G114="экспл",INDEX(total_visual_stym!$C$146:$C$209,(RANK(total_visual_stym!E194,total_visual_stym!$E$146:$E$209))),0)</f>
        <v>pics\\dis10.jpg</v>
      </c>
      <c r="AF114" s="22" t="str">
        <f t="shared" si="27"/>
        <v/>
      </c>
      <c r="AI114" t="s">
        <v>86</v>
      </c>
      <c r="AO114">
        <f t="shared" ca="1" si="33"/>
        <v>0.92150816501792243</v>
      </c>
      <c r="AP114" t="str">
        <f t="shared" ca="1" si="34"/>
        <v>pics\\Banan_5.jpg</v>
      </c>
      <c r="AR114" t="str">
        <f t="shared" si="37"/>
        <v/>
      </c>
      <c r="AS114" t="str">
        <f t="shared" si="36"/>
        <v/>
      </c>
      <c r="AT114">
        <f t="shared" ca="1" si="29"/>
        <v>0.74029348690383068</v>
      </c>
      <c r="AU114" t="s">
        <v>697</v>
      </c>
      <c r="AV114" t="str">
        <f t="shared" ca="1" si="30"/>
        <v>sound\\Noviy_plod.wav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_Он_красноватый?</v>
      </c>
      <c r="BA114" t="e">
        <f>VLOOKUP(Q114,audio_list_stym!$B$2:$BQ$299,68,FALSE)</f>
        <v>#N/A</v>
      </c>
      <c r="BB114" t="str">
        <f t="shared" si="31"/>
        <v>На_экране_XXXXX._Он_красноватый?</v>
      </c>
      <c r="BC114">
        <f>A114</f>
        <v>1215</v>
      </c>
      <c r="BD114" cm="1">
        <f t="array" aca="1" ref="BD114" ca="1">INDEX($L$114:$L$121,(RANK(AT2,$AT$2:$AT$9)))</f>
        <v>2137</v>
      </c>
      <c r="BE114" cm="1">
        <f t="array" aca="1" ref="BE114" ca="1">INDEX(BD66:BD81,(RANK(AT8,$AT$2:$AT$17)))</f>
        <v>2074</v>
      </c>
      <c r="BF114" cm="1">
        <f t="array" aca="1" ref="BF114" ca="1">INDEX(BD82:BD97,(RANK(AT8,$AT$2:$AT$9)))</f>
        <v>2087</v>
      </c>
      <c r="BG114" cm="1">
        <f t="array" aca="1" ref="BG114" ca="1">INDEX(BD98:BD113,(RANK(AT8,$AT$2:$AT$9)))</f>
        <v>2119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VLOOKUP(B115,audio_list_stym!$A$3:$BP$18,54,FALSE)</f>
        <v>17</v>
      </c>
      <c r="F115" t="str">
        <f>VLOOKUP(E115,metki!$A$2:$B$9,2,FALSE)</f>
        <v>экспл_новые_без_названия</v>
      </c>
      <c r="G115" t="str">
        <f t="shared" si="25"/>
        <v>экспл</v>
      </c>
      <c r="H115" t="str">
        <f>VLOOKUP(B115,audio_list_stym!$A$3:$AJ$18,22,FALSE)</f>
        <v>Tamanid</v>
      </c>
      <c r="I115" t="s">
        <v>689</v>
      </c>
      <c r="J115" t="str">
        <f t="shared" si="26"/>
        <v>Tamanid_2</v>
      </c>
      <c r="L115">
        <f>VLOOKUP(J115,total_visual_stym!$A$2:$D$129,2,FALSE)</f>
        <v>2138</v>
      </c>
      <c r="M115" t="str">
        <f>VLOOKUP(J115,total_visual_stym!$A$2:$D$129,3,FALSE)</f>
        <v>pics\\Tamanid_2.jpg</v>
      </c>
      <c r="N115">
        <f>VLOOKUP(J115,total_visual_stym!$A$1:$D$129,4,FALSE)</f>
        <v>214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146</v>
      </c>
      <c r="Z115" t="str">
        <f>IF(G115="экспл",VLOOKUP(J115,quest_экспл!$A$1:$N$129,12,FALSE),IF(G115="импл_",0,0))</f>
        <v>sound\\Izognut_li_on.wav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2191</v>
      </c>
      <c r="AD115" t="str">
        <f t="shared" ca="1" si="32"/>
        <v>pics\\dis26.jpg</v>
      </c>
      <c r="AE115" s="22" t="str">
        <f t="array" aca="1" ref="AE115" ca="1">IF(G115="экспл",INDEX(total_visual_stym!$C$146:$C$209,(RANK(total_visual_stym!E195,total_visual_stym!$E$146:$E$209))),0)</f>
        <v>pics\\dis26.jpg</v>
      </c>
      <c r="AF115" s="22" t="str">
        <f t="shared" si="27"/>
        <v/>
      </c>
      <c r="AI115" t="s">
        <v>87</v>
      </c>
      <c r="AO115">
        <f t="shared" ca="1" si="33"/>
        <v>0.2192227087090276</v>
      </c>
      <c r="AP115" t="str">
        <f t="shared" ca="1" si="34"/>
        <v>pics\\Peper_7.jpg</v>
      </c>
      <c r="AR115" t="str">
        <f t="shared" si="37"/>
        <v/>
      </c>
      <c r="AS115" t="str">
        <f t="shared" si="36"/>
        <v/>
      </c>
      <c r="AT115">
        <f t="shared" ca="1" si="29"/>
        <v>0.79240285962369672</v>
      </c>
      <c r="AU115" t="s">
        <v>697</v>
      </c>
      <c r="AV115" t="str">
        <f t="shared" ca="1" si="30"/>
        <v>sound\\Noviy_plod.wav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_Изогнут_ли_он?</v>
      </c>
      <c r="BA115" t="e">
        <f>VLOOKUP(Q115,audio_list_stym!$B$2:$BQ$299,68,FALSE)</f>
        <v>#N/A</v>
      </c>
      <c r="BB115" t="str">
        <f t="shared" si="31"/>
        <v>Посмотрите,_вот_XXXXX._Изогнут_ли_он?</v>
      </c>
      <c r="BD115" cm="1">
        <f t="array" aca="1" ref="BD115" ca="1">INDEX($L$114:$L$121,(RANK(AT3,$AT$2:$AT$9)))</f>
        <v>2138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VLOOKUP(B116,audio_list_stym!$A$3:$BP$18,54,FALSE)</f>
        <v>17</v>
      </c>
      <c r="F116" t="str">
        <f>VLOOKUP(E116,metki!$A$2:$B$9,2,FALSE)</f>
        <v>экспл_новые_без_названия</v>
      </c>
      <c r="G116" t="str">
        <f t="shared" si="25"/>
        <v>экспл</v>
      </c>
      <c r="H116" t="str">
        <f>VLOOKUP(B116,audio_list_stym!$A$3:$AJ$18,22,FALSE)</f>
        <v>Tamanid</v>
      </c>
      <c r="I116" t="s">
        <v>690</v>
      </c>
      <c r="J116" t="str">
        <f t="shared" si="26"/>
        <v>Tamanid_3</v>
      </c>
      <c r="L116">
        <f>VLOOKUP(J116,total_visual_stym!$A$2:$D$129,2,FALSE)</f>
        <v>2139</v>
      </c>
      <c r="M116" t="str">
        <f>VLOOKUP(J116,total_visual_stym!$A$2:$D$129,3,FALSE)</f>
        <v>pics\\Tamanid_3.jpg</v>
      </c>
      <c r="N116">
        <f>VLOOKUP(J116,total_visual_stym!$A$1:$D$129,4,FALSE)</f>
        <v>214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147</v>
      </c>
      <c r="Z116" t="str">
        <f>IF(G116="экспл",VLOOKUP(J116,quest_экспл!$A$1:$N$129,12,FALSE),IF(G116="импл_",0,0))</f>
        <v>sound\\On_barhatistiy.wav</v>
      </c>
      <c r="AA116" t="str">
        <f>IF(G116="экспл",VLOOKUP(J116,quest_экспл!$A$1:$N$129,14,FALSE),IF(G116="импл_",0,0))</f>
        <v>да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2192</v>
      </c>
      <c r="AD116" t="str">
        <f t="shared" ca="1" si="32"/>
        <v>pics\\dis32.jpg</v>
      </c>
      <c r="AE116" s="22" t="str">
        <f t="array" aca="1" ref="AE116" ca="1">IF(G116="экспл",INDEX(total_visual_stym!$C$146:$C$209,(RANK(total_visual_stym!E196,total_visual_stym!$E$146:$E$209))),0)</f>
        <v>pics\\dis32.jpg</v>
      </c>
      <c r="AF116" s="22" t="str">
        <f t="shared" si="27"/>
        <v/>
      </c>
      <c r="AI116" t="s">
        <v>88</v>
      </c>
      <c r="AO116">
        <f t="shared" ca="1" si="33"/>
        <v>0.64209656389736303</v>
      </c>
      <c r="AP116" t="str">
        <f t="shared" ca="1" si="34"/>
        <v>pics\\Goroh_6.jpg</v>
      </c>
      <c r="AR116" t="str">
        <f t="shared" si="37"/>
        <v/>
      </c>
      <c r="AS116" t="str">
        <f t="shared" si="36"/>
        <v/>
      </c>
      <c r="AT116">
        <f t="shared" ca="1" si="29"/>
        <v>7.6532722371241313E-2</v>
      </c>
      <c r="AU116" t="s">
        <v>697</v>
      </c>
      <c r="AV116" t="str">
        <f t="shared" ca="1" si="30"/>
        <v>sound\\Redkiy_plod.wav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_Он_бархатистый?</v>
      </c>
      <c r="BA116" t="e">
        <f>VLOOKUP(Q116,audio_list_stym!$B$2:$BQ$299,68,FALSE)</f>
        <v>#N/A</v>
      </c>
      <c r="BB116" t="str">
        <f t="shared" si="31"/>
        <v>Вот_XXXXX._Он_бархатистый?</v>
      </c>
      <c r="BD116" cm="1">
        <f t="array" aca="1" ref="BD116" ca="1">INDEX($L$114:$L$121,(RANK(AT4,$AT$2:$AT$9)))</f>
        <v>2144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VLOOKUP(B117,audio_list_stym!$A$3:$BP$18,54,FALSE)</f>
        <v>17</v>
      </c>
      <c r="F117" t="str">
        <f>VLOOKUP(E117,metki!$A$2:$B$9,2,FALSE)</f>
        <v>экспл_новые_без_названия</v>
      </c>
      <c r="G117" t="str">
        <f t="shared" si="25"/>
        <v>экспл</v>
      </c>
      <c r="H117" t="str">
        <f>VLOOKUP(B117,audio_list_stym!$A$3:$AJ$18,22,FALSE)</f>
        <v>Tamanid</v>
      </c>
      <c r="I117" t="s">
        <v>691</v>
      </c>
      <c r="J117" t="str">
        <f t="shared" si="26"/>
        <v>Tamanid_4</v>
      </c>
      <c r="L117">
        <f>VLOOKUP(J117,total_visual_stym!$A$2:$D$129,2,FALSE)</f>
        <v>2140</v>
      </c>
      <c r="M117" t="str">
        <f>VLOOKUP(J117,total_visual_stym!$A$2:$D$129,3,FALSE)</f>
        <v>pics\\Tamanid_4.jpg</v>
      </c>
      <c r="N117">
        <f>VLOOKUP(J117,total_visual_stym!$A$1:$D$129,4,FALSE)</f>
        <v>214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148</v>
      </c>
      <c r="Z117" t="str">
        <f>IF(G117="экспл",VLOOKUP(J117,quest_экспл!$A$1:$N$129,12,FALSE),IF(G117="импл_",0,0))</f>
        <v>sound\\Odnotonniy_li_on.wav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2214</v>
      </c>
      <c r="AD117" t="str">
        <f t="shared" ca="1" si="32"/>
        <v>pics\\dis63.jpg</v>
      </c>
      <c r="AE117" s="22" t="str">
        <f t="array" aca="1" ref="AE117" ca="1">IF(G117="экспл",INDEX(total_visual_stym!$C$146:$C$209,(RANK(total_visual_stym!E197,total_visual_stym!$E$146:$E$209))),0)</f>
        <v>pics\\dis63.jpg</v>
      </c>
      <c r="AF117" s="22" t="str">
        <f t="shared" si="27"/>
        <v/>
      </c>
      <c r="AI117" t="s">
        <v>89</v>
      </c>
      <c r="AO117">
        <f t="shared" ca="1" si="33"/>
        <v>0.42632282820029821</v>
      </c>
      <c r="AP117" t="str">
        <f t="shared" ca="1" si="34"/>
        <v>pics\\Kokos_7.jpg</v>
      </c>
      <c r="AR117" t="str">
        <f t="shared" si="37"/>
        <v/>
      </c>
      <c r="AS117" t="str">
        <f t="shared" si="36"/>
        <v/>
      </c>
      <c r="AT117">
        <f t="shared" ca="1" si="29"/>
        <v>0.33525544814917918</v>
      </c>
      <c r="AU117" t="s">
        <v>697</v>
      </c>
      <c r="AV117" t="str">
        <f t="shared" ca="1" si="30"/>
        <v>sound\\Redkiy_plod.wav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_Однотонный_ли_он?</v>
      </c>
      <c r="BA117" t="e">
        <f>VLOOKUP(Q117,audio_list_stym!$B$2:$BQ$299,68,FALSE)</f>
        <v>#N/A</v>
      </c>
      <c r="BB117" t="str">
        <f t="shared" si="31"/>
        <v>Это_XXXXX._Однотонный_ли_он?</v>
      </c>
      <c r="BD117" cm="1">
        <f t="array" aca="1" ref="BD117" ca="1">INDEX($L$114:$L$121,(RANK(AT5,$AT$2:$AT$9)))</f>
        <v>2139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VLOOKUP(B118,audio_list_stym!$A$3:$BP$18,54,FALSE)</f>
        <v>17</v>
      </c>
      <c r="F118" t="str">
        <f>VLOOKUP(E118,metki!$A$2:$B$9,2,FALSE)</f>
        <v>экспл_новые_без_названия</v>
      </c>
      <c r="G118" t="str">
        <f t="shared" si="25"/>
        <v>экспл</v>
      </c>
      <c r="H118" t="str">
        <f>VLOOKUP(B118,audio_list_stym!$A$3:$AJ$18,22,FALSE)</f>
        <v>Tamanid</v>
      </c>
      <c r="I118" t="s">
        <v>692</v>
      </c>
      <c r="J118" t="str">
        <f t="shared" si="26"/>
        <v>Tamanid_5</v>
      </c>
      <c r="L118">
        <f>VLOOKUP(J118,total_visual_stym!$A$2:$D$129,2,FALSE)</f>
        <v>2141</v>
      </c>
      <c r="M118" t="str">
        <f>VLOOKUP(J118,total_visual_stym!$A$2:$D$129,3,FALSE)</f>
        <v>pics\\Tamanid_5.jpg</v>
      </c>
      <c r="N118">
        <f>VLOOKUP(J118,total_visual_stym!$A$1:$D$129,4,FALSE)</f>
        <v>214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149</v>
      </c>
      <c r="Z118" t="str">
        <f>IF(G118="экспл",VLOOKUP(J118,quest_экспл!$A$1:$N$129,12,FALSE),IF(G118="импл_",0,0))</f>
        <v>sound\\On_prozrachniy.wav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2206</v>
      </c>
      <c r="AD118" t="str">
        <f t="shared" ca="1" si="32"/>
        <v>pics\\dis50.jpg</v>
      </c>
      <c r="AE118" s="22" t="str">
        <f t="array" aca="1" ref="AE118" ca="1">IF(G118="экспл",INDEX(total_visual_stym!$C$146:$C$209,(RANK(total_visual_stym!E198,total_visual_stym!$E$146:$E$209))),0)</f>
        <v>pics\\dis50.jpg</v>
      </c>
      <c r="AF118" s="22" t="str">
        <f t="shared" si="27"/>
        <v/>
      </c>
      <c r="AI118" t="s">
        <v>90</v>
      </c>
      <c r="AO118">
        <f t="shared" ca="1" si="33"/>
        <v>0.16980114745590835</v>
      </c>
      <c r="AP118" t="str">
        <f t="shared" ca="1" si="34"/>
        <v>pics\\Redis_5.jpg</v>
      </c>
      <c r="AR118" t="str">
        <f t="shared" si="37"/>
        <v/>
      </c>
      <c r="AS118" t="str">
        <f t="shared" si="36"/>
        <v/>
      </c>
      <c r="AT118">
        <f t="shared" ca="1" si="29"/>
        <v>0.79356084448231445</v>
      </c>
      <c r="AU118" t="s">
        <v>697</v>
      </c>
      <c r="AV118" t="str">
        <f t="shared" ca="1" si="30"/>
        <v>sound\\Noviy_plod.wav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_Он_прозрачный?</v>
      </c>
      <c r="BA118" t="e">
        <f>VLOOKUP(Q118,audio_list_stym!$B$2:$BQ$299,68,FALSE)</f>
        <v>#N/A</v>
      </c>
      <c r="BB118" t="str">
        <f t="shared" si="31"/>
        <v>На_картинке_XXXXX._Он_прозрачный?</v>
      </c>
      <c r="BD118" cm="1">
        <f t="array" aca="1" ref="BD118" ca="1">INDEX($L$114:$L$121,(RANK(AT6,$AT$2:$AT$9)))</f>
        <v>2140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VLOOKUP(B119,audio_list_stym!$A$3:$BP$18,54,FALSE)</f>
        <v>17</v>
      </c>
      <c r="F119" t="str">
        <f>VLOOKUP(E119,metki!$A$2:$B$9,2,FALSE)</f>
        <v>экспл_новые_без_названия</v>
      </c>
      <c r="G119" t="str">
        <f t="shared" si="25"/>
        <v>экспл</v>
      </c>
      <c r="H119" t="str">
        <f>VLOOKUP(B119,audio_list_stym!$A$3:$AJ$18,22,FALSE)</f>
        <v>Tamanid</v>
      </c>
      <c r="I119" t="s">
        <v>693</v>
      </c>
      <c r="J119" t="str">
        <f t="shared" si="26"/>
        <v>Tamanid_6</v>
      </c>
      <c r="L119">
        <f>VLOOKUP(J119,total_visual_stym!$A$2:$D$129,2,FALSE)</f>
        <v>2142</v>
      </c>
      <c r="M119" t="str">
        <f>VLOOKUP(J119,total_visual_stym!$A$2:$D$129,3,FALSE)</f>
        <v>pics\\Tamanid_6.jpg</v>
      </c>
      <c r="N119">
        <f>VLOOKUP(J119,total_visual_stym!$A$1:$D$129,4,FALSE)</f>
        <v>214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150</v>
      </c>
      <c r="Z119" t="str">
        <f>IF(G119="экспл",VLOOKUP(J119,quest_экспл!$A$1:$N$129,12,FALSE),IF(G119="импл_",0,0))</f>
        <v>sound\\On_izmelchen.wav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2193</v>
      </c>
      <c r="AD119" t="str">
        <f t="shared" ca="1" si="32"/>
        <v>pics\\dis2.jpg</v>
      </c>
      <c r="AE119" s="22" t="str">
        <f t="array" aca="1" ref="AE119" ca="1">IF(G119="экспл",INDEX(total_visual_stym!$C$146:$C$209,(RANK(total_visual_stym!E199,total_visual_stym!$E$146:$E$209))),0)</f>
        <v>pics\\dis2.jpg</v>
      </c>
      <c r="AF119" s="22" t="str">
        <f t="shared" si="27"/>
        <v/>
      </c>
      <c r="AI119" t="s">
        <v>91</v>
      </c>
      <c r="AO119">
        <f t="shared" ca="1" si="33"/>
        <v>0.94621919510760777</v>
      </c>
      <c r="AP119" t="str">
        <f t="shared" ca="1" si="34"/>
        <v>pics\\Banan_2.jpg</v>
      </c>
      <c r="AR119" t="str">
        <f t="shared" si="37"/>
        <v/>
      </c>
      <c r="AS119" t="str">
        <f t="shared" si="36"/>
        <v/>
      </c>
      <c r="AT119">
        <f t="shared" ca="1" si="29"/>
        <v>0.86713583416276185</v>
      </c>
      <c r="AU119" t="s">
        <v>697</v>
      </c>
      <c r="AV119" t="str">
        <f t="shared" ca="1" si="30"/>
        <v>sound\\Noviy_plod.wav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_Он_измельчен?</v>
      </c>
      <c r="BA119" t="e">
        <f>VLOOKUP(Q119,audio_list_stym!$B$2:$BQ$299,68,FALSE)</f>
        <v>#N/A</v>
      </c>
      <c r="BB119" t="str">
        <f t="shared" si="31"/>
        <v>На_мониторе_XXXXX._Он_измельчен?</v>
      </c>
      <c r="BD119" cm="1">
        <f t="array" aca="1" ref="BD119" ca="1">INDEX($L$114:$L$121,(RANK(AT7,$AT$2:$AT$9)))</f>
        <v>2143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VLOOKUP(B120,audio_list_stym!$A$3:$BP$18,54,FALSE)</f>
        <v>17</v>
      </c>
      <c r="F120" t="str">
        <f>VLOOKUP(E120,metki!$A$2:$B$9,2,FALSE)</f>
        <v>экспл_новые_без_названия</v>
      </c>
      <c r="G120" t="str">
        <f t="shared" si="25"/>
        <v>экспл</v>
      </c>
      <c r="H120" t="str">
        <f>VLOOKUP(B120,audio_list_stym!$A$3:$AJ$18,22,FALSE)</f>
        <v>Tamanid</v>
      </c>
      <c r="I120" t="s">
        <v>694</v>
      </c>
      <c r="J120" t="str">
        <f t="shared" si="26"/>
        <v>Tamanid_7</v>
      </c>
      <c r="L120">
        <f>VLOOKUP(J120,total_visual_stym!$A$2:$D$129,2,FALSE)</f>
        <v>2143</v>
      </c>
      <c r="M120" t="str">
        <f>VLOOKUP(J120,total_visual_stym!$A$2:$D$129,3,FALSE)</f>
        <v>pics\\Tamanid_7.jpg</v>
      </c>
      <c r="N120">
        <f>VLOOKUP(J120,total_visual_stym!$A$1:$D$129,4,FALSE)</f>
        <v>214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151</v>
      </c>
      <c r="Z120" t="str">
        <f>IF(G120="экспл",VLOOKUP(J120,quest_экспл!$A$1:$N$129,12,FALSE),IF(G120="импл_",0,0))</f>
        <v>sound\\Cvetushiy_li_on.wav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2200</v>
      </c>
      <c r="AD120" t="str">
        <f t="shared" ca="1" si="32"/>
        <v>pics\\dis57.jpg</v>
      </c>
      <c r="AE120" s="22" t="str">
        <f t="array" aca="1" ref="AE120" ca="1">IF(G120="экспл",INDEX(total_visual_stym!$C$146:$C$209,(RANK(total_visual_stym!E200,total_visual_stym!$E$146:$E$209))),0)</f>
        <v>pics\\dis57.jpg</v>
      </c>
      <c r="AF120" s="22" t="str">
        <f t="shared" si="27"/>
        <v/>
      </c>
      <c r="AI120" t="s">
        <v>92</v>
      </c>
      <c r="AO120">
        <f t="shared" ca="1" si="33"/>
        <v>3.1287037177904042E-2</v>
      </c>
      <c r="AP120" t="str">
        <f t="shared" ca="1" si="34"/>
        <v>pics\\Tomat_6.jpg</v>
      </c>
      <c r="AR120" t="str">
        <f t="shared" si="37"/>
        <v/>
      </c>
      <c r="AS120" t="str">
        <f t="shared" si="36"/>
        <v/>
      </c>
      <c r="AT120">
        <f t="shared" ca="1" si="29"/>
        <v>0.714793618019535</v>
      </c>
      <c r="AU120" t="s">
        <v>697</v>
      </c>
      <c r="AV120" t="str">
        <f t="shared" ca="1" si="30"/>
        <v>sound\\Noviy_plod.wav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_Цветущий_ли_он?</v>
      </c>
      <c r="BA120" t="e">
        <f>VLOOKUP(Q120,audio_list_stym!$B$2:$BQ$299,68,FALSE)</f>
        <v>#N/A</v>
      </c>
      <c r="BB120" t="str">
        <f t="shared" si="31"/>
        <v>Перед_Вами_XXXXX._Цветущий_ли_он?</v>
      </c>
      <c r="BD120" cm="1">
        <f t="array" aca="1" ref="BD120" ca="1">INDEX($L$114:$L$121,(RANK(AT8,$AT$2:$AT$9)))</f>
        <v>2142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VLOOKUP(B121,audio_list_stym!$A$3:$BP$18,54,FALSE)</f>
        <v>17</v>
      </c>
      <c r="F121" t="str">
        <f>VLOOKUP(E121,metki!$A$2:$B$9,2,FALSE)</f>
        <v>экспл_новые_без_названия</v>
      </c>
      <c r="G121" t="str">
        <f t="shared" si="25"/>
        <v>экспл</v>
      </c>
      <c r="H121" t="str">
        <f>VLOOKUP(B121,audio_list_stym!$A$3:$AJ$18,22,FALSE)</f>
        <v>Tamanid</v>
      </c>
      <c r="I121" t="s">
        <v>695</v>
      </c>
      <c r="J121" t="str">
        <f t="shared" si="26"/>
        <v>Tamanid_8</v>
      </c>
      <c r="L121">
        <f>VLOOKUP(J121,total_visual_stym!$A$2:$D$129,2,FALSE)</f>
        <v>2144</v>
      </c>
      <c r="M121" t="str">
        <f>VLOOKUP(J121,total_visual_stym!$A$2:$D$129,3,FALSE)</f>
        <v>pics\\Tamanid_8.jpg</v>
      </c>
      <c r="N121">
        <f>VLOOKUP(J121,total_visual_stym!$A$1:$D$129,4,FALSE)</f>
        <v>214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152</v>
      </c>
      <c r="Z121" t="str">
        <f>IF(G121="экспл",VLOOKUP(J121,quest_экспл!$A$1:$N$129,12,FALSE),IF(G121="импл_",0,0))</f>
        <v>sound\\Skruchen_li_on.wav</v>
      </c>
      <c r="AA121" t="str">
        <f>IF(G121="экспл",VLOOKUP(J121,quest_экспл!$A$1:$N$129,14,FALSE),IF(G121="импл_",0,0))</f>
        <v>да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2212</v>
      </c>
      <c r="AD121" t="str">
        <f t="shared" ca="1" si="32"/>
        <v>pics\\dis61.jpg</v>
      </c>
      <c r="AE121" s="22" t="str">
        <f t="array" aca="1" ref="AE121" ca="1">IF(G121="экспл",INDEX(total_visual_stym!$C$146:$C$209,(RANK(total_visual_stym!E201,total_visual_stym!$E$146:$E$209))),0)</f>
        <v>pics\\dis61.jpg</v>
      </c>
      <c r="AF121" s="22" t="str">
        <f t="shared" si="27"/>
        <v/>
      </c>
      <c r="AI121" t="s">
        <v>93</v>
      </c>
      <c r="AO121">
        <f t="shared" ca="1" si="33"/>
        <v>0.16735125841738285</v>
      </c>
      <c r="AP121" t="str">
        <f t="shared" ca="1" si="34"/>
        <v>pics\\Redis_6.jpg</v>
      </c>
      <c r="AR121" t="str">
        <f>IF(AH121="sound\\Ogorod",AP49,"")</f>
        <v/>
      </c>
      <c r="AS121" t="str">
        <f t="shared" si="36"/>
        <v/>
      </c>
      <c r="AT121">
        <f t="shared" ca="1" si="29"/>
        <v>0.11542997547279554</v>
      </c>
      <c r="AU121" t="s">
        <v>697</v>
      </c>
      <c r="AV121" t="str">
        <f t="shared" ca="1" si="30"/>
        <v>sound\\Redkiy_plod.wav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_Скручен_ли_он?</v>
      </c>
      <c r="BA121" t="e">
        <f>VLOOKUP(Q121,audio_list_stym!$B$2:$BQ$299,68,FALSE)</f>
        <v>#N/A</v>
      </c>
      <c r="BB121" t="str">
        <f t="shared" si="31"/>
        <v>Вы_видите_XXXXX._Скручен_ли_он?</v>
      </c>
      <c r="BD121" cm="1">
        <f t="array" aca="1" ref="BD121" ca="1">INDEX($L$114:$L$121,(RANK(AT9,$AT$2:$AT$9)))</f>
        <v>2141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VLOOKUP(B122,audio_list_stym!$A$3:$BP$18,54,FALSE)</f>
        <v>14</v>
      </c>
      <c r="F122" t="str">
        <f>VLOOKUP(E122,metki!$A$2:$B$9,2,FALSE)</f>
        <v>импл_новые_с_названием</v>
      </c>
      <c r="G122" t="str">
        <f t="shared" si="25"/>
        <v>импл_</v>
      </c>
      <c r="H122" t="str">
        <f>VLOOKUP(B122,audio_list_stym!$A$3:$AJ$18,22,FALSE)</f>
        <v>ZF</v>
      </c>
      <c r="I122" t="s">
        <v>688</v>
      </c>
      <c r="J122" t="str">
        <f t="shared" si="26"/>
        <v>ZF_1</v>
      </c>
      <c r="L122">
        <f>VLOOKUP(J122,total_visual_stym!$A$2:$D$129,2,FALSE)</f>
        <v>2145</v>
      </c>
      <c r="M122" t="str">
        <f>VLOOKUP(J122,total_visual_stym!$A$2:$D$129,3,FALSE)</f>
        <v>pics\\ZF_1.jpg</v>
      </c>
      <c r="N122">
        <f>VLOOKUP(J122,total_visual_stym!$A$1:$D$129,4,FALSE)</f>
        <v>215</v>
      </c>
      <c r="P122">
        <f>IF(G122="экспл",0,IF(G122="импл_",VLOOKUP(J122,quest_импл!$A$1:$J$129,7,FALSE),0))</f>
        <v>281</v>
      </c>
      <c r="Q122" t="str">
        <f>IF(G122="экспл",0,IF(G122="импл_",VLOOKUP(J122,quest_импл!$A$1:$J$129,8,FALSE),0))</f>
        <v>sound\\S_chashuykami_li.wav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2055</v>
      </c>
      <c r="AD122" t="str">
        <f t="shared" ca="1" si="32"/>
        <v>pics\\Redis_7.jpg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7"/>
        <v>pics\\Redis_7.jpg</v>
      </c>
      <c r="AI122" t="s">
        <v>124</v>
      </c>
      <c r="AO122">
        <f t="shared" ca="1" si="33"/>
        <v>0.1546867932013678</v>
      </c>
      <c r="AP122" t="str">
        <f t="shared" ca="1" si="34"/>
        <v>pics\\Redis_7.jpg</v>
      </c>
      <c r="AR122" t="str">
        <f t="shared" ref="AR122:AR129" si="38">IF(AH122="sound\\Ogorod",AP50,"")</f>
        <v/>
      </c>
      <c r="AS122" t="str">
        <f t="shared" ca="1" si="36"/>
        <v>pics\\Redis_7.jpg</v>
      </c>
      <c r="AT122">
        <f t="shared" ca="1" si="29"/>
        <v>0.62442886538797027</v>
      </c>
      <c r="AU122" t="s">
        <v>697</v>
      </c>
      <c r="AV122" t="str">
        <f t="shared" ca="1" si="30"/>
        <v>sound\\Noviy_plod.wav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_С_чешуйками_ли_</v>
      </c>
      <c r="BB122" t="str">
        <f t="shared" si="31"/>
        <v>_С_чешуйками_ли_ПЕМАТ?</v>
      </c>
      <c r="BC122">
        <f>A122</f>
        <v>1216</v>
      </c>
      <c r="BD122" cm="1">
        <f t="array" aca="1" ref="BD122" ca="1">INDEX($L$122:$L$129,(RANK(AT2,$AT$2:$AT$9)))</f>
        <v>2145</v>
      </c>
      <c r="BE122" cm="1">
        <f t="array" aca="1" ref="BE122" ca="1">INDEX(BD66:BD81,(RANK(AT9,$AT$2:$AT$17)))</f>
        <v>2073</v>
      </c>
      <c r="BF122" cm="1">
        <f t="array" aca="1" ref="BF122" ca="1">INDEX(BD90:BD105,(RANK(AT9,$AT$2:$AT$17)))</f>
        <v>2113</v>
      </c>
      <c r="BG122" cm="1">
        <f t="array" aca="1" ref="BG122" ca="1">INDEX(BD106:BD121,(RANK(AT9,$AT$2:$AT$17)))</f>
        <v>2137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VLOOKUP(B123,audio_list_stym!$A$3:$BP$18,54,FALSE)</f>
        <v>14</v>
      </c>
      <c r="F123" t="str">
        <f>VLOOKUP(E123,metki!$A$2:$B$9,2,FALSE)</f>
        <v>импл_новые_с_названием</v>
      </c>
      <c r="G123" t="str">
        <f t="shared" si="25"/>
        <v>импл_</v>
      </c>
      <c r="H123" t="str">
        <f>VLOOKUP(B123,audio_list_stym!$A$3:$AJ$18,22,FALSE)</f>
        <v>ZF</v>
      </c>
      <c r="I123" t="s">
        <v>689</v>
      </c>
      <c r="J123" t="str">
        <f t="shared" si="26"/>
        <v>ZF_2</v>
      </c>
      <c r="L123">
        <f>VLOOKUP(J123,total_visual_stym!$A$2:$D$129,2,FALSE)</f>
        <v>2146</v>
      </c>
      <c r="M123" t="str">
        <f>VLOOKUP(J123,total_visual_stym!$A$2:$D$129,3,FALSE)</f>
        <v>pics\\ZF_2.jpg</v>
      </c>
      <c r="N123">
        <f>VLOOKUP(J123,total_visual_stym!$A$1:$D$129,4,FALSE)</f>
        <v>215</v>
      </c>
      <c r="P123">
        <f>IF(G123="экспл",0,IF(G123="импл_",VLOOKUP(J123,quest_импл!$A$1:$J$129,7,FALSE),0))</f>
        <v>282</v>
      </c>
      <c r="Q123" t="str">
        <f>IF(G123="экспл",0,IF(G123="импл_",VLOOKUP(J123,quest_импл!$A$1:$J$129,8,FALSE),0))</f>
        <v>sound\\Rozoviy_li.wav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нет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2034</v>
      </c>
      <c r="AD123" t="str">
        <f t="shared" ca="1" si="32"/>
        <v>pics\\Limon_2.jpg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7"/>
        <v>pics\\Limon_2.jpg</v>
      </c>
      <c r="AI123" t="s">
        <v>125</v>
      </c>
      <c r="AO123">
        <f t="shared" ca="1" si="33"/>
        <v>0.38139538375880433</v>
      </c>
      <c r="AP123" t="str">
        <f t="shared" ca="1" si="34"/>
        <v>pics\\Limon_2.jpg</v>
      </c>
      <c r="AR123" t="str">
        <f t="shared" si="38"/>
        <v/>
      </c>
      <c r="AS123" t="str">
        <f t="shared" ca="1" si="36"/>
        <v>pics\\Limon_2.jpg</v>
      </c>
      <c r="AT123">
        <f t="shared" ca="1" si="29"/>
        <v>0.94366285334962086</v>
      </c>
      <c r="AU123" t="s">
        <v>697</v>
      </c>
      <c r="AV123" t="str">
        <f t="shared" ca="1" si="30"/>
        <v>sound\\Noviy_plod.wav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_Розовый_ли_</v>
      </c>
      <c r="BB123" t="str">
        <f t="shared" si="31"/>
        <v>_Розовый_ли_ПЕМАТ?</v>
      </c>
      <c r="BD123" cm="1">
        <f t="array" aca="1" ref="BD123" ca="1">INDEX($L$122:$L$129,(RANK(AT3,$AT$2:$AT$9)))</f>
        <v>2146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VLOOKUP(B124,audio_list_stym!$A$3:$BP$18,54,FALSE)</f>
        <v>14</v>
      </c>
      <c r="F124" t="str">
        <f>VLOOKUP(E124,metki!$A$2:$B$9,2,FALSE)</f>
        <v>импл_новые_с_названием</v>
      </c>
      <c r="G124" t="str">
        <f t="shared" si="25"/>
        <v>импл_</v>
      </c>
      <c r="H124" t="str">
        <f>VLOOKUP(B124,audio_list_stym!$A$3:$AJ$18,22,FALSE)</f>
        <v>ZF</v>
      </c>
      <c r="I124" t="s">
        <v>690</v>
      </c>
      <c r="J124" t="str">
        <f t="shared" si="26"/>
        <v>ZF_3</v>
      </c>
      <c r="L124">
        <f>VLOOKUP(J124,total_visual_stym!$A$2:$D$129,2,FALSE)</f>
        <v>2147</v>
      </c>
      <c r="M124" t="str">
        <f>VLOOKUP(J124,total_visual_stym!$A$2:$D$129,3,FALSE)</f>
        <v>pics\\ZF_3.jpg</v>
      </c>
      <c r="N124">
        <f>VLOOKUP(J124,total_visual_stym!$A$1:$D$129,4,FALSE)</f>
        <v>215</v>
      </c>
      <c r="P124">
        <f>IF(G124="экспл",0,IF(G124="импл_",VLOOKUP(J124,quest_импл!$A$1:$J$129,7,FALSE),0))</f>
        <v>283</v>
      </c>
      <c r="Q124" t="str">
        <f>IF(G124="экспл",0,IF(G124="импл_",VLOOKUP(J124,quest_импл!$A$1:$J$129,8,FALSE),0))</f>
        <v>sound\\Tonkiy_li.wav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2049</v>
      </c>
      <c r="AD124" t="str">
        <f t="shared" ca="1" si="32"/>
        <v>pics\\Redis_1.jpg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7"/>
        <v>pics\\Redis_1.jpg</v>
      </c>
      <c r="AI124" t="s">
        <v>126</v>
      </c>
      <c r="AO124">
        <f t="shared" ca="1" si="33"/>
        <v>0.17898111221118962</v>
      </c>
      <c r="AP124" t="str">
        <f t="shared" ca="1" si="34"/>
        <v>pics\\Redis_1.jpg</v>
      </c>
      <c r="AR124" t="str">
        <f t="shared" si="38"/>
        <v/>
      </c>
      <c r="AS124" t="str">
        <f t="shared" ca="1" si="36"/>
        <v>pics\\Redis_1.jpg</v>
      </c>
      <c r="AT124">
        <f t="shared" ca="1" si="29"/>
        <v>0.61204118524425477</v>
      </c>
      <c r="AU124" t="s">
        <v>697</v>
      </c>
      <c r="AV124" t="str">
        <f t="shared" ca="1" si="30"/>
        <v>sound\\Noviy_plod.wav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_Тонкий_ли_</v>
      </c>
      <c r="BB124" t="str">
        <f t="shared" si="31"/>
        <v>_Тонкий_ли_ПЕМАТ?</v>
      </c>
      <c r="BD124" cm="1">
        <f t="array" aca="1" ref="BD124" ca="1">INDEX($L$122:$L$129,(RANK(AT4,$AT$2:$AT$9)))</f>
        <v>2152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VLOOKUP(B125,audio_list_stym!$A$3:$BP$18,54,FALSE)</f>
        <v>14</v>
      </c>
      <c r="F125" t="str">
        <f>VLOOKUP(E125,metki!$A$2:$B$9,2,FALSE)</f>
        <v>импл_новые_с_названием</v>
      </c>
      <c r="G125" t="str">
        <f t="shared" si="25"/>
        <v>импл_</v>
      </c>
      <c r="H125" t="str">
        <f>VLOOKUP(B125,audio_list_stym!$A$3:$AJ$18,22,FALSE)</f>
        <v>ZF</v>
      </c>
      <c r="I125" t="s">
        <v>691</v>
      </c>
      <c r="J125" t="str">
        <f t="shared" si="26"/>
        <v>ZF_4</v>
      </c>
      <c r="L125">
        <f>VLOOKUP(J125,total_visual_stym!$A$2:$D$129,2,FALSE)</f>
        <v>2148</v>
      </c>
      <c r="M125" t="str">
        <f>VLOOKUP(J125,total_visual_stym!$A$2:$D$129,3,FALSE)</f>
        <v>pics\\ZF_4.jpg</v>
      </c>
      <c r="N125">
        <f>VLOOKUP(J125,total_visual_stym!$A$1:$D$129,4,FALSE)</f>
        <v>215</v>
      </c>
      <c r="P125">
        <f>IF(G125="экспл",0,IF(G125="импл_",VLOOKUP(J125,quest_импл!$A$1:$J$129,7,FALSE),0))</f>
        <v>284</v>
      </c>
      <c r="Q125" t="str">
        <f>IF(G125="экспл",0,IF(G125="импл_",VLOOKUP(J125,quest_импл!$A$1:$J$129,8,FALSE),0))</f>
        <v>sound\\Celniy_li.wav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2007</v>
      </c>
      <c r="AD125" t="str">
        <f t="shared" ca="1" si="32"/>
        <v>pics\\Banan_7.jpg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7"/>
        <v>pics\\Banan_7.jpg</v>
      </c>
      <c r="AI125" t="s">
        <v>127</v>
      </c>
      <c r="AO125">
        <f t="shared" ca="1" si="33"/>
        <v>0.83739271161660966</v>
      </c>
      <c r="AP125" t="str">
        <f t="shared" ca="1" si="34"/>
        <v>pics\\Banan_7.jpg</v>
      </c>
      <c r="AR125" t="str">
        <f t="shared" si="38"/>
        <v/>
      </c>
      <c r="AS125" t="str">
        <f t="shared" ca="1" si="36"/>
        <v>pics\\Banan_7.jpg</v>
      </c>
      <c r="AT125">
        <f t="shared" ca="1" si="29"/>
        <v>0.70407880802738487</v>
      </c>
      <c r="AU125" t="s">
        <v>697</v>
      </c>
      <c r="AV125" t="str">
        <f t="shared" ca="1" si="30"/>
        <v>sound\\Noviy_plod.wav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_Цельный_ли_</v>
      </c>
      <c r="BB125" t="str">
        <f t="shared" si="31"/>
        <v>_Цельный_ли_ПЕМАТ?</v>
      </c>
      <c r="BD125" cm="1">
        <f t="array" aca="1" ref="BD125" ca="1">INDEX($L$122:$L$129,(RANK(AT5,$AT$2:$AT$9)))</f>
        <v>2147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VLOOKUP(B126,audio_list_stym!$A$3:$BP$18,54,FALSE)</f>
        <v>14</v>
      </c>
      <c r="F126" t="str">
        <f>VLOOKUP(E126,metki!$A$2:$B$9,2,FALSE)</f>
        <v>импл_новые_с_названием</v>
      </c>
      <c r="G126" t="str">
        <f t="shared" si="25"/>
        <v>импл_</v>
      </c>
      <c r="H126" t="str">
        <f>VLOOKUP(B126,audio_list_stym!$A$3:$AJ$18,22,FALSE)</f>
        <v>ZF</v>
      </c>
      <c r="I126" t="s">
        <v>692</v>
      </c>
      <c r="J126" t="str">
        <f t="shared" si="26"/>
        <v>ZF_5</v>
      </c>
      <c r="L126">
        <f>VLOOKUP(J126,total_visual_stym!$A$2:$D$129,2,FALSE)</f>
        <v>2149</v>
      </c>
      <c r="M126" t="str">
        <f>VLOOKUP(J126,total_visual_stym!$A$2:$D$129,3,FALSE)</f>
        <v>pics\\ZF_5.jpg</v>
      </c>
      <c r="N126">
        <f>VLOOKUP(J126,total_visual_stym!$A$1:$D$129,4,FALSE)</f>
        <v>215</v>
      </c>
      <c r="P126">
        <f>IF(G126="экспл",0,IF(G126="импл_",VLOOKUP(J126,quest_импл!$A$1:$J$129,7,FALSE),0))</f>
        <v>285</v>
      </c>
      <c r="Q126" t="str">
        <f>IF(G126="экспл",0,IF(G126="импл_",VLOOKUP(J126,quest_импл!$A$1:$J$129,8,FALSE),0))</f>
        <v>sound\\Shershaviy_li.wav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2058</v>
      </c>
      <c r="AD126" t="str">
        <f t="shared" ca="1" si="32"/>
        <v>pics\\Tomat_2.jpg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7"/>
        <v>pics\\Tomat_2.jpg</v>
      </c>
      <c r="AI126" t="s">
        <v>128</v>
      </c>
      <c r="AO126">
        <f t="shared" ca="1" si="33"/>
        <v>9.4779367081974653E-2</v>
      </c>
      <c r="AP126" t="str">
        <f t="shared" ca="1" si="34"/>
        <v>pics\\Tomat_2.jpg</v>
      </c>
      <c r="AR126" t="str">
        <f t="shared" si="38"/>
        <v/>
      </c>
      <c r="AS126" t="str">
        <f t="shared" ca="1" si="36"/>
        <v>pics\\Tomat_2.jpg</v>
      </c>
      <c r="AT126">
        <f t="shared" ca="1" si="29"/>
        <v>0.99127416692310277</v>
      </c>
      <c r="AU126" t="s">
        <v>697</v>
      </c>
      <c r="AV126" t="str">
        <f t="shared" ca="1" si="30"/>
        <v>sound\\Noviy_plod.wav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_Шершавый_ли_</v>
      </c>
      <c r="BB126" t="str">
        <f t="shared" si="31"/>
        <v>_Шершавый_ли_ПЕМАТ?</v>
      </c>
      <c r="BD126" cm="1">
        <f t="array" aca="1" ref="BD126" ca="1">INDEX($L$122:$L$129,(RANK(AT6,$AT$2:$AT$9)))</f>
        <v>2148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VLOOKUP(B127,audio_list_stym!$A$3:$BP$18,54,FALSE)</f>
        <v>14</v>
      </c>
      <c r="F127" t="str">
        <f>VLOOKUP(E127,metki!$A$2:$B$9,2,FALSE)</f>
        <v>импл_новые_с_названием</v>
      </c>
      <c r="G127" t="str">
        <f t="shared" si="25"/>
        <v>импл_</v>
      </c>
      <c r="H127" t="str">
        <f>VLOOKUP(B127,audio_list_stym!$A$3:$AJ$18,22,FALSE)</f>
        <v>ZF</v>
      </c>
      <c r="I127" t="s">
        <v>693</v>
      </c>
      <c r="J127" t="str">
        <f t="shared" si="26"/>
        <v>ZF_6</v>
      </c>
      <c r="L127">
        <f>VLOOKUP(J127,total_visual_stym!$A$2:$D$129,2,FALSE)</f>
        <v>2150</v>
      </c>
      <c r="M127" t="str">
        <f>VLOOKUP(J127,total_visual_stym!$A$2:$D$129,3,FALSE)</f>
        <v>pics\\ZF_6.jpg</v>
      </c>
      <c r="N127">
        <f>VLOOKUP(J127,total_visual_stym!$A$1:$D$129,4,FALSE)</f>
        <v>215</v>
      </c>
      <c r="P127">
        <f>IF(G127="экспл",0,IF(G127="импл_",VLOOKUP(J127,quest_импл!$A$1:$J$129,7,FALSE),0))</f>
        <v>286</v>
      </c>
      <c r="Q127" t="str">
        <f>IF(G127="экспл",0,IF(G127="импл_",VLOOKUP(J127,quest_импл!$A$1:$J$129,8,FALSE),0))</f>
        <v>sound\\Zaostryen_li.wav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да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2030</v>
      </c>
      <c r="AD127" t="str">
        <f t="shared" ca="1" si="32"/>
        <v>pics\\Kokos_6.jpg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7"/>
        <v>pics\\Kokos_6.jpg</v>
      </c>
      <c r="AI127" t="s">
        <v>129</v>
      </c>
      <c r="AO127">
        <f t="shared" ca="1" si="33"/>
        <v>0.47138165660668219</v>
      </c>
      <c r="AP127" t="str">
        <f t="shared" ca="1" si="34"/>
        <v>pics\\Kokos_6.jpg</v>
      </c>
      <c r="AR127" t="str">
        <f t="shared" si="38"/>
        <v/>
      </c>
      <c r="AS127" t="str">
        <f t="shared" ca="1" si="36"/>
        <v>pics\\Kokos_6.jpg</v>
      </c>
      <c r="AT127">
        <f t="shared" ca="1" si="29"/>
        <v>0.97383370927123825</v>
      </c>
      <c r="AU127" t="s">
        <v>697</v>
      </c>
      <c r="AV127" t="str">
        <f t="shared" ca="1" si="30"/>
        <v>sound\\Noviy_plod.wav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_Заострен_ли_</v>
      </c>
      <c r="BB127" t="str">
        <f t="shared" si="31"/>
        <v>_Заострен_ли_ПЕМАТ?</v>
      </c>
      <c r="BD127" cm="1">
        <f t="array" aca="1" ref="BD127" ca="1">INDEX($L$122:$L$129,(RANK(AT7,$AT$2:$AT$9)))</f>
        <v>2151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VLOOKUP(B128,audio_list_stym!$A$3:$BP$18,54,FALSE)</f>
        <v>14</v>
      </c>
      <c r="F128" t="str">
        <f>VLOOKUP(E128,metki!$A$2:$B$9,2,FALSE)</f>
        <v>импл_новые_с_названием</v>
      </c>
      <c r="G128" t="str">
        <f t="shared" si="25"/>
        <v>импл_</v>
      </c>
      <c r="H128" t="str">
        <f>VLOOKUP(B128,audio_list_stym!$A$3:$AJ$18,22,FALSE)</f>
        <v>ZF</v>
      </c>
      <c r="I128" t="s">
        <v>694</v>
      </c>
      <c r="J128" t="str">
        <f t="shared" si="26"/>
        <v>ZF_7</v>
      </c>
      <c r="L128">
        <f>VLOOKUP(J128,total_visual_stym!$A$2:$D$129,2,FALSE)</f>
        <v>2151</v>
      </c>
      <c r="M128" t="str">
        <f>VLOOKUP(J128,total_visual_stym!$A$2:$D$129,3,FALSE)</f>
        <v>pics\\ZF_7.jpg</v>
      </c>
      <c r="N128">
        <f>VLOOKUP(J128,total_visual_stym!$A$1:$D$129,4,FALSE)</f>
        <v>215</v>
      </c>
      <c r="P128">
        <f>IF(G128="экспл",0,IF(G128="импл_",VLOOKUP(J128,quest_импл!$A$1:$J$129,7,FALSE),0))</f>
        <v>287</v>
      </c>
      <c r="Q128" t="str">
        <f>IF(G128="экспл",0,IF(G128="импл_",VLOOKUP(J128,quest_импл!$A$1:$J$129,8,FALSE),0))</f>
        <v>sound\\Rassipchatiy_li.wav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2026</v>
      </c>
      <c r="AD128" t="str">
        <f t="shared" ca="1" si="32"/>
        <v>pics\\Kokos_2.jpg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7"/>
        <v>pics\\Kokos_2.jpg</v>
      </c>
      <c r="AI128" t="s">
        <v>130</v>
      </c>
      <c r="AO128">
        <f t="shared" ca="1" si="33"/>
        <v>0.56760962568601947</v>
      </c>
      <c r="AP128" t="str">
        <f t="shared" ca="1" si="34"/>
        <v>pics\\Kokos_2.jpg</v>
      </c>
      <c r="AR128" t="str">
        <f t="shared" si="38"/>
        <v/>
      </c>
      <c r="AS128" t="str">
        <f t="shared" ca="1" si="36"/>
        <v>pics\\Kokos_2.jpg</v>
      </c>
      <c r="AT128">
        <f t="shared" ca="1" si="29"/>
        <v>0.93449015043065597</v>
      </c>
      <c r="AU128" t="s">
        <v>697</v>
      </c>
      <c r="AV128" t="str">
        <f t="shared" ca="1" si="30"/>
        <v>sound\\Noviy_plod.wav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_Рассыпчатый_ли_</v>
      </c>
      <c r="BB128" t="str">
        <f t="shared" si="31"/>
        <v>_Рассыпчатый_ли_ПЕМАТ?</v>
      </c>
      <c r="BD128" cm="1">
        <f t="array" aca="1" ref="BD128" ca="1">INDEX($L$122:$L$129,(RANK(AT8,$AT$2:$AT$9)))</f>
        <v>2150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VLOOKUP(B129,audio_list_stym!$A$3:$BP$18,54,FALSE)</f>
        <v>14</v>
      </c>
      <c r="F129" t="str">
        <f>VLOOKUP(E129,metki!$A$2:$B$9,2,FALSE)</f>
        <v>импл_новые_с_названием</v>
      </c>
      <c r="G129" t="str">
        <f t="shared" si="25"/>
        <v>импл_</v>
      </c>
      <c r="H129" t="str">
        <f>VLOOKUP(B129,audio_list_stym!$A$3:$AJ$18,22,FALSE)</f>
        <v>ZF</v>
      </c>
      <c r="I129" t="s">
        <v>695</v>
      </c>
      <c r="J129" t="str">
        <f t="shared" si="26"/>
        <v>ZF_8</v>
      </c>
      <c r="L129">
        <f>VLOOKUP(J129,total_visual_stym!$A$2:$D$129,2,FALSE)</f>
        <v>2152</v>
      </c>
      <c r="M129" t="str">
        <f>VLOOKUP(J129,total_visual_stym!$A$2:$D$129,3,FALSE)</f>
        <v>pics\\ZF_8.jpg</v>
      </c>
      <c r="N129">
        <f>VLOOKUP(J129,total_visual_stym!$A$1:$D$129,4,FALSE)</f>
        <v>215</v>
      </c>
      <c r="P129">
        <f>IF(G129="экспл",0,IF(G129="импл_",VLOOKUP(J129,quest_импл!$A$1:$J$129,7,FALSE),0))</f>
        <v>288</v>
      </c>
      <c r="Q129" t="str">
        <f>IF(G129="экспл",0,IF(G129="импл_",VLOOKUP(J129,quest_импл!$A$1:$J$129,8,FALSE),0))</f>
        <v>sound\\Ochishen_li.wav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2036</v>
      </c>
      <c r="AD129" t="str">
        <f t="shared" ca="1" si="32"/>
        <v>pics\\Limon_4.jpg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7"/>
        <v>pics\\Limon_4.jpg</v>
      </c>
      <c r="AI129" t="s">
        <v>131</v>
      </c>
      <c r="AO129">
        <f t="shared" ca="1" si="33"/>
        <v>0.35067481577763004</v>
      </c>
      <c r="AP129" t="str">
        <f t="shared" ca="1" si="34"/>
        <v>pics\\Limon_4.jpg</v>
      </c>
      <c r="AR129" t="str">
        <f t="shared" si="38"/>
        <v/>
      </c>
      <c r="AS129" t="str">
        <f t="shared" ca="1" si="36"/>
        <v>pics\\Limon_4.jpg</v>
      </c>
      <c r="AT129">
        <f t="shared" ca="1" si="29"/>
        <v>0.76236749152661998</v>
      </c>
      <c r="AU129" t="s">
        <v>697</v>
      </c>
      <c r="AV129" t="str">
        <f t="shared" ca="1" si="30"/>
        <v>sound\\Noviy_plod.wav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_Очищен_ли_</v>
      </c>
      <c r="BB129" t="str">
        <f t="shared" si="31"/>
        <v>_Очищен_ли_ПЕМАТ?</v>
      </c>
      <c r="BD129" cm="1">
        <f t="array" aca="1" ref="BD129" ca="1">INDEX($L$122:$L$129,(RANK(AT9,$AT$2:$AT$9)))</f>
        <v>2149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200-000000000000}"/>
  <pageMargins left="0.7" right="0.7" top="0.75" bottom="0.75" header="0.3" footer="0.3"/>
  <pageSetup paperSize="9" orientation="portrait" horizontalDpi="4294967293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H161"/>
  <sheetViews>
    <sheetView topLeftCell="AV1" zoomScale="57" zoomScaleNormal="57" zoomScaleSheetLayoutView="40" workbookViewId="0">
      <selection activeCell="BC1" sqref="BC1:BH1048576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49" width="27.83203125" customWidth="1"/>
    <col min="50" max="51" width="13.5" customWidth="1"/>
    <col min="52" max="52" width="18.1640625" customWidth="1"/>
    <col min="53" max="53" width="19.5" customWidth="1"/>
    <col min="54" max="54" width="16.164062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VLOOKUP(B2,audio_list_stym!$A$3:$BP$18,55,FALSE)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VLOOKUP(B2,audio_list_stym!$A$3:$AJ$18,23,FALSE)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si="2">IF(ISTEXT(AR2),AR2,IF(ISTEXT(AS2),AS2,""))</f>
        <v/>
      </c>
      <c r="AH2" t="str">
        <f t="shared" ref="AH2:AH65" si="3">IF(OR(E2=10,E2=12),LEFT(AW2,13),0)</f>
        <v>XXXXX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10" si="4">LEFT(AI2,11)</f>
        <v>pics\\Limon</v>
      </c>
      <c r="AK2" t="str">
        <f t="shared" ref="AK2:AK9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0.83342498037031876</v>
      </c>
      <c r="AP2" t="str">
        <f ca="1">INDEX($AM$2:$AM$25,(RANK(AO2,$AO$2:$AO$25)))</f>
        <v>pics\\Limon_4.jpg</v>
      </c>
      <c r="AQ2" t="str">
        <f ca="1">INDEX($AN$2:$AN$25,(RANK(AO2,$AO$2:$AO$25)))</f>
        <v>pics\\Redis_4.jpg</v>
      </c>
      <c r="AR2" t="str">
        <f>IF(AH2="sound\\Ogorod",AP2,"")</f>
        <v/>
      </c>
      <c r="AT2">
        <f t="shared" ref="AT2:AT65" ca="1" si="6">RAND()</f>
        <v>0.16284509731456309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7">INDEX($AU$2:$AU$129,(RANK(AT2,$AT$2:$AT$129)))</f>
        <v>sound\\Redkiy_plod.wav</v>
      </c>
      <c r="AW2" t="str">
        <f>IF(OR(D2=10,D2=11,D2=14,D2=15),VLOOKUP(A2,audio_list_stym!$A$3:$BQ$189,69,FALSE),"XXXXX")</f>
        <v>XXXXX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8">IF(G2="экспл",AY2&amp;AX2&amp;"."&amp;AZ2,IF(G2="импл_",BA2&amp;AX2&amp;"?"))</f>
        <v>_Целый_ли_XXXXX?</v>
      </c>
      <c r="BC2">
        <f>A2</f>
        <v>1201</v>
      </c>
      <c r="BD2" cm="1">
        <f t="array" aca="1" ref="BD2" ca="1">INDEX($L$2:$L$9,(RANK(AT2,$AT$2:$AT$9)))</f>
        <v>2062</v>
      </c>
      <c r="BE2" cm="1">
        <f t="array" aca="1" ref="BE2" ca="1">INDEX(BD10:BD25,(RANK(AT2,$AT$2:$AT$16)))</f>
        <v>2027</v>
      </c>
      <c r="BF2" cm="1">
        <f t="array" aca="1" ref="BF2" ca="1">INDEX(BD26:BD49,(RANK(AT2,$AT$2:$AT$16)))</f>
        <v>2043</v>
      </c>
      <c r="BG2" cm="1">
        <f t="array" aca="1" ref="BG2" ca="1">INDEX(BD50:BD65,(RANK(AT2,$AT$2:$AT$16)))</f>
        <v>2019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VLOOKUP(B3,audio_list_stym!$A$3:$BP$18,55,FALSE)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VLOOKUP(B3,audio_list_stym!$A$3:$AJ$18,23,FALSE)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v>2004</v>
      </c>
      <c r="AD3" t="str">
        <f t="shared" ref="AD3:AD66" si="9">IF(ISTEXT(AE3),AE3,IF(ISTEXT(AF3),AF3,""))</f>
        <v/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si="2"/>
        <v/>
      </c>
      <c r="AH3" t="str">
        <f t="shared" si="3"/>
        <v>XXXXX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0">RAND()</f>
        <v>0.44541098037388094</v>
      </c>
      <c r="AP3" t="str">
        <f t="shared" ref="AP3:AP25" ca="1" si="11">INDEX($AM$2:$AM$25,(RANK(AO3,$AO$2:$AO$25)))</f>
        <v>pics\\Banan_5.jpg</v>
      </c>
      <c r="AQ3" t="str">
        <f t="shared" ref="AQ3:AQ25" ca="1" si="12">INDEX($AN$2:$AN$25,(RANK(AO3,$AO$2:$AO$25)))</f>
        <v>pics\\Goroh_5.jpg</v>
      </c>
      <c r="AR3" t="str">
        <f t="shared" ref="AR3:AR9" si="13">IF(AH3="sound\\Ogorod",AP3,"")</f>
        <v/>
      </c>
      <c r="AT3">
        <f t="shared" ca="1" si="6"/>
        <v>3.2523346457202784E-2</v>
      </c>
      <c r="AU3" t="str">
        <f>IF(OR(G3=10,G3=11,G3=14,G3=15),VLOOKUP(AT3,audio_list_stym!$A$3:$B$18,2,FALSE),"sound\\Noviy_plod.wav")</f>
        <v>sound\\Noviy_plod.wav</v>
      </c>
      <c r="AV3" t="str">
        <f t="shared" ca="1" si="7"/>
        <v>sound\\Redkiy_plod.wav</v>
      </c>
      <c r="AW3" t="str">
        <f>IF(OR(D3=10,D3=11,D3=14,D3=15),VLOOKUP(A3,audio_list_stym!$A$3:$BQ$189,69,FALSE),"XXXXX")</f>
        <v>XXXXX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8"/>
        <v>_Мясистый_ли_XXXXX?</v>
      </c>
      <c r="BD3" cm="1">
        <f t="array" aca="1" ref="BD3" ca="1">INDEX($L$2:$L$9,(RANK(AT3,$AT$2:$AT$9)))</f>
        <v>2064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VLOOKUP(B4,audio_list_stym!$A$3:$BP$18,55,FALSE)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VLOOKUP(B4,audio_list_stym!$A$3:$AJ$18,23,FALSE)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v>2033</v>
      </c>
      <c r="AD4" t="str">
        <f t="shared" si="9"/>
        <v/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si="2"/>
        <v/>
      </c>
      <c r="AH4" t="str">
        <f t="shared" si="3"/>
        <v>XXXXX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0"/>
        <v>0.98358811812353786</v>
      </c>
      <c r="AP4" t="str">
        <f t="shared" ca="1" si="11"/>
        <v>pics\\Limon_1.jpg</v>
      </c>
      <c r="AQ4" t="str">
        <f t="shared" ca="1" si="12"/>
        <v>pics\\Redis_1.jpg</v>
      </c>
      <c r="AR4" t="str">
        <f t="shared" si="13"/>
        <v/>
      </c>
      <c r="AT4">
        <f t="shared" ca="1" si="6"/>
        <v>0.15645203502521787</v>
      </c>
      <c r="AU4" t="str">
        <f>IF(OR(G4=10,G4=11,G4=14,G4=15),VLOOKUP(AT4,audio_list_stym!$A$3:$B$18,2,FALSE),"sound\\Noviy_plod.wav")</f>
        <v>sound\\Noviy_plod.wav</v>
      </c>
      <c r="AV4" t="str">
        <f t="shared" ca="1" si="7"/>
        <v>sound\\Redkiy_plod.wav</v>
      </c>
      <c r="AW4" t="str">
        <f>IF(OR(D4=10,D4=11,D4=14,D4=15),VLOOKUP(A4,audio_list_stym!$A$3:$BQ$189,69,FALSE),"XXXXX")</f>
        <v>XXXXX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8"/>
        <v>_Горький_ли_XXXXX?</v>
      </c>
      <c r="BD4" cm="1">
        <f t="array" aca="1" ref="BD4" ca="1">INDEX($L$2:$L$9,(RANK(AT4,$AT$2:$AT$9)))</f>
        <v>2063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VLOOKUP(B5,audio_list_stym!$A$3:$BP$18,55,FALSE)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VLOOKUP(B5,audio_list_stym!$A$3:$AJ$18,23,FALSE)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v>2157</v>
      </c>
      <c r="AD5" t="str">
        <f t="shared" si="9"/>
        <v/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si="2"/>
        <v/>
      </c>
      <c r="AH5" t="str">
        <f t="shared" si="3"/>
        <v>XXXXX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0"/>
        <v>0.69182762149761279</v>
      </c>
      <c r="AP5" t="str">
        <f t="shared" ca="1" si="11"/>
        <v>pics\\Limon_8.jpg</v>
      </c>
      <c r="AQ5" t="str">
        <f t="shared" ca="1" si="12"/>
        <v>pics\\Redis_8.jpg</v>
      </c>
      <c r="AR5" t="str">
        <f t="shared" si="13"/>
        <v/>
      </c>
      <c r="AT5">
        <f t="shared" ca="1" si="6"/>
        <v>0.95753514850740218</v>
      </c>
      <c r="AU5" t="str">
        <f>IF(OR(G5=10,G5=11,G5=14,G5=15),VLOOKUP(AT5,audio_list_stym!$A$3:$B$18,2,FALSE),"sound\\Noviy_plod.wav")</f>
        <v>sound\\Noviy_plod.wav</v>
      </c>
      <c r="AV5" t="str">
        <f t="shared" ca="1" si="7"/>
        <v>sound\\Noviy_plod.wav</v>
      </c>
      <c r="AW5" t="str">
        <f>IF(OR(D5=10,D5=11,D5=14,D5=15),VLOOKUP(A5,audio_list_stym!$A$3:$BQ$189,69,FALSE),"XXXXX")</f>
        <v>XXXXX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8"/>
        <v>_Яркий_ли_XXXXX?</v>
      </c>
      <c r="BD5" cm="1">
        <f t="array" aca="1" ref="BD5" ca="1">INDEX($L$2:$L$9,(RANK(AT5,$AT$2:$AT$9)))</f>
        <v>2057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VLOOKUP(B6,audio_list_stym!$A$3:$BP$18,55,FALSE)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VLOOKUP(B6,audio_list_stym!$A$3:$AJ$18,23,FALSE)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v>2008</v>
      </c>
      <c r="AD6" t="str">
        <f t="shared" si="9"/>
        <v/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si="2"/>
        <v/>
      </c>
      <c r="AH6" t="str">
        <f t="shared" si="3"/>
        <v>XXXXX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0"/>
        <v>0.9389549503242357</v>
      </c>
      <c r="AP6" t="str">
        <f t="shared" ca="1" si="11"/>
        <v>pics\\Limon_2.jpg</v>
      </c>
      <c r="AQ6" t="str">
        <f t="shared" ca="1" si="12"/>
        <v>pics\\Redis_2.jpg</v>
      </c>
      <c r="AR6" t="str">
        <f t="shared" si="13"/>
        <v/>
      </c>
      <c r="AT6">
        <f t="shared" ca="1" si="6"/>
        <v>0.66051689097738153</v>
      </c>
      <c r="AU6" t="str">
        <f>IF(OR(G6=10,G6=11,G6=14,G6=15),VLOOKUP(AT6,audio_list_stym!$A$3:$B$18,2,FALSE),"sound\\Noviy_plod.wav")</f>
        <v>sound\\Noviy_plod.wav</v>
      </c>
      <c r="AV6" t="str">
        <f t="shared" ca="1" si="7"/>
        <v>sound\\Noviy_plod.wav</v>
      </c>
      <c r="AW6" t="str">
        <f>IF(OR(D6=10,D6=11,D6=14,D6=15),VLOOKUP(A6,audio_list_stym!$A$3:$BQ$189,69,FALSE),"XXXXX")</f>
        <v>XXXXX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8"/>
        <v>_Острый_ли_XXXXX?</v>
      </c>
      <c r="BD6" cm="1">
        <f t="array" aca="1" ref="BD6" ca="1">INDEX($L$2:$L$9,(RANK(AT6,$AT$2:$AT$9)))</f>
        <v>2059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VLOOKUP(B7,audio_list_stym!$A$3:$BP$18,55,FALSE)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VLOOKUP(B7,audio_list_stym!$A$3:$AJ$18,23,FALSE)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v>2155</v>
      </c>
      <c r="AD7" t="str">
        <f t="shared" si="9"/>
        <v/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si="2"/>
        <v/>
      </c>
      <c r="AH7" t="str">
        <f t="shared" si="3"/>
        <v>XXXXX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0"/>
        <v>1.0052872285857384E-2</v>
      </c>
      <c r="AP7" t="str">
        <f t="shared" ca="1" si="11"/>
        <v>pics\\Injir_8.jpg</v>
      </c>
      <c r="AQ7" t="str">
        <f t="shared" ca="1" si="12"/>
        <v>pics\\Tikva_8.jpg</v>
      </c>
      <c r="AR7" t="str">
        <f t="shared" si="13"/>
        <v/>
      </c>
      <c r="AT7">
        <f t="shared" ca="1" si="6"/>
        <v>0.40210193216197565</v>
      </c>
      <c r="AU7" t="str">
        <f>IF(OR(G7=10,G7=11,G7=14,G7=15),VLOOKUP(AT7,audio_list_stym!$A$3:$B$18,2,FALSE),"sound\\Noviy_plod.wav")</f>
        <v>sound\\Noviy_plod.wav</v>
      </c>
      <c r="AV7" t="str">
        <f t="shared" ca="1" si="7"/>
        <v>sound\\Redkiy_plod.wav</v>
      </c>
      <c r="AW7" t="str">
        <f>IF(OR(D7=10,D7=11,D7=14,D7=15),VLOOKUP(A7,audio_list_stym!$A$3:$BQ$189,69,FALSE),"XXXXX")</f>
        <v>XXXXX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8"/>
        <v>_Спелый_ли_XXXXX?</v>
      </c>
      <c r="BD7" cm="1">
        <f t="array" aca="1" ref="BD7" ca="1">INDEX($L$2:$L$9,(RANK(AT7,$AT$2:$AT$9)))</f>
        <v>2060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VLOOKUP(B8,audio_list_stym!$A$3:$BP$18,55,FALSE)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VLOOKUP(B8,audio_list_stym!$A$3:$AJ$18,23,FALSE)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v>2153</v>
      </c>
      <c r="AD8" t="str">
        <f t="shared" si="9"/>
        <v/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si="2"/>
        <v/>
      </c>
      <c r="AH8" t="str">
        <f t="shared" si="3"/>
        <v>XXXXX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0"/>
        <v>0.7003749265535647</v>
      </c>
      <c r="AP8" t="str">
        <f t="shared" ca="1" si="11"/>
        <v>pics\\Limon_6.jpg</v>
      </c>
      <c r="AQ8" t="str">
        <f t="shared" ca="1" si="12"/>
        <v>pics\\Redis_6.jpg</v>
      </c>
      <c r="AR8" t="str">
        <f t="shared" si="13"/>
        <v/>
      </c>
      <c r="AT8">
        <f t="shared" ca="1" si="6"/>
        <v>0.18072495479035522</v>
      </c>
      <c r="AU8" t="str">
        <f>IF(OR(G8=10,G8=11,G8=14,G8=15),VLOOKUP(AT8,audio_list_stym!$A$3:$B$18,2,FALSE),"sound\\Noviy_plod.wav")</f>
        <v>sound\\Noviy_plod.wav</v>
      </c>
      <c r="AV8" t="str">
        <f t="shared" ca="1" si="7"/>
        <v>sound\\Redkiy_plod.wav</v>
      </c>
      <c r="AW8" t="str">
        <f>IF(OR(D8=10,D8=11,D8=14,D8=15),VLOOKUP(A8,audio_list_stym!$A$3:$BQ$189,69,FALSE),"XXXXX")</f>
        <v>XXXXX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8"/>
        <v>_Серый_ли_XXXXX?</v>
      </c>
      <c r="BD8" cm="1">
        <f t="array" aca="1" ref="BD8" ca="1">INDEX($L$2:$L$9,(RANK(AT8,$AT$2:$AT$9)))</f>
        <v>2061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VLOOKUP(B9,audio_list_stym!$A$3:$BP$18,55,FALSE)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VLOOKUP(B9,audio_list_stym!$A$3:$AJ$18,23,FALSE)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v>2007</v>
      </c>
      <c r="AD9" t="str">
        <f t="shared" si="9"/>
        <v/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si="2"/>
        <v/>
      </c>
      <c r="AH9" t="str">
        <f t="shared" si="3"/>
        <v>XXXXX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0"/>
        <v>8.7640420107560901E-2</v>
      </c>
      <c r="AP9" t="str">
        <f t="shared" ca="1" si="11"/>
        <v>pics\\Injir_5.jpg</v>
      </c>
      <c r="AQ9" t="str">
        <f t="shared" ca="1" si="12"/>
        <v>pics\\Tikva_5.jpg</v>
      </c>
      <c r="AR9" t="str">
        <f t="shared" si="13"/>
        <v/>
      </c>
      <c r="AT9">
        <f t="shared" ca="1" si="6"/>
        <v>0.76573048175101188</v>
      </c>
      <c r="AU9" t="str">
        <f>IF(OR(G9=10,G9=11,G9=14,G9=15),VLOOKUP(AT9,audio_list_stym!$A$3:$B$18,2,FALSE),"sound\\Noviy_plod.wav")</f>
        <v>sound\\Noviy_plod.wav</v>
      </c>
      <c r="AV9" t="str">
        <f t="shared" ca="1" si="7"/>
        <v>sound\\Noviy_plod.wav</v>
      </c>
      <c r="AW9" t="str">
        <f>IF(OR(D9=10,D9=11,D9=14,D9=15),VLOOKUP(A9,audio_list_stym!$A$3:$BQ$189,69,FALSE),"XXXXX")</f>
        <v>XXXXX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8"/>
        <v>_Вязкий_ли_XXXXX?</v>
      </c>
      <c r="BD9" cm="1">
        <f t="array" aca="1" ref="BD9" ca="1">INDEX($L$2:$L$9,(RANK(AT9,$AT$2:$AT$9)))</f>
        <v>2058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VLOOKUP(B10,audio_list_stym!$A$3:$BP$18,55,FALSE)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VLOOKUP(B10,audio_list_stym!$A$3:$AJ$18,23,FALSE)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v>2189</v>
      </c>
      <c r="AD10" t="str">
        <f t="shared" ca="1" si="9"/>
        <v>pics\\dis34.jpg</v>
      </c>
      <c r="AE10" s="22" t="str">
        <f t="array" aca="1" ref="AE10" ca="1">IF(G10="экспл",INDEX(total_visual_stym!$C$146:$C$209,(RANK(total_visual_stym!E154,total_visual_stym!$E$146:$E$209))),0)</f>
        <v>pics\\dis34.jpg</v>
      </c>
      <c r="AF10" s="22" t="str">
        <f t="shared" si="2"/>
        <v/>
      </c>
      <c r="AG10" t="str">
        <f t="shared" ref="AG10:AG17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0"/>
        <v>0.2444366632600109</v>
      </c>
      <c r="AP10" t="str">
        <f t="shared" ca="1" si="11"/>
        <v>pics\\Injir_1.jpg</v>
      </c>
      <c r="AQ10" t="str">
        <f t="shared" ca="1" si="12"/>
        <v>pics\\Tikva_1.jpg</v>
      </c>
      <c r="AT10">
        <f t="shared" ca="1" si="6"/>
        <v>0.6933564994750534</v>
      </c>
      <c r="AU10" t="str">
        <f>IF(OR(G10=10,G10=11,G10=14,G10=15),VLOOKUP(AT10,audio_list_stym!$A$3:$B$18,2,FALSE),"sound\\Noviy_plod.wav")</f>
        <v>sound\\Noviy_plod.wav</v>
      </c>
      <c r="AV10" t="str">
        <f t="shared" ca="1" si="7"/>
        <v>sound\\Noviy_plod.wav</v>
      </c>
      <c r="AW10" t="str">
        <f>IF(OR(D10=10,D10=11,D10=14,D10=15),VLOOKUP(A10,audio_list_stym!$A$3:$BQ$189,69,FALSE),"XXXXX")</f>
        <v>XXXXX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8"/>
        <v>На_экране_XXXXX._Он_старый?</v>
      </c>
      <c r="BC10">
        <f>A10</f>
        <v>1202</v>
      </c>
      <c r="BD10" cm="1">
        <f t="array" aca="1" ref="BD10" ca="1">INDEX($L$10:$L$17,(RANK(AT2,$AT$2:$AT$9)))</f>
        <v>2038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2053</v>
      </c>
      <c r="BG10" cm="1">
        <f t="array" aca="1" ref="BG10" ca="1">INDEX(BD34:BD65,(RANK(AT3,$AT$2:$AT$16)))</f>
        <v>2005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VLOOKUP(B11,audio_list_stym!$A$3:$BP$18,55,FALSE)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VLOOKUP(B11,audio_list_stym!$A$3:$AJ$18,23,FALSE)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v>2231</v>
      </c>
      <c r="AD11" t="str">
        <f t="shared" ca="1" si="9"/>
        <v>pics\\dis5.jpg</v>
      </c>
      <c r="AE11" s="22" t="str">
        <f t="array" aca="1" ref="AE11" ca="1">IF(G11="экспл",INDEX(total_visual_stym!$C$146:$C$209,(RANK(total_visual_stym!E155,total_visual_stym!$E$146:$E$209))),0)</f>
        <v>pics\\dis5.jpg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ref="AJ11:AJ49" si="16">LEFT(AI11,11)</f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0"/>
        <v>0.69427608781636896</v>
      </c>
      <c r="AP11" t="str">
        <f t="shared" ca="1" si="11"/>
        <v>pics\\Limon_7.jpg</v>
      </c>
      <c r="AQ11" t="str">
        <f t="shared" ca="1" si="12"/>
        <v>pics\\Redis_7.jpg</v>
      </c>
      <c r="AT11">
        <f t="shared" ca="1" si="6"/>
        <v>0.57014955100894782</v>
      </c>
      <c r="AU11" t="str">
        <f>IF(OR(G11=10,G11=11,G11=14,G11=15),VLOOKUP(AT11,audio_list_stym!$A$3:$B$18,2,FALSE),"sound\\Noviy_plod.wav")</f>
        <v>sound\\Noviy_plod.wav</v>
      </c>
      <c r="AV11" t="str">
        <f t="shared" ca="1" si="7"/>
        <v>sound\\Redkiy_plod.wav</v>
      </c>
      <c r="AW11" t="str">
        <f>IF(OR(D11=10,D11=11,D11=14,D11=15),VLOOKUP(A11,audio_list_stym!$A$3:$BQ$189,69,FALSE),"XXXXX")</f>
        <v>XXXXX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8"/>
        <v>Посмотрите,_вот_XXXXX._Фиолетовый_ли_он?</v>
      </c>
      <c r="BD11" cm="1">
        <f t="array" aca="1" ref="BD11" ca="1">INDEX($L$10:$L$17,(RANK(AT3,$AT$2:$AT$9)))</f>
        <v>2040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VLOOKUP(B12,audio_list_stym!$A$3:$BP$18,55,FALSE)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VLOOKUP(B12,audio_list_stym!$A$3:$AJ$18,23,FALSE)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v>2195</v>
      </c>
      <c r="AD12" t="str">
        <f t="shared" ca="1" si="9"/>
        <v>pics\\dis33.jpg</v>
      </c>
      <c r="AE12" s="22" t="str">
        <f t="array" aca="1" ref="AE12" ca="1">IF(G12="экспл",INDEX(total_visual_stym!$C$146:$C$209,(RANK(total_visual_stym!E156,total_visual_stym!$E$146:$E$209))),0)</f>
        <v>pics\\dis33.jpg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16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0"/>
        <v>0.18063078581109804</v>
      </c>
      <c r="AP12" t="str">
        <f t="shared" ca="1" si="11"/>
        <v>pics\\Injir_4.jpg</v>
      </c>
      <c r="AQ12" t="str">
        <f t="shared" ca="1" si="12"/>
        <v>pics\\Tikva_4.jpg</v>
      </c>
      <c r="AT12">
        <f t="shared" ca="1" si="6"/>
        <v>0.85920546551942933</v>
      </c>
      <c r="AU12" t="str">
        <f>IF(OR(G12=10,G12=11,G12=14,G12=15),VLOOKUP(AT12,audio_list_stym!$A$3:$B$18,2,FALSE),"sound\\Noviy_plod.wav")</f>
        <v>sound\\Noviy_plod.wav</v>
      </c>
      <c r="AV12" t="str">
        <f t="shared" ca="1" si="7"/>
        <v>sound\\Noviy_plod.wav</v>
      </c>
      <c r="AW12" t="str">
        <f>IF(OR(D12=10,D12=11,D12=14,D12=15),VLOOKUP(A12,audio_list_stym!$A$3:$BQ$189,69,FALSE),"XXXXX")</f>
        <v>XXXXX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8"/>
        <v>Вот_XXXXX._Он_с_цедрой?</v>
      </c>
      <c r="BD12" cm="1">
        <f t="array" aca="1" ref="BD12" ca="1">INDEX($L$10:$L$17,(RANK(AT4,$AT$2:$AT$9)))</f>
        <v>2039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VLOOKUP(B13,audio_list_stym!$A$3:$BP$18,55,FALSE)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VLOOKUP(B13,audio_list_stym!$A$3:$AJ$18,23,FALSE)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v>2172</v>
      </c>
      <c r="AD13" t="str">
        <f t="shared" ca="1" si="9"/>
        <v>pics\\dis28.jpg</v>
      </c>
      <c r="AE13" s="22" t="str">
        <f t="array" aca="1" ref="AE13" ca="1">IF(G13="экспл",INDEX(total_visual_stym!$C$146:$C$209,(RANK(total_visual_stym!E157,total_visual_stym!$E$146:$E$209))),0)</f>
        <v>pics\\dis28.jpg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16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0"/>
        <v>0.37038316036997476</v>
      </c>
      <c r="AP13" t="str">
        <f t="shared" ca="1" si="11"/>
        <v>pics\\Banan_7.jpg</v>
      </c>
      <c r="AQ13" t="str">
        <f t="shared" ca="1" si="12"/>
        <v>pics\\Goroh_7.jpg</v>
      </c>
      <c r="AT13">
        <f t="shared" ca="1" si="6"/>
        <v>0.89707629139633716</v>
      </c>
      <c r="AU13" t="str">
        <f>IF(OR(G13=10,G13=11,G13=14,G13=15),VLOOKUP(AT13,audio_list_stym!$A$3:$B$18,2,FALSE),"sound\\Noviy_plod.wav")</f>
        <v>sound\\Noviy_plod.wav</v>
      </c>
      <c r="AV13" t="str">
        <f t="shared" ca="1" si="7"/>
        <v>sound\\Noviy_plod.wav</v>
      </c>
      <c r="AW13" t="str">
        <f>IF(OR(D13=10,D13=11,D13=14,D13=15),VLOOKUP(A13,audio_list_stym!$A$3:$BQ$189,69,FALSE),"XXXXX")</f>
        <v>XXXXX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8"/>
        <v>Это_XXXXX._Кислый_ли_он?</v>
      </c>
      <c r="BD13" cm="1">
        <f t="array" aca="1" ref="BD13" ca="1">INDEX($L$10:$L$17,(RANK(AT5,$AT$2:$AT$9)))</f>
        <v>2033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VLOOKUP(B14,audio_list_stym!$A$3:$BP$18,55,FALSE)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VLOOKUP(B14,audio_list_stym!$A$3:$AJ$18,23,FALSE)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v>2174</v>
      </c>
      <c r="AD14" t="str">
        <f t="shared" ca="1" si="9"/>
        <v>pics\\dis21.jpg</v>
      </c>
      <c r="AE14" s="22" t="str">
        <f t="array" aca="1" ref="AE14" ca="1">IF(G14="экспл",INDEX(total_visual_stym!$C$146:$C$209,(RANK(total_visual_stym!E158,total_visual_stym!$E$146:$E$209))),0)</f>
        <v>pics\\dis21.jpg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16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0"/>
        <v>0.79158877622481727</v>
      </c>
      <c r="AP14" t="str">
        <f t="shared" ca="1" si="11"/>
        <v>pics\\Limon_5.jpg</v>
      </c>
      <c r="AQ14" t="str">
        <f t="shared" ca="1" si="12"/>
        <v>pics\\Redis_5.jpg</v>
      </c>
      <c r="AT14">
        <f t="shared" ca="1" si="6"/>
        <v>0.47784635131378284</v>
      </c>
      <c r="AU14" t="str">
        <f>IF(OR(G14=10,G14=11,G14=14,G14=15),VLOOKUP(AT14,audio_list_stym!$A$3:$B$18,2,FALSE),"sound\\Noviy_plod.wav")</f>
        <v>sound\\Noviy_plod.wav</v>
      </c>
      <c r="AV14" t="str">
        <f t="shared" ca="1" si="7"/>
        <v>sound\\Redkiy_plod.wav</v>
      </c>
      <c r="AW14" t="str">
        <f>IF(OR(D14=10,D14=11,D14=14,D14=15),VLOOKUP(A14,audio_list_stym!$A$3:$BQ$189,69,FALSE),"XXXXX")</f>
        <v>XXXXX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8"/>
        <v>На_картинке_XXXXX._Сочный_ли_он?</v>
      </c>
      <c r="BD14" cm="1">
        <f t="array" aca="1" ref="BD14" ca="1">INDEX($L$10:$L$17,(RANK(AT6,$AT$2:$AT$9)))</f>
        <v>2035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VLOOKUP(B15,audio_list_stym!$A$3:$BP$18,55,FALSE)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VLOOKUP(B15,audio_list_stym!$A$3:$AJ$18,23,FALSE)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v>2177</v>
      </c>
      <c r="AD15" t="str">
        <f t="shared" ca="1" si="9"/>
        <v>pics\\dis46.jpg</v>
      </c>
      <c r="AE15" s="22" t="str">
        <f t="array" aca="1" ref="AE15" ca="1">IF(G15="экспл",INDEX(total_visual_stym!$C$146:$C$209,(RANK(total_visual_stym!E159,total_visual_stym!$E$146:$E$209))),0)</f>
        <v>pics\\dis46.jpg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16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0"/>
        <v>0.92385866455877341</v>
      </c>
      <c r="AP15" t="str">
        <f t="shared" ca="1" si="11"/>
        <v>pics\\Limon_3.jpg</v>
      </c>
      <c r="AQ15" t="str">
        <f t="shared" ca="1" si="12"/>
        <v>pics\\Redis_3.jpg</v>
      </c>
      <c r="AT15">
        <f t="shared" ca="1" si="6"/>
        <v>0.28452018587937034</v>
      </c>
      <c r="AU15" t="str">
        <f>IF(OR(G15=10,G15=11,G15=14,G15=15),VLOOKUP(AT15,audio_list_stym!$A$3:$B$18,2,FALSE),"sound\\Noviy_plod.wav")</f>
        <v>sound\\Noviy_plod.wav</v>
      </c>
      <c r="AV15" t="str">
        <f t="shared" ca="1" si="7"/>
        <v>sound\\Redkiy_plod.wav</v>
      </c>
      <c r="AW15" t="str">
        <f>IF(OR(D15=10,D15=11,D15=14,D15=15),VLOOKUP(A15,audio_list_stym!$A$3:$BQ$189,69,FALSE),"XXXXX")</f>
        <v>XXXXX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8"/>
        <v>На_мониторе_XXXXX._Упругий_ли_он?</v>
      </c>
      <c r="BD15" cm="1">
        <f t="array" aca="1" ref="BD15" ca="1">INDEX($L$10:$L$17,(RANK(AT7,$AT$2:$AT$9)))</f>
        <v>2036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VLOOKUP(B16,audio_list_stym!$A$3:$BP$18,55,FALSE)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VLOOKUP(B16,audio_list_stym!$A$3:$AJ$18,23,FALSE)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v>2176</v>
      </c>
      <c r="AD16" t="str">
        <f t="shared" ca="1" si="9"/>
        <v>pics\\dis27.jpg</v>
      </c>
      <c r="AE16" s="22" t="str">
        <f t="array" aca="1" ref="AE16" ca="1">IF(G16="экспл",INDEX(total_visual_stym!$C$146:$C$209,(RANK(total_visual_stym!E160,total_visual_stym!$E$146:$E$209))),0)</f>
        <v>pics\\dis27.jpg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16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0"/>
        <v>0.55411732145802817</v>
      </c>
      <c r="AP16" t="str">
        <f t="shared" ca="1" si="11"/>
        <v>pics\\Banan_2.jpg</v>
      </c>
      <c r="AQ16" t="str">
        <f t="shared" ca="1" si="12"/>
        <v>pics\\Goroh_2.jpg</v>
      </c>
      <c r="AT16">
        <f t="shared" ca="1" si="6"/>
        <v>0.7901480699305703</v>
      </c>
      <c r="AU16" t="str">
        <f>IF(OR(G16=10,G16=11,G16=14,G16=15),VLOOKUP(AT16,audio_list_stym!$A$3:$B$18,2,FALSE),"sound\\Noviy_plod.wav")</f>
        <v>sound\\Noviy_plod.wav</v>
      </c>
      <c r="AV16" t="str">
        <f t="shared" ca="1" si="7"/>
        <v>sound\\Noviy_plod.wav</v>
      </c>
      <c r="AW16" t="str">
        <f>IF(OR(D16=10,D16=11,D16=14,D16=15),VLOOKUP(A16,audio_list_stym!$A$3:$BQ$189,69,FALSE),"XXXXX")</f>
        <v>XXXXX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8"/>
        <v>Перед_Вами_XXXXX._Он_длинный?</v>
      </c>
      <c r="BD16" cm="1">
        <f t="array" aca="1" ref="BD16" ca="1">INDEX($L$10:$L$17,(RANK(AT8,$AT$2:$AT$9)))</f>
        <v>2037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VLOOKUP(B17,audio_list_stym!$A$3:$BP$18,55,FALSE)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VLOOKUP(B17,audio_list_stym!$A$3:$AJ$18,23,FALSE)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v>2171</v>
      </c>
      <c r="AD17" t="str">
        <f t="shared" ca="1" si="9"/>
        <v>pics\\dis8.jpg</v>
      </c>
      <c r="AE17" s="22" t="str">
        <f t="array" aca="1" ref="AE17" ca="1">IF(G17="экспл",INDEX(total_visual_stym!$C$146:$C$209,(RANK(total_visual_stym!E161,total_visual_stym!$E$146:$E$209))),0)</f>
        <v>pics\\dis8.jpg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16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0"/>
        <v>0.50144940127768456</v>
      </c>
      <c r="AP17" t="str">
        <f t="shared" ca="1" si="11"/>
        <v>pics\\Banan_4.jpg</v>
      </c>
      <c r="AQ17" t="str">
        <f t="shared" ca="1" si="12"/>
        <v>pics\\Goroh_4.jpg</v>
      </c>
      <c r="AT17">
        <f t="shared" ca="1" si="6"/>
        <v>0.13722487980814801</v>
      </c>
      <c r="AU17" t="str">
        <f>IF(OR(G17=10,G17=11,G17=14,G17=15),VLOOKUP(AT17,audio_list_stym!$A$3:$B$18,2,FALSE),"sound\\Noviy_plod.wav")</f>
        <v>sound\\Noviy_plod.wav</v>
      </c>
      <c r="AV17" t="str">
        <f t="shared" ca="1" si="7"/>
        <v>sound\\Redkiy_plod.wav</v>
      </c>
      <c r="AW17" t="str">
        <f>IF(OR(D17=10,D17=11,D17=14,D17=15),VLOOKUP(A17,audio_list_stym!$A$3:$BQ$189,69,FALSE),"XXXXX")</f>
        <v>XXXXX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8"/>
        <v>Вы_видите_XXXXX._Он_без_кожуры?</v>
      </c>
      <c r="BD17" cm="1">
        <f t="array" aca="1" ref="BD17" ca="1">INDEX($L$10:$L$17,(RANK(AT9,$AT$2:$AT$9)))</f>
        <v>2034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VLOOKUP(B18,audio_list_stym!$A$3:$BP$18,55,FALSE)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VLOOKUP(B18,audio_list_stym!$A$3:$AJ$18,23,FALSE)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v>2054</v>
      </c>
      <c r="AD18" t="str">
        <f t="shared" si="9"/>
        <v/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si="2"/>
        <v/>
      </c>
      <c r="AH18" t="str">
        <f t="shared" si="3"/>
        <v>XXXXX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16"/>
        <v>pics\\Banan</v>
      </c>
      <c r="AK18" t="str">
        <f t="shared" ref="AK18:AK25" si="17">IF(OR(AJ18="pics\\Limon",AJ18="pics\\Banan",AJ18="pics\\Kokos",AJ18="pics\\Finik",AJ18="pics\\Injir"),AI18, )</f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0"/>
        <v>0.35868335701843468</v>
      </c>
      <c r="AP18" t="str">
        <f t="shared" ca="1" si="11"/>
        <v>pics\\Banan_8.jpg</v>
      </c>
      <c r="AQ18" t="str">
        <f t="shared" ca="1" si="12"/>
        <v>pics\\Goroh_8.jpg</v>
      </c>
      <c r="AS18" t="str">
        <f t="shared" ref="AS18:AS25" si="18">IF(AH18="sound\\Tropic",AQ18,"")</f>
        <v/>
      </c>
      <c r="AT18">
        <f t="shared" ca="1" si="6"/>
        <v>0.13385240295990808</v>
      </c>
      <c r="AU18" t="str">
        <f>IF(OR(G18=10,G18=11,G18=14,G18=15),VLOOKUP(AT18,audio_list_stym!$A$3:$B$18,2,FALSE),"sound\\Noviy_plod.wav")</f>
        <v>sound\\Noviy_plod.wav</v>
      </c>
      <c r="AV18" t="str">
        <f t="shared" ca="1" si="7"/>
        <v>sound\\Redkiy_plod.wav</v>
      </c>
      <c r="AW18" t="str">
        <f>IF(OR(D18=10,D18=11,D18=14,D18=15),VLOOKUP(A18,audio_list_stym!$A$3:$BQ$189,69,FALSE),"XXXXX")</f>
        <v>XXXXX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8"/>
        <v>_С_молоком_ли_КОКОС?</v>
      </c>
      <c r="BC18">
        <f>A18</f>
        <v>1203</v>
      </c>
      <c r="BD18" cm="1">
        <f t="array" aca="1" ref="BD18" ca="1">INDEX($L$18:$L$25,(RANK(AT2,$AT$2:$AT$9)))</f>
        <v>2030</v>
      </c>
      <c r="BE18" cm="1">
        <f t="array" aca="1" ref="BE18" ca="1">INDEX(BD2:BD17,(RANK(AT4,$AT$2:$AT$16)))</f>
        <v>2036</v>
      </c>
      <c r="BF18" cm="1">
        <f t="array" aca="1" ref="BF18" ca="1">INDEX(BD26:BD49,(RANK(AT4,$AT$2:$AT$16)))</f>
        <v>2044</v>
      </c>
      <c r="BG18" cm="1">
        <f t="array" aca="1" ref="BG18" ca="1">INDEX(BD50:BD65,(RANK(AT4,$AT$2:$AT$16)))</f>
        <v>2020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VLOOKUP(B19,audio_list_stym!$A$3:$BP$18,55,FALSE)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VLOOKUP(B19,audio_list_stym!$A$3:$AJ$18,23,FALSE)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v>2055</v>
      </c>
      <c r="AD19" t="str">
        <f t="shared" si="9"/>
        <v/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si="2"/>
        <v/>
      </c>
      <c r="AH19" t="str">
        <f t="shared" si="3"/>
        <v>XXXXX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16"/>
        <v>pics\\Banan</v>
      </c>
      <c r="AK19" t="str">
        <f t="shared" si="17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0"/>
        <v>2.8830637988689123E-2</v>
      </c>
      <c r="AP19" t="str">
        <f t="shared" ca="1" si="11"/>
        <v>pics\\Injir_7.jpg</v>
      </c>
      <c r="AQ19" t="str">
        <f t="shared" ca="1" si="12"/>
        <v>pics\\Tikva_7.jpg</v>
      </c>
      <c r="AS19" t="str">
        <f t="shared" si="18"/>
        <v/>
      </c>
      <c r="AT19">
        <f t="shared" ca="1" si="6"/>
        <v>0.62644159063471672</v>
      </c>
      <c r="AU19" t="str">
        <f>IF(OR(G19=10,G19=11,G19=14,G19=15),VLOOKUP(AT19,audio_list_stym!$A$3:$B$18,2,FALSE),"sound\\Noviy_plod.wav")</f>
        <v>sound\\Noviy_plod.wav</v>
      </c>
      <c r="AV19" t="str">
        <f t="shared" ca="1" si="7"/>
        <v>sound\\Noviy_plod.wav</v>
      </c>
      <c r="AW19" t="str">
        <f>IF(OR(D19=10,D19=11,D19=14,D19=15),VLOOKUP(A19,audio_list_stym!$A$3:$BQ$189,69,FALSE),"XXXXX")</f>
        <v>XXXXX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8"/>
        <v>_Полый_ли_КОКОС?</v>
      </c>
      <c r="BD19" cm="1">
        <f t="array" aca="1" ref="BD19" ca="1">INDEX($L$18:$L$25,(RANK(AT3,$AT$2:$AT$9)))</f>
        <v>2032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VLOOKUP(B20,audio_list_stym!$A$3:$BP$18,55,FALSE)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VLOOKUP(B20,audio_list_stym!$A$3:$AJ$18,23,FALSE)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v>2167</v>
      </c>
      <c r="AD20" t="str">
        <f t="shared" si="9"/>
        <v/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si="2"/>
        <v/>
      </c>
      <c r="AH20" t="str">
        <f t="shared" si="3"/>
        <v>XXXXX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16"/>
        <v>pics\\Banan</v>
      </c>
      <c r="AK20" t="str">
        <f t="shared" si="17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0"/>
        <v>0.53889616312888611</v>
      </c>
      <c r="AP20" t="str">
        <f t="shared" ca="1" si="11"/>
        <v>pics\\Banan_3.jpg</v>
      </c>
      <c r="AQ20" t="str">
        <f t="shared" ca="1" si="12"/>
        <v>pics\\Goroh_3.jpg</v>
      </c>
      <c r="AS20" t="str">
        <f t="shared" si="18"/>
        <v/>
      </c>
      <c r="AT20">
        <f t="shared" ca="1" si="6"/>
        <v>0.2183447246508502</v>
      </c>
      <c r="AU20" t="str">
        <f>IF(OR(G20=10,G20=11,G20=14,G20=15),VLOOKUP(AT20,audio_list_stym!$A$3:$B$18,2,FALSE),"sound\\Noviy_plod.wav")</f>
        <v>sound\\Noviy_plod.wav</v>
      </c>
      <c r="AV20" t="str">
        <f t="shared" ca="1" si="7"/>
        <v>sound\\Redkiy_plod.wav</v>
      </c>
      <c r="AW20" t="str">
        <f>IF(OR(D20=10,D20=11,D20=14,D20=15),VLOOKUP(A20,audio_list_stym!$A$3:$BQ$189,69,FALSE),"XXXXX")</f>
        <v>XXXXX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8"/>
        <v>_Гладкий_ли_КОКОС?</v>
      </c>
      <c r="BD20" cm="1">
        <f t="array" aca="1" ref="BD20" ca="1">INDEX($L$18:$L$25,(RANK(AT4,$AT$2:$AT$9)))</f>
        <v>2031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VLOOKUP(B21,audio_list_stym!$A$3:$BP$18,55,FALSE)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VLOOKUP(B21,audio_list_stym!$A$3:$AJ$18,23,FALSE)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v>2017</v>
      </c>
      <c r="AD21" t="str">
        <f t="shared" si="9"/>
        <v/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si="2"/>
        <v/>
      </c>
      <c r="AH21" t="str">
        <f t="shared" si="3"/>
        <v>XXXXX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16"/>
        <v>pics\\Banan</v>
      </c>
      <c r="AK21" t="str">
        <f t="shared" si="17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0"/>
        <v>3.6492608761943934E-2</v>
      </c>
      <c r="AP21" t="str">
        <f t="shared" ca="1" si="11"/>
        <v>pics\\Injir_6.jpg</v>
      </c>
      <c r="AQ21" t="str">
        <f t="shared" ca="1" si="12"/>
        <v>pics\\Tikva_6.jpg</v>
      </c>
      <c r="AS21" t="str">
        <f t="shared" si="18"/>
        <v/>
      </c>
      <c r="AT21">
        <f t="shared" ca="1" si="6"/>
        <v>0.49792165835482927</v>
      </c>
      <c r="AU21" t="str">
        <f>IF(OR(G21=10,G21=11,G21=14,G21=15),VLOOKUP(AT21,audio_list_stym!$A$3:$B$18,2,FALSE),"sound\\Noviy_plod.wav")</f>
        <v>sound\\Noviy_plod.wav</v>
      </c>
      <c r="AV21" t="str">
        <f t="shared" ca="1" si="7"/>
        <v>sound\\Redkiy_plod.wav</v>
      </c>
      <c r="AW21" t="str">
        <f>IF(OR(D21=10,D21=11,D21=14,D21=15),VLOOKUP(A21,audio_list_stym!$A$3:$BQ$189,69,FALSE),"XXXXX")</f>
        <v>XXXXX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8"/>
        <v>_Пористый_ли_КОКОС?</v>
      </c>
      <c r="BD21" cm="1">
        <f t="array" aca="1" ref="BD21" ca="1">INDEX($L$18:$L$25,(RANK(AT5,$AT$2:$AT$9)))</f>
        <v>2025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VLOOKUP(B22,audio_list_stym!$A$3:$BP$18,55,FALSE)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VLOOKUP(B22,audio_list_stym!$A$3:$AJ$18,23,FALSE)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v>2051</v>
      </c>
      <c r="AD22" t="str">
        <f t="shared" si="9"/>
        <v/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si="2"/>
        <v/>
      </c>
      <c r="AH22" t="str">
        <f t="shared" si="3"/>
        <v>XXXXX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16"/>
        <v>pics\\Banan</v>
      </c>
      <c r="AK22" t="str">
        <f t="shared" si="17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0"/>
        <v>0.20216693599419067</v>
      </c>
      <c r="AP22" t="str">
        <f t="shared" ca="1" si="11"/>
        <v>pics\\Injir_3.jpg</v>
      </c>
      <c r="AQ22" t="str">
        <f t="shared" ca="1" si="12"/>
        <v>pics\\Tikva_3.jpg</v>
      </c>
      <c r="AS22" t="str">
        <f t="shared" si="18"/>
        <v/>
      </c>
      <c r="AT22">
        <f t="shared" ca="1" si="6"/>
        <v>0.92929457590871634</v>
      </c>
      <c r="AU22" t="str">
        <f>IF(OR(G22=10,G22=11,G22=14,G22=15),VLOOKUP(AT22,audio_list_stym!$A$3:$B$18,2,FALSE),"sound\\Noviy_plod.wav")</f>
        <v>sound\\Noviy_plod.wav</v>
      </c>
      <c r="AV22" t="str">
        <f t="shared" ca="1" si="7"/>
        <v>sound\\Noviy_plod.wav</v>
      </c>
      <c r="AW22" t="str">
        <f>IF(OR(D22=10,D22=11,D22=14,D22=15),VLOOKUP(A22,audio_list_stym!$A$3:$BQ$189,69,FALSE),"XXXXX")</f>
        <v>XXXXX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8"/>
        <v>_Вареный_ли_КОКОС?</v>
      </c>
      <c r="BD22" cm="1">
        <f t="array" aca="1" ref="BD22" ca="1">INDEX($L$18:$L$25,(RANK(AT6,$AT$2:$AT$9)))</f>
        <v>2027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VLOOKUP(B23,audio_list_stym!$A$3:$BP$18,55,FALSE)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VLOOKUP(B23,audio_list_stym!$A$3:$AJ$18,23,FALSE)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v>2168</v>
      </c>
      <c r="AD23" t="str">
        <f t="shared" si="9"/>
        <v/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si="2"/>
        <v/>
      </c>
      <c r="AH23" t="str">
        <f t="shared" si="3"/>
        <v>XXXXX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16"/>
        <v>pics\\Banan</v>
      </c>
      <c r="AK23" t="str">
        <f t="shared" si="17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0"/>
        <v>0.20427574240270974</v>
      </c>
      <c r="AP23" t="str">
        <f t="shared" ca="1" si="11"/>
        <v>pics\\Injir_2.jpg</v>
      </c>
      <c r="AQ23" t="str">
        <f t="shared" ca="1" si="12"/>
        <v>pics\\Tikva_2.jpg</v>
      </c>
      <c r="AS23" t="str">
        <f t="shared" si="18"/>
        <v/>
      </c>
      <c r="AT23">
        <f t="shared" ca="1" si="6"/>
        <v>0.58985792789571501</v>
      </c>
      <c r="AU23" t="str">
        <f>IF(OR(G23=10,G23=11,G23=14,G23=15),VLOOKUP(AT23,audio_list_stym!$A$3:$B$18,2,FALSE),"sound\\Noviy_plod.wav")</f>
        <v>sound\\Noviy_plod.wav</v>
      </c>
      <c r="AV23" t="str">
        <f t="shared" ca="1" si="7"/>
        <v>sound\\Redkiy_plod.wav</v>
      </c>
      <c r="AW23" t="str">
        <f>IF(OR(D23=10,D23=11,D23=14,D23=15),VLOOKUP(A23,audio_list_stym!$A$3:$BQ$189,69,FALSE),"XXXXX")</f>
        <v>XXXXX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8"/>
        <v>_Плотный_ли_КОКОС?</v>
      </c>
      <c r="BD23" cm="1">
        <f t="array" aca="1" ref="BD23" ca="1">INDEX($L$18:$L$25,(RANK(AT7,$AT$2:$AT$9)))</f>
        <v>2028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VLOOKUP(B24,audio_list_stym!$A$3:$BP$18,55,FALSE)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VLOOKUP(B24,audio_list_stym!$A$3:$AJ$18,23,FALSE)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v>2053</v>
      </c>
      <c r="AD24" t="str">
        <f t="shared" si="9"/>
        <v/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si="2"/>
        <v/>
      </c>
      <c r="AH24" t="str">
        <f t="shared" si="3"/>
        <v>XXXXX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16"/>
        <v>pics\\Banan</v>
      </c>
      <c r="AK24" t="str">
        <f t="shared" si="17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0"/>
        <v>0.65446098530500096</v>
      </c>
      <c r="AP24" t="str">
        <f t="shared" ca="1" si="11"/>
        <v>pics\\Banan_1.jpg</v>
      </c>
      <c r="AQ24" t="str">
        <f t="shared" ca="1" si="12"/>
        <v>pics\\Goroh_1.jpg</v>
      </c>
      <c r="AS24" t="str">
        <f t="shared" si="18"/>
        <v/>
      </c>
      <c r="AT24">
        <f t="shared" ca="1" si="6"/>
        <v>0.18479660981169255</v>
      </c>
      <c r="AU24" t="str">
        <f>IF(OR(G24=10,G24=11,G24=14,G24=15),VLOOKUP(AT24,audio_list_stym!$A$3:$B$18,2,FALSE),"sound\\Noviy_plod.wav")</f>
        <v>sound\\Noviy_plod.wav</v>
      </c>
      <c r="AV24" t="str">
        <f t="shared" ca="1" si="7"/>
        <v>sound\\Redkiy_plod.wav</v>
      </c>
      <c r="AW24" t="str">
        <f>IF(OR(D24=10,D24=11,D24=14,D24=15),VLOOKUP(A24,audio_list_stym!$A$3:$BQ$189,69,FALSE),"XXXXX")</f>
        <v>XXXXX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8"/>
        <v>_Ворсистый_ли_КОКОС?</v>
      </c>
      <c r="BD24" cm="1">
        <f t="array" aca="1" ref="BD24" ca="1">INDEX($L$18:$L$25,(RANK(AT8,$AT$2:$AT$9)))</f>
        <v>2029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VLOOKUP(B25,audio_list_stym!$A$3:$BP$18,55,FALSE)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VLOOKUP(B25,audio_list_stym!$A$3:$AJ$18,23,FALSE)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v>2021</v>
      </c>
      <c r="AD25" t="str">
        <f t="shared" si="9"/>
        <v/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si="2"/>
        <v/>
      </c>
      <c r="AH25" t="str">
        <f t="shared" si="3"/>
        <v>XXXXX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16"/>
        <v>pics\\Banan</v>
      </c>
      <c r="AK25" t="str">
        <f t="shared" si="17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0"/>
        <v>0.43470564958944624</v>
      </c>
      <c r="AP25" t="str">
        <f t="shared" ca="1" si="11"/>
        <v>pics\\Banan_6.jpg</v>
      </c>
      <c r="AQ25" t="str">
        <f t="shared" ca="1" si="12"/>
        <v>pics\\Goroh_6.jpg</v>
      </c>
      <c r="AS25" t="str">
        <f t="shared" si="18"/>
        <v/>
      </c>
      <c r="AT25">
        <f t="shared" ca="1" si="6"/>
        <v>0.60510882693848889</v>
      </c>
      <c r="AU25" t="str">
        <f>IF(OR(G25=10,G25=11,G25=14,G25=15),VLOOKUP(AT25,audio_list_stym!$A$3:$B$18,2,FALSE),"sound\\Noviy_plod.wav")</f>
        <v>sound\\Noviy_plod.wav</v>
      </c>
      <c r="AV25" t="str">
        <f t="shared" ca="1" si="7"/>
        <v>sound\\Redkiy_plod.wav</v>
      </c>
      <c r="AW25" t="str">
        <f>IF(OR(D25=10,D25=11,D25=14,D25=15),VLOOKUP(A25,audio_list_stym!$A$3:$BQ$189,69,FALSE),"XXXXX")</f>
        <v>XXXXX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8"/>
        <v>_Мягкий_ли_КОКОС?</v>
      </c>
      <c r="BD25" cm="1">
        <f t="array" aca="1" ref="BD25" ca="1">INDEX($L$18:$L$25,(RANK(AT9,$AT$2:$AT$9)))</f>
        <v>2026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VLOOKUP(B26,audio_list_stym!$A$3:$BP$18,55,FALSE)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VLOOKUP(B26,audio_list_stym!$A$3:$AJ$18,23,FALSE)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v>2193</v>
      </c>
      <c r="AD26" t="str">
        <f t="shared" ca="1" si="9"/>
        <v>pics\\dis48.jpg</v>
      </c>
      <c r="AE26" s="22" t="str">
        <f t="array" aca="1" ref="AE26" ca="1">IF(G26="экспл",INDEX(total_visual_stym!$C$146:$C$209,(RANK(total_visual_stym!E170,total_visual_stym!$E$146:$E$209))),0)</f>
        <v>pics\\dis48.jpg</v>
      </c>
      <c r="AF26" s="22" t="str">
        <f t="shared" si="2"/>
        <v/>
      </c>
      <c r="AG26" t="str">
        <f t="shared" ref="AG26:AG33" si="19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16"/>
        <v>pics\\Goroh</v>
      </c>
      <c r="AL26" t="str">
        <f t="shared" ref="AL26:AL33" si="20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6"/>
        <v>0.65779476904362622</v>
      </c>
      <c r="AU26" t="str">
        <f>IF(OR(G26=10,G26=11,G26=14,G26=15),VLOOKUP(AT26,audio_list_stym!$A$3:$B$18,2,FALSE),"sound\\Noviy_plod.wav")</f>
        <v>sound\\Noviy_plod.wav</v>
      </c>
      <c r="AV26" t="str">
        <f t="shared" ca="1" si="7"/>
        <v>sound\\Noviy_plod.wav</v>
      </c>
      <c r="AW26" t="str">
        <f>IF(OR(D26=10,D26=11,D26=14,D26=15),VLOOKUP(A26,audio_list_stym!$A$3:$BQ$189,69,FALSE),"XXXXX")</f>
        <v>XXXXX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8"/>
        <v>На_экране_РЕДИС._Он_с_ботвой?</v>
      </c>
      <c r="BC26">
        <f>A26</f>
        <v>1204</v>
      </c>
      <c r="BD26" cm="1">
        <f t="array" aca="1" ref="BD26" ca="1">INDEX($L$26:$L$33,(RANK(AT2,$AT$2:$AT$9)))</f>
        <v>2054</v>
      </c>
      <c r="BE26" cm="1">
        <f t="array" aca="1" ref="BE26" ca="1">INDEX(BD2:BD25,(RANK(AT5,$AT$2:$AT$16)))</f>
        <v>2062</v>
      </c>
      <c r="BF26" cm="1">
        <f t="array" aca="1" ref="BF26" ca="1">INDEX(BD34:BD49,(RANK(AT5,$AT$2:$AT$16)))</f>
        <v>2046</v>
      </c>
      <c r="BG26" cm="1">
        <f t="array" aca="1" ref="BG26" ca="1">INDEX(BD50:BD65,(RANK(AT5,$AT$2:$AT$16)))</f>
        <v>2014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VLOOKUP(B27,audio_list_stym!$A$3:$BP$18,55,FALSE)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VLOOKUP(B27,audio_list_stym!$A$3:$AJ$18,23,FALSE)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v>2178</v>
      </c>
      <c r="AD27" t="str">
        <f t="shared" ca="1" si="9"/>
        <v>pics\\dis62.jpg</v>
      </c>
      <c r="AE27" s="22" t="str">
        <f t="array" aca="1" ref="AE27" ca="1">IF(G27="экспл",INDEX(total_visual_stym!$C$146:$C$209,(RANK(total_visual_stym!E171,total_visual_stym!$E$146:$E$209))),0)</f>
        <v>pics\\dis62.jpg</v>
      </c>
      <c r="AF27" s="22" t="str">
        <f t="shared" si="2"/>
        <v/>
      </c>
      <c r="AG27" t="str">
        <f t="shared" si="19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16"/>
        <v>pics\\Goroh</v>
      </c>
      <c r="AL27" t="str">
        <f t="shared" si="20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6"/>
        <v>0.95669130745110198</v>
      </c>
      <c r="AU27" t="str">
        <f>IF(OR(G27=10,G27=11,G27=14,G27=15),VLOOKUP(AT27,audio_list_stym!$A$3:$B$18,2,FALSE),"sound\\Noviy_plod.wav")</f>
        <v>sound\\Noviy_plod.wav</v>
      </c>
      <c r="AV27" t="str">
        <f t="shared" ca="1" si="7"/>
        <v>sound\\Noviy_plod.wav</v>
      </c>
      <c r="AW27" t="str">
        <f>IF(OR(D27=10,D27=11,D27=14,D27=15),VLOOKUP(A27,audio_list_stym!$A$3:$BQ$189,69,FALSE),"XXXXX")</f>
        <v>XXXXX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8"/>
        <v>Посмотрите,_вот_РЕДИС._Он_алый?</v>
      </c>
      <c r="BD27" cm="1">
        <f t="array" aca="1" ref="BD27" ca="1">INDEX($L$26:$L$33,(RANK(AT3,$AT$2:$AT$9)))</f>
        <v>2056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VLOOKUP(B28,audio_list_stym!$A$3:$BP$18,55,FALSE)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VLOOKUP(B28,audio_list_stym!$A$3:$AJ$18,23,FALSE)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v>2230</v>
      </c>
      <c r="AD28" t="str">
        <f t="shared" ca="1" si="9"/>
        <v>pics\\dis58.jpg</v>
      </c>
      <c r="AE28" s="22" t="str">
        <f t="array" aca="1" ref="AE28" ca="1">IF(G28="экспл",INDEX(total_visual_stym!$C$146:$C$209,(RANK(total_visual_stym!E172,total_visual_stym!$E$146:$E$209))),0)</f>
        <v>pics\\dis58.jpg</v>
      </c>
      <c r="AF28" s="22" t="str">
        <f t="shared" si="2"/>
        <v/>
      </c>
      <c r="AG28" t="str">
        <f t="shared" si="19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16"/>
        <v>pics\\Goroh</v>
      </c>
      <c r="AL28" t="str">
        <f t="shared" si="20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6"/>
        <v>0.93053930616578773</v>
      </c>
      <c r="AU28" t="str">
        <f>IF(OR(G28=10,G28=11,G28=14,G28=15),VLOOKUP(AT28,audio_list_stym!$A$3:$B$18,2,FALSE),"sound\\Noviy_plod.wav")</f>
        <v>sound\\Noviy_plod.wav</v>
      </c>
      <c r="AV28" t="str">
        <f t="shared" ca="1" si="7"/>
        <v>sound\\Noviy_plod.wav</v>
      </c>
      <c r="AW28" t="str">
        <f>IF(OR(D28=10,D28=11,D28=14,D28=15),VLOOKUP(A28,audio_list_stym!$A$3:$BQ$189,69,FALSE),"XXXXX")</f>
        <v>XXXXX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8"/>
        <v>Вот_РЕДИС._Пряный_ли_он?</v>
      </c>
      <c r="BD28" cm="1">
        <f t="array" aca="1" ref="BD28" ca="1">INDEX($L$26:$L$33,(RANK(AT4,$AT$2:$AT$9)))</f>
        <v>2055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VLOOKUP(B29,audio_list_stym!$A$3:$BP$18,55,FALSE)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VLOOKUP(B29,audio_list_stym!$A$3:$AJ$18,23,FALSE)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v>2207</v>
      </c>
      <c r="AD29" t="str">
        <f t="shared" ca="1" si="9"/>
        <v>pics\\dis17.jpg</v>
      </c>
      <c r="AE29" s="22" t="str">
        <f t="array" aca="1" ref="AE29" ca="1">IF(G29="экспл",INDEX(total_visual_stym!$C$146:$C$209,(RANK(total_visual_stym!E173,total_visual_stym!$E$146:$E$209))),0)</f>
        <v>pics\\dis17.jpg</v>
      </c>
      <c r="AF29" s="22" t="str">
        <f t="shared" si="2"/>
        <v/>
      </c>
      <c r="AG29" t="str">
        <f t="shared" si="19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16"/>
        <v>pics\\Goroh</v>
      </c>
      <c r="AL29" t="str">
        <f t="shared" si="20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6"/>
        <v>0.88462434098949594</v>
      </c>
      <c r="AU29" t="str">
        <f>IF(OR(G29=10,G29=11,G29=14,G29=15),VLOOKUP(AT29,audio_list_stym!$A$3:$B$18,2,FALSE),"sound\\Noviy_plod.wav")</f>
        <v>sound\\Noviy_plod.wav</v>
      </c>
      <c r="AV29" t="str">
        <f t="shared" ca="1" si="7"/>
        <v>sound\\Noviy_plod.wav</v>
      </c>
      <c r="AW29" t="str">
        <f>IF(OR(D29=10,D29=11,D29=14,D29=15),VLOOKUP(A29,audio_list_stym!$A$3:$BQ$189,69,FALSE),"XXXXX")</f>
        <v>XXXXX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8"/>
        <v>Это_РЕДИС._Жирный_ли_он?</v>
      </c>
      <c r="BD29" cm="1">
        <f t="array" aca="1" ref="BD29" ca="1">INDEX($L$26:$L$33,(RANK(AT5,$AT$2:$AT$9)))</f>
        <v>2049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VLOOKUP(B30,audio_list_stym!$A$3:$BP$18,55,FALSE)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VLOOKUP(B30,audio_list_stym!$A$3:$AJ$18,23,FALSE)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v>2184</v>
      </c>
      <c r="AD30" t="str">
        <f t="shared" ca="1" si="9"/>
        <v>pics\\dis11.jpg</v>
      </c>
      <c r="AE30" s="22" t="str">
        <f t="array" aca="1" ref="AE30" ca="1">IF(G30="экспл",INDEX(total_visual_stym!$C$146:$C$209,(RANK(total_visual_stym!E174,total_visual_stym!$E$146:$E$209))),0)</f>
        <v>pics\\dis11.jpg</v>
      </c>
      <c r="AF30" s="22" t="str">
        <f t="shared" si="2"/>
        <v/>
      </c>
      <c r="AG30" t="str">
        <f t="shared" si="19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16"/>
        <v>pics\\Goroh</v>
      </c>
      <c r="AL30" t="str">
        <f t="shared" si="20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6"/>
        <v>0.40835087407688386</v>
      </c>
      <c r="AU30" t="str">
        <f>IF(OR(G30=10,G30=11,G30=14,G30=15),VLOOKUP(AT30,audio_list_stym!$A$3:$B$18,2,FALSE),"sound\\Noviy_plod.wav")</f>
        <v>sound\\Noviy_plod.wav</v>
      </c>
      <c r="AV30" t="str">
        <f t="shared" ca="1" si="7"/>
        <v>sound\\Redkiy_plod.wav</v>
      </c>
      <c r="AW30" t="str">
        <f>IF(OR(D30=10,D30=11,D30=14,D30=15),VLOOKUP(A30,audio_list_stym!$A$3:$BQ$189,69,FALSE),"XXXXX")</f>
        <v>XXXXX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8"/>
        <v>На_картинке_РЕДИС._Он_соленый?</v>
      </c>
      <c r="BD30" cm="1">
        <f t="array" aca="1" ref="BD30" ca="1">INDEX($L$26:$L$33,(RANK(AT6,$AT$2:$AT$9)))</f>
        <v>2051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VLOOKUP(B31,audio_list_stym!$A$3:$BP$18,55,FALSE)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VLOOKUP(B31,audio_list_stym!$A$3:$AJ$18,23,FALSE)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v>2216</v>
      </c>
      <c r="AD31" t="str">
        <f t="shared" ca="1" si="9"/>
        <v>pics\\dis43.jpg</v>
      </c>
      <c r="AE31" s="22" t="str">
        <f t="array" aca="1" ref="AE31" ca="1">IF(G31="экспл",INDEX(total_visual_stym!$C$146:$C$209,(RANK(total_visual_stym!E175,total_visual_stym!$E$146:$E$209))),0)</f>
        <v>pics\\dis43.jpg</v>
      </c>
      <c r="AF31" s="22" t="str">
        <f t="shared" si="2"/>
        <v/>
      </c>
      <c r="AG31" t="str">
        <f t="shared" si="19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16"/>
        <v>pics\\Goroh</v>
      </c>
      <c r="AL31" t="str">
        <f t="shared" si="20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6"/>
        <v>0.99409422181597207</v>
      </c>
      <c r="AU31" t="str">
        <f>IF(OR(G31=10,G31=11,G31=14,G31=15),VLOOKUP(AT31,audio_list_stym!$A$3:$B$18,2,FALSE),"sound\\Noviy_plod.wav")</f>
        <v>sound\\Noviy_plod.wav</v>
      </c>
      <c r="AV31" t="str">
        <f t="shared" ca="1" si="7"/>
        <v>sound\\Noviy_plod.wav</v>
      </c>
      <c r="AW31" t="str">
        <f>IF(OR(D31=10,D31=11,D31=14,D31=15),VLOOKUP(A31,audio_list_stym!$A$3:$BQ$189,69,FALSE),"XXXXX")</f>
        <v>XXXXX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8"/>
        <v>На_мониторе_РЕДИС._Пышный_ли_он?</v>
      </c>
      <c r="BD31" cm="1">
        <f t="array" aca="1" ref="BD31" ca="1">INDEX($L$26:$L$33,(RANK(AT7,$AT$2:$AT$9)))</f>
        <v>2052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VLOOKUP(B32,audio_list_stym!$A$3:$BP$18,55,FALSE)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VLOOKUP(B32,audio_list_stym!$A$3:$AJ$18,23,FALSE)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v>2228</v>
      </c>
      <c r="AD32" t="str">
        <f t="shared" ca="1" si="9"/>
        <v>pics\\dis25.jpg</v>
      </c>
      <c r="AE32" s="22" t="str">
        <f t="array" aca="1" ref="AE32" ca="1">IF(G32="экспл",INDEX(total_visual_stym!$C$146:$C$209,(RANK(total_visual_stym!E176,total_visual_stym!$E$146:$E$209))),0)</f>
        <v>pics\\dis25.jpg</v>
      </c>
      <c r="AF32" s="22" t="str">
        <f t="shared" si="2"/>
        <v/>
      </c>
      <c r="AG32" t="str">
        <f t="shared" si="19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16"/>
        <v>pics\\Goroh</v>
      </c>
      <c r="AL32" t="str">
        <f t="shared" si="20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6"/>
        <v>0.34809888724441174</v>
      </c>
      <c r="AU32" t="str">
        <f>IF(OR(G32=10,G32=11,G32=14,G32=15),VLOOKUP(AT32,audio_list_stym!$A$3:$B$18,2,FALSE),"sound\\Noviy_plod.wav")</f>
        <v>sound\\Noviy_plod.wav</v>
      </c>
      <c r="AV32" t="str">
        <f t="shared" ca="1" si="7"/>
        <v>sound\\Redkiy_plod.wav</v>
      </c>
      <c r="AW32" t="str">
        <f>IF(OR(D32=10,D32=11,D32=14,D32=15),VLOOKUP(A32,audio_list_stym!$A$3:$BQ$189,69,FALSE),"XXXXX")</f>
        <v>XXXXX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8"/>
        <v>Перед_Вами_РЕДИС._Крепкий_ли_он?</v>
      </c>
      <c r="BD32" cm="1">
        <f t="array" aca="1" ref="BD32" ca="1">INDEX($L$26:$L$33,(RANK(AT8,$AT$2:$AT$9)))</f>
        <v>2053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VLOOKUP(B33,audio_list_stym!$A$3:$BP$18,55,FALSE)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VLOOKUP(B33,audio_list_stym!$A$3:$AJ$18,23,FALSE)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v>2179</v>
      </c>
      <c r="AD33" t="str">
        <f t="shared" ca="1" si="9"/>
        <v>pics\\dis51.jpg</v>
      </c>
      <c r="AE33" s="22" t="str">
        <f t="array" aca="1" ref="AE33" ca="1">IF(G33="экспл",INDEX(total_visual_stym!$C$146:$C$209,(RANK(total_visual_stym!E177,total_visual_stym!$E$146:$E$209))),0)</f>
        <v>pics\\dis51.jpg</v>
      </c>
      <c r="AF33" s="22" t="str">
        <f t="shared" si="2"/>
        <v/>
      </c>
      <c r="AG33" t="str">
        <f t="shared" si="19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16"/>
        <v>pics\\Goroh</v>
      </c>
      <c r="AL33" t="str">
        <f t="shared" si="20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6"/>
        <v>0.20423026780852505</v>
      </c>
      <c r="AU33" t="str">
        <f>IF(OR(G33=10,G33=11,G33=14,G33=15),VLOOKUP(AT33,audio_list_stym!$A$3:$B$18,2,FALSE),"sound\\Noviy_plod.wav")</f>
        <v>sound\\Noviy_plod.wav</v>
      </c>
      <c r="AV33" t="str">
        <f t="shared" ca="1" si="7"/>
        <v>sound\\Redkiy_plod.wav</v>
      </c>
      <c r="AW33" t="str">
        <f>IF(OR(D33=10,D33=11,D33=14,D33=15),VLOOKUP(A33,audio_list_stym!$A$3:$BQ$189,69,FALSE),"XXXXX")</f>
        <v>XXXXX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8"/>
        <v>Вы_видите_РЕДИС._Он_круглый?</v>
      </c>
      <c r="BD33" cm="1">
        <f t="array" aca="1" ref="BD33" ca="1">INDEX($L$26:$L$33,(RANK(AT9,$AT$2:$AT$9)))</f>
        <v>2050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VLOOKUP(B34,audio_list_stym!$A$3:$BP$18,55,FALSE)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VLOOKUP(B34,audio_list_stym!$A$3:$AJ$18,23,FALSE)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v>2156</v>
      </c>
      <c r="AD34" t="str">
        <f t="shared" si="9"/>
        <v/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si="2"/>
        <v/>
      </c>
      <c r="AH34" t="str">
        <f t="shared" si="3"/>
        <v>XXXXX</v>
      </c>
      <c r="AI34" t="s">
        <v>720</v>
      </c>
      <c r="AJ34" t="str">
        <f t="shared" si="16"/>
        <v>pics\\Injir</v>
      </c>
      <c r="AK34" t="str">
        <f t="shared" ref="AK34:AK41" si="21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si="22">IF(AH34="sound\\Ogorod",AP10,"")</f>
        <v/>
      </c>
      <c r="AT34">
        <f t="shared" ca="1" si="6"/>
        <v>4.6820858596024917E-2</v>
      </c>
      <c r="AU34" t="str">
        <f>IF(OR(G34=10,G34=11,G34=14,G34=15),VLOOKUP(AT34,audio_list_stym!$A$3:$B$18,2,FALSE),"sound\\Noviy_plod.wav")</f>
        <v>sound\\Noviy_plod.wav</v>
      </c>
      <c r="AV34" t="str">
        <f t="shared" ca="1" si="7"/>
        <v>sound\\Redkiy_plod.wav</v>
      </c>
      <c r="AW34" t="str">
        <f>IF(OR(D34=10,D34=11,D34=14,D34=15),VLOOKUP(A34,audio_list_stym!$A$3:$BQ$189,69,FALSE),"XXXXX")</f>
        <v>XXXXX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8"/>
        <v>_Сырой_ли_XXXXX?</v>
      </c>
      <c r="BC34">
        <f>A34</f>
        <v>1205</v>
      </c>
      <c r="BD34" cm="1">
        <f t="array" aca="1" ref="BD34" ca="1">INDEX($L$34:$L$41,(RANK(AT2,$AT$2:$AT$9)))</f>
        <v>2046</v>
      </c>
      <c r="BE34" cm="1">
        <f t="array" aca="1" ref="BE34" ca="1">INDEX(BD2:BD17,(RANK(AT5,$AT$2:$AT$17)))</f>
        <v>2062</v>
      </c>
      <c r="BF34" cm="1">
        <f t="array" aca="1" ref="BF34" ca="1">INDEX(BD18:BD33,(RANK(AT5,$AT$2:$AT$7)))</f>
        <v>2030</v>
      </c>
      <c r="BG34" cm="1">
        <f t="array" aca="1" ref="BG34" ca="1">INDEX(BD42:BD65,(RANK(AT5,$AT$2:$AT$17)))</f>
        <v>2006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VLOOKUP(B35,audio_list_stym!$A$3:$BP$18,55,FALSE)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VLOOKUP(B35,audio_list_stym!$A$3:$AJ$18,23,FALSE)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v>2002</v>
      </c>
      <c r="AD35" t="str">
        <f t="shared" si="9"/>
        <v/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si="2"/>
        <v/>
      </c>
      <c r="AH35" t="str">
        <f t="shared" si="3"/>
        <v>XXXXX</v>
      </c>
      <c r="AI35" t="s">
        <v>721</v>
      </c>
      <c r="AJ35" t="str">
        <f t="shared" si="16"/>
        <v>pics\\Injir</v>
      </c>
      <c r="AK35" t="str">
        <f t="shared" si="21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si="22"/>
        <v/>
      </c>
      <c r="AT35">
        <f t="shared" ca="1" si="6"/>
        <v>0.67100352730143542</v>
      </c>
      <c r="AU35" t="str">
        <f>IF(OR(G35=10,G35=11,G35=14,G35=15),VLOOKUP(AT35,audio_list_stym!$A$3:$B$18,2,FALSE),"sound\\Noviy_plod.wav")</f>
        <v>sound\\Noviy_plod.wav</v>
      </c>
      <c r="AV35" t="str">
        <f t="shared" ca="1" si="7"/>
        <v>sound\\Noviy_plod.wav</v>
      </c>
      <c r="AW35" t="str">
        <f>IF(OR(D35=10,D35=11,D35=14,D35=15),VLOOKUP(A35,audio_list_stym!$A$3:$BQ$189,69,FALSE),"XXXXX")</f>
        <v>XXXXX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8"/>
        <v>_Слоеный_ли_XXXXX?</v>
      </c>
      <c r="BD35" cm="1">
        <f t="array" aca="1" ref="BD35" ca="1">INDEX($L$34:$L$41,(RANK(AT3,$AT$2:$AT$9)))</f>
        <v>2048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VLOOKUP(B36,audio_list_stym!$A$3:$BP$18,55,FALSE)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VLOOKUP(B36,audio_list_stym!$A$3:$AJ$18,23,FALSE)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v>2154</v>
      </c>
      <c r="AD36" t="str">
        <f t="shared" si="9"/>
        <v/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si="2"/>
        <v/>
      </c>
      <c r="AH36" t="str">
        <f t="shared" si="3"/>
        <v>XXXXX</v>
      </c>
      <c r="AI36" t="s">
        <v>722</v>
      </c>
      <c r="AJ36" t="str">
        <f t="shared" si="16"/>
        <v>pics\\Injir</v>
      </c>
      <c r="AK36" t="str">
        <f t="shared" si="21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si="22"/>
        <v/>
      </c>
      <c r="AT36">
        <f t="shared" ca="1" si="6"/>
        <v>0.83693988253008789</v>
      </c>
      <c r="AU36" t="str">
        <f>IF(OR(G36=10,G36=11,G36=14,G36=15),VLOOKUP(AT36,audio_list_stym!$A$3:$B$18,2,FALSE),"sound\\Noviy_plod.wav")</f>
        <v>sound\\Noviy_plod.wav</v>
      </c>
      <c r="AV36" t="str">
        <f t="shared" ca="1" si="7"/>
        <v>sound\\Noviy_plod.wav</v>
      </c>
      <c r="AW36" t="str">
        <f>IF(OR(D36=10,D36=11,D36=14,D36=15),VLOOKUP(A36,audio_list_stym!$A$3:$BQ$189,69,FALSE),"XXXXX")</f>
        <v>XXXXX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8"/>
        <v>_Гнилой_ли_XXXXX?</v>
      </c>
      <c r="BD36" cm="1">
        <f t="array" aca="1" ref="BD36" ca="1">INDEX($L$34:$L$41,(RANK(AT4,$AT$2:$AT$9)))</f>
        <v>2047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VLOOKUP(B37,audio_list_stym!$A$3:$BP$18,55,FALSE)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VLOOKUP(B37,audio_list_stym!$A$3:$AJ$18,23,FALSE)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v>2040</v>
      </c>
      <c r="AD37" t="str">
        <f t="shared" si="9"/>
        <v/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si="2"/>
        <v/>
      </c>
      <c r="AH37" t="str">
        <f t="shared" si="3"/>
        <v>XXXXX</v>
      </c>
      <c r="AI37" t="s">
        <v>723</v>
      </c>
      <c r="AJ37" t="str">
        <f t="shared" si="16"/>
        <v>pics\\Injir</v>
      </c>
      <c r="AK37" t="str">
        <f t="shared" si="21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si="22"/>
        <v/>
      </c>
      <c r="AT37">
        <f t="shared" ca="1" si="6"/>
        <v>0.16688794829989839</v>
      </c>
      <c r="AU37" t="str">
        <f>IF(OR(G37=10,G37=11,G37=14,G37=15),VLOOKUP(AT37,audio_list_stym!$A$3:$B$18,2,FALSE),"sound\\Noviy_plod.wav")</f>
        <v>sound\\Noviy_plod.wav</v>
      </c>
      <c r="AV37" t="str">
        <f t="shared" ca="1" si="7"/>
        <v>sound\\Redkiy_plod.wav</v>
      </c>
      <c r="AW37" t="str">
        <f>IF(OR(D37=10,D37=11,D37=14,D37=15),VLOOKUP(A37,audio_list_stym!$A$3:$BQ$189,69,FALSE),"XXXXX")</f>
        <v>XXXXX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8"/>
        <v>_Бугристый_ли_XXXXX?</v>
      </c>
      <c r="BD37" cm="1">
        <f t="array" aca="1" ref="BD37" ca="1">INDEX($L$34:$L$41,(RANK(AT5,$AT$2:$AT$9)))</f>
        <v>2041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VLOOKUP(B38,audio_list_stym!$A$3:$BP$18,55,FALSE)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VLOOKUP(B38,audio_list_stym!$A$3:$AJ$18,23,FALSE)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v>2034</v>
      </c>
      <c r="AD38" t="str">
        <f t="shared" si="9"/>
        <v/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si="2"/>
        <v/>
      </c>
      <c r="AH38" t="str">
        <f t="shared" si="3"/>
        <v>XXXXX</v>
      </c>
      <c r="AI38" t="s">
        <v>724</v>
      </c>
      <c r="AJ38" t="str">
        <f t="shared" si="16"/>
        <v>pics\\Injir</v>
      </c>
      <c r="AK38" t="str">
        <f t="shared" si="21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si="22"/>
        <v/>
      </c>
      <c r="AT38">
        <f t="shared" ca="1" si="6"/>
        <v>0.20336057541210828</v>
      </c>
      <c r="AU38" t="str">
        <f>IF(OR(G38=10,G38=11,G38=14,G38=15),VLOOKUP(AT38,audio_list_stym!$A$3:$B$18,2,FALSE),"sound\\Noviy_plod.wav")</f>
        <v>sound\\Noviy_plod.wav</v>
      </c>
      <c r="AV38" t="str">
        <f t="shared" ca="1" si="7"/>
        <v>sound\\Redkiy_plod.wav</v>
      </c>
      <c r="AW38" t="str">
        <f>IF(OR(D38=10,D38=11,D38=14,D38=15),VLOOKUP(A38,audio_list_stym!$A$3:$BQ$189,69,FALSE),"XXXXX")</f>
        <v>XXXXX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8"/>
        <v>_Черный_ли_XXXXX?</v>
      </c>
      <c r="BD38" cm="1">
        <f t="array" aca="1" ref="BD38" ca="1">INDEX($L$34:$L$41,(RANK(AT6,$AT$2:$AT$9)))</f>
        <v>2043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VLOOKUP(B39,audio_list_stym!$A$3:$BP$18,55,FALSE)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VLOOKUP(B39,audio_list_stym!$A$3:$AJ$18,23,FALSE)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v>2003</v>
      </c>
      <c r="AD39" t="str">
        <f t="shared" si="9"/>
        <v/>
      </c>
      <c r="AE39" s="22">
        <f t="array" ref="AE39">IF(G39="экспл",INDEX(total_visual_stym!$C$146:$C$209,(RANK(total_visual_stym!E183,total_visual_stym!$E$146:$E$209))),0)</f>
        <v>0</v>
      </c>
      <c r="AF39" s="22" t="str">
        <f>IF(ISTEXT(AR39),AR39,IF(ISTEXT(AS39),AS39,""))</f>
        <v/>
      </c>
      <c r="AH39" t="str">
        <f t="shared" si="3"/>
        <v>XXXXX</v>
      </c>
      <c r="AI39" t="s">
        <v>725</v>
      </c>
      <c r="AJ39" t="str">
        <f t="shared" si="16"/>
        <v>pics\\Injir</v>
      </c>
      <c r="AK39" t="str">
        <f t="shared" si="21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si="22"/>
        <v/>
      </c>
      <c r="AT39">
        <f t="shared" ca="1" si="6"/>
        <v>0.21501260204181272</v>
      </c>
      <c r="AU39" t="str">
        <f>IF(OR(G39=10,G39=11,G39=14,G39=15),VLOOKUP(AT39,audio_list_stym!$A$3:$B$18,2,FALSE),"sound\\Noviy_plod.wav")</f>
        <v>sound\\Noviy_plod.wav</v>
      </c>
      <c r="AV39" t="str">
        <f t="shared" ca="1" si="7"/>
        <v>sound\\Redkiy_plod.wav</v>
      </c>
      <c r="AW39" t="str">
        <f>IF(OR(D39=10,D39=11,D39=14,D39=15),VLOOKUP(A39,audio_list_stym!$A$3:$BQ$189,69,FALSE),"XXXXX")</f>
        <v>XXXXX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8"/>
        <v>_Хрустящий_ли_XXXXX?</v>
      </c>
      <c r="BD39" cm="1">
        <f t="array" aca="1" ref="BD39" ca="1">INDEX($L$34:$L$41,(RANK(AT7,$AT$2:$AT$9)))</f>
        <v>2044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VLOOKUP(B40,audio_list_stym!$A$3:$BP$18,55,FALSE)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VLOOKUP(B40,audio_list_stym!$A$3:$AJ$18,23,FALSE)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v>2006</v>
      </c>
      <c r="AD40" t="str">
        <f t="shared" si="9"/>
        <v/>
      </c>
      <c r="AE40" s="22">
        <f t="array" ref="AE40">IF(G40="экспл",INDEX(total_visual_stym!$C$146:$C$209,(RANK(total_visual_stym!E184,total_visual_stym!$E$146:$E$209))),0)</f>
        <v>0</v>
      </c>
      <c r="AF40" s="22" t="str">
        <f>IF(ISTEXT(AR40),AR40,IF(ISTEXT(AS40),AS40,""))</f>
        <v/>
      </c>
      <c r="AH40" t="str">
        <f t="shared" si="3"/>
        <v>XXXXX</v>
      </c>
      <c r="AI40" t="s">
        <v>726</v>
      </c>
      <c r="AJ40" t="str">
        <f t="shared" si="16"/>
        <v>pics\\Injir</v>
      </c>
      <c r="AK40" t="str">
        <f t="shared" si="21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si="22"/>
        <v/>
      </c>
      <c r="AT40">
        <f t="shared" ca="1" si="6"/>
        <v>0.68896993363086245</v>
      </c>
      <c r="AU40" t="str">
        <f>IF(OR(G40=10,G40=11,G40=14,G40=15),VLOOKUP(AT40,audio_list_stym!$A$3:$B$18,2,FALSE),"sound\\Noviy_plod.wav")</f>
        <v>sound\\Noviy_plod.wav</v>
      </c>
      <c r="AV40" t="str">
        <f t="shared" ca="1" si="7"/>
        <v>sound\\Noviy_plod.wav</v>
      </c>
      <c r="AW40" t="str">
        <f>IF(OR(D40=10,D40=11,D40=14,D40=15),VLOOKUP(A40,audio_list_stym!$A$3:$BQ$189,69,FALSE),"XXXXX")</f>
        <v>XXXXX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8"/>
        <v>_Блестит_ли_XXXXX?</v>
      </c>
      <c r="BD40" cm="1">
        <f t="array" aca="1" ref="BD40" ca="1">INDEX($L$34:$L$41,(RANK(AT8,$AT$2:$AT$9)))</f>
        <v>2045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VLOOKUP(B41,audio_list_stym!$A$3:$BP$18,55,FALSE)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VLOOKUP(B41,audio_list_stym!$A$3:$AJ$18,23,FALSE)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v>2158</v>
      </c>
      <c r="AD41" t="str">
        <f t="shared" si="9"/>
        <v/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si="23">IF(ISTEXT(AR41),AR41,IF(ISTEXT(AS41),AS41,""))</f>
        <v/>
      </c>
      <c r="AH41" t="str">
        <f t="shared" si="3"/>
        <v>XXXXX</v>
      </c>
      <c r="AI41" t="s">
        <v>727</v>
      </c>
      <c r="AJ41" t="str">
        <f t="shared" si="16"/>
        <v>pics\\Injir</v>
      </c>
      <c r="AK41" t="str">
        <f t="shared" si="21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si="22"/>
        <v/>
      </c>
      <c r="AT41">
        <f t="shared" ca="1" si="6"/>
        <v>6.289540706110841E-2</v>
      </c>
      <c r="AU41" t="str">
        <f>IF(OR(G41=10,G41=11,G41=14,G41=15),VLOOKUP(AT41,audio_list_stym!$A$3:$B$18,2,FALSE),"sound\\Noviy_plod.wav")</f>
        <v>sound\\Noviy_plod.wav</v>
      </c>
      <c r="AV41" t="str">
        <f t="shared" ca="1" si="7"/>
        <v>sound\\Redkiy_plod.wav</v>
      </c>
      <c r="AW41" t="str">
        <f>IF(OR(D41=10,D41=11,D41=14,D41=15),VLOOKUP(A41,audio_list_stym!$A$3:$BQ$189,69,FALSE),"XXXXX")</f>
        <v>XXXXX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8"/>
        <v>_Цитрусовый_ли_XXXXX?</v>
      </c>
      <c r="BD41" cm="1">
        <f t="array" aca="1" ref="BD41" ca="1">INDEX($L$34:$L$41,(RANK(AT9,$AT$2:$AT$9)))</f>
        <v>2042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VLOOKUP(B42,audio_list_stym!$A$3:$BP$18,55,FALSE)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VLOOKUP(B42,audio_list_stym!$A$3:$AJ$18,23,FALSE)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v>2197</v>
      </c>
      <c r="AD42" t="str">
        <f t="shared" ca="1" si="9"/>
        <v>pics\\dis1.jpg</v>
      </c>
      <c r="AE42" s="22" t="str">
        <f t="array" aca="1" ref="AE42" ca="1">IF(G42="экспл",INDEX(total_visual_stym!$C$146:$C$209,(RANK(total_visual_stym!E186,total_visual_stym!$E$146:$E$209))),0)</f>
        <v>pics\\dis1.jpg</v>
      </c>
      <c r="AF42" s="22" t="str">
        <f t="shared" si="23"/>
        <v/>
      </c>
      <c r="AG42" t="str">
        <f t="shared" ref="AG42:AG49" si="24">IF(OR(E42=11,E42=13),M42,"")</f>
        <v>pics\\Banan_1.jpg</v>
      </c>
      <c r="AH42">
        <f t="shared" si="3"/>
        <v>0</v>
      </c>
      <c r="AI42" t="s">
        <v>728</v>
      </c>
      <c r="AJ42" t="str">
        <f t="shared" si="16"/>
        <v>pics\\Tikva</v>
      </c>
      <c r="AL42" t="str">
        <f t="shared" ref="AL42:AL49" si="25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6"/>
        <v>0.15798442905983301</v>
      </c>
      <c r="AU42" t="str">
        <f>IF(OR(G42=10,G42=11,G42=14,G42=15),VLOOKUP(AT42,audio_list_stym!$A$3:$B$18,2,FALSE),"sound\\Noviy_plod.wav")</f>
        <v>sound\\Noviy_plod.wav</v>
      </c>
      <c r="AV42" t="str">
        <f t="shared" ca="1" si="7"/>
        <v>sound\\Redkiy_plod.wav</v>
      </c>
      <c r="AW42" t="str">
        <f>IF(OR(D42=10,D42=11,D42=14,D42=15),VLOOKUP(A42,audio_list_stym!$A$3:$BQ$189,69,FALSE),"XXXXX")</f>
        <v>XXXXX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8"/>
        <v>На_экране_XXXXX._Он_чистый?</v>
      </c>
      <c r="BC42">
        <f>A42</f>
        <v>1206</v>
      </c>
      <c r="BD42" cm="1">
        <f t="array" aca="1" ref="BD42" ca="1">INDEX($L$42:$L$49,(RANK(AT2,$AT$2:$AT$9)))</f>
        <v>2006</v>
      </c>
      <c r="BE42" cm="1">
        <f t="array" aca="1" ref="BE42" ca="1">INDEX(BD2:BD17,(RANK(AT6,$AT$2:$AT17)))</f>
        <v>2061</v>
      </c>
      <c r="BF42" cm="1">
        <f t="array" aca="1" ref="BF42" ca="1">INDEX(BD26:BD41,(RANK(AT6,$AT$2:$AT$17)))</f>
        <v>2053</v>
      </c>
      <c r="BG42" cm="1">
        <f t="array" aca="1" ref="BG42" ca="1">INDEX(BD50:BD65,(RANK(AT6,$AT$2:$AT$17)))</f>
        <v>2013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VLOOKUP(B43,audio_list_stym!$A$3:$BP$18,55,FALSE)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VLOOKUP(B43,audio_list_stym!$A$3:$AJ$18,23,FALSE)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v>2217</v>
      </c>
      <c r="AD43" t="str">
        <f t="shared" ca="1" si="9"/>
        <v>pics\\dis56.jpg</v>
      </c>
      <c r="AE43" s="22" t="str">
        <f t="array" aca="1" ref="AE43" ca="1">IF(G43="экспл",INDEX(total_visual_stym!$C$146:$C$209,(RANK(total_visual_stym!E187,total_visual_stym!$E$146:$E$209))),0)</f>
        <v>pics\\dis56.jpg</v>
      </c>
      <c r="AF43" s="22" t="str">
        <f t="shared" si="23"/>
        <v/>
      </c>
      <c r="AG43" t="str">
        <f t="shared" si="24"/>
        <v>pics\\Banan_2.jpg</v>
      </c>
      <c r="AH43">
        <f t="shared" si="3"/>
        <v>0</v>
      </c>
      <c r="AI43" t="s">
        <v>729</v>
      </c>
      <c r="AJ43" t="str">
        <f t="shared" si="16"/>
        <v>pics\\Tikva</v>
      </c>
      <c r="AL43" t="str">
        <f t="shared" si="25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6"/>
        <v>0.83217027027189594</v>
      </c>
      <c r="AU43" t="str">
        <f>IF(OR(G43=10,G43=11,G43=14,G43=15),VLOOKUP(AT43,audio_list_stym!$A$3:$B$18,2,FALSE),"sound\\Noviy_plod.wav")</f>
        <v>sound\\Noviy_plod.wav</v>
      </c>
      <c r="AV43" t="str">
        <f t="shared" ca="1" si="7"/>
        <v>sound\\Noviy_plod.wav</v>
      </c>
      <c r="AW43" t="str">
        <f>IF(OR(D43=10,D43=11,D43=14,D43=15),VLOOKUP(A43,audio_list_stym!$A$3:$BQ$189,69,FALSE),"XXXXX")</f>
        <v>XXXXX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8"/>
        <v>Посмотрите,_вот_XXXXX._Свежий_ли_он?</v>
      </c>
      <c r="BD43" cm="1">
        <f t="array" aca="1" ref="BD43" ca="1">INDEX($L$42:$L$49,(RANK(AT3,$AT$2:$AT$9)))</f>
        <v>2008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VLOOKUP(B44,audio_list_stym!$A$3:$BP$18,55,FALSE)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VLOOKUP(B44,audio_list_stym!$A$3:$AJ$18,23,FALSE)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v>2221</v>
      </c>
      <c r="AD44" t="str">
        <f t="shared" ca="1" si="9"/>
        <v>pics\\dis35.jpg</v>
      </c>
      <c r="AE44" s="22" t="str">
        <f t="array" aca="1" ref="AE44" ca="1">IF(G44="экспл",INDEX(total_visual_stym!$C$146:$C$209,(RANK(total_visual_stym!E188,total_visual_stym!$E$146:$E$209))),0)</f>
        <v>pics\\dis35.jpg</v>
      </c>
      <c r="AF44" s="22" t="str">
        <f t="shared" si="23"/>
        <v/>
      </c>
      <c r="AG44" t="str">
        <f t="shared" si="24"/>
        <v>pics\\Banan_3.jpg</v>
      </c>
      <c r="AH44">
        <f t="shared" si="3"/>
        <v>0</v>
      </c>
      <c r="AI44" t="s">
        <v>730</v>
      </c>
      <c r="AJ44" t="str">
        <f t="shared" si="16"/>
        <v>pics\\Tikva</v>
      </c>
      <c r="AL44" t="str">
        <f t="shared" si="25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6"/>
        <v>0.91226431291302612</v>
      </c>
      <c r="AU44" t="str">
        <f>IF(OR(G44=10,G44=11,G44=14,G44=15),VLOOKUP(AT44,audio_list_stym!$A$3:$B$18,2,FALSE),"sound\\Noviy_plod.wav")</f>
        <v>sound\\Noviy_plod.wav</v>
      </c>
      <c r="AV44" t="str">
        <f t="shared" ca="1" si="7"/>
        <v>sound\\Noviy_plod.wav</v>
      </c>
      <c r="AW44" t="str">
        <f>IF(OR(D44=10,D44=11,D44=14,D44=15),VLOOKUP(A44,audio_list_stym!$A$3:$BQ$189,69,FALSE),"XXXXX")</f>
        <v>XXXXX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8"/>
        <v>Вот_XXXXX._Он_жаренный?</v>
      </c>
      <c r="BD44" cm="1">
        <f t="array" aca="1" ref="BD44" ca="1">INDEX($L$42:$L$49,(RANK(AT4,$AT$2:$AT$9)))</f>
        <v>2007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VLOOKUP(B45,audio_list_stym!$A$3:$BP$18,55,FALSE)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VLOOKUP(B45,audio_list_stym!$A$3:$AJ$18,23,FALSE)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v>2218</v>
      </c>
      <c r="AD45" t="str">
        <f t="shared" ca="1" si="9"/>
        <v>pics\\dis14.jpg</v>
      </c>
      <c r="AE45" s="22" t="str">
        <f t="array" aca="1" ref="AE45" ca="1">IF(G45="экспл",INDEX(total_visual_stym!$C$146:$C$209,(RANK(total_visual_stym!E189,total_visual_stym!$E$146:$E$209))),0)</f>
        <v>pics\\dis14.jpg</v>
      </c>
      <c r="AF45" s="22" t="str">
        <f t="shared" si="23"/>
        <v/>
      </c>
      <c r="AG45" t="str">
        <f t="shared" si="24"/>
        <v>pics\\Banan_4.jpg</v>
      </c>
      <c r="AH45">
        <f t="shared" si="3"/>
        <v>0</v>
      </c>
      <c r="AI45" t="s">
        <v>731</v>
      </c>
      <c r="AJ45" t="str">
        <f t="shared" si="16"/>
        <v>pics\\Tikva</v>
      </c>
      <c r="AL45" t="str">
        <f t="shared" si="25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6"/>
        <v>0.7339503871836297</v>
      </c>
      <c r="AU45" t="str">
        <f>IF(OR(G45=10,G45=11,G45=14,G45=15),VLOOKUP(AT45,audio_list_stym!$A$3:$B$18,2,FALSE),"sound\\Noviy_plod.wav")</f>
        <v>sound\\Noviy_plod.wav</v>
      </c>
      <c r="AV45" t="str">
        <f t="shared" ca="1" si="7"/>
        <v>sound\\Noviy_plod.wav</v>
      </c>
      <c r="AW45" t="str">
        <f>IF(OR(D45=10,D45=11,D45=14,D45=15),VLOOKUP(A45,audio_list_stym!$A$3:$BQ$189,69,FALSE),"XXXXX")</f>
        <v>XXXXX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8"/>
        <v>Это_XXXXX._Сладкий_ли_он?</v>
      </c>
      <c r="BD45" cm="1">
        <f t="array" aca="1" ref="BD45" ca="1">INDEX($L$42:$L$49,(RANK(AT5,$AT$2:$AT$9)))</f>
        <v>2001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VLOOKUP(B46,audio_list_stym!$A$3:$BP$18,55,FALSE)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VLOOKUP(B46,audio_list_stym!$A$3:$AJ$18,23,FALSE)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v>2219</v>
      </c>
      <c r="AD46" t="str">
        <f t="shared" ca="1" si="9"/>
        <v>pics\\dis4.jpg</v>
      </c>
      <c r="AE46" s="22" t="str">
        <f t="array" aca="1" ref="AE46" ca="1">IF(G46="экспл",INDEX(total_visual_stym!$C$146:$C$209,(RANK(total_visual_stym!E190,total_visual_stym!$E$146:$E$209))),0)</f>
        <v>pics\\dis4.jpg</v>
      </c>
      <c r="AF46" s="22" t="str">
        <f t="shared" si="23"/>
        <v/>
      </c>
      <c r="AG46" t="str">
        <f t="shared" si="24"/>
        <v>pics\\Banan_5.jpg</v>
      </c>
      <c r="AH46">
        <f t="shared" si="3"/>
        <v>0</v>
      </c>
      <c r="AI46" t="s">
        <v>732</v>
      </c>
      <c r="AJ46" t="str">
        <f t="shared" si="16"/>
        <v>pics\\Tikva</v>
      </c>
      <c r="AL46" t="str">
        <f t="shared" si="25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6"/>
        <v>0.51885821975361135</v>
      </c>
      <c r="AU46" t="str">
        <f>IF(OR(G46=10,G46=11,G46=14,G46=15),VLOOKUP(AT46,audio_list_stym!$A$3:$B$18,2,FALSE),"sound\\Noviy_plod.wav")</f>
        <v>sound\\Noviy_plod.wav</v>
      </c>
      <c r="AV46" t="str">
        <f t="shared" ca="1" si="7"/>
        <v>sound\\Redkiy_plod.wav</v>
      </c>
      <c r="AW46" t="str">
        <f>IF(OR(D46=10,D46=11,D46=14,D46=15),VLOOKUP(A46,audio_list_stym!$A$3:$BQ$189,69,FALSE),"XXXXX")</f>
        <v>XXXXX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8"/>
        <v>На_картинке_XXXXX._Влажный_ли_он?</v>
      </c>
      <c r="BD46" cm="1">
        <f t="array" aca="1" ref="BD46" ca="1">INDEX($L$42:$L$49,(RANK(AT6,$AT$2:$AT$9)))</f>
        <v>2003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VLOOKUP(B47,audio_list_stym!$A$3:$BP$18,55,FALSE)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VLOOKUP(B47,audio_list_stym!$A$3:$AJ$18,23,FALSE)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v>2201</v>
      </c>
      <c r="AD47" t="str">
        <f t="shared" ca="1" si="9"/>
        <v>pics\\dis36.jpg</v>
      </c>
      <c r="AE47" s="22" t="str">
        <f t="array" aca="1" ref="AE47" ca="1">IF(G47="экспл",INDEX(total_visual_stym!$C$146:$C$209,(RANK(total_visual_stym!E191,total_visual_stym!$E$146:$E$209))),0)</f>
        <v>pics\\dis36.jpg</v>
      </c>
      <c r="AF47" s="22" t="str">
        <f t="shared" si="23"/>
        <v/>
      </c>
      <c r="AG47" t="str">
        <f t="shared" si="24"/>
        <v>pics\\Banan_6.jpg</v>
      </c>
      <c r="AH47">
        <f t="shared" si="3"/>
        <v>0</v>
      </c>
      <c r="AI47" t="s">
        <v>733</v>
      </c>
      <c r="AJ47" t="str">
        <f t="shared" si="16"/>
        <v>pics\\Tikva</v>
      </c>
      <c r="AL47" t="str">
        <f t="shared" si="25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6"/>
        <v>0.85160240604044335</v>
      </c>
      <c r="AU47" t="str">
        <f>IF(OR(G47=10,G47=11,G47=14,G47=15),VLOOKUP(AT47,audio_list_stym!$A$3:$B$18,2,FALSE),"sound\\Noviy_plod.wav")</f>
        <v>sound\\Noviy_plod.wav</v>
      </c>
      <c r="AV47" t="str">
        <f t="shared" ca="1" si="7"/>
        <v>sound\\Noviy_plod.wav</v>
      </c>
      <c r="AW47" t="str">
        <f>IF(OR(D47=10,D47=11,D47=14,D47=15),VLOOKUP(A47,audio_list_stym!$A$3:$BQ$189,69,FALSE),"XXXXX")</f>
        <v>XXXXX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8"/>
        <v>На_мониторе_XXXXX._Он_съедобный?</v>
      </c>
      <c r="BD47" cm="1">
        <f t="array" aca="1" ref="BD47" ca="1">INDEX($L$42:$L$49,(RANK(AT7,$AT$2:$AT$9)))</f>
        <v>2004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VLOOKUP(B48,audio_list_stym!$A$3:$BP$18,55,FALSE)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VLOOKUP(B48,audio_list_stym!$A$3:$AJ$18,23,FALSE)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v>2192</v>
      </c>
      <c r="AD48" t="str">
        <f t="shared" ca="1" si="9"/>
        <v>pics\\dis42.jpg</v>
      </c>
      <c r="AE48" s="22" t="str">
        <f t="array" aca="1" ref="AE48" ca="1">IF(G48="экспл",INDEX(total_visual_stym!$C$146:$C$209,(RANK(total_visual_stym!E192,total_visual_stym!$E$146:$E$209))),0)</f>
        <v>pics\\dis42.jpg</v>
      </c>
      <c r="AF48" s="22" t="str">
        <f t="shared" si="23"/>
        <v/>
      </c>
      <c r="AG48" t="str">
        <f t="shared" si="24"/>
        <v>pics\\Banan_7.jpg</v>
      </c>
      <c r="AH48">
        <f t="shared" si="3"/>
        <v>0</v>
      </c>
      <c r="AI48" t="s">
        <v>734</v>
      </c>
      <c r="AJ48" t="str">
        <f t="shared" si="16"/>
        <v>pics\\Tikva</v>
      </c>
      <c r="AL48" t="str">
        <f t="shared" si="25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6"/>
        <v>0.61800785349561549</v>
      </c>
      <c r="AU48" t="str">
        <f>IF(OR(G48=10,G48=11,G48=14,G48=15),VLOOKUP(AT48,audio_list_stym!$A$3:$B$18,2,FALSE),"sound\\Noviy_plod.wav")</f>
        <v>sound\\Noviy_plod.wav</v>
      </c>
      <c r="AV48" t="str">
        <f t="shared" ca="1" si="7"/>
        <v>sound\\Redkiy_plod.wav</v>
      </c>
      <c r="AW48" t="str">
        <f>IF(OR(D48=10,D48=11,D48=14,D48=15),VLOOKUP(A48,audio_list_stym!$A$3:$BQ$189,69,FALSE),"XXXXX")</f>
        <v>XXXXX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8"/>
        <v>Перед_Вами_XXXXX._Сиреневый_ли_он?</v>
      </c>
      <c r="BD48" cm="1">
        <f t="array" aca="1" ref="BD48" ca="1">INDEX($L$42:$L$49,(RANK(AT8,$AT$2:$AT$9)))</f>
        <v>2005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VLOOKUP(B49,audio_list_stym!$A$3:$BP$18,55,FALSE)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VLOOKUP(B49,audio_list_stym!$A$3:$AJ$18,23,FALSE)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v>2229</v>
      </c>
      <c r="AD49" t="str">
        <f t="shared" ca="1" si="9"/>
        <v>pics\\dis49.jpg</v>
      </c>
      <c r="AE49" s="22" t="str">
        <f t="array" aca="1" ref="AE49" ca="1">IF(G49="экспл",INDEX(total_visual_stym!$C$146:$C$209,(RANK(total_visual_stym!E193,total_visual_stym!$E$146:$E$209))),0)</f>
        <v>pics\\dis49.jpg</v>
      </c>
      <c r="AF49" s="22" t="str">
        <f t="shared" si="23"/>
        <v/>
      </c>
      <c r="AG49" t="str">
        <f t="shared" si="24"/>
        <v>pics\\Banan_8.jpg</v>
      </c>
      <c r="AH49">
        <f t="shared" si="3"/>
        <v>0</v>
      </c>
      <c r="AI49" t="s">
        <v>735</v>
      </c>
      <c r="AJ49" t="str">
        <f t="shared" si="16"/>
        <v>pics\\Tikva</v>
      </c>
      <c r="AL49" t="str">
        <f t="shared" si="25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6"/>
        <v>0.88193002243208141</v>
      </c>
      <c r="AU49" t="str">
        <f>IF(OR(G49=10,G49=11,G49=14,G49=15),VLOOKUP(AT49,audio_list_stym!$A$3:$B$18,2,FALSE),"sound\\Noviy_plod.wav")</f>
        <v>sound\\Noviy_plod.wav</v>
      </c>
      <c r="AV49" t="str">
        <f t="shared" ca="1" si="7"/>
        <v>sound\\Noviy_plod.wav</v>
      </c>
      <c r="AW49" t="str">
        <f>IF(OR(D49=10,D49=11,D49=14,D49=15),VLOOKUP(A49,audio_list_stym!$A$3:$BQ$189,69,FALSE),"XXXXX")</f>
        <v>XXXXX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8"/>
        <v>Вы_видите_XXXXX._Он_репчатый?</v>
      </c>
      <c r="BD49" cm="1">
        <f t="array" aca="1" ref="BD49" ca="1">INDEX($L$42:$L$49,(RANK(AT9,$AT$2:$AT$9)))</f>
        <v>2002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VLOOKUP(B50,audio_list_stym!$A$3:$BP$18,55,FALSE)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VLOOKUP(B50,audio_list_stym!$A$3:$AJ$18,23,FALSE)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v>2052</v>
      </c>
      <c r="AD50" t="str">
        <f t="shared" si="9"/>
        <v/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si="23"/>
        <v/>
      </c>
      <c r="AH50" t="str">
        <f t="shared" si="3"/>
        <v>XXXXX</v>
      </c>
      <c r="AS50" t="str">
        <f>IF(AH50="sound\\Tropic",AQ2,"")</f>
        <v/>
      </c>
      <c r="AT50">
        <f t="shared" ca="1" si="6"/>
        <v>0.81095257030394985</v>
      </c>
      <c r="AU50" t="str">
        <f>IF(OR(G50=10,G50=11,G50=14,G50=15),VLOOKUP(AT50,audio_list_stym!$A$3:$B$18,2,FALSE),"sound\\Noviy_plod.wav")</f>
        <v>sound\\Noviy_plod.wav</v>
      </c>
      <c r="AV50" t="str">
        <f t="shared" ca="1" si="7"/>
        <v>sound\\Noviy_plod.wav</v>
      </c>
      <c r="AW50" t="str">
        <f>IF(OR(D50=10,D50=11,D50=14,D50=15),VLOOKUP(A50,audio_list_stym!$A$3:$BQ$189,69,FALSE),"XXXXX")</f>
        <v>XXXXX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8"/>
        <v>_Коричневый_ли_ФИНИК?</v>
      </c>
      <c r="BC50">
        <f>A50</f>
        <v>1207</v>
      </c>
      <c r="BD50" cm="1">
        <f t="array" aca="1" ref="BD50" ca="1">INDEX($L$50:$L$57,(RANK(AT2,$AT$2:$AT$9)))</f>
        <v>2014</v>
      </c>
      <c r="BE50" cm="1">
        <f t="array" aca="1" ref="BE50" ca="1">INDEX(BD2:BD17,(RANK(AT7,$AT$2:$AT$17)))</f>
        <v>2040</v>
      </c>
      <c r="BF50" cm="1">
        <f t="array" aca="1" ref="BF50" ca="1">INDEX(BD18:BD49,(RANK(AT7,$AT$2:$AT$17)))</f>
        <v>2056</v>
      </c>
      <c r="BG50" cm="1">
        <f t="array" aca="1" ref="BG50" ca="1">INDEX(BD58:BD65,(RANK(AT7,$AT$2:$AT$9)))</f>
        <v>2017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VLOOKUP(B51,audio_list_stym!$A$3:$BP$18,55,FALSE)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VLOOKUP(B51,audio_list_stym!$A$3:$AJ$18,23,FALSE)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v>2020</v>
      </c>
      <c r="AD51" t="str">
        <f t="shared" si="9"/>
        <v/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si="23"/>
        <v/>
      </c>
      <c r="AH51" t="str">
        <f t="shared" si="3"/>
        <v>XXXXX</v>
      </c>
      <c r="AS51" t="str">
        <f t="shared" ref="AS51:AS65" si="26">IF(AH51="sound\\Tropic",AQ3,"")</f>
        <v/>
      </c>
      <c r="AT51">
        <f t="shared" ca="1" si="6"/>
        <v>1.7664198911564122E-2</v>
      </c>
      <c r="AU51" t="str">
        <f>IF(OR(G51=10,G51=11,G51=14,G51=15),VLOOKUP(AT51,audio_list_stym!$A$3:$B$18,2,FALSE),"sound\\Noviy_plod.wav")</f>
        <v>sound\\Noviy_plod.wav</v>
      </c>
      <c r="AV51" t="str">
        <f t="shared" ca="1" si="7"/>
        <v>sound\\Redkiy_plod.wav</v>
      </c>
      <c r="AW51" t="str">
        <f>IF(OR(D51=10,D51=11,D51=14,D51=15),VLOOKUP(A51,audio_list_stym!$A$3:$BQ$189,69,FALSE),"XXXXX")</f>
        <v>XXXXX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8"/>
        <v>_Сахаристый_ли_ФИНИК?</v>
      </c>
      <c r="BD51" cm="1">
        <f t="array" aca="1" ref="BD51" ca="1">INDEX($L$50:$L$57,(RANK(AT3,$AT$2:$AT$9)))</f>
        <v>2016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VLOOKUP(B52,audio_list_stym!$A$3:$BP$18,55,FALSE)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VLOOKUP(B52,audio_list_stym!$A$3:$AJ$18,23,FALSE)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v>2049</v>
      </c>
      <c r="AD52" t="str">
        <f t="shared" si="9"/>
        <v/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si="23"/>
        <v/>
      </c>
      <c r="AH52" t="str">
        <f t="shared" si="3"/>
        <v>XXXXX</v>
      </c>
      <c r="AS52" t="str">
        <f t="shared" si="26"/>
        <v/>
      </c>
      <c r="AT52">
        <f t="shared" ca="1" si="6"/>
        <v>0.31866013259651049</v>
      </c>
      <c r="AU52" t="str">
        <f>IF(OR(G52=10,G52=11,G52=14,G52=15),VLOOKUP(AT52,audio_list_stym!$A$3:$B$18,2,FALSE),"sound\\Noviy_plod.wav")</f>
        <v>sound\\Noviy_plod.wav</v>
      </c>
      <c r="AV52" t="str">
        <f t="shared" ca="1" si="7"/>
        <v>sound\\Redkiy_plod.wav</v>
      </c>
      <c r="AW52" t="str">
        <f>IF(OR(D52=10,D52=11,D52=14,D52=15),VLOOKUP(A52,audio_list_stym!$A$3:$BQ$189,69,FALSE),"XXXXX")</f>
        <v>XXXXX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8"/>
        <v>_Скользкий_ли_ФИНИК?</v>
      </c>
      <c r="BD52" cm="1">
        <f t="array" aca="1" ref="BD52" ca="1">INDEX($L$50:$L$57,(RANK(AT4,$AT$2:$AT$9)))</f>
        <v>2015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VLOOKUP(B53,audio_list_stym!$A$3:$BP$18,55,FALSE)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VLOOKUP(B53,audio_list_stym!$A$3:$AJ$18,23,FALSE)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v>2165</v>
      </c>
      <c r="AD53" t="str">
        <f t="shared" si="9"/>
        <v/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si="23"/>
        <v/>
      </c>
      <c r="AH53" t="str">
        <f t="shared" si="3"/>
        <v>XXXXX</v>
      </c>
      <c r="AS53" t="str">
        <f t="shared" si="26"/>
        <v/>
      </c>
      <c r="AT53">
        <f t="shared" ca="1" si="6"/>
        <v>0.16089945766929359</v>
      </c>
      <c r="AU53" t="str">
        <f>IF(OR(G53=10,G53=11,G53=14,G53=15),VLOOKUP(AT53,audio_list_stym!$A$3:$B$18,2,FALSE),"sound\\Noviy_plod.wav")</f>
        <v>sound\\Noviy_plod.wav</v>
      </c>
      <c r="AV53" t="str">
        <f t="shared" ca="1" si="7"/>
        <v>sound\\Redkiy_plod.wav</v>
      </c>
      <c r="AW53" t="str">
        <f>IF(OR(D53=10,D53=11,D53=14,D53=15),VLOOKUP(A53,audio_list_stym!$A$3:$BQ$189,69,FALSE),"XXXXX")</f>
        <v>XXXXX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8"/>
        <v>_Ломкий_ли_ФИНИК?</v>
      </c>
      <c r="BD53" cm="1">
        <f t="array" aca="1" ref="BD53" ca="1">INDEX($L$50:$L$57,(RANK(AT5,$AT$2:$AT$9)))</f>
        <v>2009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VLOOKUP(B54,audio_list_stym!$A$3:$BP$18,55,FALSE)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VLOOKUP(B54,audio_list_stym!$A$3:$AJ$18,23,FALSE)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v>2024</v>
      </c>
      <c r="AD54" t="str">
        <f t="shared" si="9"/>
        <v/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si="23"/>
        <v/>
      </c>
      <c r="AH54" t="str">
        <f t="shared" si="3"/>
        <v>XXXXX</v>
      </c>
      <c r="AI54" s="11"/>
      <c r="AS54" t="str">
        <f t="shared" si="26"/>
        <v/>
      </c>
      <c r="AT54">
        <f t="shared" ca="1" si="6"/>
        <v>0.17286074281592911</v>
      </c>
      <c r="AU54" t="str">
        <f>IF(OR(G54=10,G54=11,G54=14,G54=15),VLOOKUP(AT54,audio_list_stym!$A$3:$B$18,2,FALSE),"sound\\Noviy_plod.wav")</f>
        <v>sound\\Noviy_plod.wav</v>
      </c>
      <c r="AV54" t="str">
        <f t="shared" ca="1" si="7"/>
        <v>sound\\Redkiy_plod.wav</v>
      </c>
      <c r="AW54" t="str">
        <f>IF(OR(D54=10,D54=11,D54=14,D54=15),VLOOKUP(A54,audio_list_stym!$A$3:$BQ$189,69,FALSE),"XXXXX")</f>
        <v>XXXXX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8"/>
        <v>_Мохнатый_ли_ФИНИК?</v>
      </c>
      <c r="BD54" cm="1">
        <f t="array" aca="1" ref="BD54" ca="1">INDEX($L$50:$L$57,(RANK(AT6,$AT$2:$AT$9)))</f>
        <v>2011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VLOOKUP(B55,audio_list_stym!$A$3:$BP$18,55,FALSE)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VLOOKUP(B55,audio_list_stym!$A$3:$AJ$18,23,FALSE)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v>2163</v>
      </c>
      <c r="AD55" t="str">
        <f t="shared" si="9"/>
        <v/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si="23"/>
        <v/>
      </c>
      <c r="AH55" t="str">
        <f t="shared" si="3"/>
        <v>XXXXX</v>
      </c>
      <c r="AS55" t="str">
        <f t="shared" si="26"/>
        <v/>
      </c>
      <c r="AT55">
        <f t="shared" ca="1" si="6"/>
        <v>0.80017293822197799</v>
      </c>
      <c r="AU55" t="str">
        <f>IF(OR(G55=10,G55=11,G55=14,G55=15),VLOOKUP(AT55,audio_list_stym!$A$3:$B$18,2,FALSE),"sound\\Noviy_plod.wav")</f>
        <v>sound\\Noviy_plod.wav</v>
      </c>
      <c r="AV55" t="str">
        <f t="shared" ca="1" si="7"/>
        <v>sound\\Noviy_plod.wav</v>
      </c>
      <c r="AW55" t="str">
        <f>IF(OR(D55=10,D55=11,D55=14,D55=15),VLOOKUP(A55,audio_list_stym!$A$3:$BQ$189,69,FALSE),"XXXXX")</f>
        <v>XXXXX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8"/>
        <v>_Сморщенный_ли_ФИНИК?</v>
      </c>
      <c r="BD55" cm="1">
        <f t="array" aca="1" ref="BD55" ca="1">INDEX($L$50:$L$57,(RANK(AT7,$AT$2:$AT$9)))</f>
        <v>2012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VLOOKUP(B56,audio_list_stym!$A$3:$BP$18,55,FALSE)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VLOOKUP(B56,audio_list_stym!$A$3:$AJ$18,23,FALSE)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v>2161</v>
      </c>
      <c r="AD56" t="str">
        <f t="shared" si="9"/>
        <v/>
      </c>
      <c r="AE56" s="22">
        <f t="array" ref="AE56">IF(G56="экспл",INDEX(total_visual_stym!$C$146:$C$209,(RANK(total_visual_stym!E200,total_visual_stym!$E$146:$E$209))),0)</f>
        <v>0</v>
      </c>
      <c r="AF56" s="22" t="str">
        <f>IF(ISTEXT(AR56),AR56,IF(ISTEXT(AS56),AS56,""))</f>
        <v/>
      </c>
      <c r="AH56" t="str">
        <f t="shared" si="3"/>
        <v>XXXXX</v>
      </c>
      <c r="AS56" t="str">
        <f t="shared" si="26"/>
        <v/>
      </c>
      <c r="AT56">
        <f t="shared" ca="1" si="6"/>
        <v>0.6175276755671848</v>
      </c>
      <c r="AU56" t="str">
        <f>IF(OR(G56=10,G56=11,G56=14,G56=15),VLOOKUP(AT56,audio_list_stym!$A$3:$B$18,2,FALSE),"sound\\Noviy_plod.wav")</f>
        <v>sound\\Noviy_plod.wav</v>
      </c>
      <c r="AV56" t="str">
        <f t="shared" ca="1" si="7"/>
        <v>sound\\Redkiy_plod.wav</v>
      </c>
      <c r="AW56" t="str">
        <f>IF(OR(D56=10,D56=11,D56=14,D56=15),VLOOKUP(A56,audio_list_stym!$A$3:$BQ$189,69,FALSE),"XXXXX")</f>
        <v>XXXXX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8"/>
        <v>_С_косточкой_ли_ФИНИК?</v>
      </c>
      <c r="BD56" cm="1">
        <f t="array" aca="1" ref="BD56" ca="1">INDEX($L$50:$L$57,(RANK(AT8,$AT$2:$AT$9)))</f>
        <v>2013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VLOOKUP(B57,audio_list_stym!$A$3:$BP$18,55,FALSE)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VLOOKUP(B57,audio_list_stym!$A$3:$AJ$18,23,FALSE)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v>2023</v>
      </c>
      <c r="AD57" t="str">
        <f t="shared" si="9"/>
        <v/>
      </c>
      <c r="AE57" s="22">
        <f t="array" ref="AE57">IF(G57="экспл",INDEX(total_visual_stym!$C$146:$C$209,(RANK(total_visual_stym!E201,total_visual_stym!$E$146:$E$209))),0)</f>
        <v>0</v>
      </c>
      <c r="AF57" s="22" t="str">
        <f>IF(ISTEXT(AR57),AR57,IF(ISTEXT(AS57),AS57,""))</f>
        <v/>
      </c>
      <c r="AH57" t="str">
        <f t="shared" si="3"/>
        <v>XXXXX</v>
      </c>
      <c r="AI57" s="11"/>
      <c r="AS57" t="str">
        <f t="shared" si="26"/>
        <v/>
      </c>
      <c r="AT57">
        <f t="shared" ca="1" si="6"/>
        <v>0.61419938464413393</v>
      </c>
      <c r="AU57" t="str">
        <f>IF(OR(G57=10,G57=11,G57=14,G57=15),VLOOKUP(AT57,audio_list_stym!$A$3:$B$18,2,FALSE),"sound\\Noviy_plod.wav")</f>
        <v>sound\\Noviy_plod.wav</v>
      </c>
      <c r="AV57" t="str">
        <f t="shared" ca="1" si="7"/>
        <v>sound\\Redkiy_plod.wav</v>
      </c>
      <c r="AW57" t="str">
        <f>IF(OR(D57=10,D57=11,D57=14,D57=15),VLOOKUP(A57,audio_list_stym!$A$3:$BQ$189,69,FALSE),"XXXXX")</f>
        <v>XXXXX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8"/>
        <v>_Треугольный_ли_ФИНИК?</v>
      </c>
      <c r="BD57" cm="1">
        <f t="array" aca="1" ref="BD57" ca="1">INDEX($L$50:$L$57,(RANK(AT9,$AT$2:$AT$9)))</f>
        <v>2010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VLOOKUP(B58,audio_list_stym!$A$3:$BP$18,55,FALSE)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VLOOKUP(B58,audio_list_stym!$A$3:$AJ$18,23,FALSE)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v>2185</v>
      </c>
      <c r="AD58" t="str">
        <f t="shared" ca="1" si="9"/>
        <v>pics\\dis31.jpg</v>
      </c>
      <c r="AE58" s="22" t="str">
        <f t="array" aca="1" ref="AE58" ca="1">IF(G58="экспл",INDEX(total_visual_stym!$C$146:$C$209,(RANK(total_visual_stym!E202,total_visual_stym!$E$146:$E$209))),0)</f>
        <v>pics\\dis31.jpg</v>
      </c>
      <c r="AF58" s="22" t="str">
        <f t="shared" ref="AF58:AF65" si="27">IF(ISTEXT(AR58),AR58,IF(ISTEXT(AS58),AS58,""))</f>
        <v/>
      </c>
      <c r="AG58" t="str">
        <f t="shared" ref="AG58:AG66" si="28">IF(OR(E58=11,E58=13),M58,"")</f>
        <v>pics\\Goroh_1.jpg</v>
      </c>
      <c r="AH58">
        <f t="shared" si="3"/>
        <v>0</v>
      </c>
      <c r="AI58" s="11"/>
      <c r="AS58" t="str">
        <f t="shared" si="26"/>
        <v/>
      </c>
      <c r="AT58">
        <f t="shared" ca="1" si="6"/>
        <v>0.47547396090798533</v>
      </c>
      <c r="AU58" t="str">
        <f>IF(OR(G58=10,G58=11,G58=14,G58=15),VLOOKUP(AT58,audio_list_stym!$A$3:$B$18,2,FALSE),"sound\\Noviy_plod.wav")</f>
        <v>sound\\Noviy_plod.wav</v>
      </c>
      <c r="AV58" t="str">
        <f t="shared" ca="1" si="7"/>
        <v>sound\\Redkiy_plod.wav</v>
      </c>
      <c r="AW58" t="str">
        <f>IF(OR(D58=10,D58=11,D58=14,D58=15),VLOOKUP(A58,audio_list_stym!$A$3:$BQ$189,69,FALSE),"XXXXX")</f>
        <v>XXXXX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8"/>
        <v>На_экране_ГОРОХ._Рыхлый_ли_он?</v>
      </c>
      <c r="BC58">
        <f>A58</f>
        <v>1208</v>
      </c>
      <c r="BD58" cm="1">
        <f t="array" aca="1" ref="BD58" ca="1">INDEX($L$58:$L$65,(RANK(AT2,$AT$2:$AT$9)))</f>
        <v>2022</v>
      </c>
      <c r="BE58" cm="1">
        <f t="array" aca="1" ref="BE58" ca="1">INDEX(BD2:BD17,(RANK(AT8,$AT$2:$AT$17)))</f>
        <v>2033</v>
      </c>
      <c r="BF58" cm="1">
        <f t="array" aca="1" ref="BF58" ca="1">INDEX(BD18:BD33,(RANK(AT8,$AT$2:$AT$17)))</f>
        <v>2049</v>
      </c>
      <c r="BG58" cm="1">
        <f t="array" aca="1" ref="BG58" ca="1">INDEX(BD42:BD57,(RANK(AT8,$AT$2:$AT$9)))</f>
        <v>2003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VLOOKUP(B59,audio_list_stym!$A$3:$BP$18,55,FALSE)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VLOOKUP(B59,audio_list_stym!$A$3:$AJ$18,23,FALSE)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v>2210</v>
      </c>
      <c r="AD59" t="str">
        <f t="shared" ca="1" si="9"/>
        <v>pics\\dis39.jpg</v>
      </c>
      <c r="AE59" s="22" t="str">
        <f t="array" aca="1" ref="AE59" ca="1">IF(G59="экспл",INDEX(total_visual_stym!$C$146:$C$209,(RANK(total_visual_stym!E203,total_visual_stym!$E$146:$E$209))),0)</f>
        <v>pics\\dis39.jpg</v>
      </c>
      <c r="AF59" s="22" t="str">
        <f t="shared" si="27"/>
        <v/>
      </c>
      <c r="AG59" t="str">
        <f t="shared" si="28"/>
        <v>pics\\Goroh_2.jpg</v>
      </c>
      <c r="AH59">
        <f t="shared" si="3"/>
        <v>0</v>
      </c>
      <c r="AS59" t="str">
        <f t="shared" si="26"/>
        <v/>
      </c>
      <c r="AT59">
        <f t="shared" ca="1" si="6"/>
        <v>1.6652438260497893E-2</v>
      </c>
      <c r="AU59" t="str">
        <f>IF(OR(G59=10,G59=11,G59=14,G59=15),VLOOKUP(AT59,audio_list_stym!$A$3:$B$18,2,FALSE),"sound\\Noviy_plod.wav")</f>
        <v>sound\\Noviy_plod.wav</v>
      </c>
      <c r="AV59" t="str">
        <f t="shared" ca="1" si="7"/>
        <v>sound\\Redkiy_plod.wav</v>
      </c>
      <c r="AW59" t="str">
        <f>IF(OR(D59=10,D59=11,D59=14,D59=15),VLOOKUP(A59,audio_list_stym!$A$3:$BQ$189,69,FALSE),"XXXXX")</f>
        <v>XXXXX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8"/>
        <v>Посмотрите,_вот_ГОРОХ._Он_в_стручке?</v>
      </c>
      <c r="BD59" cm="1">
        <f t="array" aca="1" ref="BD59" ca="1">INDEX($L$58:$L$65,(RANK(AT3,$AT$2:$AT$9)))</f>
        <v>2024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VLOOKUP(B60,audio_list_stym!$A$3:$BP$18,55,FALSE)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VLOOKUP(B60,audio_list_stym!$A$3:$AJ$18,23,FALSE)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v>2204</v>
      </c>
      <c r="AD60" t="str">
        <f t="shared" ca="1" si="9"/>
        <v>pics\\dis23.jpg</v>
      </c>
      <c r="AE60" s="22" t="str">
        <f t="array" aca="1" ref="AE60" ca="1">IF(G60="экспл",INDEX(total_visual_stym!$C$146:$C$209,(RANK(total_visual_stym!E204,total_visual_stym!$E$146:$E$209))),0)</f>
        <v>pics\\dis23.jpg</v>
      </c>
      <c r="AF60" s="22" t="str">
        <f t="shared" si="27"/>
        <v/>
      </c>
      <c r="AG60" t="str">
        <f t="shared" si="28"/>
        <v>pics\\Goroh_3.jpg</v>
      </c>
      <c r="AH60">
        <f t="shared" si="3"/>
        <v>0</v>
      </c>
      <c r="AS60" t="str">
        <f t="shared" si="26"/>
        <v/>
      </c>
      <c r="AT60">
        <f t="shared" ca="1" si="6"/>
        <v>0.72564580972973025</v>
      </c>
      <c r="AU60" t="str">
        <f>IF(OR(G60=10,G60=11,G60=14,G60=15),VLOOKUP(AT60,audio_list_stym!$A$3:$B$18,2,FALSE),"sound\\Noviy_plod.wav")</f>
        <v>sound\\Noviy_plod.wav</v>
      </c>
      <c r="AV60" t="str">
        <f t="shared" ca="1" si="7"/>
        <v>sound\\Noviy_plod.wav</v>
      </c>
      <c r="AW60" t="str">
        <f>IF(OR(D60=10,D60=11,D60=14,D60=15),VLOOKUP(A60,audio_list_stym!$A$3:$BQ$189,69,FALSE),"XXXXX")</f>
        <v>XXXXX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8"/>
        <v>Вот_ГОРОХ._Ядовитый_ли_он?</v>
      </c>
      <c r="BD60" cm="1">
        <f t="array" aca="1" ref="BD60" ca="1">INDEX($L$58:$L$65,(RANK(AT4,$AT$2:$AT$9)))</f>
        <v>2023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VLOOKUP(B61,audio_list_stym!$A$3:$BP$18,55,FALSE)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VLOOKUP(B61,audio_list_stym!$A$3:$AJ$18,23,FALSE)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v>2196</v>
      </c>
      <c r="AD61" t="str">
        <f t="shared" ca="1" si="9"/>
        <v>pics\\dis29.jpg</v>
      </c>
      <c r="AE61" s="22" t="str">
        <f t="array" aca="1" ref="AE61" ca="1">IF(G61="экспл",INDEX(total_visual_stym!$C$146:$C$209,(RANK(total_visual_stym!E205,total_visual_stym!$E$146:$E$209))),0)</f>
        <v>pics\\dis29.jpg</v>
      </c>
      <c r="AF61" s="22" t="str">
        <f t="shared" si="27"/>
        <v/>
      </c>
      <c r="AG61" t="str">
        <f t="shared" si="28"/>
        <v>pics\\Goroh_4.jpg</v>
      </c>
      <c r="AH61">
        <f t="shared" si="3"/>
        <v>0</v>
      </c>
      <c r="AS61" t="str">
        <f t="shared" si="26"/>
        <v/>
      </c>
      <c r="AT61">
        <f t="shared" ca="1" si="6"/>
        <v>0.20204021374021519</v>
      </c>
      <c r="AU61" t="str">
        <f>IF(OR(G61=10,G61=11,G61=14,G61=15),VLOOKUP(AT61,audio_list_stym!$A$3:$B$18,2,FALSE),"sound\\Noviy_plod.wav")</f>
        <v>sound\\Noviy_plod.wav</v>
      </c>
      <c r="AV61" t="str">
        <f t="shared" ca="1" si="7"/>
        <v>sound\\Redkiy_plod.wav</v>
      </c>
      <c r="AW61" t="str">
        <f>IF(OR(D61=10,D61=11,D61=14,D61=15),VLOOKUP(A61,audio_list_stym!$A$3:$BQ$189,69,FALSE),"XXXXX")</f>
        <v>XXXXX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8"/>
        <v>Это_ГОРОХ._Он_полосатый?</v>
      </c>
      <c r="BD61" cm="1">
        <f t="array" aca="1" ref="BD61" ca="1">INDEX($L$58:$L$65,(RANK(AT5,$AT$2:$AT$9)))</f>
        <v>2017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VLOOKUP(B62,audio_list_stym!$A$3:$BP$18,55,FALSE)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VLOOKUP(B62,audio_list_stym!$A$3:$AJ$18,23,FALSE)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v>2200</v>
      </c>
      <c r="AD62" t="str">
        <f t="shared" ca="1" si="9"/>
        <v>pics\\dis12.jpg</v>
      </c>
      <c r="AE62" s="22" t="str">
        <f t="array" aca="1" ref="AE62" ca="1">IF(G62="экспл",INDEX(total_visual_stym!$C$146:$C$209,(RANK(total_visual_stym!E206,total_visual_stym!$E$146:$E$209))),0)</f>
        <v>pics\\dis12.jpg</v>
      </c>
      <c r="AF62" s="22" t="str">
        <f t="shared" si="27"/>
        <v/>
      </c>
      <c r="AG62" t="str">
        <f t="shared" si="28"/>
        <v>pics\\Goroh_5.jpg</v>
      </c>
      <c r="AH62">
        <f t="shared" si="3"/>
        <v>0</v>
      </c>
      <c r="AS62" t="str">
        <f t="shared" si="26"/>
        <v/>
      </c>
      <c r="AT62">
        <f t="shared" ca="1" si="6"/>
        <v>0.16286539357775842</v>
      </c>
      <c r="AU62" t="str">
        <f>IF(OR(G62=10,G62=11,G62=14,G62=15),VLOOKUP(AT62,audio_list_stym!$A$3:$B$18,2,FALSE),"sound\\Noviy_plod.wav")</f>
        <v>sound\\Noviy_plod.wav</v>
      </c>
      <c r="AV62" t="str">
        <f t="shared" ca="1" si="7"/>
        <v>sound\\Redkiy_plod.wav</v>
      </c>
      <c r="AW62" t="str">
        <f>IF(OR(D62=10,D62=11,D62=14,D62=15),VLOOKUP(A62,audio_list_stym!$A$3:$BQ$189,69,FALSE),"XXXXX")</f>
        <v>XXXXX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8"/>
        <v>На_картинке_ГОРОХ._Он_плоский?</v>
      </c>
      <c r="BD62" cm="1">
        <f t="array" aca="1" ref="BD62" ca="1">INDEX($L$58:$L$65,(RANK(AT6,$AT$2:$AT$9)))</f>
        <v>2019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VLOOKUP(B63,audio_list_stym!$A$3:$BP$18,55,FALSE)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VLOOKUP(B63,audio_list_stym!$A$3:$AJ$18,23,FALSE)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v>2191</v>
      </c>
      <c r="AD63" t="str">
        <f t="shared" ca="1" si="9"/>
        <v>pics\\dis6.jpg</v>
      </c>
      <c r="AE63" s="22" t="str">
        <f t="array" aca="1" ref="AE63" ca="1">IF(G63="экспл",INDEX(total_visual_stym!$C$146:$C$209,(RANK(total_visual_stym!E207,total_visual_stym!$E$146:$E$209))),0)</f>
        <v>pics\\dis6.jpg</v>
      </c>
      <c r="AF63" s="22" t="str">
        <f t="shared" si="27"/>
        <v/>
      </c>
      <c r="AG63" t="str">
        <f t="shared" si="28"/>
        <v>pics\\Goroh_6.jpg</v>
      </c>
      <c r="AH63">
        <f t="shared" si="3"/>
        <v>0</v>
      </c>
      <c r="AS63" t="str">
        <f t="shared" si="26"/>
        <v/>
      </c>
      <c r="AT63">
        <f t="shared" ca="1" si="6"/>
        <v>0.72581616329345988</v>
      </c>
      <c r="AU63" t="str">
        <f>IF(OR(G63=10,G63=11,G63=14,G63=15),VLOOKUP(AT63,audio_list_stym!$A$3:$B$18,2,FALSE),"sound\\Noviy_plod.wav")</f>
        <v>sound\\Noviy_plod.wav</v>
      </c>
      <c r="AV63" t="str">
        <f t="shared" ca="1" si="7"/>
        <v>sound\\Noviy_plod.wav</v>
      </c>
      <c r="AW63" t="str">
        <f>IF(OR(D63=10,D63=11,D63=14,D63=15),VLOOKUP(A63,audio_list_stym!$A$3:$BQ$189,69,FALSE),"XXXXX")</f>
        <v>XXXXX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8"/>
        <v>На_мониторе_ГОРОХ._Он_толченый?</v>
      </c>
      <c r="BD63" cm="1">
        <f t="array" aca="1" ref="BD63" ca="1">INDEX($L$58:$L$65,(RANK(AT7,$AT$2:$AT$9)))</f>
        <v>2020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VLOOKUP(B64,audio_list_stym!$A$3:$BP$18,55,FALSE)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VLOOKUP(B64,audio_list_stym!$A$3:$AJ$18,23,FALSE)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v>2227</v>
      </c>
      <c r="AD64" t="str">
        <f t="shared" ca="1" si="9"/>
        <v>pics\\dis45.jpg</v>
      </c>
      <c r="AE64" s="22" t="str">
        <f t="array" aca="1" ref="AE64" ca="1">IF(G64="экспл",INDEX(total_visual_stym!$C$146:$C$209,(RANK(total_visual_stym!E208,total_visual_stym!$E$146:$E$209))),0)</f>
        <v>pics\\dis45.jpg</v>
      </c>
      <c r="AF64" s="22" t="str">
        <f t="shared" si="27"/>
        <v/>
      </c>
      <c r="AG64" t="str">
        <f t="shared" si="28"/>
        <v>pics\\Goroh_7.jpg</v>
      </c>
      <c r="AH64">
        <f t="shared" si="3"/>
        <v>0</v>
      </c>
      <c r="AI64" s="11"/>
      <c r="AS64" t="str">
        <f t="shared" si="26"/>
        <v/>
      </c>
      <c r="AT64">
        <f t="shared" ca="1" si="6"/>
        <v>0.3162640244842212</v>
      </c>
      <c r="AU64" t="str">
        <f>IF(OR(G64=10,G64=11,G64=14,G64=15),VLOOKUP(AT64,audio_list_stym!$A$3:$B$18,2,FALSE),"sound\\Noviy_plod.wav")</f>
        <v>sound\\Noviy_plod.wav</v>
      </c>
      <c r="AV64" t="str">
        <f t="shared" ca="1" si="7"/>
        <v>sound\\Redkiy_plod.wav</v>
      </c>
      <c r="AW64" t="str">
        <f>IF(OR(D64=10,D64=11,D64=14,D64=15),VLOOKUP(A64,audio_list_stym!$A$3:$BQ$189,69,FALSE),"XXXXX")</f>
        <v>XXXXX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8"/>
        <v>Перед_Вами_ГОРОХ._Зеленый_ли_он?</v>
      </c>
      <c r="BD64" cm="1">
        <f t="array" aca="1" ref="BD64" ca="1">INDEX($L$58:$L$65,(RANK(AT8,$AT$2:$AT$9)))</f>
        <v>2021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VLOOKUP(B65,audio_list_stym!$A$3:$BP$18,55,FALSE)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VLOOKUP(B65,audio_list_stym!$A$3:$AJ$18,23,FALSE)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v>2211</v>
      </c>
      <c r="AD65" t="str">
        <f t="shared" ca="1" si="9"/>
        <v>pics\\dis15.jpg</v>
      </c>
      <c r="AE65" s="22" t="str">
        <f t="array" aca="1" ref="AE65" ca="1">IF(G65="экспл",INDEX(total_visual_stym!$C$146:$C$209,(RANK(total_visual_stym!E209,total_visual_stym!$E$146:$E$209))),0)</f>
        <v>pics\\dis15.jpg</v>
      </c>
      <c r="AF65" s="22" t="str">
        <f t="shared" si="27"/>
        <v/>
      </c>
      <c r="AG65" t="str">
        <f t="shared" si="28"/>
        <v>pics\\Goroh_8.jpg</v>
      </c>
      <c r="AH65">
        <f t="shared" si="3"/>
        <v>0</v>
      </c>
      <c r="AS65" t="str">
        <f t="shared" si="26"/>
        <v/>
      </c>
      <c r="AT65">
        <f t="shared" ca="1" si="6"/>
        <v>0.15288537372945921</v>
      </c>
      <c r="AU65" t="s">
        <v>697</v>
      </c>
      <c r="AV65" t="str">
        <f t="shared" ca="1" si="7"/>
        <v>sound\\Redkiy_plod.wav</v>
      </c>
      <c r="AW65" t="str">
        <f>IF(OR(D65=10,D65=11,D65=14,D65=15),VLOOKUP(A65,audio_list_stym!$A$3:$BQ$189,69,FALSE),"XXXXX")</f>
        <v>XXXXX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8"/>
        <v>Вы_видите_ГОРОХ._Легкий_ли_он?</v>
      </c>
      <c r="BD65" cm="1">
        <f t="array" aca="1" ref="BD65" ca="1">INDEX($L$58:$L$65,(RANK(AT9,$AT$2:$AT$9)))</f>
        <v>2018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VLOOKUP(B66,audio_list_stym!$A$3:$BP$18,55,FALSE)</f>
        <v>16</v>
      </c>
      <c r="F66" t="str">
        <f>VLOOKUP(E66,metki!$A$2:$B$9,2,FALSE)</f>
        <v>импл_новые_без_названия</v>
      </c>
      <c r="G66" t="str">
        <f t="shared" ref="G66:G129" si="29">LEFT(F66,5)</f>
        <v>импл_</v>
      </c>
      <c r="H66" t="str">
        <f>VLOOKUP(B66,audio_list_stym!$A$3:$AJ$18,23,FALSE)</f>
        <v>Ake</v>
      </c>
      <c r="I66" t="s">
        <v>688</v>
      </c>
      <c r="J66" t="str">
        <f t="shared" ref="J66:J129" si="30">H66&amp;I66</f>
        <v>Ake_1</v>
      </c>
      <c r="L66">
        <f>VLOOKUP(J66,total_visual_stym!$A$2:$D$129,2,FALSE)</f>
        <v>2073</v>
      </c>
      <c r="M66" t="str">
        <f>VLOOKUP(J66,total_visual_stym!$A$2:$D$129,3,FALSE)</f>
        <v>pics\\Ake_1.jpg</v>
      </c>
      <c r="N66">
        <f>VLOOKUP(J66,total_visual_stym!$A$1:$D$129,4,FALSE)</f>
        <v>209</v>
      </c>
      <c r="P66">
        <f>IF(G66="экспл",0,IF(G66="импл_",VLOOKUP(J66,quest_импл!$A$1:$J$129,7,FALSE),0))</f>
        <v>233</v>
      </c>
      <c r="Q66" t="str">
        <f>IF(G66="экспл",0,IF(G66="импл_",VLOOKUP(J66,quest_импл!$A$1:$J$129,8,FALSE),0))</f>
        <v>sound\\Imeet_li_myakot.wav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v>2053</v>
      </c>
      <c r="AD66" t="str">
        <f t="shared" ca="1" si="9"/>
        <v>pics\\Banan_5.jpg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31">AS66</f>
        <v>pics\\Banan_5.jpg</v>
      </c>
      <c r="AG66" t="str">
        <f t="shared" si="28"/>
        <v/>
      </c>
      <c r="AI66" t="s">
        <v>67</v>
      </c>
      <c r="AO66">
        <f ca="1">RAND()</f>
        <v>0.94016190584560988</v>
      </c>
      <c r="AP66" t="str">
        <f ca="1">INDEX($AI$66:$AI$129,(RANK(AO66,$AO$66:$AO$129)))</f>
        <v>pics\\Banan_5.jpg</v>
      </c>
      <c r="AS66" t="str">
        <f t="shared" ref="AS66:AS129" ca="1" si="32">IF(G66="импл_",AP66,"")</f>
        <v>pics\\Banan_5.jpg</v>
      </c>
      <c r="AT66">
        <f t="shared" ref="AT66:AT129" ca="1" si="33">RAND()</f>
        <v>0.44711979039517369</v>
      </c>
      <c r="AU66" t="s">
        <v>697</v>
      </c>
      <c r="AV66" t="str">
        <f t="shared" ref="AV66:AV129" ca="1" si="34">INDEX($AU$2:$AU$129,(RANK(AT66,$AT$2:$AT$129)))</f>
        <v>sound\\Redkiy_plod.wav</v>
      </c>
      <c r="AW66" t="str">
        <f>IF(OR(D66=10,D66=11,D66=14,D66=15),VLOOKUP(A66,audio_list_stym!$A$3:$BQ$189,69,FALSE),"XXXXX")</f>
        <v>XXXXX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_Имеет_ли_мякоть_</v>
      </c>
      <c r="BB66" t="str">
        <f t="shared" ref="BB66:BB129" si="35">IF(G66="экспл",AY66&amp;AX66&amp;"."&amp;AZ66,IF(G66="импл_",BA66&amp;AX66&amp;"?"))</f>
        <v>_Имеет_ли_мякоть_XXXXX?</v>
      </c>
      <c r="BC66">
        <f>A66</f>
        <v>1209</v>
      </c>
      <c r="BD66" cm="1">
        <f t="array" aca="1" ref="BD66" ca="1">INDEX(L66:L73,(RANK(AT2,$AT$2:$AT$9)))</f>
        <v>2078</v>
      </c>
      <c r="BE66" cm="1">
        <f t="array" aca="1" ref="BE66" ca="1">INDEX(BD74:BD89,(RANK(AT2,$AT$2:$AT$7)))</f>
        <v>2081</v>
      </c>
      <c r="BF66" cm="1">
        <f t="array" aca="1" ref="BF66" ca="1">INDEX(BD90:BD113,(RANK(AT2,$AT$2:$AT$17)))</f>
        <v>2131</v>
      </c>
      <c r="BG66" cm="1">
        <f t="array" aca="1" ref="BG66" ca="1">INDEX(BD114:BD129,(RANK(AT2,$AT$2:$AT$17)))</f>
        <v>2067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VLOOKUP(B67,audio_list_stym!$A$3:$BP$18,55,FALSE)</f>
        <v>16</v>
      </c>
      <c r="F67" t="str">
        <f>VLOOKUP(E67,metki!$A$2:$B$9,2,FALSE)</f>
        <v>импл_новые_без_названия</v>
      </c>
      <c r="G67" t="str">
        <f t="shared" si="29"/>
        <v>импл_</v>
      </c>
      <c r="H67" t="str">
        <f>VLOOKUP(B67,audio_list_stym!$A$3:$AJ$18,23,FALSE)</f>
        <v>Ake</v>
      </c>
      <c r="I67" t="s">
        <v>689</v>
      </c>
      <c r="J67" t="str">
        <f t="shared" si="30"/>
        <v>Ake_2</v>
      </c>
      <c r="L67">
        <f>VLOOKUP(J67,total_visual_stym!$A$2:$D$129,2,FALSE)</f>
        <v>2074</v>
      </c>
      <c r="M67" t="str">
        <f>VLOOKUP(J67,total_visual_stym!$A$2:$D$129,3,FALSE)</f>
        <v>pics\\Ake_2.jpg</v>
      </c>
      <c r="N67">
        <f>VLOOKUP(J67,total_visual_stym!$A$1:$D$129,4,FALSE)</f>
        <v>209</v>
      </c>
      <c r="P67">
        <f>IF(G67="экспл",0,IF(G67="импл_",VLOOKUP(J67,quest_импл!$A$1:$J$129,7,FALSE),0))</f>
        <v>234</v>
      </c>
      <c r="Q67" t="str">
        <f>IF(G67="экспл",0,IF(G67="импл_",VLOOKUP(J67,quest_импл!$A$1:$J$129,8,FALSE),0))</f>
        <v>sound\\Prodolgovatiy_li.wav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v>2024</v>
      </c>
      <c r="AD67" t="str">
        <f t="shared" ref="AD67:AD129" ca="1" si="36">IF(ISTEXT(AE67),AE67,IF(ISTEXT(AF67),AF67,""))</f>
        <v>pics\\Peper_3.jpg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31"/>
        <v>pics\\Peper_3.jpg</v>
      </c>
      <c r="AI67" t="s">
        <v>68</v>
      </c>
      <c r="AO67">
        <f t="shared" ref="AO67:AO129" ca="1" si="37">RAND()</f>
        <v>0.43829255232854714</v>
      </c>
      <c r="AP67" t="str">
        <f t="shared" ref="AP67:AP129" ca="1" si="38">INDEX($AI$66:$AI$129,(RANK(AO67,$AO$66:$AO$129)))</f>
        <v>pics\\Peper_3.jpg</v>
      </c>
      <c r="AS67" t="str">
        <f t="shared" ca="1" si="32"/>
        <v>pics\\Peper_3.jpg</v>
      </c>
      <c r="AT67">
        <f t="shared" ca="1" si="33"/>
        <v>0.75695115804405522</v>
      </c>
      <c r="AU67" t="s">
        <v>697</v>
      </c>
      <c r="AV67" t="str">
        <f t="shared" ca="1" si="34"/>
        <v>sound\\Noviy_plod.wav</v>
      </c>
      <c r="AW67" t="str">
        <f>IF(OR(D67=10,D67=11,D67=14,D67=15),VLOOKUP(A67,audio_list_stym!$A$3:$BQ$189,69,FALSE),"XXXXX")</f>
        <v>XXXXX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_Продолговатый_ли_</v>
      </c>
      <c r="BB67" t="str">
        <f t="shared" si="35"/>
        <v>_Продолговатый_ли_XXXXX?</v>
      </c>
      <c r="BD67" cm="1">
        <f t="array" aca="1" ref="BD67" ca="1">INDEX(L67:L74,(RANK(AT3,$AT$2:$AT$9)))</f>
        <v>2081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VLOOKUP(B68,audio_list_stym!$A$3:$BP$18,55,FALSE)</f>
        <v>16</v>
      </c>
      <c r="F68" t="str">
        <f>VLOOKUP(E68,metki!$A$2:$B$9,2,FALSE)</f>
        <v>импл_новые_без_названия</v>
      </c>
      <c r="G68" t="str">
        <f t="shared" si="29"/>
        <v>импл_</v>
      </c>
      <c r="H68" t="str">
        <f>VLOOKUP(B68,audio_list_stym!$A$3:$AJ$18,23,FALSE)</f>
        <v>Ake</v>
      </c>
      <c r="I68" t="s">
        <v>690</v>
      </c>
      <c r="J68" t="str">
        <f t="shared" si="30"/>
        <v>Ake_3</v>
      </c>
      <c r="L68">
        <f>VLOOKUP(J68,total_visual_stym!$A$2:$D$129,2,FALSE)</f>
        <v>2075</v>
      </c>
      <c r="M68" t="str">
        <f>VLOOKUP(J68,total_visual_stym!$A$2:$D$129,3,FALSE)</f>
        <v>pics\\Ake_3.jpg</v>
      </c>
      <c r="N68">
        <f>VLOOKUP(J68,total_visual_stym!$A$1:$D$129,4,FALSE)</f>
        <v>209</v>
      </c>
      <c r="P68">
        <f>IF(G68="экспл",0,IF(G68="импл_",VLOOKUP(J68,quest_импл!$A$1:$J$129,7,FALSE),0))</f>
        <v>235</v>
      </c>
      <c r="Q68" t="str">
        <f>IF(G68="экспл",0,IF(G68="импл_",VLOOKUP(J68,quest_импл!$A$1:$J$129,8,FALSE),0))</f>
        <v>sound\\Pyatnistyi_li.wav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v>2003</v>
      </c>
      <c r="AD68" t="str">
        <f t="shared" ca="1" si="36"/>
        <v>pics\\Redis_1.jpg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1"/>
        <v>pics\\Redis_1.jpg</v>
      </c>
      <c r="AI68" t="s">
        <v>69</v>
      </c>
      <c r="AO68">
        <f t="shared" ca="1" si="37"/>
        <v>0.27741803572029067</v>
      </c>
      <c r="AP68" t="str">
        <f t="shared" ca="1" si="38"/>
        <v>pics\\Redis_1.jpg</v>
      </c>
      <c r="AS68" t="str">
        <f t="shared" ca="1" si="32"/>
        <v>pics\\Redis_1.jpg</v>
      </c>
      <c r="AT68">
        <f t="shared" ca="1" si="33"/>
        <v>0.94131167815923689</v>
      </c>
      <c r="AU68" t="s">
        <v>697</v>
      </c>
      <c r="AV68" t="str">
        <f t="shared" ca="1" si="34"/>
        <v>sound\\Noviy_plod.wav</v>
      </c>
      <c r="AW68" t="str">
        <f>IF(OR(D68=10,D68=11,D68=14,D68=15),VLOOKUP(A68,audio_list_stym!$A$3:$BQ$189,69,FALSE),"XXXXX")</f>
        <v>XXXXX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_Пятнистый_ли_</v>
      </c>
      <c r="BB68" t="str">
        <f t="shared" si="35"/>
        <v>_Пятнистый_ли_XXXXX?</v>
      </c>
      <c r="BD68" cm="1">
        <f t="array" aca="1" ref="BD68" ca="1">INDEX(L68:L75,(RANK(AT4,$AT$2:$AT$9)))</f>
        <v>2081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VLOOKUP(B69,audio_list_stym!$A$3:$BP$18,55,FALSE)</f>
        <v>16</v>
      </c>
      <c r="F69" t="str">
        <f>VLOOKUP(E69,metki!$A$2:$B$9,2,FALSE)</f>
        <v>импл_новые_без_названия</v>
      </c>
      <c r="G69" t="str">
        <f t="shared" si="29"/>
        <v>импл_</v>
      </c>
      <c r="H69" t="str">
        <f>VLOOKUP(B69,audio_list_stym!$A$3:$AJ$18,23,FALSE)</f>
        <v>Ake</v>
      </c>
      <c r="I69" t="s">
        <v>691</v>
      </c>
      <c r="J69" t="str">
        <f t="shared" si="30"/>
        <v>Ake_4</v>
      </c>
      <c r="L69">
        <f>VLOOKUP(J69,total_visual_stym!$A$2:$D$129,2,FALSE)</f>
        <v>2076</v>
      </c>
      <c r="M69" t="str">
        <f>VLOOKUP(J69,total_visual_stym!$A$2:$D$129,3,FALSE)</f>
        <v>pics\\Ake_4.jpg</v>
      </c>
      <c r="N69">
        <f>VLOOKUP(J69,total_visual_stym!$A$1:$D$129,4,FALSE)</f>
        <v>209</v>
      </c>
      <c r="P69">
        <f>IF(G69="экспл",0,IF(G69="импл_",VLOOKUP(J69,quest_импл!$A$1:$J$129,7,FALSE),0))</f>
        <v>236</v>
      </c>
      <c r="Q69" t="str">
        <f>IF(G69="экспл",0,IF(G69="импл_",VLOOKUP(J69,quest_импл!$A$1:$J$129,8,FALSE),0))</f>
        <v>sound\\S_kochuroy_li.wav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v>2009</v>
      </c>
      <c r="AD69" t="str">
        <f t="shared" ca="1" si="36"/>
        <v>pics\\Goroh_5.jpg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1"/>
        <v>pics\\Goroh_5.jpg</v>
      </c>
      <c r="AI69" t="s">
        <v>70</v>
      </c>
      <c r="AO69">
        <f t="shared" ca="1" si="37"/>
        <v>0.71529056033448046</v>
      </c>
      <c r="AP69" t="str">
        <f t="shared" ca="1" si="38"/>
        <v>pics\\Goroh_5.jpg</v>
      </c>
      <c r="AS69" t="str">
        <f t="shared" ca="1" si="32"/>
        <v>pics\\Goroh_5.jpg</v>
      </c>
      <c r="AT69">
        <f t="shared" ca="1" si="33"/>
        <v>0.41215622242673411</v>
      </c>
      <c r="AU69" t="s">
        <v>697</v>
      </c>
      <c r="AV69" t="str">
        <f t="shared" ca="1" si="34"/>
        <v>sound\\Redkiy_plod.wav</v>
      </c>
      <c r="AW69" t="str">
        <f>IF(OR(D69=10,D69=11,D69=14,D69=15),VLOOKUP(A69,audio_list_stym!$A$3:$BQ$189,69,FALSE),"XXXXX")</f>
        <v>XXXXX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_С_косточкой_ли_</v>
      </c>
      <c r="BB69" t="str">
        <f t="shared" si="35"/>
        <v>_С_косточкой_ли_XXXXX?</v>
      </c>
      <c r="BD69" cm="1">
        <f t="array" aca="1" ref="BD69" ca="1">INDEX(L69:L76,(RANK(AT5,$AT$2:$AT$9)))</f>
        <v>2076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VLOOKUP(B70,audio_list_stym!$A$3:$BP$18,55,FALSE)</f>
        <v>16</v>
      </c>
      <c r="F70" t="str">
        <f>VLOOKUP(E70,metki!$A$2:$B$9,2,FALSE)</f>
        <v>импл_новые_без_названия</v>
      </c>
      <c r="G70" t="str">
        <f t="shared" si="29"/>
        <v>импл_</v>
      </c>
      <c r="H70" t="str">
        <f>VLOOKUP(B70,audio_list_stym!$A$3:$AJ$18,23,FALSE)</f>
        <v>Ake</v>
      </c>
      <c r="I70" t="s">
        <v>692</v>
      </c>
      <c r="J70" t="str">
        <f t="shared" si="30"/>
        <v>Ake_5</v>
      </c>
      <c r="L70">
        <f>VLOOKUP(J70,total_visual_stym!$A$2:$D$129,2,FALSE)</f>
        <v>2077</v>
      </c>
      <c r="M70" t="str">
        <f>VLOOKUP(J70,total_visual_stym!$A$2:$D$129,3,FALSE)</f>
        <v>pics\\Ake_5.jpg</v>
      </c>
      <c r="N70">
        <f>VLOOKUP(J70,total_visual_stym!$A$1:$D$129,4,FALSE)</f>
        <v>209</v>
      </c>
      <c r="P70">
        <f>IF(G70="экспл",0,IF(G70="импл_",VLOOKUP(J70,quest_импл!$A$1:$J$129,7,FALSE),0))</f>
        <v>237</v>
      </c>
      <c r="Q70" t="str">
        <f>IF(G70="экспл",0,IF(G70="импл_",VLOOKUP(J70,quest_импл!$A$1:$J$129,8,FALSE),0))</f>
        <v>sound\\Fioletoviy_li.wav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v>2059</v>
      </c>
      <c r="AD70" t="str">
        <f t="shared" ca="1" si="36"/>
        <v>pics\\Kokos_2.jpg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1"/>
        <v>pics\\Kokos_2.jpg</v>
      </c>
      <c r="AI70" t="s">
        <v>71</v>
      </c>
      <c r="AO70">
        <f t="shared" ca="1" si="37"/>
        <v>0.6367935934180825</v>
      </c>
      <c r="AP70" t="str">
        <f t="shared" ca="1" si="38"/>
        <v>pics\\Kokos_2.jpg</v>
      </c>
      <c r="AS70" t="str">
        <f t="shared" ca="1" si="32"/>
        <v>pics\\Kokos_2.jpg</v>
      </c>
      <c r="AT70">
        <f t="shared" ca="1" si="33"/>
        <v>0.33571472136901992</v>
      </c>
      <c r="AU70" t="s">
        <v>697</v>
      </c>
      <c r="AV70" t="str">
        <f t="shared" ca="1" si="34"/>
        <v>sound\\Redkiy_plod.wav</v>
      </c>
      <c r="AW70" t="str">
        <f>IF(OR(D70=10,D70=11,D70=14,D70=15),VLOOKUP(A70,audio_list_stym!$A$3:$BQ$189,69,FALSE),"XXXXX")</f>
        <v>XXXXX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_Синий_ли_</v>
      </c>
      <c r="BB70" t="str">
        <f t="shared" si="35"/>
        <v>_Синий_ли_XXXXX?</v>
      </c>
      <c r="BD70" cm="1">
        <f t="array" aca="1" ref="BD70" ca="1">INDEX(L70:L77,(RANK(AT6,$AT$2:$AT$9)))</f>
        <v>2079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VLOOKUP(B71,audio_list_stym!$A$3:$BP$18,55,FALSE)</f>
        <v>16</v>
      </c>
      <c r="F71" t="str">
        <f>VLOOKUP(E71,metki!$A$2:$B$9,2,FALSE)</f>
        <v>импл_новые_без_названия</v>
      </c>
      <c r="G71" t="str">
        <f t="shared" si="29"/>
        <v>импл_</v>
      </c>
      <c r="H71" t="str">
        <f>VLOOKUP(B71,audio_list_stym!$A$3:$AJ$18,23,FALSE)</f>
        <v>Ake</v>
      </c>
      <c r="I71" t="s">
        <v>693</v>
      </c>
      <c r="J71" t="str">
        <f t="shared" si="30"/>
        <v>Ake_6</v>
      </c>
      <c r="L71">
        <f>VLOOKUP(J71,total_visual_stym!$A$2:$D$129,2,FALSE)</f>
        <v>2078</v>
      </c>
      <c r="M71" t="str">
        <f>VLOOKUP(J71,total_visual_stym!$A$2:$D$129,3,FALSE)</f>
        <v>pics\\Ake_6.jpg</v>
      </c>
      <c r="N71">
        <f>VLOOKUP(J71,total_visual_stym!$A$1:$D$129,4,FALSE)</f>
        <v>209</v>
      </c>
      <c r="P71">
        <f>IF(G71="экспл",0,IF(G71="импл_",VLOOKUP(J71,quest_импл!$A$1:$J$129,7,FALSE),0))</f>
        <v>238</v>
      </c>
      <c r="Q71" t="str">
        <f>IF(G71="экспл",0,IF(G71="импл_",VLOOKUP(J71,quest_импл!$A$1:$J$129,8,FALSE),0))</f>
        <v>sound\\S_dolkami_li.wav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v>2062</v>
      </c>
      <c r="AD71" t="str">
        <f t="shared" ca="1" si="36"/>
        <v>pics\\Kokos_7.jpg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1"/>
        <v>pics\\Kokos_7.jpg</v>
      </c>
      <c r="AI71" t="s">
        <v>72</v>
      </c>
      <c r="AO71">
        <f t="shared" ca="1" si="37"/>
        <v>0.58846244279275184</v>
      </c>
      <c r="AP71" t="str">
        <f t="shared" ca="1" si="38"/>
        <v>pics\\Kokos_7.jpg</v>
      </c>
      <c r="AS71" t="str">
        <f t="shared" ca="1" si="32"/>
        <v>pics\\Kokos_7.jpg</v>
      </c>
      <c r="AT71">
        <f t="shared" ca="1" si="33"/>
        <v>0.80065159346146542</v>
      </c>
      <c r="AU71" t="s">
        <v>697</v>
      </c>
      <c r="AV71" t="str">
        <f t="shared" ca="1" si="34"/>
        <v>sound\\Noviy_plod.wav</v>
      </c>
      <c r="AW71" t="str">
        <f>IF(OR(D71=10,D71=11,D71=14,D71=15),VLOOKUP(A71,audio_list_stym!$A$3:$BQ$189,69,FALSE),"XXXXX")</f>
        <v>XXXXX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_С_дольками_ли_</v>
      </c>
      <c r="BB71" t="str">
        <f t="shared" si="35"/>
        <v>_С_дольками_ли_XXXXX?</v>
      </c>
      <c r="BD71" cm="1">
        <f t="array" aca="1" ref="BD71" ca="1">INDEX(L71:L78,(RANK(AT7,$AT$2:$AT$9)))</f>
        <v>2081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VLOOKUP(B72,audio_list_stym!$A$3:$BP$18,55,FALSE)</f>
        <v>16</v>
      </c>
      <c r="F72" t="str">
        <f>VLOOKUP(E72,metki!$A$2:$B$9,2,FALSE)</f>
        <v>импл_новые_без_названия</v>
      </c>
      <c r="G72" t="str">
        <f t="shared" si="29"/>
        <v>импл_</v>
      </c>
      <c r="H72" t="str">
        <f>VLOOKUP(B72,audio_list_stym!$A$3:$AJ$18,23,FALSE)</f>
        <v>Ake</v>
      </c>
      <c r="I72" t="s">
        <v>694</v>
      </c>
      <c r="J72" t="str">
        <f t="shared" si="30"/>
        <v>Ake_7</v>
      </c>
      <c r="L72">
        <f>VLOOKUP(J72,total_visual_stym!$A$2:$D$129,2,FALSE)</f>
        <v>2079</v>
      </c>
      <c r="M72" t="str">
        <f>VLOOKUP(J72,total_visual_stym!$A$2:$D$129,3,FALSE)</f>
        <v>pics\\Ake_7.jpg</v>
      </c>
      <c r="N72">
        <f>VLOOKUP(J72,total_visual_stym!$A$1:$D$129,4,FALSE)</f>
        <v>209</v>
      </c>
      <c r="P72">
        <f>IF(G72="экспл",0,IF(G72="импл_",VLOOKUP(J72,quest_импл!$A$1:$J$129,7,FALSE),0))</f>
        <v>239</v>
      </c>
      <c r="Q72" t="str">
        <f>IF(G72="экспл",0,IF(G72="импл_",VLOOKUP(J72,quest_импл!$A$1:$J$129,8,FALSE),0))</f>
        <v>sound\\Visushenniy_li.wav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v>2019</v>
      </c>
      <c r="AD72" t="str">
        <f t="shared" ca="1" si="36"/>
        <v>pics\\Tomat_4.jpg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1"/>
        <v>pics\\Tomat_4.jpg</v>
      </c>
      <c r="AI72" t="s">
        <v>73</v>
      </c>
      <c r="AO72">
        <f t="shared" ca="1" si="37"/>
        <v>0.10264455476642798</v>
      </c>
      <c r="AP72" t="str">
        <f t="shared" ca="1" si="38"/>
        <v>pics\\Tomat_4.jpg</v>
      </c>
      <c r="AR72" t="str">
        <f>IF(AH72="sound\\Ogorod",AP24,"")</f>
        <v/>
      </c>
      <c r="AS72" t="str">
        <f t="shared" ca="1" si="32"/>
        <v>pics\\Tomat_4.jpg</v>
      </c>
      <c r="AT72">
        <f t="shared" ca="1" si="33"/>
        <v>0.40865638584830932</v>
      </c>
      <c r="AU72" t="s">
        <v>697</v>
      </c>
      <c r="AV72" t="str">
        <f t="shared" ca="1" si="34"/>
        <v>sound\\Redkiy_plod.wav</v>
      </c>
      <c r="AW72" t="str">
        <f>IF(OR(D72=10,D72=11,D72=14,D72=15),VLOOKUP(A72,audio_list_stym!$A$3:$BQ$189,69,FALSE),"XXXXX")</f>
        <v>XXXXX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_Высушенный_ли_</v>
      </c>
      <c r="BB72" t="str">
        <f t="shared" si="35"/>
        <v>_Высушенный_ли_XXXXX?</v>
      </c>
      <c r="BD72" cm="1">
        <f t="array" aca="1" ref="BD72" ca="1">INDEX(L72:L79,(RANK(AT8,$AT$2:$AT$9)))</f>
        <v>2083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VLOOKUP(B73,audio_list_stym!$A$3:$BP$18,55,FALSE)</f>
        <v>16</v>
      </c>
      <c r="F73" t="str">
        <f>VLOOKUP(E73,metki!$A$2:$B$9,2,FALSE)</f>
        <v>импл_новые_без_названия</v>
      </c>
      <c r="G73" t="str">
        <f t="shared" si="29"/>
        <v>импл_</v>
      </c>
      <c r="H73" t="str">
        <f>VLOOKUP(B73,audio_list_stym!$A$3:$AJ$18,23,FALSE)</f>
        <v>Ake</v>
      </c>
      <c r="I73" t="s">
        <v>695</v>
      </c>
      <c r="J73" t="str">
        <f t="shared" si="30"/>
        <v>Ake_8</v>
      </c>
      <c r="L73">
        <f>VLOOKUP(J73,total_visual_stym!$A$2:$D$129,2,FALSE)</f>
        <v>2080</v>
      </c>
      <c r="M73" t="str">
        <f>VLOOKUP(J73,total_visual_stym!$A$2:$D$129,3,FALSE)</f>
        <v>pics\\Ake_8.jpg</v>
      </c>
      <c r="N73">
        <f>VLOOKUP(J73,total_visual_stym!$A$1:$D$129,4,FALSE)</f>
        <v>209</v>
      </c>
      <c r="P73">
        <f>IF(G73="экспл",0,IF(G73="импл_",VLOOKUP(J73,quest_импл!$A$1:$J$129,7,FALSE),0))</f>
        <v>240</v>
      </c>
      <c r="Q73" t="str">
        <f>IF(G73="экспл",0,IF(G73="импл_",VLOOKUP(J73,quest_импл!$A$1:$J$129,8,FALSE),0))</f>
        <v>sound\\Myatiy_li.wav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v>2030</v>
      </c>
      <c r="AD73" t="str">
        <f t="shared" ca="1" si="36"/>
        <v>pics\\Peper_6.jpg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1"/>
        <v>pics\\Peper_6.jpg</v>
      </c>
      <c r="AI73" t="s">
        <v>74</v>
      </c>
      <c r="AO73">
        <f t="shared" ca="1" si="37"/>
        <v>0.35091999662290363</v>
      </c>
      <c r="AP73" t="str">
        <f t="shared" ca="1" si="38"/>
        <v>pics\\Peper_6.jpg</v>
      </c>
      <c r="AR73" t="str">
        <f>IF(AH73="sound\\Ogorod",AP25,"")</f>
        <v/>
      </c>
      <c r="AS73" t="str">
        <f t="shared" ca="1" si="32"/>
        <v>pics\\Peper_6.jpg</v>
      </c>
      <c r="AT73">
        <f t="shared" ca="1" si="33"/>
        <v>0.33602896158239637</v>
      </c>
      <c r="AU73" t="s">
        <v>697</v>
      </c>
      <c r="AV73" t="str">
        <f t="shared" ca="1" si="34"/>
        <v>sound\\Redkiy_plod.wav</v>
      </c>
      <c r="AW73" t="str">
        <f>IF(OR(D73=10,D73=11,D73=14,D73=15),VLOOKUP(A73,audio_list_stym!$A$3:$BQ$189,69,FALSE),"XXXXX")</f>
        <v>XXXXX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_Мятый_ли_</v>
      </c>
      <c r="BB73" t="str">
        <f t="shared" si="35"/>
        <v>_Мятый_ли_XXXXX?</v>
      </c>
      <c r="BD73" cm="1">
        <f t="array" aca="1" ref="BD73" ca="1">INDEX(L73:L80,(RANK(AT9,$AT$2:$AT$9)))</f>
        <v>2081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VLOOKUP(B74,audio_list_stym!$A$3:$BP$18,55,FALSE)</f>
        <v>17</v>
      </c>
      <c r="F74" t="str">
        <f>VLOOKUP(E74,metki!$A$2:$B$9,2,FALSE)</f>
        <v>экспл_новые_без_названия</v>
      </c>
      <c r="G74" t="str">
        <f t="shared" si="29"/>
        <v>экспл</v>
      </c>
      <c r="H74" t="str">
        <f>VLOOKUP(B74,audio_list_stym!$A$3:$AJ$18,23,FALSE)</f>
        <v>Finger</v>
      </c>
      <c r="I74" t="s">
        <v>688</v>
      </c>
      <c r="J74" t="str">
        <f t="shared" si="30"/>
        <v>Finger_1</v>
      </c>
      <c r="L74">
        <f>VLOOKUP(J74,total_visual_stym!$A$2:$D$129,2,FALSE)</f>
        <v>2081</v>
      </c>
      <c r="M74" t="str">
        <f>VLOOKUP(J74,total_visual_stym!$A$2:$D$129,3,FALSE)</f>
        <v>pics\\Finger_1.jpg</v>
      </c>
      <c r="N74">
        <f>VLOOKUP(J74,total_visual_stym!$A$1:$D$129,4,FALSE)</f>
        <v>210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113</v>
      </c>
      <c r="Z74" t="str">
        <f>IF(G74="экспл",VLOOKUP(J74,quest_экспл!$A$1:$N$129,12,FALSE),IF(G74="импл_",0,0))</f>
        <v>sound\\On_vizhatiy.wav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v>2189</v>
      </c>
      <c r="AD74" t="str">
        <f t="shared" ca="1" si="36"/>
        <v>pics\\dis34.jpg</v>
      </c>
      <c r="AE74" s="22" t="str">
        <f t="array" aca="1" ref="AE74" ca="1">IF(G74="экспл",INDEX(total_visual_stym!$C$146:$C$209,(RANK(total_visual_stym!E154,total_visual_stym!$E$146:$E$209))),0)</f>
        <v>pics\\dis34.jpg</v>
      </c>
      <c r="AF74" s="22" t="str">
        <f t="shared" si="31"/>
        <v/>
      </c>
      <c r="AI74" t="s">
        <v>76</v>
      </c>
      <c r="AO74">
        <f t="shared" ca="1" si="37"/>
        <v>0.64527200263063655</v>
      </c>
      <c r="AP74" t="str">
        <f t="shared" ca="1" si="38"/>
        <v>pics\\Goroh_8.jpg</v>
      </c>
      <c r="AR74" t="str">
        <f>IF(AH74="sound\\Ogorod",AP2,"")</f>
        <v/>
      </c>
      <c r="AS74" t="str">
        <f t="shared" si="32"/>
        <v/>
      </c>
      <c r="AT74">
        <f t="shared" ca="1" si="33"/>
        <v>0.25697887939156849</v>
      </c>
      <c r="AU74" t="s">
        <v>697</v>
      </c>
      <c r="AV74" t="str">
        <f t="shared" ca="1" si="34"/>
        <v>sound\\Redkiy_plod.wav</v>
      </c>
      <c r="AW74" t="str">
        <f>IF(OR(D74=10,D74=11,D74=14,D74=15),VLOOKUP(A74,audio_list_stym!$A$3:$BQ$189,69,FALSE),"XXXXX")</f>
        <v>XXXXX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_Он_выжатый?</v>
      </c>
      <c r="BA74" t="e">
        <f>VLOOKUP(Q74,audio_list_stym!$B$2:$BQ$299,68,FALSE)</f>
        <v>#N/A</v>
      </c>
      <c r="BB74" t="str">
        <f t="shared" si="35"/>
        <v>На_экране_XXXXX._Он_выжатый?</v>
      </c>
      <c r="BC74">
        <f>A74</f>
        <v>1210</v>
      </c>
      <c r="BD74" cm="1">
        <f t="array" aca="1" ref="BD74" ca="1">INDEX($L$74:$L$81,(RANK(AT2,$AT$2:$AT$9)))</f>
        <v>2086</v>
      </c>
      <c r="BE74" cm="1">
        <f t="array" aca="1" ref="BE74" ca="1">INDEX(BD66:BD73,(RANK(AT3,$AT$2:$AT$9)))</f>
        <v>2081</v>
      </c>
      <c r="BF74" cm="1">
        <f t="array" aca="1" ref="BF74" ca="1">INDEX(BD82:BD105,(RANK(AT3,$AT$2:$AT$17)))</f>
        <v>2114</v>
      </c>
      <c r="BG74" cm="1">
        <f t="array" aca="1" ref="BG74" ca="1">INDEX(BD106:BD129,(RANK(AT3,$AT$2:$AT$9)))</f>
        <v>2138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VLOOKUP(B75,audio_list_stym!$A$3:$BP$18,55,FALSE)</f>
        <v>17</v>
      </c>
      <c r="F75" t="str">
        <f>VLOOKUP(E75,metki!$A$2:$B$9,2,FALSE)</f>
        <v>экспл_новые_без_названия</v>
      </c>
      <c r="G75" t="str">
        <f t="shared" si="29"/>
        <v>экспл</v>
      </c>
      <c r="H75" t="str">
        <f>VLOOKUP(B75,audio_list_stym!$A$3:$AJ$18,23,FALSE)</f>
        <v>Finger</v>
      </c>
      <c r="I75" t="s">
        <v>689</v>
      </c>
      <c r="J75" t="str">
        <f t="shared" si="30"/>
        <v>Finger_2</v>
      </c>
      <c r="L75">
        <f>VLOOKUP(J75,total_visual_stym!$A$2:$D$129,2,FALSE)</f>
        <v>2082</v>
      </c>
      <c r="M75" t="str">
        <f>VLOOKUP(J75,total_visual_stym!$A$2:$D$129,3,FALSE)</f>
        <v>pics\\Finger_2.jpg</v>
      </c>
      <c r="N75">
        <f>VLOOKUP(J75,total_visual_stym!$A$1:$D$129,4,FALSE)</f>
        <v>210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114</v>
      </c>
      <c r="Z75" t="str">
        <f>IF(G75="экспл",VLOOKUP(J75,quest_экспл!$A$1:$N$129,12,FALSE),IF(G75="импл_",0,0))</f>
        <v>sound\\On_nadloman.wav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v>2231</v>
      </c>
      <c r="AD75" t="str">
        <f t="shared" ca="1" si="36"/>
        <v>pics\\dis5.jpg</v>
      </c>
      <c r="AE75" s="22" t="str">
        <f t="array" aca="1" ref="AE75" ca="1">IF(G75="экспл",INDEX(total_visual_stym!$C$146:$C$209,(RANK(total_visual_stym!E155,total_visual_stym!$E$146:$E$209))),0)</f>
        <v>pics\\dis5.jpg</v>
      </c>
      <c r="AF75" s="22" t="str">
        <f t="shared" si="31"/>
        <v/>
      </c>
      <c r="AI75" t="s">
        <v>77</v>
      </c>
      <c r="AO75">
        <f t="shared" ca="1" si="37"/>
        <v>0.98560251124149434</v>
      </c>
      <c r="AP75" t="str">
        <f t="shared" ca="1" si="38"/>
        <v>pics\\Banan_2.jpg</v>
      </c>
      <c r="AR75" t="str">
        <f t="shared" ref="AR75:AR97" si="39">IF(AH75="sound\\Ogorod",AP3,"")</f>
        <v/>
      </c>
      <c r="AS75" t="str">
        <f t="shared" si="32"/>
        <v/>
      </c>
      <c r="AT75">
        <f t="shared" ca="1" si="33"/>
        <v>0.98347112332140874</v>
      </c>
      <c r="AU75" t="s">
        <v>697</v>
      </c>
      <c r="AV75" t="str">
        <f t="shared" ca="1" si="34"/>
        <v>sound\\Noviy_plod.wav</v>
      </c>
      <c r="AW75" t="str">
        <f>IF(OR(D75=10,D75=11,D75=14,D75=15),VLOOKUP(A75,audio_list_stym!$A$3:$BQ$189,69,FALSE),"XXXXX")</f>
        <v>XXXXX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_Он_надломан?</v>
      </c>
      <c r="BA75" t="e">
        <f>VLOOKUP(Q75,audio_list_stym!$B$2:$BQ$299,68,FALSE)</f>
        <v>#N/A</v>
      </c>
      <c r="BB75" t="str">
        <f t="shared" si="35"/>
        <v>Посмотрите,_вот_XXXXX._Он_надломан?</v>
      </c>
      <c r="BD75" cm="1">
        <f t="array" aca="1" ref="BD75" ca="1">INDEX($L$74:$L$81,(RANK(AT3,$AT$2:$AT$9)))</f>
        <v>2088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VLOOKUP(B76,audio_list_stym!$A$3:$BP$18,55,FALSE)</f>
        <v>17</v>
      </c>
      <c r="F76" t="str">
        <f>VLOOKUP(E76,metki!$A$2:$B$9,2,FALSE)</f>
        <v>экспл_новые_без_названия</v>
      </c>
      <c r="G76" t="str">
        <f t="shared" si="29"/>
        <v>экспл</v>
      </c>
      <c r="H76" t="str">
        <f>VLOOKUP(B76,audio_list_stym!$A$3:$AJ$18,23,FALSE)</f>
        <v>Finger</v>
      </c>
      <c r="I76" t="s">
        <v>690</v>
      </c>
      <c r="J76" t="str">
        <f t="shared" si="30"/>
        <v>Finger_3</v>
      </c>
      <c r="L76">
        <f>VLOOKUP(J76,total_visual_stym!$A$2:$D$129,2,FALSE)</f>
        <v>2083</v>
      </c>
      <c r="M76" t="str">
        <f>VLOOKUP(J76,total_visual_stym!$A$2:$D$129,3,FALSE)</f>
        <v>pics\\Finger_3.jpg</v>
      </c>
      <c r="N76">
        <f>VLOOKUP(J76,total_visual_stym!$A$1:$D$129,4,FALSE)</f>
        <v>210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115</v>
      </c>
      <c r="Z76" t="str">
        <f>IF(G76="экспл",VLOOKUP(J76,quest_экспл!$A$1:$N$129,12,FALSE),IF(G76="импл_",0,0))</f>
        <v>sound\\On_volnistiy.wav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v>2195</v>
      </c>
      <c r="AD76" t="str">
        <f t="shared" ca="1" si="36"/>
        <v>pics\\dis33.jpg</v>
      </c>
      <c r="AE76" s="22" t="str">
        <f t="array" aca="1" ref="AE76" ca="1">IF(G76="экспл",INDEX(total_visual_stym!$C$146:$C$209,(RANK(total_visual_stym!E156,total_visual_stym!$E$146:$E$209))),0)</f>
        <v>pics\\dis33.jpg</v>
      </c>
      <c r="AF76" s="22" t="str">
        <f t="shared" si="31"/>
        <v/>
      </c>
      <c r="AI76" t="s">
        <v>78</v>
      </c>
      <c r="AO76">
        <f t="shared" ca="1" si="37"/>
        <v>5.2814040532127793E-2</v>
      </c>
      <c r="AP76" t="str">
        <f t="shared" ca="1" si="38"/>
        <v>pics\\Tomat_6.jpg</v>
      </c>
      <c r="AR76" t="str">
        <f t="shared" si="39"/>
        <v/>
      </c>
      <c r="AS76" t="str">
        <f t="shared" si="32"/>
        <v/>
      </c>
      <c r="AT76">
        <f t="shared" ca="1" si="33"/>
        <v>0.99710197352982644</v>
      </c>
      <c r="AU76" t="s">
        <v>697</v>
      </c>
      <c r="AV76" t="str">
        <f t="shared" ca="1" si="34"/>
        <v>sound\\Noviy_plod.wav</v>
      </c>
      <c r="AW76" t="str">
        <f>IF(OR(D76=10,D76=11,D76=14,D76=15),VLOOKUP(A76,audio_list_stym!$A$3:$BQ$189,69,FALSE),"XXXXX")</f>
        <v>XXXXX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_Он_волнистый?</v>
      </c>
      <c r="BA76" t="e">
        <f>VLOOKUP(Q76,audio_list_stym!$B$2:$BQ$299,68,FALSE)</f>
        <v>#N/A</v>
      </c>
      <c r="BB76" t="str">
        <f t="shared" si="35"/>
        <v>Вот_XXXXX._Он_волнистый?</v>
      </c>
      <c r="BD76" cm="1">
        <f t="array" aca="1" ref="BD76" ca="1">INDEX($L$74:$L$81,(RANK(AT4,$AT$2:$AT$9)))</f>
        <v>2087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VLOOKUP(B77,audio_list_stym!$A$3:$BP$18,55,FALSE)</f>
        <v>17</v>
      </c>
      <c r="F77" t="str">
        <f>VLOOKUP(E77,metki!$A$2:$B$9,2,FALSE)</f>
        <v>экспл_новые_без_названия</v>
      </c>
      <c r="G77" t="str">
        <f t="shared" si="29"/>
        <v>экспл</v>
      </c>
      <c r="H77" t="str">
        <f>VLOOKUP(B77,audio_list_stym!$A$3:$AJ$18,23,FALSE)</f>
        <v>Finger</v>
      </c>
      <c r="I77" t="s">
        <v>691</v>
      </c>
      <c r="J77" t="str">
        <f t="shared" si="30"/>
        <v>Finger_4</v>
      </c>
      <c r="L77">
        <f>VLOOKUP(J77,total_visual_stym!$A$2:$D$129,2,FALSE)</f>
        <v>2084</v>
      </c>
      <c r="M77" t="str">
        <f>VLOOKUP(J77,total_visual_stym!$A$2:$D$129,3,FALSE)</f>
        <v>pics\\Finger_4.jpg</v>
      </c>
      <c r="N77">
        <f>VLOOKUP(J77,total_visual_stym!$A$1:$D$129,4,FALSE)</f>
        <v>210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116</v>
      </c>
      <c r="Z77" t="str">
        <f>IF(G77="экспл",VLOOKUP(J77,quest_экспл!$A$1:$N$129,12,FALSE),IF(G77="импл_",0,0))</f>
        <v>sound\\On_buriy.wav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v>2172</v>
      </c>
      <c r="AD77" t="str">
        <f t="shared" ca="1" si="36"/>
        <v>pics\\dis28.jpg</v>
      </c>
      <c r="AE77" s="22" t="str">
        <f t="array" aca="1" ref="AE77" ca="1">IF(G77="экспл",INDEX(total_visual_stym!$C$146:$C$209,(RANK(total_visual_stym!E157,total_visual_stym!$E$146:$E$209))),0)</f>
        <v>pics\\dis28.jpg</v>
      </c>
      <c r="AF77" s="22" t="str">
        <f t="shared" si="31"/>
        <v/>
      </c>
      <c r="AI77" t="s">
        <v>79</v>
      </c>
      <c r="AO77">
        <f t="shared" ca="1" si="37"/>
        <v>0.52705631447908474</v>
      </c>
      <c r="AP77" t="str">
        <f t="shared" ca="1" si="38"/>
        <v>pics\\Limon_3.jpg</v>
      </c>
      <c r="AR77" t="str">
        <f t="shared" si="39"/>
        <v/>
      </c>
      <c r="AS77" t="str">
        <f t="shared" si="32"/>
        <v/>
      </c>
      <c r="AT77">
        <f t="shared" ca="1" si="33"/>
        <v>0.63080927804084685</v>
      </c>
      <c r="AU77" t="s">
        <v>697</v>
      </c>
      <c r="AV77" t="str">
        <f t="shared" ca="1" si="34"/>
        <v>sound\\Noviy_plod.wav</v>
      </c>
      <c r="AW77" t="str">
        <f>IF(OR(D77=10,D77=11,D77=14,D77=15),VLOOKUP(A77,audio_list_stym!$A$3:$BQ$189,69,FALSE),"XXXXX")</f>
        <v>XXXXX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_Он_бурый?</v>
      </c>
      <c r="BA77" t="e">
        <f>VLOOKUP(Q77,audio_list_stym!$B$2:$BQ$299,68,FALSE)</f>
        <v>#N/A</v>
      </c>
      <c r="BB77" t="str">
        <f t="shared" si="35"/>
        <v>Это_XXXXX._Он_бурый?</v>
      </c>
      <c r="BD77" cm="1">
        <f t="array" aca="1" ref="BD77" ca="1">INDEX($L$74:$L$81,(RANK(AT5,$AT$2:$AT$9)))</f>
        <v>2081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VLOOKUP(B78,audio_list_stym!$A$3:$BP$18,55,FALSE)</f>
        <v>17</v>
      </c>
      <c r="F78" t="str">
        <f>VLOOKUP(E78,metki!$A$2:$B$9,2,FALSE)</f>
        <v>экспл_новые_без_названия</v>
      </c>
      <c r="G78" t="str">
        <f t="shared" si="29"/>
        <v>экспл</v>
      </c>
      <c r="H78" t="str">
        <f>VLOOKUP(B78,audio_list_stym!$A$3:$AJ$18,23,FALSE)</f>
        <v>Finger</v>
      </c>
      <c r="I78" t="s">
        <v>692</v>
      </c>
      <c r="J78" t="str">
        <f t="shared" si="30"/>
        <v>Finger_5</v>
      </c>
      <c r="L78">
        <f>VLOOKUP(J78,total_visual_stym!$A$2:$D$129,2,FALSE)</f>
        <v>2085</v>
      </c>
      <c r="M78" t="str">
        <f>VLOOKUP(J78,total_visual_stym!$A$2:$D$129,3,FALSE)</f>
        <v>pics\\Finger_5.jpg</v>
      </c>
      <c r="N78">
        <f>VLOOKUP(J78,total_visual_stym!$A$1:$D$129,4,FALSE)</f>
        <v>210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117</v>
      </c>
      <c r="Z78" t="str">
        <f>IF(G78="экспл",VLOOKUP(J78,quest_экспл!$A$1:$N$129,12,FALSE),IF(G78="импл_",0,0))</f>
        <v>sound\\Vityanut_li_on.wav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v>2174</v>
      </c>
      <c r="AD78" t="str">
        <f t="shared" ca="1" si="36"/>
        <v>pics\\dis21.jpg</v>
      </c>
      <c r="AE78" s="22" t="str">
        <f t="array" aca="1" ref="AE78" ca="1">IF(G78="экспл",INDEX(total_visual_stym!$C$146:$C$209,(RANK(total_visual_stym!E158,total_visual_stym!$E$146:$E$209))),0)</f>
        <v>pics\\dis21.jpg</v>
      </c>
      <c r="AF78" s="22" t="str">
        <f t="shared" si="31"/>
        <v/>
      </c>
      <c r="AI78" t="s">
        <v>80</v>
      </c>
      <c r="AO78">
        <f t="shared" ca="1" si="37"/>
        <v>0.59477045702326869</v>
      </c>
      <c r="AP78" t="str">
        <f t="shared" ca="1" si="38"/>
        <v>pics\\Kokos_4.jpg</v>
      </c>
      <c r="AR78" t="str">
        <f t="shared" si="39"/>
        <v/>
      </c>
      <c r="AS78" t="str">
        <f t="shared" si="32"/>
        <v/>
      </c>
      <c r="AT78">
        <f t="shared" ca="1" si="33"/>
        <v>0.41287716854811884</v>
      </c>
      <c r="AU78" t="s">
        <v>697</v>
      </c>
      <c r="AV78" t="str">
        <f t="shared" ca="1" si="34"/>
        <v>sound\\Redkiy_plod.wav</v>
      </c>
      <c r="AW78" t="str">
        <f>IF(OR(D78=10,D78=11,D78=14,D78=15),VLOOKUP(A78,audio_list_stym!$A$3:$BQ$189,69,FALSE),"XXXXX")</f>
        <v>XXXXX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_Вытянут_ли_он?</v>
      </c>
      <c r="BA78" t="e">
        <f>VLOOKUP(Q78,audio_list_stym!$B$2:$BQ$299,68,FALSE)</f>
        <v>#N/A</v>
      </c>
      <c r="BB78" t="str">
        <f t="shared" si="35"/>
        <v>На_картинке_XXXXX._Вытянут_ли_он?</v>
      </c>
      <c r="BD78" cm="1">
        <f t="array" aca="1" ref="BD78" ca="1">INDEX($L$74:$L$81,(RANK(AT6,$AT$2:$AT$9)))</f>
        <v>2083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VLOOKUP(B79,audio_list_stym!$A$3:$BP$18,55,FALSE)</f>
        <v>17</v>
      </c>
      <c r="F79" t="str">
        <f>VLOOKUP(E79,metki!$A$2:$B$9,2,FALSE)</f>
        <v>экспл_новые_без_названия</v>
      </c>
      <c r="G79" t="str">
        <f t="shared" si="29"/>
        <v>экспл</v>
      </c>
      <c r="H79" t="str">
        <f>VLOOKUP(B79,audio_list_stym!$A$3:$AJ$18,23,FALSE)</f>
        <v>Finger</v>
      </c>
      <c r="I79" t="s">
        <v>693</v>
      </c>
      <c r="J79" t="str">
        <f t="shared" si="30"/>
        <v>Finger_6</v>
      </c>
      <c r="L79">
        <f>VLOOKUP(J79,total_visual_stym!$A$2:$D$129,2,FALSE)</f>
        <v>2086</v>
      </c>
      <c r="M79" t="str">
        <f>VLOOKUP(J79,total_visual_stym!$A$2:$D$129,3,FALSE)</f>
        <v>pics\\Finger_6.jpg</v>
      </c>
      <c r="N79">
        <f>VLOOKUP(J79,total_visual_stym!$A$1:$D$129,4,FALSE)</f>
        <v>210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118</v>
      </c>
      <c r="Z79" t="str">
        <f>IF(G79="экспл",VLOOKUP(J79,quest_экспл!$A$1:$N$129,12,FALSE),IF(G79="импл_",0,0))</f>
        <v>sound\\Obyemniy_li_on.wav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v>2177</v>
      </c>
      <c r="AD79" t="str">
        <f t="shared" ca="1" si="36"/>
        <v>pics\\dis46.jpg</v>
      </c>
      <c r="AE79" s="22" t="str">
        <f t="array" aca="1" ref="AE79" ca="1">IF(G79="экспл",INDEX(total_visual_stym!$C$146:$C$209,(RANK(total_visual_stym!E159,total_visual_stym!$E$146:$E$209))),0)</f>
        <v>pics\\dis46.jpg</v>
      </c>
      <c r="AF79" s="22" t="str">
        <f t="shared" si="31"/>
        <v/>
      </c>
      <c r="AI79" t="s">
        <v>81</v>
      </c>
      <c r="AO79">
        <f t="shared" ca="1" si="37"/>
        <v>0.77778930337880081</v>
      </c>
      <c r="AP79" t="str">
        <f t="shared" ca="1" si="38"/>
        <v>pics\\Finik_5.jpg</v>
      </c>
      <c r="AR79" t="str">
        <f t="shared" si="39"/>
        <v/>
      </c>
      <c r="AS79" t="str">
        <f t="shared" si="32"/>
        <v/>
      </c>
      <c r="AT79">
        <f t="shared" ca="1" si="33"/>
        <v>0.59258468110403717</v>
      </c>
      <c r="AU79" t="s">
        <v>697</v>
      </c>
      <c r="AV79" t="str">
        <f t="shared" ca="1" si="34"/>
        <v>sound\\Redkiy_plod.wav</v>
      </c>
      <c r="AW79" t="str">
        <f>IF(OR(D79=10,D79=11,D79=14,D79=15),VLOOKUP(A79,audio_list_stym!$A$3:$BQ$189,69,FALSE),"XXXXX")</f>
        <v>XXXXX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_Объемный_ли_он?</v>
      </c>
      <c r="BA79" t="e">
        <f>VLOOKUP(Q79,audio_list_stym!$B$2:$BQ$299,68,FALSE)</f>
        <v>#N/A</v>
      </c>
      <c r="BB79" t="str">
        <f t="shared" si="35"/>
        <v>На_мониторе_XXXXX._Объемный_ли_он?</v>
      </c>
      <c r="BD79" cm="1">
        <f t="array" aca="1" ref="BD79" ca="1">INDEX($L$74:$L$81,(RANK(AT7,$AT$2:$AT$9)))</f>
        <v>2084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VLOOKUP(B80,audio_list_stym!$A$3:$BP$18,55,FALSE)</f>
        <v>17</v>
      </c>
      <c r="F80" t="str">
        <f>VLOOKUP(E80,metki!$A$2:$B$9,2,FALSE)</f>
        <v>экспл_новые_без_названия</v>
      </c>
      <c r="G80" t="str">
        <f t="shared" si="29"/>
        <v>экспл</v>
      </c>
      <c r="H80" t="str">
        <f>VLOOKUP(B80,audio_list_stym!$A$3:$AJ$18,23,FALSE)</f>
        <v>Finger</v>
      </c>
      <c r="I80" t="s">
        <v>694</v>
      </c>
      <c r="J80" t="str">
        <f t="shared" si="30"/>
        <v>Finger_7</v>
      </c>
      <c r="L80">
        <f>VLOOKUP(J80,total_visual_stym!$A$2:$D$129,2,FALSE)</f>
        <v>2087</v>
      </c>
      <c r="M80" t="str">
        <f>VLOOKUP(J80,total_visual_stym!$A$2:$D$129,3,FALSE)</f>
        <v>pics\\Finger_7.jpg</v>
      </c>
      <c r="N80">
        <f>VLOOKUP(J80,total_visual_stym!$A$1:$D$129,4,FALSE)</f>
        <v>210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119</v>
      </c>
      <c r="Z80" t="str">
        <f>IF(G80="экспл",VLOOKUP(J80,quest_экспл!$A$1:$N$129,12,FALSE),IF(G80="импл_",0,0))</f>
        <v>sound\\Pustoy_li_on.wav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v>2176</v>
      </c>
      <c r="AD80" t="str">
        <f t="shared" ca="1" si="36"/>
        <v>pics\\dis27.jpg</v>
      </c>
      <c r="AE80" s="22" t="str">
        <f t="array" aca="1" ref="AE80" ca="1">IF(G80="экспл",INDEX(total_visual_stym!$C$146:$C$209,(RANK(total_visual_stym!E160,total_visual_stym!$E$146:$E$209))),0)</f>
        <v>pics\\dis27.jpg</v>
      </c>
      <c r="AF80" s="22" t="str">
        <f t="shared" si="31"/>
        <v/>
      </c>
      <c r="AI80" t="s">
        <v>82</v>
      </c>
      <c r="AO80">
        <f t="shared" ca="1" si="37"/>
        <v>0.99921325275502559</v>
      </c>
      <c r="AP80" t="str">
        <f t="shared" ca="1" si="38"/>
        <v>pics\\Banan_1.jpg</v>
      </c>
      <c r="AR80" t="str">
        <f t="shared" si="39"/>
        <v/>
      </c>
      <c r="AS80" t="str">
        <f t="shared" si="32"/>
        <v/>
      </c>
      <c r="AT80">
        <f t="shared" ca="1" si="33"/>
        <v>0.93487345015504053</v>
      </c>
      <c r="AU80" t="s">
        <v>697</v>
      </c>
      <c r="AV80" t="str">
        <f t="shared" ca="1" si="34"/>
        <v>sound\\Noviy_plod.wav</v>
      </c>
      <c r="AW80" t="str">
        <f>IF(OR(D80=10,D80=11,D80=14,D80=15),VLOOKUP(A80,audio_list_stym!$A$3:$BQ$189,69,FALSE),"XXXXX")</f>
        <v>XXXXX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_Пустой_ли_он?</v>
      </c>
      <c r="BA80" t="e">
        <f>VLOOKUP(Q80,audio_list_stym!$B$2:$BQ$299,68,FALSE)</f>
        <v>#N/A</v>
      </c>
      <c r="BB80" t="str">
        <f t="shared" si="35"/>
        <v>Перед_Вами_XXXXX._Пустой_ли_он?</v>
      </c>
      <c r="BD80" cm="1">
        <f t="array" aca="1" ref="BD80" ca="1">INDEX($L$74:$L$81,(RANK(AT8,$AT$2:$AT$9)))</f>
        <v>2085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VLOOKUP(B81,audio_list_stym!$A$3:$BP$18,55,FALSE)</f>
        <v>17</v>
      </c>
      <c r="F81" t="str">
        <f>VLOOKUP(E81,metki!$A$2:$B$9,2,FALSE)</f>
        <v>экспл_новые_без_названия</v>
      </c>
      <c r="G81" t="str">
        <f t="shared" si="29"/>
        <v>экспл</v>
      </c>
      <c r="H81" t="str">
        <f>VLOOKUP(B81,audio_list_stym!$A$3:$AJ$18,23,FALSE)</f>
        <v>Finger</v>
      </c>
      <c r="I81" t="s">
        <v>695</v>
      </c>
      <c r="J81" t="str">
        <f t="shared" si="30"/>
        <v>Finger_8</v>
      </c>
      <c r="L81">
        <f>VLOOKUP(J81,total_visual_stym!$A$2:$D$129,2,FALSE)</f>
        <v>2088</v>
      </c>
      <c r="M81" t="str">
        <f>VLOOKUP(J81,total_visual_stym!$A$2:$D$129,3,FALSE)</f>
        <v>pics\\Finger_8.jpg</v>
      </c>
      <c r="N81">
        <f>VLOOKUP(J81,total_visual_stym!$A$1:$D$129,4,FALSE)</f>
        <v>210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120</v>
      </c>
      <c r="Z81" t="str">
        <f>IF(G81="экспл",VLOOKUP(J81,quest_экспл!$A$1:$N$129,12,FALSE),IF(G81="импл_",0,0))</f>
        <v>sound\\Belyi_li_on.wav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v>2171</v>
      </c>
      <c r="AD81" t="str">
        <f t="shared" ca="1" si="36"/>
        <v>pics\\dis8.jpg</v>
      </c>
      <c r="AE81" s="22" t="str">
        <f t="array" aca="1" ref="AE81" ca="1">IF(G81="экспл",INDEX(total_visual_stym!$C$146:$C$209,(RANK(total_visual_stym!E161,total_visual_stym!$E$146:$E$209))),0)</f>
        <v>pics\\dis8.jpg</v>
      </c>
      <c r="AF81" s="22" t="str">
        <f t="shared" si="31"/>
        <v/>
      </c>
      <c r="AI81" t="s">
        <v>83</v>
      </c>
      <c r="AO81">
        <f t="shared" ca="1" si="37"/>
        <v>0.76638374368061424</v>
      </c>
      <c r="AP81" t="str">
        <f t="shared" ca="1" si="38"/>
        <v>pics\\Finik_7.jpg</v>
      </c>
      <c r="AR81" t="str">
        <f t="shared" si="39"/>
        <v/>
      </c>
      <c r="AS81" t="str">
        <f t="shared" si="32"/>
        <v/>
      </c>
      <c r="AT81">
        <f t="shared" ca="1" si="33"/>
        <v>0.96776737806431323</v>
      </c>
      <c r="AU81" t="s">
        <v>697</v>
      </c>
      <c r="AV81" t="str">
        <f t="shared" ca="1" si="34"/>
        <v>sound\\Noviy_plod.wav</v>
      </c>
      <c r="AW81" t="str">
        <f>IF(OR(D81=10,D81=11,D81=14,D81=15),VLOOKUP(A81,audio_list_stym!$A$3:$BQ$189,69,FALSE),"XXXXX")</f>
        <v>XXXXX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_Белый_ли_он?</v>
      </c>
      <c r="BA81" t="e">
        <f>VLOOKUP(Q81,audio_list_stym!$B$2:$BQ$299,68,FALSE)</f>
        <v>#N/A</v>
      </c>
      <c r="BB81" t="str">
        <f t="shared" si="35"/>
        <v>Вы_видите_XXXXX._Белый_ли_он?</v>
      </c>
      <c r="BD81" cm="1">
        <f t="array" aca="1" ref="BD81" ca="1">INDEX($L$74:$L$81,(RANK(AT9,$AT$2:$AT$9)))</f>
        <v>2082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VLOOKUP(B82,audio_list_stym!$A$3:$BP$18,55,FALSE)</f>
        <v>14</v>
      </c>
      <c r="F82" t="str">
        <f>VLOOKUP(E82,metki!$A$2:$B$9,2,FALSE)</f>
        <v>импл_новые_с_названием</v>
      </c>
      <c r="G82" t="str">
        <f t="shared" si="29"/>
        <v>импл_</v>
      </c>
      <c r="H82" t="str">
        <f>VLOOKUP(B82,audio_list_stym!$A$3:$AJ$18,23,FALSE)</f>
        <v>Gac</v>
      </c>
      <c r="I82" t="s">
        <v>688</v>
      </c>
      <c r="J82" t="str">
        <f t="shared" si="30"/>
        <v>Gac_1</v>
      </c>
      <c r="L82">
        <f>VLOOKUP(J82,total_visual_stym!$A$2:$D$129,2,FALSE)</f>
        <v>2089</v>
      </c>
      <c r="M82" t="str">
        <f>VLOOKUP(J82,total_visual_stym!$A$2:$D$129,3,FALSE)</f>
        <v>pics\\Gac_1.jpg</v>
      </c>
      <c r="N82">
        <f>VLOOKUP(J82,total_visual_stym!$A$1:$D$129,4,FALSE)</f>
        <v>211</v>
      </c>
      <c r="P82">
        <f>IF(G82="экспл",0,IF(G82="импл_",VLOOKUP(J82,quest_импл!$A$1:$J$129,7,FALSE),0))</f>
        <v>249</v>
      </c>
      <c r="Q82" t="str">
        <f>IF(G82="экспл",0,IF(G82="импл_",VLOOKUP(J82,quest_импл!$A$1:$J$129,8,FALSE),0))</f>
        <v>sound\\Ispachkan_li.wav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нет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v>2049</v>
      </c>
      <c r="AD82" t="str">
        <f t="shared" ca="1" si="36"/>
        <v>pics\\Redis_6.jpg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1"/>
        <v>pics\\Redis_6.jpg</v>
      </c>
      <c r="AI82" t="s">
        <v>84</v>
      </c>
      <c r="AO82">
        <f t="shared" ca="1" si="37"/>
        <v>0.18879472064889791</v>
      </c>
      <c r="AP82" t="str">
        <f t="shared" ca="1" si="38"/>
        <v>pics\\Redis_6.jpg</v>
      </c>
      <c r="AR82" t="str">
        <f t="shared" si="39"/>
        <v/>
      </c>
      <c r="AS82" t="str">
        <f t="shared" ca="1" si="32"/>
        <v>pics\\Redis_6.jpg</v>
      </c>
      <c r="AT82">
        <f t="shared" ca="1" si="33"/>
        <v>0.55196917745780727</v>
      </c>
      <c r="AU82" t="s">
        <v>697</v>
      </c>
      <c r="AV82" t="str">
        <f t="shared" ca="1" si="34"/>
        <v>sound\\Redkiy_plod.wav</v>
      </c>
      <c r="AW82" t="str">
        <f>IF(OR(D82=10,D82=11,D82=14,D82=15),VLOOKUP(A82,audio_list_stym!$A$3:$BQ$189,69,FALSE),"XXXXX")</f>
        <v>XXXXX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_Испачкан_ли_</v>
      </c>
      <c r="BB82" t="str">
        <f t="shared" si="35"/>
        <v>_Испачкан_ли_ЛИРОХ?</v>
      </c>
      <c r="BC82">
        <f>A82</f>
        <v>1211</v>
      </c>
      <c r="BD82" cm="1">
        <f t="array" aca="1" ref="BD82" ca="1">INDEX($L$82:$L$89,(RANK(AT2,$AT$2:$AT$9)))</f>
        <v>2094</v>
      </c>
      <c r="BE82" cm="1">
        <f t="array" aca="1" ref="BE82" ca="1">INDEX(BD66:BD81,(RANK(AT4,$AT$2:$AT$17)))</f>
        <v>2084</v>
      </c>
      <c r="BF82" cm="1">
        <f t="array" aca="1" ref="BF82" ca="1">INDEX(BD90:BD105,(RANK(AT4,$AT$2:$AT$17)))</f>
        <v>2132</v>
      </c>
      <c r="BG82" cm="1">
        <f t="array" aca="1" ref="BG82" ca="1">INDEX(BD106:BD129,(RANK(AT4,$AT$2:$AT$9)))</f>
        <v>2141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VLOOKUP(B83,audio_list_stym!$A$3:$BP$18,55,FALSE)</f>
        <v>14</v>
      </c>
      <c r="F83" t="str">
        <f>VLOOKUP(E83,metki!$A$2:$B$9,2,FALSE)</f>
        <v>импл_новые_с_названием</v>
      </c>
      <c r="G83" t="str">
        <f t="shared" si="29"/>
        <v>импл_</v>
      </c>
      <c r="H83" t="str">
        <f>VLOOKUP(B83,audio_list_stym!$A$3:$AJ$18,23,FALSE)</f>
        <v>Gac</v>
      </c>
      <c r="I83" t="s">
        <v>689</v>
      </c>
      <c r="J83" t="str">
        <f t="shared" si="30"/>
        <v>Gac_2</v>
      </c>
      <c r="L83">
        <f>VLOOKUP(J83,total_visual_stym!$A$2:$D$129,2,FALSE)</f>
        <v>2090</v>
      </c>
      <c r="M83" t="str">
        <f>VLOOKUP(J83,total_visual_stym!$A$2:$D$129,3,FALSE)</f>
        <v>pics\\Gac_2.jpg</v>
      </c>
      <c r="N83">
        <f>VLOOKUP(J83,total_visual_stym!$A$1:$D$129,4,FALSE)</f>
        <v>211</v>
      </c>
      <c r="P83">
        <f>IF(G83="экспл",0,IF(G83="импл_",VLOOKUP(J83,quest_импл!$A$1:$J$129,7,FALSE),0))</f>
        <v>250</v>
      </c>
      <c r="Q83" t="str">
        <f>IF(G83="экспл",0,IF(G83="импл_",VLOOKUP(J83,quest_импл!$A$1:$J$129,8,FALSE),0))</f>
        <v>sound\\Farshirovanniy_li.wav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нет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v>2011</v>
      </c>
      <c r="AD83" t="str">
        <f t="shared" ca="1" si="36"/>
        <v>pics\\Kokos_8.jpg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1"/>
        <v>pics\\Kokos_8.jpg</v>
      </c>
      <c r="AI83" t="s">
        <v>85</v>
      </c>
      <c r="AO83">
        <f t="shared" ca="1" si="37"/>
        <v>0.55548631564242867</v>
      </c>
      <c r="AP83" t="str">
        <f t="shared" ca="1" si="38"/>
        <v>pics\\Kokos_8.jpg</v>
      </c>
      <c r="AR83" t="str">
        <f t="shared" si="39"/>
        <v/>
      </c>
      <c r="AS83" t="str">
        <f t="shared" ca="1" si="32"/>
        <v>pics\\Kokos_8.jpg</v>
      </c>
      <c r="AT83">
        <f t="shared" ca="1" si="33"/>
        <v>0.19344173800823172</v>
      </c>
      <c r="AU83" t="s">
        <v>697</v>
      </c>
      <c r="AV83" t="str">
        <f t="shared" ca="1" si="34"/>
        <v>sound\\Redkiy_plod.wav</v>
      </c>
      <c r="AW83" t="str">
        <f>IF(OR(D83=10,D83=11,D83=14,D83=15),VLOOKUP(A83,audio_list_stym!$A$3:$BQ$189,69,FALSE),"XXXXX")</f>
        <v>XXXXX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_Фаршированный_ли_</v>
      </c>
      <c r="BB83" t="str">
        <f t="shared" si="35"/>
        <v>_Фаршированный_ли_ЛИРОХ?</v>
      </c>
      <c r="BD83" cm="1">
        <f t="array" aca="1" ref="BD83" ca="1">INDEX($L$82:$L$89,(RANK(AT3,$AT$2:$AT$9)))</f>
        <v>2096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VLOOKUP(B84,audio_list_stym!$A$3:$BP$18,55,FALSE)</f>
        <v>14</v>
      </c>
      <c r="F84" t="str">
        <f>VLOOKUP(E84,metki!$A$2:$B$9,2,FALSE)</f>
        <v>импл_новые_с_названием</v>
      </c>
      <c r="G84" t="str">
        <f t="shared" si="29"/>
        <v>импл_</v>
      </c>
      <c r="H84" t="str">
        <f>VLOOKUP(B84,audio_list_stym!$A$3:$AJ$18,23,FALSE)</f>
        <v>Gac</v>
      </c>
      <c r="I84" t="s">
        <v>690</v>
      </c>
      <c r="J84" t="str">
        <f t="shared" si="30"/>
        <v>Gac_3</v>
      </c>
      <c r="L84">
        <f>VLOOKUP(J84,total_visual_stym!$A$2:$D$129,2,FALSE)</f>
        <v>2091</v>
      </c>
      <c r="M84" t="str">
        <f>VLOOKUP(J84,total_visual_stym!$A$2:$D$129,3,FALSE)</f>
        <v>pics\\Gac_3.jpg</v>
      </c>
      <c r="N84">
        <f>VLOOKUP(J84,total_visual_stym!$A$1:$D$129,4,FALSE)</f>
        <v>211</v>
      </c>
      <c r="P84">
        <f>IF(G84="экспл",0,IF(G84="импл_",VLOOKUP(J84,quest_импл!$A$1:$J$129,7,FALSE),0))</f>
        <v>251</v>
      </c>
      <c r="Q84" t="str">
        <f>IF(G84="экспл",0,IF(G84="импл_",VLOOKUP(J84,quest_импл!$A$1:$J$129,8,FALSE),0))</f>
        <v>sound\\Razrezan_li.wav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да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v>2057</v>
      </c>
      <c r="AD84" t="str">
        <f t="shared" ca="1" si="36"/>
        <v>pics\\Peper_1.jpg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1"/>
        <v>pics\\Peper_1.jpg</v>
      </c>
      <c r="AI84" t="s">
        <v>94</v>
      </c>
      <c r="AO84">
        <f t="shared" ca="1" si="37"/>
        <v>0.46423327808222681</v>
      </c>
      <c r="AP84" t="str">
        <f t="shared" ca="1" si="38"/>
        <v>pics\\Peper_1.jpg</v>
      </c>
      <c r="AR84" t="str">
        <f t="shared" si="39"/>
        <v/>
      </c>
      <c r="AS84" t="str">
        <f t="shared" ca="1" si="32"/>
        <v>pics\\Peper_1.jpg</v>
      </c>
      <c r="AT84">
        <f t="shared" ca="1" si="33"/>
        <v>0.26268200531221941</v>
      </c>
      <c r="AU84" t="s">
        <v>697</v>
      </c>
      <c r="AV84" t="str">
        <f t="shared" ca="1" si="34"/>
        <v>sound\\Redkiy_plod.wav</v>
      </c>
      <c r="AW84" t="str">
        <f>IF(OR(D84=10,D84=11,D84=14,D84=15),VLOOKUP(A84,audio_list_stym!$A$3:$BQ$189,69,FALSE),"XXXXX")</f>
        <v>XXXXX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_Разрезан_ли_</v>
      </c>
      <c r="BB84" t="str">
        <f t="shared" si="35"/>
        <v>_Разрезан_ли_ЛИРОХ?</v>
      </c>
      <c r="BD84" cm="1">
        <f t="array" aca="1" ref="BD84" ca="1">INDEX($L$82:$L$89,(RANK(AT4,$AT$2:$AT$9)))</f>
        <v>2095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VLOOKUP(B85,audio_list_stym!$A$3:$BP$18,55,FALSE)</f>
        <v>14</v>
      </c>
      <c r="F85" t="str">
        <f>VLOOKUP(E85,metki!$A$2:$B$9,2,FALSE)</f>
        <v>импл_новые_с_названием</v>
      </c>
      <c r="G85" t="str">
        <f t="shared" si="29"/>
        <v>импл_</v>
      </c>
      <c r="H85" t="str">
        <f>VLOOKUP(B85,audio_list_stym!$A$3:$AJ$18,23,FALSE)</f>
        <v>Gac</v>
      </c>
      <c r="I85" t="s">
        <v>691</v>
      </c>
      <c r="J85" t="str">
        <f t="shared" si="30"/>
        <v>Gac_4</v>
      </c>
      <c r="L85">
        <f>VLOOKUP(J85,total_visual_stym!$A$2:$D$129,2,FALSE)</f>
        <v>2092</v>
      </c>
      <c r="M85" t="str">
        <f>VLOOKUP(J85,total_visual_stym!$A$2:$D$129,3,FALSE)</f>
        <v>pics\\Gac_4.jpg</v>
      </c>
      <c r="N85">
        <f>VLOOKUP(J85,total_visual_stym!$A$1:$D$129,4,FALSE)</f>
        <v>211</v>
      </c>
      <c r="P85">
        <f>IF(G85="экспл",0,IF(G85="импл_",VLOOKUP(J85,quest_импл!$A$1:$J$129,7,FALSE),0))</f>
        <v>252</v>
      </c>
      <c r="Q85" t="str">
        <f>IF(G85="экспл",0,IF(G85="импл_",VLOOKUP(J85,quest_импл!$A$1:$J$129,8,FALSE),0))</f>
        <v>sound\\S_lepestkami_li.wav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v>2005</v>
      </c>
      <c r="AD85" t="str">
        <f t="shared" ca="1" si="36"/>
        <v>pics\\Peper_2.jpg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1"/>
        <v>pics\\Peper_2.jpg</v>
      </c>
      <c r="AI85" t="s">
        <v>95</v>
      </c>
      <c r="AO85">
        <f t="shared" ca="1" si="37"/>
        <v>0.44332690559312649</v>
      </c>
      <c r="AP85" t="str">
        <f t="shared" ca="1" si="38"/>
        <v>pics\\Peper_2.jpg</v>
      </c>
      <c r="AR85" t="str">
        <f t="shared" si="39"/>
        <v/>
      </c>
      <c r="AS85" t="str">
        <f t="shared" ca="1" si="32"/>
        <v>pics\\Peper_2.jpg</v>
      </c>
      <c r="AT85">
        <f t="shared" ca="1" si="33"/>
        <v>0.19750136770731685</v>
      </c>
      <c r="AU85" t="s">
        <v>697</v>
      </c>
      <c r="AV85" t="str">
        <f t="shared" ca="1" si="34"/>
        <v>sound\\Redkiy_plod.wav</v>
      </c>
      <c r="AW85" t="str">
        <f>IF(OR(D85=10,D85=11,D85=14,D85=15),VLOOKUP(A85,audio_list_stym!$A$3:$BQ$189,69,FALSE),"XXXXX")</f>
        <v>XXXXX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_С_лепестками_ли_</v>
      </c>
      <c r="BB85" t="str">
        <f t="shared" si="35"/>
        <v>_С_лепестками_ли_ЛИРОХ?</v>
      </c>
      <c r="BD85" cm="1">
        <f t="array" aca="1" ref="BD85" ca="1">INDEX($L$82:$L$89,(RANK(AT5,$AT$2:$AT$9)))</f>
        <v>2089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VLOOKUP(B86,audio_list_stym!$A$3:$BP$18,55,FALSE)</f>
        <v>14</v>
      </c>
      <c r="F86" t="str">
        <f>VLOOKUP(E86,metki!$A$2:$B$9,2,FALSE)</f>
        <v>импл_новые_с_названием</v>
      </c>
      <c r="G86" t="str">
        <f t="shared" si="29"/>
        <v>импл_</v>
      </c>
      <c r="H86" t="str">
        <f>VLOOKUP(B86,audio_list_stym!$A$3:$AJ$18,23,FALSE)</f>
        <v>Gac</v>
      </c>
      <c r="I86" t="s">
        <v>692</v>
      </c>
      <c r="J86" t="str">
        <f t="shared" si="30"/>
        <v>Gac_5</v>
      </c>
      <c r="L86">
        <f>VLOOKUP(J86,total_visual_stym!$A$2:$D$129,2,FALSE)</f>
        <v>2093</v>
      </c>
      <c r="M86" t="str">
        <f>VLOOKUP(J86,total_visual_stym!$A$2:$D$129,3,FALSE)</f>
        <v>pics\\Gac_5.jpg</v>
      </c>
      <c r="N86">
        <f>VLOOKUP(J86,total_visual_stym!$A$1:$D$129,4,FALSE)</f>
        <v>211</v>
      </c>
      <c r="P86">
        <f>IF(G86="экспл",0,IF(G86="импл_",VLOOKUP(J86,quest_импл!$A$1:$J$129,7,FALSE),0))</f>
        <v>253</v>
      </c>
      <c r="Q86" t="str">
        <f>IF(G86="экспл",0,IF(G86="импл_",VLOOKUP(J86,quest_импл!$A$1:$J$129,8,FALSE),0))</f>
        <v>sound\\Kolyuchiy_li.wav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v>2017</v>
      </c>
      <c r="AD86" t="str">
        <f t="shared" ca="1" si="36"/>
        <v>pics\\Limon_6.jpg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1"/>
        <v>pics\\Limon_6.jpg</v>
      </c>
      <c r="AI86" t="s">
        <v>96</v>
      </c>
      <c r="AO86">
        <f t="shared" ca="1" si="37"/>
        <v>0.50505236008143006</v>
      </c>
      <c r="AP86" t="str">
        <f t="shared" ca="1" si="38"/>
        <v>pics\\Limon_6.jpg</v>
      </c>
      <c r="AR86" t="str">
        <f t="shared" si="39"/>
        <v/>
      </c>
      <c r="AS86" t="str">
        <f t="shared" ca="1" si="32"/>
        <v>pics\\Limon_6.jpg</v>
      </c>
      <c r="AT86">
        <f t="shared" ca="1" si="33"/>
        <v>0.4853172828209491</v>
      </c>
      <c r="AU86" t="s">
        <v>697</v>
      </c>
      <c r="AV86" t="str">
        <f t="shared" ca="1" si="34"/>
        <v>sound\\Redkiy_plod.wav</v>
      </c>
      <c r="AW86" t="str">
        <f>IF(OR(D86=10,D86=11,D86=14,D86=15),VLOOKUP(A86,audio_list_stym!$A$3:$BQ$189,69,FALSE),"XXXXX")</f>
        <v>XXXXX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_Колючий_ли_</v>
      </c>
      <c r="BB86" t="str">
        <f t="shared" si="35"/>
        <v>_Колючий_ли_ЛИРОХ?</v>
      </c>
      <c r="BD86" cm="1">
        <f t="array" aca="1" ref="BD86" ca="1">INDEX($L$82:$L$89,(RANK(AT6,$AT$2:$AT$9)))</f>
        <v>2091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VLOOKUP(B87,audio_list_stym!$A$3:$BP$18,55,FALSE)</f>
        <v>14</v>
      </c>
      <c r="F87" t="str">
        <f>VLOOKUP(E87,metki!$A$2:$B$9,2,FALSE)</f>
        <v>импл_новые_с_названием</v>
      </c>
      <c r="G87" t="str">
        <f t="shared" si="29"/>
        <v>импл_</v>
      </c>
      <c r="H87" t="str">
        <f>VLOOKUP(B87,audio_list_stym!$A$3:$AJ$18,23,FALSE)</f>
        <v>Gac</v>
      </c>
      <c r="I87" t="s">
        <v>693</v>
      </c>
      <c r="J87" t="str">
        <f t="shared" si="30"/>
        <v>Gac_6</v>
      </c>
      <c r="L87">
        <f>VLOOKUP(J87,total_visual_stym!$A$2:$D$129,2,FALSE)</f>
        <v>2094</v>
      </c>
      <c r="M87" t="str">
        <f>VLOOKUP(J87,total_visual_stym!$A$2:$D$129,3,FALSE)</f>
        <v>pics\\Gac_6.jpg</v>
      </c>
      <c r="N87">
        <f>VLOOKUP(J87,total_visual_stym!$A$1:$D$129,4,FALSE)</f>
        <v>211</v>
      </c>
      <c r="P87">
        <f>IF(G87="экспл",0,IF(G87="импл_",VLOOKUP(J87,quest_импл!$A$1:$J$129,7,FALSE),0))</f>
        <v>254</v>
      </c>
      <c r="Q87" t="str">
        <f>IF(G87="экспл",0,IF(G87="импл_",VLOOKUP(J87,quest_импл!$A$1:$J$129,8,FALSE),0))</f>
        <v>sound\\Oranzhrviy_li.wav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да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v>2043</v>
      </c>
      <c r="AD87" t="str">
        <f t="shared" ca="1" si="36"/>
        <v>pics\\Finik_1.jpg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1"/>
        <v>pics\\Finik_1.jpg</v>
      </c>
      <c r="AI87" t="s">
        <v>97</v>
      </c>
      <c r="AO87">
        <f t="shared" ca="1" si="37"/>
        <v>0.86038342698350367</v>
      </c>
      <c r="AP87" t="str">
        <f t="shared" ca="1" si="38"/>
        <v>pics\\Finik_1.jpg</v>
      </c>
      <c r="AR87" t="str">
        <f t="shared" si="39"/>
        <v/>
      </c>
      <c r="AS87" t="str">
        <f t="shared" ca="1" si="32"/>
        <v>pics\\Finik_1.jpg</v>
      </c>
      <c r="AT87">
        <f t="shared" ca="1" si="33"/>
        <v>0.99801947258858392</v>
      </c>
      <c r="AU87" t="s">
        <v>697</v>
      </c>
      <c r="AV87" t="str">
        <f t="shared" ca="1" si="34"/>
        <v>sound\\Noviy_plod.wav</v>
      </c>
      <c r="AW87" t="str">
        <f>IF(OR(D87=10,D87=11,D87=14,D87=15),VLOOKUP(A87,audio_list_stym!$A$3:$BQ$189,69,FALSE),"XXXXX")</f>
        <v>XXXXX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_Оранжевый_ли_</v>
      </c>
      <c r="BB87" t="str">
        <f t="shared" si="35"/>
        <v>_Оранжевый_ли_ЛИРОХ?</v>
      </c>
      <c r="BD87" cm="1">
        <f t="array" aca="1" ref="BD87" ca="1">INDEX($L$82:$L$89,(RANK(AT7,$AT$2:$AT$9)))</f>
        <v>2092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VLOOKUP(B88,audio_list_stym!$A$3:$BP$18,55,FALSE)</f>
        <v>14</v>
      </c>
      <c r="F88" t="str">
        <f>VLOOKUP(E88,metki!$A$2:$B$9,2,FALSE)</f>
        <v>импл_новые_с_названием</v>
      </c>
      <c r="G88" t="str">
        <f t="shared" si="29"/>
        <v>импл_</v>
      </c>
      <c r="H88" t="str">
        <f>VLOOKUP(B88,audio_list_stym!$A$3:$AJ$18,23,FALSE)</f>
        <v>Gac</v>
      </c>
      <c r="I88" t="s">
        <v>694</v>
      </c>
      <c r="J88" t="str">
        <f t="shared" si="30"/>
        <v>Gac_7</v>
      </c>
      <c r="L88">
        <f>VLOOKUP(J88,total_visual_stym!$A$2:$D$129,2,FALSE)</f>
        <v>2095</v>
      </c>
      <c r="M88" t="str">
        <f>VLOOKUP(J88,total_visual_stym!$A$2:$D$129,3,FALSE)</f>
        <v>pics\\Gac_7.jpg</v>
      </c>
      <c r="N88">
        <f>VLOOKUP(J88,total_visual_stym!$A$1:$D$129,4,FALSE)</f>
        <v>211</v>
      </c>
      <c r="P88">
        <f>IF(G88="экспл",0,IF(G88="импл_",VLOOKUP(J88,quest_импл!$A$1:$J$129,7,FALSE),0))</f>
        <v>255</v>
      </c>
      <c r="Q88" t="str">
        <f>IF(G88="экспл",0,IF(G88="импл_",VLOOKUP(J88,quest_импл!$A$1:$J$129,8,FALSE),0))</f>
        <v>sound\\Zernistiy_li.wav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v>2010</v>
      </c>
      <c r="AD88" t="str">
        <f t="shared" ca="1" si="36"/>
        <v>pics\\Peper_8.jpg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1"/>
        <v>pics\\Peper_8.jpg</v>
      </c>
      <c r="AI88" t="s">
        <v>98</v>
      </c>
      <c r="AO88">
        <f t="shared" ca="1" si="37"/>
        <v>0.28836960579239168</v>
      </c>
      <c r="AP88" t="str">
        <f t="shared" ca="1" si="38"/>
        <v>pics\\Peper_8.jpg</v>
      </c>
      <c r="AR88" t="str">
        <f t="shared" si="39"/>
        <v/>
      </c>
      <c r="AS88" t="str">
        <f t="shared" ca="1" si="32"/>
        <v>pics\\Peper_8.jpg</v>
      </c>
      <c r="AT88">
        <f t="shared" ca="1" si="33"/>
        <v>0.76801159340385672</v>
      </c>
      <c r="AU88" t="s">
        <v>697</v>
      </c>
      <c r="AV88" t="str">
        <f t="shared" ca="1" si="34"/>
        <v>sound\\Noviy_plod.wav</v>
      </c>
      <c r="AW88" t="str">
        <f>IF(OR(D88=10,D88=11,D88=14,D88=15),VLOOKUP(A88,audio_list_stym!$A$3:$BQ$189,69,FALSE),"XXXXX")</f>
        <v>XXXXX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_Зернистый_ли_</v>
      </c>
      <c r="BB88" t="str">
        <f t="shared" si="35"/>
        <v>_Зернистый_ли_ЛИРОХ?</v>
      </c>
      <c r="BD88" cm="1">
        <f t="array" aca="1" ref="BD88" ca="1">INDEX($L$82:$L$89,(RANK(AT8,$AT$2:$AT$9)))</f>
        <v>2093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VLOOKUP(B89,audio_list_stym!$A$3:$BP$18,55,FALSE)</f>
        <v>14</v>
      </c>
      <c r="F89" t="str">
        <f>VLOOKUP(E89,metki!$A$2:$B$9,2,FALSE)</f>
        <v>импл_новые_с_названием</v>
      </c>
      <c r="G89" t="str">
        <f t="shared" si="29"/>
        <v>импл_</v>
      </c>
      <c r="H89" t="str">
        <f>VLOOKUP(B89,audio_list_stym!$A$3:$AJ$18,23,FALSE)</f>
        <v>Gac</v>
      </c>
      <c r="I89" t="s">
        <v>695</v>
      </c>
      <c r="J89" t="str">
        <f t="shared" si="30"/>
        <v>Gac_8</v>
      </c>
      <c r="L89">
        <f>VLOOKUP(J89,total_visual_stym!$A$2:$D$129,2,FALSE)</f>
        <v>2096</v>
      </c>
      <c r="M89" t="str">
        <f>VLOOKUP(J89,total_visual_stym!$A$2:$D$129,3,FALSE)</f>
        <v>pics\\Gac_8.jpg</v>
      </c>
      <c r="N89">
        <f>VLOOKUP(J89,total_visual_stym!$A$1:$D$129,4,FALSE)</f>
        <v>211</v>
      </c>
      <c r="P89">
        <f>IF(G89="экспл",0,IF(G89="импл_",VLOOKUP(J89,quest_импл!$A$1:$J$129,7,FALSE),0))</f>
        <v>256</v>
      </c>
      <c r="Q89" t="str">
        <f>IF(G89="экспл",0,IF(G89="импл_",VLOOKUP(J89,quest_импл!$A$1:$J$129,8,FALSE),0))</f>
        <v>sound\\Okrugliy_li.wav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v>2045</v>
      </c>
      <c r="AD89" t="str">
        <f t="shared" ca="1" si="36"/>
        <v>pics\\Limon_5.jpg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1"/>
        <v>pics\\Limon_5.jpg</v>
      </c>
      <c r="AI89" t="s">
        <v>99</v>
      </c>
      <c r="AO89">
        <f t="shared" ca="1" si="37"/>
        <v>0.51430376734187877</v>
      </c>
      <c r="AP89" t="str">
        <f t="shared" ca="1" si="38"/>
        <v>pics\\Limon_5.jpg</v>
      </c>
      <c r="AR89" t="str">
        <f t="shared" si="39"/>
        <v/>
      </c>
      <c r="AS89" t="str">
        <f t="shared" ca="1" si="32"/>
        <v>pics\\Limon_5.jpg</v>
      </c>
      <c r="AT89">
        <f t="shared" ca="1" si="33"/>
        <v>0.80278853283577045</v>
      </c>
      <c r="AU89" t="s">
        <v>697</v>
      </c>
      <c r="AV89" t="str">
        <f t="shared" ca="1" si="34"/>
        <v>sound\\Noviy_plod.wav</v>
      </c>
      <c r="AW89" t="str">
        <f>IF(OR(D89=10,D89=11,D89=14,D89=15),VLOOKUP(A89,audio_list_stym!$A$3:$BQ$189,69,FALSE),"XXXXX")</f>
        <v>XXXXX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_Округлый_ли_</v>
      </c>
      <c r="BB89" t="str">
        <f t="shared" si="35"/>
        <v>_Округлый_ли_ЛИРОХ?</v>
      </c>
      <c r="BD89" cm="1">
        <f t="array" aca="1" ref="BD89" ca="1">INDEX($L$82:$L$89,(RANK(AT9,$AT$2:$AT$9)))</f>
        <v>2090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VLOOKUP(B90,audio_list_stym!$A$3:$BP$18,55,FALSE)</f>
        <v>15</v>
      </c>
      <c r="F90" t="str">
        <f>VLOOKUP(E90,metki!$A$2:$B$9,2,FALSE)</f>
        <v>экспл_новые_с_названием</v>
      </c>
      <c r="G90" t="str">
        <f t="shared" si="29"/>
        <v>экспл</v>
      </c>
      <c r="H90" t="str">
        <f>VLOOKUP(B90,audio_list_stym!$A$3:$AJ$18,23,FALSE)</f>
        <v>Noni</v>
      </c>
      <c r="I90" t="s">
        <v>688</v>
      </c>
      <c r="J90" t="str">
        <f t="shared" si="30"/>
        <v>Noni_1</v>
      </c>
      <c r="L90">
        <f>VLOOKUP(J90,total_visual_stym!$A$2:$D$129,2,FALSE)</f>
        <v>2113</v>
      </c>
      <c r="M90" t="str">
        <f>VLOOKUP(J90,total_visual_stym!$A$2:$D$129,3,FALSE)</f>
        <v>pics\\Noni_1.jpg</v>
      </c>
      <c r="N90">
        <f>VLOOKUP(J90,total_visual_stym!$A$1:$D$129,4,FALSE)</f>
        <v>212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129</v>
      </c>
      <c r="Z90" t="str">
        <f>IF(G90="экспл",VLOOKUP(J90,quest_экспл!$A$1:$N$129,12,FALSE),IF(G90="импл_",0,0))</f>
        <v>sound\\On_beliy_vnutri.wav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v>2193</v>
      </c>
      <c r="AD90" t="str">
        <f t="shared" ca="1" si="36"/>
        <v>pics\\dis48.jpg</v>
      </c>
      <c r="AE90" s="22" t="str">
        <f t="array" aca="1" ref="AE90" ca="1">IF(G90="экспл",INDEX(total_visual_stym!$C$146:$C$209,(RANK(total_visual_stym!E170,total_visual_stym!$E$146:$E$209))),0)</f>
        <v>pics\\dis48.jpg</v>
      </c>
      <c r="AF90" s="22" t="str">
        <f t="shared" si="31"/>
        <v/>
      </c>
      <c r="AI90" t="s">
        <v>100</v>
      </c>
      <c r="AO90">
        <f t="shared" ca="1" si="37"/>
        <v>0.46584196090045038</v>
      </c>
      <c r="AP90" t="str">
        <f t="shared" ca="1" si="38"/>
        <v>pics\\Limon_8.jpg</v>
      </c>
      <c r="AR90" t="str">
        <f t="shared" si="39"/>
        <v/>
      </c>
      <c r="AS90" t="str">
        <f t="shared" si="32"/>
        <v/>
      </c>
      <c r="AT90">
        <f t="shared" ca="1" si="33"/>
        <v>0.80960058874446938</v>
      </c>
      <c r="AU90" t="s">
        <v>697</v>
      </c>
      <c r="AV90" t="str">
        <f t="shared" ca="1" si="34"/>
        <v>sound\\Noviy_plod.wav</v>
      </c>
      <c r="AW90" t="str">
        <f>IF(OR(D90=10,D90=11,D90=14,D90=15),VLOOKUP(A90,audio_list_stym!$A$3:$BQ$189,69,FALSE),"XXXXX")</f>
        <v>XXXXX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_Он_белый_внутри?</v>
      </c>
      <c r="BA90" t="e">
        <f>VLOOKUP(Q90,audio_list_stym!$B$2:$BQ$299,68,FALSE)</f>
        <v>#N/A</v>
      </c>
      <c r="BB90" t="str">
        <f t="shared" si="35"/>
        <v>На_экране_ФИМОН._Он_белый_внутри?</v>
      </c>
      <c r="BC90">
        <f>A90</f>
        <v>1212</v>
      </c>
      <c r="BD90" cm="1">
        <f t="array" aca="1" ref="BD90" ca="1">INDEX($L$90:$L$97,(RANK(AT2,$AT$2:$AT$9)))</f>
        <v>2118</v>
      </c>
      <c r="BE90" cm="1">
        <f t="array" aca="1" ref="BE90" ca="1">INDEX(BD66:BD81,(RANK(AT5,$AT$2:$AT$17)))</f>
        <v>2078</v>
      </c>
      <c r="BF90" cm="1">
        <f t="array" aca="1" ref="BF90" ca="1">INDEX(BD98:BD113,(RANK(AT5,$AT$2:$AT$17)))</f>
        <v>2134</v>
      </c>
      <c r="BG90" cm="1">
        <f t="array" aca="1" ref="BG90" ca="1">INDEX(BD114:BD129,(RANK(AT5,$AT$2:$AT$9)))</f>
        <v>2150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VLOOKUP(B91,audio_list_stym!$A$3:$BP$18,55,FALSE)</f>
        <v>15</v>
      </c>
      <c r="F91" t="str">
        <f>VLOOKUP(E91,metki!$A$2:$B$9,2,FALSE)</f>
        <v>экспл_новые_с_названием</v>
      </c>
      <c r="G91" t="str">
        <f t="shared" si="29"/>
        <v>экспл</v>
      </c>
      <c r="H91" t="str">
        <f>VLOOKUP(B91,audio_list_stym!$A$3:$AJ$18,23,FALSE)</f>
        <v>Noni</v>
      </c>
      <c r="I91" t="s">
        <v>689</v>
      </c>
      <c r="J91" t="str">
        <f t="shared" si="30"/>
        <v>Noni_2</v>
      </c>
      <c r="L91">
        <f>VLOOKUP(J91,total_visual_stym!$A$2:$D$129,2,FALSE)</f>
        <v>2114</v>
      </c>
      <c r="M91" t="str">
        <f>VLOOKUP(J91,total_visual_stym!$A$2:$D$129,3,FALSE)</f>
        <v>pics\\Noni_2.jpg</v>
      </c>
      <c r="N91">
        <f>VLOOKUP(J91,total_visual_stym!$A$1:$D$129,4,FALSE)</f>
        <v>212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130</v>
      </c>
      <c r="Z91" t="str">
        <f>IF(G91="экспл",VLOOKUP(J91,quest_экспл!$A$1:$N$129,12,FALSE),IF(G91="импл_",0,0))</f>
        <v>sound\\Rebristiy_li_on.wav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v>2178</v>
      </c>
      <c r="AD91" t="str">
        <f t="shared" ca="1" si="36"/>
        <v>pics\\dis62.jpg</v>
      </c>
      <c r="AE91" s="22" t="str">
        <f t="array" aca="1" ref="AE91" ca="1">IF(G91="экспл",INDEX(total_visual_stym!$C$146:$C$209,(RANK(total_visual_stym!E171,total_visual_stym!$E$146:$E$209))),0)</f>
        <v>pics\\dis62.jpg</v>
      </c>
      <c r="AF91" s="22" t="str">
        <f t="shared" si="31"/>
        <v/>
      </c>
      <c r="AI91" t="s">
        <v>101</v>
      </c>
      <c r="AO91">
        <f t="shared" ca="1" si="37"/>
        <v>0.69778891178504443</v>
      </c>
      <c r="AP91" t="str">
        <f t="shared" ca="1" si="38"/>
        <v>pics\\Goroh_7.jpg</v>
      </c>
      <c r="AR91" t="str">
        <f t="shared" si="39"/>
        <v/>
      </c>
      <c r="AS91" t="str">
        <f t="shared" si="32"/>
        <v/>
      </c>
      <c r="AT91">
        <f t="shared" ca="1" si="33"/>
        <v>0.51174165510520842</v>
      </c>
      <c r="AU91" t="s">
        <v>697</v>
      </c>
      <c r="AV91" t="str">
        <f t="shared" ca="1" si="34"/>
        <v>sound\\Redkiy_plod.wav</v>
      </c>
      <c r="AW91" t="str">
        <f>IF(OR(D91=10,D91=11,D91=14,D91=15),VLOOKUP(A91,audio_list_stym!$A$3:$BQ$189,69,FALSE),"XXXXX")</f>
        <v>XXXXX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_Ребристый_ли_он?</v>
      </c>
      <c r="BA91" t="e">
        <f>VLOOKUP(Q91,audio_list_stym!$B$2:$BQ$299,68,FALSE)</f>
        <v>#N/A</v>
      </c>
      <c r="BB91" t="str">
        <f t="shared" si="35"/>
        <v>Посмотрите,_вот_ФИМОН._Ребристый_ли_он?</v>
      </c>
      <c r="BD91" cm="1">
        <f t="array" aca="1" ref="BD91" ca="1">INDEX($L$90:$L$97,(RANK(AT3,$AT$2:$AT$9)))</f>
        <v>2120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VLOOKUP(B92,audio_list_stym!$A$3:$BP$18,55,FALSE)</f>
        <v>15</v>
      </c>
      <c r="F92" t="str">
        <f>VLOOKUP(E92,metki!$A$2:$B$9,2,FALSE)</f>
        <v>экспл_новые_с_названием</v>
      </c>
      <c r="G92" t="str">
        <f t="shared" si="29"/>
        <v>экспл</v>
      </c>
      <c r="H92" t="str">
        <f>VLOOKUP(B92,audio_list_stym!$A$3:$AJ$18,23,FALSE)</f>
        <v>Noni</v>
      </c>
      <c r="I92" t="s">
        <v>690</v>
      </c>
      <c r="J92" t="str">
        <f t="shared" si="30"/>
        <v>Noni_3</v>
      </c>
      <c r="L92">
        <f>VLOOKUP(J92,total_visual_stym!$A$2:$D$129,2,FALSE)</f>
        <v>2115</v>
      </c>
      <c r="M92" t="str">
        <f>VLOOKUP(J92,total_visual_stym!$A$2:$D$129,3,FALSE)</f>
        <v>pics\\Noni_3.jpg</v>
      </c>
      <c r="N92">
        <f>VLOOKUP(J92,total_visual_stym!$A$1:$D$129,4,FALSE)</f>
        <v>212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131</v>
      </c>
      <c r="Z92" t="str">
        <f>IF(G92="экспл",VLOOKUP(J92,quest_экспл!$A$1:$N$129,12,FALSE),IF(G92="импл_",0,0))</f>
        <v>sound\\Goluboy_li_on.wav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v>2230</v>
      </c>
      <c r="AD92" t="str">
        <f t="shared" ca="1" si="36"/>
        <v>pics\\dis58.jpg</v>
      </c>
      <c r="AE92" s="22" t="str">
        <f t="array" aca="1" ref="AE92" ca="1">IF(G92="экспл",INDEX(total_visual_stym!$C$146:$C$209,(RANK(total_visual_stym!E172,total_visual_stym!$E$146:$E$209))),0)</f>
        <v>pics\\dis58.jpg</v>
      </c>
      <c r="AF92" s="22" t="str">
        <f t="shared" si="31"/>
        <v/>
      </c>
      <c r="AI92" t="s">
        <v>102</v>
      </c>
      <c r="AO92">
        <f t="shared" ca="1" si="37"/>
        <v>0.83357070036375203</v>
      </c>
      <c r="AP92" t="str">
        <f t="shared" ca="1" si="38"/>
        <v>pics\\Finik_3.jpg</v>
      </c>
      <c r="AR92" t="str">
        <f t="shared" si="39"/>
        <v/>
      </c>
      <c r="AS92" t="str">
        <f t="shared" si="32"/>
        <v/>
      </c>
      <c r="AT92">
        <f t="shared" ca="1" si="33"/>
        <v>0.83443240263025553</v>
      </c>
      <c r="AU92" t="s">
        <v>697</v>
      </c>
      <c r="AV92" t="str">
        <f t="shared" ca="1" si="34"/>
        <v>sound\\Noviy_plod.wav</v>
      </c>
      <c r="AW92" t="str">
        <f>IF(OR(D92=10,D92=11,D92=14,D92=15),VLOOKUP(A92,audio_list_stym!$A$3:$BQ$189,69,FALSE),"XXXXX")</f>
        <v>XXXXX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_Голубой_ли_он?</v>
      </c>
      <c r="BA92" t="e">
        <f>VLOOKUP(Q92,audio_list_stym!$B$2:$BQ$299,68,FALSE)</f>
        <v>#N/A</v>
      </c>
      <c r="BB92" t="str">
        <f t="shared" si="35"/>
        <v>Вот_ФИМОН._Голубой_ли_он?</v>
      </c>
      <c r="BD92" cm="1">
        <f t="array" aca="1" ref="BD92" ca="1">INDEX($L$90:$L$97,(RANK(AT4,$AT$2:$AT$9)))</f>
        <v>2119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VLOOKUP(B93,audio_list_stym!$A$3:$BP$18,55,FALSE)</f>
        <v>15</v>
      </c>
      <c r="F93" t="str">
        <f>VLOOKUP(E93,metki!$A$2:$B$9,2,FALSE)</f>
        <v>экспл_новые_с_названием</v>
      </c>
      <c r="G93" t="str">
        <f t="shared" si="29"/>
        <v>экспл</v>
      </c>
      <c r="H93" t="str">
        <f>VLOOKUP(B93,audio_list_stym!$A$3:$AJ$18,23,FALSE)</f>
        <v>Noni</v>
      </c>
      <c r="I93" t="s">
        <v>691</v>
      </c>
      <c r="J93" t="str">
        <f t="shared" si="30"/>
        <v>Noni_4</v>
      </c>
      <c r="L93">
        <f>VLOOKUP(J93,total_visual_stym!$A$2:$D$129,2,FALSE)</f>
        <v>2116</v>
      </c>
      <c r="M93" t="str">
        <f>VLOOKUP(J93,total_visual_stym!$A$2:$D$129,3,FALSE)</f>
        <v>pics\\Noni_4.jpg</v>
      </c>
      <c r="N93">
        <f>VLOOKUP(J93,total_visual_stym!$A$1:$D$129,4,FALSE)</f>
        <v>212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132</v>
      </c>
      <c r="Z93" t="str">
        <f>IF(G93="экспл",VLOOKUP(J93,quest_экспл!$A$1:$N$129,12,FALSE),IF(G93="импл_",0,0))</f>
        <v>sound\\On_s_bugorkami.wav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v>2207</v>
      </c>
      <c r="AD93" t="str">
        <f t="shared" ca="1" si="36"/>
        <v>pics\\dis17.jpg</v>
      </c>
      <c r="AE93" s="22" t="str">
        <f t="array" aca="1" ref="AE93" ca="1">IF(G93="экспл",INDEX(total_visual_stym!$C$146:$C$209,(RANK(total_visual_stym!E173,total_visual_stym!$E$146:$E$209))),0)</f>
        <v>pics\\dis17.jpg</v>
      </c>
      <c r="AF93" s="22" t="str">
        <f t="shared" si="31"/>
        <v/>
      </c>
      <c r="AI93" t="s">
        <v>103</v>
      </c>
      <c r="AO93">
        <f t="shared" ca="1" si="37"/>
        <v>0.74456627198320002</v>
      </c>
      <c r="AP93" t="str">
        <f t="shared" ca="1" si="38"/>
        <v>pics\\Finik_8.jpg</v>
      </c>
      <c r="AR93" t="str">
        <f t="shared" si="39"/>
        <v/>
      </c>
      <c r="AS93" t="str">
        <f t="shared" si="32"/>
        <v/>
      </c>
      <c r="AT93">
        <f t="shared" ca="1" si="33"/>
        <v>0.98025964453652381</v>
      </c>
      <c r="AU93" t="s">
        <v>697</v>
      </c>
      <c r="AV93" t="str">
        <f t="shared" ca="1" si="34"/>
        <v>sound\\Noviy_plod.wav</v>
      </c>
      <c r="AW93" t="str">
        <f>IF(OR(D93=10,D93=11,D93=14,D93=15),VLOOKUP(A93,audio_list_stym!$A$3:$BQ$189,69,FALSE),"XXXXX")</f>
        <v>XXXXX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_Он_с_бугорками?</v>
      </c>
      <c r="BA93" t="e">
        <f>VLOOKUP(Q93,audio_list_stym!$B$2:$BQ$299,68,FALSE)</f>
        <v>#N/A</v>
      </c>
      <c r="BB93" t="str">
        <f t="shared" si="35"/>
        <v>Это_ФИМОН._Он_с_бугорками?</v>
      </c>
      <c r="BD93" cm="1">
        <f t="array" aca="1" ref="BD93" ca="1">INDEX($L$90:$L$97,(RANK(AT5,$AT$2:$AT$9)))</f>
        <v>2113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VLOOKUP(B94,audio_list_stym!$A$3:$BP$18,55,FALSE)</f>
        <v>15</v>
      </c>
      <c r="F94" t="str">
        <f>VLOOKUP(E94,metki!$A$2:$B$9,2,FALSE)</f>
        <v>экспл_новые_с_названием</v>
      </c>
      <c r="G94" t="str">
        <f t="shared" si="29"/>
        <v>экспл</v>
      </c>
      <c r="H94" t="str">
        <f>VLOOKUP(B94,audio_list_stym!$A$3:$AJ$18,23,FALSE)</f>
        <v>Noni</v>
      </c>
      <c r="I94" t="s">
        <v>692</v>
      </c>
      <c r="J94" t="str">
        <f t="shared" si="30"/>
        <v>Noni_5</v>
      </c>
      <c r="L94">
        <f>VLOOKUP(J94,total_visual_stym!$A$2:$D$129,2,FALSE)</f>
        <v>2117</v>
      </c>
      <c r="M94" t="str">
        <f>VLOOKUP(J94,total_visual_stym!$A$2:$D$129,3,FALSE)</f>
        <v>pics\\Noni_5.jpg</v>
      </c>
      <c r="N94">
        <f>VLOOKUP(J94,total_visual_stym!$A$1:$D$129,4,FALSE)</f>
        <v>212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133</v>
      </c>
      <c r="Z94" t="str">
        <f>IF(G94="экспл",VLOOKUP(J94,quest_экспл!$A$1:$N$129,12,FALSE),IF(G94="импл_",0,0))</f>
        <v>sound\\Ovalniy_li_on.wav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v>2184</v>
      </c>
      <c r="AD94" t="str">
        <f t="shared" ca="1" si="36"/>
        <v>pics\\dis11.jpg</v>
      </c>
      <c r="AE94" s="22" t="str">
        <f t="array" aca="1" ref="AE94" ca="1">IF(G94="экспл",INDEX(total_visual_stym!$C$146:$C$209,(RANK(total_visual_stym!E174,total_visual_stym!$E$146:$E$209))),0)</f>
        <v>pics\\dis11.jpg</v>
      </c>
      <c r="AF94" s="22" t="str">
        <f t="shared" si="31"/>
        <v/>
      </c>
      <c r="AI94" t="s">
        <v>104</v>
      </c>
      <c r="AO94">
        <f t="shared" ca="1" si="37"/>
        <v>0.9722566050008733</v>
      </c>
      <c r="AP94" t="str">
        <f t="shared" ca="1" si="38"/>
        <v>pics\\Banan_4.jpg</v>
      </c>
      <c r="AR94" t="str">
        <f t="shared" si="39"/>
        <v/>
      </c>
      <c r="AS94" t="str">
        <f t="shared" si="32"/>
        <v/>
      </c>
      <c r="AT94">
        <f t="shared" ca="1" si="33"/>
        <v>0.70585408132076977</v>
      </c>
      <c r="AU94" t="s">
        <v>697</v>
      </c>
      <c r="AV94" t="str">
        <f t="shared" ca="1" si="34"/>
        <v>sound\\Noviy_plod.wav</v>
      </c>
      <c r="AW94" t="str">
        <f>IF(OR(D94=10,D94=11,D94=14,D94=15),VLOOKUP(A94,audio_list_stym!$A$3:$BQ$189,69,FALSE),"XXXXX")</f>
        <v>XXXXX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_Овальный_ли_он?</v>
      </c>
      <c r="BA94" t="e">
        <f>VLOOKUP(Q94,audio_list_stym!$B$2:$BQ$299,68,FALSE)</f>
        <v>#N/A</v>
      </c>
      <c r="BB94" t="str">
        <f t="shared" si="35"/>
        <v>На_картинке_ФИМОН._Овальный_ли_он?</v>
      </c>
      <c r="BD94" cm="1">
        <f t="array" aca="1" ref="BD94" ca="1">INDEX($L$90:$L$97,(RANK(AT6,$AT$2:$AT$9)))</f>
        <v>2115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VLOOKUP(B95,audio_list_stym!$A$3:$BP$18,55,FALSE)</f>
        <v>15</v>
      </c>
      <c r="F95" t="str">
        <f>VLOOKUP(E95,metki!$A$2:$B$9,2,FALSE)</f>
        <v>экспл_новые_с_названием</v>
      </c>
      <c r="G95" t="str">
        <f t="shared" si="29"/>
        <v>экспл</v>
      </c>
      <c r="H95" t="str">
        <f>VLOOKUP(B95,audio_list_stym!$A$3:$AJ$18,23,FALSE)</f>
        <v>Noni</v>
      </c>
      <c r="I95" t="s">
        <v>693</v>
      </c>
      <c r="J95" t="str">
        <f t="shared" si="30"/>
        <v>Noni_6</v>
      </c>
      <c r="L95">
        <f>VLOOKUP(J95,total_visual_stym!$A$2:$D$129,2,FALSE)</f>
        <v>2118</v>
      </c>
      <c r="M95" t="str">
        <f>VLOOKUP(J95,total_visual_stym!$A$2:$D$129,3,FALSE)</f>
        <v>pics\\Noni_6.jpg</v>
      </c>
      <c r="N95">
        <f>VLOOKUP(J95,total_visual_stym!$A$1:$D$129,4,FALSE)</f>
        <v>212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134</v>
      </c>
      <c r="Z95" t="str">
        <f>IF(G95="экспл",VLOOKUP(J95,quest_экспл!$A$1:$N$129,12,FALSE),IF(G95="импл_",0,0))</f>
        <v>sound\\Zhidkiy_li_on.wav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v>2216</v>
      </c>
      <c r="AD95" t="str">
        <f t="shared" ca="1" si="36"/>
        <v>pics\\dis43.jpg</v>
      </c>
      <c r="AE95" s="22" t="str">
        <f t="array" aca="1" ref="AE95" ca="1">IF(G95="экспл",INDEX(total_visual_stym!$C$146:$C$209,(RANK(total_visual_stym!E175,total_visual_stym!$E$146:$E$209))),0)</f>
        <v>pics\\dis43.jpg</v>
      </c>
      <c r="AF95" s="22" t="str">
        <f t="shared" si="31"/>
        <v/>
      </c>
      <c r="AI95" t="s">
        <v>105</v>
      </c>
      <c r="AO95">
        <f t="shared" ca="1" si="37"/>
        <v>0.73145411514482495</v>
      </c>
      <c r="AP95" t="str">
        <f t="shared" ca="1" si="38"/>
        <v>pics\\Goroh_2.jpg</v>
      </c>
      <c r="AR95" t="str">
        <f t="shared" si="39"/>
        <v/>
      </c>
      <c r="AS95" t="str">
        <f t="shared" si="32"/>
        <v/>
      </c>
      <c r="AT95">
        <f t="shared" ca="1" si="33"/>
        <v>0.5495163687517034</v>
      </c>
      <c r="AU95" t="s">
        <v>697</v>
      </c>
      <c r="AV95" t="str">
        <f t="shared" ca="1" si="34"/>
        <v>sound\\Redkiy_plod.wav</v>
      </c>
      <c r="AW95" t="str">
        <f>IF(OR(D95=10,D95=11,D95=14,D95=15),VLOOKUP(A95,audio_list_stym!$A$3:$BQ$189,69,FALSE),"XXXXX")</f>
        <v>XXXXX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_Жидкий_ли_он?</v>
      </c>
      <c r="BA95" t="e">
        <f>VLOOKUP(Q95,audio_list_stym!$B$2:$BQ$299,68,FALSE)</f>
        <v>#N/A</v>
      </c>
      <c r="BB95" t="str">
        <f t="shared" si="35"/>
        <v>На_мониторе_ФИМОН._Жидкий_ли_он?</v>
      </c>
      <c r="BD95" cm="1">
        <f t="array" aca="1" ref="BD95" ca="1">INDEX($L$90:$L$97,(RANK(AT7,$AT$2:$AT$9)))</f>
        <v>2116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VLOOKUP(B96,audio_list_stym!$A$3:$BP$18,55,FALSE)</f>
        <v>15</v>
      </c>
      <c r="F96" t="str">
        <f>VLOOKUP(E96,metki!$A$2:$B$9,2,FALSE)</f>
        <v>экспл_новые_с_названием</v>
      </c>
      <c r="G96" t="str">
        <f t="shared" si="29"/>
        <v>экспл</v>
      </c>
      <c r="H96" t="str">
        <f>VLOOKUP(B96,audio_list_stym!$A$3:$AJ$18,23,FALSE)</f>
        <v>Noni</v>
      </c>
      <c r="I96" t="s">
        <v>694</v>
      </c>
      <c r="J96" t="str">
        <f t="shared" si="30"/>
        <v>Noni_7</v>
      </c>
      <c r="L96">
        <f>VLOOKUP(J96,total_visual_stym!$A$2:$D$129,2,FALSE)</f>
        <v>2119</v>
      </c>
      <c r="M96" t="str">
        <f>VLOOKUP(J96,total_visual_stym!$A$2:$D$129,3,FALSE)</f>
        <v>pics\\Noni_7.jpg</v>
      </c>
      <c r="N96">
        <f>VLOOKUP(J96,total_visual_stym!$A$1:$D$129,4,FALSE)</f>
        <v>212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135</v>
      </c>
      <c r="Z96" t="str">
        <f>IF(G96="экспл",VLOOKUP(J96,quest_экспл!$A$1:$N$129,12,FALSE),IF(G96="импл_",0,0))</f>
        <v>sound\\On_lohmatiy.wav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v>2228</v>
      </c>
      <c r="AD96" t="str">
        <f t="shared" ca="1" si="36"/>
        <v>pics\\dis25.jpg</v>
      </c>
      <c r="AE96" s="22" t="str">
        <f t="array" aca="1" ref="AE96" ca="1">IF(G96="экспл",INDEX(total_visual_stym!$C$146:$C$209,(RANK(total_visual_stym!E176,total_visual_stym!$E$146:$E$209))),0)</f>
        <v>pics\\dis25.jpg</v>
      </c>
      <c r="AF96" s="22" t="str">
        <f t="shared" si="31"/>
        <v/>
      </c>
      <c r="AI96" t="s">
        <v>106</v>
      </c>
      <c r="AO96">
        <f t="shared" ca="1" si="37"/>
        <v>0.33352969795042642</v>
      </c>
      <c r="AP96" t="str">
        <f t="shared" ca="1" si="38"/>
        <v>pics\\Peper_7.jpg</v>
      </c>
      <c r="AR96" t="str">
        <f t="shared" si="39"/>
        <v/>
      </c>
      <c r="AS96" t="str">
        <f t="shared" si="32"/>
        <v/>
      </c>
      <c r="AT96">
        <f t="shared" ca="1" si="33"/>
        <v>0.86317510939296138</v>
      </c>
      <c r="AU96" t="s">
        <v>697</v>
      </c>
      <c r="AV96" t="str">
        <f t="shared" ca="1" si="34"/>
        <v>sound\\Noviy_plod.wav</v>
      </c>
      <c r="AW96" t="str">
        <f>IF(OR(D96=10,D96=11,D96=14,D96=15),VLOOKUP(A96,audio_list_stym!$A$3:$BQ$189,69,FALSE),"XXXXX")</f>
        <v>XXXXX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_Он_лохматый?</v>
      </c>
      <c r="BA96" t="e">
        <f>VLOOKUP(Q96,audio_list_stym!$B$2:$BQ$299,68,FALSE)</f>
        <v>#N/A</v>
      </c>
      <c r="BB96" t="str">
        <f t="shared" si="35"/>
        <v>Перед_Вами_ФИМОН._Он_лохматый?</v>
      </c>
      <c r="BD96" cm="1">
        <f t="array" aca="1" ref="BD96" ca="1">INDEX($L$90:$L$97,(RANK(AT8,$AT$2:$AT$9)))</f>
        <v>2117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VLOOKUP(B97,audio_list_stym!$A$3:$BP$18,55,FALSE)</f>
        <v>15</v>
      </c>
      <c r="F97" t="str">
        <f>VLOOKUP(E97,metki!$A$2:$B$9,2,FALSE)</f>
        <v>экспл_новые_с_названием</v>
      </c>
      <c r="G97" t="str">
        <f t="shared" si="29"/>
        <v>экспл</v>
      </c>
      <c r="H97" t="str">
        <f>VLOOKUP(B97,audio_list_stym!$A$3:$AJ$18,23,FALSE)</f>
        <v>Noni</v>
      </c>
      <c r="I97" t="s">
        <v>695</v>
      </c>
      <c r="J97" t="str">
        <f t="shared" si="30"/>
        <v>Noni_8</v>
      </c>
      <c r="L97">
        <f>VLOOKUP(J97,total_visual_stym!$A$2:$D$129,2,FALSE)</f>
        <v>2120</v>
      </c>
      <c r="M97" t="str">
        <f>VLOOKUP(J97,total_visual_stym!$A$2:$D$129,3,FALSE)</f>
        <v>pics\\Noni_8.jpg</v>
      </c>
      <c r="N97">
        <f>VLOOKUP(J97,total_visual_stym!$A$1:$D$129,4,FALSE)</f>
        <v>212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136</v>
      </c>
      <c r="Z97" t="str">
        <f>IF(G97="экспл",VLOOKUP(J97,quest_экспл!$A$1:$N$129,12,FALSE),IF(G97="импл_",0,0))</f>
        <v>sound\\On_zolotistiy.wav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v>2179</v>
      </c>
      <c r="AD97" t="str">
        <f t="shared" ca="1" si="36"/>
        <v>pics\\dis51.jpg</v>
      </c>
      <c r="AE97" s="22" t="str">
        <f t="array" aca="1" ref="AE97" ca="1">IF(G97="экспл",INDEX(total_visual_stym!$C$146:$C$209,(RANK(total_visual_stym!E177,total_visual_stym!$E$146:$E$209))),0)</f>
        <v>pics\\dis51.jpg</v>
      </c>
      <c r="AF97" s="22" t="str">
        <f t="shared" si="31"/>
        <v/>
      </c>
      <c r="AI97" t="s">
        <v>107</v>
      </c>
      <c r="AO97">
        <f t="shared" ca="1" si="37"/>
        <v>0.89060694122819084</v>
      </c>
      <c r="AP97" t="str">
        <f t="shared" ca="1" si="38"/>
        <v>pics\\Banan_6.jpg</v>
      </c>
      <c r="AR97" t="str">
        <f t="shared" si="39"/>
        <v/>
      </c>
      <c r="AS97" t="str">
        <f t="shared" si="32"/>
        <v/>
      </c>
      <c r="AT97">
        <f t="shared" ca="1" si="33"/>
        <v>0.91368229069086848</v>
      </c>
      <c r="AU97" t="s">
        <v>697</v>
      </c>
      <c r="AV97" t="str">
        <f t="shared" ca="1" si="34"/>
        <v>sound\\Noviy_plod.wav</v>
      </c>
      <c r="AW97" t="str">
        <f>IF(OR(D97=10,D97=11,D97=14,D97=15),VLOOKUP(A97,audio_list_stym!$A$3:$BQ$189,69,FALSE),"XXXXX")</f>
        <v>XXXXX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_Он_золотистый?</v>
      </c>
      <c r="BA97" t="e">
        <f>VLOOKUP(Q97,audio_list_stym!$B$2:$BQ$299,68,FALSE)</f>
        <v>#N/A</v>
      </c>
      <c r="BB97" t="str">
        <f t="shared" si="35"/>
        <v>Вы_видите_ФИМОН._Он_золотистый?</v>
      </c>
      <c r="BD97" cm="1">
        <f t="array" aca="1" ref="BD97" ca="1">INDEX($L$90:$L$97,(RANK(AT9,$AT$2:$AT$9)))</f>
        <v>2114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VLOOKUP(B98,audio_list_stym!$A$3:$BP$18,55,FALSE)</f>
        <v>16</v>
      </c>
      <c r="F98" t="str">
        <f>VLOOKUP(E98,metki!$A$2:$B$9,2,FALSE)</f>
        <v>импл_новые_без_названия</v>
      </c>
      <c r="G98" t="str">
        <f t="shared" si="29"/>
        <v>импл_</v>
      </c>
      <c r="H98" t="str">
        <f>VLOOKUP(B98,audio_list_stym!$A$3:$AJ$18,23,FALSE)</f>
        <v>Sapota</v>
      </c>
      <c r="I98" t="s">
        <v>688</v>
      </c>
      <c r="J98" t="str">
        <f t="shared" si="30"/>
        <v>Sapota_1</v>
      </c>
      <c r="L98">
        <f>VLOOKUP(J98,total_visual_stym!$A$2:$D$129,2,FALSE)</f>
        <v>2129</v>
      </c>
      <c r="M98" t="str">
        <f>VLOOKUP(J98,total_visual_stym!$A$2:$D$129,3,FALSE)</f>
        <v>pics\\Sapota_1.jpg</v>
      </c>
      <c r="N98">
        <f>VLOOKUP(J98,total_visual_stym!$A$1:$D$129,4,FALSE)</f>
        <v>213</v>
      </c>
      <c r="P98">
        <f>IF(G98="экспл",0,IF(G98="импл_",VLOOKUP(J98,quest_импл!$A$1:$J$129,7,FALSE),0))</f>
        <v>265</v>
      </c>
      <c r="Q98" t="str">
        <f>IF(G98="экспл",0,IF(G98="импл_",VLOOKUP(J98,quest_импл!$A$1:$J$129,8,FALSE),0))</f>
        <v>sound\\Sharoobrazniy_li.wav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v>2021</v>
      </c>
      <c r="AD98" t="str">
        <f t="shared" ca="1" si="36"/>
        <v>pics\\Tomat_8.jpg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1"/>
        <v>pics\\Tomat_8.jpg</v>
      </c>
      <c r="AI98" t="s">
        <v>108</v>
      </c>
      <c r="AO98">
        <f t="shared" ca="1" si="37"/>
        <v>1.5537862387651757E-2</v>
      </c>
      <c r="AP98" t="str">
        <f t="shared" ca="1" si="38"/>
        <v>pics\\Tomat_8.jpg</v>
      </c>
      <c r="AR98" t="str">
        <f>IF(AH98="sound\\Ogorod",AP26,"")</f>
        <v/>
      </c>
      <c r="AS98" t="str">
        <f t="shared" ca="1" si="32"/>
        <v>pics\\Tomat_8.jpg</v>
      </c>
      <c r="AT98">
        <f t="shared" ca="1" si="33"/>
        <v>0.91515950250197819</v>
      </c>
      <c r="AU98" t="s">
        <v>697</v>
      </c>
      <c r="AV98" t="str">
        <f t="shared" ca="1" si="34"/>
        <v>sound\\Noviy_plod.wav</v>
      </c>
      <c r="AW98" t="str">
        <f>IF(OR(D98=10,D98=11,D98=14,D98=15),VLOOKUP(A98,audio_list_stym!$A$3:$BQ$189,69,FALSE),"XXXXX")</f>
        <v>XXXXX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_Шарообразный_ли_</v>
      </c>
      <c r="BB98" t="str">
        <f t="shared" si="35"/>
        <v>_Шарообразный_ли_XXXXX?</v>
      </c>
      <c r="BC98">
        <f>A98</f>
        <v>1213</v>
      </c>
      <c r="BD98" cm="1">
        <f t="array" aca="1" ref="BD98" ca="1">INDEX($L$98:$L$105,(RANK(AT2,$AT$2:$AT$9)))</f>
        <v>2134</v>
      </c>
      <c r="BE98" cm="1">
        <f t="array" aca="1" ref="BE98" ca="1">INDEX(BD66:BD81,(RANK(AT6,$AT$2:$AT$9)))</f>
        <v>2081</v>
      </c>
      <c r="BF98" cm="1">
        <f t="array" aca="1" ref="BF98" ca="1">INDEX(BD82:BD97,(RANK(AT6,$AT$2:$AT$9)))</f>
        <v>2095</v>
      </c>
      <c r="BG98" cm="1">
        <f t="array" aca="1" ref="BG98" ca="1">INDEX(BD106:BD129,(RANK(AT6,$AT$2:$AT$17)))</f>
        <v>2141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VLOOKUP(B99,audio_list_stym!$A$3:$BP$18,55,FALSE)</f>
        <v>16</v>
      </c>
      <c r="F99" t="str">
        <f>VLOOKUP(E99,metki!$A$2:$B$9,2,FALSE)</f>
        <v>импл_новые_без_названия</v>
      </c>
      <c r="G99" t="str">
        <f t="shared" si="29"/>
        <v>импл_</v>
      </c>
      <c r="H99" t="str">
        <f>VLOOKUP(B99,audio_list_stym!$A$3:$AJ$18,23,FALSE)</f>
        <v>Sapota</v>
      </c>
      <c r="I99" t="s">
        <v>689</v>
      </c>
      <c r="J99" t="str">
        <f t="shared" si="30"/>
        <v>Sapota_2</v>
      </c>
      <c r="L99">
        <f>VLOOKUP(J99,total_visual_stym!$A$2:$D$129,2,FALSE)</f>
        <v>2130</v>
      </c>
      <c r="M99" t="str">
        <f>VLOOKUP(J99,total_visual_stym!$A$2:$D$129,3,FALSE)</f>
        <v>pics\\Sapota_2.jpg</v>
      </c>
      <c r="N99">
        <f>VLOOKUP(J99,total_visual_stym!$A$1:$D$129,4,FALSE)</f>
        <v>213</v>
      </c>
      <c r="P99">
        <f>IF(G99="экспл",0,IF(G99="импл_",VLOOKUP(J99,quest_импл!$A$1:$J$129,7,FALSE),0))</f>
        <v>266</v>
      </c>
      <c r="Q99" t="str">
        <f>IF(G99="экспл",0,IF(G99="импл_",VLOOKUP(J99,quest_импл!$A$1:$J$129,8,FALSE),0))</f>
        <v>sound\\Nadrezan_li.wav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v>2039</v>
      </c>
      <c r="AD99" t="str">
        <f t="shared" ca="1" si="36"/>
        <v>pics\\Tomat_1.jpg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1"/>
        <v>pics\\Tomat_1.jpg</v>
      </c>
      <c r="AI99" t="s">
        <v>109</v>
      </c>
      <c r="AO99">
        <f t="shared" ca="1" si="37"/>
        <v>0.15925398973166627</v>
      </c>
      <c r="AP99" t="str">
        <f t="shared" ca="1" si="38"/>
        <v>pics\\Tomat_1.jpg</v>
      </c>
      <c r="AR99" t="str">
        <f t="shared" ref="AR99:AR120" si="40">IF(AH99="sound\\Ogorod",AP27,"")</f>
        <v/>
      </c>
      <c r="AS99" t="str">
        <f t="shared" ca="1" si="32"/>
        <v>pics\\Tomat_1.jpg</v>
      </c>
      <c r="AT99">
        <f t="shared" ca="1" si="33"/>
        <v>0.93140218941860475</v>
      </c>
      <c r="AU99" t="s">
        <v>697</v>
      </c>
      <c r="AV99" t="str">
        <f t="shared" ca="1" si="34"/>
        <v>sound\\Noviy_plod.wav</v>
      </c>
      <c r="AW99" t="str">
        <f>IF(OR(D99=10,D99=11,D99=14,D99=15),VLOOKUP(A99,audio_list_stym!$A$3:$BQ$189,69,FALSE),"XXXXX")</f>
        <v>XXXXX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_Надрезан_ли_</v>
      </c>
      <c r="BB99" t="str">
        <f t="shared" si="35"/>
        <v>_Надрезан_ли_XXXXX?</v>
      </c>
      <c r="BD99" cm="1">
        <f t="array" aca="1" ref="BD99" ca="1">INDEX($L$98:$L$105,(RANK(AT3,$AT$2:$AT$9)))</f>
        <v>2136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VLOOKUP(B100,audio_list_stym!$A$3:$BP$18,55,FALSE)</f>
        <v>16</v>
      </c>
      <c r="F100" t="str">
        <f>VLOOKUP(E100,metki!$A$2:$B$9,2,FALSE)</f>
        <v>импл_новые_без_названия</v>
      </c>
      <c r="G100" t="str">
        <f t="shared" si="29"/>
        <v>импл_</v>
      </c>
      <c r="H100" t="str">
        <f>VLOOKUP(B100,audio_list_stym!$A$3:$AJ$18,23,FALSE)</f>
        <v>Sapota</v>
      </c>
      <c r="I100" t="s">
        <v>690</v>
      </c>
      <c r="J100" t="str">
        <f t="shared" si="30"/>
        <v>Sapota_3</v>
      </c>
      <c r="L100">
        <f>VLOOKUP(J100,total_visual_stym!$A$2:$D$129,2,FALSE)</f>
        <v>2131</v>
      </c>
      <c r="M100" t="str">
        <f>VLOOKUP(J100,total_visual_stym!$A$2:$D$129,3,FALSE)</f>
        <v>pics\\Sapota_3.jpg</v>
      </c>
      <c r="N100">
        <f>VLOOKUP(J100,total_visual_stym!$A$1:$D$129,4,FALSE)</f>
        <v>213</v>
      </c>
      <c r="P100">
        <f>IF(G100="экспл",0,IF(G100="импл_",VLOOKUP(J100,quest_импл!$A$1:$J$129,7,FALSE),0))</f>
        <v>267</v>
      </c>
      <c r="Q100" t="str">
        <f>IF(G100="экспл",0,IF(G100="импл_",VLOOKUP(J100,quest_импл!$A$1:$J$129,8,FALSE),0))</f>
        <v>sound\\Perekruchen_li.wav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v>2051</v>
      </c>
      <c r="AD100" t="str">
        <f t="shared" ca="1" si="36"/>
        <v>pics\\Redis_5.jpg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1"/>
        <v>pics\\Redis_5.jpg</v>
      </c>
      <c r="AI100" t="s">
        <v>110</v>
      </c>
      <c r="AO100">
        <f t="shared" ca="1" si="37"/>
        <v>0.18905042594374688</v>
      </c>
      <c r="AP100" t="str">
        <f t="shared" ca="1" si="38"/>
        <v>pics\\Redis_5.jpg</v>
      </c>
      <c r="AR100" t="str">
        <f t="shared" si="40"/>
        <v/>
      </c>
      <c r="AS100" t="str">
        <f t="shared" ca="1" si="32"/>
        <v>pics\\Redis_5.jpg</v>
      </c>
      <c r="AT100">
        <f t="shared" ca="1" si="33"/>
        <v>0.67458645054244781</v>
      </c>
      <c r="AU100" t="s">
        <v>697</v>
      </c>
      <c r="AV100" t="str">
        <f t="shared" ca="1" si="34"/>
        <v>sound\\Noviy_plod.wav</v>
      </c>
      <c r="AW100" t="str">
        <f>IF(OR(D100=10,D100=11,D100=14,D100=15),VLOOKUP(A100,audio_list_stym!$A$3:$BQ$189,69,FALSE),"XXXXX")</f>
        <v>XXXXX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_Перекручен_ли_</v>
      </c>
      <c r="BB100" t="str">
        <f t="shared" si="35"/>
        <v>_Перекручен_ли_XXXXX?</v>
      </c>
      <c r="BD100" cm="1">
        <f t="array" aca="1" ref="BD100" ca="1">INDEX($L$98:$L$105,(RANK(AT4,$AT$2:$AT$9)))</f>
        <v>2135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VLOOKUP(B101,audio_list_stym!$A$3:$BP$18,55,FALSE)</f>
        <v>16</v>
      </c>
      <c r="F101" t="str">
        <f>VLOOKUP(E101,metki!$A$2:$B$9,2,FALSE)</f>
        <v>импл_новые_без_названия</v>
      </c>
      <c r="G101" t="str">
        <f t="shared" si="29"/>
        <v>импл_</v>
      </c>
      <c r="H101" t="str">
        <f>VLOOKUP(B101,audio_list_stym!$A$3:$AJ$18,23,FALSE)</f>
        <v>Sapota</v>
      </c>
      <c r="I101" t="s">
        <v>691</v>
      </c>
      <c r="J101" t="str">
        <f t="shared" si="30"/>
        <v>Sapota_4</v>
      </c>
      <c r="L101">
        <f>VLOOKUP(J101,total_visual_stym!$A$2:$D$129,2,FALSE)</f>
        <v>2132</v>
      </c>
      <c r="M101" t="str">
        <f>VLOOKUP(J101,total_visual_stym!$A$2:$D$129,3,FALSE)</f>
        <v>pics\\Sapota_4.jpg</v>
      </c>
      <c r="N101">
        <f>VLOOKUP(J101,total_visual_stym!$A$1:$D$129,4,FALSE)</f>
        <v>213</v>
      </c>
      <c r="P101">
        <f>IF(G101="экспл",0,IF(G101="импл_",VLOOKUP(J101,quest_импл!$A$1:$J$129,7,FALSE),0))</f>
        <v>268</v>
      </c>
      <c r="Q101" t="str">
        <f>IF(G101="экспл",0,IF(G101="импл_",VLOOKUP(J101,quest_импл!$A$1:$J$129,8,FALSE),0))</f>
        <v>sound\\Sorvan_li.wav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v>2044</v>
      </c>
      <c r="AD101" t="str">
        <f t="shared" ca="1" si="36"/>
        <v>pics\\Kokos_6.jpg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1"/>
        <v>pics\\Kokos_6.jpg</v>
      </c>
      <c r="AI101" t="s">
        <v>111</v>
      </c>
      <c r="AO101">
        <f t="shared" ca="1" si="37"/>
        <v>0.58862656921966994</v>
      </c>
      <c r="AP101" t="str">
        <f t="shared" ca="1" si="38"/>
        <v>pics\\Kokos_6.jpg</v>
      </c>
      <c r="AR101" t="str">
        <f t="shared" si="40"/>
        <v/>
      </c>
      <c r="AS101" t="str">
        <f t="shared" ca="1" si="32"/>
        <v>pics\\Kokos_6.jpg</v>
      </c>
      <c r="AT101">
        <f t="shared" ca="1" si="33"/>
        <v>0.79733421013356387</v>
      </c>
      <c r="AU101" t="s">
        <v>697</v>
      </c>
      <c r="AV101" t="str">
        <f t="shared" ca="1" si="34"/>
        <v>sound\\Noviy_plod.wav</v>
      </c>
      <c r="AW101" t="str">
        <f>IF(OR(D101=10,D101=11,D101=14,D101=15),VLOOKUP(A101,audio_list_stym!$A$3:$BQ$189,69,FALSE),"XXXXX")</f>
        <v>XXXXX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_Сорван_ли_</v>
      </c>
      <c r="BB101" t="str">
        <f t="shared" si="35"/>
        <v>_Сорван_ли_XXXXX?</v>
      </c>
      <c r="BD101" cm="1">
        <f t="array" aca="1" ref="BD101" ca="1">INDEX($L$98:$L$105,(RANK(AT5,$AT$2:$AT$9)))</f>
        <v>2129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VLOOKUP(B102,audio_list_stym!$A$3:$BP$18,55,FALSE)</f>
        <v>16</v>
      </c>
      <c r="F102" t="str">
        <f>VLOOKUP(E102,metki!$A$2:$B$9,2,FALSE)</f>
        <v>импл_новые_без_названия</v>
      </c>
      <c r="G102" t="str">
        <f t="shared" si="29"/>
        <v>импл_</v>
      </c>
      <c r="H102" t="str">
        <f>VLOOKUP(B102,audio_list_stym!$A$3:$AJ$18,23,FALSE)</f>
        <v>Sapota</v>
      </c>
      <c r="I102" t="s">
        <v>692</v>
      </c>
      <c r="J102" t="str">
        <f t="shared" si="30"/>
        <v>Sapota_5</v>
      </c>
      <c r="L102">
        <f>VLOOKUP(J102,total_visual_stym!$A$2:$D$129,2,FALSE)</f>
        <v>2133</v>
      </c>
      <c r="M102" t="str">
        <f>VLOOKUP(J102,total_visual_stym!$A$2:$D$129,3,FALSE)</f>
        <v>pics\\Sapota_5.jpg</v>
      </c>
      <c r="N102">
        <f>VLOOKUP(J102,total_visual_stym!$A$1:$D$129,4,FALSE)</f>
        <v>213</v>
      </c>
      <c r="P102">
        <f>IF(G102="экспл",0,IF(G102="импл_",VLOOKUP(J102,quest_импл!$A$1:$J$129,7,FALSE),0))</f>
        <v>269</v>
      </c>
      <c r="Q102" t="str">
        <f>IF(G102="экспл",0,IF(G102="импл_",VLOOKUP(J102,quest_импл!$A$1:$J$129,8,FALSE),0))</f>
        <v>sound\\Spresovan_li.wav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v>2015</v>
      </c>
      <c r="AD102" t="str">
        <f t="shared" ca="1" si="36"/>
        <v>pics\\Tomat_3.jpg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1"/>
        <v>pics\\Tomat_3.jpg</v>
      </c>
      <c r="AI102" t="s">
        <v>112</v>
      </c>
      <c r="AO102">
        <f t="shared" ca="1" si="37"/>
        <v>0.14798414835277973</v>
      </c>
      <c r="AP102" t="str">
        <f t="shared" ca="1" si="38"/>
        <v>pics\\Tomat_3.jpg</v>
      </c>
      <c r="AR102" t="str">
        <f t="shared" si="40"/>
        <v/>
      </c>
      <c r="AS102" t="str">
        <f t="shared" ca="1" si="32"/>
        <v>pics\\Tomat_3.jpg</v>
      </c>
      <c r="AT102">
        <f t="shared" ca="1" si="33"/>
        <v>0.82784185876892136</v>
      </c>
      <c r="AU102" t="s">
        <v>697</v>
      </c>
      <c r="AV102" t="str">
        <f t="shared" ca="1" si="34"/>
        <v>sound\\Noviy_plod.wav</v>
      </c>
      <c r="AW102" t="str">
        <f>IF(OR(D102=10,D102=11,D102=14,D102=15),VLOOKUP(A102,audio_list_stym!$A$3:$BQ$189,69,FALSE),"XXXXX")</f>
        <v>XXXXX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_Спрессован_ли_</v>
      </c>
      <c r="BB102" t="str">
        <f t="shared" si="35"/>
        <v>_Спрессован_ли_XXXXX?</v>
      </c>
      <c r="BD102" cm="1">
        <f t="array" aca="1" ref="BD102" ca="1">INDEX($L$98:$L$105,(RANK(AT6,$AT$2:$AT$9)))</f>
        <v>2131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VLOOKUP(B103,audio_list_stym!$A$3:$BP$18,55,FALSE)</f>
        <v>16</v>
      </c>
      <c r="F103" t="str">
        <f>VLOOKUP(E103,metki!$A$2:$B$9,2,FALSE)</f>
        <v>импл_новые_без_названия</v>
      </c>
      <c r="G103" t="str">
        <f t="shared" si="29"/>
        <v>импл_</v>
      </c>
      <c r="H103" t="str">
        <f>VLOOKUP(B103,audio_list_stym!$A$3:$AJ$18,23,FALSE)</f>
        <v>Sapota</v>
      </c>
      <c r="I103" t="s">
        <v>693</v>
      </c>
      <c r="J103" t="str">
        <f t="shared" si="30"/>
        <v>Sapota_6</v>
      </c>
      <c r="L103">
        <f>VLOOKUP(J103,total_visual_stym!$A$2:$D$129,2,FALSE)</f>
        <v>2134</v>
      </c>
      <c r="M103" t="str">
        <f>VLOOKUP(J103,total_visual_stym!$A$2:$D$129,3,FALSE)</f>
        <v>pics\\Sapota_6.jpg</v>
      </c>
      <c r="N103">
        <f>VLOOKUP(J103,total_visual_stym!$A$1:$D$129,4,FALSE)</f>
        <v>213</v>
      </c>
      <c r="P103">
        <f>IF(G103="экспл",0,IF(G103="импл_",VLOOKUP(J103,quest_импл!$A$1:$J$129,7,FALSE),0))</f>
        <v>270</v>
      </c>
      <c r="Q103" t="str">
        <f>IF(G103="экспл",0,IF(G103="импл_",VLOOKUP(J103,quest_импл!$A$1:$J$129,8,FALSE),0))</f>
        <v>sound\\Zheltiy_li.wav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v>2048</v>
      </c>
      <c r="AD103" t="str">
        <f t="shared" ca="1" si="36"/>
        <v>pics\\Limon_7.jpg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1"/>
        <v>pics\\Limon_7.jpg</v>
      </c>
      <c r="AI103" t="s">
        <v>113</v>
      </c>
      <c r="AO103">
        <f t="shared" ca="1" si="37"/>
        <v>0.48641677260809957</v>
      </c>
      <c r="AP103" t="str">
        <f t="shared" ca="1" si="38"/>
        <v>pics\\Limon_7.jpg</v>
      </c>
      <c r="AR103" t="str">
        <f t="shared" si="40"/>
        <v/>
      </c>
      <c r="AS103" t="str">
        <f t="shared" ca="1" si="32"/>
        <v>pics\\Limon_7.jpg</v>
      </c>
      <c r="AT103">
        <f t="shared" ca="1" si="33"/>
        <v>0.72213263025221397</v>
      </c>
      <c r="AU103" t="s">
        <v>697</v>
      </c>
      <c r="AV103" t="str">
        <f t="shared" ca="1" si="34"/>
        <v>sound\\Noviy_plod.wav</v>
      </c>
      <c r="AW103" t="str">
        <f>IF(OR(D103=10,D103=11,D103=14,D103=15),VLOOKUP(A103,audio_list_stym!$A$3:$BQ$189,69,FALSE),"XXXXX")</f>
        <v>XXXXX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_Желтый_ли_</v>
      </c>
      <c r="BB103" t="str">
        <f t="shared" si="35"/>
        <v>_Желтый_ли_XXXXX?</v>
      </c>
      <c r="BD103" cm="1">
        <f t="array" aca="1" ref="BD103" ca="1">INDEX($L$98:$L$105,(RANK(AT7,$AT$2:$AT$9)))</f>
        <v>2132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VLOOKUP(B104,audio_list_stym!$A$3:$BP$18,55,FALSE)</f>
        <v>16</v>
      </c>
      <c r="F104" t="str">
        <f>VLOOKUP(E104,metki!$A$2:$B$9,2,FALSE)</f>
        <v>импл_новые_без_названия</v>
      </c>
      <c r="G104" t="str">
        <f t="shared" si="29"/>
        <v>импл_</v>
      </c>
      <c r="H104" t="str">
        <f>VLOOKUP(B104,audio_list_stym!$A$3:$AJ$18,23,FALSE)</f>
        <v>Sapota</v>
      </c>
      <c r="I104" t="s">
        <v>694</v>
      </c>
      <c r="J104" t="str">
        <f t="shared" si="30"/>
        <v>Sapota_7</v>
      </c>
      <c r="L104">
        <f>VLOOKUP(J104,total_visual_stym!$A$2:$D$129,2,FALSE)</f>
        <v>2135</v>
      </c>
      <c r="M104" t="str">
        <f>VLOOKUP(J104,total_visual_stym!$A$2:$D$129,3,FALSE)</f>
        <v>pics\\Sapota_7.jpg</v>
      </c>
      <c r="N104">
        <f>VLOOKUP(J104,total_visual_stym!$A$1:$D$129,4,FALSE)</f>
        <v>213</v>
      </c>
      <c r="P104">
        <f>IF(G104="экспл",0,IF(G104="импл_",VLOOKUP(J104,quest_импл!$A$1:$J$129,7,FALSE),0))</f>
        <v>271</v>
      </c>
      <c r="Q104" t="str">
        <f>IF(G104="экспл",0,IF(G104="импл_",VLOOKUP(J104,quest_импл!$A$1:$J$129,8,FALSE),0))</f>
        <v>sound\\Rovniy_li.wav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да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v>2029</v>
      </c>
      <c r="AD104" t="str">
        <f t="shared" ca="1" si="36"/>
        <v>pics\\Finik_6.jpg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1"/>
        <v>pics\\Finik_6.jpg</v>
      </c>
      <c r="AI104" t="s">
        <v>114</v>
      </c>
      <c r="AO104">
        <f t="shared" ca="1" si="37"/>
        <v>0.76930604343242559</v>
      </c>
      <c r="AP104" t="str">
        <f t="shared" ca="1" si="38"/>
        <v>pics\\Finik_6.jpg</v>
      </c>
      <c r="AR104" t="str">
        <f t="shared" si="40"/>
        <v/>
      </c>
      <c r="AS104" t="str">
        <f t="shared" ca="1" si="32"/>
        <v>pics\\Finik_6.jpg</v>
      </c>
      <c r="AT104">
        <f t="shared" ca="1" si="33"/>
        <v>0.36126810225004535</v>
      </c>
      <c r="AU104" t="s">
        <v>697</v>
      </c>
      <c r="AV104" t="str">
        <f t="shared" ca="1" si="34"/>
        <v>sound\\Redkiy_plod.wav</v>
      </c>
      <c r="AW104" t="str">
        <f>IF(OR(D104=10,D104=11,D104=14,D104=15),VLOOKUP(A104,audio_list_stym!$A$3:$BQ$189,69,FALSE),"XXXXX")</f>
        <v>XXXXX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_Ровный_ли_</v>
      </c>
      <c r="BB104" t="str">
        <f t="shared" si="35"/>
        <v>_Ровный_ли_XXXXX?</v>
      </c>
      <c r="BD104" cm="1">
        <f t="array" aca="1" ref="BD104" ca="1">INDEX($L$98:$L$105,(RANK(AT8,$AT$2:$AT$9)))</f>
        <v>2133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VLOOKUP(B105,audio_list_stym!$A$3:$BP$18,55,FALSE)</f>
        <v>16</v>
      </c>
      <c r="F105" t="str">
        <f>VLOOKUP(E105,metki!$A$2:$B$9,2,FALSE)</f>
        <v>импл_новые_без_названия</v>
      </c>
      <c r="G105" t="str">
        <f t="shared" si="29"/>
        <v>импл_</v>
      </c>
      <c r="H105" t="str">
        <f>VLOOKUP(B105,audio_list_stym!$A$3:$AJ$18,23,FALSE)</f>
        <v>Sapota</v>
      </c>
      <c r="I105" t="s">
        <v>695</v>
      </c>
      <c r="J105" t="str">
        <f t="shared" si="30"/>
        <v>Sapota_8</v>
      </c>
      <c r="L105">
        <f>VLOOKUP(J105,total_visual_stym!$A$2:$D$129,2,FALSE)</f>
        <v>2136</v>
      </c>
      <c r="M105" t="str">
        <f>VLOOKUP(J105,total_visual_stym!$A$2:$D$129,3,FALSE)</f>
        <v>pics\\Sapota_8.jpg</v>
      </c>
      <c r="N105">
        <f>VLOOKUP(J105,total_visual_stym!$A$1:$D$129,4,FALSE)</f>
        <v>213</v>
      </c>
      <c r="P105">
        <f>IF(G105="экспл",0,IF(G105="импл_",VLOOKUP(J105,quest_импл!$A$1:$J$129,7,FALSE),0))</f>
        <v>272</v>
      </c>
      <c r="Q105" t="str">
        <f>IF(G105="экспл",0,IF(G105="импл_",VLOOKUP(J105,quest_импл!$A$1:$J$129,8,FALSE),0))</f>
        <v>sound\\Imeet_li_shipi.wav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v>2038</v>
      </c>
      <c r="AD105" t="str">
        <f t="shared" ca="1" si="36"/>
        <v>pics\\Finik_2.jpg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1"/>
        <v>pics\\Finik_2.jpg</v>
      </c>
      <c r="AI105" t="s">
        <v>115</v>
      </c>
      <c r="AO105">
        <f t="shared" ca="1" si="37"/>
        <v>0.8520541853434771</v>
      </c>
      <c r="AP105" t="str">
        <f t="shared" ca="1" si="38"/>
        <v>pics\\Finik_2.jpg</v>
      </c>
      <c r="AR105" t="str">
        <f t="shared" si="40"/>
        <v/>
      </c>
      <c r="AS105" t="str">
        <f t="shared" ca="1" si="32"/>
        <v>pics\\Finik_2.jpg</v>
      </c>
      <c r="AT105">
        <f t="shared" ca="1" si="33"/>
        <v>2.8143009007928654E-2</v>
      </c>
      <c r="AU105" t="s">
        <v>697</v>
      </c>
      <c r="AV105" t="str">
        <f t="shared" ca="1" si="34"/>
        <v>sound\\Redkiy_plod.wav</v>
      </c>
      <c r="AW105" t="str">
        <f>IF(OR(D105=10,D105=11,D105=14,D105=15),VLOOKUP(A105,audio_list_stym!$A$3:$BQ$189,69,FALSE),"XXXXX")</f>
        <v>XXXXX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_Имеет_ли_шипы_</v>
      </c>
      <c r="BB105" t="str">
        <f t="shared" si="35"/>
        <v>_Имеет_ли_шипы_XXXXX?</v>
      </c>
      <c r="BD105" cm="1">
        <f t="array" aca="1" ref="BD105" ca="1">INDEX($L$98:$L$105,(RANK(AT9,$AT$2:$AT$9)))</f>
        <v>2130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VLOOKUP(B106,audio_list_stym!$A$3:$BP$18,55,FALSE)</f>
        <v>17</v>
      </c>
      <c r="F106" t="str">
        <f>VLOOKUP(E106,metki!$A$2:$B$9,2,FALSE)</f>
        <v>экспл_новые_без_названия</v>
      </c>
      <c r="G106" t="str">
        <f t="shared" si="29"/>
        <v>экспл</v>
      </c>
      <c r="H106" t="str">
        <f>VLOOKUP(B106,audio_list_stym!$A$3:$AJ$18,23,FALSE)</f>
        <v>Tamanid</v>
      </c>
      <c r="I106" t="s">
        <v>688</v>
      </c>
      <c r="J106" t="str">
        <f t="shared" si="30"/>
        <v>Tamanid_1</v>
      </c>
      <c r="L106">
        <f>VLOOKUP(J106,total_visual_stym!$A$2:$D$129,2,FALSE)</f>
        <v>2137</v>
      </c>
      <c r="M106" t="str">
        <f>VLOOKUP(J106,total_visual_stym!$A$2:$D$129,3,FALSE)</f>
        <v>pics\\Tamanid_1.jpg</v>
      </c>
      <c r="N106">
        <f>VLOOKUP(J106,total_visual_stym!$A$1:$D$129,4,FALSE)</f>
        <v>214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145</v>
      </c>
      <c r="Z106" t="str">
        <f>IF(G106="экспл",VLOOKUP(J106,quest_экспл!$A$1:$N$129,12,FALSE),IF(G106="импл_",0,0))</f>
        <v>sound\\On_krasnovatiy.wav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v>2197</v>
      </c>
      <c r="AD106" t="str">
        <f t="shared" ca="1" si="36"/>
        <v>pics\\dis1.jpg</v>
      </c>
      <c r="AE106" s="22" t="str">
        <f t="array" aca="1" ref="AE106" ca="1">IF(G106="экспл",INDEX(total_visual_stym!$C$146:$C$209,(RANK(total_visual_stym!E186,total_visual_stym!$E$146:$E$209))),0)</f>
        <v>pics\\dis1.jpg</v>
      </c>
      <c r="AF106" s="22" t="str">
        <f t="shared" si="31"/>
        <v/>
      </c>
      <c r="AI106" t="s">
        <v>116</v>
      </c>
      <c r="AO106">
        <f t="shared" ca="1" si="37"/>
        <v>0.15922812903838901</v>
      </c>
      <c r="AP106" t="str">
        <f t="shared" ca="1" si="38"/>
        <v>pics\\Tomat_2.jpg</v>
      </c>
      <c r="AR106" t="str">
        <f t="shared" si="40"/>
        <v/>
      </c>
      <c r="AS106" t="str">
        <f t="shared" si="32"/>
        <v/>
      </c>
      <c r="AT106">
        <f t="shared" ca="1" si="33"/>
        <v>0.29546811813952412</v>
      </c>
      <c r="AU106" t="s">
        <v>697</v>
      </c>
      <c r="AV106" t="str">
        <f t="shared" ca="1" si="34"/>
        <v>sound\\Redkiy_plod.wav</v>
      </c>
      <c r="AW106" t="str">
        <f>IF(OR(D106=10,D106=11,D106=14,D106=15),VLOOKUP(A106,audio_list_stym!$A$3:$BQ$189,69,FALSE),"XXXXX")</f>
        <v>XXXXX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_Он_красноватый?</v>
      </c>
      <c r="BA106" t="e">
        <f>VLOOKUP(Q106,audio_list_stym!$B$2:$BQ$299,68,FALSE)</f>
        <v>#N/A</v>
      </c>
      <c r="BB106" t="str">
        <f t="shared" si="35"/>
        <v>На_экране_XXXXX._Он_красноватый?</v>
      </c>
      <c r="BC106">
        <f>A106</f>
        <v>1214</v>
      </c>
      <c r="BD106" cm="1">
        <f t="array" aca="1" ref="BD106" ca="1">INDEX($L$106:$L$113,(RANK(AT2,$AT$2:$AT$9)))</f>
        <v>2142</v>
      </c>
      <c r="BE106" cm="1">
        <f t="array" aca="1" ref="BE106" ca="1">INDEX(BD66:BD81,(RANK(AT7,$AT$2:$AT$17)))</f>
        <v>2088</v>
      </c>
      <c r="BF106" cm="1">
        <f t="array" aca="1" ref="BF106" ca="1">INDEX(BD90:BD105,(RANK(AT7,$AT$2:$AT$17)))</f>
        <v>2136</v>
      </c>
      <c r="BG106" cm="1">
        <f t="array" aca="1" ref="BG106" ca="1">INDEX(BD114:BD129,(RANK(AT7,$AT$2:$AT$9)))</f>
        <v>2145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VLOOKUP(B107,audio_list_stym!$A$3:$BP$18,55,FALSE)</f>
        <v>17</v>
      </c>
      <c r="F107" t="str">
        <f>VLOOKUP(E107,metki!$A$2:$B$9,2,FALSE)</f>
        <v>экспл_новые_без_названия</v>
      </c>
      <c r="G107" t="str">
        <f t="shared" si="29"/>
        <v>экспл</v>
      </c>
      <c r="H107" t="str">
        <f>VLOOKUP(B107,audio_list_stym!$A$3:$AJ$18,23,FALSE)</f>
        <v>Tamanid</v>
      </c>
      <c r="I107" t="s">
        <v>689</v>
      </c>
      <c r="J107" t="str">
        <f t="shared" si="30"/>
        <v>Tamanid_2</v>
      </c>
      <c r="L107">
        <f>VLOOKUP(J107,total_visual_stym!$A$2:$D$129,2,FALSE)</f>
        <v>2138</v>
      </c>
      <c r="M107" t="str">
        <f>VLOOKUP(J107,total_visual_stym!$A$2:$D$129,3,FALSE)</f>
        <v>pics\\Tamanid_2.jpg</v>
      </c>
      <c r="N107">
        <f>VLOOKUP(J107,total_visual_stym!$A$1:$D$129,4,FALSE)</f>
        <v>214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146</v>
      </c>
      <c r="Z107" t="str">
        <f>IF(G107="экспл",VLOOKUP(J107,quest_экспл!$A$1:$N$129,12,FALSE),IF(G107="импл_",0,0))</f>
        <v>sound\\Izognut_li_on.wav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v>2217</v>
      </c>
      <c r="AD107" t="str">
        <f t="shared" ca="1" si="36"/>
        <v>pics\\dis56.jpg</v>
      </c>
      <c r="AE107" s="22" t="str">
        <f t="array" aca="1" ref="AE107" ca="1">IF(G107="экспл",INDEX(total_visual_stym!$C$146:$C$209,(RANK(total_visual_stym!E187,total_visual_stym!$E$146:$E$209))),0)</f>
        <v>pics\\dis56.jpg</v>
      </c>
      <c r="AF107" s="22" t="str">
        <f t="shared" si="31"/>
        <v/>
      </c>
      <c r="AI107" t="s">
        <v>117</v>
      </c>
      <c r="AO107">
        <f t="shared" ca="1" si="37"/>
        <v>0.3826624228023755</v>
      </c>
      <c r="AP107" t="str">
        <f t="shared" ca="1" si="38"/>
        <v>pics\\Peper_5.jpg</v>
      </c>
      <c r="AR107" t="str">
        <f t="shared" si="40"/>
        <v/>
      </c>
      <c r="AS107" t="str">
        <f t="shared" si="32"/>
        <v/>
      </c>
      <c r="AT107">
        <f t="shared" ca="1" si="33"/>
        <v>0.14515058014781856</v>
      </c>
      <c r="AU107" t="s">
        <v>697</v>
      </c>
      <c r="AV107" t="str">
        <f t="shared" ca="1" si="34"/>
        <v>sound\\Redkiy_plod.wav</v>
      </c>
      <c r="AW107" t="str">
        <f>IF(OR(D107=10,D107=11,D107=14,D107=15),VLOOKUP(A107,audio_list_stym!$A$3:$BQ$189,69,FALSE),"XXXXX")</f>
        <v>XXXXX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_Изогнут_ли_он?</v>
      </c>
      <c r="BA107" t="e">
        <f>VLOOKUP(Q107,audio_list_stym!$B$2:$BQ$299,68,FALSE)</f>
        <v>#N/A</v>
      </c>
      <c r="BB107" t="str">
        <f t="shared" si="35"/>
        <v>Посмотрите,_вот_XXXXX._Изогнут_ли_он?</v>
      </c>
      <c r="BD107" cm="1">
        <f t="array" aca="1" ref="BD107" ca="1">INDEX($L$106:$L$113,(RANK(AT3,$AT$2:$AT$9)))</f>
        <v>2144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VLOOKUP(B108,audio_list_stym!$A$3:$BP$18,55,FALSE)</f>
        <v>17</v>
      </c>
      <c r="F108" t="str">
        <f>VLOOKUP(E108,metki!$A$2:$B$9,2,FALSE)</f>
        <v>экспл_новые_без_названия</v>
      </c>
      <c r="G108" t="str">
        <f t="shared" si="29"/>
        <v>экспл</v>
      </c>
      <c r="H108" t="str">
        <f>VLOOKUP(B108,audio_list_stym!$A$3:$AJ$18,23,FALSE)</f>
        <v>Tamanid</v>
      </c>
      <c r="I108" t="s">
        <v>690</v>
      </c>
      <c r="J108" t="str">
        <f t="shared" si="30"/>
        <v>Tamanid_3</v>
      </c>
      <c r="L108">
        <f>VLOOKUP(J108,total_visual_stym!$A$2:$D$129,2,FALSE)</f>
        <v>2139</v>
      </c>
      <c r="M108" t="str">
        <f>VLOOKUP(J108,total_visual_stym!$A$2:$D$129,3,FALSE)</f>
        <v>pics\\Tamanid_3.jpg</v>
      </c>
      <c r="N108">
        <f>VLOOKUP(J108,total_visual_stym!$A$1:$D$129,4,FALSE)</f>
        <v>214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147</v>
      </c>
      <c r="Z108" t="str">
        <f>IF(G108="экспл",VLOOKUP(J108,quest_экспл!$A$1:$N$129,12,FALSE),IF(G108="импл_",0,0))</f>
        <v>sound\\On_barhatistiy.wav</v>
      </c>
      <c r="AA108" t="str">
        <f>IF(G108="экспл",VLOOKUP(J108,quest_экспл!$A$1:$N$129,14,FALSE),IF(G108="импл_",0,0))</f>
        <v>да</v>
      </c>
      <c r="AB108">
        <f>IF(G108="экспл",VLOOKUP(J108,quest_экспл!$A$1:$N$129,13,FALSE),IF(G108="импл_",0,0))</f>
        <v>804</v>
      </c>
      <c r="AC108">
        <v>2221</v>
      </c>
      <c r="AD108" t="str">
        <f t="shared" ca="1" si="36"/>
        <v>pics\\dis35.jpg</v>
      </c>
      <c r="AE108" s="22" t="str">
        <f t="array" aca="1" ref="AE108" ca="1">IF(G108="экспл",INDEX(total_visual_stym!$C$146:$C$209,(RANK(total_visual_stym!E188,total_visual_stym!$E$146:$E$209))),0)</f>
        <v>pics\\dis35.jpg</v>
      </c>
      <c r="AF108" s="22" t="str">
        <f t="shared" si="31"/>
        <v/>
      </c>
      <c r="AI108" t="s">
        <v>118</v>
      </c>
      <c r="AO108">
        <f t="shared" ca="1" si="37"/>
        <v>0.52324533150114738</v>
      </c>
      <c r="AP108" t="str">
        <f t="shared" ca="1" si="38"/>
        <v>pics\\Limon_4.jpg</v>
      </c>
      <c r="AR108" t="str">
        <f t="shared" si="40"/>
        <v/>
      </c>
      <c r="AS108" t="str">
        <f t="shared" si="32"/>
        <v/>
      </c>
      <c r="AT108">
        <f t="shared" ca="1" si="33"/>
        <v>0.89696498247904399</v>
      </c>
      <c r="AU108" t="s">
        <v>697</v>
      </c>
      <c r="AV108" t="str">
        <f t="shared" ca="1" si="34"/>
        <v>sound\\Noviy_plod.wav</v>
      </c>
      <c r="AW108" t="str">
        <f>IF(OR(D108=10,D108=11,D108=14,D108=15),VLOOKUP(A108,audio_list_stym!$A$3:$BQ$189,69,FALSE),"XXXXX")</f>
        <v>XXXXX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_Он_бархатистый?</v>
      </c>
      <c r="BA108" t="e">
        <f>VLOOKUP(Q108,audio_list_stym!$B$2:$BQ$299,68,FALSE)</f>
        <v>#N/A</v>
      </c>
      <c r="BB108" t="str">
        <f t="shared" si="35"/>
        <v>Вот_XXXXX._Он_бархатистый?</v>
      </c>
      <c r="BD108" cm="1">
        <f t="array" aca="1" ref="BD108" ca="1">INDEX($L$106:$L$113,(RANK(AT4,$AT$2:$AT$9)))</f>
        <v>2143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VLOOKUP(B109,audio_list_stym!$A$3:$BP$18,55,FALSE)</f>
        <v>17</v>
      </c>
      <c r="F109" t="str">
        <f>VLOOKUP(E109,metki!$A$2:$B$9,2,FALSE)</f>
        <v>экспл_новые_без_названия</v>
      </c>
      <c r="G109" t="str">
        <f t="shared" si="29"/>
        <v>экспл</v>
      </c>
      <c r="H109" t="str">
        <f>VLOOKUP(B109,audio_list_stym!$A$3:$AJ$18,23,FALSE)</f>
        <v>Tamanid</v>
      </c>
      <c r="I109" t="s">
        <v>691</v>
      </c>
      <c r="J109" t="str">
        <f t="shared" si="30"/>
        <v>Tamanid_4</v>
      </c>
      <c r="L109">
        <f>VLOOKUP(J109,total_visual_stym!$A$2:$D$129,2,FALSE)</f>
        <v>2140</v>
      </c>
      <c r="M109" t="str">
        <f>VLOOKUP(J109,total_visual_stym!$A$2:$D$129,3,FALSE)</f>
        <v>pics\\Tamanid_4.jpg</v>
      </c>
      <c r="N109">
        <f>VLOOKUP(J109,total_visual_stym!$A$1:$D$129,4,FALSE)</f>
        <v>214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148</v>
      </c>
      <c r="Z109" t="str">
        <f>IF(G109="экспл",VLOOKUP(J109,quest_экспл!$A$1:$N$129,12,FALSE),IF(G109="импл_",0,0))</f>
        <v>sound\\Odnotonniy_li_on.wav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v>2218</v>
      </c>
      <c r="AD109" t="str">
        <f t="shared" ca="1" si="36"/>
        <v>pics\\dis14.jpg</v>
      </c>
      <c r="AE109" s="22" t="str">
        <f t="array" aca="1" ref="AE109" ca="1">IF(G109="экспл",INDEX(total_visual_stym!$C$146:$C$209,(RANK(total_visual_stym!E189,total_visual_stym!$E$146:$E$209))),0)</f>
        <v>pics\\dis14.jpg</v>
      </c>
      <c r="AF109" s="22" t="str">
        <f t="shared" si="31"/>
        <v/>
      </c>
      <c r="AI109" t="s">
        <v>119</v>
      </c>
      <c r="AO109">
        <f t="shared" ca="1" si="37"/>
        <v>0.9835400712494462</v>
      </c>
      <c r="AP109" t="str">
        <f t="shared" ca="1" si="38"/>
        <v>pics\\Banan_3.jpg</v>
      </c>
      <c r="AR109" t="str">
        <f t="shared" si="40"/>
        <v/>
      </c>
      <c r="AS109" t="str">
        <f t="shared" si="32"/>
        <v/>
      </c>
      <c r="AT109">
        <f t="shared" ca="1" si="33"/>
        <v>7.6924450064490668E-2</v>
      </c>
      <c r="AU109" t="s">
        <v>697</v>
      </c>
      <c r="AV109" t="str">
        <f t="shared" ca="1" si="34"/>
        <v>sound\\Redkiy_plod.wav</v>
      </c>
      <c r="AW109" t="str">
        <f>IF(OR(D109=10,D109=11,D109=14,D109=15),VLOOKUP(A109,audio_list_stym!$A$3:$BQ$189,69,FALSE),"XXXXX")</f>
        <v>XXXXX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_Однотонный_ли_он?</v>
      </c>
      <c r="BA109" t="e">
        <f>VLOOKUP(Q109,audio_list_stym!$B$2:$BQ$299,68,FALSE)</f>
        <v>#N/A</v>
      </c>
      <c r="BB109" t="str">
        <f t="shared" si="35"/>
        <v>Это_XXXXX._Однотонный_ли_он?</v>
      </c>
      <c r="BD109" cm="1">
        <f t="array" aca="1" ref="BD109" ca="1">INDEX($L$106:$L$113,(RANK(AT5,$AT$2:$AT$9)))</f>
        <v>2137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VLOOKUP(B110,audio_list_stym!$A$3:$BP$18,55,FALSE)</f>
        <v>17</v>
      </c>
      <c r="F110" t="str">
        <f>VLOOKUP(E110,metki!$A$2:$B$9,2,FALSE)</f>
        <v>экспл_новые_без_названия</v>
      </c>
      <c r="G110" t="str">
        <f t="shared" si="29"/>
        <v>экспл</v>
      </c>
      <c r="H110" t="str">
        <f>VLOOKUP(B110,audio_list_stym!$A$3:$AJ$18,23,FALSE)</f>
        <v>Tamanid</v>
      </c>
      <c r="I110" t="s">
        <v>692</v>
      </c>
      <c r="J110" t="str">
        <f t="shared" si="30"/>
        <v>Tamanid_5</v>
      </c>
      <c r="L110">
        <f>VLOOKUP(J110,total_visual_stym!$A$2:$D$129,2,FALSE)</f>
        <v>2141</v>
      </c>
      <c r="M110" t="str">
        <f>VLOOKUP(J110,total_visual_stym!$A$2:$D$129,3,FALSE)</f>
        <v>pics\\Tamanid_5.jpg</v>
      </c>
      <c r="N110">
        <f>VLOOKUP(J110,total_visual_stym!$A$1:$D$129,4,FALSE)</f>
        <v>214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149</v>
      </c>
      <c r="Z110" t="str">
        <f>IF(G110="экспл",VLOOKUP(J110,quest_экспл!$A$1:$N$129,12,FALSE),IF(G110="импл_",0,0))</f>
        <v>sound\\On_prozrachniy.wav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v>2219</v>
      </c>
      <c r="AD110" t="str">
        <f t="shared" ca="1" si="36"/>
        <v>pics\\dis4.jpg</v>
      </c>
      <c r="AE110" s="22" t="str">
        <f t="array" aca="1" ref="AE110" ca="1">IF(G110="экспл",INDEX(total_visual_stym!$C$146:$C$209,(RANK(total_visual_stym!E190,total_visual_stym!$E$146:$E$209))),0)</f>
        <v>pics\\dis4.jpg</v>
      </c>
      <c r="AF110" s="22" t="str">
        <f t="shared" si="31"/>
        <v/>
      </c>
      <c r="AI110" t="s">
        <v>120</v>
      </c>
      <c r="AO110">
        <f t="shared" ca="1" si="37"/>
        <v>0.27371311307861046</v>
      </c>
      <c r="AP110" t="str">
        <f t="shared" ca="1" si="38"/>
        <v>pics\\Redis_2.jpg</v>
      </c>
      <c r="AR110" t="str">
        <f t="shared" si="40"/>
        <v/>
      </c>
      <c r="AS110" t="str">
        <f t="shared" si="32"/>
        <v/>
      </c>
      <c r="AT110">
        <f t="shared" ca="1" si="33"/>
        <v>0.88778839327896863</v>
      </c>
      <c r="AU110" t="s">
        <v>697</v>
      </c>
      <c r="AV110" t="str">
        <f t="shared" ca="1" si="34"/>
        <v>sound\\Noviy_plod.wav</v>
      </c>
      <c r="AW110" t="str">
        <f>IF(OR(D110=10,D110=11,D110=14,D110=15),VLOOKUP(A110,audio_list_stym!$A$3:$BQ$189,69,FALSE),"XXXXX")</f>
        <v>XXXXX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_Он_прозрачный?</v>
      </c>
      <c r="BA110" t="e">
        <f>VLOOKUP(Q110,audio_list_stym!$B$2:$BQ$299,68,FALSE)</f>
        <v>#N/A</v>
      </c>
      <c r="BB110" t="str">
        <f t="shared" si="35"/>
        <v>На_картинке_XXXXX._Он_прозрачный?</v>
      </c>
      <c r="BD110" cm="1">
        <f t="array" aca="1" ref="BD110" ca="1">INDEX($L$106:$L$113,(RANK(AT6,$AT$2:$AT$9)))</f>
        <v>2139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VLOOKUP(B111,audio_list_stym!$A$3:$BP$18,55,FALSE)</f>
        <v>17</v>
      </c>
      <c r="F111" t="str">
        <f>VLOOKUP(E111,metki!$A$2:$B$9,2,FALSE)</f>
        <v>экспл_новые_без_названия</v>
      </c>
      <c r="G111" t="str">
        <f t="shared" si="29"/>
        <v>экспл</v>
      </c>
      <c r="H111" t="str">
        <f>VLOOKUP(B111,audio_list_stym!$A$3:$AJ$18,23,FALSE)</f>
        <v>Tamanid</v>
      </c>
      <c r="I111" t="s">
        <v>693</v>
      </c>
      <c r="J111" t="str">
        <f t="shared" si="30"/>
        <v>Tamanid_6</v>
      </c>
      <c r="L111">
        <f>VLOOKUP(J111,total_visual_stym!$A$2:$D$129,2,FALSE)</f>
        <v>2142</v>
      </c>
      <c r="M111" t="str">
        <f>VLOOKUP(J111,total_visual_stym!$A$2:$D$129,3,FALSE)</f>
        <v>pics\\Tamanid_6.jpg</v>
      </c>
      <c r="N111">
        <f>VLOOKUP(J111,total_visual_stym!$A$1:$D$129,4,FALSE)</f>
        <v>214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150</v>
      </c>
      <c r="Z111" t="str">
        <f>IF(G111="экспл",VLOOKUP(J111,quest_экспл!$A$1:$N$129,12,FALSE),IF(G111="импл_",0,0))</f>
        <v>sound\\On_izmelchen.wav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v>2201</v>
      </c>
      <c r="AD111" t="str">
        <f t="shared" ca="1" si="36"/>
        <v>pics\\dis36.jpg</v>
      </c>
      <c r="AE111" s="22" t="str">
        <f t="array" aca="1" ref="AE111" ca="1">IF(G111="экспл",INDEX(total_visual_stym!$C$146:$C$209,(RANK(total_visual_stym!E191,total_visual_stym!$E$146:$E$209))),0)</f>
        <v>pics\\dis36.jpg</v>
      </c>
      <c r="AF111" s="22" t="str">
        <f t="shared" si="31"/>
        <v/>
      </c>
      <c r="AI111" t="s">
        <v>121</v>
      </c>
      <c r="AO111">
        <f t="shared" ca="1" si="37"/>
        <v>3.4548677357898239E-2</v>
      </c>
      <c r="AP111" t="str">
        <f t="shared" ca="1" si="38"/>
        <v>pics\\Tomat_7.jpg</v>
      </c>
      <c r="AR111" t="str">
        <f t="shared" si="40"/>
        <v/>
      </c>
      <c r="AS111" t="str">
        <f t="shared" si="32"/>
        <v/>
      </c>
      <c r="AT111">
        <f t="shared" ca="1" si="33"/>
        <v>0.1934336202709136</v>
      </c>
      <c r="AU111" t="s">
        <v>697</v>
      </c>
      <c r="AV111" t="str">
        <f t="shared" ca="1" si="34"/>
        <v>sound\\Redkiy_plod.wav</v>
      </c>
      <c r="AW111" t="str">
        <f>IF(OR(D111=10,D111=11,D111=14,D111=15),VLOOKUP(A111,audio_list_stym!$A$3:$BQ$189,69,FALSE),"XXXXX")</f>
        <v>XXXXX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_Он_измельчен?</v>
      </c>
      <c r="BA111" t="e">
        <f>VLOOKUP(Q111,audio_list_stym!$B$2:$BQ$299,68,FALSE)</f>
        <v>#N/A</v>
      </c>
      <c r="BB111" t="str">
        <f t="shared" si="35"/>
        <v>На_мониторе_XXXXX._Он_измельчен?</v>
      </c>
      <c r="BD111" cm="1">
        <f t="array" aca="1" ref="BD111" ca="1">INDEX($L$106:$L$113,(RANK(AT7,$AT$2:$AT$9)))</f>
        <v>2140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VLOOKUP(B112,audio_list_stym!$A$3:$BP$18,55,FALSE)</f>
        <v>17</v>
      </c>
      <c r="F112" t="str">
        <f>VLOOKUP(E112,metki!$A$2:$B$9,2,FALSE)</f>
        <v>экспл_новые_без_названия</v>
      </c>
      <c r="G112" t="str">
        <f t="shared" si="29"/>
        <v>экспл</v>
      </c>
      <c r="H112" t="str">
        <f>VLOOKUP(B112,audio_list_stym!$A$3:$AJ$18,23,FALSE)</f>
        <v>Tamanid</v>
      </c>
      <c r="I112" t="s">
        <v>694</v>
      </c>
      <c r="J112" t="str">
        <f t="shared" si="30"/>
        <v>Tamanid_7</v>
      </c>
      <c r="L112">
        <f>VLOOKUP(J112,total_visual_stym!$A$2:$D$129,2,FALSE)</f>
        <v>2143</v>
      </c>
      <c r="M112" t="str">
        <f>VLOOKUP(J112,total_visual_stym!$A$2:$D$129,3,FALSE)</f>
        <v>pics\\Tamanid_7.jpg</v>
      </c>
      <c r="N112">
        <f>VLOOKUP(J112,total_visual_stym!$A$1:$D$129,4,FALSE)</f>
        <v>214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151</v>
      </c>
      <c r="Z112" t="str">
        <f>IF(G112="экспл",VLOOKUP(J112,quest_экспл!$A$1:$N$129,12,FALSE),IF(G112="импл_",0,0))</f>
        <v>sound\\Cvetushiy_li_on.wav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v>2192</v>
      </c>
      <c r="AD112" t="str">
        <f t="shared" ca="1" si="36"/>
        <v>pics\\dis42.jpg</v>
      </c>
      <c r="AE112" s="22" t="str">
        <f t="array" aca="1" ref="AE112" ca="1">IF(G112="экспл",INDEX(total_visual_stym!$C$146:$C$209,(RANK(total_visual_stym!E192,total_visual_stym!$E$146:$E$209))),0)</f>
        <v>pics\\dis42.jpg</v>
      </c>
      <c r="AF112" s="22" t="str">
        <f t="shared" si="31"/>
        <v/>
      </c>
      <c r="AI112" t="s">
        <v>122</v>
      </c>
      <c r="AO112">
        <f t="shared" ca="1" si="37"/>
        <v>0.63819901659429423</v>
      </c>
      <c r="AP112" t="str">
        <f t="shared" ca="1" si="38"/>
        <v>pics\\Kokos_1.jpg</v>
      </c>
      <c r="AR112" t="str">
        <f t="shared" si="40"/>
        <v/>
      </c>
      <c r="AS112" t="str">
        <f t="shared" si="32"/>
        <v/>
      </c>
      <c r="AT112">
        <f t="shared" ca="1" si="33"/>
        <v>0.95030125477085614</v>
      </c>
      <c r="AU112" t="s">
        <v>697</v>
      </c>
      <c r="AV112" t="str">
        <f t="shared" ca="1" si="34"/>
        <v>sound\\Noviy_plod.wav</v>
      </c>
      <c r="AW112" t="str">
        <f>IF(OR(D112=10,D112=11,D112=14,D112=15),VLOOKUP(A112,audio_list_stym!$A$3:$BQ$189,69,FALSE),"XXXXX")</f>
        <v>XXXXX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_Цветущий_ли_он?</v>
      </c>
      <c r="BA112" t="e">
        <f>VLOOKUP(Q112,audio_list_stym!$B$2:$BQ$299,68,FALSE)</f>
        <v>#N/A</v>
      </c>
      <c r="BB112" t="str">
        <f t="shared" si="35"/>
        <v>Перед_Вами_XXXXX._Цветущий_ли_он?</v>
      </c>
      <c r="BD112" cm="1">
        <f t="array" aca="1" ref="BD112" ca="1">INDEX($L$106:$L$113,(RANK(AT8,$AT$2:$AT$9)))</f>
        <v>2141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VLOOKUP(B113,audio_list_stym!$A$3:$BP$18,55,FALSE)</f>
        <v>17</v>
      </c>
      <c r="F113" t="str">
        <f>VLOOKUP(E113,metki!$A$2:$B$9,2,FALSE)</f>
        <v>экспл_новые_без_названия</v>
      </c>
      <c r="G113" t="str">
        <f t="shared" si="29"/>
        <v>экспл</v>
      </c>
      <c r="H113" t="str">
        <f>VLOOKUP(B113,audio_list_stym!$A$3:$AJ$18,23,FALSE)</f>
        <v>Tamanid</v>
      </c>
      <c r="I113" t="s">
        <v>695</v>
      </c>
      <c r="J113" t="str">
        <f t="shared" si="30"/>
        <v>Tamanid_8</v>
      </c>
      <c r="L113">
        <f>VLOOKUP(J113,total_visual_stym!$A$2:$D$129,2,FALSE)</f>
        <v>2144</v>
      </c>
      <c r="M113" t="str">
        <f>VLOOKUP(J113,total_visual_stym!$A$2:$D$129,3,FALSE)</f>
        <v>pics\\Tamanid_8.jpg</v>
      </c>
      <c r="N113">
        <f>VLOOKUP(J113,total_visual_stym!$A$1:$D$129,4,FALSE)</f>
        <v>214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152</v>
      </c>
      <c r="Z113" t="str">
        <f>IF(G113="экспл",VLOOKUP(J113,quest_экспл!$A$1:$N$129,12,FALSE),IF(G113="импл_",0,0))</f>
        <v>sound\\Skruchen_li_on.wav</v>
      </c>
      <c r="AA113" t="str">
        <f>IF(G113="экспл",VLOOKUP(J113,quest_экспл!$A$1:$N$129,14,FALSE),IF(G113="импл_",0,0))</f>
        <v>да</v>
      </c>
      <c r="AB113">
        <f>IF(G113="экспл",VLOOKUP(J113,quest_экспл!$A$1:$N$129,13,FALSE),IF(G113="импл_",0,0))</f>
        <v>804</v>
      </c>
      <c r="AC113">
        <v>2229</v>
      </c>
      <c r="AD113" t="str">
        <f t="shared" ca="1" si="36"/>
        <v>pics\\dis49.jpg</v>
      </c>
      <c r="AE113" s="22" t="str">
        <f t="array" aca="1" ref="AE113" ca="1">IF(G113="экспл",INDEX(total_visual_stym!$C$146:$C$209,(RANK(total_visual_stym!E193,total_visual_stym!$E$146:$E$209))),0)</f>
        <v>pics\\dis49.jpg</v>
      </c>
      <c r="AF113" s="22" t="str">
        <f t="shared" si="31"/>
        <v/>
      </c>
      <c r="AI113" t="s">
        <v>123</v>
      </c>
      <c r="AO113">
        <f t="shared" ca="1" si="37"/>
        <v>0.83278391120804773</v>
      </c>
      <c r="AP113" t="str">
        <f t="shared" ca="1" si="38"/>
        <v>pics\\Finik_4.jpg</v>
      </c>
      <c r="AR113" t="str">
        <f t="shared" si="40"/>
        <v/>
      </c>
      <c r="AS113" t="str">
        <f t="shared" si="32"/>
        <v/>
      </c>
      <c r="AT113">
        <f t="shared" ca="1" si="33"/>
        <v>0.8925629180447715</v>
      </c>
      <c r="AU113" t="s">
        <v>697</v>
      </c>
      <c r="AV113" t="str">
        <f t="shared" ca="1" si="34"/>
        <v>sound\\Noviy_plod.wav</v>
      </c>
      <c r="AW113" t="str">
        <f>IF(OR(D113=10,D113=11,D113=14,D113=15),VLOOKUP(A113,audio_list_stym!$A$3:$BQ$189,69,FALSE),"XXXXX")</f>
        <v>XXXXX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_Скручен_ли_он?</v>
      </c>
      <c r="BA113" t="e">
        <f>VLOOKUP(Q113,audio_list_stym!$B$2:$BQ$299,68,FALSE)</f>
        <v>#N/A</v>
      </c>
      <c r="BB113" t="str">
        <f t="shared" si="35"/>
        <v>Вы_видите_XXXXX._Скручен_ли_он?</v>
      </c>
      <c r="BD113" cm="1">
        <f t="array" aca="1" ref="BD113" ca="1">INDEX($L$106:$L$113,(RANK(AT9,$AT$2:$AT$9)))</f>
        <v>2138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VLOOKUP(B114,audio_list_stym!$A$3:$BP$18,55,FALSE)</f>
        <v>14</v>
      </c>
      <c r="F114" t="str">
        <f>VLOOKUP(E114,metki!$A$2:$B$9,2,FALSE)</f>
        <v>импл_новые_с_названием</v>
      </c>
      <c r="G114" t="str">
        <f t="shared" si="29"/>
        <v>импл_</v>
      </c>
      <c r="H114" t="str">
        <f>VLOOKUP(B114,audio_list_stym!$A$3:$AJ$18,23,FALSE)</f>
        <v>ZF</v>
      </c>
      <c r="I114" t="s">
        <v>688</v>
      </c>
      <c r="J114" t="str">
        <f t="shared" si="30"/>
        <v>ZF_1</v>
      </c>
      <c r="L114">
        <f>VLOOKUP(J114,total_visual_stym!$A$2:$D$129,2,FALSE)</f>
        <v>2145</v>
      </c>
      <c r="M114" t="str">
        <f>VLOOKUP(J114,total_visual_stym!$A$2:$D$129,3,FALSE)</f>
        <v>pics\\ZF_1.jpg</v>
      </c>
      <c r="N114">
        <f>VLOOKUP(J114,total_visual_stym!$A$1:$D$129,4,FALSE)</f>
        <v>215</v>
      </c>
      <c r="P114">
        <f>IF(G114="экспл",0,IF(G114="импл_",VLOOKUP(J114,quest_импл!$A$1:$J$129,7,FALSE),0))</f>
        <v>281</v>
      </c>
      <c r="Q114" t="str">
        <f>IF(G114="экспл",0,IF(G114="импл_",VLOOKUP(J114,quest_импл!$A$1:$J$129,8,FALSE),0))</f>
        <v>sound\\S_chashuykami_li.wav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v>2002</v>
      </c>
      <c r="AD114" t="str">
        <f t="shared" ca="1" si="36"/>
        <v>pics\\Limon_2.jpg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1"/>
        <v>pics\\Limon_2.jpg</v>
      </c>
      <c r="AI114" t="s">
        <v>86</v>
      </c>
      <c r="AO114">
        <f t="shared" ca="1" si="37"/>
        <v>0.54353631146383663</v>
      </c>
      <c r="AP114" t="str">
        <f t="shared" ca="1" si="38"/>
        <v>pics\\Limon_2.jpg</v>
      </c>
      <c r="AR114" t="str">
        <f t="shared" si="40"/>
        <v/>
      </c>
      <c r="AS114" t="str">
        <f t="shared" ca="1" si="32"/>
        <v>pics\\Limon_2.jpg</v>
      </c>
      <c r="AT114">
        <f t="shared" ca="1" si="33"/>
        <v>0.9301458424590352</v>
      </c>
      <c r="AU114" t="s">
        <v>697</v>
      </c>
      <c r="AV114" t="str">
        <f t="shared" ca="1" si="34"/>
        <v>sound\\Noviy_plod.wav</v>
      </c>
      <c r="AW114" t="str">
        <f>IF(OR(D114=10,D114=11,D114=14,D114=15),VLOOKUP(A114,audio_list_stym!$A$3:$BQ$189,69,FALSE),"XXXXX")</f>
        <v>XXXXX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_С_чешуйками_ли_</v>
      </c>
      <c r="BB114" t="str">
        <f t="shared" si="35"/>
        <v>_С_чешуйками_ли_ТОДИС?</v>
      </c>
      <c r="BC114">
        <f>A114</f>
        <v>1215</v>
      </c>
      <c r="BD114" cm="1">
        <f t="array" aca="1" ref="BD114" ca="1">INDEX($L$114:$L$121,(RANK(AT2,$AT$2:$AT$9)))</f>
        <v>2150</v>
      </c>
      <c r="BE114" cm="1">
        <f t="array" aca="1" ref="BE114" ca="1">INDEX(BD66:BD81,(RANK(AT8,$AT$2:$AT$17)))</f>
        <v>2081</v>
      </c>
      <c r="BF114" cm="1">
        <f t="array" aca="1" ref="BF114" ca="1">INDEX(BD82:BD97,(RANK(AT8,$AT$2:$AT$9)))</f>
        <v>2091</v>
      </c>
      <c r="BG114" cm="1">
        <f t="array" aca="1" ref="BG114" ca="1">INDEX(BD98:BD113,(RANK(AT8,$AT$2:$AT$9)))</f>
        <v>2131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VLOOKUP(B115,audio_list_stym!$A$3:$BP$18,55,FALSE)</f>
        <v>14</v>
      </c>
      <c r="F115" t="str">
        <f>VLOOKUP(E115,metki!$A$2:$B$9,2,FALSE)</f>
        <v>импл_новые_с_названием</v>
      </c>
      <c r="G115" t="str">
        <f t="shared" si="29"/>
        <v>импл_</v>
      </c>
      <c r="H115" t="str">
        <f>VLOOKUP(B115,audio_list_stym!$A$3:$AJ$18,23,FALSE)</f>
        <v>ZF</v>
      </c>
      <c r="I115" t="s">
        <v>689</v>
      </c>
      <c r="J115" t="str">
        <f t="shared" si="30"/>
        <v>ZF_2</v>
      </c>
      <c r="L115">
        <f>VLOOKUP(J115,total_visual_stym!$A$2:$D$129,2,FALSE)</f>
        <v>2146</v>
      </c>
      <c r="M115" t="str">
        <f>VLOOKUP(J115,total_visual_stym!$A$2:$D$129,3,FALSE)</f>
        <v>pics\\ZF_2.jpg</v>
      </c>
      <c r="N115">
        <f>VLOOKUP(J115,total_visual_stym!$A$1:$D$129,4,FALSE)</f>
        <v>215</v>
      </c>
      <c r="P115">
        <f>IF(G115="экспл",0,IF(G115="импл_",VLOOKUP(J115,quest_импл!$A$1:$J$129,7,FALSE),0))</f>
        <v>282</v>
      </c>
      <c r="Q115" t="str">
        <f>IF(G115="экспл",0,IF(G115="импл_",VLOOKUP(J115,quest_импл!$A$1:$J$129,8,FALSE),0))</f>
        <v>sound\\Rozoviy_li.wav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нет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v>2052</v>
      </c>
      <c r="AD115" t="str">
        <f t="shared" ca="1" si="36"/>
        <v>pics\\Goroh_1.jpg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1"/>
        <v>pics\\Goroh_1.jpg</v>
      </c>
      <c r="AI115" t="s">
        <v>87</v>
      </c>
      <c r="AO115">
        <f t="shared" ca="1" si="37"/>
        <v>0.73611638819018643</v>
      </c>
      <c r="AP115" t="str">
        <f t="shared" ca="1" si="38"/>
        <v>pics\\Goroh_1.jpg</v>
      </c>
      <c r="AR115" t="str">
        <f t="shared" si="40"/>
        <v/>
      </c>
      <c r="AS115" t="str">
        <f t="shared" ca="1" si="32"/>
        <v>pics\\Goroh_1.jpg</v>
      </c>
      <c r="AT115">
        <f t="shared" ca="1" si="33"/>
        <v>0.7756929844957533</v>
      </c>
      <c r="AU115" t="s">
        <v>697</v>
      </c>
      <c r="AV115" t="str">
        <f t="shared" ca="1" si="34"/>
        <v>sound\\Noviy_plod.wav</v>
      </c>
      <c r="AW115" t="str">
        <f>IF(OR(D115=10,D115=11,D115=14,D115=15),VLOOKUP(A115,audio_list_stym!$A$3:$BQ$189,69,FALSE),"XXXXX")</f>
        <v>XXXXX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_Розовый_ли_</v>
      </c>
      <c r="BB115" t="str">
        <f t="shared" si="35"/>
        <v>_Розовый_ли_ТОДИС?</v>
      </c>
      <c r="BD115" cm="1">
        <f t="array" aca="1" ref="BD115" ca="1">INDEX($L$114:$L$121,(RANK(AT3,$AT$2:$AT$9)))</f>
        <v>2152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VLOOKUP(B116,audio_list_stym!$A$3:$BP$18,55,FALSE)</f>
        <v>14</v>
      </c>
      <c r="F116" t="str">
        <f>VLOOKUP(E116,metki!$A$2:$B$9,2,FALSE)</f>
        <v>импл_новые_с_названием</v>
      </c>
      <c r="G116" t="str">
        <f t="shared" si="29"/>
        <v>импл_</v>
      </c>
      <c r="H116" t="str">
        <f>VLOOKUP(B116,audio_list_stym!$A$3:$AJ$18,23,FALSE)</f>
        <v>ZF</v>
      </c>
      <c r="I116" t="s">
        <v>690</v>
      </c>
      <c r="J116" t="str">
        <f t="shared" si="30"/>
        <v>ZF_3</v>
      </c>
      <c r="L116">
        <f>VLOOKUP(J116,total_visual_stym!$A$2:$D$129,2,FALSE)</f>
        <v>2147</v>
      </c>
      <c r="M116" t="str">
        <f>VLOOKUP(J116,total_visual_stym!$A$2:$D$129,3,FALSE)</f>
        <v>pics\\ZF_3.jpg</v>
      </c>
      <c r="N116">
        <f>VLOOKUP(J116,total_visual_stym!$A$1:$D$129,4,FALSE)</f>
        <v>215</v>
      </c>
      <c r="P116">
        <f>IF(G116="экспл",0,IF(G116="импл_",VLOOKUP(J116,quest_импл!$A$1:$J$129,7,FALSE),0))</f>
        <v>283</v>
      </c>
      <c r="Q116" t="str">
        <f>IF(G116="экспл",0,IF(G116="импл_",VLOOKUP(J116,quest_импл!$A$1:$J$129,8,FALSE),0))</f>
        <v>sound\\Tonkiy_li.wav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v>2037</v>
      </c>
      <c r="AD116" t="str">
        <f t="shared" ca="1" si="36"/>
        <v>pics\\Goroh_6.jpg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1"/>
        <v>pics\\Goroh_6.jpg</v>
      </c>
      <c r="AI116" t="s">
        <v>88</v>
      </c>
      <c r="AO116">
        <f t="shared" ca="1" si="37"/>
        <v>0.70516001231458181</v>
      </c>
      <c r="AP116" t="str">
        <f t="shared" ca="1" si="38"/>
        <v>pics\\Goroh_6.jpg</v>
      </c>
      <c r="AR116" t="str">
        <f t="shared" si="40"/>
        <v/>
      </c>
      <c r="AS116" t="str">
        <f t="shared" ca="1" si="32"/>
        <v>pics\\Goroh_6.jpg</v>
      </c>
      <c r="AT116">
        <f t="shared" ca="1" si="33"/>
        <v>0.83667236196413342</v>
      </c>
      <c r="AU116" t="s">
        <v>697</v>
      </c>
      <c r="AV116" t="str">
        <f t="shared" ca="1" si="34"/>
        <v>sound\\Noviy_plod.wav</v>
      </c>
      <c r="AW116" t="str">
        <f>IF(OR(D116=10,D116=11,D116=14,D116=15),VLOOKUP(A116,audio_list_stym!$A$3:$BQ$189,69,FALSE),"XXXXX")</f>
        <v>XXXXX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_Тонкий_ли_</v>
      </c>
      <c r="BB116" t="str">
        <f t="shared" si="35"/>
        <v>_Тонкий_ли_ТОДИС?</v>
      </c>
      <c r="BD116" cm="1">
        <f t="array" aca="1" ref="BD116" ca="1">INDEX($L$114:$L$121,(RANK(AT4,$AT$2:$AT$9)))</f>
        <v>2151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VLOOKUP(B117,audio_list_stym!$A$3:$BP$18,55,FALSE)</f>
        <v>14</v>
      </c>
      <c r="F117" t="str">
        <f>VLOOKUP(E117,metki!$A$2:$B$9,2,FALSE)</f>
        <v>импл_новые_с_названием</v>
      </c>
      <c r="G117" t="str">
        <f t="shared" si="29"/>
        <v>импл_</v>
      </c>
      <c r="H117" t="str">
        <f>VLOOKUP(B117,audio_list_stym!$A$3:$AJ$18,23,FALSE)</f>
        <v>ZF</v>
      </c>
      <c r="I117" t="s">
        <v>691</v>
      </c>
      <c r="J117" t="str">
        <f t="shared" si="30"/>
        <v>ZF_4</v>
      </c>
      <c r="L117">
        <f>VLOOKUP(J117,total_visual_stym!$A$2:$D$129,2,FALSE)</f>
        <v>2148</v>
      </c>
      <c r="M117" t="str">
        <f>VLOOKUP(J117,total_visual_stym!$A$2:$D$129,3,FALSE)</f>
        <v>pics\\ZF_4.jpg</v>
      </c>
      <c r="N117">
        <f>VLOOKUP(J117,total_visual_stym!$A$1:$D$129,4,FALSE)</f>
        <v>215</v>
      </c>
      <c r="P117">
        <f>IF(G117="экспл",0,IF(G117="импл_",VLOOKUP(J117,quest_импл!$A$1:$J$129,7,FALSE),0))</f>
        <v>284</v>
      </c>
      <c r="Q117" t="str">
        <f>IF(G117="экспл",0,IF(G117="импл_",VLOOKUP(J117,quest_импл!$A$1:$J$129,8,FALSE),0))</f>
        <v>sound\\Celniy_li.wav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v>2056</v>
      </c>
      <c r="AD117" t="str">
        <f t="shared" ca="1" si="36"/>
        <v>pics\\Tomat_5.jpg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1"/>
        <v>pics\\Tomat_5.jpg</v>
      </c>
      <c r="AI117" t="s">
        <v>89</v>
      </c>
      <c r="AO117">
        <f t="shared" ca="1" si="37"/>
        <v>7.3105521530972717E-2</v>
      </c>
      <c r="AP117" t="str">
        <f t="shared" ca="1" si="38"/>
        <v>pics\\Tomat_5.jpg</v>
      </c>
      <c r="AR117" t="str">
        <f t="shared" si="40"/>
        <v/>
      </c>
      <c r="AS117" t="str">
        <f t="shared" ca="1" si="32"/>
        <v>pics\\Tomat_5.jpg</v>
      </c>
      <c r="AT117">
        <f t="shared" ca="1" si="33"/>
        <v>0.5295822815033171</v>
      </c>
      <c r="AU117" t="s">
        <v>697</v>
      </c>
      <c r="AV117" t="str">
        <f t="shared" ca="1" si="34"/>
        <v>sound\\Redkiy_plod.wav</v>
      </c>
      <c r="AW117" t="str">
        <f>IF(OR(D117=10,D117=11,D117=14,D117=15),VLOOKUP(A117,audio_list_stym!$A$3:$BQ$189,69,FALSE),"XXXXX")</f>
        <v>XXXXX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_Цельный_ли_</v>
      </c>
      <c r="BB117" t="str">
        <f t="shared" si="35"/>
        <v>_Цельный_ли_ТОДИС?</v>
      </c>
      <c r="BD117" cm="1">
        <f t="array" aca="1" ref="BD117" ca="1">INDEX($L$114:$L$121,(RANK(AT5,$AT$2:$AT$9)))</f>
        <v>2145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VLOOKUP(B118,audio_list_stym!$A$3:$BP$18,55,FALSE)</f>
        <v>14</v>
      </c>
      <c r="F118" t="str">
        <f>VLOOKUP(E118,metki!$A$2:$B$9,2,FALSE)</f>
        <v>импл_новые_с_названием</v>
      </c>
      <c r="G118" t="str">
        <f t="shared" si="29"/>
        <v>импл_</v>
      </c>
      <c r="H118" t="str">
        <f>VLOOKUP(B118,audio_list_stym!$A$3:$AJ$18,23,FALSE)</f>
        <v>ZF</v>
      </c>
      <c r="I118" t="s">
        <v>692</v>
      </c>
      <c r="J118" t="str">
        <f t="shared" si="30"/>
        <v>ZF_5</v>
      </c>
      <c r="L118">
        <f>VLOOKUP(J118,total_visual_stym!$A$2:$D$129,2,FALSE)</f>
        <v>2149</v>
      </c>
      <c r="M118" t="str">
        <f>VLOOKUP(J118,total_visual_stym!$A$2:$D$129,3,FALSE)</f>
        <v>pics\\ZF_5.jpg</v>
      </c>
      <c r="N118">
        <f>VLOOKUP(J118,total_visual_stym!$A$1:$D$129,4,FALSE)</f>
        <v>215</v>
      </c>
      <c r="P118">
        <f>IF(G118="экспл",0,IF(G118="импл_",VLOOKUP(J118,quest_импл!$A$1:$J$129,7,FALSE),0))</f>
        <v>285</v>
      </c>
      <c r="Q118" t="str">
        <f>IF(G118="экспл",0,IF(G118="импл_",VLOOKUP(J118,quest_импл!$A$1:$J$129,8,FALSE),0))</f>
        <v>sound\\Shershaviy_li.wav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v>2061</v>
      </c>
      <c r="AD118" t="str">
        <f t="shared" ca="1" si="36"/>
        <v>pics\\Banan_7.jpg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1"/>
        <v>pics\\Banan_7.jpg</v>
      </c>
      <c r="AI118" t="s">
        <v>90</v>
      </c>
      <c r="AO118">
        <f t="shared" ca="1" si="37"/>
        <v>0.88408048894251401</v>
      </c>
      <c r="AP118" t="str">
        <f t="shared" ca="1" si="38"/>
        <v>pics\\Banan_7.jpg</v>
      </c>
      <c r="AR118" t="str">
        <f t="shared" si="40"/>
        <v/>
      </c>
      <c r="AS118" t="str">
        <f t="shared" ca="1" si="32"/>
        <v>pics\\Banan_7.jpg</v>
      </c>
      <c r="AT118">
        <f t="shared" ca="1" si="33"/>
        <v>0.92192223322910583</v>
      </c>
      <c r="AU118" t="s">
        <v>697</v>
      </c>
      <c r="AV118" t="str">
        <f t="shared" ca="1" si="34"/>
        <v>sound\\Noviy_plod.wav</v>
      </c>
      <c r="AW118" t="str">
        <f>IF(OR(D118=10,D118=11,D118=14,D118=15),VLOOKUP(A118,audio_list_stym!$A$3:$BQ$189,69,FALSE),"XXXXX")</f>
        <v>XXXXX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_Шершавый_ли_</v>
      </c>
      <c r="BB118" t="str">
        <f t="shared" si="35"/>
        <v>_Шершавый_ли_ТОДИС?</v>
      </c>
      <c r="BD118" cm="1">
        <f t="array" aca="1" ref="BD118" ca="1">INDEX($L$114:$L$121,(RANK(AT6,$AT$2:$AT$9)))</f>
        <v>2147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VLOOKUP(B119,audio_list_stym!$A$3:$BP$18,55,FALSE)</f>
        <v>14</v>
      </c>
      <c r="F119" t="str">
        <f>VLOOKUP(E119,metki!$A$2:$B$9,2,FALSE)</f>
        <v>импл_новые_с_названием</v>
      </c>
      <c r="G119" t="str">
        <f t="shared" si="29"/>
        <v>импл_</v>
      </c>
      <c r="H119" t="str">
        <f>VLOOKUP(B119,audio_list_stym!$A$3:$AJ$18,23,FALSE)</f>
        <v>ZF</v>
      </c>
      <c r="I119" t="s">
        <v>693</v>
      </c>
      <c r="J119" t="str">
        <f t="shared" si="30"/>
        <v>ZF_6</v>
      </c>
      <c r="L119">
        <f>VLOOKUP(J119,total_visual_stym!$A$2:$D$129,2,FALSE)</f>
        <v>2150</v>
      </c>
      <c r="M119" t="str">
        <f>VLOOKUP(J119,total_visual_stym!$A$2:$D$129,3,FALSE)</f>
        <v>pics\\ZF_6.jpg</v>
      </c>
      <c r="N119">
        <f>VLOOKUP(J119,total_visual_stym!$A$1:$D$129,4,FALSE)</f>
        <v>215</v>
      </c>
      <c r="P119">
        <f>IF(G119="экспл",0,IF(G119="импл_",VLOOKUP(J119,quest_импл!$A$1:$J$129,7,FALSE),0))</f>
        <v>286</v>
      </c>
      <c r="Q119" t="str">
        <f>IF(G119="экспл",0,IF(G119="импл_",VLOOKUP(J119,quest_импл!$A$1:$J$129,8,FALSE),0))</f>
        <v>sound\\Zaostryen_li.wav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да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v>2032</v>
      </c>
      <c r="AD119" t="str">
        <f t="shared" ca="1" si="36"/>
        <v>pics\\Goroh_3.jpg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1"/>
        <v>pics\\Goroh_3.jpg</v>
      </c>
      <c r="AI119" t="s">
        <v>91</v>
      </c>
      <c r="AO119">
        <f t="shared" ca="1" si="37"/>
        <v>0.72514191543450557</v>
      </c>
      <c r="AP119" t="str">
        <f t="shared" ca="1" si="38"/>
        <v>pics\\Goroh_3.jpg</v>
      </c>
      <c r="AR119" t="str">
        <f t="shared" si="40"/>
        <v/>
      </c>
      <c r="AS119" t="str">
        <f t="shared" ca="1" si="32"/>
        <v>pics\\Goroh_3.jpg</v>
      </c>
      <c r="AT119">
        <f t="shared" ca="1" si="33"/>
        <v>0.76353918025151912</v>
      </c>
      <c r="AU119" t="s">
        <v>697</v>
      </c>
      <c r="AV119" t="str">
        <f t="shared" ca="1" si="34"/>
        <v>sound\\Noviy_plod.wav</v>
      </c>
      <c r="AW119" t="str">
        <f>IF(OR(D119=10,D119=11,D119=14,D119=15),VLOOKUP(A119,audio_list_stym!$A$3:$BQ$189,69,FALSE),"XXXXX")</f>
        <v>XXXXX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_Заострен_ли_</v>
      </c>
      <c r="BB119" t="str">
        <f t="shared" si="35"/>
        <v>_Заострен_ли_ТОДИС?</v>
      </c>
      <c r="BD119" cm="1">
        <f t="array" aca="1" ref="BD119" ca="1">INDEX($L$114:$L$121,(RANK(AT7,$AT$2:$AT$9)))</f>
        <v>2148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VLOOKUP(B120,audio_list_stym!$A$3:$BP$18,55,FALSE)</f>
        <v>14</v>
      </c>
      <c r="F120" t="str">
        <f>VLOOKUP(E120,metki!$A$2:$B$9,2,FALSE)</f>
        <v>импл_новые_с_названием</v>
      </c>
      <c r="G120" t="str">
        <f t="shared" si="29"/>
        <v>импл_</v>
      </c>
      <c r="H120" t="str">
        <f>VLOOKUP(B120,audio_list_stym!$A$3:$AJ$18,23,FALSE)</f>
        <v>ZF</v>
      </c>
      <c r="I120" t="s">
        <v>694</v>
      </c>
      <c r="J120" t="str">
        <f t="shared" si="30"/>
        <v>ZF_7</v>
      </c>
      <c r="L120">
        <f>VLOOKUP(J120,total_visual_stym!$A$2:$D$129,2,FALSE)</f>
        <v>2151</v>
      </c>
      <c r="M120" t="str">
        <f>VLOOKUP(J120,total_visual_stym!$A$2:$D$129,3,FALSE)</f>
        <v>pics\\ZF_7.jpg</v>
      </c>
      <c r="N120">
        <f>VLOOKUP(J120,total_visual_stym!$A$1:$D$129,4,FALSE)</f>
        <v>215</v>
      </c>
      <c r="P120">
        <f>IF(G120="экспл",0,IF(G120="импл_",VLOOKUP(J120,quest_импл!$A$1:$J$129,7,FALSE),0))</f>
        <v>287</v>
      </c>
      <c r="Q120" t="str">
        <f>IF(G120="экспл",0,IF(G120="импл_",VLOOKUP(J120,quest_импл!$A$1:$J$129,8,FALSE),0))</f>
        <v>sound\\Rassipchatiy_li.wav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v>2050</v>
      </c>
      <c r="AD120" t="str">
        <f t="shared" ca="1" si="36"/>
        <v>pics\\Redis_3.jpg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1"/>
        <v>pics\\Redis_3.jpg</v>
      </c>
      <c r="AI120" t="s">
        <v>92</v>
      </c>
      <c r="AO120">
        <f t="shared" ca="1" si="37"/>
        <v>0.24648668835001641</v>
      </c>
      <c r="AP120" t="str">
        <f t="shared" ca="1" si="38"/>
        <v>pics\\Redis_3.jpg</v>
      </c>
      <c r="AR120" t="str">
        <f t="shared" si="40"/>
        <v/>
      </c>
      <c r="AS120" t="str">
        <f t="shared" ca="1" si="32"/>
        <v>pics\\Redis_3.jpg</v>
      </c>
      <c r="AT120">
        <f t="shared" ca="1" si="33"/>
        <v>0.1863543767153174</v>
      </c>
      <c r="AU120" t="s">
        <v>697</v>
      </c>
      <c r="AV120" t="str">
        <f t="shared" ca="1" si="34"/>
        <v>sound\\Redkiy_plod.wav</v>
      </c>
      <c r="AW120" t="str">
        <f>IF(OR(D120=10,D120=11,D120=14,D120=15),VLOOKUP(A120,audio_list_stym!$A$3:$BQ$189,69,FALSE),"XXXXX")</f>
        <v>XXXXX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_Рассыпчатый_ли_</v>
      </c>
      <c r="BB120" t="str">
        <f t="shared" si="35"/>
        <v>_Рассыпчатый_ли_ТОДИС?</v>
      </c>
      <c r="BD120" cm="1">
        <f t="array" aca="1" ref="BD120" ca="1">INDEX($L$114:$L$121,(RANK(AT8,$AT$2:$AT$9)))</f>
        <v>2149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VLOOKUP(B121,audio_list_stym!$A$3:$BP$18,55,FALSE)</f>
        <v>14</v>
      </c>
      <c r="F121" t="str">
        <f>VLOOKUP(E121,metki!$A$2:$B$9,2,FALSE)</f>
        <v>импл_новые_с_названием</v>
      </c>
      <c r="G121" t="str">
        <f t="shared" si="29"/>
        <v>импл_</v>
      </c>
      <c r="H121" t="str">
        <f>VLOOKUP(B121,audio_list_stym!$A$3:$AJ$18,23,FALSE)</f>
        <v>ZF</v>
      </c>
      <c r="I121" t="s">
        <v>695</v>
      </c>
      <c r="J121" t="str">
        <f t="shared" si="30"/>
        <v>ZF_8</v>
      </c>
      <c r="L121">
        <f>VLOOKUP(J121,total_visual_stym!$A$2:$D$129,2,FALSE)</f>
        <v>2152</v>
      </c>
      <c r="M121" t="str">
        <f>VLOOKUP(J121,total_visual_stym!$A$2:$D$129,3,FALSE)</f>
        <v>pics\\ZF_8.jpg</v>
      </c>
      <c r="N121">
        <f>VLOOKUP(J121,total_visual_stym!$A$1:$D$129,4,FALSE)</f>
        <v>215</v>
      </c>
      <c r="P121">
        <f>IF(G121="экспл",0,IF(G121="импл_",VLOOKUP(J121,quest_импл!$A$1:$J$129,7,FALSE),0))</f>
        <v>288</v>
      </c>
      <c r="Q121" t="str">
        <f>IF(G121="экспл",0,IF(G121="импл_",VLOOKUP(J121,quest_импл!$A$1:$J$129,8,FALSE),0))</f>
        <v>sound\\Ochishen_li.wav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v>2028</v>
      </c>
      <c r="AD121" t="str">
        <f t="shared" ca="1" si="36"/>
        <v>pics\\Redis_8.jpg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1"/>
        <v>pics\\Redis_8.jpg</v>
      </c>
      <c r="AI121" t="s">
        <v>93</v>
      </c>
      <c r="AO121">
        <f t="shared" ca="1" si="37"/>
        <v>0.16702266938817445</v>
      </c>
      <c r="AP121" t="str">
        <f t="shared" ca="1" si="38"/>
        <v>pics\\Redis_8.jpg</v>
      </c>
      <c r="AR121" t="str">
        <f>IF(AH121="sound\\Ogorod",AP49,"")</f>
        <v/>
      </c>
      <c r="AS121" t="str">
        <f t="shared" ca="1" si="32"/>
        <v>pics\\Redis_8.jpg</v>
      </c>
      <c r="AT121">
        <f t="shared" ca="1" si="33"/>
        <v>0.36114990421271254</v>
      </c>
      <c r="AU121" t="s">
        <v>697</v>
      </c>
      <c r="AV121" t="str">
        <f t="shared" ca="1" si="34"/>
        <v>sound\\Redkiy_plod.wav</v>
      </c>
      <c r="AW121" t="str">
        <f>IF(OR(D121=10,D121=11,D121=14,D121=15),VLOOKUP(A121,audio_list_stym!$A$3:$BQ$189,69,FALSE),"XXXXX")</f>
        <v>XXXXX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_Очищен_ли_</v>
      </c>
      <c r="BB121" t="str">
        <f t="shared" si="35"/>
        <v>_Очищен_ли_ТОДИС?</v>
      </c>
      <c r="BD121" cm="1">
        <f t="array" aca="1" ref="BD121" ca="1">INDEX($L$114:$L$121,(RANK(AT9,$AT$2:$AT$9)))</f>
        <v>2146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VLOOKUP(B122,audio_list_stym!$A$3:$BP$18,55,FALSE)</f>
        <v>15</v>
      </c>
      <c r="F122" t="str">
        <f>VLOOKUP(E122,metki!$A$2:$B$9,2,FALSE)</f>
        <v>экспл_новые_с_названием</v>
      </c>
      <c r="G122" t="str">
        <f t="shared" si="29"/>
        <v>экспл</v>
      </c>
      <c r="H122" t="str">
        <f>VLOOKUP(B122,audio_list_stym!$A$3:$AJ$18,23,FALSE)</f>
        <v>Ackee</v>
      </c>
      <c r="I122" t="s">
        <v>688</v>
      </c>
      <c r="J122" t="str">
        <f t="shared" si="30"/>
        <v>Ackee_1</v>
      </c>
      <c r="L122">
        <f>VLOOKUP(J122,total_visual_stym!$A$2:$D$129,2,FALSE)</f>
        <v>2065</v>
      </c>
      <c r="M122" t="str">
        <f>VLOOKUP(J122,total_visual_stym!$A$2:$D$129,3,FALSE)</f>
        <v>pics\\Ackee_1.jpg</v>
      </c>
      <c r="N122">
        <f>VLOOKUP(J122,total_visual_stym!$A$1:$D$129,4,FALSE)</f>
        <v>208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97</v>
      </c>
      <c r="Z122" t="str">
        <f>IF(G122="экспл",VLOOKUP(J122,quest_экспл!$A$1:$N$129,12,FALSE),IF(G122="импл_",0,0))</f>
        <v>sound\\Sushenniy_li_on.wav</v>
      </c>
      <c r="AA122" t="str">
        <f>IF(G122="экспл",VLOOKUP(J122,quest_экспл!$A$1:$N$129,14,FALSE),IF(G122="импл_",0,0))</f>
        <v>нет</v>
      </c>
      <c r="AB122">
        <f>IF(G122="экспл",VLOOKUP(J122,quest_экспл!$A$1:$N$129,13,FALSE),IF(G122="импл_",0,0))</f>
        <v>804</v>
      </c>
      <c r="AC122">
        <v>2185</v>
      </c>
      <c r="AD122" t="str">
        <f t="shared" ca="1" si="36"/>
        <v>pics\\dis31.jpg</v>
      </c>
      <c r="AE122" s="22" t="str">
        <f t="array" aca="1" ref="AE122" ca="1">IF(G122="экспл",INDEX(total_visual_stym!$C$146:$C$209,(RANK(total_visual_stym!E202,total_visual_stym!$E$146:$E$209))),0)</f>
        <v>pics\\dis31.jpg</v>
      </c>
      <c r="AF122" s="22" t="str">
        <f t="shared" si="31"/>
        <v/>
      </c>
      <c r="AI122" t="s">
        <v>124</v>
      </c>
      <c r="AO122">
        <f t="shared" ca="1" si="37"/>
        <v>0.22555960378565654</v>
      </c>
      <c r="AP122" t="str">
        <f t="shared" ca="1" si="38"/>
        <v>pics\\Redis_4.jpg</v>
      </c>
      <c r="AR122" t="str">
        <f t="shared" ref="AR122:AR129" si="41">IF(AH122="sound\\Ogorod",AP50,"")</f>
        <v/>
      </c>
      <c r="AS122" t="str">
        <f t="shared" si="32"/>
        <v/>
      </c>
      <c r="AT122">
        <f t="shared" ca="1" si="33"/>
        <v>0.32267842941921432</v>
      </c>
      <c r="AU122" t="s">
        <v>697</v>
      </c>
      <c r="AV122" t="str">
        <f t="shared" ca="1" si="34"/>
        <v>sound\\Redkiy_plod.wav</v>
      </c>
      <c r="AW122" t="str">
        <f>IF(OR(D122=10,D122=11,D122=14,D122=15),VLOOKUP(A122,audio_list_stym!$A$3:$BQ$189,69,FALSE),"XXXXX")</f>
        <v>XXXXX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_Сушеный_ли_он?</v>
      </c>
      <c r="BA122" t="e">
        <f>VLOOKUP(Q122,audio_list_stym!$B$2:$BQ$299,68,FALSE)</f>
        <v>#N/A</v>
      </c>
      <c r="BB122" t="str">
        <f t="shared" si="35"/>
        <v>На_экране_ПЕМАТ._Сушеный_ли_он?</v>
      </c>
      <c r="BC122">
        <f>A122</f>
        <v>1216</v>
      </c>
      <c r="BD122" cm="1">
        <f t="array" aca="1" ref="BD122" ca="1">INDEX($L$122:$L$129,(RANK(AT2,$AT$2:$AT$9)))</f>
        <v>2070</v>
      </c>
      <c r="BE122" cm="1">
        <f t="array" aca="1" ref="BE122" ca="1">INDEX(BD66:BD81,(RANK(AT9,$AT$2:$AT$17)))</f>
        <v>2079</v>
      </c>
      <c r="BF122" cm="1">
        <f t="array" aca="1" ref="BF122" ca="1">INDEX(BD90:BD105,(RANK(AT9,$AT$2:$AT$17)))</f>
        <v>2115</v>
      </c>
      <c r="BG122" cm="1">
        <f t="array" aca="1" ref="BG122" ca="1">INDEX(BD106:BD121,(RANK(AT9,$AT$2:$AT$17)))</f>
        <v>2139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VLOOKUP(B123,audio_list_stym!$A$3:$BP$18,55,FALSE)</f>
        <v>15</v>
      </c>
      <c r="F123" t="str">
        <f>VLOOKUP(E123,metki!$A$2:$B$9,2,FALSE)</f>
        <v>экспл_новые_с_названием</v>
      </c>
      <c r="G123" t="str">
        <f t="shared" si="29"/>
        <v>экспл</v>
      </c>
      <c r="H123" t="str">
        <f>VLOOKUP(B123,audio_list_stym!$A$3:$AJ$18,23,FALSE)</f>
        <v>Ackee</v>
      </c>
      <c r="I123" t="s">
        <v>689</v>
      </c>
      <c r="J123" t="str">
        <f t="shared" si="30"/>
        <v>Ackee_2</v>
      </c>
      <c r="L123">
        <f>VLOOKUP(J123,total_visual_stym!$A$2:$D$129,2,FALSE)</f>
        <v>2066</v>
      </c>
      <c r="M123" t="str">
        <f>VLOOKUP(J123,total_visual_stym!$A$2:$D$129,3,FALSE)</f>
        <v>pics\\Ackee_2.jpg</v>
      </c>
      <c r="N123">
        <f>VLOOKUP(J123,total_visual_stym!$A$1:$D$129,4,FALSE)</f>
        <v>208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98</v>
      </c>
      <c r="Z123" t="str">
        <f>IF(G123="экспл",VLOOKUP(J123,quest_экспл!$A$1:$N$129,12,FALSE),IF(G123="импл_",0,0))</f>
        <v>sound\\On_s_vetochkoy.wav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v>2210</v>
      </c>
      <c r="AD123" t="str">
        <f t="shared" ca="1" si="36"/>
        <v>pics\\dis39.jpg</v>
      </c>
      <c r="AE123" s="22" t="str">
        <f t="array" aca="1" ref="AE123" ca="1">IF(G123="экспл",INDEX(total_visual_stym!$C$146:$C$209,(RANK(total_visual_stym!E203,total_visual_stym!$E$146:$E$209))),0)</f>
        <v>pics\\dis39.jpg</v>
      </c>
      <c r="AF123" s="22" t="str">
        <f t="shared" si="31"/>
        <v/>
      </c>
      <c r="AI123" t="s">
        <v>125</v>
      </c>
      <c r="AO123">
        <f t="shared" ca="1" si="37"/>
        <v>0.54982871855498716</v>
      </c>
      <c r="AP123" t="str">
        <f t="shared" ca="1" si="38"/>
        <v>pics\\Limon_1.jpg</v>
      </c>
      <c r="AR123" t="str">
        <f t="shared" si="41"/>
        <v/>
      </c>
      <c r="AS123" t="str">
        <f t="shared" si="32"/>
        <v/>
      </c>
      <c r="AT123">
        <f t="shared" ca="1" si="33"/>
        <v>0.96274453872632693</v>
      </c>
      <c r="AU123" t="s">
        <v>697</v>
      </c>
      <c r="AV123" t="str">
        <f t="shared" ca="1" si="34"/>
        <v>sound\\Noviy_plod.wav</v>
      </c>
      <c r="AW123" t="str">
        <f>IF(OR(D123=10,D123=11,D123=14,D123=15),VLOOKUP(A123,audio_list_stym!$A$3:$BQ$189,69,FALSE),"XXXXX")</f>
        <v>XXXXX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_Он_с_веточкой?</v>
      </c>
      <c r="BA123" t="e">
        <f>VLOOKUP(Q123,audio_list_stym!$B$2:$BQ$299,68,FALSE)</f>
        <v>#N/A</v>
      </c>
      <c r="BB123" t="str">
        <f t="shared" si="35"/>
        <v>Посмотрите,_вот_ПЕМАТ._Он_с_веточкой?</v>
      </c>
      <c r="BD123" cm="1">
        <f t="array" aca="1" ref="BD123" ca="1">INDEX($L$122:$L$129,(RANK(AT3,$AT$2:$AT$9)))</f>
        <v>2072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VLOOKUP(B124,audio_list_stym!$A$3:$BP$18,55,FALSE)</f>
        <v>15</v>
      </c>
      <c r="F124" t="str">
        <f>VLOOKUP(E124,metki!$A$2:$B$9,2,FALSE)</f>
        <v>экспл_новые_с_названием</v>
      </c>
      <c r="G124" t="str">
        <f t="shared" si="29"/>
        <v>экспл</v>
      </c>
      <c r="H124" t="str">
        <f>VLOOKUP(B124,audio_list_stym!$A$3:$AJ$18,23,FALSE)</f>
        <v>Ackee</v>
      </c>
      <c r="I124" t="s">
        <v>690</v>
      </c>
      <c r="J124" t="str">
        <f t="shared" si="30"/>
        <v>Ackee_3</v>
      </c>
      <c r="L124">
        <f>VLOOKUP(J124,total_visual_stym!$A$2:$D$129,2,FALSE)</f>
        <v>2067</v>
      </c>
      <c r="M124" t="str">
        <f>VLOOKUP(J124,total_visual_stym!$A$2:$D$129,3,FALSE)</f>
        <v>pics\\Ackee_3.jpg</v>
      </c>
      <c r="N124">
        <f>VLOOKUP(J124,total_visual_stym!$A$1:$D$129,4,FALSE)</f>
        <v>208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99</v>
      </c>
      <c r="Z124" t="str">
        <f>IF(G124="экспл",VLOOKUP(J124,quest_экспл!$A$1:$N$129,12,FALSE),IF(G124="импл_",0,0))</f>
        <v>sound\\On_rasskrit.wav</v>
      </c>
      <c r="AA124" t="str">
        <f>IF(G124="экспл",VLOOKUP(J124,quest_экспл!$A$1:$N$129,14,FALSE),IF(G124="импл_",0,0))</f>
        <v>да</v>
      </c>
      <c r="AB124">
        <f>IF(G124="экспл",VLOOKUP(J124,quest_экспл!$A$1:$N$129,13,FALSE),IF(G124="импл_",0,0))</f>
        <v>804</v>
      </c>
      <c r="AC124">
        <v>2204</v>
      </c>
      <c r="AD124" t="str">
        <f t="shared" ca="1" si="36"/>
        <v>pics\\dis23.jpg</v>
      </c>
      <c r="AE124" s="22" t="str">
        <f t="array" aca="1" ref="AE124" ca="1">IF(G124="экспл",INDEX(total_visual_stym!$C$146:$C$209,(RANK(total_visual_stym!E204,total_visual_stym!$E$146:$E$209))),0)</f>
        <v>pics\\dis23.jpg</v>
      </c>
      <c r="AF124" s="22" t="str">
        <f t="shared" si="31"/>
        <v/>
      </c>
      <c r="AI124" t="s">
        <v>126</v>
      </c>
      <c r="AO124">
        <f t="shared" ca="1" si="37"/>
        <v>0.7161972310033714</v>
      </c>
      <c r="AP124" t="str">
        <f t="shared" ca="1" si="38"/>
        <v>pics\\Goroh_4.jpg</v>
      </c>
      <c r="AR124" t="str">
        <f t="shared" si="41"/>
        <v/>
      </c>
      <c r="AS124" t="str">
        <f t="shared" si="32"/>
        <v/>
      </c>
      <c r="AT124">
        <f t="shared" ca="1" si="33"/>
        <v>0.40168081411351353</v>
      </c>
      <c r="AU124" t="s">
        <v>697</v>
      </c>
      <c r="AV124" t="str">
        <f t="shared" ca="1" si="34"/>
        <v>sound\\Redkiy_plod.wav</v>
      </c>
      <c r="AW124" t="str">
        <f>IF(OR(D124=10,D124=11,D124=14,D124=15),VLOOKUP(A124,audio_list_stym!$A$3:$BQ$189,69,FALSE),"XXXXX")</f>
        <v>XXXXX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_Он_раскрыт?</v>
      </c>
      <c r="BA124" t="e">
        <f>VLOOKUP(Q124,audio_list_stym!$B$2:$BQ$299,68,FALSE)</f>
        <v>#N/A</v>
      </c>
      <c r="BB124" t="str">
        <f t="shared" si="35"/>
        <v>Вот_ПЕМАТ._Он_раскрыт?</v>
      </c>
      <c r="BD124" cm="1">
        <f t="array" aca="1" ref="BD124" ca="1">INDEX($L$122:$L$129,(RANK(AT4,$AT$2:$AT$9)))</f>
        <v>2071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VLOOKUP(B125,audio_list_stym!$A$3:$BP$18,55,FALSE)</f>
        <v>15</v>
      </c>
      <c r="F125" t="str">
        <f>VLOOKUP(E125,metki!$A$2:$B$9,2,FALSE)</f>
        <v>экспл_новые_с_названием</v>
      </c>
      <c r="G125" t="str">
        <f t="shared" si="29"/>
        <v>экспл</v>
      </c>
      <c r="H125" t="str">
        <f>VLOOKUP(B125,audio_list_stym!$A$3:$AJ$18,23,FALSE)</f>
        <v>Ackee</v>
      </c>
      <c r="I125" t="s">
        <v>691</v>
      </c>
      <c r="J125" t="str">
        <f t="shared" si="30"/>
        <v>Ackee_4</v>
      </c>
      <c r="L125">
        <f>VLOOKUP(J125,total_visual_stym!$A$2:$D$129,2,FALSE)</f>
        <v>2068</v>
      </c>
      <c r="M125" t="str">
        <f>VLOOKUP(J125,total_visual_stym!$A$2:$D$129,3,FALSE)</f>
        <v>pics\\Ackee_4.jpg</v>
      </c>
      <c r="N125">
        <f>VLOOKUP(J125,total_visual_stym!$A$1:$D$129,4,FALSE)</f>
        <v>208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100</v>
      </c>
      <c r="Z125" t="str">
        <f>IF(G125="экспл",VLOOKUP(J125,quest_экспл!$A$1:$N$129,12,FALSE),IF(G125="импл_",0,0))</f>
        <v>sound\\Pushistiy_li_on.wav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v>2196</v>
      </c>
      <c r="AD125" t="str">
        <f t="shared" ca="1" si="36"/>
        <v>pics\\dis29.jpg</v>
      </c>
      <c r="AE125" s="22" t="str">
        <f t="array" aca="1" ref="AE125" ca="1">IF(G125="экспл",INDEX(total_visual_stym!$C$146:$C$209,(RANK(total_visual_stym!E205,total_visual_stym!$E$146:$E$209))),0)</f>
        <v>pics\\dis29.jpg</v>
      </c>
      <c r="AF125" s="22" t="str">
        <f t="shared" si="31"/>
        <v/>
      </c>
      <c r="AI125" t="s">
        <v>127</v>
      </c>
      <c r="AO125">
        <f t="shared" ca="1" si="37"/>
        <v>0.87232302720633936</v>
      </c>
      <c r="AP125" t="str">
        <f t="shared" ca="1" si="38"/>
        <v>pics\\Banan_8.jpg</v>
      </c>
      <c r="AR125" t="str">
        <f t="shared" si="41"/>
        <v/>
      </c>
      <c r="AS125" t="str">
        <f t="shared" si="32"/>
        <v/>
      </c>
      <c r="AT125">
        <f t="shared" ca="1" si="33"/>
        <v>0.16942113673332493</v>
      </c>
      <c r="AU125" t="s">
        <v>697</v>
      </c>
      <c r="AV125" t="str">
        <f t="shared" ca="1" si="34"/>
        <v>sound\\Redkiy_plod.wav</v>
      </c>
      <c r="AW125" t="str">
        <f>IF(OR(D125=10,D125=11,D125=14,D125=15),VLOOKUP(A125,audio_list_stym!$A$3:$BQ$189,69,FALSE),"XXXXX")</f>
        <v>XXXXX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_Пушистый_ли_он?</v>
      </c>
      <c r="BA125" t="e">
        <f>VLOOKUP(Q125,audio_list_stym!$B$2:$BQ$299,68,FALSE)</f>
        <v>#N/A</v>
      </c>
      <c r="BB125" t="str">
        <f t="shared" si="35"/>
        <v>Это_ПЕМАТ._Пушистый_ли_он?</v>
      </c>
      <c r="BD125" cm="1">
        <f t="array" aca="1" ref="BD125" ca="1">INDEX($L$122:$L$129,(RANK(AT5,$AT$2:$AT$9)))</f>
        <v>2065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VLOOKUP(B126,audio_list_stym!$A$3:$BP$18,55,FALSE)</f>
        <v>15</v>
      </c>
      <c r="F126" t="str">
        <f>VLOOKUP(E126,metki!$A$2:$B$9,2,FALSE)</f>
        <v>экспл_новые_с_названием</v>
      </c>
      <c r="G126" t="str">
        <f t="shared" si="29"/>
        <v>экспл</v>
      </c>
      <c r="H126" t="str">
        <f>VLOOKUP(B126,audio_list_stym!$A$3:$AJ$18,23,FALSE)</f>
        <v>Ackee</v>
      </c>
      <c r="I126" t="s">
        <v>692</v>
      </c>
      <c r="J126" t="str">
        <f t="shared" si="30"/>
        <v>Ackee_5</v>
      </c>
      <c r="L126">
        <f>VLOOKUP(J126,total_visual_stym!$A$2:$D$129,2,FALSE)</f>
        <v>2069</v>
      </c>
      <c r="M126" t="str">
        <f>VLOOKUP(J126,total_visual_stym!$A$2:$D$129,3,FALSE)</f>
        <v>pics\\Ackee_5.jpg</v>
      </c>
      <c r="N126">
        <f>VLOOKUP(J126,total_visual_stym!$A$1:$D$129,4,FALSE)</f>
        <v>208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101</v>
      </c>
      <c r="Z126" t="str">
        <f>IF(G126="экспл",VLOOKUP(J126,quest_экспл!$A$1:$N$129,12,FALSE),IF(G126="импл_",0,0))</f>
        <v>sound\\On_kvadratniy.wav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v>2200</v>
      </c>
      <c r="AD126" t="str">
        <f t="shared" ca="1" si="36"/>
        <v>pics\\dis12.jpg</v>
      </c>
      <c r="AE126" s="22" t="str">
        <f t="array" aca="1" ref="AE126" ca="1">IF(G126="экспл",INDEX(total_visual_stym!$C$146:$C$209,(RANK(total_visual_stym!E206,total_visual_stym!$E$146:$E$209))),0)</f>
        <v>pics\\dis12.jpg</v>
      </c>
      <c r="AF126" s="22" t="str">
        <f t="shared" si="31"/>
        <v/>
      </c>
      <c r="AI126" t="s">
        <v>128</v>
      </c>
      <c r="AO126">
        <f t="shared" ca="1" si="37"/>
        <v>0.61381940984750283</v>
      </c>
      <c r="AP126" t="str">
        <f t="shared" ca="1" si="38"/>
        <v>pics\\Kokos_3.jpg</v>
      </c>
      <c r="AR126" t="str">
        <f t="shared" si="41"/>
        <v/>
      </c>
      <c r="AS126" t="str">
        <f t="shared" si="32"/>
        <v/>
      </c>
      <c r="AT126">
        <f t="shared" ca="1" si="33"/>
        <v>0.74614605203507067</v>
      </c>
      <c r="AU126" t="s">
        <v>697</v>
      </c>
      <c r="AV126" t="str">
        <f t="shared" ca="1" si="34"/>
        <v>sound\\Noviy_plod.wav</v>
      </c>
      <c r="AW126" t="str">
        <f>IF(OR(D126=10,D126=11,D126=14,D126=15),VLOOKUP(A126,audio_list_stym!$A$3:$BQ$189,69,FALSE),"XXXXX")</f>
        <v>XXXXX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_Он_квадратный?</v>
      </c>
      <c r="BA126" t="e">
        <f>VLOOKUP(Q126,audio_list_stym!$B$2:$BQ$299,68,FALSE)</f>
        <v>#N/A</v>
      </c>
      <c r="BB126" t="str">
        <f t="shared" si="35"/>
        <v>На_картинке_ПЕМАТ._Он_квадратный?</v>
      </c>
      <c r="BD126" cm="1">
        <f t="array" aca="1" ref="BD126" ca="1">INDEX($L$122:$L$129,(RANK(AT6,$AT$2:$AT$9)))</f>
        <v>2067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VLOOKUP(B127,audio_list_stym!$A$3:$BP$18,55,FALSE)</f>
        <v>15</v>
      </c>
      <c r="F127" t="str">
        <f>VLOOKUP(E127,metki!$A$2:$B$9,2,FALSE)</f>
        <v>экспл_новые_с_названием</v>
      </c>
      <c r="G127" t="str">
        <f t="shared" si="29"/>
        <v>экспл</v>
      </c>
      <c r="H127" t="str">
        <f>VLOOKUP(B127,audio_list_stym!$A$3:$AJ$18,23,FALSE)</f>
        <v>Ackee</v>
      </c>
      <c r="I127" t="s">
        <v>693</v>
      </c>
      <c r="J127" t="str">
        <f t="shared" si="30"/>
        <v>Ackee_6</v>
      </c>
      <c r="L127">
        <f>VLOOKUP(J127,total_visual_stym!$A$2:$D$129,2,FALSE)</f>
        <v>2070</v>
      </c>
      <c r="M127" t="str">
        <f>VLOOKUP(J127,total_visual_stym!$A$2:$D$129,3,FALSE)</f>
        <v>pics\\Ackee_6.jpg</v>
      </c>
      <c r="N127">
        <f>VLOOKUP(J127,total_visual_stym!$A$1:$D$129,4,FALSE)</f>
        <v>208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102</v>
      </c>
      <c r="Z127" t="str">
        <f>IF(G127="экспл",VLOOKUP(J127,quest_экспл!$A$1:$N$129,12,FALSE),IF(G127="импл_",0,0))</f>
        <v>sound\\Raznocvetniy_li_on.wav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v>2191</v>
      </c>
      <c r="AD127" t="str">
        <f t="shared" ca="1" si="36"/>
        <v>pics\\dis6.jpg</v>
      </c>
      <c r="AE127" s="22" t="str">
        <f t="array" aca="1" ref="AE127" ca="1">IF(G127="экспл",INDEX(total_visual_stym!$C$146:$C$209,(RANK(total_visual_stym!E207,total_visual_stym!$E$146:$E$209))),0)</f>
        <v>pics\\dis6.jpg</v>
      </c>
      <c r="AF127" s="22" t="str">
        <f t="shared" si="31"/>
        <v/>
      </c>
      <c r="AI127" t="s">
        <v>129</v>
      </c>
      <c r="AO127">
        <f t="shared" ca="1" si="37"/>
        <v>0.59058056540746273</v>
      </c>
      <c r="AP127" t="str">
        <f t="shared" ca="1" si="38"/>
        <v>pics\\Kokos_5.jpg</v>
      </c>
      <c r="AR127" t="str">
        <f t="shared" si="41"/>
        <v/>
      </c>
      <c r="AS127" t="str">
        <f t="shared" si="32"/>
        <v/>
      </c>
      <c r="AT127">
        <f t="shared" ca="1" si="33"/>
        <v>0.62398653259308434</v>
      </c>
      <c r="AU127" t="s">
        <v>697</v>
      </c>
      <c r="AV127" t="str">
        <f t="shared" ca="1" si="34"/>
        <v>sound\\Noviy_plod.wav</v>
      </c>
      <c r="AW127" t="str">
        <f>IF(OR(D127=10,D127=11,D127=14,D127=15),VLOOKUP(A127,audio_list_stym!$A$3:$BQ$189,69,FALSE),"XXXXX")</f>
        <v>XXXXX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_Разноцветный_ли_он?</v>
      </c>
      <c r="BA127" t="e">
        <f>VLOOKUP(Q127,audio_list_stym!$B$2:$BQ$299,68,FALSE)</f>
        <v>#N/A</v>
      </c>
      <c r="BB127" t="str">
        <f t="shared" si="35"/>
        <v>На_мониторе_ПЕМАТ._Разноцветный_ли_он?</v>
      </c>
      <c r="BD127" cm="1">
        <f t="array" aca="1" ref="BD127" ca="1">INDEX($L$122:$L$129,(RANK(AT7,$AT$2:$AT$9)))</f>
        <v>2068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VLOOKUP(B128,audio_list_stym!$A$3:$BP$18,55,FALSE)</f>
        <v>15</v>
      </c>
      <c r="F128" t="str">
        <f>VLOOKUP(E128,metki!$A$2:$B$9,2,FALSE)</f>
        <v>экспл_новые_с_названием</v>
      </c>
      <c r="G128" t="str">
        <f t="shared" si="29"/>
        <v>экспл</v>
      </c>
      <c r="H128" t="str">
        <f>VLOOKUP(B128,audio_list_stym!$A$3:$AJ$18,23,FALSE)</f>
        <v>Ackee</v>
      </c>
      <c r="I128" t="s">
        <v>694</v>
      </c>
      <c r="J128" t="str">
        <f t="shared" si="30"/>
        <v>Ackee_7</v>
      </c>
      <c r="L128">
        <f>VLOOKUP(J128,total_visual_stym!$A$2:$D$129,2,FALSE)</f>
        <v>2071</v>
      </c>
      <c r="M128" t="str">
        <f>VLOOKUP(J128,total_visual_stym!$A$2:$D$129,3,FALSE)</f>
        <v>pics\\Ackee_7.jpg</v>
      </c>
      <c r="N128">
        <f>VLOOKUP(J128,total_visual_stym!$A$1:$D$129,4,FALSE)</f>
        <v>208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103</v>
      </c>
      <c r="Z128" t="str">
        <f>IF(G128="экспл",VLOOKUP(J128,quest_экспл!$A$1:$N$129,12,FALSE),IF(G128="импл_",0,0))</f>
        <v>sound\\Uvyadshiy_li_on.wav</v>
      </c>
      <c r="AA128" t="str">
        <f>IF(G128="экспл",VLOOKUP(J128,quest_экспл!$A$1:$N$129,14,FALSE),IF(G128="импл_",0,0))</f>
        <v>да</v>
      </c>
      <c r="AB128">
        <f>IF(G128="экспл",VLOOKUP(J128,quest_экспл!$A$1:$N$129,13,FALSE),IF(G128="импл_",0,0))</f>
        <v>804</v>
      </c>
      <c r="AC128">
        <v>2227</v>
      </c>
      <c r="AD128" t="str">
        <f t="shared" ca="1" si="36"/>
        <v>pics\\dis45.jpg</v>
      </c>
      <c r="AE128" s="22" t="str">
        <f t="array" aca="1" ref="AE128" ca="1">IF(G128="экспл",INDEX(total_visual_stym!$C$146:$C$209,(RANK(total_visual_stym!E208,total_visual_stym!$E$146:$E$209))),0)</f>
        <v>pics\\dis45.jpg</v>
      </c>
      <c r="AF128" s="22" t="str">
        <f t="shared" si="31"/>
        <v/>
      </c>
      <c r="AI128" t="s">
        <v>130</v>
      </c>
      <c r="AO128">
        <f t="shared" ca="1" si="37"/>
        <v>0.43146420860419299</v>
      </c>
      <c r="AP128" t="str">
        <f t="shared" ca="1" si="38"/>
        <v>pics\\Peper_4.jpg</v>
      </c>
      <c r="AR128" t="str">
        <f t="shared" si="41"/>
        <v/>
      </c>
      <c r="AS128" t="str">
        <f t="shared" si="32"/>
        <v/>
      </c>
      <c r="AT128">
        <f t="shared" ca="1" si="33"/>
        <v>0.69476756575135978</v>
      </c>
      <c r="AU128" t="s">
        <v>697</v>
      </c>
      <c r="AV128" t="str">
        <f t="shared" ca="1" si="34"/>
        <v>sound\\Noviy_plod.wav</v>
      </c>
      <c r="AW128" t="str">
        <f>IF(OR(D128=10,D128=11,D128=14,D128=15),VLOOKUP(A128,audio_list_stym!$A$3:$BQ$189,69,FALSE),"XXXXX")</f>
        <v>XXXXX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_Увядший_ли_он?</v>
      </c>
      <c r="BA128" t="e">
        <f>VLOOKUP(Q128,audio_list_stym!$B$2:$BQ$299,68,FALSE)</f>
        <v>#N/A</v>
      </c>
      <c r="BB128" t="str">
        <f t="shared" si="35"/>
        <v>Перед_Вами_ПЕМАТ._Увядший_ли_он?</v>
      </c>
      <c r="BD128" cm="1">
        <f t="array" aca="1" ref="BD128" ca="1">INDEX($L$122:$L$129,(RANK(AT8,$AT$2:$AT$9)))</f>
        <v>2069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VLOOKUP(B129,audio_list_stym!$A$3:$BP$18,55,FALSE)</f>
        <v>15</v>
      </c>
      <c r="F129" t="str">
        <f>VLOOKUP(E129,metki!$A$2:$B$9,2,FALSE)</f>
        <v>экспл_новые_с_названием</v>
      </c>
      <c r="G129" t="str">
        <f t="shared" si="29"/>
        <v>экспл</v>
      </c>
      <c r="H129" t="str">
        <f>VLOOKUP(B129,audio_list_stym!$A$3:$AJ$18,23,FALSE)</f>
        <v>Ackee</v>
      </c>
      <c r="I129" t="s">
        <v>695</v>
      </c>
      <c r="J129" t="str">
        <f t="shared" si="30"/>
        <v>Ackee_8</v>
      </c>
      <c r="L129">
        <f>VLOOKUP(J129,total_visual_stym!$A$2:$D$129,2,FALSE)</f>
        <v>2072</v>
      </c>
      <c r="M129" t="str">
        <f>VLOOKUP(J129,total_visual_stym!$A$2:$D$129,3,FALSE)</f>
        <v>pics\\Ackee_8.jpg</v>
      </c>
      <c r="N129">
        <f>VLOOKUP(J129,total_visual_stym!$A$1:$D$129,4,FALSE)</f>
        <v>208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104</v>
      </c>
      <c r="Z129" t="str">
        <f>IF(G129="экспл",VLOOKUP(J129,quest_экспл!$A$1:$N$129,12,FALSE),IF(G129="импл_",0,0))</f>
        <v>sound\\On_sklizskiy.wav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v>2211</v>
      </c>
      <c r="AD129" t="str">
        <f t="shared" ca="1" si="36"/>
        <v>pics\\dis15.jpg</v>
      </c>
      <c r="AE129" s="22" t="str">
        <f t="array" aca="1" ref="AE129" ca="1">IF(G129="экспл",INDEX(total_visual_stym!$C$146:$C$209,(RANK(total_visual_stym!E209,total_visual_stym!$E$146:$E$209))),0)</f>
        <v>pics\\dis15.jpg</v>
      </c>
      <c r="AF129" s="22" t="str">
        <f t="shared" si="31"/>
        <v/>
      </c>
      <c r="AI129" t="s">
        <v>131</v>
      </c>
      <c r="AO129">
        <f t="shared" ca="1" si="37"/>
        <v>0.17061363462769419</v>
      </c>
      <c r="AP129" t="str">
        <f t="shared" ca="1" si="38"/>
        <v>pics\\Redis_7.jpg</v>
      </c>
      <c r="AR129" t="str">
        <f t="shared" si="41"/>
        <v/>
      </c>
      <c r="AS129" t="str">
        <f t="shared" si="32"/>
        <v/>
      </c>
      <c r="AT129">
        <f t="shared" ca="1" si="33"/>
        <v>0.85327873972382129</v>
      </c>
      <c r="AU129" t="s">
        <v>697</v>
      </c>
      <c r="AV129" t="str">
        <f t="shared" ca="1" si="34"/>
        <v>sound\\Noviy_plod.wav</v>
      </c>
      <c r="AW129" t="str">
        <f>IF(OR(D129=10,D129=11,D129=14,D129=15),VLOOKUP(A129,audio_list_stym!$A$3:$BQ$189,69,FALSE),"XXXXX")</f>
        <v>XXXXX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_Он_склизкий?</v>
      </c>
      <c r="BA129" t="e">
        <f>VLOOKUP(Q129,audio_list_stym!$B$2:$BQ$299,68,FALSE)</f>
        <v>#N/A</v>
      </c>
      <c r="BB129" t="str">
        <f t="shared" si="35"/>
        <v>Вы_видите_ПЕМАТ._Он_склизкий?</v>
      </c>
      <c r="BD129" cm="1">
        <f t="array" aca="1" ref="BD129" ca="1">INDEX($L$122:$L$129,(RANK(AT9,$AT$2:$AT$9)))</f>
        <v>2066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X130" s="23"/>
      <c r="AY130" s="23"/>
      <c r="AZ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X131" s="23"/>
      <c r="AY131" s="23"/>
      <c r="AZ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X132" s="23"/>
      <c r="AY132" s="23"/>
      <c r="AZ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X133" s="23"/>
      <c r="AY133" s="23"/>
      <c r="AZ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X134" s="23"/>
      <c r="AY134" s="23"/>
      <c r="AZ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X135" s="23"/>
      <c r="AY135" s="23"/>
      <c r="AZ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X136" s="23"/>
      <c r="AY136" s="23"/>
      <c r="AZ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X137" s="23"/>
      <c r="AY137" s="23"/>
      <c r="AZ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X138" s="23"/>
      <c r="AY138" s="23"/>
      <c r="AZ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X139" s="23"/>
      <c r="AY139" s="23"/>
      <c r="AZ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X140" s="23"/>
      <c r="AY140" s="23"/>
      <c r="AZ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X141" s="23"/>
      <c r="AY141" s="23"/>
      <c r="AZ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X142" s="23"/>
      <c r="AY142" s="23"/>
      <c r="AZ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X143" s="23"/>
      <c r="AY143" s="23"/>
      <c r="AZ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X144" s="23"/>
      <c r="AY144" s="23"/>
      <c r="AZ144" s="23"/>
    </row>
    <row r="145" spans="31:52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X145" s="23"/>
      <c r="AY145" s="23"/>
      <c r="AZ145" s="23"/>
    </row>
    <row r="146" spans="31:52" x14ac:dyDescent="0.2">
      <c r="AE146" s="22"/>
      <c r="AF146" s="22"/>
      <c r="AX146" s="23"/>
      <c r="AY146" s="23"/>
      <c r="AZ146" s="23"/>
    </row>
    <row r="157" spans="31:52" x14ac:dyDescent="0.2">
      <c r="AE157" s="22"/>
      <c r="AF157" s="22"/>
      <c r="AX157" s="23"/>
      <c r="AY157" s="23"/>
      <c r="AZ157" s="23"/>
    </row>
    <row r="158" spans="31:52" x14ac:dyDescent="0.2">
      <c r="AE158" s="22"/>
      <c r="AF158" s="22"/>
      <c r="AX158" s="23"/>
      <c r="AY158" s="23"/>
      <c r="AZ158" s="23"/>
    </row>
    <row r="159" spans="31:52" x14ac:dyDescent="0.2">
      <c r="AE159" s="22"/>
      <c r="AF159" s="22"/>
      <c r="AX159" s="23"/>
      <c r="AY159" s="23"/>
      <c r="AZ159" s="23"/>
    </row>
    <row r="160" spans="31:52" x14ac:dyDescent="0.2">
      <c r="AE160" s="22"/>
      <c r="AF160" s="22"/>
      <c r="AX160" s="23"/>
      <c r="AY160" s="23"/>
      <c r="AZ160" s="23"/>
    </row>
    <row r="161" spans="31:52" x14ac:dyDescent="0.2">
      <c r="AE161" s="22"/>
      <c r="AF161" s="22"/>
      <c r="AX161" s="23"/>
      <c r="AY161" s="23"/>
      <c r="AZ161" s="23"/>
    </row>
  </sheetData>
  <autoFilter ref="A1:BB145" xr:uid="{00000000-0001-0000-1300-000000000000}"/>
  <pageMargins left="0.7" right="0.7" top="0.75" bottom="0.75" header="0.3" footer="0.3"/>
  <pageSetup paperSize="9" orientation="portrait" horizontalDpi="4294967293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H161"/>
  <sheetViews>
    <sheetView topLeftCell="AS1" zoomScale="67" zoomScaleNormal="67" zoomScaleSheetLayoutView="40" workbookViewId="0">
      <selection activeCell="BC1" sqref="BC1:BH1048576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49" width="27.83203125" customWidth="1"/>
    <col min="50" max="51" width="13.5" customWidth="1"/>
    <col min="52" max="52" width="18.1640625" customWidth="1"/>
    <col min="53" max="53" width="19.5" customWidth="1"/>
    <col min="54" max="54" width="16.164062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VLOOKUP(B2,audio_list_stym!$A$3:$BP$18,56,FALSE)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VLOOKUP(B2,audio_list_stym!$A$3:$AJ$18,24,FALSE)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pics\\dis41.jpg</v>
      </c>
      <c r="AF2" s="22" t="str">
        <f t="shared" ref="AF2:AF3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0.50795303290246552</v>
      </c>
      <c r="AP2" t="str">
        <f ca="1">INDEX($AM$2:$AM$25,(RANK(AO2,$AO$2:$AO$25)))</f>
        <v>pics\\Finik_1.jpg</v>
      </c>
      <c r="AQ2" t="str">
        <f ca="1">INDEX($AN$2:$AN$25,(RANK(AO2,$AO$2:$AO$25)))</f>
        <v>pics\\Peper_1.jpg</v>
      </c>
      <c r="AT2">
        <f t="shared" ref="AT2:AT65" ca="1" si="7">RAND()</f>
        <v>0.81550420105889443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На_экране_XXXXX._Целый_ли_он?</v>
      </c>
      <c r="BC2">
        <f>A2</f>
        <v>1201</v>
      </c>
      <c r="BD2" cm="1">
        <f t="array" aca="1" ref="BD2" ca="1">INDEX($L$2:$L$9,(RANK(AT2,$AT$2:$AT$9)))</f>
        <v>2057</v>
      </c>
      <c r="BE2" cm="1">
        <f t="array" aca="1" ref="BE2" ca="1">INDEX(BD10:BD25,(RANK(AT2,$AT$2:$AT$16)))</f>
        <v>2037</v>
      </c>
      <c r="BF2" cm="1">
        <f t="array" aca="1" ref="BF2" ca="1">INDEX(BD26:BD49,(RANK(AT2,$AT$2:$AT$16)))</f>
        <v>2053</v>
      </c>
      <c r="BG2" cm="1">
        <f t="array" aca="1" ref="BG2" ca="1">INDEX(BD50:BD65,(RANK(AT2,$AT$2:$AT$16)))</f>
        <v>2013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VLOOKUP(B3,audio_list_stym!$A$3:$BP$18,56,FALSE)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VLOOKUP(B3,audio_list_stym!$A$3:$AJ$18,24,FALSE)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2181</v>
      </c>
      <c r="AD3" t="str">
        <f t="shared" ref="AD3:AD66" ca="1" si="10">IF(ISTEXT(AE3),AE3,IF(ISTEXT(AF3),AF3,""))</f>
        <v>pics\\dis24.jpg</v>
      </c>
      <c r="AE3" s="22" t="str">
        <f t="array" aca="1" ref="AE3" ca="1">IF(G3="экспл",INDEX(total_visual_stym!$C$146:$C$209,(RANK(total_visual_stym!E147,total_visual_stym!$E$146:$E$209))),0)</f>
        <v>pics\\dis24.jpg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0.26325464530394671</v>
      </c>
      <c r="AP3" t="str">
        <f t="shared" ref="AP3:AP25" ca="1" si="12">INDEX($AM$2:$AM$25,(RANK(AO3,$AO$2:$AO$25)))</f>
        <v>pics\\Injir_2.jpg</v>
      </c>
      <c r="AQ3" t="str">
        <f t="shared" ref="AQ3:AQ25" ca="1" si="13">INDEX($AN$2:$AN$25,(RANK(AO3,$AO$2:$AO$25)))</f>
        <v>pics\\Tikva_2.jpg</v>
      </c>
      <c r="AT3">
        <f t="shared" ca="1" si="7"/>
        <v>0.13642622382473923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Посмотрите,_вот_XXXXX._Мясистый_ли_он?</v>
      </c>
      <c r="BD3" cm="1">
        <f t="array" aca="1" ref="BD3" ca="1">INDEX($L$2:$L$9,(RANK(AT3,$AT$2:$AT$9)))</f>
        <v>2063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VLOOKUP(B4,audio_list_stym!$A$3:$BP$18,56,FALSE)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VLOOKUP(B4,audio_list_stym!$A$3:$AJ$18,24,FALSE)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2171</v>
      </c>
      <c r="AD4" t="str">
        <f t="shared" ca="1" si="10"/>
        <v>pics\\dis22.jpg</v>
      </c>
      <c r="AE4" s="22" t="str">
        <f t="array" aca="1" ref="AE4" ca="1">IF(G4="экспл",INDEX(total_visual_stym!$C$146:$C$209,(RANK(total_visual_stym!E148,total_visual_stym!$E$146:$E$209))),0)</f>
        <v>pics\\dis22.jpg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1.7970798873853444E-2</v>
      </c>
      <c r="AP4" t="str">
        <f t="shared" ca="1" si="12"/>
        <v>pics\\Injir_8.jpg</v>
      </c>
      <c r="AQ4" t="str">
        <f t="shared" ca="1" si="13"/>
        <v>pics\\Tikva_8.jpg</v>
      </c>
      <c r="AT4">
        <f t="shared" ca="1" si="7"/>
        <v>0.67878982112655639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Вот_XXXXX._Горький_ли_он?</v>
      </c>
      <c r="BD4" cm="1">
        <f t="array" aca="1" ref="BD4" ca="1">INDEX($L$2:$L$9,(RANK(AT4,$AT$2:$AT$9)))</f>
        <v>2061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VLOOKUP(B5,audio_list_stym!$A$3:$BP$18,56,FALSE)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VLOOKUP(B5,audio_list_stym!$A$3:$AJ$18,24,FALSE)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2184</v>
      </c>
      <c r="AD5" t="str">
        <f t="shared" ca="1" si="10"/>
        <v>pics\\dis19.jpg</v>
      </c>
      <c r="AE5" s="22" t="str">
        <f t="array" aca="1" ref="AE5" ca="1">IF(G5="экспл",INDEX(total_visual_stym!$C$146:$C$209,(RANK(total_visual_stym!E149,total_visual_stym!$E$146:$E$209))),0)</f>
        <v>pics\\dis19.jpg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0.83076708003829169</v>
      </c>
      <c r="AP5" t="str">
        <f t="shared" ca="1" si="12"/>
        <v>pics\\Kokos_3.jpg</v>
      </c>
      <c r="AQ5" t="str">
        <f t="shared" ca="1" si="13"/>
        <v>pics\\Tomat_3.jpg</v>
      </c>
      <c r="AT5">
        <f t="shared" ca="1" si="7"/>
        <v>0.6790005381832741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Это_XXXXX._Он_яркий?</v>
      </c>
      <c r="BD5" cm="1">
        <f t="array" aca="1" ref="BD5" ca="1">INDEX($L$2:$L$9,(RANK(AT5,$AT$2:$AT$9)))</f>
        <v>2060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VLOOKUP(B6,audio_list_stym!$A$3:$BP$18,56,FALSE)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VLOOKUP(B6,audio_list_stym!$A$3:$AJ$18,24,FALSE)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2183</v>
      </c>
      <c r="AD6" t="str">
        <f t="shared" ca="1" si="10"/>
        <v>pics\\dis18.jpg</v>
      </c>
      <c r="AE6" s="22" t="str">
        <f t="array" aca="1" ref="AE6" ca="1">IF(G6="экспл",INDEX(total_visual_stym!$C$146:$C$209,(RANK(total_visual_stym!E150,total_visual_stym!$E$146:$E$209))),0)</f>
        <v>pics\\dis18.jpg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0.43207831629539561</v>
      </c>
      <c r="AP6" t="str">
        <f t="shared" ca="1" si="12"/>
        <v>pics\\Finik_5.jpg</v>
      </c>
      <c r="AQ6" t="str">
        <f t="shared" ca="1" si="13"/>
        <v>pics\\Peper_5.jpg</v>
      </c>
      <c r="AT6">
        <f t="shared" ca="1" si="7"/>
        <v>0.16457766723312051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На_картинке_XXXXX._Он_острый?</v>
      </c>
      <c r="BD6" cm="1">
        <f t="array" aca="1" ref="BD6" ca="1">INDEX($L$2:$L$9,(RANK(AT6,$AT$2:$AT$9)))</f>
        <v>2062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VLOOKUP(B7,audio_list_stym!$A$3:$BP$18,56,FALSE)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VLOOKUP(B7,audio_list_stym!$A$3:$AJ$18,24,FALSE)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2173</v>
      </c>
      <c r="AD7" t="str">
        <f t="shared" ca="1" si="10"/>
        <v>pics\\dis37.jpg</v>
      </c>
      <c r="AE7" s="22" t="str">
        <f t="array" aca="1" ref="AE7" ca="1">IF(G7="экспл",INDEX(total_visual_stym!$C$146:$C$209,(RANK(total_visual_stym!E151,total_visual_stym!$E$146:$E$209))),0)</f>
        <v>pics\\dis37.jpg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0.1892338463808908</v>
      </c>
      <c r="AP7" t="str">
        <f t="shared" ca="1" si="12"/>
        <v>pics\\Injir_4.jpg</v>
      </c>
      <c r="AQ7" t="str">
        <f t="shared" ca="1" si="13"/>
        <v>pics\\Tikva_4.jpg</v>
      </c>
      <c r="AT7">
        <f t="shared" ca="1" si="7"/>
        <v>9.7831109129599136E-2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На_мониторе_XXXXX._Он_спелый?</v>
      </c>
      <c r="BD7" cm="1">
        <f t="array" aca="1" ref="BD7" ca="1">INDEX($L$2:$L$9,(RANK(AT7,$AT$2:$AT$9)))</f>
        <v>2064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VLOOKUP(B8,audio_list_stym!$A$3:$BP$18,56,FALSE)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VLOOKUP(B8,audio_list_stym!$A$3:$AJ$18,24,FALSE)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2225</v>
      </c>
      <c r="AD8" t="str">
        <f t="shared" ca="1" si="10"/>
        <v>pics\\dis9.jpg</v>
      </c>
      <c r="AE8" s="22" t="str">
        <f t="array" aca="1" ref="AE8" ca="1">IF(G8="экспл",INDEX(total_visual_stym!$C$146:$C$209,(RANK(total_visual_stym!E152,total_visual_stym!$E$146:$E$209))),0)</f>
        <v>pics\\dis9.jpg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5.6213983942334345E-2</v>
      </c>
      <c r="AP8" t="str">
        <f t="shared" ca="1" si="12"/>
        <v>pics\\Injir_7.jpg</v>
      </c>
      <c r="AQ8" t="str">
        <f t="shared" ca="1" si="13"/>
        <v>pics\\Tikva_7.jpg</v>
      </c>
      <c r="AT8">
        <f t="shared" ca="1" si="7"/>
        <v>0.70719965959246922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Перед_Вами_XXXXX._Он_серый?</v>
      </c>
      <c r="BD8" cm="1">
        <f t="array" aca="1" ref="BD8" ca="1">INDEX($L$2:$L$9,(RANK(AT8,$AT$2:$AT$9)))</f>
        <v>2059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VLOOKUP(B9,audio_list_stym!$A$3:$BP$18,56,FALSE)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VLOOKUP(B9,audio_list_stym!$A$3:$AJ$18,24,FALSE)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2194</v>
      </c>
      <c r="AD9" t="str">
        <f t="shared" ca="1" si="10"/>
        <v>pics\\dis55.jpg</v>
      </c>
      <c r="AE9" s="22" t="str">
        <f t="array" aca="1" ref="AE9" ca="1">IF(G9="экспл",INDEX(total_visual_stym!$C$146:$C$209,(RANK(total_visual_stym!E153,total_visual_stym!$E$146:$E$209))),0)</f>
        <v>pics\\dis55.jpg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0.29102356052467104</v>
      </c>
      <c r="AP9" t="str">
        <f t="shared" ca="1" si="12"/>
        <v>pics\\Finik_7.jpg</v>
      </c>
      <c r="AQ9" t="str">
        <f t="shared" ca="1" si="13"/>
        <v>pics\\Peper_7.jpg</v>
      </c>
      <c r="AT9">
        <f t="shared" ca="1" si="7"/>
        <v>0.7098316019718951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sound\\Noviy_plod.wav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Вы_видите_XXXXX._Вязкий_ли_он?</v>
      </c>
      <c r="BD9" cm="1">
        <f t="array" aca="1" ref="BD9" ca="1">INDEX($L$2:$L$9,(RANK(AT9,$AT$2:$AT$9)))</f>
        <v>2058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VLOOKUP(B10,audio_list_stym!$A$3:$BP$18,56,FALSE)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VLOOKUP(B10,audio_list_stym!$A$3:$AJ$18,24,FALSE)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2064</v>
      </c>
      <c r="AD10" t="str">
        <f t="shared" ca="1" si="10"/>
        <v>pics\\Tomat_8.jpg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pics\\Tomat_8.jpg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0.51872288541260914</v>
      </c>
      <c r="AP10" t="str">
        <f t="shared" ca="1" si="12"/>
        <v>pics\\Kokos_8.jpg</v>
      </c>
      <c r="AQ10" t="str">
        <f t="shared" ca="1" si="13"/>
        <v>pics\\Tomat_8.jpg</v>
      </c>
      <c r="AS10" t="str">
        <f t="shared" ref="AS10:AS17" ca="1" si="15">IF(AH10="sound\\Tropic",AQ10,"")</f>
        <v>pics\\Tomat_8.jpg</v>
      </c>
      <c r="AT10">
        <f t="shared" ca="1" si="7"/>
        <v>0.20738672446862227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_Старый_ли_ЛИМОН?</v>
      </c>
      <c r="BC10">
        <f>A10</f>
        <v>1202</v>
      </c>
      <c r="BD10" cm="1">
        <f t="array" aca="1" ref="BD10" ca="1">INDEX($L$10:$L$17,(RANK(AT2,$AT$2:$AT$9)))</f>
        <v>2033</v>
      </c>
      <c r="BE10" cm="1">
        <f t="array" aca="1" ref="BE10" ca="1">INDEX(BD2:BD9,(RANK(AT3,$AT$2:$AT$9)))</f>
        <v>2059</v>
      </c>
      <c r="BF10" cm="1">
        <f t="array" aca="1" ref="BF10" ca="1">INDEX(BD18:BD33,(RANK(AT3,$AT$2:$AT$16)))</f>
        <v>2052</v>
      </c>
      <c r="BG10" cm="1">
        <f t="array" aca="1" ref="BG10" ca="1">INDEX(BD34:BD65,(RANK(AT3,$AT$2:$AT$16)))</f>
        <v>2004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VLOOKUP(B11,audio_list_stym!$A$3:$BP$18,56,FALSE)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VLOOKUP(B11,audio_list_stym!$A$3:$AJ$18,24,FALSE)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2165</v>
      </c>
      <c r="AD11" t="str">
        <f t="shared" ca="1" si="10"/>
        <v>pics\\Tikva_5.jpg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pics\\Tikva_5.jpg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0.17045462541653456</v>
      </c>
      <c r="AP11" t="str">
        <f t="shared" ca="1" si="12"/>
        <v>pics\\Injir_5.jpg</v>
      </c>
      <c r="AQ11" t="str">
        <f t="shared" ca="1" si="13"/>
        <v>pics\\Tikva_5.jpg</v>
      </c>
      <c r="AS11" t="str">
        <f t="shared" ca="1" si="15"/>
        <v>pics\\Tikva_5.jpg</v>
      </c>
      <c r="AT11">
        <f t="shared" ca="1" si="7"/>
        <v>0.87813937673852893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sound\\Noviy_plod.wav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_Фиолетовый_ли_ЛИМОН?</v>
      </c>
      <c r="BD11" cm="1">
        <f t="array" aca="1" ref="BD11" ca="1">INDEX($L$10:$L$17,(RANK(AT3,$AT$2:$AT$9)))</f>
        <v>2039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VLOOKUP(B12,audio_list_stym!$A$3:$BP$18,56,FALSE)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VLOOKUP(B12,audio_list_stym!$A$3:$AJ$18,24,FALSE)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2048</v>
      </c>
      <c r="AD12" t="str">
        <f t="shared" ca="1" si="10"/>
        <v>pics\\Peper_8.jpg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pics\\Peper_8.jpg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0.28805000852881768</v>
      </c>
      <c r="AP12" t="str">
        <f t="shared" ca="1" si="12"/>
        <v>pics\\Finik_8.jpg</v>
      </c>
      <c r="AQ12" t="str">
        <f t="shared" ca="1" si="13"/>
        <v>pics\\Peper_8.jpg</v>
      </c>
      <c r="AS12" t="str">
        <f t="shared" ca="1" si="15"/>
        <v>pics\\Peper_8.jpg</v>
      </c>
      <c r="AT12">
        <f t="shared" ca="1" si="7"/>
        <v>0.20225483624206098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_С_цедрой_ли_ЛИМОН?</v>
      </c>
      <c r="BD12" cm="1">
        <f t="array" aca="1" ref="BD12" ca="1">INDEX($L$10:$L$17,(RANK(AT4,$AT$2:$AT$9)))</f>
        <v>2037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VLOOKUP(B13,audio_list_stym!$A$3:$BP$18,56,FALSE)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VLOOKUP(B13,audio_list_stym!$A$3:$AJ$18,24,FALSE)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2042</v>
      </c>
      <c r="AD13" t="str">
        <f t="shared" ca="1" si="10"/>
        <v>pics\\Peper_2.jpg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pics\\Peper_2.jpg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0.49445091729852697</v>
      </c>
      <c r="AP13" t="str">
        <f t="shared" ca="1" si="12"/>
        <v>pics\\Finik_2.jpg</v>
      </c>
      <c r="AQ13" t="str">
        <f t="shared" ca="1" si="13"/>
        <v>pics\\Peper_2.jpg</v>
      </c>
      <c r="AS13" t="str">
        <f t="shared" ca="1" si="15"/>
        <v>pics\\Peper_2.jpg</v>
      </c>
      <c r="AT13">
        <f t="shared" ca="1" si="7"/>
        <v>0.12051218808210473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_Кислый_ли_ЛИМОН?</v>
      </c>
      <c r="BD13" cm="1">
        <f t="array" aca="1" ref="BD13" ca="1">INDEX($L$10:$L$17,(RANK(AT5,$AT$2:$AT$9)))</f>
        <v>2036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VLOOKUP(B14,audio_list_stym!$A$3:$BP$18,56,FALSE)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VLOOKUP(B14,audio_list_stym!$A$3:$AJ$18,24,FALSE)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2063</v>
      </c>
      <c r="AD14" t="str">
        <f t="shared" ca="1" si="10"/>
        <v>pics\\Tomat_7.jpg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pics\\Tomat_7.jpg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0.53931472907917244</v>
      </c>
      <c r="AP14" t="str">
        <f t="shared" ca="1" si="12"/>
        <v>pics\\Kokos_7.jpg</v>
      </c>
      <c r="AQ14" t="str">
        <f t="shared" ca="1" si="13"/>
        <v>pics\\Tomat_7.jpg</v>
      </c>
      <c r="AS14" t="str">
        <f t="shared" ca="1" si="15"/>
        <v>pics\\Tomat_7.jpg</v>
      </c>
      <c r="AT14">
        <f t="shared" ca="1" si="7"/>
        <v>0.94868892073312761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_Сочный_ли_ЛИМОН?</v>
      </c>
      <c r="BD14" cm="1">
        <f t="array" aca="1" ref="BD14" ca="1">INDEX($L$10:$L$17,(RANK(AT6,$AT$2:$AT$9)))</f>
        <v>2038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VLOOKUP(B15,audio_list_stym!$A$3:$BP$18,56,FALSE)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VLOOKUP(B15,audio_list_stym!$A$3:$AJ$18,24,FALSE)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2046</v>
      </c>
      <c r="AD15" t="str">
        <f t="shared" ca="1" si="10"/>
        <v>pics\\Peper_6.jpg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pics\\Peper_6.jpg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0.369549530863861</v>
      </c>
      <c r="AP15" t="str">
        <f t="shared" ca="1" si="12"/>
        <v>pics\\Finik_6.jpg</v>
      </c>
      <c r="AQ15" t="str">
        <f t="shared" ca="1" si="13"/>
        <v>pics\\Peper_6.jpg</v>
      </c>
      <c r="AS15" t="str">
        <f t="shared" ca="1" si="15"/>
        <v>pics\\Peper_6.jpg</v>
      </c>
      <c r="AT15">
        <f t="shared" ca="1" si="7"/>
        <v>9.7428478751474645E-2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_Длинный_ли_ЛИМОН?</v>
      </c>
      <c r="BD15" cm="1">
        <f t="array" aca="1" ref="BD15" ca="1">INDEX($L$10:$L$17,(RANK(AT7,$AT$2:$AT$9)))</f>
        <v>2040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VLOOKUP(B16,audio_list_stym!$A$3:$BP$18,56,FALSE)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VLOOKUP(B16,audio_list_stym!$A$3:$AJ$18,24,FALSE)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2166</v>
      </c>
      <c r="AD16" t="str">
        <f t="shared" ca="1" si="10"/>
        <v>pics\\Tikva_6.jpg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pics\\Tikva_6.jpg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0.1033731487427384</v>
      </c>
      <c r="AP16" t="str">
        <f t="shared" ca="1" si="12"/>
        <v>pics\\Injir_6.jpg</v>
      </c>
      <c r="AQ16" t="str">
        <f t="shared" ca="1" si="13"/>
        <v>pics\\Tikva_6.jpg</v>
      </c>
      <c r="AS16" t="str">
        <f t="shared" ca="1" si="15"/>
        <v>pics\\Tikva_6.jpg</v>
      </c>
      <c r="AT16">
        <f t="shared" ca="1" si="7"/>
        <v>0.76064146405630562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_Упругий_ли_ЛИМОН?</v>
      </c>
      <c r="BD16" cm="1">
        <f t="array" aca="1" ref="BD16" ca="1">INDEX($L$10:$L$17,(RANK(AT8,$AT$2:$AT$9)))</f>
        <v>2035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VLOOKUP(B17,audio_list_stym!$A$3:$BP$18,56,FALSE)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VLOOKUP(B17,audio_list_stym!$A$3:$AJ$18,24,FALSE)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2044</v>
      </c>
      <c r="AD17" t="str">
        <f t="shared" ca="1" si="10"/>
        <v>pics\\Peper_4.jpg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pics\\Peper_4.jpg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0.47758033064478433</v>
      </c>
      <c r="AP17" t="str">
        <f t="shared" ca="1" si="12"/>
        <v>pics\\Finik_4.jpg</v>
      </c>
      <c r="AQ17" t="str">
        <f t="shared" ca="1" si="13"/>
        <v>pics\\Peper_4.jpg</v>
      </c>
      <c r="AS17" t="str">
        <f t="shared" ca="1" si="15"/>
        <v>pics\\Peper_4.jpg</v>
      </c>
      <c r="AT17">
        <f t="shared" ca="1" si="7"/>
        <v>0.72633369596634167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_Без_кожуры_ли_ЛИМОН?</v>
      </c>
      <c r="BD17" cm="1">
        <f t="array" aca="1" ref="BD17" ca="1">INDEX($L$10:$L$17,(RANK(AT9,$AT$2:$AT$9)))</f>
        <v>2034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VLOOKUP(B18,audio_list_stym!$A$3:$BP$18,56,FALSE)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VLOOKUP(B18,audio_list_stym!$A$3:$AJ$18,24,FALSE)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2232</v>
      </c>
      <c r="AD18" t="str">
        <f t="shared" ca="1" si="10"/>
        <v>pics\\dis13.jpg</v>
      </c>
      <c r="AE18" s="22" t="str">
        <f t="array" aca="1" ref="AE18" ca="1">IF(G18="экспл",INDEX(total_visual_stym!$C$146:$C$209,(RANK(total_visual_stym!E162,total_visual_stym!$E$146:$E$209))),0)</f>
        <v>pics\\dis13.jpg</v>
      </c>
      <c r="AF18" s="22" t="str">
        <f t="shared" si="2"/>
        <v/>
      </c>
      <c r="AG18" t="str">
        <f t="shared" ref="AG18:AG65" si="17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ref="AL18:AL25" si="18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0.61381458812788448</v>
      </c>
      <c r="AP18" t="str">
        <f t="shared" ca="1" si="12"/>
        <v>pics\\Kokos_5.jpg</v>
      </c>
      <c r="AQ18" t="str">
        <f t="shared" ca="1" si="13"/>
        <v>pics\\Tomat_5.jpg</v>
      </c>
      <c r="AT18">
        <f t="shared" ca="1" si="7"/>
        <v>0.14208774238913791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На_экране_КОКОС._Он_с_молоком?</v>
      </c>
      <c r="BC18">
        <f>A18</f>
        <v>1203</v>
      </c>
      <c r="BD18" cm="1">
        <f t="array" aca="1" ref="BD18" ca="1">INDEX($L$18:$L$25,(RANK(AT2,$AT$2:$AT$9)))</f>
        <v>2025</v>
      </c>
      <c r="BE18" cm="1">
        <f t="array" aca="1" ref="BE18" ca="1">INDEX(BD2:BD17,(RANK(AT4,$AT$2:$AT$16)))</f>
        <v>2058</v>
      </c>
      <c r="BF18" cm="1">
        <f t="array" aca="1" ref="BF18" ca="1">INDEX(BD26:BD49,(RANK(AT4,$AT$2:$AT$16)))</f>
        <v>2050</v>
      </c>
      <c r="BG18" cm="1">
        <f t="array" aca="1" ref="BG18" ca="1">INDEX(BD50:BD65,(RANK(AT4,$AT$2:$AT$16)))</f>
        <v>2010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VLOOKUP(B19,audio_list_stym!$A$3:$BP$18,56,FALSE)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VLOOKUP(B19,audio_list_stym!$A$3:$AJ$18,24,FALSE)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2218</v>
      </c>
      <c r="AD19" t="str">
        <f t="shared" ca="1" si="10"/>
        <v>pics\\dis64.jpg</v>
      </c>
      <c r="AE19" s="22" t="str">
        <f t="array" aca="1" ref="AE19" ca="1">IF(G19="экспл",INDEX(total_visual_stym!$C$146:$C$209,(RANK(total_visual_stym!E163,total_visual_stym!$E$146:$E$209))),0)</f>
        <v>pics\\dis64.jpg</v>
      </c>
      <c r="AF19" s="22" t="str">
        <f t="shared" si="2"/>
        <v/>
      </c>
      <c r="AG19" t="str">
        <f t="shared" si="17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18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0.88750270111464979</v>
      </c>
      <c r="AP19" t="str">
        <f t="shared" ca="1" si="12"/>
        <v>pics\\Kokos_2.jpg</v>
      </c>
      <c r="AQ19" t="str">
        <f t="shared" ca="1" si="13"/>
        <v>pics\\Tomat_2.jpg</v>
      </c>
      <c r="AT19">
        <f t="shared" ca="1" si="7"/>
        <v>0.48532002186514933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Посмотрите,_вот_КОКОС._Полый_ли_он?</v>
      </c>
      <c r="BD19" cm="1">
        <f t="array" aca="1" ref="BD19" ca="1">INDEX($L$18:$L$25,(RANK(AT3,$AT$2:$AT$9)))</f>
        <v>2031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VLOOKUP(B20,audio_list_stym!$A$3:$BP$18,56,FALSE)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VLOOKUP(B20,audio_list_stym!$A$3:$AJ$18,24,FALSE)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2228</v>
      </c>
      <c r="AD20" t="str">
        <f t="shared" ca="1" si="10"/>
        <v>pics\\dis38.jpg</v>
      </c>
      <c r="AE20" s="22" t="str">
        <f t="array" aca="1" ref="AE20" ca="1">IF(G20="экспл",INDEX(total_visual_stym!$C$146:$C$209,(RANK(total_visual_stym!E164,total_visual_stym!$E$146:$E$209))),0)</f>
        <v>pics\\dis38.jpg</v>
      </c>
      <c r="AF20" s="22" t="str">
        <f t="shared" si="2"/>
        <v/>
      </c>
      <c r="AG20" t="str">
        <f t="shared" si="17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18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0.23043658161009628</v>
      </c>
      <c r="AP20" t="str">
        <f t="shared" ca="1" si="12"/>
        <v>pics\\Injir_3.jpg</v>
      </c>
      <c r="AQ20" t="str">
        <f t="shared" ca="1" si="13"/>
        <v>pics\\Tikva_3.jpg</v>
      </c>
      <c r="AT20">
        <f t="shared" ca="1" si="7"/>
        <v>0.17069105290900899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sound\\Redkiy_plod.wav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Вот_КОКОС._Гладкий_ли_он?</v>
      </c>
      <c r="BD20" cm="1">
        <f t="array" aca="1" ref="BD20" ca="1">INDEX($L$18:$L$25,(RANK(AT4,$AT$2:$AT$9)))</f>
        <v>2029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VLOOKUP(B21,audio_list_stym!$A$3:$BP$18,56,FALSE)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VLOOKUP(B21,audio_list_stym!$A$3:$AJ$18,24,FALSE)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2197</v>
      </c>
      <c r="AD21" t="str">
        <f t="shared" ca="1" si="10"/>
        <v>pics\\dis54.jpg</v>
      </c>
      <c r="AE21" s="22" t="str">
        <f t="array" aca="1" ref="AE21" ca="1">IF(G21="экспл",INDEX(total_visual_stym!$C$146:$C$209,(RANK(total_visual_stym!E165,total_visual_stym!$E$146:$E$209))),0)</f>
        <v>pics\\dis54.jpg</v>
      </c>
      <c r="AF21" s="22" t="str">
        <f t="shared" si="2"/>
        <v/>
      </c>
      <c r="AG21" t="str">
        <f t="shared" si="17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18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0.27130911958049708</v>
      </c>
      <c r="AP21" t="str">
        <f t="shared" ca="1" si="12"/>
        <v>pics\\Injir_1.jpg</v>
      </c>
      <c r="AQ21" t="str">
        <f t="shared" ca="1" si="13"/>
        <v>pics\\Tikva_1.jpg</v>
      </c>
      <c r="AT21">
        <f t="shared" ca="1" si="7"/>
        <v>0.92310868974536686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Это_КОКОС._Пористый_ли_он?</v>
      </c>
      <c r="BD21" cm="1">
        <f t="array" aca="1" ref="BD21" ca="1">INDEX($L$18:$L$25,(RANK(AT5,$AT$2:$AT$9)))</f>
        <v>2028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VLOOKUP(B22,audio_list_stym!$A$3:$BP$18,56,FALSE)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VLOOKUP(B22,audio_list_stym!$A$3:$AJ$18,24,FALSE)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2220</v>
      </c>
      <c r="AD22" t="str">
        <f t="shared" ca="1" si="10"/>
        <v>pics\\dis16.jpg</v>
      </c>
      <c r="AE22" s="22" t="str">
        <f t="array" aca="1" ref="AE22" ca="1">IF(G22="экспл",INDEX(total_visual_stym!$C$146:$C$209,(RANK(total_visual_stym!E166,total_visual_stym!$E$146:$E$209))),0)</f>
        <v>pics\\dis16.jpg</v>
      </c>
      <c r="AF22" s="22" t="str">
        <f t="shared" si="2"/>
        <v/>
      </c>
      <c r="AG22" t="str">
        <f t="shared" si="17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18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0.76812547877133741</v>
      </c>
      <c r="AP22" t="str">
        <f t="shared" ca="1" si="12"/>
        <v>pics\\Kokos_4.jpg</v>
      </c>
      <c r="AQ22" t="str">
        <f t="shared" ca="1" si="13"/>
        <v>pics\\Tomat_4.jpg</v>
      </c>
      <c r="AT22">
        <f t="shared" ca="1" si="7"/>
        <v>2.2952806192224062E-2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На_картинке_КОКОС._Он_вареный?</v>
      </c>
      <c r="BD22" cm="1">
        <f t="array" aca="1" ref="BD22" ca="1">INDEX($L$18:$L$25,(RANK(AT6,$AT$2:$AT$9)))</f>
        <v>2030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VLOOKUP(B23,audio_list_stym!$A$3:$BP$18,56,FALSE)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VLOOKUP(B23,audio_list_stym!$A$3:$AJ$18,24,FALSE)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2179</v>
      </c>
      <c r="AD23" t="str">
        <f t="shared" ca="1" si="10"/>
        <v>pics\\dis20.jpg</v>
      </c>
      <c r="AE23" s="22" t="str">
        <f t="array" aca="1" ref="AE23" ca="1">IF(G23="экспл",INDEX(total_visual_stym!$C$146:$C$209,(RANK(total_visual_stym!E167,total_visual_stym!$E$146:$E$209))),0)</f>
        <v>pics\\dis20.jpg</v>
      </c>
      <c r="AF23" s="22" t="str">
        <f t="shared" si="2"/>
        <v/>
      </c>
      <c r="AG23" t="str">
        <f t="shared" si="17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18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0.56264311382447418</v>
      </c>
      <c r="AP23" t="str">
        <f t="shared" ca="1" si="12"/>
        <v>pics\\Kokos_6.jpg</v>
      </c>
      <c r="AQ23" t="str">
        <f t="shared" ca="1" si="13"/>
        <v>pics\\Tomat_6.jpg</v>
      </c>
      <c r="AT23">
        <f t="shared" ca="1" si="7"/>
        <v>0.64790614430659532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На_мониторе_КОКОС._Плотный_ли_он?</v>
      </c>
      <c r="BD23" cm="1">
        <f t="array" aca="1" ref="BD23" ca="1">INDEX($L$18:$L$25,(RANK(AT7,$AT$2:$AT$9)))</f>
        <v>2032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VLOOKUP(B24,audio_list_stym!$A$3:$BP$18,56,FALSE)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VLOOKUP(B24,audio_list_stym!$A$3:$AJ$18,24,FALSE)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2203</v>
      </c>
      <c r="AD24" t="str">
        <f t="shared" ca="1" si="10"/>
        <v>pics\\dis53.jpg</v>
      </c>
      <c r="AE24" s="22" t="str">
        <f t="array" aca="1" ref="AE24" ca="1">IF(G24="экспл",INDEX(total_visual_stym!$C$146:$C$209,(RANK(total_visual_stym!E168,total_visual_stym!$E$146:$E$209))),0)</f>
        <v>pics\\dis53.jpg</v>
      </c>
      <c r="AF24" s="22" t="str">
        <f t="shared" si="2"/>
        <v/>
      </c>
      <c r="AG24" t="str">
        <f t="shared" si="17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18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0.95411654367548249</v>
      </c>
      <c r="AP24" t="str">
        <f t="shared" ca="1" si="12"/>
        <v>pics\\Kokos_1.jpg</v>
      </c>
      <c r="AQ24" t="str">
        <f t="shared" ca="1" si="13"/>
        <v>pics\\Tomat_1.jpg</v>
      </c>
      <c r="AT24">
        <f t="shared" ca="1" si="7"/>
        <v>0.7739234223135123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Перед_Вами_КОКОС._Он_ворсистый?</v>
      </c>
      <c r="BD24" cm="1">
        <f t="array" aca="1" ref="BD24" ca="1">INDEX($L$18:$L$25,(RANK(AT8,$AT$2:$AT$9)))</f>
        <v>2027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VLOOKUP(B25,audio_list_stym!$A$3:$BP$18,56,FALSE)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VLOOKUP(B25,audio_list_stym!$A$3:$AJ$18,24,FALSE)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2207</v>
      </c>
      <c r="AD25" t="str">
        <f t="shared" ca="1" si="10"/>
        <v>pics\\dis44.jpg</v>
      </c>
      <c r="AE25" s="22" t="str">
        <f t="array" aca="1" ref="AE25" ca="1">IF(G25="экспл",INDEX(total_visual_stym!$C$146:$C$209,(RANK(total_visual_stym!E169,total_visual_stym!$E$146:$E$209))),0)</f>
        <v>pics\\dis44.jpg</v>
      </c>
      <c r="AF25" s="22" t="str">
        <f t="shared" si="2"/>
        <v/>
      </c>
      <c r="AG25" t="str">
        <f t="shared" si="17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18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0.49197243961027659</v>
      </c>
      <c r="AP25" t="str">
        <f t="shared" ca="1" si="12"/>
        <v>pics\\Finik_3.jpg</v>
      </c>
      <c r="AQ25" t="str">
        <f t="shared" ca="1" si="13"/>
        <v>pics\\Peper_3.jpg</v>
      </c>
      <c r="AT25">
        <f t="shared" ca="1" si="7"/>
        <v>0.74070300372550213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Вы_видите_КОКОС._Он_мягкий?</v>
      </c>
      <c r="BD25" cm="1">
        <f t="array" aca="1" ref="BD25" ca="1">INDEX($L$18:$L$25,(RANK(AT9,$AT$2:$AT$9)))</f>
        <v>2026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VLOOKUP(B26,audio_list_stym!$A$3:$BP$18,56,FALSE)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VLOOKUP(B26,audio_list_stym!$A$3:$AJ$18,24,FALSE)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2009</v>
      </c>
      <c r="AD26" t="str">
        <f t="shared" ca="1" si="10"/>
        <v>pics\\Finik_1.jpg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pics\\Finik_1.jpg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pics\\Finik_1.jpg</v>
      </c>
      <c r="AT26">
        <f t="shared" ca="1" si="7"/>
        <v>0.70433212777165166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_С_ботвой_ли_XXXXX?</v>
      </c>
      <c r="BC26">
        <f>A26</f>
        <v>1204</v>
      </c>
      <c r="BD26" cm="1">
        <f t="array" aca="1" ref="BD26" ca="1">INDEX($L$26:$L$33,(RANK(AT2,$AT$2:$AT$9)))</f>
        <v>2049</v>
      </c>
      <c r="BE26" cm="1">
        <f t="array" aca="1" ref="BE26" ca="1">INDEX(BD2:BD25,(RANK(AT5,$AT$2:$AT$16)))</f>
        <v>2059</v>
      </c>
      <c r="BF26" cm="1">
        <f t="array" aca="1" ref="BF26" ca="1">INDEX(BD34:BD49,(RANK(AT5,$AT$2:$AT$16)))</f>
        <v>2043</v>
      </c>
      <c r="BG26" cm="1">
        <f t="array" aca="1" ref="BG26" ca="1">INDEX(BD50:BD65,(RANK(AT5,$AT$2:$AT$16)))</f>
        <v>2011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VLOOKUP(B27,audio_list_stym!$A$3:$BP$18,56,FALSE)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VLOOKUP(B27,audio_list_stym!$A$3:$AJ$18,24,FALSE)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2154</v>
      </c>
      <c r="AD27" t="str">
        <f t="shared" ca="1" si="10"/>
        <v>pics\\Injir_2.jpg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pics\\Injir_2.jpg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pics\\Injir_2.jpg</v>
      </c>
      <c r="AT27">
        <f t="shared" ca="1" si="7"/>
        <v>0.59911288571122634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_Алый_ли_XXXXX?</v>
      </c>
      <c r="BD27" cm="1">
        <f t="array" aca="1" ref="BD27" ca="1">INDEX($L$26:$L$33,(RANK(AT3,$AT$2:$AT$9)))</f>
        <v>2055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VLOOKUP(B28,audio_list_stym!$A$3:$BP$18,56,FALSE)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VLOOKUP(B28,audio_list_stym!$A$3:$AJ$18,24,FALSE)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2160</v>
      </c>
      <c r="AD28" t="str">
        <f t="shared" ca="1" si="10"/>
        <v>pics\\Injir_8.jpg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pics\\Injir_8.jpg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pics\\Injir_8.jpg</v>
      </c>
      <c r="AT28">
        <f t="shared" ca="1" si="7"/>
        <v>0.78737610538257696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_Пряный_ли_XXXXX?</v>
      </c>
      <c r="BD28" cm="1">
        <f t="array" aca="1" ref="BD28" ca="1">INDEX($L$26:$L$33,(RANK(AT4,$AT$2:$AT$9)))</f>
        <v>2053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VLOOKUP(B29,audio_list_stym!$A$3:$BP$18,56,FALSE)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VLOOKUP(B29,audio_list_stym!$A$3:$AJ$18,24,FALSE)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2027</v>
      </c>
      <c r="AD29" t="str">
        <f t="shared" ca="1" si="10"/>
        <v>pics\\Kokos_3.jpg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pics\\Kokos_3.jpg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pics\\Kokos_3.jpg</v>
      </c>
      <c r="AT29">
        <f t="shared" ca="1" si="7"/>
        <v>0.77181666143765837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_Жирный_ли_XXXXX?</v>
      </c>
      <c r="BD29" cm="1">
        <f t="array" aca="1" ref="BD29" ca="1">INDEX($L$26:$L$33,(RANK(AT5,$AT$2:$AT$9)))</f>
        <v>2052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VLOOKUP(B30,audio_list_stym!$A$3:$BP$18,56,FALSE)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VLOOKUP(B30,audio_list_stym!$A$3:$AJ$18,24,FALSE)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2013</v>
      </c>
      <c r="AD30" t="str">
        <f t="shared" ca="1" si="10"/>
        <v>pics\\Finik_5.jpg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pics\\Finik_5.jpg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pics\\Finik_5.jpg</v>
      </c>
      <c r="AT30">
        <f t="shared" ca="1" si="7"/>
        <v>0.77371764742661298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_Соленый_ли_XXXXX?</v>
      </c>
      <c r="BD30" cm="1">
        <f t="array" aca="1" ref="BD30" ca="1">INDEX($L$26:$L$33,(RANK(AT6,$AT$2:$AT$9)))</f>
        <v>2054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VLOOKUP(B31,audio_list_stym!$A$3:$BP$18,56,FALSE)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VLOOKUP(B31,audio_list_stym!$A$3:$AJ$18,24,FALSE)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2156</v>
      </c>
      <c r="AD31" t="str">
        <f t="shared" ca="1" si="10"/>
        <v>pics\\Injir_4.jpg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pics\\Injir_4.jpg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pics\\Injir_4.jpg</v>
      </c>
      <c r="AT31">
        <f t="shared" ca="1" si="7"/>
        <v>0.48166779729895837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_Пышный_ли_XXXXX?</v>
      </c>
      <c r="BD31" cm="1">
        <f t="array" aca="1" ref="BD31" ca="1">INDEX($L$26:$L$33,(RANK(AT7,$AT$2:$AT$9)))</f>
        <v>2056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VLOOKUP(B32,audio_list_stym!$A$3:$BP$18,56,FALSE)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VLOOKUP(B32,audio_list_stym!$A$3:$AJ$18,24,FALSE)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2159</v>
      </c>
      <c r="AD32" t="str">
        <f t="shared" ca="1" si="10"/>
        <v>pics\\Injir_7.jpg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pics\\Injir_7.jpg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pics\\Injir_7.jpg</v>
      </c>
      <c r="AT32">
        <f t="shared" ca="1" si="7"/>
        <v>0.93009348145887139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_Крепкий_ли_XXXXX?</v>
      </c>
      <c r="BD32" cm="1">
        <f t="array" aca="1" ref="BD32" ca="1">INDEX($L$26:$L$33,(RANK(AT8,$AT$2:$AT$9)))</f>
        <v>2051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VLOOKUP(B33,audio_list_stym!$A$3:$BP$18,56,FALSE)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VLOOKUP(B33,audio_list_stym!$A$3:$AJ$18,24,FALSE)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2015</v>
      </c>
      <c r="AD33" t="str">
        <f t="shared" ca="1" si="10"/>
        <v>pics\\Finik_7.jpg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pics\\Finik_7.jpg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pics\\Finik_7.jpg</v>
      </c>
      <c r="AT33">
        <f t="shared" ca="1" si="7"/>
        <v>0.46899581839499882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_Круглый_ли_XXXXX?</v>
      </c>
      <c r="BD33" cm="1">
        <f t="array" aca="1" ref="BD33" ca="1">INDEX($L$26:$L$33,(RANK(AT9,$AT$2:$AT$9)))</f>
        <v>2050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VLOOKUP(B34,audio_list_stym!$A$3:$BP$18,56,FALSE)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VLOOKUP(B34,audio_list_stym!$A$3:$AJ$18,24,FALSE)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2204</v>
      </c>
      <c r="AD34" t="str">
        <f t="shared" ca="1" si="10"/>
        <v>pics\\dis52.jpg</v>
      </c>
      <c r="AE34" s="22" t="str">
        <f t="array" aca="1" ref="AE34" ca="1">IF(G34="экспл",INDEX(total_visual_stym!$C$146:$C$209,(RANK(total_visual_stym!E178,total_visual_stym!$E$146:$E$209))),0)</f>
        <v>pics\\dis52.jpg</v>
      </c>
      <c r="AF34" s="22" t="str">
        <f t="shared" si="2"/>
        <v/>
      </c>
      <c r="AG34" t="str">
        <f t="shared" si="17"/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0.17968746602684582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На_экране_XXXXX._Сырой_ли_он?</v>
      </c>
      <c r="BC34">
        <f>A34</f>
        <v>1205</v>
      </c>
      <c r="BD34" cm="1">
        <f t="array" aca="1" ref="BD34" ca="1">INDEX($L$34:$L$41,(RANK(AT2,$AT$2:$AT$9)))</f>
        <v>2041</v>
      </c>
      <c r="BE34" cm="1">
        <f t="array" aca="1" ref="BE34" ca="1">INDEX(BD2:BD17,(RANK(AT5,$AT$2:$AT$17)))</f>
        <v>2058</v>
      </c>
      <c r="BF34" cm="1">
        <f t="array" aca="1" ref="BF34" ca="1">INDEX(BD18:BD33,(RANK(AT5,$AT$2:$AT$7)))</f>
        <v>2031</v>
      </c>
      <c r="BG34" cm="1">
        <f t="array" aca="1" ref="BG34" ca="1">INDEX(BD42:BD65,(RANK(AT5,$AT$2:$AT$17)))</f>
        <v>2002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VLOOKUP(B35,audio_list_stym!$A$3:$BP$18,56,FALSE)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VLOOKUP(B35,audio_list_stym!$A$3:$AJ$18,24,FALSE)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2182</v>
      </c>
      <c r="AD35" t="str">
        <f t="shared" ca="1" si="10"/>
        <v>pics\\dis30.jpg</v>
      </c>
      <c r="AE35" s="22" t="str">
        <f t="array" aca="1" ref="AE35" ca="1">IF(G35="экспл",INDEX(total_visual_stym!$C$146:$C$209,(RANK(total_visual_stym!E179,total_visual_stym!$E$146:$E$209))),0)</f>
        <v>pics\\dis30.jpg</v>
      </c>
      <c r="AF35" s="22" t="str">
        <f t="shared" si="2"/>
        <v/>
      </c>
      <c r="AG35" t="str">
        <f t="shared" si="17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0.75690880283184681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Посмотрите,_вот_XXXXX._Черный_ли_он?</v>
      </c>
      <c r="BD35" cm="1">
        <f t="array" aca="1" ref="BD35" ca="1">INDEX($L$34:$L$41,(RANK(AT3,$AT$2:$AT$9)))</f>
        <v>2047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VLOOKUP(B36,audio_list_stym!$A$3:$BP$18,56,FALSE)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VLOOKUP(B36,audio_list_stym!$A$3:$AJ$18,24,FALSE)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2174</v>
      </c>
      <c r="AD36" t="str">
        <f t="shared" ca="1" si="10"/>
        <v>pics\\dis7.jpg</v>
      </c>
      <c r="AE36" s="22" t="str">
        <f t="array" aca="1" ref="AE36" ca="1">IF(G36="экспл",INDEX(total_visual_stym!$C$146:$C$209,(RANK(total_visual_stym!E180,total_visual_stym!$E$146:$E$209))),0)</f>
        <v>pics\\dis7.jpg</v>
      </c>
      <c r="AF36" s="22" t="str">
        <f t="shared" si="2"/>
        <v/>
      </c>
      <c r="AG36" t="str">
        <f t="shared" si="17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0.64825660822868947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sound\\Noviy_plod.wav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Вот_XXXXX._Он_гнилой?</v>
      </c>
      <c r="BD36" cm="1">
        <f t="array" aca="1" ref="BD36" ca="1">INDEX($L$34:$L$41,(RANK(AT4,$AT$2:$AT$9)))</f>
        <v>2045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VLOOKUP(B37,audio_list_stym!$A$3:$BP$18,56,FALSE)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VLOOKUP(B37,audio_list_stym!$A$3:$AJ$18,24,FALSE)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2211</v>
      </c>
      <c r="AD37" t="str">
        <f t="shared" ca="1" si="10"/>
        <v>pics\\dis60.jpg</v>
      </c>
      <c r="AE37" s="22" t="str">
        <f t="array" aca="1" ref="AE37" ca="1">IF(G37="экспл",INDEX(total_visual_stym!$C$146:$C$209,(RANK(total_visual_stym!E181,total_visual_stym!$E$146:$E$209))),0)</f>
        <v>pics\\dis60.jpg</v>
      </c>
      <c r="AF37" s="22" t="str">
        <f t="shared" si="2"/>
        <v/>
      </c>
      <c r="AG37" t="str">
        <f t="shared" si="17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0.79592504934525643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Это_XXXXX._Он_бугристый?</v>
      </c>
      <c r="BD37" cm="1">
        <f t="array" aca="1" ref="BD37" ca="1">INDEX($L$34:$L$41,(RANK(AT5,$AT$2:$AT$9)))</f>
        <v>2044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VLOOKUP(B38,audio_list_stym!$A$3:$BP$18,56,FALSE)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VLOOKUP(B38,audio_list_stym!$A$3:$AJ$18,24,FALSE)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2188</v>
      </c>
      <c r="AD38" t="str">
        <f t="shared" ca="1" si="10"/>
        <v>pics\\dis3.jpg</v>
      </c>
      <c r="AE38" s="22" t="str">
        <f t="array" aca="1" ref="AE38" ca="1">IF(G38="экспл",INDEX(total_visual_stym!$C$146:$C$209,(RANK(total_visual_stym!E182,total_visual_stym!$E$146:$E$209))),0)</f>
        <v>pics\\dis3.jpg</v>
      </c>
      <c r="AF38" s="22" t="str">
        <f t="shared" si="2"/>
        <v/>
      </c>
      <c r="AG38" t="str">
        <f t="shared" si="17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0.52800845545868313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На_картинке_XXXXX._Он_слоеный?</v>
      </c>
      <c r="BD38" cm="1">
        <f t="array" aca="1" ref="BD38" ca="1">INDEX($L$34:$L$41,(RANK(AT6,$AT$2:$AT$9)))</f>
        <v>2046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VLOOKUP(B39,audio_list_stym!$A$3:$BP$18,56,FALSE)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VLOOKUP(B39,audio_list_stym!$A$3:$AJ$18,24,FALSE)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2202</v>
      </c>
      <c r="AD39" t="str">
        <f t="shared" ca="1" si="10"/>
        <v>pics\\dis47.jpg</v>
      </c>
      <c r="AE39" s="22" t="str">
        <f t="array" aca="1" ref="AE39" ca="1">IF(G39="экспл",INDEX(total_visual_stym!$C$146:$C$209,(RANK(total_visual_stym!E183,total_visual_stym!$E$146:$E$209))),0)</f>
        <v>pics\\dis47.jpg</v>
      </c>
      <c r="AF39" s="22" t="str">
        <f>IF(ISTEXT(AR39),AR39,IF(ISTEXT(AS39),AS39,""))</f>
        <v/>
      </c>
      <c r="AG39" t="str">
        <f t="shared" si="17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0.80414946006591448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На_мониторе_XXXXX._Хрустящий_ли_он?</v>
      </c>
      <c r="BD39" cm="1">
        <f t="array" aca="1" ref="BD39" ca="1">INDEX($L$34:$L$41,(RANK(AT7,$AT$2:$AT$9)))</f>
        <v>2048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VLOOKUP(B40,audio_list_stym!$A$3:$BP$18,56,FALSE)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VLOOKUP(B40,audio_list_stym!$A$3:$AJ$18,24,FALSE)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2196</v>
      </c>
      <c r="AD40" t="str">
        <f t="shared" ca="1" si="10"/>
        <v>pics\\dis40.jpg</v>
      </c>
      <c r="AE40" s="22" t="str">
        <f t="array" aca="1" ref="AE40" ca="1">IF(G40="экспл",INDEX(total_visual_stym!$C$146:$C$209,(RANK(total_visual_stym!E184,total_visual_stym!$E$146:$E$209))),0)</f>
        <v>pics\\dis40.jpg</v>
      </c>
      <c r="AF40" s="22" t="str">
        <f>IF(ISTEXT(AR40),AR40,IF(ISTEXT(AS40),AS40,""))</f>
        <v/>
      </c>
      <c r="AG40" t="str">
        <f t="shared" si="17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0.79848482836070411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Перед_Вами_XXXXX._Блестит_ли_он?</v>
      </c>
      <c r="BD40" cm="1">
        <f t="array" aca="1" ref="BD40" ca="1">INDEX($L$34:$L$41,(RANK(AT8,$AT$2:$AT$9)))</f>
        <v>2043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VLOOKUP(B41,audio_list_stym!$A$3:$BP$18,56,FALSE)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VLOOKUP(B41,audio_list_stym!$A$3:$AJ$18,24,FALSE)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2216</v>
      </c>
      <c r="AD41" t="str">
        <f t="shared" ca="1" si="10"/>
        <v>pics\\dis59.jpg</v>
      </c>
      <c r="AE41" s="22" t="str">
        <f t="array" aca="1" ref="AE41" ca="1">IF(G41="экспл",INDEX(total_visual_stym!$C$146:$C$209,(RANK(total_visual_stym!E185,total_visual_stym!$E$146:$E$209))),0)</f>
        <v>pics\\dis59.jpg</v>
      </c>
      <c r="AF41" s="22" t="str">
        <f t="shared" ref="AF41:AF55" si="21">IF(ISTEXT(AR41),AR41,IF(ISTEXT(AS41),AS41,""))</f>
        <v/>
      </c>
      <c r="AG41" t="str">
        <f t="shared" si="17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0.38145548128421269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Вы_видите_XXXXX._Он_цитрусовый?</v>
      </c>
      <c r="BD41" cm="1">
        <f t="array" aca="1" ref="BD41" ca="1">INDEX($L$34:$L$41,(RANK(AT9,$AT$2:$AT$9)))</f>
        <v>2042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VLOOKUP(B42,audio_list_stym!$A$3:$BP$18,56,FALSE)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VLOOKUP(B42,audio_list_stym!$A$3:$AJ$18,24,FALSE)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2061</v>
      </c>
      <c r="AD42" t="str">
        <f t="shared" ca="1" si="10"/>
        <v>pics\\Tomat_5.jpg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pics\\Tomat_5.jpg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3">IF(AH42="sound\\Tropic",AQ18,"")</f>
        <v>pics\\Tomat_5.jpg</v>
      </c>
      <c r="AT42">
        <f t="shared" ca="1" si="7"/>
        <v>0.58259035595564534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_Чистый_ли_БАНАН?</v>
      </c>
      <c r="BC42">
        <f>A42</f>
        <v>1206</v>
      </c>
      <c r="BD42" cm="1">
        <f t="array" aca="1" ref="BD42" ca="1">INDEX($L$42:$L$49,(RANK(AT2,$AT$2:$AT$9)))</f>
        <v>2001</v>
      </c>
      <c r="BE42" cm="1">
        <f t="array" aca="1" ref="BE42" ca="1">INDEX(BD2:BD17,(RANK(AT6,$AT$2:$AT17)))</f>
        <v>2036</v>
      </c>
      <c r="BF42" cm="1">
        <f t="array" aca="1" ref="BF42" ca="1">INDEX(BD26:BD41,(RANK(AT6,$AT$2:$AT$17)))</f>
        <v>2044</v>
      </c>
      <c r="BG42" cm="1">
        <f t="array" aca="1" ref="BG42" ca="1">INDEX(BD50:BD65,(RANK(AT6,$AT$2:$AT$17)))</f>
        <v>2020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VLOOKUP(B43,audio_list_stym!$A$3:$BP$18,56,FALSE)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VLOOKUP(B43,audio_list_stym!$A$3:$AJ$18,24,FALSE)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2058</v>
      </c>
      <c r="AD43" t="str">
        <f t="shared" ca="1" si="10"/>
        <v>pics\\Tomat_2.jpg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pics\\Tomat_2.jpg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3"/>
        <v>pics\\Tomat_2.jpg</v>
      </c>
      <c r="AT43">
        <f t="shared" ca="1" si="7"/>
        <v>0.7729413800849827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_Свежий_ли_БАНАН?</v>
      </c>
      <c r="BD43" cm="1">
        <f t="array" aca="1" ref="BD43" ca="1">INDEX($L$42:$L$49,(RANK(AT3,$AT$2:$AT$9)))</f>
        <v>2007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VLOOKUP(B44,audio_list_stym!$A$3:$BP$18,56,FALSE)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VLOOKUP(B44,audio_list_stym!$A$3:$AJ$18,24,FALSE)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2163</v>
      </c>
      <c r="AD44" t="str">
        <f t="shared" ca="1" si="10"/>
        <v>pics\\Tikva_3.jpg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pics\\Tikva_3.jpg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3"/>
        <v>pics\\Tikva_3.jpg</v>
      </c>
      <c r="AT44">
        <f t="shared" ca="1" si="7"/>
        <v>0.31576256712111561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_Жаренный_ли_БАНАН?</v>
      </c>
      <c r="BD44" cm="1">
        <f t="array" aca="1" ref="BD44" ca="1">INDEX($L$42:$L$49,(RANK(AT4,$AT$2:$AT$9)))</f>
        <v>2005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VLOOKUP(B45,audio_list_stym!$A$3:$BP$18,56,FALSE)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VLOOKUP(B45,audio_list_stym!$A$3:$AJ$18,24,FALSE)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2161</v>
      </c>
      <c r="AD45" t="str">
        <f t="shared" ca="1" si="10"/>
        <v>pics\\Tikva_1.jpg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pics\\Tikva_1.jpg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3"/>
        <v>pics\\Tikva_1.jpg</v>
      </c>
      <c r="AT45">
        <f t="shared" ca="1" si="7"/>
        <v>8.0967398872991758E-2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_Сладкий_ли_БАНАН?</v>
      </c>
      <c r="BD45" cm="1">
        <f t="array" aca="1" ref="BD45" ca="1">INDEX($L$42:$L$49,(RANK(AT5,$AT$2:$AT$9)))</f>
        <v>2004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VLOOKUP(B46,audio_list_stym!$A$3:$BP$18,56,FALSE)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VLOOKUP(B46,audio_list_stym!$A$3:$AJ$18,24,FALSE)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2060</v>
      </c>
      <c r="AD46" t="str">
        <f t="shared" ca="1" si="10"/>
        <v>pics\\Tomat_4.jpg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pics\\Tomat_4.jpg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3"/>
        <v>pics\\Tomat_4.jpg</v>
      </c>
      <c r="AT46">
        <f t="shared" ca="1" si="7"/>
        <v>0.97505404421354736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_Влажный_ли_БАНАН?</v>
      </c>
      <c r="BD46" cm="1">
        <f t="array" aca="1" ref="BD46" ca="1">INDEX($L$42:$L$49,(RANK(AT6,$AT$2:$AT$9)))</f>
        <v>2006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VLOOKUP(B47,audio_list_stym!$A$3:$BP$18,56,FALSE)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VLOOKUP(B47,audio_list_stym!$A$3:$AJ$18,24,FALSE)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2062</v>
      </c>
      <c r="AD47" t="str">
        <f t="shared" ca="1" si="10"/>
        <v>pics\\Tomat_6.jpg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pics\\Tomat_6.jpg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3"/>
        <v>pics\\Tomat_6.jpg</v>
      </c>
      <c r="AT47">
        <f t="shared" ca="1" si="7"/>
        <v>0.74085911483745925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_Съедобный_ли_БАНАН?</v>
      </c>
      <c r="BD47" cm="1">
        <f t="array" aca="1" ref="BD47" ca="1">INDEX($L$42:$L$49,(RANK(AT7,$AT$2:$AT$9)))</f>
        <v>2008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VLOOKUP(B48,audio_list_stym!$A$3:$BP$18,56,FALSE)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VLOOKUP(B48,audio_list_stym!$A$3:$AJ$18,24,FALSE)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2057</v>
      </c>
      <c r="AD48" t="str">
        <f t="shared" ca="1" si="10"/>
        <v>pics\\Tomat_1.jpg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pics\\Tomat_1.jpg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3"/>
        <v>pics\\Tomat_1.jpg</v>
      </c>
      <c r="AT48">
        <f t="shared" ca="1" si="7"/>
        <v>0.84502624673049787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_Сиреневый_ли_БАНАН?</v>
      </c>
      <c r="BD48" cm="1">
        <f t="array" aca="1" ref="BD48" ca="1">INDEX($L$42:$L$49,(RANK(AT8,$AT$2:$AT$9)))</f>
        <v>2003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VLOOKUP(B49,audio_list_stym!$A$3:$BP$18,56,FALSE)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VLOOKUP(B49,audio_list_stym!$A$3:$AJ$18,24,FALSE)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2043</v>
      </c>
      <c r="AD49" t="str">
        <f t="shared" ca="1" si="10"/>
        <v>pics\\Peper_3.jpg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pics\\Peper_3.jpg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3"/>
        <v>pics\\Peper_3.jpg</v>
      </c>
      <c r="AT49">
        <f t="shared" ca="1" si="7"/>
        <v>0.65563028106097077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_Репчатый_ли_БАНАН?</v>
      </c>
      <c r="BD49" cm="1">
        <f t="array" aca="1" ref="BD49" ca="1">INDEX($L$42:$L$49,(RANK(AT9,$AT$2:$AT$9)))</f>
        <v>2002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VLOOKUP(B50,audio_list_stym!$A$3:$BP$18,56,FALSE)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VLOOKUP(B50,audio_list_stym!$A$3:$AJ$18,24,FALSE)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2229</v>
      </c>
      <c r="AD50" t="str">
        <f t="shared" ca="1" si="10"/>
        <v>pics\\dis10.jpg</v>
      </c>
      <c r="AE50" s="22" t="str">
        <f t="array" aca="1" ref="AE50" ca="1">IF(G50="экспл",INDEX(total_visual_stym!$C$146:$C$209,(RANK(total_visual_stym!E194,total_visual_stym!$E$146:$E$209))),0)</f>
        <v>pics\\dis10.jpg</v>
      </c>
      <c r="AF50" s="22" t="str">
        <f t="shared" si="21"/>
        <v/>
      </c>
      <c r="AG50" t="str">
        <f t="shared" si="17"/>
        <v>pics\\Finik_1.jpg</v>
      </c>
      <c r="AH50">
        <f t="shared" si="4"/>
        <v>0</v>
      </c>
      <c r="AT50">
        <f t="shared" ca="1" si="7"/>
        <v>0.37368565439757029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На_экране_ФИНИК._Коричневый_ли_он?</v>
      </c>
      <c r="BC50">
        <f>A50</f>
        <v>1207</v>
      </c>
      <c r="BD50" cm="1">
        <f t="array" aca="1" ref="BD50" ca="1">INDEX($L$50:$L$57,(RANK(AT2,$AT$2:$AT$9)))</f>
        <v>2009</v>
      </c>
      <c r="BE50" cm="1">
        <f t="array" aca="1" ref="BE50" ca="1">INDEX(BD2:BD17,(RANK(AT7,$AT$2:$AT$17)))</f>
        <v>2035</v>
      </c>
      <c r="BF50" cm="1">
        <f t="array" aca="1" ref="BF50" ca="1">INDEX(BD18:BD49,(RANK(AT7,$AT$2:$AT$17)))</f>
        <v>2051</v>
      </c>
      <c r="BG50" cm="1">
        <f t="array" aca="1" ref="BG50" ca="1">INDEX(BD58:BD65,(RANK(AT7,$AT$2:$AT$9)))</f>
        <v>2018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VLOOKUP(B51,audio_list_stym!$A$3:$BP$18,56,FALSE)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VLOOKUP(B51,audio_list_stym!$A$3:$AJ$18,24,FALSE)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2191</v>
      </c>
      <c r="AD51" t="str">
        <f t="shared" ca="1" si="10"/>
        <v>pics\\dis26.jpg</v>
      </c>
      <c r="AE51" s="22" t="str">
        <f t="array" aca="1" ref="AE51" ca="1">IF(G51="экспл",INDEX(total_visual_stym!$C$146:$C$209,(RANK(total_visual_stym!E195,total_visual_stym!$E$146:$E$209))),0)</f>
        <v>pics\\dis26.jpg</v>
      </c>
      <c r="AF51" s="22" t="str">
        <f t="shared" si="21"/>
        <v/>
      </c>
      <c r="AG51" t="str">
        <f t="shared" si="17"/>
        <v>pics\\Finik_2.jpg</v>
      </c>
      <c r="AH51">
        <f t="shared" si="4"/>
        <v>0</v>
      </c>
      <c r="AT51">
        <f t="shared" ca="1" si="7"/>
        <v>0.273274390031916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Посмотрите,_вот_ФИНИК._Сахаристый_ли_он?</v>
      </c>
      <c r="BD51" cm="1">
        <f t="array" aca="1" ref="BD51" ca="1">INDEX($L$50:$L$57,(RANK(AT3,$AT$2:$AT$9)))</f>
        <v>2015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VLOOKUP(B52,audio_list_stym!$A$3:$BP$18,56,FALSE)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VLOOKUP(B52,audio_list_stym!$A$3:$AJ$18,24,FALSE)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2192</v>
      </c>
      <c r="AD52" t="str">
        <f t="shared" ca="1" si="10"/>
        <v>pics\\dis32.jpg</v>
      </c>
      <c r="AE52" s="22" t="str">
        <f t="array" aca="1" ref="AE52" ca="1">IF(G52="экспл",INDEX(total_visual_stym!$C$146:$C$209,(RANK(total_visual_stym!E196,total_visual_stym!$E$146:$E$209))),0)</f>
        <v>pics\\dis32.jpg</v>
      </c>
      <c r="AF52" s="22" t="str">
        <f t="shared" si="21"/>
        <v/>
      </c>
      <c r="AG52" t="str">
        <f t="shared" si="17"/>
        <v>pics\\Finik_3.jpg</v>
      </c>
      <c r="AH52">
        <f t="shared" si="4"/>
        <v>0</v>
      </c>
      <c r="AT52">
        <f t="shared" ca="1" si="7"/>
        <v>3.1267903434362809E-2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Вот_ФИНИК._Он_скользкий?</v>
      </c>
      <c r="BD52" cm="1">
        <f t="array" aca="1" ref="BD52" ca="1">INDEX($L$50:$L$57,(RANK(AT4,$AT$2:$AT$9)))</f>
        <v>2013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VLOOKUP(B53,audio_list_stym!$A$3:$BP$18,56,FALSE)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VLOOKUP(B53,audio_list_stym!$A$3:$AJ$18,24,FALSE)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2214</v>
      </c>
      <c r="AD53" t="str">
        <f t="shared" ca="1" si="10"/>
        <v>pics\\dis63.jpg</v>
      </c>
      <c r="AE53" s="22" t="str">
        <f t="array" aca="1" ref="AE53" ca="1">IF(G53="экспл",INDEX(total_visual_stym!$C$146:$C$209,(RANK(total_visual_stym!E197,total_visual_stym!$E$146:$E$209))),0)</f>
        <v>pics\\dis63.jpg</v>
      </c>
      <c r="AF53" s="22" t="str">
        <f t="shared" si="21"/>
        <v/>
      </c>
      <c r="AG53" t="str">
        <f t="shared" si="17"/>
        <v>pics\\Finik_4.jpg</v>
      </c>
      <c r="AH53">
        <f t="shared" si="4"/>
        <v>0</v>
      </c>
      <c r="AT53">
        <f t="shared" ca="1" si="7"/>
        <v>0.29019854820826274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Это_ФИНИК._Ломкий_ли_он?</v>
      </c>
      <c r="BD53" cm="1">
        <f t="array" aca="1" ref="BD53" ca="1">INDEX($L$50:$L$57,(RANK(AT5,$AT$2:$AT$9)))</f>
        <v>2012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VLOOKUP(B54,audio_list_stym!$A$3:$BP$18,56,FALSE)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VLOOKUP(B54,audio_list_stym!$A$3:$AJ$18,24,FALSE)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2206</v>
      </c>
      <c r="AD54" t="str">
        <f t="shared" ca="1" si="10"/>
        <v>pics\\dis50.jpg</v>
      </c>
      <c r="AE54" s="22" t="str">
        <f t="array" aca="1" ref="AE54" ca="1">IF(G54="экспл",INDEX(total_visual_stym!$C$146:$C$209,(RANK(total_visual_stym!E198,total_visual_stym!$E$146:$E$209))),0)</f>
        <v>pics\\dis50.jpg</v>
      </c>
      <c r="AF54" s="22" t="str">
        <f t="shared" si="21"/>
        <v/>
      </c>
      <c r="AG54" t="str">
        <f t="shared" si="17"/>
        <v>pics\\Finik_5.jpg</v>
      </c>
      <c r="AH54">
        <f t="shared" si="4"/>
        <v>0</v>
      </c>
      <c r="AI54" s="11"/>
      <c r="AT54">
        <f t="shared" ca="1" si="7"/>
        <v>0.48847105872886509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На_картинке_ФИНИК._Мохнатый_ли_он?</v>
      </c>
      <c r="BD54" cm="1">
        <f t="array" aca="1" ref="BD54" ca="1">INDEX($L$50:$L$57,(RANK(AT6,$AT$2:$AT$9)))</f>
        <v>2014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VLOOKUP(B55,audio_list_stym!$A$3:$BP$18,56,FALSE)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VLOOKUP(B55,audio_list_stym!$A$3:$AJ$18,24,FALSE)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2193</v>
      </c>
      <c r="AD55" t="str">
        <f t="shared" ca="1" si="10"/>
        <v>pics\\dis2.jpg</v>
      </c>
      <c r="AE55" s="22" t="str">
        <f t="array" aca="1" ref="AE55" ca="1">IF(G55="экспл",INDEX(total_visual_stym!$C$146:$C$209,(RANK(total_visual_stym!E199,total_visual_stym!$E$146:$E$209))),0)</f>
        <v>pics\\dis2.jpg</v>
      </c>
      <c r="AF55" s="22" t="str">
        <f t="shared" si="21"/>
        <v/>
      </c>
      <c r="AG55" t="str">
        <f t="shared" si="17"/>
        <v>pics\\Finik_6.jpg</v>
      </c>
      <c r="AH55">
        <f t="shared" si="4"/>
        <v>0</v>
      </c>
      <c r="AT55">
        <f t="shared" ca="1" si="7"/>
        <v>2.8318586312374827E-2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На_мониторе_ФИНИК._Он_сморщенный?</v>
      </c>
      <c r="BD55" cm="1">
        <f t="array" aca="1" ref="BD55" ca="1">INDEX($L$50:$L$57,(RANK(AT7,$AT$2:$AT$9)))</f>
        <v>2016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VLOOKUP(B56,audio_list_stym!$A$3:$BP$18,56,FALSE)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VLOOKUP(B56,audio_list_stym!$A$3:$AJ$18,24,FALSE)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2200</v>
      </c>
      <c r="AD56" t="str">
        <f t="shared" ca="1" si="10"/>
        <v>pics\\dis57.jpg</v>
      </c>
      <c r="AE56" s="22" t="str">
        <f t="array" aca="1" ref="AE56" ca="1">IF(G56="экспл",INDEX(total_visual_stym!$C$146:$C$209,(RANK(total_visual_stym!E200,total_visual_stym!$E$146:$E$209))),0)</f>
        <v>pics\\dis57.jpg</v>
      </c>
      <c r="AF56" s="22" t="str">
        <f>IF(ISTEXT(AR56),AR56,IF(ISTEXT(AS56),AS56,""))</f>
        <v/>
      </c>
      <c r="AG56" t="str">
        <f t="shared" si="17"/>
        <v>pics\\Finik_7.jpg</v>
      </c>
      <c r="AH56">
        <f t="shared" si="4"/>
        <v>0</v>
      </c>
      <c r="AT56">
        <f t="shared" ca="1" si="7"/>
        <v>0.84405814337846785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Перед_Вами_ФИНИК._Он_с_косточкой?</v>
      </c>
      <c r="BD56" cm="1">
        <f t="array" aca="1" ref="BD56" ca="1">INDEX($L$50:$L$57,(RANK(AT8,$AT$2:$AT$9)))</f>
        <v>2011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VLOOKUP(B57,audio_list_stym!$A$3:$BP$18,56,FALSE)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VLOOKUP(B57,audio_list_stym!$A$3:$AJ$18,24,FALSE)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2212</v>
      </c>
      <c r="AD57" t="str">
        <f t="shared" ca="1" si="10"/>
        <v>pics\\dis61.jpg</v>
      </c>
      <c r="AE57" s="22" t="str">
        <f t="array" aca="1" ref="AE57" ca="1">IF(G57="экспл",INDEX(total_visual_stym!$C$146:$C$209,(RANK(total_visual_stym!E201,total_visual_stym!$E$146:$E$209))),0)</f>
        <v>pics\\dis61.jpg</v>
      </c>
      <c r="AF57" s="22" t="str">
        <f>IF(ISTEXT(AR57),AR57,IF(ISTEXT(AS57),AS57,""))</f>
        <v/>
      </c>
      <c r="AG57" t="str">
        <f t="shared" si="17"/>
        <v>pics\\Finik_8.jpg</v>
      </c>
      <c r="AH57">
        <f t="shared" si="4"/>
        <v>0</v>
      </c>
      <c r="AI57" s="11"/>
      <c r="AT57">
        <f t="shared" ca="1" si="7"/>
        <v>8.8832839343886416E-2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Вы_видите_ФИНИК._Он_треугольный?</v>
      </c>
      <c r="BD57" cm="1">
        <f t="array" aca="1" ref="BD57" ca="1">INDEX($L$50:$L$57,(RANK(AT9,$AT$2:$AT$9)))</f>
        <v>2010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VLOOKUP(B58,audio_list_stym!$A$3:$BP$18,56,FALSE)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VLOOKUP(B58,audio_list_stym!$A$3:$AJ$18,24,FALSE)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2032</v>
      </c>
      <c r="AD58" t="str">
        <f t="shared" ca="1" si="10"/>
        <v>pics\\Kokos_8.jpg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4">IF(ISTEXT(AR58),AR58,IF(ISTEXT(AS58),AS58,""))</f>
        <v>pics\\Kokos_8.jpg</v>
      </c>
      <c r="AG58" t="str">
        <f t="shared" si="17"/>
        <v/>
      </c>
      <c r="AH58" t="str">
        <f t="shared" si="4"/>
        <v>sound\\Ogorod</v>
      </c>
      <c r="AI58" s="11"/>
      <c r="AR58" t="str">
        <f t="shared" ref="AR58:AR65" ca="1" si="25">IF(AH58="sound\\Ogorod",AP10,"")</f>
        <v>pics\\Kokos_8.jpg</v>
      </c>
      <c r="AT58">
        <f t="shared" ca="1" si="7"/>
        <v>0.58515793667992433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_Рыхлый_ли_XXXXX?</v>
      </c>
      <c r="BC58">
        <f>A58</f>
        <v>1208</v>
      </c>
      <c r="BD58" cm="1">
        <f t="array" aca="1" ref="BD58" ca="1">INDEX($L$58:$L$65,(RANK(AT2,$AT$2:$AT$9)))</f>
        <v>2017</v>
      </c>
      <c r="BE58" cm="1">
        <f t="array" aca="1" ref="BE58" ca="1">INDEX(BD2:BD17,(RANK(AT8,$AT$2:$AT$17)))</f>
        <v>2059</v>
      </c>
      <c r="BF58" cm="1">
        <f t="array" aca="1" ref="BF58" ca="1">INDEX(BD18:BD33,(RANK(AT8,$AT$2:$AT$17)))</f>
        <v>2027</v>
      </c>
      <c r="BG58" cm="1">
        <f t="array" aca="1" ref="BG58" ca="1">INDEX(BD42:BD57,(RANK(AT8,$AT$2:$AT$9)))</f>
        <v>2005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VLOOKUP(B59,audio_list_stym!$A$3:$BP$18,56,FALSE)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VLOOKUP(B59,audio_list_stym!$A$3:$AJ$18,24,FALSE)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2157</v>
      </c>
      <c r="AD59" t="str">
        <f t="shared" ca="1" si="10"/>
        <v>pics\\Injir_5.jpg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4"/>
        <v>pics\\Injir_5.jpg</v>
      </c>
      <c r="AG59" t="str">
        <f t="shared" si="17"/>
        <v/>
      </c>
      <c r="AH59" t="str">
        <f t="shared" si="4"/>
        <v>sound\\Ogorod</v>
      </c>
      <c r="AR59" t="str">
        <f t="shared" ca="1" si="25"/>
        <v>pics\\Injir_5.jpg</v>
      </c>
      <c r="AT59">
        <f t="shared" ca="1" si="7"/>
        <v>0.21541049761069408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_В_стручке_ли_XXXXX?</v>
      </c>
      <c r="BD59" cm="1">
        <f t="array" aca="1" ref="BD59" ca="1">INDEX($L$58:$L$65,(RANK(AT3,$AT$2:$AT$9)))</f>
        <v>2023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VLOOKUP(B60,audio_list_stym!$A$3:$BP$18,56,FALSE)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VLOOKUP(B60,audio_list_stym!$A$3:$AJ$18,24,FALSE)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2016</v>
      </c>
      <c r="AD60" t="str">
        <f t="shared" ca="1" si="10"/>
        <v>pics\\Finik_8.jpg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4"/>
        <v>pics\\Finik_8.jpg</v>
      </c>
      <c r="AG60" t="str">
        <f t="shared" si="17"/>
        <v/>
      </c>
      <c r="AH60" t="str">
        <f t="shared" si="4"/>
        <v>sound\\Ogorod</v>
      </c>
      <c r="AR60" t="str">
        <f t="shared" ca="1" si="25"/>
        <v>pics\\Finik_8.jpg</v>
      </c>
      <c r="AT60">
        <f t="shared" ca="1" si="7"/>
        <v>0.4518852352272229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_Ядовитый_ли_XXXXX?</v>
      </c>
      <c r="BD60" cm="1">
        <f t="array" aca="1" ref="BD60" ca="1">INDEX($L$58:$L$65,(RANK(AT4,$AT$2:$AT$9)))</f>
        <v>2021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VLOOKUP(B61,audio_list_stym!$A$3:$BP$18,56,FALSE)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VLOOKUP(B61,audio_list_stym!$A$3:$AJ$18,24,FALSE)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2010</v>
      </c>
      <c r="AD61" t="str">
        <f t="shared" ca="1" si="10"/>
        <v>pics\\Finik_2.jpg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4"/>
        <v>pics\\Finik_2.jpg</v>
      </c>
      <c r="AG61" t="str">
        <f t="shared" si="17"/>
        <v/>
      </c>
      <c r="AH61" t="str">
        <f t="shared" si="4"/>
        <v>sound\\Ogorod</v>
      </c>
      <c r="AR61" t="str">
        <f t="shared" ca="1" si="25"/>
        <v>pics\\Finik_2.jpg</v>
      </c>
      <c r="AT61">
        <f t="shared" ca="1" si="7"/>
        <v>0.5400703441804785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_Полосатый_ли_XXXXX?</v>
      </c>
      <c r="BD61" cm="1">
        <f t="array" aca="1" ref="BD61" ca="1">INDEX($L$58:$L$65,(RANK(AT5,$AT$2:$AT$9)))</f>
        <v>2020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VLOOKUP(B62,audio_list_stym!$A$3:$BP$18,56,FALSE)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VLOOKUP(B62,audio_list_stym!$A$3:$AJ$18,24,FALSE)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2031</v>
      </c>
      <c r="AD62" t="str">
        <f t="shared" ca="1" si="10"/>
        <v>pics\\Kokos_7.jpg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4"/>
        <v>pics\\Kokos_7.jpg</v>
      </c>
      <c r="AG62" t="str">
        <f t="shared" si="17"/>
        <v/>
      </c>
      <c r="AH62" t="str">
        <f t="shared" si="4"/>
        <v>sound\\Ogorod</v>
      </c>
      <c r="AR62" t="str">
        <f t="shared" ca="1" si="25"/>
        <v>pics\\Kokos_7.jpg</v>
      </c>
      <c r="AT62">
        <f t="shared" ca="1" si="7"/>
        <v>0.80898300084828778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_Плоский_ли_XXXXX?</v>
      </c>
      <c r="BD62" cm="1">
        <f t="array" aca="1" ref="BD62" ca="1">INDEX($L$58:$L$65,(RANK(AT6,$AT$2:$AT$9)))</f>
        <v>2022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VLOOKUP(B63,audio_list_stym!$A$3:$BP$18,56,FALSE)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VLOOKUP(B63,audio_list_stym!$A$3:$AJ$18,24,FALSE)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2014</v>
      </c>
      <c r="AD63" t="str">
        <f t="shared" ca="1" si="10"/>
        <v>pics\\Finik_6.jpg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4"/>
        <v>pics\\Finik_6.jpg</v>
      </c>
      <c r="AG63" t="str">
        <f t="shared" si="17"/>
        <v/>
      </c>
      <c r="AH63" t="str">
        <f t="shared" si="4"/>
        <v>sound\\Ogorod</v>
      </c>
      <c r="AR63" t="str">
        <f t="shared" ca="1" si="25"/>
        <v>pics\\Finik_6.jpg</v>
      </c>
      <c r="AT63">
        <f t="shared" ca="1" si="7"/>
        <v>0.53261138016814225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_Толченый_ли_XXXXX?</v>
      </c>
      <c r="BD63" cm="1">
        <f t="array" aca="1" ref="BD63" ca="1">INDEX($L$58:$L$65,(RANK(AT7,$AT$2:$AT$9)))</f>
        <v>2024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VLOOKUP(B64,audio_list_stym!$A$3:$BP$18,56,FALSE)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VLOOKUP(B64,audio_list_stym!$A$3:$AJ$18,24,FALSE)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2158</v>
      </c>
      <c r="AD64" t="str">
        <f t="shared" ca="1" si="10"/>
        <v>pics\\Injir_6.jpg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4"/>
        <v>pics\\Injir_6.jpg</v>
      </c>
      <c r="AG64" t="str">
        <f t="shared" si="17"/>
        <v/>
      </c>
      <c r="AH64" t="str">
        <f t="shared" si="4"/>
        <v>sound\\Ogorod</v>
      </c>
      <c r="AI64" s="11"/>
      <c r="AR64" t="str">
        <f t="shared" ca="1" si="25"/>
        <v>pics\\Injir_6.jpg</v>
      </c>
      <c r="AT64">
        <f t="shared" ca="1" si="7"/>
        <v>0.29962032362264002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_Зеленый_ли_XXXXX?</v>
      </c>
      <c r="BD64" cm="1">
        <f t="array" aca="1" ref="BD64" ca="1">INDEX($L$58:$L$65,(RANK(AT8,$AT$2:$AT$9)))</f>
        <v>2019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VLOOKUP(B65,audio_list_stym!$A$3:$BP$18,56,FALSE)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VLOOKUP(B65,audio_list_stym!$A$3:$AJ$18,24,FALSE)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2012</v>
      </c>
      <c r="AD65" t="str">
        <f t="shared" ca="1" si="10"/>
        <v>pics\\Finik_4.jpg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4"/>
        <v>pics\\Finik_4.jpg</v>
      </c>
      <c r="AG65" t="str">
        <f t="shared" si="17"/>
        <v/>
      </c>
      <c r="AH65" t="str">
        <f t="shared" si="4"/>
        <v>sound\\Ogorod</v>
      </c>
      <c r="AR65" t="str">
        <f t="shared" ca="1" si="25"/>
        <v>pics\\Finik_4.jpg</v>
      </c>
      <c r="AT65">
        <f t="shared" ca="1" si="7"/>
        <v>0.39324195016730235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_Легкий_ли_XXXXX?</v>
      </c>
      <c r="BD65" cm="1">
        <f t="array" aca="1" ref="BD65" ca="1">INDEX($L$58:$L$65,(RANK(AT9,$AT$2:$AT$9)))</f>
        <v>2018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VLOOKUP(B66,audio_list_stym!$A$3:$BP$18,56,FALSE)</f>
        <v>17</v>
      </c>
      <c r="F66" t="str">
        <f>VLOOKUP(E66,metki!$A$2:$B$9,2,FALSE)</f>
        <v>экспл_новые_без_названия</v>
      </c>
      <c r="G66" t="str">
        <f t="shared" ref="G66:G129" si="26">LEFT(F66,5)</f>
        <v>экспл</v>
      </c>
      <c r="H66" t="str">
        <f>VLOOKUP(B66,audio_list_stym!$A$3:$AJ$18,24,FALSE)</f>
        <v>Ake</v>
      </c>
      <c r="I66" t="s">
        <v>688</v>
      </c>
      <c r="J66" t="str">
        <f t="shared" ref="J66:J129" si="27">H66&amp;I66</f>
        <v>Ake_1</v>
      </c>
      <c r="L66">
        <f>VLOOKUP(J66,total_visual_stym!$A$2:$D$129,2,FALSE)</f>
        <v>2073</v>
      </c>
      <c r="M66" t="str">
        <f>VLOOKUP(J66,total_visual_stym!$A$2:$D$129,3,FALSE)</f>
        <v>pics\\Ake_1.jpg</v>
      </c>
      <c r="N66">
        <f>VLOOKUP(J66,total_visual_stym!$A$1:$D$129,4,FALSE)</f>
        <v>209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105</v>
      </c>
      <c r="Z66" t="str">
        <f>IF(G66="экспл",VLOOKUP(J66,quest_экспл!$A$1:$N$129,12,FALSE),IF(G66="импл_",0,0))</f>
        <v>sound\\On_imeet_myakot.wav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2195</v>
      </c>
      <c r="AD66" t="str">
        <f t="shared" ca="1" si="10"/>
        <v>pics\\dis41.jpg</v>
      </c>
      <c r="AE66" s="22" t="str">
        <f t="array" aca="1" ref="AE66" ca="1">IF(G66="экспл",INDEX(total_visual_stym!$C$146:$C$209,(RANK(total_visual_stym!E146,total_visual_stym!$E$146:$E$209))),0)</f>
        <v>pics\\dis41.jpg</v>
      </c>
      <c r="AF66" s="22" t="str">
        <f t="shared" ref="AF66:AF129" si="28">AS66</f>
        <v/>
      </c>
      <c r="AG66" t="str">
        <f>IF(OR(E66=11,E66=13),M66,"")</f>
        <v/>
      </c>
      <c r="AI66" t="s">
        <v>67</v>
      </c>
      <c r="AO66">
        <f ca="1">RAND()</f>
        <v>0.39872689378867965</v>
      </c>
      <c r="AP66" t="str">
        <f ca="1">INDEX($AI$66:$AI$129,(RANK(AO66,$AO$66:$AO$129)))</f>
        <v>pics\\Peper_2.jpg</v>
      </c>
      <c r="AS66" t="str">
        <f t="shared" ref="AS66:AS129" si="29">IF(G66="импл_",AP66,"")</f>
        <v/>
      </c>
      <c r="AT66">
        <f t="shared" ref="AT66:AT129" ca="1" si="30">RAND()</f>
        <v>0.78522884074913368</v>
      </c>
      <c r="AU66" t="s">
        <v>697</v>
      </c>
      <c r="AV66" t="str">
        <f t="shared" ref="AV66:AV129" ca="1" si="31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_Он_имеет_мякоть?</v>
      </c>
      <c r="BA66" t="e">
        <f>VLOOKUP(Q66,audio_list_stym!$B$2:$BQ$299,68,FALSE)</f>
        <v>#N/A</v>
      </c>
      <c r="BB66" t="str">
        <f t="shared" ref="BB66:BB129" si="32">IF(G66="экспл",AY66&amp;AX66&amp;"."&amp;AZ66,IF(G66="импл_",BA66&amp;AX66&amp;"?"))</f>
        <v>На_экране_XXXXX._Он_имеет_мякоть?</v>
      </c>
      <c r="BC66">
        <f>A66</f>
        <v>1209</v>
      </c>
      <c r="BD66" cm="1">
        <f t="array" aca="1" ref="BD66" ca="1">INDEX(L66:L73,(RANK(AT2,$AT$2:$AT$9)))</f>
        <v>2073</v>
      </c>
      <c r="BE66" cm="1">
        <f t="array" aca="1" ref="BE66" ca="1">INDEX(BD74:BD89,(RANK(AT2,$AT$2:$AT$7)))</f>
        <v>2081</v>
      </c>
      <c r="BF66" cm="1">
        <f t="array" aca="1" ref="BF66" ca="1">INDEX(BD90:BD113,(RANK(AT2,$AT$2:$AT$17)))</f>
        <v>2117</v>
      </c>
      <c r="BG66" cm="1">
        <f t="array" aca="1" ref="BG66" ca="1">INDEX(BD114:BD129,(RANK(AT2,$AT$2:$AT$17)))</f>
        <v>2149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VLOOKUP(B67,audio_list_stym!$A$3:$BP$18,56,FALSE)</f>
        <v>17</v>
      </c>
      <c r="F67" t="str">
        <f>VLOOKUP(E67,metki!$A$2:$B$9,2,FALSE)</f>
        <v>экспл_новые_без_названия</v>
      </c>
      <c r="G67" t="str">
        <f t="shared" si="26"/>
        <v>экспл</v>
      </c>
      <c r="H67" t="str">
        <f>VLOOKUP(B67,audio_list_stym!$A$3:$AJ$18,24,FALSE)</f>
        <v>Ake</v>
      </c>
      <c r="I67" t="s">
        <v>689</v>
      </c>
      <c r="J67" t="str">
        <f t="shared" si="27"/>
        <v>Ake_2</v>
      </c>
      <c r="L67">
        <f>VLOOKUP(J67,total_visual_stym!$A$2:$D$129,2,FALSE)</f>
        <v>2074</v>
      </c>
      <c r="M67" t="str">
        <f>VLOOKUP(J67,total_visual_stym!$A$2:$D$129,3,FALSE)</f>
        <v>pics\\Ake_2.jpg</v>
      </c>
      <c r="N67">
        <f>VLOOKUP(J67,total_visual_stym!$A$1:$D$129,4,FALSE)</f>
        <v>209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106</v>
      </c>
      <c r="Z67" t="str">
        <f>IF(G67="экспл",VLOOKUP(J67,quest_экспл!$A$1:$N$129,12,FALSE),IF(G67="импл_",0,0))</f>
        <v>sound\\Prodolgovatiy_li_on.wav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2181</v>
      </c>
      <c r="AD67" t="str">
        <f t="shared" ref="AD67:AD129" ca="1" si="33">IF(ISTEXT(AE67),AE67,IF(ISTEXT(AF67),AF67,""))</f>
        <v>pics\\dis24.jpg</v>
      </c>
      <c r="AE67" s="22" t="str">
        <f t="array" aca="1" ref="AE67" ca="1">IF(G67="экспл",INDEX(total_visual_stym!$C$146:$C$209,(RANK(total_visual_stym!E147,total_visual_stym!$E$146:$E$209))),0)</f>
        <v>pics\\dis24.jpg</v>
      </c>
      <c r="AF67" s="22" t="str">
        <f t="shared" si="28"/>
        <v/>
      </c>
      <c r="AI67" t="s">
        <v>68</v>
      </c>
      <c r="AO67">
        <f t="shared" ref="AO67:AO129" ca="1" si="34">RAND()</f>
        <v>0.24094204173647116</v>
      </c>
      <c r="AP67" t="str">
        <f t="shared" ref="AP67:AP129" ca="1" si="35">INDEX($AI$66:$AI$129,(RANK(AO67,$AO$66:$AO$129)))</f>
        <v>pics\\Redis_6.jpg</v>
      </c>
      <c r="AS67" t="str">
        <f t="shared" si="29"/>
        <v/>
      </c>
      <c r="AT67">
        <f t="shared" ca="1" si="30"/>
        <v>0.32076432205210792</v>
      </c>
      <c r="AU67" t="s">
        <v>697</v>
      </c>
      <c r="AV67" t="str">
        <f t="shared" ca="1" si="31"/>
        <v>sound\\Redkiy_plod.wav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_Продолговатый_ли_он?</v>
      </c>
      <c r="BA67" t="e">
        <f>VLOOKUP(Q67,audio_list_stym!$B$2:$BQ$299,68,FALSE)</f>
        <v>#N/A</v>
      </c>
      <c r="BB67" t="str">
        <f t="shared" si="32"/>
        <v>Посмотрите,_вот_XXXXX._Продолговатый_ли_он?</v>
      </c>
      <c r="BD67" cm="1">
        <f t="array" aca="1" ref="BD67" ca="1">INDEX(L67:L74,(RANK(AT3,$AT$2:$AT$9)))</f>
        <v>2080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VLOOKUP(B68,audio_list_stym!$A$3:$BP$18,56,FALSE)</f>
        <v>17</v>
      </c>
      <c r="F68" t="str">
        <f>VLOOKUP(E68,metki!$A$2:$B$9,2,FALSE)</f>
        <v>экспл_новые_без_названия</v>
      </c>
      <c r="G68" t="str">
        <f t="shared" si="26"/>
        <v>экспл</v>
      </c>
      <c r="H68" t="str">
        <f>VLOOKUP(B68,audio_list_stym!$A$3:$AJ$18,24,FALSE)</f>
        <v>Ake</v>
      </c>
      <c r="I68" t="s">
        <v>690</v>
      </c>
      <c r="J68" t="str">
        <f t="shared" si="27"/>
        <v>Ake_3</v>
      </c>
      <c r="L68">
        <f>VLOOKUP(J68,total_visual_stym!$A$2:$D$129,2,FALSE)</f>
        <v>2075</v>
      </c>
      <c r="M68" t="str">
        <f>VLOOKUP(J68,total_visual_stym!$A$2:$D$129,3,FALSE)</f>
        <v>pics\\Ake_3.jpg</v>
      </c>
      <c r="N68">
        <f>VLOOKUP(J68,total_visual_stym!$A$1:$D$129,4,FALSE)</f>
        <v>209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107</v>
      </c>
      <c r="Z68" t="str">
        <f>IF(G68="экспл",VLOOKUP(J68,quest_экспл!$A$1:$N$129,12,FALSE),IF(G68="импл_",0,0))</f>
        <v>sound\\Pyatnistiy_li_on.wav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2171</v>
      </c>
      <c r="AD68" t="str">
        <f t="shared" ca="1" si="33"/>
        <v>pics\\dis22.jpg</v>
      </c>
      <c r="AE68" s="22" t="str">
        <f t="array" aca="1" ref="AE68" ca="1">IF(G68="экспл",INDEX(total_visual_stym!$C$146:$C$209,(RANK(total_visual_stym!E148,total_visual_stym!$E$146:$E$209))),0)</f>
        <v>pics\\dis22.jpg</v>
      </c>
      <c r="AF68" s="22" t="str">
        <f t="shared" si="28"/>
        <v/>
      </c>
      <c r="AI68" t="s">
        <v>69</v>
      </c>
      <c r="AO68">
        <f t="shared" ca="1" si="34"/>
        <v>0.74272756995576739</v>
      </c>
      <c r="AP68" t="str">
        <f t="shared" ca="1" si="35"/>
        <v>pics\\Goroh_2.jpg</v>
      </c>
      <c r="AS68" t="str">
        <f t="shared" si="29"/>
        <v/>
      </c>
      <c r="AT68">
        <f t="shared" ca="1" si="30"/>
        <v>0.96175401082508394</v>
      </c>
      <c r="AU68" t="s">
        <v>697</v>
      </c>
      <c r="AV68" t="str">
        <f t="shared" ca="1" si="31"/>
        <v>sound\\Noviy_plod.wav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_Пятнистый_ли_он?</v>
      </c>
      <c r="BA68" t="e">
        <f>VLOOKUP(Q68,audio_list_stym!$B$2:$BQ$299,68,FALSE)</f>
        <v>#N/A</v>
      </c>
      <c r="BB68" t="str">
        <f t="shared" si="32"/>
        <v>Вот_XXXXX._Пятнистый_ли_он?</v>
      </c>
      <c r="BD68" cm="1">
        <f t="array" aca="1" ref="BD68" ca="1">INDEX(L68:L75,(RANK(AT4,$AT$2:$AT$9)))</f>
        <v>2079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VLOOKUP(B69,audio_list_stym!$A$3:$BP$18,56,FALSE)</f>
        <v>17</v>
      </c>
      <c r="F69" t="str">
        <f>VLOOKUP(E69,metki!$A$2:$B$9,2,FALSE)</f>
        <v>экспл_новые_без_названия</v>
      </c>
      <c r="G69" t="str">
        <f t="shared" si="26"/>
        <v>экспл</v>
      </c>
      <c r="H69" t="str">
        <f>VLOOKUP(B69,audio_list_stym!$A$3:$AJ$18,24,FALSE)</f>
        <v>Ake</v>
      </c>
      <c r="I69" t="s">
        <v>691</v>
      </c>
      <c r="J69" t="str">
        <f t="shared" si="27"/>
        <v>Ake_4</v>
      </c>
      <c r="L69">
        <f>VLOOKUP(J69,total_visual_stym!$A$2:$D$129,2,FALSE)</f>
        <v>2076</v>
      </c>
      <c r="M69" t="str">
        <f>VLOOKUP(J69,total_visual_stym!$A$2:$D$129,3,FALSE)</f>
        <v>pics\\Ake_4.jpg</v>
      </c>
      <c r="N69">
        <f>VLOOKUP(J69,total_visual_stym!$A$1:$D$129,4,FALSE)</f>
        <v>209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108</v>
      </c>
      <c r="Z69" t="str">
        <f>IF(G69="экспл",VLOOKUP(J69,quest_экспл!$A$1:$N$129,12,FALSE),IF(G69="импл_",0,0))</f>
        <v>sound\\On_s_kozhuroy.wav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2184</v>
      </c>
      <c r="AD69" t="str">
        <f t="shared" ca="1" si="33"/>
        <v>pics\\dis19.jpg</v>
      </c>
      <c r="AE69" s="22" t="str">
        <f t="array" aca="1" ref="AE69" ca="1">IF(G69="экспл",INDEX(total_visual_stym!$C$146:$C$209,(RANK(total_visual_stym!E149,total_visual_stym!$E$146:$E$209))),0)</f>
        <v>pics\\dis19.jpg</v>
      </c>
      <c r="AF69" s="22" t="str">
        <f t="shared" si="28"/>
        <v/>
      </c>
      <c r="AI69" t="s">
        <v>70</v>
      </c>
      <c r="AO69">
        <f t="shared" ca="1" si="34"/>
        <v>0.54143763255064936</v>
      </c>
      <c r="AP69" t="str">
        <f t="shared" ca="1" si="35"/>
        <v>pics\\Kokos_8.jpg</v>
      </c>
      <c r="AS69" t="str">
        <f t="shared" si="29"/>
        <v/>
      </c>
      <c r="AT69">
        <f t="shared" ca="1" si="30"/>
        <v>0.83029870952055507</v>
      </c>
      <c r="AU69" t="s">
        <v>697</v>
      </c>
      <c r="AV69" t="str">
        <f t="shared" ca="1" si="31"/>
        <v>sound\\Noviy_plod.wav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_Он_с_кожурой?</v>
      </c>
      <c r="BA69" t="e">
        <f>VLOOKUP(Q69,audio_list_stym!$B$2:$BQ$299,68,FALSE)</f>
        <v>#N/A</v>
      </c>
      <c r="BB69" t="str">
        <f t="shared" si="32"/>
        <v>Это_XXXXX._Он_с_кожурой?</v>
      </c>
      <c r="BD69" cm="1">
        <f t="array" aca="1" ref="BD69" ca="1">INDEX(L69:L76,(RANK(AT5,$AT$2:$AT$9)))</f>
        <v>2079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VLOOKUP(B70,audio_list_stym!$A$3:$BP$18,56,FALSE)</f>
        <v>17</v>
      </c>
      <c r="F70" t="str">
        <f>VLOOKUP(E70,metki!$A$2:$B$9,2,FALSE)</f>
        <v>экспл_новые_без_названия</v>
      </c>
      <c r="G70" t="str">
        <f t="shared" si="26"/>
        <v>экспл</v>
      </c>
      <c r="H70" t="str">
        <f>VLOOKUP(B70,audio_list_stym!$A$3:$AJ$18,24,FALSE)</f>
        <v>Ake</v>
      </c>
      <c r="I70" t="s">
        <v>692</v>
      </c>
      <c r="J70" t="str">
        <f t="shared" si="27"/>
        <v>Ake_5</v>
      </c>
      <c r="L70">
        <f>VLOOKUP(J70,total_visual_stym!$A$2:$D$129,2,FALSE)</f>
        <v>2077</v>
      </c>
      <c r="M70" t="str">
        <f>VLOOKUP(J70,total_visual_stym!$A$2:$D$129,3,FALSE)</f>
        <v>pics\\Ake_5.jpg</v>
      </c>
      <c r="N70">
        <f>VLOOKUP(J70,total_visual_stym!$A$1:$D$129,4,FALSE)</f>
        <v>209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109</v>
      </c>
      <c r="Z70" t="str">
        <f>IF(G70="экспл",VLOOKUP(J70,quest_экспл!$A$1:$N$129,12,FALSE),IF(G70="импл_",0,0))</f>
        <v>sound\\Fioletoviy_li_on.wav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2183</v>
      </c>
      <c r="AD70" t="str">
        <f t="shared" ca="1" si="33"/>
        <v>pics\\dis18.jpg</v>
      </c>
      <c r="AE70" s="22" t="str">
        <f t="array" aca="1" ref="AE70" ca="1">IF(G70="экспл",INDEX(total_visual_stym!$C$146:$C$209,(RANK(total_visual_stym!E150,total_visual_stym!$E$146:$E$209))),0)</f>
        <v>pics\\dis18.jpg</v>
      </c>
      <c r="AF70" s="22" t="str">
        <f t="shared" si="28"/>
        <v/>
      </c>
      <c r="AI70" t="s">
        <v>71</v>
      </c>
      <c r="AO70">
        <f t="shared" ca="1" si="34"/>
        <v>5.8340427416415763E-2</v>
      </c>
      <c r="AP70" t="str">
        <f t="shared" ca="1" si="35"/>
        <v>pics\\Tomat_7.jpg</v>
      </c>
      <c r="AS70" t="str">
        <f t="shared" si="29"/>
        <v/>
      </c>
      <c r="AT70">
        <f t="shared" ca="1" si="30"/>
        <v>0.94854655094255658</v>
      </c>
      <c r="AU70" t="s">
        <v>697</v>
      </c>
      <c r="AV70" t="str">
        <f t="shared" ca="1" si="31"/>
        <v>sound\\Noviy_plod.wav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_Синий_ли_он?</v>
      </c>
      <c r="BA70" t="e">
        <f>VLOOKUP(Q70,audio_list_stym!$B$2:$BQ$299,68,FALSE)</f>
        <v>#N/A</v>
      </c>
      <c r="BB70" t="str">
        <f t="shared" si="32"/>
        <v>На_картинке_XXXXX._Синий_ли_он?</v>
      </c>
      <c r="BD70" cm="1">
        <f t="array" aca="1" ref="BD70" ca="1">INDEX(L70:L77,(RANK(AT6,$AT$2:$AT$9)))</f>
        <v>2082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VLOOKUP(B71,audio_list_stym!$A$3:$BP$18,56,FALSE)</f>
        <v>17</v>
      </c>
      <c r="F71" t="str">
        <f>VLOOKUP(E71,metki!$A$2:$B$9,2,FALSE)</f>
        <v>экспл_новые_без_названия</v>
      </c>
      <c r="G71" t="str">
        <f t="shared" si="26"/>
        <v>экспл</v>
      </c>
      <c r="H71" t="str">
        <f>VLOOKUP(B71,audio_list_stym!$A$3:$AJ$18,24,FALSE)</f>
        <v>Ake</v>
      </c>
      <c r="I71" t="s">
        <v>693</v>
      </c>
      <c r="J71" t="str">
        <f t="shared" si="27"/>
        <v>Ake_6</v>
      </c>
      <c r="L71">
        <f>VLOOKUP(J71,total_visual_stym!$A$2:$D$129,2,FALSE)</f>
        <v>2078</v>
      </c>
      <c r="M71" t="str">
        <f>VLOOKUP(J71,total_visual_stym!$A$2:$D$129,3,FALSE)</f>
        <v>pics\\Ake_6.jpg</v>
      </c>
      <c r="N71">
        <f>VLOOKUP(J71,total_visual_stym!$A$1:$D$129,4,FALSE)</f>
        <v>209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110</v>
      </c>
      <c r="Z71" t="str">
        <f>IF(G71="экспл",VLOOKUP(J71,quest_экспл!$A$1:$N$129,12,FALSE),IF(G71="импл_",0,0))</f>
        <v>sound\\On_s_dolkami.wav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2173</v>
      </c>
      <c r="AD71" t="str">
        <f t="shared" ca="1" si="33"/>
        <v>pics\\dis37.jpg</v>
      </c>
      <c r="AE71" s="22" t="str">
        <f t="array" aca="1" ref="AE71" ca="1">IF(G71="экспл",INDEX(total_visual_stym!$C$146:$C$209,(RANK(total_visual_stym!E151,total_visual_stym!$E$146:$E$209))),0)</f>
        <v>pics\\dis37.jpg</v>
      </c>
      <c r="AF71" s="22" t="str">
        <f t="shared" si="28"/>
        <v/>
      </c>
      <c r="AI71" t="s">
        <v>72</v>
      </c>
      <c r="AO71">
        <f t="shared" ca="1" si="34"/>
        <v>0.83751350339167319</v>
      </c>
      <c r="AP71" t="str">
        <f t="shared" ca="1" si="35"/>
        <v>pics\\Finik_2.jpg</v>
      </c>
      <c r="AS71" t="str">
        <f t="shared" si="29"/>
        <v/>
      </c>
      <c r="AT71">
        <f t="shared" ca="1" si="30"/>
        <v>0.76498510167233891</v>
      </c>
      <c r="AU71" t="s">
        <v>697</v>
      </c>
      <c r="AV71" t="str">
        <f t="shared" ca="1" si="31"/>
        <v>sound\\Noviy_plod.wav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_Он_с_дольками?</v>
      </c>
      <c r="BA71" t="e">
        <f>VLOOKUP(Q71,audio_list_stym!$B$2:$BQ$299,68,FALSE)</f>
        <v>#N/A</v>
      </c>
      <c r="BB71" t="str">
        <f t="shared" si="32"/>
        <v>На_мониторе_XXXXX._Он_с_дольками?</v>
      </c>
      <c r="BD71" cm="1">
        <f t="array" aca="1" ref="BD71" ca="1">INDEX(L71:L78,(RANK(AT7,$AT$2:$AT$9)))</f>
        <v>2085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VLOOKUP(B72,audio_list_stym!$A$3:$BP$18,56,FALSE)</f>
        <v>17</v>
      </c>
      <c r="F72" t="str">
        <f>VLOOKUP(E72,metki!$A$2:$B$9,2,FALSE)</f>
        <v>экспл_новые_без_названия</v>
      </c>
      <c r="G72" t="str">
        <f t="shared" si="26"/>
        <v>экспл</v>
      </c>
      <c r="H72" t="str">
        <f>VLOOKUP(B72,audio_list_stym!$A$3:$AJ$18,24,FALSE)</f>
        <v>Ake</v>
      </c>
      <c r="I72" t="s">
        <v>694</v>
      </c>
      <c r="J72" t="str">
        <f t="shared" si="27"/>
        <v>Ake_7</v>
      </c>
      <c r="L72">
        <f>VLOOKUP(J72,total_visual_stym!$A$2:$D$129,2,FALSE)</f>
        <v>2079</v>
      </c>
      <c r="M72" t="str">
        <f>VLOOKUP(J72,total_visual_stym!$A$2:$D$129,3,FALSE)</f>
        <v>pics\\Ake_7.jpg</v>
      </c>
      <c r="N72">
        <f>VLOOKUP(J72,total_visual_stym!$A$1:$D$129,4,FALSE)</f>
        <v>209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111</v>
      </c>
      <c r="Z72" t="str">
        <f>IF(G72="экспл",VLOOKUP(J72,quest_экспл!$A$1:$N$129,12,FALSE),IF(G72="импл_",0,0))</f>
        <v>sound\\On_visushenniy.wav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2225</v>
      </c>
      <c r="AD72" t="str">
        <f t="shared" ca="1" si="33"/>
        <v>pics\\dis9.jpg</v>
      </c>
      <c r="AE72" s="22" t="str">
        <f t="array" aca="1" ref="AE72" ca="1">IF(G72="экспл",INDEX(total_visual_stym!$C$146:$C$209,(RANK(total_visual_stym!E152,total_visual_stym!$E$146:$E$209))),0)</f>
        <v>pics\\dis9.jpg</v>
      </c>
      <c r="AF72" s="22" t="str">
        <f t="shared" si="28"/>
        <v/>
      </c>
      <c r="AI72" t="s">
        <v>73</v>
      </c>
      <c r="AO72">
        <f t="shared" ca="1" si="34"/>
        <v>0.37155817020575166</v>
      </c>
      <c r="AP72" t="str">
        <f t="shared" ca="1" si="35"/>
        <v>pics\\Peper_4.jpg</v>
      </c>
      <c r="AR72" t="str">
        <f>IF(AH72="sound\\Ogorod",AP24,"")</f>
        <v/>
      </c>
      <c r="AS72" t="str">
        <f t="shared" si="29"/>
        <v/>
      </c>
      <c r="AT72">
        <f t="shared" ca="1" si="30"/>
        <v>7.5206930010061068E-3</v>
      </c>
      <c r="AU72" t="s">
        <v>697</v>
      </c>
      <c r="AV72" t="str">
        <f t="shared" ca="1" si="31"/>
        <v>sound\\Redkiy_plod.wav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_Он_высушенный?</v>
      </c>
      <c r="BA72" t="e">
        <f>VLOOKUP(Q72,audio_list_stym!$B$2:$BQ$299,68,FALSE)</f>
        <v>#N/A</v>
      </c>
      <c r="BB72" t="str">
        <f t="shared" si="32"/>
        <v>Перед_Вами_XXXXX._Он_высушенный?</v>
      </c>
      <c r="BD72" cm="1">
        <f t="array" aca="1" ref="BD72" ca="1">INDEX(L72:L79,(RANK(AT8,$AT$2:$AT$9)))</f>
        <v>2081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VLOOKUP(B73,audio_list_stym!$A$3:$BP$18,56,FALSE)</f>
        <v>17</v>
      </c>
      <c r="F73" t="str">
        <f>VLOOKUP(E73,metki!$A$2:$B$9,2,FALSE)</f>
        <v>экспл_новые_без_названия</v>
      </c>
      <c r="G73" t="str">
        <f t="shared" si="26"/>
        <v>экспл</v>
      </c>
      <c r="H73" t="str">
        <f>VLOOKUP(B73,audio_list_stym!$A$3:$AJ$18,24,FALSE)</f>
        <v>Ake</v>
      </c>
      <c r="I73" t="s">
        <v>695</v>
      </c>
      <c r="J73" t="str">
        <f t="shared" si="27"/>
        <v>Ake_8</v>
      </c>
      <c r="L73">
        <f>VLOOKUP(J73,total_visual_stym!$A$2:$D$129,2,FALSE)</f>
        <v>2080</v>
      </c>
      <c r="M73" t="str">
        <f>VLOOKUP(J73,total_visual_stym!$A$2:$D$129,3,FALSE)</f>
        <v>pics\\Ake_8.jpg</v>
      </c>
      <c r="N73">
        <f>VLOOKUP(J73,total_visual_stym!$A$1:$D$129,4,FALSE)</f>
        <v>209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112</v>
      </c>
      <c r="Z73" t="str">
        <f>IF(G73="экспл",VLOOKUP(J73,quest_экспл!$A$1:$N$129,12,FALSE),IF(G73="импл_",0,0))</f>
        <v>sound\\Myatiy_li_on.wav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2194</v>
      </c>
      <c r="AD73" t="str">
        <f t="shared" ca="1" si="33"/>
        <v>pics\\dis55.jpg</v>
      </c>
      <c r="AE73" s="22" t="str">
        <f t="array" aca="1" ref="AE73" ca="1">IF(G73="экспл",INDEX(total_visual_stym!$C$146:$C$209,(RANK(total_visual_stym!E153,total_visual_stym!$E$146:$E$209))),0)</f>
        <v>pics\\dis55.jpg</v>
      </c>
      <c r="AF73" s="22" t="str">
        <f t="shared" si="28"/>
        <v/>
      </c>
      <c r="AI73" t="s">
        <v>74</v>
      </c>
      <c r="AO73">
        <f t="shared" ca="1" si="34"/>
        <v>0.48358470441501689</v>
      </c>
      <c r="AP73" t="str">
        <f t="shared" ca="1" si="35"/>
        <v>pics\\Limon_4.jpg</v>
      </c>
      <c r="AR73" t="str">
        <f>IF(AH73="sound\\Ogorod",AP25,"")</f>
        <v/>
      </c>
      <c r="AS73" t="str">
        <f t="shared" si="29"/>
        <v/>
      </c>
      <c r="AT73">
        <f t="shared" ca="1" si="30"/>
        <v>0.68252315155385368</v>
      </c>
      <c r="AU73" t="s">
        <v>697</v>
      </c>
      <c r="AV73" t="str">
        <f t="shared" ca="1" si="31"/>
        <v>sound\\Noviy_plod.wav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_Мятый_ли_он?</v>
      </c>
      <c r="BA73" t="e">
        <f>VLOOKUP(Q73,audio_list_stym!$B$2:$BQ$299,68,FALSE)</f>
        <v>#N/A</v>
      </c>
      <c r="BB73" t="str">
        <f t="shared" si="32"/>
        <v>Вы_видите_XXXXX._Мятый_ли_он?</v>
      </c>
      <c r="BD73" cm="1">
        <f t="array" aca="1" ref="BD73" ca="1">INDEX(L73:L80,(RANK(AT9,$AT$2:$AT$9)))</f>
        <v>2081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VLOOKUP(B74,audio_list_stym!$A$3:$BP$18,56,FALSE)</f>
        <v>14</v>
      </c>
      <c r="F74" t="str">
        <f>VLOOKUP(E74,metki!$A$2:$B$9,2,FALSE)</f>
        <v>импл_новые_с_названием</v>
      </c>
      <c r="G74" t="str">
        <f t="shared" si="26"/>
        <v>импл_</v>
      </c>
      <c r="H74" t="str">
        <f>VLOOKUP(B74,audio_list_stym!$A$3:$AJ$18,24,FALSE)</f>
        <v>Finger</v>
      </c>
      <c r="I74" t="s">
        <v>688</v>
      </c>
      <c r="J74" t="str">
        <f t="shared" si="27"/>
        <v>Finger_1</v>
      </c>
      <c r="L74">
        <f>VLOOKUP(J74,total_visual_stym!$A$2:$D$129,2,FALSE)</f>
        <v>2081</v>
      </c>
      <c r="M74" t="str">
        <f>VLOOKUP(J74,total_visual_stym!$A$2:$D$129,3,FALSE)</f>
        <v>pics\\Finger_1.jpg</v>
      </c>
      <c r="N74">
        <f>VLOOKUP(J74,total_visual_stym!$A$1:$D$129,4,FALSE)</f>
        <v>210</v>
      </c>
      <c r="P74">
        <f>IF(G74="экспл",0,IF(G74="импл_",VLOOKUP(J74,quest_импл!$A$1:$J$129,7,FALSE),0))</f>
        <v>241</v>
      </c>
      <c r="Q74" t="str">
        <f>IF(G74="экспл",0,IF(G74="импл_",VLOOKUP(J74,quest_импл!$A$1:$J$129,8,FALSE),0))</f>
        <v>sound\\Vityanut_li.wav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2026</v>
      </c>
      <c r="AD74" t="str">
        <f t="shared" ca="1" si="33"/>
        <v>pics\\Kokos_2.jpg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8"/>
        <v>pics\\Kokos_2.jpg</v>
      </c>
      <c r="AI74" t="s">
        <v>76</v>
      </c>
      <c r="AO74">
        <f t="shared" ca="1" si="34"/>
        <v>0.60550364066469109</v>
      </c>
      <c r="AP74" t="str">
        <f t="shared" ca="1" si="35"/>
        <v>pics\\Kokos_2.jpg</v>
      </c>
      <c r="AR74" t="str">
        <f>IF(AH74="sound\\Ogorod",AP2,"")</f>
        <v/>
      </c>
      <c r="AS74" t="str">
        <f t="shared" ca="1" si="29"/>
        <v>pics\\Kokos_2.jpg</v>
      </c>
      <c r="AT74">
        <f t="shared" ca="1" si="30"/>
        <v>0.33674594792097523</v>
      </c>
      <c r="AU74" t="s">
        <v>697</v>
      </c>
      <c r="AV74" t="str">
        <f t="shared" ca="1" si="31"/>
        <v>sound\\Redkiy_plod.wav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_Вытянут_ли_</v>
      </c>
      <c r="BB74" t="str">
        <f t="shared" si="32"/>
        <v>_Вытянут_ли_БАРОХ?</v>
      </c>
      <c r="BC74">
        <f>A74</f>
        <v>1210</v>
      </c>
      <c r="BD74" cm="1">
        <f t="array" aca="1" ref="BD74" ca="1">INDEX($L$74:$L$81,(RANK(AT2,$AT$2:$AT$9)))</f>
        <v>2081</v>
      </c>
      <c r="BE74" cm="1">
        <f t="array" aca="1" ref="BE74" ca="1">INDEX(BD66:BD73,(RANK(AT3,$AT$2:$AT$9)))</f>
        <v>2081</v>
      </c>
      <c r="BF74" cm="1">
        <f t="array" aca="1" ref="BF74" ca="1">INDEX(BD82:BD105,(RANK(AT3,$AT$2:$AT$17)))</f>
        <v>2118</v>
      </c>
      <c r="BG74" cm="1">
        <f t="array" aca="1" ref="BG74" ca="1">INDEX(BD106:BD129,(RANK(AT3,$AT$2:$AT$9)))</f>
        <v>2139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VLOOKUP(B75,audio_list_stym!$A$3:$BP$18,56,FALSE)</f>
        <v>14</v>
      </c>
      <c r="F75" t="str">
        <f>VLOOKUP(E75,metki!$A$2:$B$9,2,FALSE)</f>
        <v>импл_новые_с_названием</v>
      </c>
      <c r="G75" t="str">
        <f t="shared" si="26"/>
        <v>импл_</v>
      </c>
      <c r="H75" t="str">
        <f>VLOOKUP(B75,audio_list_stym!$A$3:$AJ$18,24,FALSE)</f>
        <v>Finger</v>
      </c>
      <c r="I75" t="s">
        <v>689</v>
      </c>
      <c r="J75" t="str">
        <f t="shared" si="27"/>
        <v>Finger_2</v>
      </c>
      <c r="L75">
        <f>VLOOKUP(J75,total_visual_stym!$A$2:$D$129,2,FALSE)</f>
        <v>2082</v>
      </c>
      <c r="M75" t="str">
        <f>VLOOKUP(J75,total_visual_stym!$A$2:$D$129,3,FALSE)</f>
        <v>pics\\Finger_2.jpg</v>
      </c>
      <c r="N75">
        <f>VLOOKUP(J75,total_visual_stym!$A$1:$D$129,4,FALSE)</f>
        <v>210</v>
      </c>
      <c r="P75">
        <f>IF(G75="экспл",0,IF(G75="импл_",VLOOKUP(J75,quest_импл!$A$1:$J$129,7,FALSE),0))</f>
        <v>242</v>
      </c>
      <c r="Q75" t="str">
        <f>IF(G75="экспл",0,IF(G75="импл_",VLOOKUP(J75,quest_импл!$A$1:$J$129,8,FALSE),0))</f>
        <v>sound\\Nadloman_li.wav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2005</v>
      </c>
      <c r="AD75" t="str">
        <f t="shared" ca="1" si="33"/>
        <v>pics\\Banan_5.jpg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8"/>
        <v>pics\\Banan_5.jpg</v>
      </c>
      <c r="AI75" t="s">
        <v>77</v>
      </c>
      <c r="AO75">
        <f t="shared" ca="1" si="34"/>
        <v>0.93287749341511395</v>
      </c>
      <c r="AP75" t="str">
        <f t="shared" ca="1" si="35"/>
        <v>pics\\Banan_5.jpg</v>
      </c>
      <c r="AR75" t="str">
        <f t="shared" ref="AR75:AR97" si="36">IF(AH75="sound\\Ogorod",AP3,"")</f>
        <v/>
      </c>
      <c r="AS75" t="str">
        <f t="shared" ca="1" si="29"/>
        <v>pics\\Banan_5.jpg</v>
      </c>
      <c r="AT75">
        <f t="shared" ca="1" si="30"/>
        <v>0.24432257411421432</v>
      </c>
      <c r="AU75" t="s">
        <v>697</v>
      </c>
      <c r="AV75" t="str">
        <f t="shared" ca="1" si="31"/>
        <v>sound\\Redkiy_plod.wav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_Надломан_ли_</v>
      </c>
      <c r="BB75" t="str">
        <f t="shared" si="32"/>
        <v>_Надломан_ли_БАРОХ?</v>
      </c>
      <c r="BD75" cm="1">
        <f t="array" aca="1" ref="BD75" ca="1">INDEX($L$74:$L$81,(RANK(AT3,$AT$2:$AT$9)))</f>
        <v>2087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VLOOKUP(B76,audio_list_stym!$A$3:$BP$18,56,FALSE)</f>
        <v>14</v>
      </c>
      <c r="F76" t="str">
        <f>VLOOKUP(E76,metki!$A$2:$B$9,2,FALSE)</f>
        <v>импл_новые_с_названием</v>
      </c>
      <c r="G76" t="str">
        <f t="shared" si="26"/>
        <v>импл_</v>
      </c>
      <c r="H76" t="str">
        <f>VLOOKUP(B76,audio_list_stym!$A$3:$AJ$18,24,FALSE)</f>
        <v>Finger</v>
      </c>
      <c r="I76" t="s">
        <v>690</v>
      </c>
      <c r="J76" t="str">
        <f t="shared" si="27"/>
        <v>Finger_3</v>
      </c>
      <c r="L76">
        <f>VLOOKUP(J76,total_visual_stym!$A$2:$D$129,2,FALSE)</f>
        <v>2083</v>
      </c>
      <c r="M76" t="str">
        <f>VLOOKUP(J76,total_visual_stym!$A$2:$D$129,3,FALSE)</f>
        <v>pics\\Finger_3.jpg</v>
      </c>
      <c r="N76">
        <f>VLOOKUP(J76,total_visual_stym!$A$1:$D$129,4,FALSE)</f>
        <v>210</v>
      </c>
      <c r="P76">
        <f>IF(G76="экспл",0,IF(G76="импл_",VLOOKUP(J76,quest_импл!$A$1:$J$129,7,FALSE),0))</f>
        <v>243</v>
      </c>
      <c r="Q76" t="str">
        <f>IF(G76="экспл",0,IF(G76="импл_",VLOOKUP(J76,quest_импл!$A$1:$J$129,8,FALSE),0))</f>
        <v>sound\\Volnistiy_li.wav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2049</v>
      </c>
      <c r="AD76" t="str">
        <f t="shared" ca="1" si="33"/>
        <v>pics\\Redis_1.jpg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8"/>
        <v>pics\\Redis_1.jpg</v>
      </c>
      <c r="AI76" t="s">
        <v>78</v>
      </c>
      <c r="AO76">
        <f t="shared" ca="1" si="34"/>
        <v>0.27843874259012591</v>
      </c>
      <c r="AP76" t="str">
        <f t="shared" ca="1" si="35"/>
        <v>pics\\Redis_1.jpg</v>
      </c>
      <c r="AR76" t="str">
        <f t="shared" si="36"/>
        <v/>
      </c>
      <c r="AS76" t="str">
        <f t="shared" ca="1" si="29"/>
        <v>pics\\Redis_1.jpg</v>
      </c>
      <c r="AT76">
        <f t="shared" ca="1" si="30"/>
        <v>0.67359919090080955</v>
      </c>
      <c r="AU76" t="s">
        <v>697</v>
      </c>
      <c r="AV76" t="str">
        <f t="shared" ca="1" si="31"/>
        <v>sound\\Noviy_plod.wav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_Волнистый_ли_</v>
      </c>
      <c r="BB76" t="str">
        <f t="shared" si="32"/>
        <v>_Волнистый_ли_БАРОХ?</v>
      </c>
      <c r="BD76" cm="1">
        <f t="array" aca="1" ref="BD76" ca="1">INDEX($L$74:$L$81,(RANK(AT4,$AT$2:$AT$9)))</f>
        <v>2085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VLOOKUP(B77,audio_list_stym!$A$3:$BP$18,56,FALSE)</f>
        <v>14</v>
      </c>
      <c r="F77" t="str">
        <f>VLOOKUP(E77,metki!$A$2:$B$9,2,FALSE)</f>
        <v>импл_новые_с_названием</v>
      </c>
      <c r="G77" t="str">
        <f t="shared" si="26"/>
        <v>импл_</v>
      </c>
      <c r="H77" t="str">
        <f>VLOOKUP(B77,audio_list_stym!$A$3:$AJ$18,24,FALSE)</f>
        <v>Finger</v>
      </c>
      <c r="I77" t="s">
        <v>691</v>
      </c>
      <c r="J77" t="str">
        <f t="shared" si="27"/>
        <v>Finger_4</v>
      </c>
      <c r="L77">
        <f>VLOOKUP(J77,total_visual_stym!$A$2:$D$129,2,FALSE)</f>
        <v>2084</v>
      </c>
      <c r="M77" t="str">
        <f>VLOOKUP(J77,total_visual_stym!$A$2:$D$129,3,FALSE)</f>
        <v>pics\\Finger_4.jpg</v>
      </c>
      <c r="N77">
        <f>VLOOKUP(J77,total_visual_stym!$A$1:$D$129,4,FALSE)</f>
        <v>210</v>
      </c>
      <c r="P77">
        <f>IF(G77="экспл",0,IF(G77="импл_",VLOOKUP(J77,quest_импл!$A$1:$J$129,7,FALSE),0))</f>
        <v>244</v>
      </c>
      <c r="Q77" t="str">
        <f>IF(G77="экспл",0,IF(G77="импл_",VLOOKUP(J77,quest_импл!$A$1:$J$129,8,FALSE),0))</f>
        <v>sound\\Buriy_li.wav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2003</v>
      </c>
      <c r="AD77" t="str">
        <f t="shared" ca="1" si="33"/>
        <v>pics\\Banan_3.jpg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8"/>
        <v>pics\\Banan_3.jpg</v>
      </c>
      <c r="AI77" t="s">
        <v>79</v>
      </c>
      <c r="AO77">
        <f t="shared" ca="1" si="34"/>
        <v>0.96446415778730732</v>
      </c>
      <c r="AP77" t="str">
        <f t="shared" ca="1" si="35"/>
        <v>pics\\Banan_3.jpg</v>
      </c>
      <c r="AR77" t="str">
        <f t="shared" si="36"/>
        <v/>
      </c>
      <c r="AS77" t="str">
        <f t="shared" ca="1" si="29"/>
        <v>pics\\Banan_3.jpg</v>
      </c>
      <c r="AT77">
        <f t="shared" ca="1" si="30"/>
        <v>0.89108455953396559</v>
      </c>
      <c r="AU77" t="s">
        <v>697</v>
      </c>
      <c r="AV77" t="str">
        <f t="shared" ca="1" si="31"/>
        <v>sound\\Noviy_plod.wav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_Бурый_ли_</v>
      </c>
      <c r="BB77" t="str">
        <f t="shared" si="32"/>
        <v>_Бурый_ли_БАРОХ?</v>
      </c>
      <c r="BD77" cm="1">
        <f t="array" aca="1" ref="BD77" ca="1">INDEX($L$74:$L$81,(RANK(AT5,$AT$2:$AT$9)))</f>
        <v>2084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VLOOKUP(B78,audio_list_stym!$A$3:$BP$18,56,FALSE)</f>
        <v>14</v>
      </c>
      <c r="F78" t="str">
        <f>VLOOKUP(E78,metki!$A$2:$B$9,2,FALSE)</f>
        <v>импл_новые_с_названием</v>
      </c>
      <c r="G78" t="str">
        <f t="shared" si="26"/>
        <v>импл_</v>
      </c>
      <c r="H78" t="str">
        <f>VLOOKUP(B78,audio_list_stym!$A$3:$AJ$18,24,FALSE)</f>
        <v>Finger</v>
      </c>
      <c r="I78" t="s">
        <v>692</v>
      </c>
      <c r="J78" t="str">
        <f t="shared" si="27"/>
        <v>Finger_5</v>
      </c>
      <c r="L78">
        <f>VLOOKUP(J78,total_visual_stym!$A$2:$D$129,2,FALSE)</f>
        <v>2085</v>
      </c>
      <c r="M78" t="str">
        <f>VLOOKUP(J78,total_visual_stym!$A$2:$D$129,3,FALSE)</f>
        <v>pics\\Finger_5.jpg</v>
      </c>
      <c r="N78">
        <f>VLOOKUP(J78,total_visual_stym!$A$1:$D$129,4,FALSE)</f>
        <v>210</v>
      </c>
      <c r="P78">
        <f>IF(G78="экспл",0,IF(G78="импл_",VLOOKUP(J78,quest_импл!$A$1:$J$129,7,FALSE),0))</f>
        <v>245</v>
      </c>
      <c r="Q78" t="str">
        <f>IF(G78="экспл",0,IF(G78="импл_",VLOOKUP(J78,quest_импл!$A$1:$J$129,8,FALSE),0))</f>
        <v>sound\\Vizhatiy_li.wav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2048</v>
      </c>
      <c r="AD78" t="str">
        <f t="shared" ca="1" si="33"/>
        <v>pics\\Peper_8.jpg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8"/>
        <v>pics\\Peper_8.jpg</v>
      </c>
      <c r="AI78" t="s">
        <v>80</v>
      </c>
      <c r="AO78">
        <f t="shared" ca="1" si="34"/>
        <v>0.28438227142809225</v>
      </c>
      <c r="AP78" t="str">
        <f t="shared" ca="1" si="35"/>
        <v>pics\\Peper_8.jpg</v>
      </c>
      <c r="AR78" t="str">
        <f t="shared" si="36"/>
        <v/>
      </c>
      <c r="AS78" t="str">
        <f t="shared" ca="1" si="29"/>
        <v>pics\\Peper_8.jpg</v>
      </c>
      <c r="AT78">
        <f t="shared" ca="1" si="30"/>
        <v>0.12698942670373725</v>
      </c>
      <c r="AU78" t="s">
        <v>697</v>
      </c>
      <c r="AV78" t="str">
        <f t="shared" ca="1" si="31"/>
        <v>sound\\Redkiy_plod.wav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_Выжатый_ли_</v>
      </c>
      <c r="BB78" t="str">
        <f t="shared" si="32"/>
        <v>_Выжатый_ли_БАРОХ?</v>
      </c>
      <c r="BD78" cm="1">
        <f t="array" aca="1" ref="BD78" ca="1">INDEX($L$74:$L$81,(RANK(AT6,$AT$2:$AT$9)))</f>
        <v>2086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VLOOKUP(B79,audio_list_stym!$A$3:$BP$18,56,FALSE)</f>
        <v>14</v>
      </c>
      <c r="F79" t="str">
        <f>VLOOKUP(E79,metki!$A$2:$B$9,2,FALSE)</f>
        <v>импл_новые_с_названием</v>
      </c>
      <c r="G79" t="str">
        <f t="shared" si="26"/>
        <v>импл_</v>
      </c>
      <c r="H79" t="str">
        <f>VLOOKUP(B79,audio_list_stym!$A$3:$AJ$18,24,FALSE)</f>
        <v>Finger</v>
      </c>
      <c r="I79" t="s">
        <v>693</v>
      </c>
      <c r="J79" t="str">
        <f t="shared" si="27"/>
        <v>Finger_6</v>
      </c>
      <c r="L79">
        <f>VLOOKUP(J79,total_visual_stym!$A$2:$D$129,2,FALSE)</f>
        <v>2086</v>
      </c>
      <c r="M79" t="str">
        <f>VLOOKUP(J79,total_visual_stym!$A$2:$D$129,3,FALSE)</f>
        <v>pics\\Finger_6.jpg</v>
      </c>
      <c r="N79">
        <f>VLOOKUP(J79,total_visual_stym!$A$1:$D$129,4,FALSE)</f>
        <v>210</v>
      </c>
      <c r="P79">
        <f>IF(G79="экспл",0,IF(G79="импл_",VLOOKUP(J79,quest_импл!$A$1:$J$129,7,FALSE),0))</f>
        <v>246</v>
      </c>
      <c r="Q79" t="str">
        <f>IF(G79="экспл",0,IF(G79="импл_",VLOOKUP(J79,quest_импл!$A$1:$J$129,8,FALSE),0))</f>
        <v>sound\\Obemniy_li.wav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да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2059</v>
      </c>
      <c r="AD79" t="str">
        <f t="shared" ca="1" si="33"/>
        <v>pics\\Tomat_3.jpg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8"/>
        <v>pics\\Tomat_3.jpg</v>
      </c>
      <c r="AI79" t="s">
        <v>81</v>
      </c>
      <c r="AO79">
        <f t="shared" ca="1" si="34"/>
        <v>0.17818394688222383</v>
      </c>
      <c r="AP79" t="str">
        <f t="shared" ca="1" si="35"/>
        <v>pics\\Tomat_3.jpg</v>
      </c>
      <c r="AR79" t="str">
        <f t="shared" si="36"/>
        <v/>
      </c>
      <c r="AS79" t="str">
        <f t="shared" ca="1" si="29"/>
        <v>pics\\Tomat_3.jpg</v>
      </c>
      <c r="AT79">
        <f t="shared" ca="1" si="30"/>
        <v>0.47255393616533581</v>
      </c>
      <c r="AU79" t="s">
        <v>697</v>
      </c>
      <c r="AV79" t="str">
        <f t="shared" ca="1" si="31"/>
        <v>sound\\Redkiy_plod.wav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_Объемный_ли_</v>
      </c>
      <c r="BB79" t="str">
        <f t="shared" si="32"/>
        <v>_Объемный_ли_БАРОХ?</v>
      </c>
      <c r="BD79" cm="1">
        <f t="array" aca="1" ref="BD79" ca="1">INDEX($L$74:$L$81,(RANK(AT7,$AT$2:$AT$9)))</f>
        <v>2088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VLOOKUP(B80,audio_list_stym!$A$3:$BP$18,56,FALSE)</f>
        <v>14</v>
      </c>
      <c r="F80" t="str">
        <f>VLOOKUP(E80,metki!$A$2:$B$9,2,FALSE)</f>
        <v>импл_новые_с_названием</v>
      </c>
      <c r="G80" t="str">
        <f t="shared" si="26"/>
        <v>импл_</v>
      </c>
      <c r="H80" t="str">
        <f>VLOOKUP(B80,audio_list_stym!$A$3:$AJ$18,24,FALSE)</f>
        <v>Finger</v>
      </c>
      <c r="I80" t="s">
        <v>694</v>
      </c>
      <c r="J80" t="str">
        <f t="shared" si="27"/>
        <v>Finger_7</v>
      </c>
      <c r="L80">
        <f>VLOOKUP(J80,total_visual_stym!$A$2:$D$129,2,FALSE)</f>
        <v>2087</v>
      </c>
      <c r="M80" t="str">
        <f>VLOOKUP(J80,total_visual_stym!$A$2:$D$129,3,FALSE)</f>
        <v>pics\\Finger_7.jpg</v>
      </c>
      <c r="N80">
        <f>VLOOKUP(J80,total_visual_stym!$A$1:$D$129,4,FALSE)</f>
        <v>210</v>
      </c>
      <c r="P80">
        <f>IF(G80="экспл",0,IF(G80="импл_",VLOOKUP(J80,quest_импл!$A$1:$J$129,7,FALSE),0))</f>
        <v>247</v>
      </c>
      <c r="Q80" t="str">
        <f>IF(G80="экспл",0,IF(G80="импл_",VLOOKUP(J80,quest_импл!$A$1:$J$129,8,FALSE),0))</f>
        <v>sound\\Pustoy_li.wav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2062</v>
      </c>
      <c r="AD80" t="str">
        <f t="shared" ca="1" si="33"/>
        <v>pics\\Tomat_6.jpg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8"/>
        <v>pics\\Tomat_6.jpg</v>
      </c>
      <c r="AI80" t="s">
        <v>82</v>
      </c>
      <c r="AO80">
        <f t="shared" ca="1" si="34"/>
        <v>8.7491728626000187E-2</v>
      </c>
      <c r="AP80" t="str">
        <f t="shared" ca="1" si="35"/>
        <v>pics\\Tomat_6.jpg</v>
      </c>
      <c r="AR80" t="str">
        <f t="shared" si="36"/>
        <v/>
      </c>
      <c r="AS80" t="str">
        <f t="shared" ca="1" si="29"/>
        <v>pics\\Tomat_6.jpg</v>
      </c>
      <c r="AT80">
        <f t="shared" ca="1" si="30"/>
        <v>0.49623096266022115</v>
      </c>
      <c r="AU80" t="s">
        <v>697</v>
      </c>
      <c r="AV80" t="str">
        <f t="shared" ca="1" si="31"/>
        <v>sound\\Redkiy_plod.wav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_Пустой_ли_</v>
      </c>
      <c r="BB80" t="str">
        <f t="shared" si="32"/>
        <v>_Пустой_ли_БАРОХ?</v>
      </c>
      <c r="BD80" cm="1">
        <f t="array" aca="1" ref="BD80" ca="1">INDEX($L$74:$L$81,(RANK(AT8,$AT$2:$AT$9)))</f>
        <v>2083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VLOOKUP(B81,audio_list_stym!$A$3:$BP$18,56,FALSE)</f>
        <v>14</v>
      </c>
      <c r="F81" t="str">
        <f>VLOOKUP(E81,metki!$A$2:$B$9,2,FALSE)</f>
        <v>импл_новые_с_названием</v>
      </c>
      <c r="G81" t="str">
        <f t="shared" si="26"/>
        <v>импл_</v>
      </c>
      <c r="H81" t="str">
        <f>VLOOKUP(B81,audio_list_stym!$A$3:$AJ$18,24,FALSE)</f>
        <v>Finger</v>
      </c>
      <c r="I81" t="s">
        <v>695</v>
      </c>
      <c r="J81" t="str">
        <f t="shared" si="27"/>
        <v>Finger_8</v>
      </c>
      <c r="L81">
        <f>VLOOKUP(J81,total_visual_stym!$A$2:$D$129,2,FALSE)</f>
        <v>2088</v>
      </c>
      <c r="M81" t="str">
        <f>VLOOKUP(J81,total_visual_stym!$A$2:$D$129,3,FALSE)</f>
        <v>pics\\Finger_8.jpg</v>
      </c>
      <c r="N81">
        <f>VLOOKUP(J81,total_visual_stym!$A$1:$D$129,4,FALSE)</f>
        <v>210</v>
      </c>
      <c r="P81">
        <f>IF(G81="экспл",0,IF(G81="импл_",VLOOKUP(J81,quest_импл!$A$1:$J$129,7,FALSE),0))</f>
        <v>248</v>
      </c>
      <c r="Q81" t="str">
        <f>IF(G81="экспл",0,IF(G81="импл_",VLOOKUP(J81,quest_импл!$A$1:$J$129,8,FALSE),0))</f>
        <v>sound\\Beliy_li.wav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2035</v>
      </c>
      <c r="AD81" t="str">
        <f t="shared" ca="1" si="33"/>
        <v>pics\\Limon_3.jpg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8"/>
        <v>pics\\Limon_3.jpg</v>
      </c>
      <c r="AI81" t="s">
        <v>83</v>
      </c>
      <c r="AO81">
        <f t="shared" ca="1" si="34"/>
        <v>0.49647645177239519</v>
      </c>
      <c r="AP81" t="str">
        <f t="shared" ca="1" si="35"/>
        <v>pics\\Limon_3.jpg</v>
      </c>
      <c r="AR81" t="str">
        <f t="shared" si="36"/>
        <v/>
      </c>
      <c r="AS81" t="str">
        <f t="shared" ca="1" si="29"/>
        <v>pics\\Limon_3.jpg</v>
      </c>
      <c r="AT81">
        <f t="shared" ca="1" si="30"/>
        <v>0.75836272159718998</v>
      </c>
      <c r="AU81" t="s">
        <v>697</v>
      </c>
      <c r="AV81" t="str">
        <f t="shared" ca="1" si="31"/>
        <v>sound\\Noviy_plod.wav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_Белый_ли_</v>
      </c>
      <c r="BB81" t="str">
        <f t="shared" si="32"/>
        <v>_Белый_ли_БАРОХ?</v>
      </c>
      <c r="BD81" cm="1">
        <f t="array" aca="1" ref="BD81" ca="1">INDEX($L$74:$L$81,(RANK(AT9,$AT$2:$AT$9)))</f>
        <v>2082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VLOOKUP(B82,audio_list_stym!$A$3:$BP$18,56,FALSE)</f>
        <v>15</v>
      </c>
      <c r="F82" t="str">
        <f>VLOOKUP(E82,metki!$A$2:$B$9,2,FALSE)</f>
        <v>экспл_новые_с_названием</v>
      </c>
      <c r="G82" t="str">
        <f t="shared" si="26"/>
        <v>экспл</v>
      </c>
      <c r="H82" t="str">
        <f>VLOOKUP(B82,audio_list_stym!$A$3:$AJ$18,24,FALSE)</f>
        <v>Gac</v>
      </c>
      <c r="I82" t="s">
        <v>688</v>
      </c>
      <c r="J82" t="str">
        <f t="shared" si="27"/>
        <v>Gac_1</v>
      </c>
      <c r="L82">
        <f>VLOOKUP(J82,total_visual_stym!$A$2:$D$129,2,FALSE)</f>
        <v>2089</v>
      </c>
      <c r="M82" t="str">
        <f>VLOOKUP(J82,total_visual_stym!$A$2:$D$129,3,FALSE)</f>
        <v>pics\\Gac_1.jpg</v>
      </c>
      <c r="N82">
        <f>VLOOKUP(J82,total_visual_stym!$A$1:$D$129,4,FALSE)</f>
        <v>211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121</v>
      </c>
      <c r="Z82" t="str">
        <f>IF(G82="экспл",VLOOKUP(J82,quest_экспл!$A$1:$N$129,12,FALSE),IF(G82="импл_",0,0))</f>
        <v>sound\\Ispachkan_li_on.wav</v>
      </c>
      <c r="AA82" t="str">
        <f>IF(G82="экспл",VLOOKUP(J82,quest_экспл!$A$1:$N$129,14,FALSE),IF(G82="импл_",0,0))</f>
        <v>нет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2232</v>
      </c>
      <c r="AD82" t="str">
        <f t="shared" ca="1" si="33"/>
        <v>pics\\dis13.jpg</v>
      </c>
      <c r="AE82" s="22" t="str">
        <f t="array" aca="1" ref="AE82" ca="1">IF(G82="экспл",INDEX(total_visual_stym!$C$146:$C$209,(RANK(total_visual_stym!E162,total_visual_stym!$E$146:$E$209))),0)</f>
        <v>pics\\dis13.jpg</v>
      </c>
      <c r="AF82" s="22" t="str">
        <f t="shared" si="28"/>
        <v/>
      </c>
      <c r="AI82" t="s">
        <v>84</v>
      </c>
      <c r="AO82">
        <f t="shared" ca="1" si="34"/>
        <v>0.26248796319607526</v>
      </c>
      <c r="AP82" t="str">
        <f t="shared" ca="1" si="35"/>
        <v>pics\\Redis_4.jpg</v>
      </c>
      <c r="AR82" t="str">
        <f t="shared" si="36"/>
        <v/>
      </c>
      <c r="AS82" t="str">
        <f t="shared" si="29"/>
        <v/>
      </c>
      <c r="AT82">
        <f t="shared" ca="1" si="30"/>
        <v>0.94054417746899754</v>
      </c>
      <c r="AU82" t="s">
        <v>697</v>
      </c>
      <c r="AV82" t="str">
        <f t="shared" ca="1" si="31"/>
        <v>sound\\Noviy_plod.wav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_Испачкан_ли_он?</v>
      </c>
      <c r="BA82" t="e">
        <f>VLOOKUP(Q82,audio_list_stym!$B$2:$BQ$299,68,FALSE)</f>
        <v>#N/A</v>
      </c>
      <c r="BB82" t="str">
        <f t="shared" si="32"/>
        <v>На_экране_ЛИРОХ._Испачкан_ли_он?</v>
      </c>
      <c r="BC82">
        <f>A82</f>
        <v>1211</v>
      </c>
      <c r="BD82" cm="1">
        <f t="array" aca="1" ref="BD82" ca="1">INDEX($L$82:$L$89,(RANK(AT2,$AT$2:$AT$9)))</f>
        <v>2089</v>
      </c>
      <c r="BE82" cm="1">
        <f t="array" aca="1" ref="BE82" ca="1">INDEX(BD66:BD81,(RANK(AT4,$AT$2:$AT$17)))</f>
        <v>2081</v>
      </c>
      <c r="BF82" cm="1">
        <f t="array" aca="1" ref="BF82" ca="1">INDEX(BD90:BD105,(RANK(AT4,$AT$2:$AT$17)))</f>
        <v>2129</v>
      </c>
      <c r="BG82" cm="1">
        <f t="array" aca="1" ref="BG82" ca="1">INDEX(BD106:BD129,(RANK(AT4,$AT$2:$AT$9)))</f>
        <v>2142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VLOOKUP(B83,audio_list_stym!$A$3:$BP$18,56,FALSE)</f>
        <v>15</v>
      </c>
      <c r="F83" t="str">
        <f>VLOOKUP(E83,metki!$A$2:$B$9,2,FALSE)</f>
        <v>экспл_новые_с_названием</v>
      </c>
      <c r="G83" t="str">
        <f t="shared" si="26"/>
        <v>экспл</v>
      </c>
      <c r="H83" t="str">
        <f>VLOOKUP(B83,audio_list_stym!$A$3:$AJ$18,24,FALSE)</f>
        <v>Gac</v>
      </c>
      <c r="I83" t="s">
        <v>689</v>
      </c>
      <c r="J83" t="str">
        <f t="shared" si="27"/>
        <v>Gac_2</v>
      </c>
      <c r="L83">
        <f>VLOOKUP(J83,total_visual_stym!$A$2:$D$129,2,FALSE)</f>
        <v>2090</v>
      </c>
      <c r="M83" t="str">
        <f>VLOOKUP(J83,total_visual_stym!$A$2:$D$129,3,FALSE)</f>
        <v>pics\\Gac_2.jpg</v>
      </c>
      <c r="N83">
        <f>VLOOKUP(J83,total_visual_stym!$A$1:$D$129,4,FALSE)</f>
        <v>211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122</v>
      </c>
      <c r="Z83" t="str">
        <f>IF(G83="экспл",VLOOKUP(J83,quest_экспл!$A$1:$N$129,12,FALSE),IF(G83="импл_",0,0))</f>
        <v>sound\\On_farshirovanniy.wav</v>
      </c>
      <c r="AA83" t="str">
        <f>IF(G83="экспл",VLOOKUP(J83,quest_экспл!$A$1:$N$129,14,FALSE),IF(G83="импл_",0,0))</f>
        <v>нет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2218</v>
      </c>
      <c r="AD83" t="str">
        <f t="shared" ca="1" si="33"/>
        <v>pics\\dis64.jpg</v>
      </c>
      <c r="AE83" s="22" t="str">
        <f t="array" aca="1" ref="AE83" ca="1">IF(G83="экспл",INDEX(total_visual_stym!$C$146:$C$209,(RANK(total_visual_stym!E163,total_visual_stym!$E$146:$E$209))),0)</f>
        <v>pics\\dis64.jpg</v>
      </c>
      <c r="AF83" s="22" t="str">
        <f t="shared" si="28"/>
        <v/>
      </c>
      <c r="AI83" t="s">
        <v>85</v>
      </c>
      <c r="AO83">
        <f t="shared" ca="1" si="34"/>
        <v>0.5195639766184823</v>
      </c>
      <c r="AP83" t="str">
        <f t="shared" ca="1" si="35"/>
        <v>pics\\Limon_1.jpg</v>
      </c>
      <c r="AR83" t="str">
        <f t="shared" si="36"/>
        <v/>
      </c>
      <c r="AS83" t="str">
        <f t="shared" si="29"/>
        <v/>
      </c>
      <c r="AT83">
        <f t="shared" ca="1" si="30"/>
        <v>0.64535550855053514</v>
      </c>
      <c r="AU83" t="s">
        <v>697</v>
      </c>
      <c r="AV83" t="str">
        <f t="shared" ca="1" si="31"/>
        <v>sound\\Noviy_plod.wav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_Он_фаршированный?</v>
      </c>
      <c r="BA83" t="e">
        <f>VLOOKUP(Q83,audio_list_stym!$B$2:$BQ$299,68,FALSE)</f>
        <v>#N/A</v>
      </c>
      <c r="BB83" t="str">
        <f t="shared" si="32"/>
        <v>Посмотрите,_вот_ЛИРОХ._Он_фаршированный?</v>
      </c>
      <c r="BD83" cm="1">
        <f t="array" aca="1" ref="BD83" ca="1">INDEX($L$82:$L$89,(RANK(AT3,$AT$2:$AT$9)))</f>
        <v>2095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VLOOKUP(B84,audio_list_stym!$A$3:$BP$18,56,FALSE)</f>
        <v>15</v>
      </c>
      <c r="F84" t="str">
        <f>VLOOKUP(E84,metki!$A$2:$B$9,2,FALSE)</f>
        <v>экспл_новые_с_названием</v>
      </c>
      <c r="G84" t="str">
        <f t="shared" si="26"/>
        <v>экспл</v>
      </c>
      <c r="H84" t="str">
        <f>VLOOKUP(B84,audio_list_stym!$A$3:$AJ$18,24,FALSE)</f>
        <v>Gac</v>
      </c>
      <c r="I84" t="s">
        <v>690</v>
      </c>
      <c r="J84" t="str">
        <f t="shared" si="27"/>
        <v>Gac_3</v>
      </c>
      <c r="L84">
        <f>VLOOKUP(J84,total_visual_stym!$A$2:$D$129,2,FALSE)</f>
        <v>2091</v>
      </c>
      <c r="M84" t="str">
        <f>VLOOKUP(J84,total_visual_stym!$A$2:$D$129,3,FALSE)</f>
        <v>pics\\Gac_3.jpg</v>
      </c>
      <c r="N84">
        <f>VLOOKUP(J84,total_visual_stym!$A$1:$D$129,4,FALSE)</f>
        <v>211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123</v>
      </c>
      <c r="Z84" t="str">
        <f>IF(G84="экспл",VLOOKUP(J84,quest_экспл!$A$1:$N$129,12,FALSE),IF(G84="импл_",0,0))</f>
        <v>sound\\On_razrezanniy.wav</v>
      </c>
      <c r="AA84" t="str">
        <f>IF(G84="экспл",VLOOKUP(J84,quest_экспл!$A$1:$N$129,14,FALSE),IF(G84="импл_",0,0))</f>
        <v>да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2228</v>
      </c>
      <c r="AD84" t="str">
        <f t="shared" ca="1" si="33"/>
        <v>pics\\dis38.jpg</v>
      </c>
      <c r="AE84" s="22" t="str">
        <f t="array" aca="1" ref="AE84" ca="1">IF(G84="экспл",INDEX(total_visual_stym!$C$146:$C$209,(RANK(total_visual_stym!E164,total_visual_stym!$E$146:$E$209))),0)</f>
        <v>pics\\dis38.jpg</v>
      </c>
      <c r="AF84" s="22" t="str">
        <f t="shared" si="28"/>
        <v/>
      </c>
      <c r="AI84" t="s">
        <v>94</v>
      </c>
      <c r="AO84">
        <f t="shared" ca="1" si="34"/>
        <v>0.38799071510720118</v>
      </c>
      <c r="AP84" t="str">
        <f t="shared" ca="1" si="35"/>
        <v>pics\\Peper_3.jpg</v>
      </c>
      <c r="AR84" t="str">
        <f t="shared" si="36"/>
        <v/>
      </c>
      <c r="AS84" t="str">
        <f t="shared" si="29"/>
        <v/>
      </c>
      <c r="AT84">
        <f t="shared" ca="1" si="30"/>
        <v>0.61287371971388926</v>
      </c>
      <c r="AU84" t="s">
        <v>697</v>
      </c>
      <c r="AV84" t="str">
        <f t="shared" ca="1" si="31"/>
        <v>sound\\Noviy_plod.wav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_Он_разрезанный?</v>
      </c>
      <c r="BA84" t="e">
        <f>VLOOKUP(Q84,audio_list_stym!$B$2:$BQ$299,68,FALSE)</f>
        <v>#N/A</v>
      </c>
      <c r="BB84" t="str">
        <f t="shared" si="32"/>
        <v>Вот_ЛИРОХ._Он_разрезанный?</v>
      </c>
      <c r="BD84" cm="1">
        <f t="array" aca="1" ref="BD84" ca="1">INDEX($L$82:$L$89,(RANK(AT4,$AT$2:$AT$9)))</f>
        <v>2093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VLOOKUP(B85,audio_list_stym!$A$3:$BP$18,56,FALSE)</f>
        <v>15</v>
      </c>
      <c r="F85" t="str">
        <f>VLOOKUP(E85,metki!$A$2:$B$9,2,FALSE)</f>
        <v>экспл_новые_с_названием</v>
      </c>
      <c r="G85" t="str">
        <f t="shared" si="26"/>
        <v>экспл</v>
      </c>
      <c r="H85" t="str">
        <f>VLOOKUP(B85,audio_list_stym!$A$3:$AJ$18,24,FALSE)</f>
        <v>Gac</v>
      </c>
      <c r="I85" t="s">
        <v>691</v>
      </c>
      <c r="J85" t="str">
        <f t="shared" si="27"/>
        <v>Gac_4</v>
      </c>
      <c r="L85">
        <f>VLOOKUP(J85,total_visual_stym!$A$2:$D$129,2,FALSE)</f>
        <v>2092</v>
      </c>
      <c r="M85" t="str">
        <f>VLOOKUP(J85,total_visual_stym!$A$2:$D$129,3,FALSE)</f>
        <v>pics\\Gac_4.jpg</v>
      </c>
      <c r="N85">
        <f>VLOOKUP(J85,total_visual_stym!$A$1:$D$129,4,FALSE)</f>
        <v>211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124</v>
      </c>
      <c r="Z85" t="str">
        <f>IF(G85="экспл",VLOOKUP(J85,quest_экспл!$A$1:$N$129,12,FALSE),IF(G85="импл_",0,0))</f>
        <v>sound\\On_s_lepestkami.wav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2197</v>
      </c>
      <c r="AD85" t="str">
        <f t="shared" ca="1" si="33"/>
        <v>pics\\dis54.jpg</v>
      </c>
      <c r="AE85" s="22" t="str">
        <f t="array" aca="1" ref="AE85" ca="1">IF(G85="экспл",INDEX(total_visual_stym!$C$146:$C$209,(RANK(total_visual_stym!E165,total_visual_stym!$E$146:$E$209))),0)</f>
        <v>pics\\dis54.jpg</v>
      </c>
      <c r="AF85" s="22" t="str">
        <f t="shared" si="28"/>
        <v/>
      </c>
      <c r="AI85" t="s">
        <v>95</v>
      </c>
      <c r="AO85">
        <f t="shared" ca="1" si="34"/>
        <v>0.76183143320960334</v>
      </c>
      <c r="AP85" t="str">
        <f t="shared" ca="1" si="35"/>
        <v>pics\\Goroh_1.jpg</v>
      </c>
      <c r="AR85" t="str">
        <f t="shared" si="36"/>
        <v/>
      </c>
      <c r="AS85" t="str">
        <f t="shared" si="29"/>
        <v/>
      </c>
      <c r="AT85">
        <f t="shared" ca="1" si="30"/>
        <v>0.95749289349887123</v>
      </c>
      <c r="AU85" t="s">
        <v>697</v>
      </c>
      <c r="AV85" t="str">
        <f t="shared" ca="1" si="31"/>
        <v>sound\\Noviy_plod.wav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_Он_с_лепестками?</v>
      </c>
      <c r="BA85" t="e">
        <f>VLOOKUP(Q85,audio_list_stym!$B$2:$BQ$299,68,FALSE)</f>
        <v>#N/A</v>
      </c>
      <c r="BB85" t="str">
        <f t="shared" si="32"/>
        <v>Это_ЛИРОХ._Он_с_лепестками?</v>
      </c>
      <c r="BD85" cm="1">
        <f t="array" aca="1" ref="BD85" ca="1">INDEX($L$82:$L$89,(RANK(AT5,$AT$2:$AT$9)))</f>
        <v>2092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VLOOKUP(B86,audio_list_stym!$A$3:$BP$18,56,FALSE)</f>
        <v>15</v>
      </c>
      <c r="F86" t="str">
        <f>VLOOKUP(E86,metki!$A$2:$B$9,2,FALSE)</f>
        <v>экспл_новые_с_названием</v>
      </c>
      <c r="G86" t="str">
        <f t="shared" si="26"/>
        <v>экспл</v>
      </c>
      <c r="H86" t="str">
        <f>VLOOKUP(B86,audio_list_stym!$A$3:$AJ$18,24,FALSE)</f>
        <v>Gac</v>
      </c>
      <c r="I86" t="s">
        <v>692</v>
      </c>
      <c r="J86" t="str">
        <f t="shared" si="27"/>
        <v>Gac_5</v>
      </c>
      <c r="L86">
        <f>VLOOKUP(J86,total_visual_stym!$A$2:$D$129,2,FALSE)</f>
        <v>2093</v>
      </c>
      <c r="M86" t="str">
        <f>VLOOKUP(J86,total_visual_stym!$A$2:$D$129,3,FALSE)</f>
        <v>pics\\Gac_5.jpg</v>
      </c>
      <c r="N86">
        <f>VLOOKUP(J86,total_visual_stym!$A$1:$D$129,4,FALSE)</f>
        <v>211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125</v>
      </c>
      <c r="Z86" t="str">
        <f>IF(G86="экспл",VLOOKUP(J86,quest_экспл!$A$1:$N$129,12,FALSE),IF(G86="импл_",0,0))</f>
        <v>sound\\Kolyuchiy_li_on.wav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2220</v>
      </c>
      <c r="AD86" t="str">
        <f t="shared" ca="1" si="33"/>
        <v>pics\\dis16.jpg</v>
      </c>
      <c r="AE86" s="22" t="str">
        <f t="array" aca="1" ref="AE86" ca="1">IF(G86="экспл",INDEX(total_visual_stym!$C$146:$C$209,(RANK(total_visual_stym!E166,total_visual_stym!$E$146:$E$209))),0)</f>
        <v>pics\\dis16.jpg</v>
      </c>
      <c r="AF86" s="22" t="str">
        <f t="shared" si="28"/>
        <v/>
      </c>
      <c r="AI86" t="s">
        <v>96</v>
      </c>
      <c r="AO86">
        <f t="shared" ca="1" si="34"/>
        <v>0.32496277392549178</v>
      </c>
      <c r="AP86" t="str">
        <f t="shared" ca="1" si="35"/>
        <v>pics\\Peper_7.jpg</v>
      </c>
      <c r="AR86" t="str">
        <f t="shared" si="36"/>
        <v/>
      </c>
      <c r="AS86" t="str">
        <f t="shared" si="29"/>
        <v/>
      </c>
      <c r="AT86">
        <f t="shared" ca="1" si="30"/>
        <v>0.40075072978093795</v>
      </c>
      <c r="AU86" t="s">
        <v>697</v>
      </c>
      <c r="AV86" t="str">
        <f t="shared" ca="1" si="31"/>
        <v>sound\\Redkiy_plod.wav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_Колючий_ли_он?</v>
      </c>
      <c r="BA86" t="e">
        <f>VLOOKUP(Q86,audio_list_stym!$B$2:$BQ$299,68,FALSE)</f>
        <v>#N/A</v>
      </c>
      <c r="BB86" t="str">
        <f t="shared" si="32"/>
        <v>На_картинке_ЛИРОХ._Колючий_ли_он?</v>
      </c>
      <c r="BD86" cm="1">
        <f t="array" aca="1" ref="BD86" ca="1">INDEX($L$82:$L$89,(RANK(AT6,$AT$2:$AT$9)))</f>
        <v>2094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VLOOKUP(B87,audio_list_stym!$A$3:$BP$18,56,FALSE)</f>
        <v>15</v>
      </c>
      <c r="F87" t="str">
        <f>VLOOKUP(E87,metki!$A$2:$B$9,2,FALSE)</f>
        <v>экспл_новые_с_названием</v>
      </c>
      <c r="G87" t="str">
        <f t="shared" si="26"/>
        <v>экспл</v>
      </c>
      <c r="H87" t="str">
        <f>VLOOKUP(B87,audio_list_stym!$A$3:$AJ$18,24,FALSE)</f>
        <v>Gac</v>
      </c>
      <c r="I87" t="s">
        <v>693</v>
      </c>
      <c r="J87" t="str">
        <f t="shared" si="27"/>
        <v>Gac_6</v>
      </c>
      <c r="L87">
        <f>VLOOKUP(J87,total_visual_stym!$A$2:$D$129,2,FALSE)</f>
        <v>2094</v>
      </c>
      <c r="M87" t="str">
        <f>VLOOKUP(J87,total_visual_stym!$A$2:$D$129,3,FALSE)</f>
        <v>pics\\Gac_6.jpg</v>
      </c>
      <c r="N87">
        <f>VLOOKUP(J87,total_visual_stym!$A$1:$D$129,4,FALSE)</f>
        <v>211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126</v>
      </c>
      <c r="Z87" t="str">
        <f>IF(G87="экспл",VLOOKUP(J87,quest_экспл!$A$1:$N$129,12,FALSE),IF(G87="импл_",0,0))</f>
        <v>sound\\Oranzheviy_li_on.wav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2179</v>
      </c>
      <c r="AD87" t="str">
        <f t="shared" ca="1" si="33"/>
        <v>pics\\dis20.jpg</v>
      </c>
      <c r="AE87" s="22" t="str">
        <f t="array" aca="1" ref="AE87" ca="1">IF(G87="экспл",INDEX(total_visual_stym!$C$146:$C$209,(RANK(total_visual_stym!E167,total_visual_stym!$E$146:$E$209))),0)</f>
        <v>pics\\dis20.jpg</v>
      </c>
      <c r="AF87" s="22" t="str">
        <f t="shared" si="28"/>
        <v/>
      </c>
      <c r="AI87" t="s">
        <v>97</v>
      </c>
      <c r="AO87">
        <f t="shared" ca="1" si="34"/>
        <v>0.8434219562148112</v>
      </c>
      <c r="AP87" t="str">
        <f t="shared" ca="1" si="35"/>
        <v>pics\\Finik_1.jpg</v>
      </c>
      <c r="AR87" t="str">
        <f t="shared" si="36"/>
        <v/>
      </c>
      <c r="AS87" t="str">
        <f t="shared" si="29"/>
        <v/>
      </c>
      <c r="AT87">
        <f t="shared" ca="1" si="30"/>
        <v>0.49822775498960381</v>
      </c>
      <c r="AU87" t="s">
        <v>697</v>
      </c>
      <c r="AV87" t="str">
        <f t="shared" ca="1" si="31"/>
        <v>sound\\Redkiy_plod.wav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_Оранжевый_ли_он?</v>
      </c>
      <c r="BA87" t="e">
        <f>VLOOKUP(Q87,audio_list_stym!$B$2:$BQ$299,68,FALSE)</f>
        <v>#N/A</v>
      </c>
      <c r="BB87" t="str">
        <f t="shared" si="32"/>
        <v>На_мониторе_ЛИРОХ._Оранжевый_ли_он?</v>
      </c>
      <c r="BD87" cm="1">
        <f t="array" aca="1" ref="BD87" ca="1">INDEX($L$82:$L$89,(RANK(AT7,$AT$2:$AT$9)))</f>
        <v>2096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VLOOKUP(B88,audio_list_stym!$A$3:$BP$18,56,FALSE)</f>
        <v>15</v>
      </c>
      <c r="F88" t="str">
        <f>VLOOKUP(E88,metki!$A$2:$B$9,2,FALSE)</f>
        <v>экспл_новые_с_названием</v>
      </c>
      <c r="G88" t="str">
        <f t="shared" si="26"/>
        <v>экспл</v>
      </c>
      <c r="H88" t="str">
        <f>VLOOKUP(B88,audio_list_stym!$A$3:$AJ$18,24,FALSE)</f>
        <v>Gac</v>
      </c>
      <c r="I88" t="s">
        <v>694</v>
      </c>
      <c r="J88" t="str">
        <f t="shared" si="27"/>
        <v>Gac_7</v>
      </c>
      <c r="L88">
        <f>VLOOKUP(J88,total_visual_stym!$A$2:$D$129,2,FALSE)</f>
        <v>2095</v>
      </c>
      <c r="M88" t="str">
        <f>VLOOKUP(J88,total_visual_stym!$A$2:$D$129,3,FALSE)</f>
        <v>pics\\Gac_7.jpg</v>
      </c>
      <c r="N88">
        <f>VLOOKUP(J88,total_visual_stym!$A$1:$D$129,4,FALSE)</f>
        <v>211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127</v>
      </c>
      <c r="Z88" t="str">
        <f>IF(G88="экспл",VLOOKUP(J88,quest_экспл!$A$1:$N$129,12,FALSE),IF(G88="импл_",0,0))</f>
        <v>sound\\On_zernistiy.wav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2203</v>
      </c>
      <c r="AD88" t="str">
        <f t="shared" ca="1" si="33"/>
        <v>pics\\dis53.jpg</v>
      </c>
      <c r="AE88" s="22" t="str">
        <f t="array" aca="1" ref="AE88" ca="1">IF(G88="экспл",INDEX(total_visual_stym!$C$146:$C$209,(RANK(total_visual_stym!E168,total_visual_stym!$E$146:$E$209))),0)</f>
        <v>pics\\dis53.jpg</v>
      </c>
      <c r="AF88" s="22" t="str">
        <f t="shared" si="28"/>
        <v/>
      </c>
      <c r="AI88" t="s">
        <v>98</v>
      </c>
      <c r="AO88">
        <f t="shared" ca="1" si="34"/>
        <v>0.77769061073362367</v>
      </c>
      <c r="AP88" t="str">
        <f t="shared" ca="1" si="35"/>
        <v>pics\\Finik_6.jpg</v>
      </c>
      <c r="AR88" t="str">
        <f t="shared" si="36"/>
        <v/>
      </c>
      <c r="AS88" t="str">
        <f t="shared" si="29"/>
        <v/>
      </c>
      <c r="AT88">
        <f t="shared" ca="1" si="30"/>
        <v>0.95451755448720899</v>
      </c>
      <c r="AU88" t="s">
        <v>697</v>
      </c>
      <c r="AV88" t="str">
        <f t="shared" ca="1" si="31"/>
        <v>sound\\Noviy_plod.wav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_Он_зернистый?</v>
      </c>
      <c r="BA88" t="e">
        <f>VLOOKUP(Q88,audio_list_stym!$B$2:$BQ$299,68,FALSE)</f>
        <v>#N/A</v>
      </c>
      <c r="BB88" t="str">
        <f t="shared" si="32"/>
        <v>Перед_Вами_ЛИРОХ._Он_зернистый?</v>
      </c>
      <c r="BD88" cm="1">
        <f t="array" aca="1" ref="BD88" ca="1">INDEX($L$82:$L$89,(RANK(AT8,$AT$2:$AT$9)))</f>
        <v>2091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VLOOKUP(B89,audio_list_stym!$A$3:$BP$18,56,FALSE)</f>
        <v>15</v>
      </c>
      <c r="F89" t="str">
        <f>VLOOKUP(E89,metki!$A$2:$B$9,2,FALSE)</f>
        <v>экспл_новые_с_названием</v>
      </c>
      <c r="G89" t="str">
        <f t="shared" si="26"/>
        <v>экспл</v>
      </c>
      <c r="H89" t="str">
        <f>VLOOKUP(B89,audio_list_stym!$A$3:$AJ$18,24,FALSE)</f>
        <v>Gac</v>
      </c>
      <c r="I89" t="s">
        <v>695</v>
      </c>
      <c r="J89" t="str">
        <f t="shared" si="27"/>
        <v>Gac_8</v>
      </c>
      <c r="L89">
        <f>VLOOKUP(J89,total_visual_stym!$A$2:$D$129,2,FALSE)</f>
        <v>2096</v>
      </c>
      <c r="M89" t="str">
        <f>VLOOKUP(J89,total_visual_stym!$A$2:$D$129,3,FALSE)</f>
        <v>pics\\Gac_8.jpg</v>
      </c>
      <c r="N89">
        <f>VLOOKUP(J89,total_visual_stym!$A$1:$D$129,4,FALSE)</f>
        <v>211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128</v>
      </c>
      <c r="Z89" t="str">
        <f>IF(G89="экспл",VLOOKUP(J89,quest_экспл!$A$1:$N$129,12,FALSE),IF(G89="импл_",0,0))</f>
        <v>sound\\Okruglya_li_on.wav</v>
      </c>
      <c r="AA89" t="str">
        <f>IF(G89="экспл",VLOOKUP(J89,quest_экспл!$A$1:$N$129,14,FALSE),IF(G89="импл_",0,0))</f>
        <v>да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2207</v>
      </c>
      <c r="AD89" t="str">
        <f t="shared" ca="1" si="33"/>
        <v>pics\\dis44.jpg</v>
      </c>
      <c r="AE89" s="22" t="str">
        <f t="array" aca="1" ref="AE89" ca="1">IF(G89="экспл",INDEX(total_visual_stym!$C$146:$C$209,(RANK(total_visual_stym!E169,total_visual_stym!$E$146:$E$209))),0)</f>
        <v>pics\\dis44.jpg</v>
      </c>
      <c r="AF89" s="22" t="str">
        <f t="shared" si="28"/>
        <v/>
      </c>
      <c r="AI89" t="s">
        <v>99</v>
      </c>
      <c r="AO89">
        <f t="shared" ca="1" si="34"/>
        <v>0.41178753141219659</v>
      </c>
      <c r="AP89" t="str">
        <f t="shared" ca="1" si="35"/>
        <v>pics\\Peper_1.jpg</v>
      </c>
      <c r="AR89" t="str">
        <f t="shared" si="36"/>
        <v/>
      </c>
      <c r="AS89" t="str">
        <f t="shared" si="29"/>
        <v/>
      </c>
      <c r="AT89">
        <f t="shared" ca="1" si="30"/>
        <v>0.46590917456578018</v>
      </c>
      <c r="AU89" t="s">
        <v>697</v>
      </c>
      <c r="AV89" t="str">
        <f t="shared" ca="1" si="31"/>
        <v>sound\\Redkiy_plod.wav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_Округлый_ли_он?</v>
      </c>
      <c r="BA89" t="e">
        <f>VLOOKUP(Q89,audio_list_stym!$B$2:$BQ$299,68,FALSE)</f>
        <v>#N/A</v>
      </c>
      <c r="BB89" t="str">
        <f t="shared" si="32"/>
        <v>Вы_видите_ЛИРОХ._Округлый_ли_он?</v>
      </c>
      <c r="BD89" cm="1">
        <f t="array" aca="1" ref="BD89" ca="1">INDEX($L$82:$L$89,(RANK(AT9,$AT$2:$AT$9)))</f>
        <v>2090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VLOOKUP(B90,audio_list_stym!$A$3:$BP$18,56,FALSE)</f>
        <v>16</v>
      </c>
      <c r="F90" t="str">
        <f>VLOOKUP(E90,metki!$A$2:$B$9,2,FALSE)</f>
        <v>импл_новые_без_названия</v>
      </c>
      <c r="G90" t="str">
        <f t="shared" si="26"/>
        <v>импл_</v>
      </c>
      <c r="H90" t="str">
        <f>VLOOKUP(B90,audio_list_stym!$A$3:$AJ$18,24,FALSE)</f>
        <v>Noni</v>
      </c>
      <c r="I90" t="s">
        <v>688</v>
      </c>
      <c r="J90" t="str">
        <f t="shared" si="27"/>
        <v>Noni_1</v>
      </c>
      <c r="L90">
        <f>VLOOKUP(J90,total_visual_stym!$A$2:$D$129,2,FALSE)</f>
        <v>2113</v>
      </c>
      <c r="M90" t="str">
        <f>VLOOKUP(J90,total_visual_stym!$A$2:$D$129,3,FALSE)</f>
        <v>pics\\Noni_1.jpg</v>
      </c>
      <c r="N90">
        <f>VLOOKUP(J90,total_visual_stym!$A$1:$D$129,4,FALSE)</f>
        <v>212</v>
      </c>
      <c r="P90">
        <f>IF(G90="экспл",0,IF(G90="импл_",VLOOKUP(J90,quest_импл!$A$1:$J$129,7,FALSE),0))</f>
        <v>257</v>
      </c>
      <c r="Q90" t="str">
        <f>IF(G90="экспл",0,IF(G90="импл_",VLOOKUP(J90,quest_импл!$A$1:$J$129,8,FALSE),0))</f>
        <v>sound\\Beliy_li_vnutri.wav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2023</v>
      </c>
      <c r="AD90" t="str">
        <f t="shared" ca="1" si="33"/>
        <v>pics\\Goroh_7.jpg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8"/>
        <v>pics\\Goroh_7.jpg</v>
      </c>
      <c r="AI90" t="s">
        <v>100</v>
      </c>
      <c r="AO90">
        <f t="shared" ca="1" si="34"/>
        <v>0.63245669514007674</v>
      </c>
      <c r="AP90" t="str">
        <f t="shared" ca="1" si="35"/>
        <v>pics\\Goroh_7.jpg</v>
      </c>
      <c r="AR90" t="str">
        <f t="shared" si="36"/>
        <v/>
      </c>
      <c r="AS90" t="str">
        <f t="shared" ca="1" si="29"/>
        <v>pics\\Goroh_7.jpg</v>
      </c>
      <c r="AT90">
        <f t="shared" ca="1" si="30"/>
        <v>0.47468224245320312</v>
      </c>
      <c r="AU90" t="s">
        <v>697</v>
      </c>
      <c r="AV90" t="str">
        <f t="shared" ca="1" si="31"/>
        <v>sound\\Redkiy_plod.wav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_Белый_ли_внутри_</v>
      </c>
      <c r="BB90" t="str">
        <f t="shared" si="32"/>
        <v>_Белый_ли_внутри_XXXXX?</v>
      </c>
      <c r="BC90">
        <f>A90</f>
        <v>1212</v>
      </c>
      <c r="BD90" cm="1">
        <f t="array" aca="1" ref="BD90" ca="1">INDEX($L$90:$L$97,(RANK(AT2,$AT$2:$AT$9)))</f>
        <v>2113</v>
      </c>
      <c r="BE90" cm="1">
        <f t="array" aca="1" ref="BE90" ca="1">INDEX(BD66:BD81,(RANK(AT5,$AT$2:$AT$17)))</f>
        <v>2081</v>
      </c>
      <c r="BF90" cm="1">
        <f t="array" aca="1" ref="BF90" ca="1">INDEX(BD98:BD113,(RANK(AT5,$AT$2:$AT$17)))</f>
        <v>2130</v>
      </c>
      <c r="BG90" cm="1">
        <f t="array" aca="1" ref="BG90" ca="1">INDEX(BD114:BD129,(RANK(AT5,$AT$2:$AT$9)))</f>
        <v>2148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VLOOKUP(B91,audio_list_stym!$A$3:$BP$18,56,FALSE)</f>
        <v>16</v>
      </c>
      <c r="F91" t="str">
        <f>VLOOKUP(E91,metki!$A$2:$B$9,2,FALSE)</f>
        <v>импл_новые_без_названия</v>
      </c>
      <c r="G91" t="str">
        <f t="shared" si="26"/>
        <v>импл_</v>
      </c>
      <c r="H91" t="str">
        <f>VLOOKUP(B91,audio_list_stym!$A$3:$AJ$18,24,FALSE)</f>
        <v>Noni</v>
      </c>
      <c r="I91" t="s">
        <v>689</v>
      </c>
      <c r="J91" t="str">
        <f t="shared" si="27"/>
        <v>Noni_2</v>
      </c>
      <c r="L91">
        <f>VLOOKUP(J91,total_visual_stym!$A$2:$D$129,2,FALSE)</f>
        <v>2114</v>
      </c>
      <c r="M91" t="str">
        <f>VLOOKUP(J91,total_visual_stym!$A$2:$D$129,3,FALSE)</f>
        <v>pics\\Noni_2.jpg</v>
      </c>
      <c r="N91">
        <f>VLOOKUP(J91,total_visual_stym!$A$1:$D$129,4,FALSE)</f>
        <v>212</v>
      </c>
      <c r="P91">
        <f>IF(G91="экспл",0,IF(G91="импл_",VLOOKUP(J91,quest_импл!$A$1:$J$129,7,FALSE),0))</f>
        <v>258</v>
      </c>
      <c r="Q91" t="str">
        <f>IF(G91="экспл",0,IF(G91="импл_",VLOOKUP(J91,quest_импл!$A$1:$J$129,8,FALSE),0))</f>
        <v>sound\\Rebristiy_li.wav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2056</v>
      </c>
      <c r="AD91" t="str">
        <f t="shared" ca="1" si="33"/>
        <v>pics\\Redis_8.jpg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8"/>
        <v>pics\\Redis_8.jpg</v>
      </c>
      <c r="AI91" t="s">
        <v>101</v>
      </c>
      <c r="AO91">
        <f t="shared" ca="1" si="34"/>
        <v>0.20954076115534948</v>
      </c>
      <c r="AP91" t="str">
        <f t="shared" ca="1" si="35"/>
        <v>pics\\Redis_8.jpg</v>
      </c>
      <c r="AR91" t="str">
        <f t="shared" si="36"/>
        <v/>
      </c>
      <c r="AS91" t="str">
        <f t="shared" ca="1" si="29"/>
        <v>pics\\Redis_8.jpg</v>
      </c>
      <c r="AT91">
        <f t="shared" ca="1" si="30"/>
        <v>0.63856226605751831</v>
      </c>
      <c r="AU91" t="s">
        <v>697</v>
      </c>
      <c r="AV91" t="str">
        <f t="shared" ca="1" si="31"/>
        <v>sound\\Noviy_plod.wav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_Ребристый_ли_</v>
      </c>
      <c r="BB91" t="str">
        <f t="shared" si="32"/>
        <v>_Ребристый_ли_XXXXX?</v>
      </c>
      <c r="BD91" cm="1">
        <f t="array" aca="1" ref="BD91" ca="1">INDEX($L$90:$L$97,(RANK(AT3,$AT$2:$AT$9)))</f>
        <v>2119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VLOOKUP(B92,audio_list_stym!$A$3:$BP$18,56,FALSE)</f>
        <v>16</v>
      </c>
      <c r="F92" t="str">
        <f>VLOOKUP(E92,metki!$A$2:$B$9,2,FALSE)</f>
        <v>импл_новые_без_названия</v>
      </c>
      <c r="G92" t="str">
        <f t="shared" si="26"/>
        <v>импл_</v>
      </c>
      <c r="H92" t="str">
        <f>VLOOKUP(B92,audio_list_stym!$A$3:$AJ$18,24,FALSE)</f>
        <v>Noni</v>
      </c>
      <c r="I92" t="s">
        <v>690</v>
      </c>
      <c r="J92" t="str">
        <f t="shared" si="27"/>
        <v>Noni_3</v>
      </c>
      <c r="L92">
        <f>VLOOKUP(J92,total_visual_stym!$A$2:$D$129,2,FALSE)</f>
        <v>2115</v>
      </c>
      <c r="M92" t="str">
        <f>VLOOKUP(J92,total_visual_stym!$A$2:$D$129,3,FALSE)</f>
        <v>pics\\Noni_3.jpg</v>
      </c>
      <c r="N92">
        <f>VLOOKUP(J92,total_visual_stym!$A$1:$D$129,4,FALSE)</f>
        <v>212</v>
      </c>
      <c r="P92">
        <f>IF(G92="экспл",0,IF(G92="импл_",VLOOKUP(J92,quest_импл!$A$1:$J$129,7,FALSE),0))</f>
        <v>259</v>
      </c>
      <c r="Q92" t="str">
        <f>IF(G92="экспл",0,IF(G92="импл_",VLOOKUP(J92,quest_импл!$A$1:$J$129,8,FALSE),0))</f>
        <v>sound\\Goluboy_li.wav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2061</v>
      </c>
      <c r="AD92" t="str">
        <f t="shared" ca="1" si="33"/>
        <v>pics\\Tomat_5.jpg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8"/>
        <v>pics\\Tomat_5.jpg</v>
      </c>
      <c r="AI92" t="s">
        <v>102</v>
      </c>
      <c r="AO92">
        <f t="shared" ca="1" si="34"/>
        <v>0.10968553182257179</v>
      </c>
      <c r="AP92" t="str">
        <f t="shared" ca="1" si="35"/>
        <v>pics\\Tomat_5.jpg</v>
      </c>
      <c r="AR92" t="str">
        <f t="shared" si="36"/>
        <v/>
      </c>
      <c r="AS92" t="str">
        <f t="shared" ca="1" si="29"/>
        <v>pics\\Tomat_5.jpg</v>
      </c>
      <c r="AT92">
        <f t="shared" ca="1" si="30"/>
        <v>0.22381203384111548</v>
      </c>
      <c r="AU92" t="s">
        <v>697</v>
      </c>
      <c r="AV92" t="str">
        <f t="shared" ca="1" si="31"/>
        <v>sound\\Redkiy_plod.wav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_Голубой_ли_</v>
      </c>
      <c r="BB92" t="str">
        <f t="shared" si="32"/>
        <v>_Голубой_ли_XXXXX?</v>
      </c>
      <c r="BD92" cm="1">
        <f t="array" aca="1" ref="BD92" ca="1">INDEX($L$90:$L$97,(RANK(AT4,$AT$2:$AT$9)))</f>
        <v>2117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VLOOKUP(B93,audio_list_stym!$A$3:$BP$18,56,FALSE)</f>
        <v>16</v>
      </c>
      <c r="F93" t="str">
        <f>VLOOKUP(E93,metki!$A$2:$B$9,2,FALSE)</f>
        <v>импл_новые_без_названия</v>
      </c>
      <c r="G93" t="str">
        <f t="shared" si="26"/>
        <v>импл_</v>
      </c>
      <c r="H93" t="str">
        <f>VLOOKUP(B93,audio_list_stym!$A$3:$AJ$18,24,FALSE)</f>
        <v>Noni</v>
      </c>
      <c r="I93" t="s">
        <v>691</v>
      </c>
      <c r="J93" t="str">
        <f t="shared" si="27"/>
        <v>Noni_4</v>
      </c>
      <c r="L93">
        <f>VLOOKUP(J93,total_visual_stym!$A$2:$D$129,2,FALSE)</f>
        <v>2116</v>
      </c>
      <c r="M93" t="str">
        <f>VLOOKUP(J93,total_visual_stym!$A$2:$D$129,3,FALSE)</f>
        <v>pics\\Noni_4.jpg</v>
      </c>
      <c r="N93">
        <f>VLOOKUP(J93,total_visual_stym!$A$1:$D$129,4,FALSE)</f>
        <v>212</v>
      </c>
      <c r="P93">
        <f>IF(G93="экспл",0,IF(G93="импл_",VLOOKUP(J93,quest_импл!$A$1:$J$129,7,FALSE),0))</f>
        <v>260</v>
      </c>
      <c r="Q93" t="str">
        <f>IF(G93="экспл",0,IF(G93="импл_",VLOOKUP(J93,quest_импл!$A$1:$J$129,8,FALSE),0))</f>
        <v>sound\\S_bugorkami_li.wav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2006</v>
      </c>
      <c r="AD93" t="str">
        <f t="shared" ca="1" si="33"/>
        <v>pics\\Banan_6.jpg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8"/>
        <v>pics\\Banan_6.jpg</v>
      </c>
      <c r="AI93" t="s">
        <v>103</v>
      </c>
      <c r="AO93">
        <f t="shared" ca="1" si="34"/>
        <v>0.91406135478426809</v>
      </c>
      <c r="AP93" t="str">
        <f t="shared" ca="1" si="35"/>
        <v>pics\\Banan_6.jpg</v>
      </c>
      <c r="AR93" t="str">
        <f t="shared" si="36"/>
        <v/>
      </c>
      <c r="AS93" t="str">
        <f t="shared" ca="1" si="29"/>
        <v>pics\\Banan_6.jpg</v>
      </c>
      <c r="AT93">
        <f t="shared" ca="1" si="30"/>
        <v>0.9954462611882462</v>
      </c>
      <c r="AU93" t="s">
        <v>697</v>
      </c>
      <c r="AV93" t="str">
        <f t="shared" ca="1" si="31"/>
        <v>sound\\Noviy_plod.wav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_С_бугорками_ли_</v>
      </c>
      <c r="BB93" t="str">
        <f t="shared" si="32"/>
        <v>_С_бугорками_ли_XXXXX?</v>
      </c>
      <c r="BD93" cm="1">
        <f t="array" aca="1" ref="BD93" ca="1">INDEX($L$90:$L$97,(RANK(AT5,$AT$2:$AT$9)))</f>
        <v>2116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VLOOKUP(B94,audio_list_stym!$A$3:$BP$18,56,FALSE)</f>
        <v>16</v>
      </c>
      <c r="F94" t="str">
        <f>VLOOKUP(E94,metki!$A$2:$B$9,2,FALSE)</f>
        <v>импл_новые_без_названия</v>
      </c>
      <c r="G94" t="str">
        <f t="shared" si="26"/>
        <v>импл_</v>
      </c>
      <c r="H94" t="str">
        <f>VLOOKUP(B94,audio_list_stym!$A$3:$AJ$18,24,FALSE)</f>
        <v>Noni</v>
      </c>
      <c r="I94" t="s">
        <v>692</v>
      </c>
      <c r="J94" t="str">
        <f t="shared" si="27"/>
        <v>Noni_5</v>
      </c>
      <c r="L94">
        <f>VLOOKUP(J94,total_visual_stym!$A$2:$D$129,2,FALSE)</f>
        <v>2117</v>
      </c>
      <c r="M94" t="str">
        <f>VLOOKUP(J94,total_visual_stym!$A$2:$D$129,3,FALSE)</f>
        <v>pics\\Noni_5.jpg</v>
      </c>
      <c r="N94">
        <f>VLOOKUP(J94,total_visual_stym!$A$1:$D$129,4,FALSE)</f>
        <v>212</v>
      </c>
      <c r="P94">
        <f>IF(G94="экспл",0,IF(G94="импл_",VLOOKUP(J94,quest_импл!$A$1:$J$129,7,FALSE),0))</f>
        <v>261</v>
      </c>
      <c r="Q94" t="str">
        <f>IF(G94="экспл",0,IF(G94="импл_",VLOOKUP(J94,quest_импл!$A$1:$J$129,8,FALSE),0))</f>
        <v>sound\\Ovalniy_li.wav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2045</v>
      </c>
      <c r="AD94" t="str">
        <f t="shared" ca="1" si="33"/>
        <v>pics\\Peper_5.jpg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8"/>
        <v>pics\\Peper_5.jpg</v>
      </c>
      <c r="AI94" t="s">
        <v>104</v>
      </c>
      <c r="AO94">
        <f t="shared" ca="1" si="34"/>
        <v>0.34881331219895695</v>
      </c>
      <c r="AP94" t="str">
        <f t="shared" ca="1" si="35"/>
        <v>pics\\Peper_5.jpg</v>
      </c>
      <c r="AR94" t="str">
        <f t="shared" si="36"/>
        <v/>
      </c>
      <c r="AS94" t="str">
        <f t="shared" ca="1" si="29"/>
        <v>pics\\Peper_5.jpg</v>
      </c>
      <c r="AT94">
        <f t="shared" ca="1" si="30"/>
        <v>0.96414251923604366</v>
      </c>
      <c r="AU94" t="s">
        <v>697</v>
      </c>
      <c r="AV94" t="str">
        <f t="shared" ca="1" si="31"/>
        <v>sound\\Noviy_plod.wav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_Овальный_ли_</v>
      </c>
      <c r="BB94" t="str">
        <f t="shared" si="32"/>
        <v>_Овальный_ли_XXXXX?</v>
      </c>
      <c r="BD94" cm="1">
        <f t="array" aca="1" ref="BD94" ca="1">INDEX($L$90:$L$97,(RANK(AT6,$AT$2:$AT$9)))</f>
        <v>2118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VLOOKUP(B95,audio_list_stym!$A$3:$BP$18,56,FALSE)</f>
        <v>16</v>
      </c>
      <c r="F95" t="str">
        <f>VLOOKUP(E95,metki!$A$2:$B$9,2,FALSE)</f>
        <v>импл_новые_без_названия</v>
      </c>
      <c r="G95" t="str">
        <f t="shared" si="26"/>
        <v>импл_</v>
      </c>
      <c r="H95" t="str">
        <f>VLOOKUP(B95,audio_list_stym!$A$3:$AJ$18,24,FALSE)</f>
        <v>Noni</v>
      </c>
      <c r="I95" t="s">
        <v>693</v>
      </c>
      <c r="J95" t="str">
        <f t="shared" si="27"/>
        <v>Noni_6</v>
      </c>
      <c r="L95">
        <f>VLOOKUP(J95,total_visual_stym!$A$2:$D$129,2,FALSE)</f>
        <v>2118</v>
      </c>
      <c r="M95" t="str">
        <f>VLOOKUP(J95,total_visual_stym!$A$2:$D$129,3,FALSE)</f>
        <v>pics\\Noni_6.jpg</v>
      </c>
      <c r="N95">
        <f>VLOOKUP(J95,total_visual_stym!$A$1:$D$129,4,FALSE)</f>
        <v>212</v>
      </c>
      <c r="P95">
        <f>IF(G95="экспл",0,IF(G95="импл_",VLOOKUP(J95,quest_импл!$A$1:$J$129,7,FALSE),0))</f>
        <v>262</v>
      </c>
      <c r="Q95" t="str">
        <f>IF(G95="экспл",0,IF(G95="импл_",VLOOKUP(J95,quest_импл!$A$1:$J$129,8,FALSE),0))</f>
        <v>sound\\Zhidkiy_li.wav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2037</v>
      </c>
      <c r="AD95" t="str">
        <f t="shared" ca="1" si="33"/>
        <v>pics\\Limon_5.jpg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8"/>
        <v>pics\\Limon_5.jpg</v>
      </c>
      <c r="AI95" t="s">
        <v>105</v>
      </c>
      <c r="AO95">
        <f t="shared" ca="1" si="34"/>
        <v>0.44573498690246061</v>
      </c>
      <c r="AP95" t="str">
        <f t="shared" ca="1" si="35"/>
        <v>pics\\Limon_5.jpg</v>
      </c>
      <c r="AR95" t="str">
        <f t="shared" si="36"/>
        <v/>
      </c>
      <c r="AS95" t="str">
        <f t="shared" ca="1" si="29"/>
        <v>pics\\Limon_5.jpg</v>
      </c>
      <c r="AT95">
        <f t="shared" ca="1" si="30"/>
        <v>0.91496347212932805</v>
      </c>
      <c r="AU95" t="s">
        <v>697</v>
      </c>
      <c r="AV95" t="str">
        <f t="shared" ca="1" si="31"/>
        <v>sound\\Noviy_plod.wav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_Жидкий_ли_</v>
      </c>
      <c r="BB95" t="str">
        <f t="shared" si="32"/>
        <v>_Жидкий_ли_XXXXX?</v>
      </c>
      <c r="BD95" cm="1">
        <f t="array" aca="1" ref="BD95" ca="1">INDEX($L$90:$L$97,(RANK(AT7,$AT$2:$AT$9)))</f>
        <v>2120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VLOOKUP(B96,audio_list_stym!$A$3:$BP$18,56,FALSE)</f>
        <v>16</v>
      </c>
      <c r="F96" t="str">
        <f>VLOOKUP(E96,metki!$A$2:$B$9,2,FALSE)</f>
        <v>импл_новые_без_названия</v>
      </c>
      <c r="G96" t="str">
        <f t="shared" si="26"/>
        <v>импл_</v>
      </c>
      <c r="H96" t="str">
        <f>VLOOKUP(B96,audio_list_stym!$A$3:$AJ$18,24,FALSE)</f>
        <v>Noni</v>
      </c>
      <c r="I96" t="s">
        <v>694</v>
      </c>
      <c r="J96" t="str">
        <f t="shared" si="27"/>
        <v>Noni_7</v>
      </c>
      <c r="L96">
        <f>VLOOKUP(J96,total_visual_stym!$A$2:$D$129,2,FALSE)</f>
        <v>2119</v>
      </c>
      <c r="M96" t="str">
        <f>VLOOKUP(J96,total_visual_stym!$A$2:$D$129,3,FALSE)</f>
        <v>pics\\Noni_7.jpg</v>
      </c>
      <c r="N96">
        <f>VLOOKUP(J96,total_visual_stym!$A$1:$D$129,4,FALSE)</f>
        <v>212</v>
      </c>
      <c r="P96">
        <f>IF(G96="экспл",0,IF(G96="импл_",VLOOKUP(J96,quest_импл!$A$1:$J$129,7,FALSE),0))</f>
        <v>263</v>
      </c>
      <c r="Q96" t="str">
        <f>IF(G96="экспл",0,IF(G96="импл_",VLOOKUP(J96,quest_импл!$A$1:$J$129,8,FALSE),0))</f>
        <v>sound\\Lohmatiy_li.wav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2002</v>
      </c>
      <c r="AD96" t="str">
        <f t="shared" ca="1" si="33"/>
        <v>pics\\Banan_2.jpg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8"/>
        <v>pics\\Banan_2.jpg</v>
      </c>
      <c r="AI96" t="s">
        <v>106</v>
      </c>
      <c r="AO96">
        <f t="shared" ca="1" si="34"/>
        <v>0.96991567963865299</v>
      </c>
      <c r="AP96" t="str">
        <f t="shared" ca="1" si="35"/>
        <v>pics\\Banan_2.jpg</v>
      </c>
      <c r="AR96" t="str">
        <f t="shared" si="36"/>
        <v/>
      </c>
      <c r="AS96" t="str">
        <f t="shared" ca="1" si="29"/>
        <v>pics\\Banan_2.jpg</v>
      </c>
      <c r="AT96">
        <f t="shared" ca="1" si="30"/>
        <v>0.72548549894998104</v>
      </c>
      <c r="AU96" t="s">
        <v>697</v>
      </c>
      <c r="AV96" t="str">
        <f t="shared" ca="1" si="31"/>
        <v>sound\\Noviy_plod.wav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_Лохматый_ли_</v>
      </c>
      <c r="BB96" t="str">
        <f t="shared" si="32"/>
        <v>_Лохматый_ли_XXXXX?</v>
      </c>
      <c r="BD96" cm="1">
        <f t="array" aca="1" ref="BD96" ca="1">INDEX($L$90:$L$97,(RANK(AT8,$AT$2:$AT$9)))</f>
        <v>2115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VLOOKUP(B97,audio_list_stym!$A$3:$BP$18,56,FALSE)</f>
        <v>16</v>
      </c>
      <c r="F97" t="str">
        <f>VLOOKUP(E97,metki!$A$2:$B$9,2,FALSE)</f>
        <v>импл_новые_без_названия</v>
      </c>
      <c r="G97" t="str">
        <f t="shared" si="26"/>
        <v>импл_</v>
      </c>
      <c r="H97" t="str">
        <f>VLOOKUP(B97,audio_list_stym!$A$3:$AJ$18,24,FALSE)</f>
        <v>Noni</v>
      </c>
      <c r="I97" t="s">
        <v>695</v>
      </c>
      <c r="J97" t="str">
        <f t="shared" si="27"/>
        <v>Noni_8</v>
      </c>
      <c r="L97">
        <f>VLOOKUP(J97,total_visual_stym!$A$2:$D$129,2,FALSE)</f>
        <v>2120</v>
      </c>
      <c r="M97" t="str">
        <f>VLOOKUP(J97,total_visual_stym!$A$2:$D$129,3,FALSE)</f>
        <v>pics\\Noni_8.jpg</v>
      </c>
      <c r="N97">
        <f>VLOOKUP(J97,total_visual_stym!$A$1:$D$129,4,FALSE)</f>
        <v>212</v>
      </c>
      <c r="P97">
        <f>IF(G97="экспл",0,IF(G97="импл_",VLOOKUP(J97,quest_импл!$A$1:$J$129,7,FALSE),0))</f>
        <v>264</v>
      </c>
      <c r="Q97" t="str">
        <f>IF(G97="экспл",0,IF(G97="импл_",VLOOKUP(J97,quest_импл!$A$1:$J$129,8,FALSE),0))</f>
        <v>sound\\Zolotistiy_li.wav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2025</v>
      </c>
      <c r="AD97" t="str">
        <f t="shared" ca="1" si="33"/>
        <v>pics\\Kokos_1.jpg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8"/>
        <v>pics\\Kokos_1.jpg</v>
      </c>
      <c r="AI97" t="s">
        <v>107</v>
      </c>
      <c r="AO97">
        <f t="shared" ca="1" si="34"/>
        <v>0.6105312901692711</v>
      </c>
      <c r="AP97" t="str">
        <f t="shared" ca="1" si="35"/>
        <v>pics\\Kokos_1.jpg</v>
      </c>
      <c r="AR97" t="str">
        <f t="shared" si="36"/>
        <v/>
      </c>
      <c r="AS97" t="str">
        <f t="shared" ca="1" si="29"/>
        <v>pics\\Kokos_1.jpg</v>
      </c>
      <c r="AT97">
        <f t="shared" ca="1" si="30"/>
        <v>0.91446977588622191</v>
      </c>
      <c r="AU97" t="s">
        <v>697</v>
      </c>
      <c r="AV97" t="str">
        <f t="shared" ca="1" si="31"/>
        <v>sound\\Noviy_plod.wav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_Золотистый_ли_</v>
      </c>
      <c r="BB97" t="str">
        <f t="shared" si="32"/>
        <v>_Золотистый_ли_XXXXX?</v>
      </c>
      <c r="BD97" cm="1">
        <f t="array" aca="1" ref="BD97" ca="1">INDEX($L$90:$L$97,(RANK(AT9,$AT$2:$AT$9)))</f>
        <v>2114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VLOOKUP(B98,audio_list_stym!$A$3:$BP$18,56,FALSE)</f>
        <v>17</v>
      </c>
      <c r="F98" t="str">
        <f>VLOOKUP(E98,metki!$A$2:$B$9,2,FALSE)</f>
        <v>экспл_новые_без_названия</v>
      </c>
      <c r="G98" t="str">
        <f t="shared" si="26"/>
        <v>экспл</v>
      </c>
      <c r="H98" t="str">
        <f>VLOOKUP(B98,audio_list_stym!$A$3:$AJ$18,24,FALSE)</f>
        <v>Sapota</v>
      </c>
      <c r="I98" t="s">
        <v>688</v>
      </c>
      <c r="J98" t="str">
        <f t="shared" si="27"/>
        <v>Sapota_1</v>
      </c>
      <c r="L98">
        <f>VLOOKUP(J98,total_visual_stym!$A$2:$D$129,2,FALSE)</f>
        <v>2129</v>
      </c>
      <c r="M98" t="str">
        <f>VLOOKUP(J98,total_visual_stym!$A$2:$D$129,3,FALSE)</f>
        <v>pics\\Sapota_1.jpg</v>
      </c>
      <c r="N98">
        <f>VLOOKUP(J98,total_visual_stym!$A$1:$D$129,4,FALSE)</f>
        <v>213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137</v>
      </c>
      <c r="Z98" t="str">
        <f>IF(G98="экспл",VLOOKUP(J98,quest_экспл!$A$1:$N$129,12,FALSE),IF(G98="импл_",0,0))</f>
        <v>sound\\On_sharoobraxniy.wav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2204</v>
      </c>
      <c r="AD98" t="str">
        <f t="shared" ca="1" si="33"/>
        <v>pics\\dis52.jpg</v>
      </c>
      <c r="AE98" s="22" t="str">
        <f t="array" aca="1" ref="AE98" ca="1">IF(G98="экспл",INDEX(total_visual_stym!$C$146:$C$209,(RANK(total_visual_stym!E178,total_visual_stym!$E$146:$E$209))),0)</f>
        <v>pics\\dis52.jpg</v>
      </c>
      <c r="AF98" s="22" t="str">
        <f t="shared" si="28"/>
        <v/>
      </c>
      <c r="AI98" t="s">
        <v>108</v>
      </c>
      <c r="AO98">
        <f t="shared" ca="1" si="34"/>
        <v>0.72201248973141507</v>
      </c>
      <c r="AP98" t="str">
        <f t="shared" ca="1" si="35"/>
        <v>pics\\Goroh_3.jpg</v>
      </c>
      <c r="AR98" t="str">
        <f>IF(AH98="sound\\Ogorod",AP26,"")</f>
        <v/>
      </c>
      <c r="AS98" t="str">
        <f t="shared" si="29"/>
        <v/>
      </c>
      <c r="AT98">
        <f t="shared" ca="1" si="30"/>
        <v>0.20617136417681714</v>
      </c>
      <c r="AU98" t="s">
        <v>697</v>
      </c>
      <c r="AV98" t="str">
        <f t="shared" ca="1" si="31"/>
        <v>sound\\Redkiy_plod.wav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_Он_шарообразный?</v>
      </c>
      <c r="BA98" t="e">
        <f>VLOOKUP(Q98,audio_list_stym!$B$2:$BQ$299,68,FALSE)</f>
        <v>#N/A</v>
      </c>
      <c r="BB98" t="str">
        <f t="shared" si="32"/>
        <v>На_экране_XXXXX._Он_шарообразный?</v>
      </c>
      <c r="BC98">
        <f>A98</f>
        <v>1213</v>
      </c>
      <c r="BD98" cm="1">
        <f t="array" aca="1" ref="BD98" ca="1">INDEX($L$98:$L$105,(RANK(AT2,$AT$2:$AT$9)))</f>
        <v>2129</v>
      </c>
      <c r="BE98" cm="1">
        <f t="array" aca="1" ref="BE98" ca="1">INDEX(BD66:BD81,(RANK(AT6,$AT$2:$AT$9)))</f>
        <v>2085</v>
      </c>
      <c r="BF98" cm="1">
        <f t="array" aca="1" ref="BF98" ca="1">INDEX(BD82:BD97,(RANK(AT6,$AT$2:$AT$9)))</f>
        <v>2096</v>
      </c>
      <c r="BG98" cm="1">
        <f t="array" aca="1" ref="BG98" ca="1">INDEX(BD106:BD129,(RANK(AT6,$AT$2:$AT$17)))</f>
        <v>2148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VLOOKUP(B99,audio_list_stym!$A$3:$BP$18,56,FALSE)</f>
        <v>17</v>
      </c>
      <c r="F99" t="str">
        <f>VLOOKUP(E99,metki!$A$2:$B$9,2,FALSE)</f>
        <v>экспл_новые_без_названия</v>
      </c>
      <c r="G99" t="str">
        <f t="shared" si="26"/>
        <v>экспл</v>
      </c>
      <c r="H99" t="str">
        <f>VLOOKUP(B99,audio_list_stym!$A$3:$AJ$18,24,FALSE)</f>
        <v>Sapota</v>
      </c>
      <c r="I99" t="s">
        <v>689</v>
      </c>
      <c r="J99" t="str">
        <f t="shared" si="27"/>
        <v>Sapota_2</v>
      </c>
      <c r="L99">
        <f>VLOOKUP(J99,total_visual_stym!$A$2:$D$129,2,FALSE)</f>
        <v>2130</v>
      </c>
      <c r="M99" t="str">
        <f>VLOOKUP(J99,total_visual_stym!$A$2:$D$129,3,FALSE)</f>
        <v>pics\\Sapota_2.jpg</v>
      </c>
      <c r="N99">
        <f>VLOOKUP(J99,total_visual_stym!$A$1:$D$129,4,FALSE)</f>
        <v>213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138</v>
      </c>
      <c r="Z99" t="str">
        <f>IF(G99="экспл",VLOOKUP(J99,quest_экспл!$A$1:$N$129,12,FALSE),IF(G99="импл_",0,0))</f>
        <v>sound\\On_nadrezan.wav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2182</v>
      </c>
      <c r="AD99" t="str">
        <f t="shared" ca="1" si="33"/>
        <v>pics\\dis30.jpg</v>
      </c>
      <c r="AE99" s="22" t="str">
        <f t="array" aca="1" ref="AE99" ca="1">IF(G99="экспл",INDEX(total_visual_stym!$C$146:$C$209,(RANK(total_visual_stym!E179,total_visual_stym!$E$146:$E$209))),0)</f>
        <v>pics\\dis30.jpg</v>
      </c>
      <c r="AF99" s="22" t="str">
        <f t="shared" si="28"/>
        <v/>
      </c>
      <c r="AI99" t="s">
        <v>109</v>
      </c>
      <c r="AO99">
        <f t="shared" ca="1" si="34"/>
        <v>0.78808976060787561</v>
      </c>
      <c r="AP99" t="str">
        <f t="shared" ca="1" si="35"/>
        <v>pics\\Finik_5.jpg</v>
      </c>
      <c r="AR99" t="str">
        <f t="shared" ref="AR99:AR120" si="37">IF(AH99="sound\\Ogorod",AP27,"")</f>
        <v/>
      </c>
      <c r="AS99" t="str">
        <f t="shared" si="29"/>
        <v/>
      </c>
      <c r="AT99">
        <f t="shared" ca="1" si="30"/>
        <v>0.75420354406847634</v>
      </c>
      <c r="AU99" t="s">
        <v>697</v>
      </c>
      <c r="AV99" t="str">
        <f t="shared" ca="1" si="31"/>
        <v>sound\\Noviy_plod.wav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_Он_надрезан?</v>
      </c>
      <c r="BA99" t="e">
        <f>VLOOKUP(Q99,audio_list_stym!$B$2:$BQ$299,68,FALSE)</f>
        <v>#N/A</v>
      </c>
      <c r="BB99" t="str">
        <f t="shared" si="32"/>
        <v>Посмотрите,_вот_XXXXX._Он_надрезан?</v>
      </c>
      <c r="BD99" cm="1">
        <f t="array" aca="1" ref="BD99" ca="1">INDEX($L$98:$L$105,(RANK(AT3,$AT$2:$AT$9)))</f>
        <v>2135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VLOOKUP(B100,audio_list_stym!$A$3:$BP$18,56,FALSE)</f>
        <v>17</v>
      </c>
      <c r="F100" t="str">
        <f>VLOOKUP(E100,metki!$A$2:$B$9,2,FALSE)</f>
        <v>экспл_новые_без_названия</v>
      </c>
      <c r="G100" t="str">
        <f t="shared" si="26"/>
        <v>экспл</v>
      </c>
      <c r="H100" t="str">
        <f>VLOOKUP(B100,audio_list_stym!$A$3:$AJ$18,24,FALSE)</f>
        <v>Sapota</v>
      </c>
      <c r="I100" t="s">
        <v>690</v>
      </c>
      <c r="J100" t="str">
        <f t="shared" si="27"/>
        <v>Sapota_3</v>
      </c>
      <c r="L100">
        <f>VLOOKUP(J100,total_visual_stym!$A$2:$D$129,2,FALSE)</f>
        <v>2131</v>
      </c>
      <c r="M100" t="str">
        <f>VLOOKUP(J100,total_visual_stym!$A$2:$D$129,3,FALSE)</f>
        <v>pics\\Sapota_3.jpg</v>
      </c>
      <c r="N100">
        <f>VLOOKUP(J100,total_visual_stym!$A$1:$D$129,4,FALSE)</f>
        <v>213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139</v>
      </c>
      <c r="Z100" t="str">
        <f>IF(G100="экспл",VLOOKUP(J100,quest_экспл!$A$1:$N$129,12,FALSE),IF(G100="импл_",0,0))</f>
        <v>sound\\On_perekruchen.wav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2174</v>
      </c>
      <c r="AD100" t="str">
        <f t="shared" ca="1" si="33"/>
        <v>pics\\dis7.jpg</v>
      </c>
      <c r="AE100" s="22" t="str">
        <f t="array" aca="1" ref="AE100" ca="1">IF(G100="экспл",INDEX(total_visual_stym!$C$146:$C$209,(RANK(total_visual_stym!E180,total_visual_stym!$E$146:$E$209))),0)</f>
        <v>pics\\dis7.jpg</v>
      </c>
      <c r="AF100" s="22" t="str">
        <f t="shared" si="28"/>
        <v/>
      </c>
      <c r="AI100" t="s">
        <v>110</v>
      </c>
      <c r="AO100">
        <f t="shared" ca="1" si="34"/>
        <v>0.51067195203146887</v>
      </c>
      <c r="AP100" t="str">
        <f t="shared" ca="1" si="35"/>
        <v>pics\\Limon_2.jpg</v>
      </c>
      <c r="AR100" t="str">
        <f t="shared" si="37"/>
        <v/>
      </c>
      <c r="AS100" t="str">
        <f t="shared" si="29"/>
        <v/>
      </c>
      <c r="AT100">
        <f t="shared" ca="1" si="30"/>
        <v>0.9297510893209735</v>
      </c>
      <c r="AU100" t="s">
        <v>697</v>
      </c>
      <c r="AV100" t="str">
        <f t="shared" ca="1" si="31"/>
        <v>sound\\Noviy_plod.wav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_Он_перекручен?</v>
      </c>
      <c r="BA100" t="e">
        <f>VLOOKUP(Q100,audio_list_stym!$B$2:$BQ$299,68,FALSE)</f>
        <v>#N/A</v>
      </c>
      <c r="BB100" t="str">
        <f t="shared" si="32"/>
        <v>Вот_XXXXX._Он_перекручен?</v>
      </c>
      <c r="BD100" cm="1">
        <f t="array" aca="1" ref="BD100" ca="1">INDEX($L$98:$L$105,(RANK(AT4,$AT$2:$AT$9)))</f>
        <v>2133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VLOOKUP(B101,audio_list_stym!$A$3:$BP$18,56,FALSE)</f>
        <v>17</v>
      </c>
      <c r="F101" t="str">
        <f>VLOOKUP(E101,metki!$A$2:$B$9,2,FALSE)</f>
        <v>экспл_новые_без_названия</v>
      </c>
      <c r="G101" t="str">
        <f t="shared" si="26"/>
        <v>экспл</v>
      </c>
      <c r="H101" t="str">
        <f>VLOOKUP(B101,audio_list_stym!$A$3:$AJ$18,24,FALSE)</f>
        <v>Sapota</v>
      </c>
      <c r="I101" t="s">
        <v>691</v>
      </c>
      <c r="J101" t="str">
        <f t="shared" si="27"/>
        <v>Sapota_4</v>
      </c>
      <c r="L101">
        <f>VLOOKUP(J101,total_visual_stym!$A$2:$D$129,2,FALSE)</f>
        <v>2132</v>
      </c>
      <c r="M101" t="str">
        <f>VLOOKUP(J101,total_visual_stym!$A$2:$D$129,3,FALSE)</f>
        <v>pics\\Sapota_4.jpg</v>
      </c>
      <c r="N101">
        <f>VLOOKUP(J101,total_visual_stym!$A$1:$D$129,4,FALSE)</f>
        <v>213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140</v>
      </c>
      <c r="Z101" t="str">
        <f>IF(G101="экспл",VLOOKUP(J101,quest_экспл!$A$1:$N$129,12,FALSE),IF(G101="импл_",0,0))</f>
        <v>sound\\Sorvan_li_on.wav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2211</v>
      </c>
      <c r="AD101" t="str">
        <f t="shared" ca="1" si="33"/>
        <v>pics\\dis60.jpg</v>
      </c>
      <c r="AE101" s="22" t="str">
        <f t="array" aca="1" ref="AE101" ca="1">IF(G101="экспл",INDEX(total_visual_stym!$C$146:$C$209,(RANK(total_visual_stym!E181,total_visual_stym!$E$146:$E$209))),0)</f>
        <v>pics\\dis60.jpg</v>
      </c>
      <c r="AF101" s="22" t="str">
        <f t="shared" si="28"/>
        <v/>
      </c>
      <c r="AI101" t="s">
        <v>111</v>
      </c>
      <c r="AO101">
        <f t="shared" ca="1" si="34"/>
        <v>0.18068001537932621</v>
      </c>
      <c r="AP101" t="str">
        <f t="shared" ca="1" si="35"/>
        <v>pics\\Tomat_2.jpg</v>
      </c>
      <c r="AR101" t="str">
        <f t="shared" si="37"/>
        <v/>
      </c>
      <c r="AS101" t="str">
        <f t="shared" si="29"/>
        <v/>
      </c>
      <c r="AT101">
        <f t="shared" ca="1" si="30"/>
        <v>0.53660854567689853</v>
      </c>
      <c r="AU101" t="s">
        <v>697</v>
      </c>
      <c r="AV101" t="str">
        <f t="shared" ca="1" si="31"/>
        <v>sound\\Redkiy_plod.wav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_Сорван_ли_он?</v>
      </c>
      <c r="BA101" t="e">
        <f>VLOOKUP(Q101,audio_list_stym!$B$2:$BQ$299,68,FALSE)</f>
        <v>#N/A</v>
      </c>
      <c r="BB101" t="str">
        <f t="shared" si="32"/>
        <v>Это_XXXXX._Сорван_ли_он?</v>
      </c>
      <c r="BD101" cm="1">
        <f t="array" aca="1" ref="BD101" ca="1">INDEX($L$98:$L$105,(RANK(AT5,$AT$2:$AT$9)))</f>
        <v>2132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VLOOKUP(B102,audio_list_stym!$A$3:$BP$18,56,FALSE)</f>
        <v>17</v>
      </c>
      <c r="F102" t="str">
        <f>VLOOKUP(E102,metki!$A$2:$B$9,2,FALSE)</f>
        <v>экспл_новые_без_названия</v>
      </c>
      <c r="G102" t="str">
        <f t="shared" si="26"/>
        <v>экспл</v>
      </c>
      <c r="H102" t="str">
        <f>VLOOKUP(B102,audio_list_stym!$A$3:$AJ$18,24,FALSE)</f>
        <v>Sapota</v>
      </c>
      <c r="I102" t="s">
        <v>692</v>
      </c>
      <c r="J102" t="str">
        <f t="shared" si="27"/>
        <v>Sapota_5</v>
      </c>
      <c r="L102">
        <f>VLOOKUP(J102,total_visual_stym!$A$2:$D$129,2,FALSE)</f>
        <v>2133</v>
      </c>
      <c r="M102" t="str">
        <f>VLOOKUP(J102,total_visual_stym!$A$2:$D$129,3,FALSE)</f>
        <v>pics\\Sapota_5.jpg</v>
      </c>
      <c r="N102">
        <f>VLOOKUP(J102,total_visual_stym!$A$1:$D$129,4,FALSE)</f>
        <v>213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141</v>
      </c>
      <c r="Z102" t="str">
        <f>IF(G102="экспл",VLOOKUP(J102,quest_экспл!$A$1:$N$129,12,FALSE),IF(G102="импл_",0,0))</f>
        <v>sound\\Spressovan_li_on.wav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2188</v>
      </c>
      <c r="AD102" t="str">
        <f t="shared" ca="1" si="33"/>
        <v>pics\\dis3.jpg</v>
      </c>
      <c r="AE102" s="22" t="str">
        <f t="array" aca="1" ref="AE102" ca="1">IF(G102="экспл",INDEX(total_visual_stym!$C$146:$C$209,(RANK(total_visual_stym!E182,total_visual_stym!$E$146:$E$209))),0)</f>
        <v>pics\\dis3.jpg</v>
      </c>
      <c r="AF102" s="22" t="str">
        <f t="shared" si="28"/>
        <v/>
      </c>
      <c r="AI102" t="s">
        <v>112</v>
      </c>
      <c r="AO102">
        <f t="shared" ca="1" si="34"/>
        <v>0.64606157284219023</v>
      </c>
      <c r="AP102" t="str">
        <f t="shared" ca="1" si="35"/>
        <v>pics\\Goroh_5.jpg</v>
      </c>
      <c r="AR102" t="str">
        <f t="shared" si="37"/>
        <v/>
      </c>
      <c r="AS102" t="str">
        <f t="shared" si="29"/>
        <v/>
      </c>
      <c r="AT102">
        <f t="shared" ca="1" si="30"/>
        <v>7.9493146110580004E-2</v>
      </c>
      <c r="AU102" t="s">
        <v>697</v>
      </c>
      <c r="AV102" t="str">
        <f t="shared" ca="1" si="31"/>
        <v>sound\\Redkiy_plod.wav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_Спрессован_ли_он?</v>
      </c>
      <c r="BA102" t="e">
        <f>VLOOKUP(Q102,audio_list_stym!$B$2:$BQ$299,68,FALSE)</f>
        <v>#N/A</v>
      </c>
      <c r="BB102" t="str">
        <f t="shared" si="32"/>
        <v>На_картинке_XXXXX._Спрессован_ли_он?</v>
      </c>
      <c r="BD102" cm="1">
        <f t="array" aca="1" ref="BD102" ca="1">INDEX($L$98:$L$105,(RANK(AT6,$AT$2:$AT$9)))</f>
        <v>2134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VLOOKUP(B103,audio_list_stym!$A$3:$BP$18,56,FALSE)</f>
        <v>17</v>
      </c>
      <c r="F103" t="str">
        <f>VLOOKUP(E103,metki!$A$2:$B$9,2,FALSE)</f>
        <v>экспл_новые_без_названия</v>
      </c>
      <c r="G103" t="str">
        <f t="shared" si="26"/>
        <v>экспл</v>
      </c>
      <c r="H103" t="str">
        <f>VLOOKUP(B103,audio_list_stym!$A$3:$AJ$18,24,FALSE)</f>
        <v>Sapota</v>
      </c>
      <c r="I103" t="s">
        <v>693</v>
      </c>
      <c r="J103" t="str">
        <f t="shared" si="27"/>
        <v>Sapota_6</v>
      </c>
      <c r="L103">
        <f>VLOOKUP(J103,total_visual_stym!$A$2:$D$129,2,FALSE)</f>
        <v>2134</v>
      </c>
      <c r="M103" t="str">
        <f>VLOOKUP(J103,total_visual_stym!$A$2:$D$129,3,FALSE)</f>
        <v>pics\\Sapota_6.jpg</v>
      </c>
      <c r="N103">
        <f>VLOOKUP(J103,total_visual_stym!$A$1:$D$129,4,FALSE)</f>
        <v>213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142</v>
      </c>
      <c r="Z103" t="str">
        <f>IF(G103="экспл",VLOOKUP(J103,quest_экспл!$A$1:$N$129,12,FALSE),IF(G103="импл_",0,0))</f>
        <v>sound\\Zheltiy_li_on.wav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2202</v>
      </c>
      <c r="AD103" t="str">
        <f t="shared" ca="1" si="33"/>
        <v>pics\\dis47.jpg</v>
      </c>
      <c r="AE103" s="22" t="str">
        <f t="array" aca="1" ref="AE103" ca="1">IF(G103="экспл",INDEX(total_visual_stym!$C$146:$C$209,(RANK(total_visual_stym!E183,total_visual_stym!$E$146:$E$209))),0)</f>
        <v>pics\\dis47.jpg</v>
      </c>
      <c r="AF103" s="22" t="str">
        <f t="shared" si="28"/>
        <v/>
      </c>
      <c r="AI103" t="s">
        <v>113</v>
      </c>
      <c r="AO103">
        <f t="shared" ca="1" si="34"/>
        <v>5.7043181433786394E-2</v>
      </c>
      <c r="AP103" t="str">
        <f t="shared" ca="1" si="35"/>
        <v>pics\\Tomat_8.jpg</v>
      </c>
      <c r="AR103" t="str">
        <f t="shared" si="37"/>
        <v/>
      </c>
      <c r="AS103" t="str">
        <f t="shared" si="29"/>
        <v/>
      </c>
      <c r="AT103">
        <f t="shared" ca="1" si="30"/>
        <v>0.56677122450432671</v>
      </c>
      <c r="AU103" t="s">
        <v>697</v>
      </c>
      <c r="AV103" t="str">
        <f t="shared" ca="1" si="31"/>
        <v>sound\\Redkiy_plod.wav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_Желтый_ли_он?</v>
      </c>
      <c r="BA103" t="e">
        <f>VLOOKUP(Q103,audio_list_stym!$B$2:$BQ$299,68,FALSE)</f>
        <v>#N/A</v>
      </c>
      <c r="BB103" t="str">
        <f t="shared" si="32"/>
        <v>На_мониторе_XXXXX._Желтый_ли_он?</v>
      </c>
      <c r="BD103" cm="1">
        <f t="array" aca="1" ref="BD103" ca="1">INDEX($L$98:$L$105,(RANK(AT7,$AT$2:$AT$9)))</f>
        <v>2136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VLOOKUP(B104,audio_list_stym!$A$3:$BP$18,56,FALSE)</f>
        <v>17</v>
      </c>
      <c r="F104" t="str">
        <f>VLOOKUP(E104,metki!$A$2:$B$9,2,FALSE)</f>
        <v>экспл_новые_без_названия</v>
      </c>
      <c r="G104" t="str">
        <f t="shared" si="26"/>
        <v>экспл</v>
      </c>
      <c r="H104" t="str">
        <f>VLOOKUP(B104,audio_list_stym!$A$3:$AJ$18,24,FALSE)</f>
        <v>Sapota</v>
      </c>
      <c r="I104" t="s">
        <v>694</v>
      </c>
      <c r="J104" t="str">
        <f t="shared" si="27"/>
        <v>Sapota_7</v>
      </c>
      <c r="L104">
        <f>VLOOKUP(J104,total_visual_stym!$A$2:$D$129,2,FALSE)</f>
        <v>2135</v>
      </c>
      <c r="M104" t="str">
        <f>VLOOKUP(J104,total_visual_stym!$A$2:$D$129,3,FALSE)</f>
        <v>pics\\Sapota_7.jpg</v>
      </c>
      <c r="N104">
        <f>VLOOKUP(J104,total_visual_stym!$A$1:$D$129,4,FALSE)</f>
        <v>213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143</v>
      </c>
      <c r="Z104" t="str">
        <f>IF(G104="экспл",VLOOKUP(J104,quest_экспл!$A$1:$N$129,12,FALSE),IF(G104="импл_",0,0))</f>
        <v>sound\\Rovniy_li_on.wav</v>
      </c>
      <c r="AA104" t="str">
        <f>IF(G104="экспл",VLOOKUP(J104,quest_экспл!$A$1:$N$129,14,FALSE),IF(G104="импл_",0,0))</f>
        <v>да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2196</v>
      </c>
      <c r="AD104" t="str">
        <f t="shared" ca="1" si="33"/>
        <v>pics\\dis40.jpg</v>
      </c>
      <c r="AE104" s="22" t="str">
        <f t="array" aca="1" ref="AE104" ca="1">IF(G104="экспл",INDEX(total_visual_stym!$C$146:$C$209,(RANK(total_visual_stym!E184,total_visual_stym!$E$146:$E$209))),0)</f>
        <v>pics\\dis40.jpg</v>
      </c>
      <c r="AF104" s="22" t="str">
        <f t="shared" si="28"/>
        <v/>
      </c>
      <c r="AI104" t="s">
        <v>114</v>
      </c>
      <c r="AO104">
        <f t="shared" ca="1" si="34"/>
        <v>0.1949561404797624</v>
      </c>
      <c r="AP104" t="str">
        <f t="shared" ca="1" si="35"/>
        <v>pics\\Tomat_1.jpg</v>
      </c>
      <c r="AR104" t="str">
        <f t="shared" si="37"/>
        <v/>
      </c>
      <c r="AS104" t="str">
        <f t="shared" si="29"/>
        <v/>
      </c>
      <c r="AT104">
        <f t="shared" ca="1" si="30"/>
        <v>0.4788671530686418</v>
      </c>
      <c r="AU104" t="s">
        <v>697</v>
      </c>
      <c r="AV104" t="str">
        <f t="shared" ca="1" si="31"/>
        <v>sound\\Redkiy_plod.wav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_Ровный_ли_он?</v>
      </c>
      <c r="BA104" t="e">
        <f>VLOOKUP(Q104,audio_list_stym!$B$2:$BQ$299,68,FALSE)</f>
        <v>#N/A</v>
      </c>
      <c r="BB104" t="str">
        <f t="shared" si="32"/>
        <v>Перед_Вами_XXXXX._Ровный_ли_он?</v>
      </c>
      <c r="BD104" cm="1">
        <f t="array" aca="1" ref="BD104" ca="1">INDEX($L$98:$L$105,(RANK(AT8,$AT$2:$AT$9)))</f>
        <v>2131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VLOOKUP(B105,audio_list_stym!$A$3:$BP$18,56,FALSE)</f>
        <v>17</v>
      </c>
      <c r="F105" t="str">
        <f>VLOOKUP(E105,metki!$A$2:$B$9,2,FALSE)</f>
        <v>экспл_новые_без_названия</v>
      </c>
      <c r="G105" t="str">
        <f t="shared" si="26"/>
        <v>экспл</v>
      </c>
      <c r="H105" t="str">
        <f>VLOOKUP(B105,audio_list_stym!$A$3:$AJ$18,24,FALSE)</f>
        <v>Sapota</v>
      </c>
      <c r="I105" t="s">
        <v>695</v>
      </c>
      <c r="J105" t="str">
        <f t="shared" si="27"/>
        <v>Sapota_8</v>
      </c>
      <c r="L105">
        <f>VLOOKUP(J105,total_visual_stym!$A$2:$D$129,2,FALSE)</f>
        <v>2136</v>
      </c>
      <c r="M105" t="str">
        <f>VLOOKUP(J105,total_visual_stym!$A$2:$D$129,3,FALSE)</f>
        <v>pics\\Sapota_8.jpg</v>
      </c>
      <c r="N105">
        <f>VLOOKUP(J105,total_visual_stym!$A$1:$D$129,4,FALSE)</f>
        <v>213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144</v>
      </c>
      <c r="Z105" t="str">
        <f>IF(G105="экспл",VLOOKUP(J105,quest_экспл!$A$1:$N$129,12,FALSE),IF(G105="импл_",0,0))</f>
        <v>sound\\On_imeet_shipi.wav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2216</v>
      </c>
      <c r="AD105" t="str">
        <f t="shared" ca="1" si="33"/>
        <v>pics\\dis59.jpg</v>
      </c>
      <c r="AE105" s="22" t="str">
        <f t="array" aca="1" ref="AE105" ca="1">IF(G105="экспл",INDEX(total_visual_stym!$C$146:$C$209,(RANK(total_visual_stym!E185,total_visual_stym!$E$146:$E$209))),0)</f>
        <v>pics\\dis59.jpg</v>
      </c>
      <c r="AF105" s="22" t="str">
        <f t="shared" si="28"/>
        <v/>
      </c>
      <c r="AI105" t="s">
        <v>115</v>
      </c>
      <c r="AO105">
        <f t="shared" ca="1" si="34"/>
        <v>0.4146710475786739</v>
      </c>
      <c r="AP105" t="str">
        <f t="shared" ca="1" si="35"/>
        <v>pics\\Limon_8.jpg</v>
      </c>
      <c r="AR105" t="str">
        <f t="shared" si="37"/>
        <v/>
      </c>
      <c r="AS105" t="str">
        <f t="shared" si="29"/>
        <v/>
      </c>
      <c r="AT105">
        <f t="shared" ca="1" si="30"/>
        <v>7.1641488917411733E-2</v>
      </c>
      <c r="AU105" t="s">
        <v>697</v>
      </c>
      <c r="AV105" t="str">
        <f t="shared" ca="1" si="31"/>
        <v>sound\\Redkiy_plod.wav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_Он_имеет_шипы?</v>
      </c>
      <c r="BA105" t="e">
        <f>VLOOKUP(Q105,audio_list_stym!$B$2:$BQ$299,68,FALSE)</f>
        <v>#N/A</v>
      </c>
      <c r="BB105" t="str">
        <f t="shared" si="32"/>
        <v>Вы_видите_XXXXX._Он_имеет_шипы?</v>
      </c>
      <c r="BD105" cm="1">
        <f t="array" aca="1" ref="BD105" ca="1">INDEX($L$98:$L$105,(RANK(AT9,$AT$2:$AT$9)))</f>
        <v>2130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VLOOKUP(B106,audio_list_stym!$A$3:$BP$18,56,FALSE)</f>
        <v>14</v>
      </c>
      <c r="F106" t="str">
        <f>VLOOKUP(E106,metki!$A$2:$B$9,2,FALSE)</f>
        <v>импл_новые_с_названием</v>
      </c>
      <c r="G106" t="str">
        <f t="shared" si="26"/>
        <v>импл_</v>
      </c>
      <c r="H106" t="str">
        <f>VLOOKUP(B106,audio_list_stym!$A$3:$AJ$18,24,FALSE)</f>
        <v>Tamanid</v>
      </c>
      <c r="I106" t="s">
        <v>688</v>
      </c>
      <c r="J106" t="str">
        <f t="shared" si="27"/>
        <v>Tamanid_1</v>
      </c>
      <c r="L106">
        <f>VLOOKUP(J106,total_visual_stym!$A$2:$D$129,2,FALSE)</f>
        <v>2137</v>
      </c>
      <c r="M106" t="str">
        <f>VLOOKUP(J106,total_visual_stym!$A$2:$D$129,3,FALSE)</f>
        <v>pics\\Tamanid_1.jpg</v>
      </c>
      <c r="N106">
        <f>VLOOKUP(J106,total_visual_stym!$A$1:$D$129,4,FALSE)</f>
        <v>214</v>
      </c>
      <c r="P106">
        <f>IF(G106="экспл",0,IF(G106="импл_",VLOOKUP(J106,quest_импл!$A$1:$J$129,7,FALSE),0))</f>
        <v>273</v>
      </c>
      <c r="Q106" t="str">
        <f>IF(G106="экспл",0,IF(G106="импл_",VLOOKUP(J106,quest_импл!$A$1:$J$129,8,FALSE),0))</f>
        <v>sound\\Krasnovatiy_li.wav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2022</v>
      </c>
      <c r="AD106" t="str">
        <f t="shared" ca="1" si="33"/>
        <v>pics\\Goroh_6.jpg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8"/>
        <v>pics\\Goroh_6.jpg</v>
      </c>
      <c r="AI106" t="s">
        <v>116</v>
      </c>
      <c r="AO106">
        <f t="shared" ca="1" si="34"/>
        <v>0.64551932071509999</v>
      </c>
      <c r="AP106" t="str">
        <f t="shared" ca="1" si="35"/>
        <v>pics\\Goroh_6.jpg</v>
      </c>
      <c r="AR106" t="str">
        <f t="shared" si="37"/>
        <v/>
      </c>
      <c r="AS106" t="str">
        <f t="shared" ca="1" si="29"/>
        <v>pics\\Goroh_6.jpg</v>
      </c>
      <c r="AT106">
        <f t="shared" ca="1" si="30"/>
        <v>0.2772223707987026</v>
      </c>
      <c r="AU106" t="s">
        <v>697</v>
      </c>
      <c r="AV106" t="str">
        <f t="shared" ca="1" si="31"/>
        <v>sound\\Redkiy_plod.wav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_Красноватый_ли_</v>
      </c>
      <c r="BB106" t="str">
        <f t="shared" si="32"/>
        <v>_Красноватый_ли_ГОНИК?</v>
      </c>
      <c r="BC106">
        <f>A106</f>
        <v>1214</v>
      </c>
      <c r="BD106" cm="1">
        <f t="array" aca="1" ref="BD106" ca="1">INDEX($L$106:$L$113,(RANK(AT2,$AT$2:$AT$9)))</f>
        <v>2137</v>
      </c>
      <c r="BE106" cm="1">
        <f t="array" aca="1" ref="BE106" ca="1">INDEX(BD66:BD81,(RANK(AT7,$AT$2:$AT$17)))</f>
        <v>2083</v>
      </c>
      <c r="BF106" cm="1">
        <f t="array" aca="1" ref="BF106" ca="1">INDEX(BD90:BD105,(RANK(AT7,$AT$2:$AT$17)))</f>
        <v>2131</v>
      </c>
      <c r="BG106" cm="1">
        <f t="array" aca="1" ref="BG106" ca="1">INDEX(BD114:BD129,(RANK(AT7,$AT$2:$AT$9)))</f>
        <v>2146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VLOOKUP(B107,audio_list_stym!$A$3:$BP$18,56,FALSE)</f>
        <v>14</v>
      </c>
      <c r="F107" t="str">
        <f>VLOOKUP(E107,metki!$A$2:$B$9,2,FALSE)</f>
        <v>импл_новые_с_названием</v>
      </c>
      <c r="G107" t="str">
        <f t="shared" si="26"/>
        <v>импл_</v>
      </c>
      <c r="H107" t="str">
        <f>VLOOKUP(B107,audio_list_stym!$A$3:$AJ$18,24,FALSE)</f>
        <v>Tamanid</v>
      </c>
      <c r="I107" t="s">
        <v>689</v>
      </c>
      <c r="J107" t="str">
        <f t="shared" si="27"/>
        <v>Tamanid_2</v>
      </c>
      <c r="L107">
        <f>VLOOKUP(J107,total_visual_stym!$A$2:$D$129,2,FALSE)</f>
        <v>2138</v>
      </c>
      <c r="M107" t="str">
        <f>VLOOKUP(J107,total_visual_stym!$A$2:$D$129,3,FALSE)</f>
        <v>pics\\Tamanid_2.jpg</v>
      </c>
      <c r="N107">
        <f>VLOOKUP(J107,total_visual_stym!$A$1:$D$129,4,FALSE)</f>
        <v>214</v>
      </c>
      <c r="P107">
        <f>IF(G107="экспл",0,IF(G107="импл_",VLOOKUP(J107,quest_импл!$A$1:$J$129,7,FALSE),0))</f>
        <v>274</v>
      </c>
      <c r="Q107" t="str">
        <f>IF(G107="экспл",0,IF(G107="импл_",VLOOKUP(J107,quest_импл!$A$1:$J$129,8,FALSE),0))</f>
        <v>sound\\Izognut_li.wav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2016</v>
      </c>
      <c r="AD107" t="str">
        <f t="shared" ca="1" si="33"/>
        <v>pics\\Finik_8.jpg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8"/>
        <v>pics\\Finik_8.jpg</v>
      </c>
      <c r="AI107" t="s">
        <v>117</v>
      </c>
      <c r="AO107">
        <f t="shared" ca="1" si="34"/>
        <v>0.7633253568092816</v>
      </c>
      <c r="AP107" t="str">
        <f t="shared" ca="1" si="35"/>
        <v>pics\\Finik_8.jpg</v>
      </c>
      <c r="AR107" t="str">
        <f t="shared" si="37"/>
        <v/>
      </c>
      <c r="AS107" t="str">
        <f t="shared" ca="1" si="29"/>
        <v>pics\\Finik_8.jpg</v>
      </c>
      <c r="AT107">
        <f t="shared" ca="1" si="30"/>
        <v>0.36010152578665322</v>
      </c>
      <c r="AU107" t="s">
        <v>697</v>
      </c>
      <c r="AV107" t="str">
        <f t="shared" ca="1" si="31"/>
        <v>sound\\Redkiy_plod.wav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_Изогнут_ли_</v>
      </c>
      <c r="BB107" t="str">
        <f t="shared" si="32"/>
        <v>_Изогнут_ли_ГОНИК?</v>
      </c>
      <c r="BD107" cm="1">
        <f t="array" aca="1" ref="BD107" ca="1">INDEX($L$106:$L$113,(RANK(AT3,$AT$2:$AT$9)))</f>
        <v>2143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VLOOKUP(B108,audio_list_stym!$A$3:$BP$18,56,FALSE)</f>
        <v>14</v>
      </c>
      <c r="F108" t="str">
        <f>VLOOKUP(E108,metki!$A$2:$B$9,2,FALSE)</f>
        <v>импл_новые_с_названием</v>
      </c>
      <c r="G108" t="str">
        <f t="shared" si="26"/>
        <v>импл_</v>
      </c>
      <c r="H108" t="str">
        <f>VLOOKUP(B108,audio_list_stym!$A$3:$AJ$18,24,FALSE)</f>
        <v>Tamanid</v>
      </c>
      <c r="I108" t="s">
        <v>690</v>
      </c>
      <c r="J108" t="str">
        <f t="shared" si="27"/>
        <v>Tamanid_3</v>
      </c>
      <c r="L108">
        <f>VLOOKUP(J108,total_visual_stym!$A$2:$D$129,2,FALSE)</f>
        <v>2139</v>
      </c>
      <c r="M108" t="str">
        <f>VLOOKUP(J108,total_visual_stym!$A$2:$D$129,3,FALSE)</f>
        <v>pics\\Tamanid_3.jpg</v>
      </c>
      <c r="N108">
        <f>VLOOKUP(J108,total_visual_stym!$A$1:$D$129,4,FALSE)</f>
        <v>214</v>
      </c>
      <c r="P108">
        <f>IF(G108="экспл",0,IF(G108="импл_",VLOOKUP(J108,quest_импл!$A$1:$J$129,7,FALSE),0))</f>
        <v>275</v>
      </c>
      <c r="Q108" t="str">
        <f>IF(G108="экспл",0,IF(G108="импл_",VLOOKUP(J108,quest_импл!$A$1:$J$129,8,FALSE),0))</f>
        <v>sound\\Barhatistiy_li.wav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да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2015</v>
      </c>
      <c r="AD108" t="str">
        <f t="shared" ca="1" si="33"/>
        <v>pics\\Finik_7.jpg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8"/>
        <v>pics\\Finik_7.jpg</v>
      </c>
      <c r="AI108" t="s">
        <v>118</v>
      </c>
      <c r="AO108">
        <f t="shared" ca="1" si="34"/>
        <v>0.76705138337132694</v>
      </c>
      <c r="AP108" t="str">
        <f t="shared" ca="1" si="35"/>
        <v>pics\\Finik_7.jpg</v>
      </c>
      <c r="AR108" t="str">
        <f t="shared" si="37"/>
        <v/>
      </c>
      <c r="AS108" t="str">
        <f t="shared" ca="1" si="29"/>
        <v>pics\\Finik_7.jpg</v>
      </c>
      <c r="AT108">
        <f t="shared" ca="1" si="30"/>
        <v>0.88010217146653158</v>
      </c>
      <c r="AU108" t="s">
        <v>697</v>
      </c>
      <c r="AV108" t="str">
        <f t="shared" ca="1" si="31"/>
        <v>sound\\Noviy_plod.wav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_Бархатистый_ли_</v>
      </c>
      <c r="BB108" t="str">
        <f t="shared" si="32"/>
        <v>_Бархатистый_ли_ГОНИК?</v>
      </c>
      <c r="BD108" cm="1">
        <f t="array" aca="1" ref="BD108" ca="1">INDEX($L$106:$L$113,(RANK(AT4,$AT$2:$AT$9)))</f>
        <v>2141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VLOOKUP(B109,audio_list_stym!$A$3:$BP$18,56,FALSE)</f>
        <v>14</v>
      </c>
      <c r="F109" t="str">
        <f>VLOOKUP(E109,metki!$A$2:$B$9,2,FALSE)</f>
        <v>импл_новые_с_названием</v>
      </c>
      <c r="G109" t="str">
        <f t="shared" si="26"/>
        <v>импл_</v>
      </c>
      <c r="H109" t="str">
        <f>VLOOKUP(B109,audio_list_stym!$A$3:$AJ$18,24,FALSE)</f>
        <v>Tamanid</v>
      </c>
      <c r="I109" t="s">
        <v>691</v>
      </c>
      <c r="J109" t="str">
        <f t="shared" si="27"/>
        <v>Tamanid_4</v>
      </c>
      <c r="L109">
        <f>VLOOKUP(J109,total_visual_stym!$A$2:$D$129,2,FALSE)</f>
        <v>2140</v>
      </c>
      <c r="M109" t="str">
        <f>VLOOKUP(J109,total_visual_stym!$A$2:$D$129,3,FALSE)</f>
        <v>pics\\Tamanid_4.jpg</v>
      </c>
      <c r="N109">
        <f>VLOOKUP(J109,total_visual_stym!$A$1:$D$129,4,FALSE)</f>
        <v>214</v>
      </c>
      <c r="P109">
        <f>IF(G109="экспл",0,IF(G109="импл_",VLOOKUP(J109,quest_импл!$A$1:$J$129,7,FALSE),0))</f>
        <v>276</v>
      </c>
      <c r="Q109" t="str">
        <f>IF(G109="экспл",0,IF(G109="импл_",VLOOKUP(J109,quest_импл!$A$1:$J$129,8,FALSE),0))</f>
        <v>sound\\Odnotonniy_li.wav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2007</v>
      </c>
      <c r="AD109" t="str">
        <f t="shared" ca="1" si="33"/>
        <v>pics\\Banan_7.jpg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8"/>
        <v>pics\\Banan_7.jpg</v>
      </c>
      <c r="AI109" t="s">
        <v>119</v>
      </c>
      <c r="AO109">
        <f t="shared" ca="1" si="34"/>
        <v>0.89491432847042951</v>
      </c>
      <c r="AP109" t="str">
        <f t="shared" ca="1" si="35"/>
        <v>pics\\Banan_7.jpg</v>
      </c>
      <c r="AR109" t="str">
        <f t="shared" si="37"/>
        <v/>
      </c>
      <c r="AS109" t="str">
        <f t="shared" ca="1" si="29"/>
        <v>pics\\Banan_7.jpg</v>
      </c>
      <c r="AT109">
        <f t="shared" ca="1" si="30"/>
        <v>0.39028662447445861</v>
      </c>
      <c r="AU109" t="s">
        <v>697</v>
      </c>
      <c r="AV109" t="str">
        <f t="shared" ca="1" si="31"/>
        <v>sound\\Redkiy_plod.wav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_Однотонный_ли_</v>
      </c>
      <c r="BB109" t="str">
        <f t="shared" si="32"/>
        <v>_Однотонный_ли_ГОНИК?</v>
      </c>
      <c r="BD109" cm="1">
        <f t="array" aca="1" ref="BD109" ca="1">INDEX($L$106:$L$113,(RANK(AT5,$AT$2:$AT$9)))</f>
        <v>2140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VLOOKUP(B110,audio_list_stym!$A$3:$BP$18,56,FALSE)</f>
        <v>14</v>
      </c>
      <c r="F110" t="str">
        <f>VLOOKUP(E110,metki!$A$2:$B$9,2,FALSE)</f>
        <v>импл_новые_с_названием</v>
      </c>
      <c r="G110" t="str">
        <f t="shared" si="26"/>
        <v>импл_</v>
      </c>
      <c r="H110" t="str">
        <f>VLOOKUP(B110,audio_list_stym!$A$3:$AJ$18,24,FALSE)</f>
        <v>Tamanid</v>
      </c>
      <c r="I110" t="s">
        <v>692</v>
      </c>
      <c r="J110" t="str">
        <f t="shared" si="27"/>
        <v>Tamanid_5</v>
      </c>
      <c r="L110">
        <f>VLOOKUP(J110,total_visual_stym!$A$2:$D$129,2,FALSE)</f>
        <v>2141</v>
      </c>
      <c r="M110" t="str">
        <f>VLOOKUP(J110,total_visual_stym!$A$2:$D$129,3,FALSE)</f>
        <v>pics\\Tamanid_5.jpg</v>
      </c>
      <c r="N110">
        <f>VLOOKUP(J110,total_visual_stym!$A$1:$D$129,4,FALSE)</f>
        <v>214</v>
      </c>
      <c r="P110">
        <f>IF(G110="экспл",0,IF(G110="импл_",VLOOKUP(J110,quest_импл!$A$1:$J$129,7,FALSE),0))</f>
        <v>277</v>
      </c>
      <c r="Q110" t="str">
        <f>IF(G110="экспл",0,IF(G110="импл_",VLOOKUP(J110,quest_импл!$A$1:$J$129,8,FALSE),0))</f>
        <v>sound\\Prozrachniy_li.wav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2012</v>
      </c>
      <c r="AD110" t="str">
        <f t="shared" ca="1" si="33"/>
        <v>pics\\Finik_4.jpg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8"/>
        <v>pics\\Finik_4.jpg</v>
      </c>
      <c r="AI110" t="s">
        <v>120</v>
      </c>
      <c r="AO110">
        <f t="shared" ca="1" si="34"/>
        <v>0.80462847893030343</v>
      </c>
      <c r="AP110" t="str">
        <f t="shared" ca="1" si="35"/>
        <v>pics\\Finik_4.jpg</v>
      </c>
      <c r="AR110" t="str">
        <f t="shared" si="37"/>
        <v/>
      </c>
      <c r="AS110" t="str">
        <f t="shared" ca="1" si="29"/>
        <v>pics\\Finik_4.jpg</v>
      </c>
      <c r="AT110">
        <f t="shared" ca="1" si="30"/>
        <v>0.8235660761871747</v>
      </c>
      <c r="AU110" t="s">
        <v>697</v>
      </c>
      <c r="AV110" t="str">
        <f t="shared" ca="1" si="31"/>
        <v>sound\\Noviy_plod.wav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_Прозрачный_ли_</v>
      </c>
      <c r="BB110" t="str">
        <f t="shared" si="32"/>
        <v>_Прозрачный_ли_ГОНИК?</v>
      </c>
      <c r="BD110" cm="1">
        <f t="array" aca="1" ref="BD110" ca="1">INDEX($L$106:$L$113,(RANK(AT6,$AT$2:$AT$9)))</f>
        <v>2142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VLOOKUP(B111,audio_list_stym!$A$3:$BP$18,56,FALSE)</f>
        <v>14</v>
      </c>
      <c r="F111" t="str">
        <f>VLOOKUP(E111,metki!$A$2:$B$9,2,FALSE)</f>
        <v>импл_новые_с_названием</v>
      </c>
      <c r="G111" t="str">
        <f t="shared" si="26"/>
        <v>импл_</v>
      </c>
      <c r="H111" t="str">
        <f>VLOOKUP(B111,audio_list_stym!$A$3:$AJ$18,24,FALSE)</f>
        <v>Tamanid</v>
      </c>
      <c r="I111" t="s">
        <v>693</v>
      </c>
      <c r="J111" t="str">
        <f t="shared" si="27"/>
        <v>Tamanid_6</v>
      </c>
      <c r="L111">
        <f>VLOOKUP(J111,total_visual_stym!$A$2:$D$129,2,FALSE)</f>
        <v>2142</v>
      </c>
      <c r="M111" t="str">
        <f>VLOOKUP(J111,total_visual_stym!$A$2:$D$129,3,FALSE)</f>
        <v>pics\\Tamanid_6.jpg</v>
      </c>
      <c r="N111">
        <f>VLOOKUP(J111,total_visual_stym!$A$1:$D$129,4,FALSE)</f>
        <v>214</v>
      </c>
      <c r="P111">
        <f>IF(G111="экспл",0,IF(G111="импл_",VLOOKUP(J111,quest_импл!$A$1:$J$129,7,FALSE),0))</f>
        <v>278</v>
      </c>
      <c r="Q111" t="str">
        <f>IF(G111="экспл",0,IF(G111="импл_",VLOOKUP(J111,quest_импл!$A$1:$J$129,8,FALSE),0))</f>
        <v>sound\\Izmelchen_li.wav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2060</v>
      </c>
      <c r="AD111" t="str">
        <f t="shared" ca="1" si="33"/>
        <v>pics\\Tomat_4.jpg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8"/>
        <v>pics\\Tomat_4.jpg</v>
      </c>
      <c r="AI111" t="s">
        <v>121</v>
      </c>
      <c r="AO111">
        <f t="shared" ca="1" si="34"/>
        <v>0.11945350583433711</v>
      </c>
      <c r="AP111" t="str">
        <f t="shared" ca="1" si="35"/>
        <v>pics\\Tomat_4.jpg</v>
      </c>
      <c r="AR111" t="str">
        <f t="shared" si="37"/>
        <v/>
      </c>
      <c r="AS111" t="str">
        <f t="shared" ca="1" si="29"/>
        <v>pics\\Tomat_4.jpg</v>
      </c>
      <c r="AT111">
        <f t="shared" ca="1" si="30"/>
        <v>3.9451288270718754E-2</v>
      </c>
      <c r="AU111" t="s">
        <v>697</v>
      </c>
      <c r="AV111" t="str">
        <f t="shared" ca="1" si="31"/>
        <v>sound\\Redkiy_plod.wav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_Измельчен_ли_</v>
      </c>
      <c r="BB111" t="str">
        <f t="shared" si="32"/>
        <v>_Измельчен_ли_ГОНИК?</v>
      </c>
      <c r="BD111" cm="1">
        <f t="array" aca="1" ref="BD111" ca="1">INDEX($L$106:$L$113,(RANK(AT7,$AT$2:$AT$9)))</f>
        <v>2144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VLOOKUP(B112,audio_list_stym!$A$3:$BP$18,56,FALSE)</f>
        <v>14</v>
      </c>
      <c r="F112" t="str">
        <f>VLOOKUP(E112,metki!$A$2:$B$9,2,FALSE)</f>
        <v>импл_новые_с_названием</v>
      </c>
      <c r="G112" t="str">
        <f t="shared" si="26"/>
        <v>импл_</v>
      </c>
      <c r="H112" t="str">
        <f>VLOOKUP(B112,audio_list_stym!$A$3:$AJ$18,24,FALSE)</f>
        <v>Tamanid</v>
      </c>
      <c r="I112" t="s">
        <v>694</v>
      </c>
      <c r="J112" t="str">
        <f t="shared" si="27"/>
        <v>Tamanid_7</v>
      </c>
      <c r="L112">
        <f>VLOOKUP(J112,total_visual_stym!$A$2:$D$129,2,FALSE)</f>
        <v>2143</v>
      </c>
      <c r="M112" t="str">
        <f>VLOOKUP(J112,total_visual_stym!$A$2:$D$129,3,FALSE)</f>
        <v>pics\\Tamanid_7.jpg</v>
      </c>
      <c r="N112">
        <f>VLOOKUP(J112,total_visual_stym!$A$1:$D$129,4,FALSE)</f>
        <v>214</v>
      </c>
      <c r="P112">
        <f>IF(G112="экспл",0,IF(G112="импл_",VLOOKUP(J112,quest_импл!$A$1:$J$129,7,FALSE),0))</f>
        <v>279</v>
      </c>
      <c r="Q112" t="str">
        <f>IF(G112="экспл",0,IF(G112="импл_",VLOOKUP(J112,quest_импл!$A$1:$J$129,8,FALSE),0))</f>
        <v>sound\\Cvetushiy_li.wav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2051</v>
      </c>
      <c r="AD112" t="str">
        <f t="shared" ca="1" si="33"/>
        <v>pics\\Redis_3.jpg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8"/>
        <v>pics\\Redis_3.jpg</v>
      </c>
      <c r="AI112" t="s">
        <v>122</v>
      </c>
      <c r="AO112">
        <f t="shared" ca="1" si="34"/>
        <v>0.2686145154546038</v>
      </c>
      <c r="AP112" t="str">
        <f t="shared" ca="1" si="35"/>
        <v>pics\\Redis_3.jpg</v>
      </c>
      <c r="AR112" t="str">
        <f t="shared" si="37"/>
        <v/>
      </c>
      <c r="AS112" t="str">
        <f t="shared" ca="1" si="29"/>
        <v>pics\\Redis_3.jpg</v>
      </c>
      <c r="AT112">
        <f t="shared" ca="1" si="30"/>
        <v>0.82578652514796858</v>
      </c>
      <c r="AU112" t="s">
        <v>697</v>
      </c>
      <c r="AV112" t="str">
        <f t="shared" ca="1" si="31"/>
        <v>sound\\Noviy_plod.wav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_Цветущий_ли_</v>
      </c>
      <c r="BB112" t="str">
        <f t="shared" si="32"/>
        <v>_Цветущий_ли_ГОНИК?</v>
      </c>
      <c r="BD112" cm="1">
        <f t="array" aca="1" ref="BD112" ca="1">INDEX($L$106:$L$113,(RANK(AT8,$AT$2:$AT$9)))</f>
        <v>2139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VLOOKUP(B113,audio_list_stym!$A$3:$BP$18,56,FALSE)</f>
        <v>14</v>
      </c>
      <c r="F113" t="str">
        <f>VLOOKUP(E113,metki!$A$2:$B$9,2,FALSE)</f>
        <v>импл_новые_с_названием</v>
      </c>
      <c r="G113" t="str">
        <f t="shared" si="26"/>
        <v>импл_</v>
      </c>
      <c r="H113" t="str">
        <f>VLOOKUP(B113,audio_list_stym!$A$3:$AJ$18,24,FALSE)</f>
        <v>Tamanid</v>
      </c>
      <c r="I113" t="s">
        <v>695</v>
      </c>
      <c r="J113" t="str">
        <f t="shared" si="27"/>
        <v>Tamanid_8</v>
      </c>
      <c r="L113">
        <f>VLOOKUP(J113,total_visual_stym!$A$2:$D$129,2,FALSE)</f>
        <v>2144</v>
      </c>
      <c r="M113" t="str">
        <f>VLOOKUP(J113,total_visual_stym!$A$2:$D$129,3,FALSE)</f>
        <v>pics\\Tamanid_8.jpg</v>
      </c>
      <c r="N113">
        <f>VLOOKUP(J113,total_visual_stym!$A$1:$D$129,4,FALSE)</f>
        <v>214</v>
      </c>
      <c r="P113">
        <f>IF(G113="экспл",0,IF(G113="импл_",VLOOKUP(J113,quest_импл!$A$1:$J$129,7,FALSE),0))</f>
        <v>280</v>
      </c>
      <c r="Q113" t="str">
        <f>IF(G113="экспл",0,IF(G113="импл_",VLOOKUP(J113,quest_импл!$A$1:$J$129,8,FALSE),0))</f>
        <v>sound\\Skruchen_li.wav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2004</v>
      </c>
      <c r="AD113" t="str">
        <f t="shared" ca="1" si="33"/>
        <v>pics\\Banan_4.jpg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8"/>
        <v>pics\\Banan_4.jpg</v>
      </c>
      <c r="AI113" t="s">
        <v>123</v>
      </c>
      <c r="AO113">
        <f t="shared" ca="1" si="34"/>
        <v>0.94186257910860727</v>
      </c>
      <c r="AP113" t="str">
        <f t="shared" ca="1" si="35"/>
        <v>pics\\Banan_4.jpg</v>
      </c>
      <c r="AR113" t="str">
        <f t="shared" si="37"/>
        <v/>
      </c>
      <c r="AS113" t="str">
        <f t="shared" ca="1" si="29"/>
        <v>pics\\Banan_4.jpg</v>
      </c>
      <c r="AT113">
        <f t="shared" ca="1" si="30"/>
        <v>0.68486471556525175</v>
      </c>
      <c r="AU113" t="s">
        <v>697</v>
      </c>
      <c r="AV113" t="str">
        <f t="shared" ca="1" si="31"/>
        <v>sound\\Noviy_plod.wav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_Скручен_ли_</v>
      </c>
      <c r="BB113" t="str">
        <f t="shared" si="32"/>
        <v>_Скручен_ли_ГОНИК?</v>
      </c>
      <c r="BD113" cm="1">
        <f t="array" aca="1" ref="BD113" ca="1">INDEX($L$106:$L$113,(RANK(AT9,$AT$2:$AT$9)))</f>
        <v>2138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VLOOKUP(B114,audio_list_stym!$A$3:$BP$18,56,FALSE)</f>
        <v>15</v>
      </c>
      <c r="F114" t="str">
        <f>VLOOKUP(E114,metki!$A$2:$B$9,2,FALSE)</f>
        <v>экспл_новые_с_названием</v>
      </c>
      <c r="G114" t="str">
        <f t="shared" si="26"/>
        <v>экспл</v>
      </c>
      <c r="H114" t="str">
        <f>VLOOKUP(B114,audio_list_stym!$A$3:$AJ$18,24,FALSE)</f>
        <v>ZF</v>
      </c>
      <c r="I114" t="s">
        <v>688</v>
      </c>
      <c r="J114" t="str">
        <f t="shared" si="27"/>
        <v>ZF_1</v>
      </c>
      <c r="L114">
        <f>VLOOKUP(J114,total_visual_stym!$A$2:$D$129,2,FALSE)</f>
        <v>2145</v>
      </c>
      <c r="M114" t="str">
        <f>VLOOKUP(J114,total_visual_stym!$A$2:$D$129,3,FALSE)</f>
        <v>pics\\ZF_1.jpg</v>
      </c>
      <c r="N114">
        <f>VLOOKUP(J114,total_visual_stym!$A$1:$D$129,4,FALSE)</f>
        <v>215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153</v>
      </c>
      <c r="Z114" t="str">
        <f>IF(G114="экспл",VLOOKUP(J114,quest_экспл!$A$1:$N$129,12,FALSE),IF(G114="импл_",0,0))</f>
        <v>sound\\On_s_chashuykami.wav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2229</v>
      </c>
      <c r="AD114" t="str">
        <f t="shared" ca="1" si="33"/>
        <v>pics\\dis10.jpg</v>
      </c>
      <c r="AE114" s="22" t="str">
        <f t="array" aca="1" ref="AE114" ca="1">IF(G114="экспл",INDEX(total_visual_stym!$C$146:$C$209,(RANK(total_visual_stym!E194,total_visual_stym!$E$146:$E$209))),0)</f>
        <v>pics\\dis10.jpg</v>
      </c>
      <c r="AF114" s="22" t="str">
        <f t="shared" si="28"/>
        <v/>
      </c>
      <c r="AI114" t="s">
        <v>86</v>
      </c>
      <c r="AO114">
        <f t="shared" ca="1" si="34"/>
        <v>0.97667870098051202</v>
      </c>
      <c r="AP114" t="str">
        <f t="shared" ca="1" si="35"/>
        <v>pics\\Banan_1.jpg</v>
      </c>
      <c r="AR114" t="str">
        <f t="shared" si="37"/>
        <v/>
      </c>
      <c r="AS114" t="str">
        <f t="shared" si="29"/>
        <v/>
      </c>
      <c r="AT114">
        <f t="shared" ca="1" si="30"/>
        <v>0.58323483276418342</v>
      </c>
      <c r="AU114" t="s">
        <v>697</v>
      </c>
      <c r="AV114" t="str">
        <f t="shared" ca="1" si="31"/>
        <v>sound\\Noviy_plod.wav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_Он_с_чешуйками?</v>
      </c>
      <c r="BA114" t="e">
        <f>VLOOKUP(Q114,audio_list_stym!$B$2:$BQ$299,68,FALSE)</f>
        <v>#N/A</v>
      </c>
      <c r="BB114" t="str">
        <f t="shared" si="32"/>
        <v>На_экране_ТОДИС._Он_с_чешуйками?</v>
      </c>
      <c r="BC114">
        <f>A114</f>
        <v>1215</v>
      </c>
      <c r="BD114" cm="1">
        <f t="array" aca="1" ref="BD114" ca="1">INDEX($L$114:$L$121,(RANK(AT2,$AT$2:$AT$9)))</f>
        <v>2145</v>
      </c>
      <c r="BE114" cm="1">
        <f t="array" aca="1" ref="BE114" ca="1">INDEX(BD66:BD81,(RANK(AT8,$AT$2:$AT$17)))</f>
        <v>2081</v>
      </c>
      <c r="BF114" cm="1">
        <f t="array" aca="1" ref="BF114" ca="1">INDEX(BD82:BD97,(RANK(AT8,$AT$2:$AT$9)))</f>
        <v>2093</v>
      </c>
      <c r="BG114" cm="1">
        <f t="array" aca="1" ref="BG114" ca="1">INDEX(BD98:BD113,(RANK(AT8,$AT$2:$AT$9)))</f>
        <v>2133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VLOOKUP(B115,audio_list_stym!$A$3:$BP$18,56,FALSE)</f>
        <v>15</v>
      </c>
      <c r="F115" t="str">
        <f>VLOOKUP(E115,metki!$A$2:$B$9,2,FALSE)</f>
        <v>экспл_новые_с_названием</v>
      </c>
      <c r="G115" t="str">
        <f t="shared" si="26"/>
        <v>экспл</v>
      </c>
      <c r="H115" t="str">
        <f>VLOOKUP(B115,audio_list_stym!$A$3:$AJ$18,24,FALSE)</f>
        <v>ZF</v>
      </c>
      <c r="I115" t="s">
        <v>689</v>
      </c>
      <c r="J115" t="str">
        <f t="shared" si="27"/>
        <v>ZF_2</v>
      </c>
      <c r="L115">
        <f>VLOOKUP(J115,total_visual_stym!$A$2:$D$129,2,FALSE)</f>
        <v>2146</v>
      </c>
      <c r="M115" t="str">
        <f>VLOOKUP(J115,total_visual_stym!$A$2:$D$129,3,FALSE)</f>
        <v>pics\\ZF_2.jpg</v>
      </c>
      <c r="N115">
        <f>VLOOKUP(J115,total_visual_stym!$A$1:$D$129,4,FALSE)</f>
        <v>215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154</v>
      </c>
      <c r="Z115" t="str">
        <f>IF(G115="экспл",VLOOKUP(J115,quest_экспл!$A$1:$N$129,12,FALSE),IF(G115="импл_",0,0))</f>
        <v>sound\\On_rozoviy.wav</v>
      </c>
      <c r="AA115" t="str">
        <f>IF(G115="экспл",VLOOKUP(J115,quest_экспл!$A$1:$N$129,14,FALSE),IF(G115="импл_",0,0))</f>
        <v>нет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2191</v>
      </c>
      <c r="AD115" t="str">
        <f t="shared" ca="1" si="33"/>
        <v>pics\\dis26.jpg</v>
      </c>
      <c r="AE115" s="22" t="str">
        <f t="array" aca="1" ref="AE115" ca="1">IF(G115="экспл",INDEX(total_visual_stym!$C$146:$C$209,(RANK(total_visual_stym!E195,total_visual_stym!$E$146:$E$209))),0)</f>
        <v>pics\\dis26.jpg</v>
      </c>
      <c r="AF115" s="22" t="str">
        <f t="shared" si="28"/>
        <v/>
      </c>
      <c r="AI115" t="s">
        <v>87</v>
      </c>
      <c r="AO115">
        <f t="shared" ca="1" si="34"/>
        <v>0.59167373768210618</v>
      </c>
      <c r="AP115" t="str">
        <f t="shared" ca="1" si="35"/>
        <v>pics\\Kokos_6.jpg</v>
      </c>
      <c r="AR115" t="str">
        <f t="shared" si="37"/>
        <v/>
      </c>
      <c r="AS115" t="str">
        <f t="shared" si="29"/>
        <v/>
      </c>
      <c r="AT115">
        <f t="shared" ca="1" si="30"/>
        <v>0.57508471017832141</v>
      </c>
      <c r="AU115" t="s">
        <v>697</v>
      </c>
      <c r="AV115" t="str">
        <f t="shared" ca="1" si="31"/>
        <v>sound\\Redkiy_plod.wav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_Он_розовый?</v>
      </c>
      <c r="BA115" t="e">
        <f>VLOOKUP(Q115,audio_list_stym!$B$2:$BQ$299,68,FALSE)</f>
        <v>#N/A</v>
      </c>
      <c r="BB115" t="str">
        <f t="shared" si="32"/>
        <v>Посмотрите,_вот_ТОДИС._Он_розовый?</v>
      </c>
      <c r="BD115" cm="1">
        <f t="array" aca="1" ref="BD115" ca="1">INDEX($L$114:$L$121,(RANK(AT3,$AT$2:$AT$9)))</f>
        <v>2151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VLOOKUP(B116,audio_list_stym!$A$3:$BP$18,56,FALSE)</f>
        <v>15</v>
      </c>
      <c r="F116" t="str">
        <f>VLOOKUP(E116,metki!$A$2:$B$9,2,FALSE)</f>
        <v>экспл_новые_с_названием</v>
      </c>
      <c r="G116" t="str">
        <f t="shared" si="26"/>
        <v>экспл</v>
      </c>
      <c r="H116" t="str">
        <f>VLOOKUP(B116,audio_list_stym!$A$3:$AJ$18,24,FALSE)</f>
        <v>ZF</v>
      </c>
      <c r="I116" t="s">
        <v>690</v>
      </c>
      <c r="J116" t="str">
        <f t="shared" si="27"/>
        <v>ZF_3</v>
      </c>
      <c r="L116">
        <f>VLOOKUP(J116,total_visual_stym!$A$2:$D$129,2,FALSE)</f>
        <v>2147</v>
      </c>
      <c r="M116" t="str">
        <f>VLOOKUP(J116,total_visual_stym!$A$2:$D$129,3,FALSE)</f>
        <v>pics\\ZF_3.jpg</v>
      </c>
      <c r="N116">
        <f>VLOOKUP(J116,total_visual_stym!$A$1:$D$129,4,FALSE)</f>
        <v>215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155</v>
      </c>
      <c r="Z116" t="str">
        <f>IF(G116="экспл",VLOOKUP(J116,quest_экспл!$A$1:$N$129,12,FALSE),IF(G116="импл_",0,0))</f>
        <v>sound\\Tonkiy_li_on.wav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2192</v>
      </c>
      <c r="AD116" t="str">
        <f t="shared" ca="1" si="33"/>
        <v>pics\\dis32.jpg</v>
      </c>
      <c r="AE116" s="22" t="str">
        <f t="array" aca="1" ref="AE116" ca="1">IF(G116="экспл",INDEX(total_visual_stym!$C$146:$C$209,(RANK(total_visual_stym!E196,total_visual_stym!$E$146:$E$209))),0)</f>
        <v>pics\\dis32.jpg</v>
      </c>
      <c r="AF116" s="22" t="str">
        <f t="shared" si="28"/>
        <v/>
      </c>
      <c r="AI116" t="s">
        <v>88</v>
      </c>
      <c r="AO116">
        <f t="shared" ca="1" si="34"/>
        <v>0.59796991850366443</v>
      </c>
      <c r="AP116" t="str">
        <f t="shared" ca="1" si="35"/>
        <v>pics\\Kokos_3.jpg</v>
      </c>
      <c r="AR116" t="str">
        <f t="shared" si="37"/>
        <v/>
      </c>
      <c r="AS116" t="str">
        <f t="shared" si="29"/>
        <v/>
      </c>
      <c r="AT116">
        <f t="shared" ca="1" si="30"/>
        <v>0.84141608530558709</v>
      </c>
      <c r="AU116" t="s">
        <v>697</v>
      </c>
      <c r="AV116" t="str">
        <f t="shared" ca="1" si="31"/>
        <v>sound\\Noviy_plod.wav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_Тонкий_ли_он?</v>
      </c>
      <c r="BA116" t="e">
        <f>VLOOKUP(Q116,audio_list_stym!$B$2:$BQ$299,68,FALSE)</f>
        <v>#N/A</v>
      </c>
      <c r="BB116" t="str">
        <f t="shared" si="32"/>
        <v>Вот_ТОДИС._Тонкий_ли_он?</v>
      </c>
      <c r="BD116" cm="1">
        <f t="array" aca="1" ref="BD116" ca="1">INDEX($L$114:$L$121,(RANK(AT4,$AT$2:$AT$9)))</f>
        <v>2149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VLOOKUP(B117,audio_list_stym!$A$3:$BP$18,56,FALSE)</f>
        <v>15</v>
      </c>
      <c r="F117" t="str">
        <f>VLOOKUP(E117,metki!$A$2:$B$9,2,FALSE)</f>
        <v>экспл_новые_с_названием</v>
      </c>
      <c r="G117" t="str">
        <f t="shared" si="26"/>
        <v>экспл</v>
      </c>
      <c r="H117" t="str">
        <f>VLOOKUP(B117,audio_list_stym!$A$3:$AJ$18,24,FALSE)</f>
        <v>ZF</v>
      </c>
      <c r="I117" t="s">
        <v>691</v>
      </c>
      <c r="J117" t="str">
        <f t="shared" si="27"/>
        <v>ZF_4</v>
      </c>
      <c r="L117">
        <f>VLOOKUP(J117,total_visual_stym!$A$2:$D$129,2,FALSE)</f>
        <v>2148</v>
      </c>
      <c r="M117" t="str">
        <f>VLOOKUP(J117,total_visual_stym!$A$2:$D$129,3,FALSE)</f>
        <v>pics\\ZF_4.jpg</v>
      </c>
      <c r="N117">
        <f>VLOOKUP(J117,total_visual_stym!$A$1:$D$129,4,FALSE)</f>
        <v>215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156</v>
      </c>
      <c r="Z117" t="str">
        <f>IF(G117="экспл",VLOOKUP(J117,quest_экспл!$A$1:$N$129,12,FALSE),IF(G117="импл_",0,0))</f>
        <v>sound\\Celniy_li_on.wav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2214</v>
      </c>
      <c r="AD117" t="str">
        <f t="shared" ca="1" si="33"/>
        <v>pics\\dis63.jpg</v>
      </c>
      <c r="AE117" s="22" t="str">
        <f t="array" aca="1" ref="AE117" ca="1">IF(G117="экспл",INDEX(total_visual_stym!$C$146:$C$209,(RANK(total_visual_stym!E197,total_visual_stym!$E$146:$E$209))),0)</f>
        <v>pics\\dis63.jpg</v>
      </c>
      <c r="AF117" s="22" t="str">
        <f t="shared" si="28"/>
        <v/>
      </c>
      <c r="AI117" t="s">
        <v>89</v>
      </c>
      <c r="AO117">
        <f t="shared" ca="1" si="34"/>
        <v>0.55199447287301173</v>
      </c>
      <c r="AP117" t="str">
        <f t="shared" ca="1" si="35"/>
        <v>pics\\Kokos_7.jpg</v>
      </c>
      <c r="AR117" t="str">
        <f t="shared" si="37"/>
        <v/>
      </c>
      <c r="AS117" t="str">
        <f t="shared" si="29"/>
        <v/>
      </c>
      <c r="AT117">
        <f t="shared" ca="1" si="30"/>
        <v>3.5101718376914559E-2</v>
      </c>
      <c r="AU117" t="s">
        <v>697</v>
      </c>
      <c r="AV117" t="str">
        <f t="shared" ca="1" si="31"/>
        <v>sound\\Redkiy_plod.wav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_Цельный_ли_он?</v>
      </c>
      <c r="BA117" t="e">
        <f>VLOOKUP(Q117,audio_list_stym!$B$2:$BQ$299,68,FALSE)</f>
        <v>#N/A</v>
      </c>
      <c r="BB117" t="str">
        <f t="shared" si="32"/>
        <v>Это_ТОДИС._Цельный_ли_он?</v>
      </c>
      <c r="BD117" cm="1">
        <f t="array" aca="1" ref="BD117" ca="1">INDEX($L$114:$L$121,(RANK(AT5,$AT$2:$AT$9)))</f>
        <v>2148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VLOOKUP(B118,audio_list_stym!$A$3:$BP$18,56,FALSE)</f>
        <v>15</v>
      </c>
      <c r="F118" t="str">
        <f>VLOOKUP(E118,metki!$A$2:$B$9,2,FALSE)</f>
        <v>экспл_новые_с_названием</v>
      </c>
      <c r="G118" t="str">
        <f t="shared" si="26"/>
        <v>экспл</v>
      </c>
      <c r="H118" t="str">
        <f>VLOOKUP(B118,audio_list_stym!$A$3:$AJ$18,24,FALSE)</f>
        <v>ZF</v>
      </c>
      <c r="I118" t="s">
        <v>692</v>
      </c>
      <c r="J118" t="str">
        <f t="shared" si="27"/>
        <v>ZF_5</v>
      </c>
      <c r="L118">
        <f>VLOOKUP(J118,total_visual_stym!$A$2:$D$129,2,FALSE)</f>
        <v>2149</v>
      </c>
      <c r="M118" t="str">
        <f>VLOOKUP(J118,total_visual_stym!$A$2:$D$129,3,FALSE)</f>
        <v>pics\\ZF_5.jpg</v>
      </c>
      <c r="N118">
        <f>VLOOKUP(J118,total_visual_stym!$A$1:$D$129,4,FALSE)</f>
        <v>215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157</v>
      </c>
      <c r="Z118" t="str">
        <f>IF(G118="экспл",VLOOKUP(J118,quest_экспл!$A$1:$N$129,12,FALSE),IF(G118="импл_",0,0))</f>
        <v>sound\\On_shershaviy.wav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2206</v>
      </c>
      <c r="AD118" t="str">
        <f t="shared" ca="1" si="33"/>
        <v>pics\\dis50.jpg</v>
      </c>
      <c r="AE118" s="22" t="str">
        <f t="array" aca="1" ref="AE118" ca="1">IF(G118="экспл",INDEX(total_visual_stym!$C$146:$C$209,(RANK(total_visual_stym!E198,total_visual_stym!$E$146:$E$209))),0)</f>
        <v>pics\\dis50.jpg</v>
      </c>
      <c r="AF118" s="22" t="str">
        <f t="shared" si="28"/>
        <v/>
      </c>
      <c r="AI118" t="s">
        <v>90</v>
      </c>
      <c r="AO118">
        <f t="shared" ca="1" si="34"/>
        <v>0.62713469022853696</v>
      </c>
      <c r="AP118" t="str">
        <f t="shared" ca="1" si="35"/>
        <v>pics\\Goroh_8.jpg</v>
      </c>
      <c r="AR118" t="str">
        <f t="shared" si="37"/>
        <v/>
      </c>
      <c r="AS118" t="str">
        <f t="shared" si="29"/>
        <v/>
      </c>
      <c r="AT118">
        <f t="shared" ca="1" si="30"/>
        <v>0.46574179776266544</v>
      </c>
      <c r="AU118" t="s">
        <v>697</v>
      </c>
      <c r="AV118" t="str">
        <f t="shared" ca="1" si="31"/>
        <v>sound\\Redkiy_plod.wav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_Он_шершавый?</v>
      </c>
      <c r="BA118" t="e">
        <f>VLOOKUP(Q118,audio_list_stym!$B$2:$BQ$299,68,FALSE)</f>
        <v>#N/A</v>
      </c>
      <c r="BB118" t="str">
        <f t="shared" si="32"/>
        <v>На_картинке_ТОДИС._Он_шершавый?</v>
      </c>
      <c r="BD118" cm="1">
        <f t="array" aca="1" ref="BD118" ca="1">INDEX($L$114:$L$121,(RANK(AT6,$AT$2:$AT$9)))</f>
        <v>2150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VLOOKUP(B119,audio_list_stym!$A$3:$BP$18,56,FALSE)</f>
        <v>15</v>
      </c>
      <c r="F119" t="str">
        <f>VLOOKUP(E119,metki!$A$2:$B$9,2,FALSE)</f>
        <v>экспл_новые_с_названием</v>
      </c>
      <c r="G119" t="str">
        <f t="shared" si="26"/>
        <v>экспл</v>
      </c>
      <c r="H119" t="str">
        <f>VLOOKUP(B119,audio_list_stym!$A$3:$AJ$18,24,FALSE)</f>
        <v>ZF</v>
      </c>
      <c r="I119" t="s">
        <v>693</v>
      </c>
      <c r="J119" t="str">
        <f t="shared" si="27"/>
        <v>ZF_6</v>
      </c>
      <c r="L119">
        <f>VLOOKUP(J119,total_visual_stym!$A$2:$D$129,2,FALSE)</f>
        <v>2150</v>
      </c>
      <c r="M119" t="str">
        <f>VLOOKUP(J119,total_visual_stym!$A$2:$D$129,3,FALSE)</f>
        <v>pics\\ZF_6.jpg</v>
      </c>
      <c r="N119">
        <f>VLOOKUP(J119,total_visual_stym!$A$1:$D$129,4,FALSE)</f>
        <v>215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158</v>
      </c>
      <c r="Z119" t="str">
        <f>IF(G119="экспл",VLOOKUP(J119,quest_экспл!$A$1:$N$129,12,FALSE),IF(G119="импл_",0,0))</f>
        <v>sound\\Zaostrin_li_on.wav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2193</v>
      </c>
      <c r="AD119" t="str">
        <f t="shared" ca="1" si="33"/>
        <v>pics\\dis2.jpg</v>
      </c>
      <c r="AE119" s="22" t="str">
        <f t="array" aca="1" ref="AE119" ca="1">IF(G119="экспл",INDEX(total_visual_stym!$C$146:$C$209,(RANK(total_visual_stym!E199,total_visual_stym!$E$146:$E$209))),0)</f>
        <v>pics\\dis2.jpg</v>
      </c>
      <c r="AF119" s="22" t="str">
        <f t="shared" si="28"/>
        <v/>
      </c>
      <c r="AI119" t="s">
        <v>91</v>
      </c>
      <c r="AO119">
        <f t="shared" ca="1" si="34"/>
        <v>0.83387231370537407</v>
      </c>
      <c r="AP119" t="str">
        <f t="shared" ca="1" si="35"/>
        <v>pics\\Finik_3.jpg</v>
      </c>
      <c r="AR119" t="str">
        <f t="shared" si="37"/>
        <v/>
      </c>
      <c r="AS119" t="str">
        <f t="shared" si="29"/>
        <v/>
      </c>
      <c r="AT119">
        <f t="shared" ca="1" si="30"/>
        <v>0.32368993963097836</v>
      </c>
      <c r="AU119" t="s">
        <v>697</v>
      </c>
      <c r="AV119" t="str">
        <f t="shared" ca="1" si="31"/>
        <v>sound\\Redkiy_plod.wav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_Заострен_ли_он?</v>
      </c>
      <c r="BA119" t="e">
        <f>VLOOKUP(Q119,audio_list_stym!$B$2:$BQ$299,68,FALSE)</f>
        <v>#N/A</v>
      </c>
      <c r="BB119" t="str">
        <f t="shared" si="32"/>
        <v>На_мониторе_ТОДИС._Заострен_ли_он?</v>
      </c>
      <c r="BD119" cm="1">
        <f t="array" aca="1" ref="BD119" ca="1">INDEX($L$114:$L$121,(RANK(AT7,$AT$2:$AT$9)))</f>
        <v>2152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VLOOKUP(B120,audio_list_stym!$A$3:$BP$18,56,FALSE)</f>
        <v>15</v>
      </c>
      <c r="F120" t="str">
        <f>VLOOKUP(E120,metki!$A$2:$B$9,2,FALSE)</f>
        <v>экспл_новые_с_названием</v>
      </c>
      <c r="G120" t="str">
        <f t="shared" si="26"/>
        <v>экспл</v>
      </c>
      <c r="H120" t="str">
        <f>VLOOKUP(B120,audio_list_stym!$A$3:$AJ$18,24,FALSE)</f>
        <v>ZF</v>
      </c>
      <c r="I120" t="s">
        <v>694</v>
      </c>
      <c r="J120" t="str">
        <f t="shared" si="27"/>
        <v>ZF_7</v>
      </c>
      <c r="L120">
        <f>VLOOKUP(J120,total_visual_stym!$A$2:$D$129,2,FALSE)</f>
        <v>2151</v>
      </c>
      <c r="M120" t="str">
        <f>VLOOKUP(J120,total_visual_stym!$A$2:$D$129,3,FALSE)</f>
        <v>pics\\ZF_7.jpg</v>
      </c>
      <c r="N120">
        <f>VLOOKUP(J120,total_visual_stym!$A$1:$D$129,4,FALSE)</f>
        <v>215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159</v>
      </c>
      <c r="Z120" t="str">
        <f>IF(G120="экспл",VLOOKUP(J120,quest_экспл!$A$1:$N$129,12,FALSE),IF(G120="импл_",0,0))</f>
        <v>sound\\On_rassipchatiy.wav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2200</v>
      </c>
      <c r="AD120" t="str">
        <f t="shared" ca="1" si="33"/>
        <v>pics\\dis57.jpg</v>
      </c>
      <c r="AE120" s="22" t="str">
        <f t="array" aca="1" ref="AE120" ca="1">IF(G120="экспл",INDEX(total_visual_stym!$C$146:$C$209,(RANK(total_visual_stym!E200,total_visual_stym!$E$146:$E$209))),0)</f>
        <v>pics\\dis57.jpg</v>
      </c>
      <c r="AF120" s="22" t="str">
        <f t="shared" si="28"/>
        <v/>
      </c>
      <c r="AI120" t="s">
        <v>92</v>
      </c>
      <c r="AO120">
        <f t="shared" ca="1" si="34"/>
        <v>0.6710061103198377</v>
      </c>
      <c r="AP120" t="str">
        <f t="shared" ca="1" si="35"/>
        <v>pics\\Goroh_4.jpg</v>
      </c>
      <c r="AR120" t="str">
        <f t="shared" si="37"/>
        <v/>
      </c>
      <c r="AS120" t="str">
        <f t="shared" si="29"/>
        <v/>
      </c>
      <c r="AT120">
        <f t="shared" ca="1" si="30"/>
        <v>3.4923494023875734E-2</v>
      </c>
      <c r="AU120" t="s">
        <v>697</v>
      </c>
      <c r="AV120" t="str">
        <f t="shared" ca="1" si="31"/>
        <v>sound\\Redkiy_plod.wav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_Он_рассыпчатый?</v>
      </c>
      <c r="BA120" t="e">
        <f>VLOOKUP(Q120,audio_list_stym!$B$2:$BQ$299,68,FALSE)</f>
        <v>#N/A</v>
      </c>
      <c r="BB120" t="str">
        <f t="shared" si="32"/>
        <v>Перед_Вами_ТОДИС._Он_рассыпчатый?</v>
      </c>
      <c r="BD120" cm="1">
        <f t="array" aca="1" ref="BD120" ca="1">INDEX($L$114:$L$121,(RANK(AT8,$AT$2:$AT$9)))</f>
        <v>2147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VLOOKUP(B121,audio_list_stym!$A$3:$BP$18,56,FALSE)</f>
        <v>15</v>
      </c>
      <c r="F121" t="str">
        <f>VLOOKUP(E121,metki!$A$2:$B$9,2,FALSE)</f>
        <v>экспл_новые_с_названием</v>
      </c>
      <c r="G121" t="str">
        <f t="shared" si="26"/>
        <v>экспл</v>
      </c>
      <c r="H121" t="str">
        <f>VLOOKUP(B121,audio_list_stym!$A$3:$AJ$18,24,FALSE)</f>
        <v>ZF</v>
      </c>
      <c r="I121" t="s">
        <v>695</v>
      </c>
      <c r="J121" t="str">
        <f t="shared" si="27"/>
        <v>ZF_8</v>
      </c>
      <c r="L121">
        <f>VLOOKUP(J121,total_visual_stym!$A$2:$D$129,2,FALSE)</f>
        <v>2152</v>
      </c>
      <c r="M121" t="str">
        <f>VLOOKUP(J121,total_visual_stym!$A$2:$D$129,3,FALSE)</f>
        <v>pics\\ZF_8.jpg</v>
      </c>
      <c r="N121">
        <f>VLOOKUP(J121,total_visual_stym!$A$1:$D$129,4,FALSE)</f>
        <v>215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160</v>
      </c>
      <c r="Z121" t="str">
        <f>IF(G121="экспл",VLOOKUP(J121,quest_экспл!$A$1:$N$129,12,FALSE),IF(G121="импл_",0,0))</f>
        <v>sound\\Ochishen_li_on.wav</v>
      </c>
      <c r="AA121" t="str">
        <f>IF(G121="экспл",VLOOKUP(J121,quest_экспл!$A$1:$N$129,14,FALSE),IF(G121="импл_",0,0))</f>
        <v>да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2212</v>
      </c>
      <c r="AD121" t="str">
        <f t="shared" ca="1" si="33"/>
        <v>pics\\dis61.jpg</v>
      </c>
      <c r="AE121" s="22" t="str">
        <f t="array" aca="1" ref="AE121" ca="1">IF(G121="экспл",INDEX(total_visual_stym!$C$146:$C$209,(RANK(total_visual_stym!E201,total_visual_stym!$E$146:$E$209))),0)</f>
        <v>pics\\dis61.jpg</v>
      </c>
      <c r="AF121" s="22" t="str">
        <f t="shared" si="28"/>
        <v/>
      </c>
      <c r="AI121" t="s">
        <v>93</v>
      </c>
      <c r="AO121">
        <f t="shared" ca="1" si="34"/>
        <v>0.44186420321773134</v>
      </c>
      <c r="AP121" t="str">
        <f t="shared" ca="1" si="35"/>
        <v>pics\\Limon_6.jpg</v>
      </c>
      <c r="AR121" t="str">
        <f>IF(AH121="sound\\Ogorod",AP49,"")</f>
        <v/>
      </c>
      <c r="AS121" t="str">
        <f t="shared" si="29"/>
        <v/>
      </c>
      <c r="AT121">
        <f t="shared" ca="1" si="30"/>
        <v>0.26152766620717116</v>
      </c>
      <c r="AU121" t="s">
        <v>697</v>
      </c>
      <c r="AV121" t="str">
        <f t="shared" ca="1" si="31"/>
        <v>sound\\Redkiy_plod.wav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_Очищен_ли_он?</v>
      </c>
      <c r="BA121" t="e">
        <f>VLOOKUP(Q121,audio_list_stym!$B$2:$BQ$299,68,FALSE)</f>
        <v>#N/A</v>
      </c>
      <c r="BB121" t="str">
        <f t="shared" si="32"/>
        <v>Вы_видите_ТОДИС._Очищен_ли_он?</v>
      </c>
      <c r="BD121" cm="1">
        <f t="array" aca="1" ref="BD121" ca="1">INDEX($L$114:$L$121,(RANK(AT9,$AT$2:$AT$9)))</f>
        <v>2146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VLOOKUP(B122,audio_list_stym!$A$3:$BP$18,56,FALSE)</f>
        <v>16</v>
      </c>
      <c r="F122" t="str">
        <f>VLOOKUP(E122,metki!$A$2:$B$9,2,FALSE)</f>
        <v>импл_новые_без_названия</v>
      </c>
      <c r="G122" t="str">
        <f t="shared" si="26"/>
        <v>импл_</v>
      </c>
      <c r="H122" t="str">
        <f>VLOOKUP(B122,audio_list_stym!$A$3:$AJ$18,24,FALSE)</f>
        <v>Ackee</v>
      </c>
      <c r="I122" t="s">
        <v>688</v>
      </c>
      <c r="J122" t="str">
        <f t="shared" si="27"/>
        <v>Ackee_1</v>
      </c>
      <c r="L122">
        <f>VLOOKUP(J122,total_visual_stym!$A$2:$D$129,2,FALSE)</f>
        <v>2065</v>
      </c>
      <c r="M122" t="str">
        <f>VLOOKUP(J122,total_visual_stym!$A$2:$D$129,3,FALSE)</f>
        <v>pics\\Ackee_1.jpg</v>
      </c>
      <c r="N122">
        <f>VLOOKUP(J122,total_visual_stym!$A$1:$D$129,4,FALSE)</f>
        <v>208</v>
      </c>
      <c r="P122">
        <f>IF(G122="экспл",0,IF(G122="импл_",VLOOKUP(J122,quest_импл!$A$1:$J$129,7,FALSE),0))</f>
        <v>225</v>
      </c>
      <c r="Q122" t="str">
        <f>IF(G122="экспл",0,IF(G122="импл_",VLOOKUP(J122,quest_импл!$A$1:$J$129,8,FALSE),0))</f>
        <v>sound\\Sushenniy_li.wav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нет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2029</v>
      </c>
      <c r="AD122" t="str">
        <f t="shared" ca="1" si="33"/>
        <v>pics\\Kokos_5.jpg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8"/>
        <v>pics\\Kokos_5.jpg</v>
      </c>
      <c r="AI122" t="s">
        <v>124</v>
      </c>
      <c r="AO122">
        <f t="shared" ca="1" si="34"/>
        <v>0.59298521375371094</v>
      </c>
      <c r="AP122" t="str">
        <f t="shared" ca="1" si="35"/>
        <v>pics\\Kokos_5.jpg</v>
      </c>
      <c r="AR122" t="str">
        <f t="shared" ref="AR122:AR129" si="38">IF(AH122="sound\\Ogorod",AP50,"")</f>
        <v/>
      </c>
      <c r="AS122" t="str">
        <f t="shared" ca="1" si="29"/>
        <v>pics\\Kokos_5.jpg</v>
      </c>
      <c r="AT122">
        <f t="shared" ca="1" si="30"/>
        <v>0.67266419893671769</v>
      </c>
      <c r="AU122" t="s">
        <v>697</v>
      </c>
      <c r="AV122" t="str">
        <f t="shared" ca="1" si="31"/>
        <v>sound\\Noviy_plod.wav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_Сушеный_ли_</v>
      </c>
      <c r="BB122" t="str">
        <f t="shared" si="32"/>
        <v>_Сушеный_ли_XXXXX?</v>
      </c>
      <c r="BC122">
        <f>A122</f>
        <v>1216</v>
      </c>
      <c r="BD122" cm="1">
        <f t="array" aca="1" ref="BD122" ca="1">INDEX($L$122:$L$129,(RANK(AT2,$AT$2:$AT$9)))</f>
        <v>2065</v>
      </c>
      <c r="BE122" cm="1">
        <f t="array" aca="1" ref="BE122" ca="1">INDEX(BD66:BD81,(RANK(AT9,$AT$2:$AT$17)))</f>
        <v>2085</v>
      </c>
      <c r="BF122" cm="1">
        <f t="array" aca="1" ref="BF122" ca="1">INDEX(BD90:BD105,(RANK(AT9,$AT$2:$AT$17)))</f>
        <v>2120</v>
      </c>
      <c r="BG122" cm="1">
        <f t="array" aca="1" ref="BG122" ca="1">INDEX(BD106:BD121,(RANK(AT9,$AT$2:$AT$17)))</f>
        <v>2144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VLOOKUP(B123,audio_list_stym!$A$3:$BP$18,56,FALSE)</f>
        <v>16</v>
      </c>
      <c r="F123" t="str">
        <f>VLOOKUP(E123,metki!$A$2:$B$9,2,FALSE)</f>
        <v>импл_новые_без_названия</v>
      </c>
      <c r="G123" t="str">
        <f t="shared" si="26"/>
        <v>импл_</v>
      </c>
      <c r="H123" t="str">
        <f>VLOOKUP(B123,audio_list_stym!$A$3:$AJ$18,24,FALSE)</f>
        <v>Ackee</v>
      </c>
      <c r="I123" t="s">
        <v>689</v>
      </c>
      <c r="J123" t="str">
        <f t="shared" si="27"/>
        <v>Ackee_2</v>
      </c>
      <c r="L123">
        <f>VLOOKUP(J123,total_visual_stym!$A$2:$D$129,2,FALSE)</f>
        <v>2066</v>
      </c>
      <c r="M123" t="str">
        <f>VLOOKUP(J123,total_visual_stym!$A$2:$D$129,3,FALSE)</f>
        <v>pics\\Ackee_2.jpg</v>
      </c>
      <c r="N123">
        <f>VLOOKUP(J123,total_visual_stym!$A$1:$D$129,4,FALSE)</f>
        <v>208</v>
      </c>
      <c r="P123">
        <f>IF(G123="экспл",0,IF(G123="импл_",VLOOKUP(J123,quest_импл!$A$1:$J$129,7,FALSE),0))</f>
        <v>226</v>
      </c>
      <c r="Q123" t="str">
        <f>IF(G123="экспл",0,IF(G123="импл_",VLOOKUP(J123,quest_импл!$A$1:$J$129,8,FALSE),0))</f>
        <v>sound\\S_vetochkoy_li.wav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2008</v>
      </c>
      <c r="AD123" t="str">
        <f t="shared" ca="1" si="33"/>
        <v>pics\\Banan_8.jpg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8"/>
        <v>pics\\Banan_8.jpg</v>
      </c>
      <c r="AI123" t="s">
        <v>125</v>
      </c>
      <c r="AO123">
        <f t="shared" ca="1" si="34"/>
        <v>0.85181369434798671</v>
      </c>
      <c r="AP123" t="str">
        <f t="shared" ca="1" si="35"/>
        <v>pics\\Banan_8.jpg</v>
      </c>
      <c r="AR123" t="str">
        <f t="shared" si="38"/>
        <v/>
      </c>
      <c r="AS123" t="str">
        <f t="shared" ca="1" si="29"/>
        <v>pics\\Banan_8.jpg</v>
      </c>
      <c r="AT123">
        <f t="shared" ca="1" si="30"/>
        <v>0.73182588933587789</v>
      </c>
      <c r="AU123" t="s">
        <v>697</v>
      </c>
      <c r="AV123" t="str">
        <f t="shared" ca="1" si="31"/>
        <v>sound\\Noviy_plod.wav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_С_веточкой_ли_</v>
      </c>
      <c r="BB123" t="str">
        <f t="shared" si="32"/>
        <v>_С_веточкой_ли_XXXXX?</v>
      </c>
      <c r="BD123" cm="1">
        <f t="array" aca="1" ref="BD123" ca="1">INDEX($L$122:$L$129,(RANK(AT3,$AT$2:$AT$9)))</f>
        <v>2071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VLOOKUP(B124,audio_list_stym!$A$3:$BP$18,56,FALSE)</f>
        <v>16</v>
      </c>
      <c r="F124" t="str">
        <f>VLOOKUP(E124,metki!$A$2:$B$9,2,FALSE)</f>
        <v>импл_новые_без_названия</v>
      </c>
      <c r="G124" t="str">
        <f t="shared" si="26"/>
        <v>импл_</v>
      </c>
      <c r="H124" t="str">
        <f>VLOOKUP(B124,audio_list_stym!$A$3:$AJ$18,24,FALSE)</f>
        <v>Ackee</v>
      </c>
      <c r="I124" t="s">
        <v>690</v>
      </c>
      <c r="J124" t="str">
        <f t="shared" si="27"/>
        <v>Ackee_3</v>
      </c>
      <c r="L124">
        <f>VLOOKUP(J124,total_visual_stym!$A$2:$D$129,2,FALSE)</f>
        <v>2067</v>
      </c>
      <c r="M124" t="str">
        <f>VLOOKUP(J124,total_visual_stym!$A$2:$D$129,3,FALSE)</f>
        <v>pics\\Ackee_3.jpg</v>
      </c>
      <c r="N124">
        <f>VLOOKUP(J124,total_visual_stym!$A$1:$D$129,4,FALSE)</f>
        <v>208</v>
      </c>
      <c r="P124">
        <f>IF(G124="экспл",0,IF(G124="импл_",VLOOKUP(J124,quest_импл!$A$1:$J$129,7,FALSE),0))</f>
        <v>227</v>
      </c>
      <c r="Q124" t="str">
        <f>IF(G124="экспл",0,IF(G124="импл_",VLOOKUP(J124,quest_импл!$A$1:$J$129,8,FALSE),0))</f>
        <v>sound\\Rasskrit_li.wav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да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2046</v>
      </c>
      <c r="AD124" t="str">
        <f t="shared" ca="1" si="33"/>
        <v>pics\\Peper_6.jpg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8"/>
        <v>pics\\Peper_6.jpg</v>
      </c>
      <c r="AI124" t="s">
        <v>126</v>
      </c>
      <c r="AO124">
        <f t="shared" ca="1" si="34"/>
        <v>0.32922564796746501</v>
      </c>
      <c r="AP124" t="str">
        <f t="shared" ca="1" si="35"/>
        <v>pics\\Peper_6.jpg</v>
      </c>
      <c r="AR124" t="str">
        <f t="shared" si="38"/>
        <v/>
      </c>
      <c r="AS124" t="str">
        <f t="shared" ca="1" si="29"/>
        <v>pics\\Peper_6.jpg</v>
      </c>
      <c r="AT124">
        <f t="shared" ca="1" si="30"/>
        <v>0.48525502543449806</v>
      </c>
      <c r="AU124" t="s">
        <v>697</v>
      </c>
      <c r="AV124" t="str">
        <f t="shared" ca="1" si="31"/>
        <v>sound\\Redkiy_plod.wav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_Раскрыт_ли_</v>
      </c>
      <c r="BB124" t="str">
        <f t="shared" si="32"/>
        <v>_Раскрыт_ли_XXXXX?</v>
      </c>
      <c r="BD124" cm="1">
        <f t="array" aca="1" ref="BD124" ca="1">INDEX($L$122:$L$129,(RANK(AT4,$AT$2:$AT$9)))</f>
        <v>2069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VLOOKUP(B125,audio_list_stym!$A$3:$BP$18,56,FALSE)</f>
        <v>16</v>
      </c>
      <c r="F125" t="str">
        <f>VLOOKUP(E125,metki!$A$2:$B$9,2,FALSE)</f>
        <v>импл_новые_без_названия</v>
      </c>
      <c r="G125" t="str">
        <f t="shared" si="26"/>
        <v>импл_</v>
      </c>
      <c r="H125" t="str">
        <f>VLOOKUP(B125,audio_list_stym!$A$3:$AJ$18,24,FALSE)</f>
        <v>Ackee</v>
      </c>
      <c r="I125" t="s">
        <v>691</v>
      </c>
      <c r="J125" t="str">
        <f t="shared" si="27"/>
        <v>Ackee_4</v>
      </c>
      <c r="L125">
        <f>VLOOKUP(J125,total_visual_stym!$A$2:$D$129,2,FALSE)</f>
        <v>2068</v>
      </c>
      <c r="M125" t="str">
        <f>VLOOKUP(J125,total_visual_stym!$A$2:$D$129,3,FALSE)</f>
        <v>pics\\Ackee_4.jpg</v>
      </c>
      <c r="N125">
        <f>VLOOKUP(J125,total_visual_stym!$A$1:$D$129,4,FALSE)</f>
        <v>208</v>
      </c>
      <c r="P125">
        <f>IF(G125="экспл",0,IF(G125="импл_",VLOOKUP(J125,quest_импл!$A$1:$J$129,7,FALSE),0))</f>
        <v>228</v>
      </c>
      <c r="Q125" t="str">
        <f>IF(G125="экспл",0,IF(G125="импл_",VLOOKUP(J125,quest_импл!$A$1:$J$129,8,FALSE),0))</f>
        <v>sound\\Pushistiy_li.wav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2039</v>
      </c>
      <c r="AD125" t="str">
        <f t="shared" ca="1" si="33"/>
        <v>pics\\Limon_7.jpg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8"/>
        <v>pics\\Limon_7.jpg</v>
      </c>
      <c r="AI125" t="s">
        <v>127</v>
      </c>
      <c r="AO125">
        <f t="shared" ca="1" si="34"/>
        <v>0.42070421062835583</v>
      </c>
      <c r="AP125" t="str">
        <f t="shared" ca="1" si="35"/>
        <v>pics\\Limon_7.jpg</v>
      </c>
      <c r="AR125" t="str">
        <f t="shared" si="38"/>
        <v/>
      </c>
      <c r="AS125" t="str">
        <f t="shared" ca="1" si="29"/>
        <v>pics\\Limon_7.jpg</v>
      </c>
      <c r="AT125">
        <f t="shared" ca="1" si="30"/>
        <v>0.2755056660239209</v>
      </c>
      <c r="AU125" t="s">
        <v>697</v>
      </c>
      <c r="AV125" t="str">
        <f t="shared" ca="1" si="31"/>
        <v>sound\\Redkiy_plod.wav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_Пушистый_ли_</v>
      </c>
      <c r="BB125" t="str">
        <f t="shared" si="32"/>
        <v>_Пушистый_ли_XXXXX?</v>
      </c>
      <c r="BD125" cm="1">
        <f t="array" aca="1" ref="BD125" ca="1">INDEX($L$122:$L$129,(RANK(AT5,$AT$2:$AT$9)))</f>
        <v>2068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VLOOKUP(B126,audio_list_stym!$A$3:$BP$18,56,FALSE)</f>
        <v>16</v>
      </c>
      <c r="F126" t="str">
        <f>VLOOKUP(E126,metki!$A$2:$B$9,2,FALSE)</f>
        <v>импл_новые_без_названия</v>
      </c>
      <c r="G126" t="str">
        <f t="shared" si="26"/>
        <v>импл_</v>
      </c>
      <c r="H126" t="str">
        <f>VLOOKUP(B126,audio_list_stym!$A$3:$AJ$18,24,FALSE)</f>
        <v>Ackee</v>
      </c>
      <c r="I126" t="s">
        <v>692</v>
      </c>
      <c r="J126" t="str">
        <f t="shared" si="27"/>
        <v>Ackee_5</v>
      </c>
      <c r="L126">
        <f>VLOOKUP(J126,total_visual_stym!$A$2:$D$129,2,FALSE)</f>
        <v>2069</v>
      </c>
      <c r="M126" t="str">
        <f>VLOOKUP(J126,total_visual_stym!$A$2:$D$129,3,FALSE)</f>
        <v>pics\\Ackee_5.jpg</v>
      </c>
      <c r="N126">
        <f>VLOOKUP(J126,total_visual_stym!$A$1:$D$129,4,FALSE)</f>
        <v>208</v>
      </c>
      <c r="P126">
        <f>IF(G126="экспл",0,IF(G126="импл_",VLOOKUP(J126,quest_импл!$A$1:$J$129,7,FALSE),0))</f>
        <v>229</v>
      </c>
      <c r="Q126" t="str">
        <f>IF(G126="экспл",0,IF(G126="импл_",VLOOKUP(J126,quest_импл!$A$1:$J$129,8,FALSE),0))</f>
        <v>sound\\Kvadratniy_li.wav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2053</v>
      </c>
      <c r="AD126" t="str">
        <f t="shared" ca="1" si="33"/>
        <v>pics\\Redis_5.jpg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8"/>
        <v>pics\\Redis_5.jpg</v>
      </c>
      <c r="AI126" t="s">
        <v>128</v>
      </c>
      <c r="AO126">
        <f t="shared" ca="1" si="34"/>
        <v>0.25894090283181459</v>
      </c>
      <c r="AP126" t="str">
        <f t="shared" ca="1" si="35"/>
        <v>pics\\Redis_5.jpg</v>
      </c>
      <c r="AR126" t="str">
        <f t="shared" si="38"/>
        <v/>
      </c>
      <c r="AS126" t="str">
        <f t="shared" ca="1" si="29"/>
        <v>pics\\Redis_5.jpg</v>
      </c>
      <c r="AT126">
        <f t="shared" ca="1" si="30"/>
        <v>0.76409683359420244</v>
      </c>
      <c r="AU126" t="s">
        <v>697</v>
      </c>
      <c r="AV126" t="str">
        <f t="shared" ca="1" si="31"/>
        <v>sound\\Noviy_plod.wav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_Квадратный_ли_</v>
      </c>
      <c r="BB126" t="str">
        <f t="shared" si="32"/>
        <v>_Квадратный_ли_XXXXX?</v>
      </c>
      <c r="BD126" cm="1">
        <f t="array" aca="1" ref="BD126" ca="1">INDEX($L$122:$L$129,(RANK(AT6,$AT$2:$AT$9)))</f>
        <v>2070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VLOOKUP(B127,audio_list_stym!$A$3:$BP$18,56,FALSE)</f>
        <v>16</v>
      </c>
      <c r="F127" t="str">
        <f>VLOOKUP(E127,metki!$A$2:$B$9,2,FALSE)</f>
        <v>импл_новые_без_названия</v>
      </c>
      <c r="G127" t="str">
        <f t="shared" si="26"/>
        <v>импл_</v>
      </c>
      <c r="H127" t="str">
        <f>VLOOKUP(B127,audio_list_stym!$A$3:$AJ$18,24,FALSE)</f>
        <v>Ackee</v>
      </c>
      <c r="I127" t="s">
        <v>693</v>
      </c>
      <c r="J127" t="str">
        <f t="shared" si="27"/>
        <v>Ackee_6</v>
      </c>
      <c r="L127">
        <f>VLOOKUP(J127,total_visual_stym!$A$2:$D$129,2,FALSE)</f>
        <v>2070</v>
      </c>
      <c r="M127" t="str">
        <f>VLOOKUP(J127,total_visual_stym!$A$2:$D$129,3,FALSE)</f>
        <v>pics\\Ackee_6.jpg</v>
      </c>
      <c r="N127">
        <f>VLOOKUP(J127,total_visual_stym!$A$1:$D$129,4,FALSE)</f>
        <v>208</v>
      </c>
      <c r="P127">
        <f>IF(G127="экспл",0,IF(G127="импл_",VLOOKUP(J127,quest_импл!$A$1:$J$129,7,FALSE),0))</f>
        <v>230</v>
      </c>
      <c r="Q127" t="str">
        <f>IF(G127="экспл",0,IF(G127="импл_",VLOOKUP(J127,quest_импл!$A$1:$J$129,8,FALSE),0))</f>
        <v>sound\\Sklizskiy_li.wav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2028</v>
      </c>
      <c r="AD127" t="str">
        <f t="shared" ca="1" si="33"/>
        <v>pics\\Kokos_4.jpg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8"/>
        <v>pics\\Kokos_4.jpg</v>
      </c>
      <c r="AI127" t="s">
        <v>129</v>
      </c>
      <c r="AO127">
        <f t="shared" ca="1" si="34"/>
        <v>0.59643918043769517</v>
      </c>
      <c r="AP127" t="str">
        <f t="shared" ca="1" si="35"/>
        <v>pics\\Kokos_4.jpg</v>
      </c>
      <c r="AR127" t="str">
        <f t="shared" si="38"/>
        <v/>
      </c>
      <c r="AS127" t="str">
        <f t="shared" ca="1" si="29"/>
        <v>pics\\Kokos_4.jpg</v>
      </c>
      <c r="AT127">
        <f t="shared" ca="1" si="30"/>
        <v>0.56035946157511074</v>
      </c>
      <c r="AU127" t="s">
        <v>697</v>
      </c>
      <c r="AV127" t="str">
        <f t="shared" ca="1" si="31"/>
        <v>sound\\Redkiy_plod.wav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_Склизкий_ли_</v>
      </c>
      <c r="BB127" t="str">
        <f t="shared" si="32"/>
        <v>_Склизкий_ли_XXXXX?</v>
      </c>
      <c r="BD127" cm="1">
        <f t="array" aca="1" ref="BD127" ca="1">INDEX($L$122:$L$129,(RANK(AT7,$AT$2:$AT$9)))</f>
        <v>2072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VLOOKUP(B128,audio_list_stym!$A$3:$BP$18,56,FALSE)</f>
        <v>16</v>
      </c>
      <c r="F128" t="str">
        <f>VLOOKUP(E128,metki!$A$2:$B$9,2,FALSE)</f>
        <v>импл_новые_без_названия</v>
      </c>
      <c r="G128" t="str">
        <f t="shared" si="26"/>
        <v>импл_</v>
      </c>
      <c r="H128" t="str">
        <f>VLOOKUP(B128,audio_list_stym!$A$3:$AJ$18,24,FALSE)</f>
        <v>Ackee</v>
      </c>
      <c r="I128" t="s">
        <v>694</v>
      </c>
      <c r="J128" t="str">
        <f t="shared" si="27"/>
        <v>Ackee_7</v>
      </c>
      <c r="L128">
        <f>VLOOKUP(J128,total_visual_stym!$A$2:$D$129,2,FALSE)</f>
        <v>2071</v>
      </c>
      <c r="M128" t="str">
        <f>VLOOKUP(J128,total_visual_stym!$A$2:$D$129,3,FALSE)</f>
        <v>pics\\Ackee_7.jpg</v>
      </c>
      <c r="N128">
        <f>VLOOKUP(J128,total_visual_stym!$A$1:$D$129,4,FALSE)</f>
        <v>208</v>
      </c>
      <c r="P128">
        <f>IF(G128="экспл",0,IF(G128="импл_",VLOOKUP(J128,quest_импл!$A$1:$J$129,7,FALSE),0))</f>
        <v>231</v>
      </c>
      <c r="Q128" t="str">
        <f>IF(G128="экспл",0,IF(G128="импл_",VLOOKUP(J128,quest_импл!$A$1:$J$129,8,FALSE),0))</f>
        <v>sound\\Uvyadshiy_li.wav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да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2050</v>
      </c>
      <c r="AD128" t="str">
        <f t="shared" ca="1" si="33"/>
        <v>pics\\Redis_2.jpg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8"/>
        <v>pics\\Redis_2.jpg</v>
      </c>
      <c r="AI128" t="s">
        <v>130</v>
      </c>
      <c r="AO128">
        <f t="shared" ca="1" si="34"/>
        <v>0.27014526719866139</v>
      </c>
      <c r="AP128" t="str">
        <f t="shared" ca="1" si="35"/>
        <v>pics\\Redis_2.jpg</v>
      </c>
      <c r="AR128" t="str">
        <f t="shared" si="38"/>
        <v/>
      </c>
      <c r="AS128" t="str">
        <f t="shared" ca="1" si="29"/>
        <v>pics\\Redis_2.jpg</v>
      </c>
      <c r="AT128">
        <f t="shared" ca="1" si="30"/>
        <v>0.28886469394685865</v>
      </c>
      <c r="AU128" t="s">
        <v>697</v>
      </c>
      <c r="AV128" t="str">
        <f t="shared" ca="1" si="31"/>
        <v>sound\\Redkiy_plod.wav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_Увядший_ли_</v>
      </c>
      <c r="BB128" t="str">
        <f t="shared" si="32"/>
        <v>_Увядший_ли_XXXXX?</v>
      </c>
      <c r="BD128" cm="1">
        <f t="array" aca="1" ref="BD128" ca="1">INDEX($L$122:$L$129,(RANK(AT8,$AT$2:$AT$9)))</f>
        <v>2067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VLOOKUP(B129,audio_list_stym!$A$3:$BP$18,56,FALSE)</f>
        <v>16</v>
      </c>
      <c r="F129" t="str">
        <f>VLOOKUP(E129,metki!$A$2:$B$9,2,FALSE)</f>
        <v>импл_новые_без_названия</v>
      </c>
      <c r="G129" t="str">
        <f t="shared" si="26"/>
        <v>импл_</v>
      </c>
      <c r="H129" t="str">
        <f>VLOOKUP(B129,audio_list_stym!$A$3:$AJ$18,24,FALSE)</f>
        <v>Ackee</v>
      </c>
      <c r="I129" t="s">
        <v>695</v>
      </c>
      <c r="J129" t="str">
        <f t="shared" si="27"/>
        <v>Ackee_8</v>
      </c>
      <c r="L129">
        <f>VLOOKUP(J129,total_visual_stym!$A$2:$D$129,2,FALSE)</f>
        <v>2072</v>
      </c>
      <c r="M129" t="str">
        <f>VLOOKUP(J129,total_visual_stym!$A$2:$D$129,3,FALSE)</f>
        <v>pics\\Ackee_8.jpg</v>
      </c>
      <c r="N129">
        <f>VLOOKUP(J129,total_visual_stym!$A$1:$D$129,4,FALSE)</f>
        <v>208</v>
      </c>
      <c r="P129">
        <f>IF(G129="экспл",0,IF(G129="импл_",VLOOKUP(J129,quest_импл!$A$1:$J$129,7,FALSE),0))</f>
        <v>232</v>
      </c>
      <c r="Q129" t="str">
        <f>IF(G129="экспл",0,IF(G129="импл_",VLOOKUP(J129,quest_импл!$A$1:$J$129,8,FALSE),0))</f>
        <v>sound\\Raznocvetniy_li.wav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2055</v>
      </c>
      <c r="AD129" t="str">
        <f t="shared" ca="1" si="33"/>
        <v>pics\\Redis_7.jpg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8"/>
        <v>pics\\Redis_7.jpg</v>
      </c>
      <c r="AI129" t="s">
        <v>131</v>
      </c>
      <c r="AO129">
        <f t="shared" ca="1" si="34"/>
        <v>0.23998030800539227</v>
      </c>
      <c r="AP129" t="str">
        <f t="shared" ca="1" si="35"/>
        <v>pics\\Redis_7.jpg</v>
      </c>
      <c r="AR129" t="str">
        <f t="shared" si="38"/>
        <v/>
      </c>
      <c r="AS129" t="str">
        <f t="shared" ca="1" si="29"/>
        <v>pics\\Redis_7.jpg</v>
      </c>
      <c r="AT129">
        <f t="shared" ca="1" si="30"/>
        <v>0.51367114967905825</v>
      </c>
      <c r="AU129" t="s">
        <v>697</v>
      </c>
      <c r="AV129" t="str">
        <f t="shared" ca="1" si="31"/>
        <v>sound\\Redkiy_plod.wav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_Разноцветный_ли_</v>
      </c>
      <c r="BB129" t="str">
        <f t="shared" si="32"/>
        <v>_Разноцветный_ли_XXXXX?</v>
      </c>
      <c r="BD129" cm="1">
        <f t="array" aca="1" ref="BD129" ca="1">INDEX($L$122:$L$129,(RANK(AT9,$AT$2:$AT$9)))</f>
        <v>2066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X130" s="23"/>
      <c r="AY130" s="23"/>
      <c r="AZ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X131" s="23"/>
      <c r="AY131" s="23"/>
      <c r="AZ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X132" s="23"/>
      <c r="AY132" s="23"/>
      <c r="AZ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X133" s="23"/>
      <c r="AY133" s="23"/>
      <c r="AZ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X134" s="23"/>
      <c r="AY134" s="23"/>
      <c r="AZ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X135" s="23"/>
      <c r="AY135" s="23"/>
      <c r="AZ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X136" s="23"/>
      <c r="AY136" s="23"/>
      <c r="AZ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X137" s="23"/>
      <c r="AY137" s="23"/>
      <c r="AZ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X138" s="23"/>
      <c r="AY138" s="23"/>
      <c r="AZ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X139" s="23"/>
      <c r="AY139" s="23"/>
      <c r="AZ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X140" s="23"/>
      <c r="AY140" s="23"/>
      <c r="AZ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X141" s="23"/>
      <c r="AY141" s="23"/>
      <c r="AZ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X142" s="23"/>
      <c r="AY142" s="23"/>
      <c r="AZ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X143" s="23"/>
      <c r="AY143" s="23"/>
      <c r="AZ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X144" s="23"/>
      <c r="AY144" s="23"/>
      <c r="AZ144" s="23"/>
    </row>
    <row r="145" spans="31:52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X145" s="23"/>
      <c r="AY145" s="23"/>
      <c r="AZ145" s="23"/>
    </row>
    <row r="146" spans="31:52" x14ac:dyDescent="0.2">
      <c r="AE146" s="22"/>
      <c r="AF146" s="22"/>
      <c r="AX146" s="23"/>
      <c r="AY146" s="23"/>
      <c r="AZ146" s="23"/>
    </row>
    <row r="157" spans="31:52" x14ac:dyDescent="0.2">
      <c r="AE157" s="22"/>
      <c r="AF157" s="22"/>
      <c r="AX157" s="23"/>
      <c r="AY157" s="23"/>
      <c r="AZ157" s="23"/>
    </row>
    <row r="158" spans="31:52" x14ac:dyDescent="0.2">
      <c r="AE158" s="22"/>
      <c r="AF158" s="22"/>
      <c r="AX158" s="23"/>
      <c r="AY158" s="23"/>
      <c r="AZ158" s="23"/>
    </row>
    <row r="159" spans="31:52" x14ac:dyDescent="0.2">
      <c r="AE159" s="22"/>
      <c r="AF159" s="22"/>
      <c r="AX159" s="23"/>
      <c r="AY159" s="23"/>
      <c r="AZ159" s="23"/>
    </row>
    <row r="160" spans="31:52" x14ac:dyDescent="0.2">
      <c r="AE160" s="22"/>
      <c r="AF160" s="22"/>
      <c r="AX160" s="23"/>
      <c r="AY160" s="23"/>
      <c r="AZ160" s="23"/>
    </row>
    <row r="161" spans="31:52" x14ac:dyDescent="0.2">
      <c r="AE161" s="22"/>
      <c r="AF161" s="22"/>
      <c r="AX161" s="23"/>
      <c r="AY161" s="23"/>
      <c r="AZ161" s="23"/>
    </row>
  </sheetData>
  <autoFilter ref="A1:BB145" xr:uid="{00000000-0001-0000-1400-000000000000}"/>
  <pageMargins left="0.7" right="0.7" top="0.75" bottom="0.75" header="0.3" footer="0.3"/>
  <pageSetup paperSize="9" orientation="portrait" horizontalDpi="4294967293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H161"/>
  <sheetViews>
    <sheetView topLeftCell="AX1" zoomScale="87" zoomScaleNormal="87" zoomScaleSheetLayoutView="40" workbookViewId="0">
      <selection activeCell="BC1" sqref="BC1:BH1048576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VLOOKUP(B2,audio_list_stym!$A$3:$BP$18,57,FALSE)</f>
        <v>10</v>
      </c>
      <c r="F2" t="str">
        <f>VLOOKUP(E2,metki!$A$2:$B$9,2,FALSE)</f>
        <v>импл_реал_с_названием</v>
      </c>
      <c r="G2" t="str">
        <f t="shared" ref="G2:G65" si="0">LEFT(F2,5)</f>
        <v>импл_</v>
      </c>
      <c r="H2" t="str">
        <f>VLOOKUP(B2,audio_list_stym!$A$3:$AJ$18,25,FALSE)</f>
        <v>Tomat</v>
      </c>
      <c r="I2" t="s">
        <v>688</v>
      </c>
      <c r="J2" t="str">
        <f t="shared" ref="J2:J65" si="1">H2&amp;I2</f>
        <v>Tomat_1</v>
      </c>
      <c r="K2">
        <v>10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ca="1" si="2">IF(ISTEXT(AR2),AR2,IF(ISTEXT(AS2),AS2,""))</f>
        <v>pics\\Injir_6.jpg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10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0.10268546975593207</v>
      </c>
      <c r="AP2" t="str">
        <f ca="1">INDEX($AM$2:$AM$25,(RANK(AO2,$AO$2:$AO$25)))</f>
        <v>pics\\Injir_6.jpg</v>
      </c>
      <c r="AQ2" t="str">
        <f ca="1">INDEX($AN$2:$AN$25,(RANK(AO2,$AO$2:$AO$25)))</f>
        <v>pics\\Tikva_6.jpg</v>
      </c>
      <c r="AR2" t="str">
        <f t="shared" ref="AR2:AR9" ca="1" si="6">IF(AH2="sound\\Ogorod",AP2,"")</f>
        <v>pics\\Injir_6.jpg</v>
      </c>
      <c r="AT2">
        <f t="shared" ref="AT2:AT65" ca="1" si="7">RAND()</f>
        <v>0.58817136992042174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9">IF(G2="экспл",AY2&amp;AX2&amp;"."&amp;AZ2,IF(G2="импл_",BA2&amp;AX2&amp;"?"))</f>
        <v>_Целый_ли_ТОМАТ?</v>
      </c>
      <c r="BC2">
        <f>A2</f>
        <v>1201</v>
      </c>
      <c r="BD2" cm="1">
        <f t="array" aca="1" ref="BD2" ca="1">INDEX($L$2:$L$9,(RANK(AT2,$AT$2:$AT$9)))</f>
        <v>2061</v>
      </c>
      <c r="BE2" cm="1">
        <f t="array" aca="1" ref="BE2" ca="1">INDEX(BD10:BD25,(RANK(AT2,$AT$2:$AT$16)))</f>
        <v>2032</v>
      </c>
      <c r="BF2" cm="1">
        <f t="array" aca="1" ref="BF2" ca="1">INDEX(BD26:BD49,(RANK(AT2,$AT$2:$AT$16)))</f>
        <v>2048</v>
      </c>
      <c r="BG2" cm="1">
        <f t="array" aca="1" ref="BG2" ca="1">INDEX(BD50:BD65,(RANK(AT2,$AT$2:$AT$16)))</f>
        <v>2024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VLOOKUP(B3,audio_list_stym!$A$3:$BP$18,57,FALSE)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VLOOKUP(B3,audio_list_stym!$A$3:$AJ$18,25,FALSE)</f>
        <v>Tomat</v>
      </c>
      <c r="I3" t="s">
        <v>689</v>
      </c>
      <c r="J3" t="str">
        <f t="shared" si="1"/>
        <v>Tomat_2</v>
      </c>
      <c r="K3">
        <v>10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2006</v>
      </c>
      <c r="AD3" t="str">
        <f t="shared" ref="AD3:AD66" ca="1" si="10">IF(ISTEXT(AE3),AE3,IF(ISTEXT(AF3),AF3,""))</f>
        <v>pics\\Banan_6.jpg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pics\\Banan_6.jpg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1">RAND()</f>
        <v>0.41709612446405187</v>
      </c>
      <c r="AP3" t="str">
        <f t="shared" ref="AP3:AP25" ca="1" si="12">INDEX($AM$2:$AM$25,(RANK(AO3,$AO$2:$AO$25)))</f>
        <v>pics\\Banan_6.jpg</v>
      </c>
      <c r="AQ3" t="str">
        <f t="shared" ref="AQ3:AQ25" ca="1" si="13">INDEX($AN$2:$AN$25,(RANK(AO3,$AO$2:$AO$25)))</f>
        <v>pics\\Goroh_6.jpg</v>
      </c>
      <c r="AR3" t="str">
        <f t="shared" ca="1" si="6"/>
        <v>pics\\Banan_6.jpg</v>
      </c>
      <c r="AT3">
        <f t="shared" ca="1" si="7"/>
        <v>5.3043069729235892E-2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9"/>
        <v>_Мясистый_ли_ТОМАТ?</v>
      </c>
      <c r="BD3" cm="1">
        <f t="array" aca="1" ref="BD3" ca="1">INDEX($L$2:$L$9,(RANK(AT3,$AT$2:$AT$9)))</f>
        <v>2064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VLOOKUP(B4,audio_list_stym!$A$3:$BP$18,57,FALSE)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VLOOKUP(B4,audio_list_stym!$A$3:$AJ$18,25,FALSE)</f>
        <v>Tomat</v>
      </c>
      <c r="I4" t="s">
        <v>690</v>
      </c>
      <c r="J4" t="str">
        <f t="shared" si="1"/>
        <v>Tomat_3</v>
      </c>
      <c r="K4">
        <v>10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2034</v>
      </c>
      <c r="AD4" t="str">
        <f t="shared" ca="1" si="10"/>
        <v>pics\\Limon_2.jpg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pics\\Limon_2.jpg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1"/>
        <v>0.80325131976735931</v>
      </c>
      <c r="AP4" t="str">
        <f t="shared" ca="1" si="12"/>
        <v>pics\\Limon_2.jpg</v>
      </c>
      <c r="AQ4" t="str">
        <f t="shared" ca="1" si="13"/>
        <v>pics\\Redis_2.jpg</v>
      </c>
      <c r="AR4" t="str">
        <f t="shared" ca="1" si="6"/>
        <v>pics\\Limon_2.jpg</v>
      </c>
      <c r="AT4">
        <f t="shared" ca="1" si="7"/>
        <v>0.12365536102033914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9"/>
        <v>_Горький_ли_ТОМАТ?</v>
      </c>
      <c r="BD4" cm="1">
        <f t="array" aca="1" ref="BD4" ca="1">INDEX($L$2:$L$9,(RANK(AT4,$AT$2:$AT$9)))</f>
        <v>2063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VLOOKUP(B5,audio_list_stym!$A$3:$BP$18,57,FALSE)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VLOOKUP(B5,audio_list_stym!$A$3:$AJ$18,25,FALSE)</f>
        <v>Tomat</v>
      </c>
      <c r="I5" t="s">
        <v>691</v>
      </c>
      <c r="J5" t="str">
        <f t="shared" si="1"/>
        <v>Tomat_4</v>
      </c>
      <c r="K5">
        <v>10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2001</v>
      </c>
      <c r="AD5" t="str">
        <f t="shared" ca="1" si="10"/>
        <v>pics\\Banan_1.jpg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pics\\Banan_1.jpg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1"/>
        <v>0.53501362282230192</v>
      </c>
      <c r="AP5" t="str">
        <f t="shared" ca="1" si="12"/>
        <v>pics\\Banan_1.jpg</v>
      </c>
      <c r="AQ5" t="str">
        <f t="shared" ca="1" si="13"/>
        <v>pics\\Goroh_1.jpg</v>
      </c>
      <c r="AR5" t="str">
        <f t="shared" ca="1" si="6"/>
        <v>pics\\Banan_1.jpg</v>
      </c>
      <c r="AT5">
        <f t="shared" ca="1" si="7"/>
        <v>0.90862135475741979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9"/>
        <v>_Яркий_ли_ТОМАТ?</v>
      </c>
      <c r="BD5" cm="1">
        <f t="array" aca="1" ref="BD5" ca="1">INDEX($L$2:$L$9,(RANK(AT5,$AT$2:$AT$9)))</f>
        <v>2058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VLOOKUP(B6,audio_list_stym!$A$3:$BP$18,57,FALSE)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VLOOKUP(B6,audio_list_stym!$A$3:$AJ$18,25,FALSE)</f>
        <v>Tomat</v>
      </c>
      <c r="I6" t="s">
        <v>692</v>
      </c>
      <c r="J6" t="str">
        <f t="shared" si="1"/>
        <v>Tomat_5</v>
      </c>
      <c r="K6">
        <v>10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2157</v>
      </c>
      <c r="AD6" t="str">
        <f t="shared" ca="1" si="10"/>
        <v>pics\\Injir_5.jpg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pics\\Injir_5.jpg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1"/>
        <v>0.11737553536862766</v>
      </c>
      <c r="AP6" t="str">
        <f t="shared" ca="1" si="12"/>
        <v>pics\\Injir_5.jpg</v>
      </c>
      <c r="AQ6" t="str">
        <f t="shared" ca="1" si="13"/>
        <v>pics\\Tikva_5.jpg</v>
      </c>
      <c r="AR6" t="str">
        <f t="shared" ca="1" si="6"/>
        <v>pics\\Injir_5.jpg</v>
      </c>
      <c r="AT6">
        <f t="shared" ca="1" si="7"/>
        <v>0.96542470076147613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9"/>
        <v>_Острый_ли_ТОМАТ?</v>
      </c>
      <c r="BD6" cm="1">
        <f t="array" aca="1" ref="BD6" ca="1">INDEX($L$2:$L$9,(RANK(AT6,$AT$2:$AT$9)))</f>
        <v>2057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VLOOKUP(B7,audio_list_stym!$A$3:$BP$18,57,FALSE)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VLOOKUP(B7,audio_list_stym!$A$3:$AJ$18,25,FALSE)</f>
        <v>Tomat</v>
      </c>
      <c r="I7" t="s">
        <v>693</v>
      </c>
      <c r="J7" t="str">
        <f t="shared" si="1"/>
        <v>Tomat_6</v>
      </c>
      <c r="K7">
        <v>10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2035</v>
      </c>
      <c r="AD7" t="str">
        <f t="shared" ca="1" si="10"/>
        <v>pics\\Limon_3.jpg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pics\\Limon_3.jpg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1"/>
        <v>0.79378047623359016</v>
      </c>
      <c r="AP7" t="str">
        <f t="shared" ca="1" si="12"/>
        <v>pics\\Limon_3.jpg</v>
      </c>
      <c r="AQ7" t="str">
        <f t="shared" ca="1" si="13"/>
        <v>pics\\Redis_3.jpg</v>
      </c>
      <c r="AR7" t="str">
        <f t="shared" ca="1" si="6"/>
        <v>pics\\Limon_3.jpg</v>
      </c>
      <c r="AT7">
        <f t="shared" ca="1" si="7"/>
        <v>0.5878375743821932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9"/>
        <v>_Спелый_ли_ТОМАТ?</v>
      </c>
      <c r="BD7" cm="1">
        <f t="array" aca="1" ref="BD7" ca="1">INDEX($L$2:$L$9,(RANK(AT7,$AT$2:$AT$9)))</f>
        <v>2062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VLOOKUP(B8,audio_list_stym!$A$3:$BP$18,57,FALSE)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VLOOKUP(B8,audio_list_stym!$A$3:$AJ$18,25,FALSE)</f>
        <v>Tomat</v>
      </c>
      <c r="I8" t="s">
        <v>694</v>
      </c>
      <c r="J8" t="str">
        <f t="shared" si="1"/>
        <v>Tomat_7</v>
      </c>
      <c r="K8">
        <v>10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2038</v>
      </c>
      <c r="AD8" t="str">
        <f t="shared" ca="1" si="10"/>
        <v>pics\\Limon_6.jpg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pics\\Limon_6.jpg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1"/>
        <v>0.5659070710325369</v>
      </c>
      <c r="AP8" t="str">
        <f t="shared" ca="1" si="12"/>
        <v>pics\\Limon_6.jpg</v>
      </c>
      <c r="AQ8" t="str">
        <f t="shared" ca="1" si="13"/>
        <v>pics\\Redis_6.jpg</v>
      </c>
      <c r="AR8" t="str">
        <f t="shared" ca="1" si="6"/>
        <v>pics\\Limon_6.jpg</v>
      </c>
      <c r="AT8">
        <f t="shared" ca="1" si="7"/>
        <v>0.84586807918831852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9"/>
        <v>_Серый_ли_ТОМАТ?</v>
      </c>
      <c r="BD8" cm="1">
        <f t="array" aca="1" ref="BD8" ca="1">INDEX($L$2:$L$9,(RANK(AT8,$AT$2:$AT$9)))</f>
        <v>2059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VLOOKUP(B9,audio_list_stym!$A$3:$BP$18,57,FALSE)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VLOOKUP(B9,audio_list_stym!$A$3:$AJ$18,25,FALSE)</f>
        <v>Tomat</v>
      </c>
      <c r="I9" t="s">
        <v>695</v>
      </c>
      <c r="J9" t="str">
        <f t="shared" si="1"/>
        <v>Tomat_8</v>
      </c>
      <c r="K9">
        <v>10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2036</v>
      </c>
      <c r="AD9" t="str">
        <f t="shared" ca="1" si="10"/>
        <v>pics\\Limon_4.jpg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pics\\Limon_4.jpg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1"/>
        <v>0.77756087921624084</v>
      </c>
      <c r="AP9" t="str">
        <f t="shared" ca="1" si="12"/>
        <v>pics\\Limon_4.jpg</v>
      </c>
      <c r="AQ9" t="str">
        <f t="shared" ca="1" si="13"/>
        <v>pics\\Redis_4.jpg</v>
      </c>
      <c r="AR9" t="str">
        <f t="shared" ca="1" si="6"/>
        <v>pics\\Limon_4.jpg</v>
      </c>
      <c r="AT9">
        <f t="shared" ca="1" si="7"/>
        <v>0.61765608759624124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9"/>
        <v>_Вязкий_ли_ТОМАТ?</v>
      </c>
      <c r="BD9" cm="1">
        <f t="array" aca="1" ref="BD9" ca="1">INDEX($L$2:$L$9,(RANK(AT9,$AT$2:$AT$9)))</f>
        <v>2060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VLOOKUP(B10,audio_list_stym!$A$3:$BP$18,57,FALSE)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VLOOKUP(B10,audio_list_stym!$A$3:$AJ$18,25,FALSE)</f>
        <v>Limon</v>
      </c>
      <c r="I10" t="s">
        <v>688</v>
      </c>
      <c r="J10" t="str">
        <f t="shared" si="1"/>
        <v>Limon_1</v>
      </c>
      <c r="K10">
        <v>11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2178</v>
      </c>
      <c r="AD10" t="str">
        <f t="shared" ca="1" si="10"/>
        <v>pics\\dis34.jpg</v>
      </c>
      <c r="AE10" s="22" t="str">
        <f t="array" aca="1" ref="AE10" ca="1">IF(G10="экспл",INDEX(total_visual_stym!$C$146:$C$209,(RANK(total_visual_stym!E154,total_visual_stym!$E$146:$E$209))),0)</f>
        <v>pics\\dis34.jpg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1"/>
        <v>4.50562019943892E-2</v>
      </c>
      <c r="AP10" t="str">
        <f t="shared" ca="1" si="12"/>
        <v>pics\\Injir_7.jpg</v>
      </c>
      <c r="AQ10" t="str">
        <f t="shared" ca="1" si="13"/>
        <v>pics\\Tikva_7.jpg</v>
      </c>
      <c r="AT10">
        <f t="shared" ca="1" si="7"/>
        <v>0.98308044300461472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9"/>
        <v>На_экране_ЛИМОН._Он_старый?</v>
      </c>
      <c r="BC10">
        <f>A10</f>
        <v>1202</v>
      </c>
      <c r="BD10" cm="1">
        <f t="array" aca="1" ref="BD10" ca="1">INDEX($L$10:$L$17,(RANK(AT2,$AT$2:$AT$9)))</f>
        <v>2037</v>
      </c>
      <c r="BE10" cm="1">
        <f t="array" aca="1" ref="BE10" ca="1">INDEX(BD2:BD9,(RANK(AT3,$AT$2:$AT$9)))</f>
        <v>2060</v>
      </c>
      <c r="BF10" cm="1">
        <f t="array" aca="1" ref="BF10" ca="1">INDEX(BD18:BD33,(RANK(AT3,$AT$2:$AT$16)))</f>
        <v>2051</v>
      </c>
      <c r="BG10" cm="1">
        <f t="array" aca="1" ref="BG10" ca="1">INDEX(BD34:BD65,(RANK(AT3,$AT$2:$AT$16)))</f>
        <v>2003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VLOOKUP(B11,audio_list_stym!$A$3:$BP$18,57,FALSE)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VLOOKUP(B11,audio_list_stym!$A$3:$AJ$18,25,FALSE)</f>
        <v>Limon</v>
      </c>
      <c r="I11" t="s">
        <v>689</v>
      </c>
      <c r="J11" t="str">
        <f t="shared" si="1"/>
        <v>Limon_2</v>
      </c>
      <c r="K11">
        <v>11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2175</v>
      </c>
      <c r="AD11" t="str">
        <f t="shared" ca="1" si="10"/>
        <v>pics\\dis5.jpg</v>
      </c>
      <c r="AE11" s="22" t="str">
        <f t="array" aca="1" ref="AE11" ca="1">IF(G11="экспл",INDEX(total_visual_stym!$C$146:$C$209,(RANK(total_visual_stym!E155,total_visual_stym!$E$146:$E$209))),0)</f>
        <v>pics\\dis5.jpg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ref="AJ11:AJ49" si="16">LEFT(AI11,11)</f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1"/>
        <v>0.2400562646998109</v>
      </c>
      <c r="AP11" t="str">
        <f t="shared" ca="1" si="12"/>
        <v>pics\\Injir_1.jpg</v>
      </c>
      <c r="AQ11" t="str">
        <f t="shared" ca="1" si="13"/>
        <v>pics\\Tikva_1.jpg</v>
      </c>
      <c r="AT11">
        <f t="shared" ca="1" si="7"/>
        <v>0.71552876967466728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sound\\Noviy_plod.wav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9"/>
        <v>Посмотрите,_вот_ЛИМОН._Фиолетовый_ли_он?</v>
      </c>
      <c r="BD11" cm="1">
        <f t="array" aca="1" ref="BD11" ca="1">INDEX($L$10:$L$17,(RANK(AT3,$AT$2:$AT$9)))</f>
        <v>2040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VLOOKUP(B12,audio_list_stym!$A$3:$BP$18,57,FALSE)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VLOOKUP(B12,audio_list_stym!$A$3:$AJ$18,25,FALSE)</f>
        <v>Limon</v>
      </c>
      <c r="I12" t="s">
        <v>690</v>
      </c>
      <c r="J12" t="str">
        <f t="shared" si="1"/>
        <v>Limon_3</v>
      </c>
      <c r="K12">
        <v>11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2189</v>
      </c>
      <c r="AD12" t="str">
        <f t="shared" ca="1" si="10"/>
        <v>pics\\dis33.jpg</v>
      </c>
      <c r="AE12" s="22" t="str">
        <f t="array" aca="1" ref="AE12" ca="1">IF(G12="экспл",INDEX(total_visual_stym!$C$146:$C$209,(RANK(total_visual_stym!E156,total_visual_stym!$E$146:$E$209))),0)</f>
        <v>pics\\dis33.jpg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16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1"/>
        <v>0.23326290706173736</v>
      </c>
      <c r="AP12" t="str">
        <f t="shared" ca="1" si="12"/>
        <v>pics\\Injir_2.jpg</v>
      </c>
      <c r="AQ12" t="str">
        <f t="shared" ca="1" si="13"/>
        <v>pics\\Tikva_2.jpg</v>
      </c>
      <c r="AT12">
        <f t="shared" ca="1" si="7"/>
        <v>0.69139778113864669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9"/>
        <v>Вот_ЛИМОН._Он_с_цедрой?</v>
      </c>
      <c r="BD12" cm="1">
        <f t="array" aca="1" ref="BD12" ca="1">INDEX($L$10:$L$17,(RANK(AT4,$AT$2:$AT$9)))</f>
        <v>2039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VLOOKUP(B13,audio_list_stym!$A$3:$BP$18,57,FALSE)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VLOOKUP(B13,audio_list_stym!$A$3:$AJ$18,25,FALSE)</f>
        <v>Limon</v>
      </c>
      <c r="I13" t="s">
        <v>691</v>
      </c>
      <c r="J13" t="str">
        <f t="shared" si="1"/>
        <v>Limon_4</v>
      </c>
      <c r="K13">
        <v>11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2221</v>
      </c>
      <c r="AD13" t="str">
        <f t="shared" ca="1" si="10"/>
        <v>pics\\dis28.jpg</v>
      </c>
      <c r="AE13" s="22" t="str">
        <f t="array" aca="1" ref="AE13" ca="1">IF(G13="экспл",INDEX(total_visual_stym!$C$146:$C$209,(RANK(total_visual_stym!E157,total_visual_stym!$E$146:$E$209))),0)</f>
        <v>pics\\dis28.jpg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16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1"/>
        <v>0.44368612872137514</v>
      </c>
      <c r="AP13" t="str">
        <f t="shared" ca="1" si="12"/>
        <v>pics\\Banan_5.jpg</v>
      </c>
      <c r="AQ13" t="str">
        <f t="shared" ca="1" si="13"/>
        <v>pics\\Goroh_5.jpg</v>
      </c>
      <c r="AT13">
        <f t="shared" ca="1" si="7"/>
        <v>0.55470458002081935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9"/>
        <v>Это_ЛИМОН._Кислый_ли_он?</v>
      </c>
      <c r="BD13" cm="1">
        <f t="array" aca="1" ref="BD13" ca="1">INDEX($L$10:$L$17,(RANK(AT5,$AT$2:$AT$9)))</f>
        <v>2034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VLOOKUP(B14,audio_list_stym!$A$3:$BP$18,57,FALSE)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VLOOKUP(B14,audio_list_stym!$A$3:$AJ$18,25,FALSE)</f>
        <v>Limon</v>
      </c>
      <c r="I14" t="s">
        <v>692</v>
      </c>
      <c r="J14" t="str">
        <f t="shared" si="1"/>
        <v>Limon_5</v>
      </c>
      <c r="K14">
        <v>11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2176</v>
      </c>
      <c r="AD14" t="str">
        <f t="shared" ca="1" si="10"/>
        <v>pics\\dis21.jpg</v>
      </c>
      <c r="AE14" s="22" t="str">
        <f t="array" aca="1" ref="AE14" ca="1">IF(G14="экспл",INDEX(total_visual_stym!$C$146:$C$209,(RANK(total_visual_stym!E158,total_visual_stym!$E$146:$E$209))),0)</f>
        <v>pics\\dis21.jpg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16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1"/>
        <v>0.28736517964563935</v>
      </c>
      <c r="AP14" t="str">
        <f t="shared" ca="1" si="12"/>
        <v>pics\\Banan_8.jpg</v>
      </c>
      <c r="AQ14" t="str">
        <f t="shared" ca="1" si="13"/>
        <v>pics\\Goroh_8.jpg</v>
      </c>
      <c r="AT14">
        <f t="shared" ca="1" si="7"/>
        <v>0.77622825383825766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9"/>
        <v>На_картинке_ЛИМОН._Сочный_ли_он?</v>
      </c>
      <c r="BD14" cm="1">
        <f t="array" aca="1" ref="BD14" ca="1">INDEX($L$10:$L$17,(RANK(AT6,$AT$2:$AT$9)))</f>
        <v>2033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VLOOKUP(B15,audio_list_stym!$A$3:$BP$18,57,FALSE)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VLOOKUP(B15,audio_list_stym!$A$3:$AJ$18,25,FALSE)</f>
        <v>Limon</v>
      </c>
      <c r="I15" t="s">
        <v>693</v>
      </c>
      <c r="J15" t="str">
        <f t="shared" si="1"/>
        <v>Limon_6</v>
      </c>
      <c r="K15">
        <v>11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2205</v>
      </c>
      <c r="AD15" t="str">
        <f t="shared" ca="1" si="10"/>
        <v>pics\\dis46.jpg</v>
      </c>
      <c r="AE15" s="22" t="str">
        <f t="array" aca="1" ref="AE15" ca="1">IF(G15="экспл",INDEX(total_visual_stym!$C$146:$C$209,(RANK(total_visual_stym!E159,total_visual_stym!$E$146:$E$209))),0)</f>
        <v>pics\\dis46.jpg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16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1"/>
        <v>0.48000750229214317</v>
      </c>
      <c r="AP15" t="str">
        <f t="shared" ca="1" si="12"/>
        <v>pics\\Banan_4.jpg</v>
      </c>
      <c r="AQ15" t="str">
        <f t="shared" ca="1" si="13"/>
        <v>pics\\Goroh_4.jpg</v>
      </c>
      <c r="AT15">
        <f t="shared" ca="1" si="7"/>
        <v>0.93849380507095215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9"/>
        <v>На_мониторе_ЛИМОН._Упругий_ли_он?</v>
      </c>
      <c r="BD15" cm="1">
        <f t="array" aca="1" ref="BD15" ca="1">INDEX($L$10:$L$17,(RANK(AT7,$AT$2:$AT$9)))</f>
        <v>2038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VLOOKUP(B16,audio_list_stym!$A$3:$BP$18,57,FALSE)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VLOOKUP(B16,audio_list_stym!$A$3:$AJ$18,25,FALSE)</f>
        <v>Limon</v>
      </c>
      <c r="I16" t="s">
        <v>694</v>
      </c>
      <c r="J16" t="str">
        <f t="shared" si="1"/>
        <v>Limon_7</v>
      </c>
      <c r="K16">
        <v>11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2190</v>
      </c>
      <c r="AD16" t="str">
        <f t="shared" ca="1" si="10"/>
        <v>pics\\dis27.jpg</v>
      </c>
      <c r="AE16" s="22" t="str">
        <f t="array" aca="1" ref="AE16" ca="1">IF(G16="экспл",INDEX(total_visual_stym!$C$146:$C$209,(RANK(total_visual_stym!E160,total_visual_stym!$E$146:$E$209))),0)</f>
        <v>pics\\dis27.jpg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16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1"/>
        <v>0.53726353268525018</v>
      </c>
      <c r="AP16" t="str">
        <f t="shared" ca="1" si="12"/>
        <v>pics\\Limon_8.jpg</v>
      </c>
      <c r="AQ16" t="str">
        <f t="shared" ca="1" si="13"/>
        <v>pics\\Redis_8.jpg</v>
      </c>
      <c r="AT16">
        <f t="shared" ca="1" si="7"/>
        <v>0.47110179762546311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9"/>
        <v>Перед_Вами_ЛИМОН._Он_длинный?</v>
      </c>
      <c r="BD16" cm="1">
        <f t="array" aca="1" ref="BD16" ca="1">INDEX($L$10:$L$17,(RANK(AT8,$AT$2:$AT$9)))</f>
        <v>2035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VLOOKUP(B17,audio_list_stym!$A$3:$BP$18,57,FALSE)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VLOOKUP(B17,audio_list_stym!$A$3:$AJ$18,25,FALSE)</f>
        <v>Limon</v>
      </c>
      <c r="I17" t="s">
        <v>695</v>
      </c>
      <c r="J17" t="str">
        <f t="shared" si="1"/>
        <v>Limon_8</v>
      </c>
      <c r="K17">
        <v>11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2230</v>
      </c>
      <c r="AD17" t="str">
        <f t="shared" ca="1" si="10"/>
        <v>pics\\dis8.jpg</v>
      </c>
      <c r="AE17" s="22" t="str">
        <f t="array" aca="1" ref="AE17" ca="1">IF(G17="экспл",INDEX(total_visual_stym!$C$146:$C$209,(RANK(total_visual_stym!E161,total_visual_stym!$E$146:$E$209))),0)</f>
        <v>pics\\dis8.jpg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16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1"/>
        <v>0.19188593415313504</v>
      </c>
      <c r="AP17" t="str">
        <f t="shared" ca="1" si="12"/>
        <v>pics\\Injir_3.jpg</v>
      </c>
      <c r="AQ17" t="str">
        <f t="shared" ca="1" si="13"/>
        <v>pics\\Tikva_3.jpg</v>
      </c>
      <c r="AT17">
        <f t="shared" ca="1" si="7"/>
        <v>0.71803427221371807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9"/>
        <v>Вы_видите_ЛИМОН._Он_без_кожуры?</v>
      </c>
      <c r="BD17" cm="1">
        <f t="array" aca="1" ref="BD17" ca="1">INDEX($L$10:$L$17,(RANK(AT9,$AT$2:$AT$9)))</f>
        <v>2036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VLOOKUP(B18,audio_list_stym!$A$3:$BP$18,57,FALSE)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VLOOKUP(B18,audio_list_stym!$A$3:$AJ$18,25,FALSE)</f>
        <v>Kokos</v>
      </c>
      <c r="I18" t="s">
        <v>688</v>
      </c>
      <c r="J18" t="str">
        <f t="shared" si="1"/>
        <v>Kokos_1</v>
      </c>
      <c r="K18">
        <v>12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2049</v>
      </c>
      <c r="AD18" t="str">
        <f t="shared" ca="1" si="10"/>
        <v>pics\\Redis_1.jpg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pics\\Redis_1.jpg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16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0.91466400476952248</v>
      </c>
      <c r="AP18" t="str">
        <f t="shared" ca="1" si="12"/>
        <v>pics\\Limon_1.jpg</v>
      </c>
      <c r="AQ18" t="str">
        <f t="shared" ca="1" si="13"/>
        <v>pics\\Redis_1.jpg</v>
      </c>
      <c r="AS18" t="str">
        <f t="shared" ref="AS18:AS25" ca="1" si="17">IF(AH18="sound\\Tropic",AQ18,"")</f>
        <v>pics\\Redis_1.jpg</v>
      </c>
      <c r="AT18">
        <f t="shared" ca="1" si="7"/>
        <v>0.98735438066561854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9"/>
        <v>_С_молоком_ли_XXXXX?</v>
      </c>
      <c r="BC18">
        <f>A18</f>
        <v>1203</v>
      </c>
      <c r="BD18" cm="1">
        <f t="array" aca="1" ref="BD18" ca="1">INDEX($L$18:$L$25,(RANK(AT2,$AT$2:$AT$9)))</f>
        <v>2029</v>
      </c>
      <c r="BE18" cm="1">
        <f t="array" aca="1" ref="BE18" ca="1">INDEX(BD2:BD17,(RANK(AT4,$AT$2:$AT$16)))</f>
        <v>2038</v>
      </c>
      <c r="BF18" cm="1">
        <f t="array" aca="1" ref="BF18" ca="1">INDEX(BD26:BD49,(RANK(AT4,$AT$2:$AT$16)))</f>
        <v>2046</v>
      </c>
      <c r="BG18" cm="1">
        <f t="array" aca="1" ref="BG18" ca="1">INDEX(BD50:BD65,(RANK(AT4,$AT$2:$AT$16)))</f>
        <v>2022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VLOOKUP(B19,audio_list_stym!$A$3:$BP$18,57,FALSE)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VLOOKUP(B19,audio_list_stym!$A$3:$AJ$18,25,FALSE)</f>
        <v>Kokos</v>
      </c>
      <c r="I19" t="s">
        <v>689</v>
      </c>
      <c r="J19" t="str">
        <f t="shared" si="1"/>
        <v>Kokos_2</v>
      </c>
      <c r="K19">
        <v>12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2018</v>
      </c>
      <c r="AD19" t="str">
        <f t="shared" ca="1" si="10"/>
        <v>pics\\Goroh_2.jpg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pics\\Goroh_2.jpg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16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0.52573106674939984</v>
      </c>
      <c r="AP19" t="str">
        <f t="shared" ca="1" si="12"/>
        <v>pics\\Banan_2.jpg</v>
      </c>
      <c r="AQ19" t="str">
        <f t="shared" ca="1" si="13"/>
        <v>pics\\Goroh_2.jpg</v>
      </c>
      <c r="AS19" t="str">
        <f t="shared" ca="1" si="17"/>
        <v>pics\\Goroh_2.jpg</v>
      </c>
      <c r="AT19">
        <f t="shared" ca="1" si="7"/>
        <v>0.89266881807022813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9"/>
        <v>_Полый_ли_XXXXX?</v>
      </c>
      <c r="BD19" cm="1">
        <f t="array" aca="1" ref="BD19" ca="1">INDEX($L$18:$L$25,(RANK(AT3,$AT$2:$AT$9)))</f>
        <v>2032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VLOOKUP(B20,audio_list_stym!$A$3:$BP$18,57,FALSE)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VLOOKUP(B20,audio_list_stym!$A$3:$AJ$18,25,FALSE)</f>
        <v>Kokos</v>
      </c>
      <c r="I20" t="s">
        <v>690</v>
      </c>
      <c r="J20" t="str">
        <f t="shared" si="1"/>
        <v>Kokos_3</v>
      </c>
      <c r="K20">
        <v>12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2053</v>
      </c>
      <c r="AD20" t="str">
        <f t="shared" ca="1" si="10"/>
        <v>pics\\Redis_5.jpg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pics\\Redis_5.jpg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16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0.66968847938618947</v>
      </c>
      <c r="AP20" t="str">
        <f t="shared" ca="1" si="12"/>
        <v>pics\\Limon_5.jpg</v>
      </c>
      <c r="AQ20" t="str">
        <f t="shared" ca="1" si="13"/>
        <v>pics\\Redis_5.jpg</v>
      </c>
      <c r="AS20" t="str">
        <f t="shared" ca="1" si="17"/>
        <v>pics\\Redis_5.jpg</v>
      </c>
      <c r="AT20">
        <f t="shared" ca="1" si="7"/>
        <v>7.0960776865942377E-2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9"/>
        <v>_Гладкий_ли_XXXXX?</v>
      </c>
      <c r="BD20" cm="1">
        <f t="array" aca="1" ref="BD20" ca="1">INDEX($L$18:$L$25,(RANK(AT4,$AT$2:$AT$9)))</f>
        <v>2031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VLOOKUP(B21,audio_list_stym!$A$3:$BP$18,57,FALSE)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VLOOKUP(B21,audio_list_stym!$A$3:$AJ$18,25,FALSE)</f>
        <v>Kokos</v>
      </c>
      <c r="I21" t="s">
        <v>691</v>
      </c>
      <c r="J21" t="str">
        <f t="shared" si="1"/>
        <v>Kokos_4</v>
      </c>
      <c r="K21">
        <v>12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2164</v>
      </c>
      <c r="AD21" t="str">
        <f t="shared" ca="1" si="10"/>
        <v>pics\\Tikva_4.jpg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pics\\Tikva_4.jpg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16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0.12522813763398588</v>
      </c>
      <c r="AP21" t="str">
        <f t="shared" ca="1" si="12"/>
        <v>pics\\Injir_4.jpg</v>
      </c>
      <c r="AQ21" t="str">
        <f t="shared" ca="1" si="13"/>
        <v>pics\\Tikva_4.jpg</v>
      </c>
      <c r="AS21" t="str">
        <f t="shared" ca="1" si="17"/>
        <v>pics\\Tikva_4.jpg</v>
      </c>
      <c r="AT21">
        <f t="shared" ca="1" si="7"/>
        <v>0.53521931261099243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9"/>
        <v>_Пористый_ли_XXXXX?</v>
      </c>
      <c r="BD21" cm="1">
        <f t="array" aca="1" ref="BD21" ca="1">INDEX($L$18:$L$25,(RANK(AT5,$AT$2:$AT$9)))</f>
        <v>2026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VLOOKUP(B22,audio_list_stym!$A$3:$BP$18,57,FALSE)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VLOOKUP(B22,audio_list_stym!$A$3:$AJ$18,25,FALSE)</f>
        <v>Kokos</v>
      </c>
      <c r="I22" t="s">
        <v>692</v>
      </c>
      <c r="J22" t="str">
        <f t="shared" si="1"/>
        <v>Kokos_5</v>
      </c>
      <c r="K22">
        <v>12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2055</v>
      </c>
      <c r="AD22" t="str">
        <f t="shared" ca="1" si="10"/>
        <v>pics\\Redis_7.jpg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pics\\Redis_7.jpg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16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0.56122240233368215</v>
      </c>
      <c r="AP22" t="str">
        <f t="shared" ca="1" si="12"/>
        <v>pics\\Limon_7.jpg</v>
      </c>
      <c r="AQ22" t="str">
        <f t="shared" ca="1" si="13"/>
        <v>pics\\Redis_7.jpg</v>
      </c>
      <c r="AS22" t="str">
        <f t="shared" ca="1" si="17"/>
        <v>pics\\Redis_7.jpg</v>
      </c>
      <c r="AT22">
        <f t="shared" ca="1" si="7"/>
        <v>0.75465413448209862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9"/>
        <v>_Вареный_ли_XXXXX?</v>
      </c>
      <c r="BD22" cm="1">
        <f t="array" aca="1" ref="BD22" ca="1">INDEX($L$18:$L$25,(RANK(AT6,$AT$2:$AT$9)))</f>
        <v>2025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VLOOKUP(B23,audio_list_stym!$A$3:$BP$18,57,FALSE)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VLOOKUP(B23,audio_list_stym!$A$3:$AJ$18,25,FALSE)</f>
        <v>Kokos</v>
      </c>
      <c r="I23" t="s">
        <v>693</v>
      </c>
      <c r="J23" t="str">
        <f t="shared" si="1"/>
        <v>Kokos_6</v>
      </c>
      <c r="K23">
        <v>12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2023</v>
      </c>
      <c r="AD23" t="str">
        <f t="shared" ca="1" si="10"/>
        <v>pics\\Goroh_7.jpg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pics\\Goroh_7.jpg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16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0.39300951796762706</v>
      </c>
      <c r="AP23" t="str">
        <f t="shared" ca="1" si="12"/>
        <v>pics\\Banan_7.jpg</v>
      </c>
      <c r="AQ23" t="str">
        <f t="shared" ca="1" si="13"/>
        <v>pics\\Goroh_7.jpg</v>
      </c>
      <c r="AS23" t="str">
        <f t="shared" ca="1" si="17"/>
        <v>pics\\Goroh_7.jpg</v>
      </c>
      <c r="AT23">
        <f t="shared" ca="1" si="7"/>
        <v>0.16960347943277565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9"/>
        <v>_Плотный_ли_XXXXX?</v>
      </c>
      <c r="BD23" cm="1">
        <f t="array" aca="1" ref="BD23" ca="1">INDEX($L$18:$L$25,(RANK(AT7,$AT$2:$AT$9)))</f>
        <v>2030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VLOOKUP(B24,audio_list_stym!$A$3:$BP$18,57,FALSE)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VLOOKUP(B24,audio_list_stym!$A$3:$AJ$18,25,FALSE)</f>
        <v>Kokos</v>
      </c>
      <c r="I24" t="s">
        <v>694</v>
      </c>
      <c r="J24" t="str">
        <f t="shared" si="1"/>
        <v>Kokos_7</v>
      </c>
      <c r="K24">
        <v>12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2168</v>
      </c>
      <c r="AD24" t="str">
        <f t="shared" ca="1" si="10"/>
        <v>pics\\Tikva_8.jpg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pics\\Tikva_8.jpg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16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4.0744894167902168E-2</v>
      </c>
      <c r="AP24" t="str">
        <f t="shared" ca="1" si="12"/>
        <v>pics\\Injir_8.jpg</v>
      </c>
      <c r="AQ24" t="str">
        <f t="shared" ca="1" si="13"/>
        <v>pics\\Tikva_8.jpg</v>
      </c>
      <c r="AS24" t="str">
        <f t="shared" ca="1" si="17"/>
        <v>pics\\Tikva_8.jpg</v>
      </c>
      <c r="AT24">
        <f t="shared" ca="1" si="7"/>
        <v>2.7813438715818983E-2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9"/>
        <v>_Ворсистый_ли_XXXXX?</v>
      </c>
      <c r="BD24" cm="1">
        <f t="array" aca="1" ref="BD24" ca="1">INDEX($L$18:$L$25,(RANK(AT8,$AT$2:$AT$9)))</f>
        <v>2027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VLOOKUP(B25,audio_list_stym!$A$3:$BP$18,57,FALSE)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VLOOKUP(B25,audio_list_stym!$A$3:$AJ$18,25,FALSE)</f>
        <v>Kokos</v>
      </c>
      <c r="I25" t="s">
        <v>695</v>
      </c>
      <c r="J25" t="str">
        <f t="shared" si="1"/>
        <v>Kokos_8</v>
      </c>
      <c r="K25">
        <v>12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2019</v>
      </c>
      <c r="AD25" t="str">
        <f t="shared" ca="1" si="10"/>
        <v>pics\\Goroh_3.jpg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pics\\Goroh_3.jpg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16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0.51348795094467048</v>
      </c>
      <c r="AP25" t="str">
        <f t="shared" ca="1" si="12"/>
        <v>pics\\Banan_3.jpg</v>
      </c>
      <c r="AQ25" t="str">
        <f t="shared" ca="1" si="13"/>
        <v>pics\\Goroh_3.jpg</v>
      </c>
      <c r="AS25" t="str">
        <f t="shared" ca="1" si="17"/>
        <v>pics\\Goroh_3.jpg</v>
      </c>
      <c r="AT25">
        <f t="shared" ca="1" si="7"/>
        <v>0.1263585889898623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9"/>
        <v>_Мягкий_ли_XXXXX?</v>
      </c>
      <c r="BD25" cm="1">
        <f t="array" aca="1" ref="BD25" ca="1">INDEX($L$18:$L$25,(RANK(AT9,$AT$2:$AT$9)))</f>
        <v>2028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VLOOKUP(B26,audio_list_stym!$A$3:$BP$18,57,FALSE)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VLOOKUP(B26,audio_list_stym!$A$3:$AJ$18,25,FALSE)</f>
        <v>Redis</v>
      </c>
      <c r="I26" t="s">
        <v>688</v>
      </c>
      <c r="J26" t="str">
        <f t="shared" si="1"/>
        <v>Redis_1</v>
      </c>
      <c r="K26">
        <v>13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2210</v>
      </c>
      <c r="AD26" t="str">
        <f t="shared" ca="1" si="10"/>
        <v>pics\\dis48.jpg</v>
      </c>
      <c r="AE26" s="22" t="str">
        <f t="array" aca="1" ref="AE26" ca="1">IF(G26="экспл",INDEX(total_visual_stym!$C$146:$C$209,(RANK(total_visual_stym!E170,total_visual_stym!$E$146:$E$209))),0)</f>
        <v>pics\\dis48.jpg</v>
      </c>
      <c r="AF26" s="22" t="str">
        <f t="shared" si="2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16"/>
        <v>pics\\Goroh</v>
      </c>
      <c r="AL26" t="str">
        <f t="shared" ref="AL26:AL33" si="18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7"/>
        <v>0.35598296707505128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9"/>
        <v>На_экране_XXXXX._Он_с_ботвой?</v>
      </c>
      <c r="BC26">
        <f>A26</f>
        <v>1204</v>
      </c>
      <c r="BD26" cm="1">
        <f t="array" aca="1" ref="BD26" ca="1">INDEX($L$26:$L$33,(RANK(AT2,$AT$2:$AT$9)))</f>
        <v>2053</v>
      </c>
      <c r="BE26" cm="1">
        <f t="array" aca="1" ref="BE26" ca="1">INDEX(BD2:BD25,(RANK(AT5,$AT$2:$AT$16)))</f>
        <v>2058</v>
      </c>
      <c r="BF26" cm="1">
        <f t="array" aca="1" ref="BF26" ca="1">INDEX(BD34:BD49,(RANK(AT5,$AT$2:$AT$16)))</f>
        <v>2042</v>
      </c>
      <c r="BG26" cm="1">
        <f t="array" aca="1" ref="BG26" ca="1">INDEX(BD50:BD65,(RANK(AT5,$AT$2:$AT$16)))</f>
        <v>2010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VLOOKUP(B27,audio_list_stym!$A$3:$BP$18,57,FALSE)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VLOOKUP(B27,audio_list_stym!$A$3:$AJ$18,25,FALSE)</f>
        <v>Redis</v>
      </c>
      <c r="I27" t="s">
        <v>689</v>
      </c>
      <c r="J27" t="str">
        <f t="shared" si="1"/>
        <v>Redis_2</v>
      </c>
      <c r="K27">
        <v>13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2215</v>
      </c>
      <c r="AD27" t="str">
        <f t="shared" ca="1" si="10"/>
        <v>pics\\dis62.jpg</v>
      </c>
      <c r="AE27" s="22" t="str">
        <f t="array" aca="1" ref="AE27" ca="1">IF(G27="экспл",INDEX(total_visual_stym!$C$146:$C$209,(RANK(total_visual_stym!E171,total_visual_stym!$E$146:$E$209))),0)</f>
        <v>pics\\dis62.jpg</v>
      </c>
      <c r="AF27" s="22" t="str">
        <f t="shared" si="2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16"/>
        <v>pics\\Goroh</v>
      </c>
      <c r="AL27" t="str">
        <f t="shared" si="18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7"/>
        <v>0.83101696202565245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9"/>
        <v>Посмотрите,_вот_XXXXX._Он_алый?</v>
      </c>
      <c r="BD27" cm="1">
        <f t="array" aca="1" ref="BD27" ca="1">INDEX($L$26:$L$33,(RANK(AT3,$AT$2:$AT$9)))</f>
        <v>2056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VLOOKUP(B28,audio_list_stym!$A$3:$BP$18,57,FALSE)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VLOOKUP(B28,audio_list_stym!$A$3:$AJ$18,25,FALSE)</f>
        <v>Redis</v>
      </c>
      <c r="I28" t="s">
        <v>690</v>
      </c>
      <c r="J28" t="str">
        <f t="shared" si="1"/>
        <v>Redis_3</v>
      </c>
      <c r="K28">
        <v>13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2217</v>
      </c>
      <c r="AD28" t="str">
        <f t="shared" ca="1" si="10"/>
        <v>pics\\dis58.jpg</v>
      </c>
      <c r="AE28" s="22" t="str">
        <f t="array" aca="1" ref="AE28" ca="1">IF(G28="экспл",INDEX(total_visual_stym!$C$146:$C$209,(RANK(total_visual_stym!E172,total_visual_stym!$E$146:$E$209))),0)</f>
        <v>pics\\dis58.jpg</v>
      </c>
      <c r="AF28" s="22" t="str">
        <f t="shared" si="2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16"/>
        <v>pics\\Goroh</v>
      </c>
      <c r="AL28" t="str">
        <f t="shared" si="18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7"/>
        <v>0.17723750568550745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9"/>
        <v>Вот_XXXXX._Пряный_ли_он?</v>
      </c>
      <c r="BD28" cm="1">
        <f t="array" aca="1" ref="BD28" ca="1">INDEX($L$26:$L$33,(RANK(AT4,$AT$2:$AT$9)))</f>
        <v>2055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VLOOKUP(B29,audio_list_stym!$A$3:$BP$18,57,FALSE)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VLOOKUP(B29,audio_list_stym!$A$3:$AJ$18,25,FALSE)</f>
        <v>Redis</v>
      </c>
      <c r="I29" t="s">
        <v>691</v>
      </c>
      <c r="J29" t="str">
        <f t="shared" si="1"/>
        <v>Redis_4</v>
      </c>
      <c r="K29">
        <v>13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2219</v>
      </c>
      <c r="AD29" t="str">
        <f t="shared" ca="1" si="10"/>
        <v>pics\\dis17.jpg</v>
      </c>
      <c r="AE29" s="22" t="str">
        <f t="array" aca="1" ref="AE29" ca="1">IF(G29="экспл",INDEX(total_visual_stym!$C$146:$C$209,(RANK(total_visual_stym!E173,total_visual_stym!$E$146:$E$209))),0)</f>
        <v>pics\\dis17.jpg</v>
      </c>
      <c r="AF29" s="22" t="str">
        <f t="shared" si="2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16"/>
        <v>pics\\Goroh</v>
      </c>
      <c r="AL29" t="str">
        <f t="shared" si="18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7"/>
        <v>0.40206031074652981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9"/>
        <v>Это_XXXXX._Жирный_ли_он?</v>
      </c>
      <c r="BD29" cm="1">
        <f t="array" aca="1" ref="BD29" ca="1">INDEX($L$26:$L$33,(RANK(AT5,$AT$2:$AT$9)))</f>
        <v>2050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VLOOKUP(B30,audio_list_stym!$A$3:$BP$18,57,FALSE)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VLOOKUP(B30,audio_list_stym!$A$3:$AJ$18,25,FALSE)</f>
        <v>Redis</v>
      </c>
      <c r="I30" t="s">
        <v>692</v>
      </c>
      <c r="J30" t="str">
        <f t="shared" si="1"/>
        <v>Redis_5</v>
      </c>
      <c r="K30">
        <v>13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2226</v>
      </c>
      <c r="AD30" t="str">
        <f t="shared" ca="1" si="10"/>
        <v>pics\\dis11.jpg</v>
      </c>
      <c r="AE30" s="22" t="str">
        <f t="array" aca="1" ref="AE30" ca="1">IF(G30="экспл",INDEX(total_visual_stym!$C$146:$C$209,(RANK(total_visual_stym!E174,total_visual_stym!$E$146:$E$209))),0)</f>
        <v>pics\\dis11.jpg</v>
      </c>
      <c r="AF30" s="22" t="str">
        <f t="shared" si="2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16"/>
        <v>pics\\Goroh</v>
      </c>
      <c r="AL30" t="str">
        <f t="shared" si="18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7"/>
        <v>0.16831941446671039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9"/>
        <v>На_картинке_XXXXX._Он_соленый?</v>
      </c>
      <c r="BD30" cm="1">
        <f t="array" aca="1" ref="BD30" ca="1">INDEX($L$26:$L$33,(RANK(AT6,$AT$2:$AT$9)))</f>
        <v>2049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VLOOKUP(B31,audio_list_stym!$A$3:$BP$18,57,FALSE)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VLOOKUP(B31,audio_list_stym!$A$3:$AJ$18,25,FALSE)</f>
        <v>Redis</v>
      </c>
      <c r="I31" t="s">
        <v>693</v>
      </c>
      <c r="J31" t="str">
        <f t="shared" si="1"/>
        <v>Redis_6</v>
      </c>
      <c r="K31">
        <v>13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2201</v>
      </c>
      <c r="AD31" t="str">
        <f t="shared" ca="1" si="10"/>
        <v>pics\\dis43.jpg</v>
      </c>
      <c r="AE31" s="22" t="str">
        <f t="array" aca="1" ref="AE31" ca="1">IF(G31="экспл",INDEX(total_visual_stym!$C$146:$C$209,(RANK(total_visual_stym!E175,total_visual_stym!$E$146:$E$209))),0)</f>
        <v>pics\\dis43.jpg</v>
      </c>
      <c r="AF31" s="22" t="str">
        <f t="shared" si="2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16"/>
        <v>pics\\Goroh</v>
      </c>
      <c r="AL31" t="str">
        <f t="shared" si="18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7"/>
        <v>0.15329050889977214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9"/>
        <v>На_мониторе_XXXXX._Пышный_ли_он?</v>
      </c>
      <c r="BD31" cm="1">
        <f t="array" aca="1" ref="BD31" ca="1">INDEX($L$26:$L$33,(RANK(AT7,$AT$2:$AT$9)))</f>
        <v>2054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VLOOKUP(B32,audio_list_stym!$A$3:$BP$18,57,FALSE)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VLOOKUP(B32,audio_list_stym!$A$3:$AJ$18,25,FALSE)</f>
        <v>Redis</v>
      </c>
      <c r="I32" t="s">
        <v>694</v>
      </c>
      <c r="J32" t="str">
        <f t="shared" si="1"/>
        <v>Redis_7</v>
      </c>
      <c r="K32">
        <v>13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2186</v>
      </c>
      <c r="AD32" t="str">
        <f t="shared" ca="1" si="10"/>
        <v>pics\\dis25.jpg</v>
      </c>
      <c r="AE32" s="22" t="str">
        <f t="array" aca="1" ref="AE32" ca="1">IF(G32="экспл",INDEX(total_visual_stym!$C$146:$C$209,(RANK(total_visual_stym!E176,total_visual_stym!$E$146:$E$209))),0)</f>
        <v>pics\\dis25.jpg</v>
      </c>
      <c r="AF32" s="22" t="str">
        <f t="shared" si="2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16"/>
        <v>pics\\Goroh</v>
      </c>
      <c r="AL32" t="str">
        <f t="shared" si="18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7"/>
        <v>0.9204019020186367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9"/>
        <v>Перед_Вами_XXXXX._Крепкий_ли_он?</v>
      </c>
      <c r="BD32" cm="1">
        <f t="array" aca="1" ref="BD32" ca="1">INDEX($L$26:$L$33,(RANK(AT8,$AT$2:$AT$9)))</f>
        <v>2051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VLOOKUP(B33,audio_list_stym!$A$3:$BP$18,57,FALSE)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VLOOKUP(B33,audio_list_stym!$A$3:$AJ$18,25,FALSE)</f>
        <v>Redis</v>
      </c>
      <c r="I33" t="s">
        <v>695</v>
      </c>
      <c r="J33" t="str">
        <f t="shared" si="1"/>
        <v>Redis_8</v>
      </c>
      <c r="K33">
        <v>13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2209</v>
      </c>
      <c r="AD33" t="str">
        <f t="shared" ca="1" si="10"/>
        <v>pics\\dis51.jpg</v>
      </c>
      <c r="AE33" s="22" t="str">
        <f t="array" aca="1" ref="AE33" ca="1">IF(G33="экспл",INDEX(total_visual_stym!$C$146:$C$209,(RANK(total_visual_stym!E177,total_visual_stym!$E$146:$E$209))),0)</f>
        <v>pics\\dis51.jpg</v>
      </c>
      <c r="AF33" s="22" t="str">
        <f t="shared" si="2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16"/>
        <v>pics\\Goroh</v>
      </c>
      <c r="AL33" t="str">
        <f t="shared" si="18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7"/>
        <v>0.52946520048495671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9"/>
        <v>Вы_видите_XXXXX._Он_круглый?</v>
      </c>
      <c r="BD33" cm="1">
        <f t="array" aca="1" ref="BD33" ca="1">INDEX($L$26:$L$33,(RANK(AT9,$AT$2:$AT$9)))</f>
        <v>2052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VLOOKUP(B34,audio_list_stym!$A$3:$BP$18,57,FALSE)</f>
        <v>10</v>
      </c>
      <c r="F34" t="str">
        <f>VLOOKUP(E34,metki!$A$2:$B$9,2,FALSE)</f>
        <v>импл_реал_с_названием</v>
      </c>
      <c r="G34" t="str">
        <f t="shared" si="0"/>
        <v>импл_</v>
      </c>
      <c r="H34" t="str">
        <f>VLOOKUP(B34,audio_list_stym!$A$3:$AJ$18,25,FALSE)</f>
        <v>Peper</v>
      </c>
      <c r="I34" t="s">
        <v>688</v>
      </c>
      <c r="J34" t="str">
        <f t="shared" si="1"/>
        <v>Peper_1</v>
      </c>
      <c r="K34">
        <v>10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2159</v>
      </c>
      <c r="AD34" t="str">
        <f t="shared" ca="1" si="10"/>
        <v>pics\\Injir_7.jpg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2"/>
        <v>pics\\Injir_7.jpg</v>
      </c>
      <c r="AH34" t="str">
        <f t="shared" si="3"/>
        <v>sound\\Ogorod</v>
      </c>
      <c r="AI34" t="s">
        <v>720</v>
      </c>
      <c r="AJ34" t="str">
        <f t="shared" si="16"/>
        <v>pics\\Injir</v>
      </c>
      <c r="AK34" t="str">
        <f t="shared" ref="AK34:AK41" si="19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0">IF(AH34="sound\\Ogorod",AP10,"")</f>
        <v>pics\\Injir_7.jpg</v>
      </c>
      <c r="AT34">
        <f t="shared" ca="1" si="7"/>
        <v>0.87540842959546272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9"/>
        <v>_Сырой_ли_ПЕРЕЦ?</v>
      </c>
      <c r="BC34">
        <f>A34</f>
        <v>1205</v>
      </c>
      <c r="BD34" cm="1">
        <f t="array" aca="1" ref="BD34" ca="1">INDEX($L$34:$L$41,(RANK(AT2,$AT$2:$AT$9)))</f>
        <v>2045</v>
      </c>
      <c r="BE34" cm="1">
        <f t="array" aca="1" ref="BE34" ca="1">INDEX(BD2:BD17,(RANK(AT5,$AT$2:$AT$17)))</f>
        <v>2058</v>
      </c>
      <c r="BF34" cm="1">
        <f t="array" aca="1" ref="BF34" ca="1">INDEX(BD18:BD33,(RANK(AT5,$AT$2:$AT$7)))</f>
        <v>2032</v>
      </c>
      <c r="BG34" cm="1">
        <f t="array" aca="1" ref="BG34" ca="1">INDEX(BD42:BD65,(RANK(AT5,$AT$2:$AT$17)))</f>
        <v>2002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VLOOKUP(B35,audio_list_stym!$A$3:$BP$18,57,FALSE)</f>
        <v>10</v>
      </c>
      <c r="F35" t="str">
        <f>VLOOKUP(E35,metki!$A$2:$B$9,2,FALSE)</f>
        <v>импл_реал_с_названием</v>
      </c>
      <c r="G35" t="str">
        <f t="shared" si="0"/>
        <v>импл_</v>
      </c>
      <c r="H35" t="str">
        <f>VLOOKUP(B35,audio_list_stym!$A$3:$AJ$18,25,FALSE)</f>
        <v>Peper</v>
      </c>
      <c r="I35" t="s">
        <v>689</v>
      </c>
      <c r="J35" t="str">
        <f t="shared" si="1"/>
        <v>Peper_2</v>
      </c>
      <c r="K35">
        <v>10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2153</v>
      </c>
      <c r="AD35" t="str">
        <f t="shared" ca="1" si="10"/>
        <v>pics\\Injir_1.jpg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"/>
        <v>pics\\Injir_1.jpg</v>
      </c>
      <c r="AH35" t="str">
        <f t="shared" si="3"/>
        <v>sound\\Ogorod</v>
      </c>
      <c r="AI35" t="s">
        <v>721</v>
      </c>
      <c r="AJ35" t="str">
        <f t="shared" si="16"/>
        <v>pics\\Injir</v>
      </c>
      <c r="AK35" t="str">
        <f t="shared" si="19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0"/>
        <v>pics\\Injir_1.jpg</v>
      </c>
      <c r="AT35">
        <f t="shared" ca="1" si="7"/>
        <v>0.88680618924140242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9"/>
        <v>_Слоеный_ли_ПЕРЕЦ?</v>
      </c>
      <c r="BD35" cm="1">
        <f t="array" aca="1" ref="BD35" ca="1">INDEX($L$34:$L$41,(RANK(AT3,$AT$2:$AT$9)))</f>
        <v>2048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VLOOKUP(B36,audio_list_stym!$A$3:$BP$18,57,FALSE)</f>
        <v>10</v>
      </c>
      <c r="F36" t="str">
        <f>VLOOKUP(E36,metki!$A$2:$B$9,2,FALSE)</f>
        <v>импл_реал_с_названием</v>
      </c>
      <c r="G36" t="str">
        <f t="shared" si="0"/>
        <v>импл_</v>
      </c>
      <c r="H36" t="str">
        <f>VLOOKUP(B36,audio_list_stym!$A$3:$AJ$18,25,FALSE)</f>
        <v>Peper</v>
      </c>
      <c r="I36" t="s">
        <v>690</v>
      </c>
      <c r="J36" t="str">
        <f t="shared" si="1"/>
        <v>Peper_3</v>
      </c>
      <c r="K36">
        <v>10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2154</v>
      </c>
      <c r="AD36" t="str">
        <f t="shared" ca="1" si="10"/>
        <v>pics\\Injir_2.jpg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"/>
        <v>pics\\Injir_2.jpg</v>
      </c>
      <c r="AH36" t="str">
        <f t="shared" si="3"/>
        <v>sound\\Ogorod</v>
      </c>
      <c r="AI36" t="s">
        <v>722</v>
      </c>
      <c r="AJ36" t="str">
        <f t="shared" si="16"/>
        <v>pics\\Injir</v>
      </c>
      <c r="AK36" t="str">
        <f t="shared" si="19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0"/>
        <v>pics\\Injir_2.jpg</v>
      </c>
      <c r="AT36">
        <f t="shared" ca="1" si="7"/>
        <v>0.78826422920153416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9"/>
        <v>_Гнилой_ли_ПЕРЕЦ?</v>
      </c>
      <c r="BD36" cm="1">
        <f t="array" aca="1" ref="BD36" ca="1">INDEX($L$34:$L$41,(RANK(AT4,$AT$2:$AT$9)))</f>
        <v>2047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VLOOKUP(B37,audio_list_stym!$A$3:$BP$18,57,FALSE)</f>
        <v>10</v>
      </c>
      <c r="F37" t="str">
        <f>VLOOKUP(E37,metki!$A$2:$B$9,2,FALSE)</f>
        <v>импл_реал_с_названием</v>
      </c>
      <c r="G37" t="str">
        <f t="shared" si="0"/>
        <v>импл_</v>
      </c>
      <c r="H37" t="str">
        <f>VLOOKUP(B37,audio_list_stym!$A$3:$AJ$18,25,FALSE)</f>
        <v>Peper</v>
      </c>
      <c r="I37" t="s">
        <v>691</v>
      </c>
      <c r="J37" t="str">
        <f t="shared" si="1"/>
        <v>Peper_4</v>
      </c>
      <c r="K37">
        <v>10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2005</v>
      </c>
      <c r="AD37" t="str">
        <f t="shared" ca="1" si="10"/>
        <v>pics\\Banan_5.jpg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"/>
        <v>pics\\Banan_5.jpg</v>
      </c>
      <c r="AH37" t="str">
        <f t="shared" si="3"/>
        <v>sound\\Ogorod</v>
      </c>
      <c r="AI37" t="s">
        <v>723</v>
      </c>
      <c r="AJ37" t="str">
        <f t="shared" si="16"/>
        <v>pics\\Injir</v>
      </c>
      <c r="AK37" t="str">
        <f t="shared" si="19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0"/>
        <v>pics\\Banan_5.jpg</v>
      </c>
      <c r="AT37">
        <f t="shared" ca="1" si="7"/>
        <v>0.35256451938266153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9"/>
        <v>_Бугристый_ли_ПЕРЕЦ?</v>
      </c>
      <c r="BD37" cm="1">
        <f t="array" aca="1" ref="BD37" ca="1">INDEX($L$34:$L$41,(RANK(AT5,$AT$2:$AT$9)))</f>
        <v>2042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VLOOKUP(B38,audio_list_stym!$A$3:$BP$18,57,FALSE)</f>
        <v>10</v>
      </c>
      <c r="F38" t="str">
        <f>VLOOKUP(E38,metki!$A$2:$B$9,2,FALSE)</f>
        <v>импл_реал_с_названием</v>
      </c>
      <c r="G38" t="str">
        <f t="shared" si="0"/>
        <v>импл_</v>
      </c>
      <c r="H38" t="str">
        <f>VLOOKUP(B38,audio_list_stym!$A$3:$AJ$18,25,FALSE)</f>
        <v>Peper</v>
      </c>
      <c r="I38" t="s">
        <v>692</v>
      </c>
      <c r="J38" t="str">
        <f t="shared" si="1"/>
        <v>Peper_5</v>
      </c>
      <c r="K38">
        <v>10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2008</v>
      </c>
      <c r="AD38" t="str">
        <f t="shared" ca="1" si="10"/>
        <v>pics\\Banan_8.jpg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"/>
        <v>pics\\Banan_8.jpg</v>
      </c>
      <c r="AH38" t="str">
        <f t="shared" si="3"/>
        <v>sound\\Ogorod</v>
      </c>
      <c r="AI38" t="s">
        <v>724</v>
      </c>
      <c r="AJ38" t="str">
        <f t="shared" si="16"/>
        <v>pics\\Injir</v>
      </c>
      <c r="AK38" t="str">
        <f t="shared" si="19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0"/>
        <v>pics\\Banan_8.jpg</v>
      </c>
      <c r="AT38">
        <f t="shared" ca="1" si="7"/>
        <v>0.26625497164115208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9"/>
        <v>_Черный_ли_ПЕРЕЦ?</v>
      </c>
      <c r="BD38" cm="1">
        <f t="array" aca="1" ref="BD38" ca="1">INDEX($L$34:$L$41,(RANK(AT6,$AT$2:$AT$9)))</f>
        <v>2041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VLOOKUP(B39,audio_list_stym!$A$3:$BP$18,57,FALSE)</f>
        <v>10</v>
      </c>
      <c r="F39" t="str">
        <f>VLOOKUP(E39,metki!$A$2:$B$9,2,FALSE)</f>
        <v>импл_реал_с_названием</v>
      </c>
      <c r="G39" t="str">
        <f t="shared" si="0"/>
        <v>импл_</v>
      </c>
      <c r="H39" t="str">
        <f>VLOOKUP(B39,audio_list_stym!$A$3:$AJ$18,25,FALSE)</f>
        <v>Peper</v>
      </c>
      <c r="I39" t="s">
        <v>693</v>
      </c>
      <c r="J39" t="str">
        <f t="shared" si="1"/>
        <v>Peper_6</v>
      </c>
      <c r="K39">
        <v>10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2004</v>
      </c>
      <c r="AD39" t="str">
        <f t="shared" ca="1" si="10"/>
        <v>pics\\Banan_4.jpg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pics\\Banan_4.jpg</v>
      </c>
      <c r="AH39" t="str">
        <f t="shared" si="3"/>
        <v>sound\\Ogorod</v>
      </c>
      <c r="AI39" t="s">
        <v>725</v>
      </c>
      <c r="AJ39" t="str">
        <f t="shared" si="16"/>
        <v>pics\\Injir</v>
      </c>
      <c r="AK39" t="str">
        <f t="shared" si="19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0"/>
        <v>pics\\Banan_4.jpg</v>
      </c>
      <c r="AT39">
        <f t="shared" ca="1" si="7"/>
        <v>0.37249704759908797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9"/>
        <v>_Хрустящий_ли_ПЕРЕЦ?</v>
      </c>
      <c r="BD39" cm="1">
        <f t="array" aca="1" ref="BD39" ca="1">INDEX($L$34:$L$41,(RANK(AT7,$AT$2:$AT$9)))</f>
        <v>2046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VLOOKUP(B40,audio_list_stym!$A$3:$BP$18,57,FALSE)</f>
        <v>10</v>
      </c>
      <c r="F40" t="str">
        <f>VLOOKUP(E40,metki!$A$2:$B$9,2,FALSE)</f>
        <v>импл_реал_с_названием</v>
      </c>
      <c r="G40" t="str">
        <f t="shared" si="0"/>
        <v>импл_</v>
      </c>
      <c r="H40" t="str">
        <f>VLOOKUP(B40,audio_list_stym!$A$3:$AJ$18,25,FALSE)</f>
        <v>Peper</v>
      </c>
      <c r="I40" t="s">
        <v>694</v>
      </c>
      <c r="J40" t="str">
        <f t="shared" si="1"/>
        <v>Peper_7</v>
      </c>
      <c r="K40">
        <v>10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2040</v>
      </c>
      <c r="AD40" t="str">
        <f t="shared" ca="1" si="10"/>
        <v>pics\\Limon_8.jpg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pics\\Limon_8.jpg</v>
      </c>
      <c r="AH40" t="str">
        <f t="shared" si="3"/>
        <v>sound\\Ogorod</v>
      </c>
      <c r="AI40" t="s">
        <v>726</v>
      </c>
      <c r="AJ40" t="str">
        <f t="shared" si="16"/>
        <v>pics\\Injir</v>
      </c>
      <c r="AK40" t="str">
        <f t="shared" si="19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0"/>
        <v>pics\\Limon_8.jpg</v>
      </c>
      <c r="AT40">
        <f t="shared" ca="1" si="7"/>
        <v>0.29937373923285637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9"/>
        <v>_Блестит_ли_ПЕРЕЦ?</v>
      </c>
      <c r="BD40" cm="1">
        <f t="array" aca="1" ref="BD40" ca="1">INDEX($L$34:$L$41,(RANK(AT8,$AT$2:$AT$9)))</f>
        <v>2043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VLOOKUP(B41,audio_list_stym!$A$3:$BP$18,57,FALSE)</f>
        <v>10</v>
      </c>
      <c r="F41" t="str">
        <f>VLOOKUP(E41,metki!$A$2:$B$9,2,FALSE)</f>
        <v>импл_реал_с_названием</v>
      </c>
      <c r="G41" t="str">
        <f t="shared" si="0"/>
        <v>импл_</v>
      </c>
      <c r="H41" t="str">
        <f>VLOOKUP(B41,audio_list_stym!$A$3:$AJ$18,25,FALSE)</f>
        <v>Peper</v>
      </c>
      <c r="I41" t="s">
        <v>695</v>
      </c>
      <c r="J41" t="str">
        <f t="shared" si="1"/>
        <v>Peper_8</v>
      </c>
      <c r="K41">
        <v>10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2155</v>
      </c>
      <c r="AD41" t="str">
        <f t="shared" ca="1" si="10"/>
        <v>pics\\Injir_3.jpg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1">IF(ISTEXT(AR41),AR41,IF(ISTEXT(AS41),AS41,""))</f>
        <v>pics\\Injir_3.jpg</v>
      </c>
      <c r="AH41" t="str">
        <f t="shared" si="3"/>
        <v>sound\\Ogorod</v>
      </c>
      <c r="AI41" t="s">
        <v>727</v>
      </c>
      <c r="AJ41" t="str">
        <f t="shared" si="16"/>
        <v>pics\\Injir</v>
      </c>
      <c r="AK41" t="str">
        <f t="shared" si="19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0"/>
        <v>pics\\Injir_3.jpg</v>
      </c>
      <c r="AT41">
        <f t="shared" ca="1" si="7"/>
        <v>0.67547650458646524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9"/>
        <v>_Цитрусовый_ли_ПЕРЕЦ?</v>
      </c>
      <c r="BD41" cm="1">
        <f t="array" aca="1" ref="BD41" ca="1">INDEX($L$34:$L$41,(RANK(AT9,$AT$2:$AT$9)))</f>
        <v>2044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VLOOKUP(B42,audio_list_stym!$A$3:$BP$18,57,FALSE)</f>
        <v>11</v>
      </c>
      <c r="F42" t="str">
        <f>VLOOKUP(E42,metki!$A$2:$B$9,2,FALSE)</f>
        <v>экспл_реал_с_названием</v>
      </c>
      <c r="G42" t="str">
        <f t="shared" si="0"/>
        <v>экспл</v>
      </c>
      <c r="H42" t="str">
        <f>VLOOKUP(B42,audio_list_stym!$A$3:$AJ$18,25,FALSE)</f>
        <v>Banan</v>
      </c>
      <c r="I42" t="s">
        <v>688</v>
      </c>
      <c r="J42" t="str">
        <f t="shared" si="1"/>
        <v>Banan_1</v>
      </c>
      <c r="K42">
        <v>11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2187</v>
      </c>
      <c r="AD42" t="str">
        <f t="shared" ca="1" si="10"/>
        <v>pics\\dis1.jpg</v>
      </c>
      <c r="AE42" s="22" t="str">
        <f t="array" aca="1" ref="AE42" ca="1">IF(G42="экспл",INDEX(total_visual_stym!$C$146:$C$209,(RANK(total_visual_stym!E186,total_visual_stym!$E$146:$E$209))),0)</f>
        <v>pics\\dis1.jpg</v>
      </c>
      <c r="AF42" s="22" t="str">
        <f t="shared" si="21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16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7"/>
        <v>0.77443659342526494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9"/>
        <v>На_экране_БАНАН._Он_чистый?</v>
      </c>
      <c r="BC42">
        <f>A42</f>
        <v>1206</v>
      </c>
      <c r="BD42" cm="1">
        <f t="array" aca="1" ref="BD42" ca="1">INDEX($L$42:$L$49,(RANK(AT2,$AT$2:$AT$9)))</f>
        <v>2005</v>
      </c>
      <c r="BE42" cm="1">
        <f t="array" aca="1" ref="BE42" ca="1">INDEX(BD2:BD17,(RANK(AT6,$AT$2:$AT17)))</f>
        <v>2064</v>
      </c>
      <c r="BF42" cm="1">
        <f t="array" aca="1" ref="BF42" ca="1">INDEX(BD26:BD41,(RANK(AT6,$AT$2:$AT$17)))</f>
        <v>2056</v>
      </c>
      <c r="BG42" cm="1">
        <f t="array" aca="1" ref="BG42" ca="1">INDEX(BD50:BD65,(RANK(AT6,$AT$2:$AT$17)))</f>
        <v>2016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VLOOKUP(B43,audio_list_stym!$A$3:$BP$18,57,FALSE)</f>
        <v>11</v>
      </c>
      <c r="F43" t="str">
        <f>VLOOKUP(E43,metki!$A$2:$B$9,2,FALSE)</f>
        <v>экспл_реал_с_названием</v>
      </c>
      <c r="G43" t="str">
        <f t="shared" si="0"/>
        <v>экспл</v>
      </c>
      <c r="H43" t="str">
        <f>VLOOKUP(B43,audio_list_stym!$A$3:$AJ$18,25,FALSE)</f>
        <v>Banan</v>
      </c>
      <c r="I43" t="s">
        <v>689</v>
      </c>
      <c r="J43" t="str">
        <f t="shared" si="1"/>
        <v>Banan_2</v>
      </c>
      <c r="K43">
        <v>11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2199</v>
      </c>
      <c r="AD43" t="str">
        <f t="shared" ca="1" si="10"/>
        <v>pics\\dis56.jpg</v>
      </c>
      <c r="AE43" s="22" t="str">
        <f t="array" aca="1" ref="AE43" ca="1">IF(G43="экспл",INDEX(total_visual_stym!$C$146:$C$209,(RANK(total_visual_stym!E187,total_visual_stym!$E$146:$E$209))),0)</f>
        <v>pics\\dis56.jpg</v>
      </c>
      <c r="AF43" s="22" t="str">
        <f t="shared" si="21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16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7"/>
        <v>9.1770457804084549E-3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9"/>
        <v>Посмотрите,_вот_БАНАН._Свежий_ли_он?</v>
      </c>
      <c r="BD43" cm="1">
        <f t="array" aca="1" ref="BD43" ca="1">INDEX($L$42:$L$49,(RANK(AT3,$AT$2:$AT$9)))</f>
        <v>2008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VLOOKUP(B44,audio_list_stym!$A$3:$BP$18,57,FALSE)</f>
        <v>11</v>
      </c>
      <c r="F44" t="str">
        <f>VLOOKUP(E44,metki!$A$2:$B$9,2,FALSE)</f>
        <v>экспл_реал_с_названием</v>
      </c>
      <c r="G44" t="str">
        <f t="shared" si="0"/>
        <v>экспл</v>
      </c>
      <c r="H44" t="str">
        <f>VLOOKUP(B44,audio_list_stym!$A$3:$AJ$18,25,FALSE)</f>
        <v>Banan</v>
      </c>
      <c r="I44" t="s">
        <v>690</v>
      </c>
      <c r="J44" t="str">
        <f t="shared" si="1"/>
        <v>Banan_3</v>
      </c>
      <c r="K44">
        <v>11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2177</v>
      </c>
      <c r="AD44" t="str">
        <f t="shared" ca="1" si="10"/>
        <v>pics\\dis35.jpg</v>
      </c>
      <c r="AE44" s="22" t="str">
        <f t="array" aca="1" ref="AE44" ca="1">IF(G44="экспл",INDEX(total_visual_stym!$C$146:$C$209,(RANK(total_visual_stym!E188,total_visual_stym!$E$146:$E$209))),0)</f>
        <v>pics\\dis35.jpg</v>
      </c>
      <c r="AF44" s="22" t="str">
        <f t="shared" si="21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16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7"/>
        <v>0.70331524419508096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9"/>
        <v>Вот_БАНАН._Он_жаренный?</v>
      </c>
      <c r="BD44" cm="1">
        <f t="array" aca="1" ref="BD44" ca="1">INDEX($L$42:$L$49,(RANK(AT4,$AT$2:$AT$9)))</f>
        <v>2007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VLOOKUP(B45,audio_list_stym!$A$3:$BP$18,57,FALSE)</f>
        <v>11</v>
      </c>
      <c r="F45" t="str">
        <f>VLOOKUP(E45,metki!$A$2:$B$9,2,FALSE)</f>
        <v>экспл_реал_с_названием</v>
      </c>
      <c r="G45" t="str">
        <f t="shared" si="0"/>
        <v>экспл</v>
      </c>
      <c r="H45" t="str">
        <f>VLOOKUP(B45,audio_list_stym!$A$3:$AJ$18,25,FALSE)</f>
        <v>Banan</v>
      </c>
      <c r="I45" t="s">
        <v>691</v>
      </c>
      <c r="J45" t="str">
        <f t="shared" si="1"/>
        <v>Banan_4</v>
      </c>
      <c r="K45">
        <v>11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2222</v>
      </c>
      <c r="AD45" t="str">
        <f t="shared" ca="1" si="10"/>
        <v>pics\\dis14.jpg</v>
      </c>
      <c r="AE45" s="22" t="str">
        <f t="array" aca="1" ref="AE45" ca="1">IF(G45="экспл",INDEX(total_visual_stym!$C$146:$C$209,(RANK(total_visual_stym!E189,total_visual_stym!$E$146:$E$209))),0)</f>
        <v>pics\\dis14.jpg</v>
      </c>
      <c r="AF45" s="22" t="str">
        <f t="shared" si="21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16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7"/>
        <v>0.73625591072758023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9"/>
        <v>Это_БАНАН._Сладкий_ли_он?</v>
      </c>
      <c r="BD45" cm="1">
        <f t="array" aca="1" ref="BD45" ca="1">INDEX($L$42:$L$49,(RANK(AT5,$AT$2:$AT$9)))</f>
        <v>2002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VLOOKUP(B46,audio_list_stym!$A$3:$BP$18,57,FALSE)</f>
        <v>11</v>
      </c>
      <c r="F46" t="str">
        <f>VLOOKUP(E46,metki!$A$2:$B$9,2,FALSE)</f>
        <v>экспл_реал_с_названием</v>
      </c>
      <c r="G46" t="str">
        <f t="shared" si="0"/>
        <v>экспл</v>
      </c>
      <c r="H46" t="str">
        <f>VLOOKUP(B46,audio_list_stym!$A$3:$AJ$18,25,FALSE)</f>
        <v>Banan</v>
      </c>
      <c r="I46" t="s">
        <v>692</v>
      </c>
      <c r="J46" t="str">
        <f t="shared" si="1"/>
        <v>Banan_5</v>
      </c>
      <c r="K46">
        <v>11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2180</v>
      </c>
      <c r="AD46" t="str">
        <f t="shared" ca="1" si="10"/>
        <v>pics\\dis4.jpg</v>
      </c>
      <c r="AE46" s="22" t="str">
        <f t="array" aca="1" ref="AE46" ca="1">IF(G46="экспл",INDEX(total_visual_stym!$C$146:$C$209,(RANK(total_visual_stym!E190,total_visual_stym!$E$146:$E$209))),0)</f>
        <v>pics\\dis4.jpg</v>
      </c>
      <c r="AF46" s="22" t="str">
        <f t="shared" si="21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16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7"/>
        <v>0.11193697511714706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9"/>
        <v>На_картинке_БАНАН._Влажный_ли_он?</v>
      </c>
      <c r="BD46" cm="1">
        <f t="array" aca="1" ref="BD46" ca="1">INDEX($L$42:$L$49,(RANK(AT6,$AT$2:$AT$9)))</f>
        <v>2001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VLOOKUP(B47,audio_list_stym!$A$3:$BP$18,57,FALSE)</f>
        <v>11</v>
      </c>
      <c r="F47" t="str">
        <f>VLOOKUP(E47,metki!$A$2:$B$9,2,FALSE)</f>
        <v>экспл_реал_с_названием</v>
      </c>
      <c r="G47" t="str">
        <f t="shared" si="0"/>
        <v>экспл</v>
      </c>
      <c r="H47" t="str">
        <f>VLOOKUP(B47,audio_list_stym!$A$3:$AJ$18,25,FALSE)</f>
        <v>Banan</v>
      </c>
      <c r="I47" t="s">
        <v>693</v>
      </c>
      <c r="J47" t="str">
        <f t="shared" si="1"/>
        <v>Banan_6</v>
      </c>
      <c r="K47">
        <v>11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2170</v>
      </c>
      <c r="AD47" t="str">
        <f t="shared" ca="1" si="10"/>
        <v>pics\\dis36.jpg</v>
      </c>
      <c r="AE47" s="22" t="str">
        <f t="array" aca="1" ref="AE47" ca="1">IF(G47="экспл",INDEX(total_visual_stym!$C$146:$C$209,(RANK(total_visual_stym!E191,total_visual_stym!$E$146:$E$209))),0)</f>
        <v>pics\\dis36.jpg</v>
      </c>
      <c r="AF47" s="22" t="str">
        <f t="shared" si="21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16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7"/>
        <v>0.49834826399547294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9"/>
        <v>На_мониторе_БАНАН._Он_съедобный?</v>
      </c>
      <c r="BD47" cm="1">
        <f t="array" aca="1" ref="BD47" ca="1">INDEX($L$42:$L$49,(RANK(AT7,$AT$2:$AT$9)))</f>
        <v>2006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VLOOKUP(B48,audio_list_stym!$A$3:$BP$18,57,FALSE)</f>
        <v>11</v>
      </c>
      <c r="F48" t="str">
        <f>VLOOKUP(E48,metki!$A$2:$B$9,2,FALSE)</f>
        <v>экспл_реал_с_названием</v>
      </c>
      <c r="G48" t="str">
        <f t="shared" si="0"/>
        <v>экспл</v>
      </c>
      <c r="H48" t="str">
        <f>VLOOKUP(B48,audio_list_stym!$A$3:$AJ$18,25,FALSE)</f>
        <v>Banan</v>
      </c>
      <c r="I48" t="s">
        <v>694</v>
      </c>
      <c r="J48" t="str">
        <f t="shared" si="1"/>
        <v>Banan_7</v>
      </c>
      <c r="K48">
        <v>11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2198</v>
      </c>
      <c r="AD48" t="str">
        <f t="shared" ca="1" si="10"/>
        <v>pics\\dis42.jpg</v>
      </c>
      <c r="AE48" s="22" t="str">
        <f t="array" aca="1" ref="AE48" ca="1">IF(G48="экспл",INDEX(total_visual_stym!$C$146:$C$209,(RANK(total_visual_stym!E192,total_visual_stym!$E$146:$E$209))),0)</f>
        <v>pics\\dis42.jpg</v>
      </c>
      <c r="AF48" s="22" t="str">
        <f t="shared" si="21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16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7"/>
        <v>0.74148141205971319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9"/>
        <v>Перед_Вами_БАНАН._Сиреневый_ли_он?</v>
      </c>
      <c r="BD48" cm="1">
        <f t="array" aca="1" ref="BD48" ca="1">INDEX($L$42:$L$49,(RANK(AT8,$AT$2:$AT$9)))</f>
        <v>2003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VLOOKUP(B49,audio_list_stym!$A$3:$BP$18,57,FALSE)</f>
        <v>11</v>
      </c>
      <c r="F49" t="str">
        <f>VLOOKUP(E49,metki!$A$2:$B$9,2,FALSE)</f>
        <v>экспл_реал_с_названием</v>
      </c>
      <c r="G49" t="str">
        <f t="shared" si="0"/>
        <v>экспл</v>
      </c>
      <c r="H49" t="str">
        <f>VLOOKUP(B49,audio_list_stym!$A$3:$AJ$18,25,FALSE)</f>
        <v>Banan</v>
      </c>
      <c r="I49" t="s">
        <v>695</v>
      </c>
      <c r="J49" t="str">
        <f t="shared" si="1"/>
        <v>Banan_8</v>
      </c>
      <c r="K49">
        <v>11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2213</v>
      </c>
      <c r="AD49" t="str">
        <f t="shared" ca="1" si="10"/>
        <v>pics\\dis49.jpg</v>
      </c>
      <c r="AE49" s="22" t="str">
        <f t="array" aca="1" ref="AE49" ca="1">IF(G49="экспл",INDEX(total_visual_stym!$C$146:$C$209,(RANK(total_visual_stym!E193,total_visual_stym!$E$146:$E$209))),0)</f>
        <v>pics\\dis49.jpg</v>
      </c>
      <c r="AF49" s="22" t="str">
        <f t="shared" si="21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16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7"/>
        <v>6.1690361744771605E-2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9"/>
        <v>Вы_видите_БАНАН._Он_репчатый?</v>
      </c>
      <c r="BD49" cm="1">
        <f t="array" aca="1" ref="BD49" ca="1">INDEX($L$42:$L$49,(RANK(AT9,$AT$2:$AT$9)))</f>
        <v>2004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VLOOKUP(B50,audio_list_stym!$A$3:$BP$18,57,FALSE)</f>
        <v>12</v>
      </c>
      <c r="F50" t="str">
        <f>VLOOKUP(E50,metki!$A$2:$B$9,2,FALSE)</f>
        <v>импл_реал_без_названия</v>
      </c>
      <c r="G50" t="str">
        <f t="shared" si="0"/>
        <v>импл_</v>
      </c>
      <c r="H50" t="str">
        <f>VLOOKUP(B50,audio_list_stym!$A$3:$AJ$18,25,FALSE)</f>
        <v>Finik</v>
      </c>
      <c r="I50" t="s">
        <v>688</v>
      </c>
      <c r="J50" t="str">
        <f t="shared" si="1"/>
        <v>Finik_1</v>
      </c>
      <c r="K50">
        <v>12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2166</v>
      </c>
      <c r="AD50" t="str">
        <f t="shared" ca="1" si="10"/>
        <v>pics\\Tikva_6.jpg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1"/>
        <v>pics\\Tikva_6.jpg</v>
      </c>
      <c r="AH50" t="str">
        <f t="shared" si="3"/>
        <v>sound\\Tropic</v>
      </c>
      <c r="AS50" t="str">
        <f ca="1">IF(AH50="sound\\Tropic",AQ2,"")</f>
        <v>pics\\Tikva_6.jpg</v>
      </c>
      <c r="AT50">
        <f t="shared" ca="1" si="7"/>
        <v>0.69765978376515814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9"/>
        <v>_Коричневый_ли_XXXXX?</v>
      </c>
      <c r="BC50">
        <f>A50</f>
        <v>1207</v>
      </c>
      <c r="BD50" cm="1">
        <f t="array" aca="1" ref="BD50" ca="1">INDEX($L$50:$L$57,(RANK(AT2,$AT$2:$AT$9)))</f>
        <v>2013</v>
      </c>
      <c r="BE50" cm="1">
        <f t="array" aca="1" ref="BE50" ca="1">INDEX(BD2:BD17,(RANK(AT7,$AT$2:$AT$17)))</f>
        <v>2034</v>
      </c>
      <c r="BF50" cm="1">
        <f t="array" aca="1" ref="BF50" ca="1">INDEX(BD18:BD49,(RANK(AT7,$AT$2:$AT$17)))</f>
        <v>2050</v>
      </c>
      <c r="BG50" cm="1">
        <f t="array" aca="1" ref="BG50" ca="1">INDEX(BD58:BD65,(RANK(AT7,$AT$2:$AT$9)))</f>
        <v>2022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VLOOKUP(B51,audio_list_stym!$A$3:$BP$18,57,FALSE)</f>
        <v>12</v>
      </c>
      <c r="F51" t="str">
        <f>VLOOKUP(E51,metki!$A$2:$B$9,2,FALSE)</f>
        <v>импл_реал_без_названия</v>
      </c>
      <c r="G51" t="str">
        <f t="shared" si="0"/>
        <v>импл_</v>
      </c>
      <c r="H51" t="str">
        <f>VLOOKUP(B51,audio_list_stym!$A$3:$AJ$18,25,FALSE)</f>
        <v>Finik</v>
      </c>
      <c r="I51" t="s">
        <v>689</v>
      </c>
      <c r="J51" t="str">
        <f t="shared" si="1"/>
        <v>Finik_2</v>
      </c>
      <c r="K51">
        <v>12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2022</v>
      </c>
      <c r="AD51" t="str">
        <f t="shared" ca="1" si="10"/>
        <v>pics\\Goroh_6.jpg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1"/>
        <v>pics\\Goroh_6.jpg</v>
      </c>
      <c r="AH51" t="str">
        <f t="shared" si="3"/>
        <v>sound\\Tropic</v>
      </c>
      <c r="AS51" t="str">
        <f t="shared" ref="AS51:AS57" ca="1" si="23">IF(AH51="sound\\Tropic",AQ3,"")</f>
        <v>pics\\Goroh_6.jpg</v>
      </c>
      <c r="AT51">
        <f t="shared" ca="1" si="7"/>
        <v>0.99422278990525181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9"/>
        <v>_Сахаристый_ли_XXXXX?</v>
      </c>
      <c r="BD51" cm="1">
        <f t="array" aca="1" ref="BD51" ca="1">INDEX($L$50:$L$57,(RANK(AT3,$AT$2:$AT$9)))</f>
        <v>2016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VLOOKUP(B52,audio_list_stym!$A$3:$BP$18,57,FALSE)</f>
        <v>12</v>
      </c>
      <c r="F52" t="str">
        <f>VLOOKUP(E52,metki!$A$2:$B$9,2,FALSE)</f>
        <v>импл_реал_без_названия</v>
      </c>
      <c r="G52" t="str">
        <f t="shared" si="0"/>
        <v>импл_</v>
      </c>
      <c r="H52" t="str">
        <f>VLOOKUP(B52,audio_list_stym!$A$3:$AJ$18,25,FALSE)</f>
        <v>Finik</v>
      </c>
      <c r="I52" t="s">
        <v>690</v>
      </c>
      <c r="J52" t="str">
        <f t="shared" si="1"/>
        <v>Finik_3</v>
      </c>
      <c r="K52">
        <v>12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2050</v>
      </c>
      <c r="AD52" t="str">
        <f t="shared" ca="1" si="10"/>
        <v>pics\\Redis_2.jpg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1"/>
        <v>pics\\Redis_2.jpg</v>
      </c>
      <c r="AH52" t="str">
        <f t="shared" si="3"/>
        <v>sound\\Tropic</v>
      </c>
      <c r="AS52" t="str">
        <f t="shared" ca="1" si="23"/>
        <v>pics\\Redis_2.jpg</v>
      </c>
      <c r="AT52">
        <f t="shared" ca="1" si="7"/>
        <v>0.76963622970461265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9"/>
        <v>_Скользкий_ли_XXXXX?</v>
      </c>
      <c r="BD52" cm="1">
        <f t="array" aca="1" ref="BD52" ca="1">INDEX($L$50:$L$57,(RANK(AT4,$AT$2:$AT$9)))</f>
        <v>2015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VLOOKUP(B53,audio_list_stym!$A$3:$BP$18,57,FALSE)</f>
        <v>12</v>
      </c>
      <c r="F53" t="str">
        <f>VLOOKUP(E53,metki!$A$2:$B$9,2,FALSE)</f>
        <v>импл_реал_без_названия</v>
      </c>
      <c r="G53" t="str">
        <f t="shared" si="0"/>
        <v>импл_</v>
      </c>
      <c r="H53" t="str">
        <f>VLOOKUP(B53,audio_list_stym!$A$3:$AJ$18,25,FALSE)</f>
        <v>Finik</v>
      </c>
      <c r="I53" t="s">
        <v>691</v>
      </c>
      <c r="J53" t="str">
        <f t="shared" si="1"/>
        <v>Finik_4</v>
      </c>
      <c r="K53">
        <v>12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2017</v>
      </c>
      <c r="AD53" t="str">
        <f t="shared" ca="1" si="10"/>
        <v>pics\\Goroh_1.jpg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1"/>
        <v>pics\\Goroh_1.jpg</v>
      </c>
      <c r="AH53" t="str">
        <f t="shared" si="3"/>
        <v>sound\\Tropic</v>
      </c>
      <c r="AS53" t="str">
        <f t="shared" ca="1" si="23"/>
        <v>pics\\Goroh_1.jpg</v>
      </c>
      <c r="AT53">
        <f t="shared" ca="1" si="7"/>
        <v>8.9041039610422534E-2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9"/>
        <v>_Ломкий_ли_XXXXX?</v>
      </c>
      <c r="BD53" cm="1">
        <f t="array" aca="1" ref="BD53" ca="1">INDEX($L$50:$L$57,(RANK(AT5,$AT$2:$AT$9)))</f>
        <v>2010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VLOOKUP(B54,audio_list_stym!$A$3:$BP$18,57,FALSE)</f>
        <v>12</v>
      </c>
      <c r="F54" t="str">
        <f>VLOOKUP(E54,metki!$A$2:$B$9,2,FALSE)</f>
        <v>импл_реал_без_названия</v>
      </c>
      <c r="G54" t="str">
        <f t="shared" si="0"/>
        <v>импл_</v>
      </c>
      <c r="H54" t="str">
        <f>VLOOKUP(B54,audio_list_stym!$A$3:$AJ$18,25,FALSE)</f>
        <v>Finik</v>
      </c>
      <c r="I54" t="s">
        <v>692</v>
      </c>
      <c r="J54" t="str">
        <f t="shared" si="1"/>
        <v>Finik_5</v>
      </c>
      <c r="K54">
        <v>12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2165</v>
      </c>
      <c r="AD54" t="str">
        <f t="shared" ca="1" si="10"/>
        <v>pics\\Tikva_5.jpg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1"/>
        <v>pics\\Tikva_5.jpg</v>
      </c>
      <c r="AH54" t="str">
        <f t="shared" si="3"/>
        <v>sound\\Tropic</v>
      </c>
      <c r="AI54" s="11"/>
      <c r="AS54" t="str">
        <f t="shared" ca="1" si="23"/>
        <v>pics\\Tikva_5.jpg</v>
      </c>
      <c r="AT54">
        <f t="shared" ca="1" si="7"/>
        <v>0.5602300185026361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9"/>
        <v>_Мохнатый_ли_XXXXX?</v>
      </c>
      <c r="BD54" cm="1">
        <f t="array" aca="1" ref="BD54" ca="1">INDEX($L$50:$L$57,(RANK(AT6,$AT$2:$AT$9)))</f>
        <v>2009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VLOOKUP(B55,audio_list_stym!$A$3:$BP$18,57,FALSE)</f>
        <v>12</v>
      </c>
      <c r="F55" t="str">
        <f>VLOOKUP(E55,metki!$A$2:$B$9,2,FALSE)</f>
        <v>импл_реал_без_названия</v>
      </c>
      <c r="G55" t="str">
        <f t="shared" si="0"/>
        <v>импл_</v>
      </c>
      <c r="H55" t="str">
        <f>VLOOKUP(B55,audio_list_stym!$A$3:$AJ$18,25,FALSE)</f>
        <v>Finik</v>
      </c>
      <c r="I55" t="s">
        <v>693</v>
      </c>
      <c r="J55" t="str">
        <f t="shared" si="1"/>
        <v>Finik_6</v>
      </c>
      <c r="K55">
        <v>12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2051</v>
      </c>
      <c r="AD55" t="str">
        <f t="shared" ca="1" si="10"/>
        <v>pics\\Redis_3.jpg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1"/>
        <v>pics\\Redis_3.jpg</v>
      </c>
      <c r="AH55" t="str">
        <f t="shared" si="3"/>
        <v>sound\\Tropic</v>
      </c>
      <c r="AS55" t="str">
        <f t="shared" ca="1" si="23"/>
        <v>pics\\Redis_3.jpg</v>
      </c>
      <c r="AT55">
        <f t="shared" ca="1" si="7"/>
        <v>2.8126299793452825E-3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9"/>
        <v>_Сморщенный_ли_XXXXX?</v>
      </c>
      <c r="BD55" cm="1">
        <f t="array" aca="1" ref="BD55" ca="1">INDEX($L$50:$L$57,(RANK(AT7,$AT$2:$AT$9)))</f>
        <v>2014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VLOOKUP(B56,audio_list_stym!$A$3:$BP$18,57,FALSE)</f>
        <v>12</v>
      </c>
      <c r="F56" t="str">
        <f>VLOOKUP(E56,metki!$A$2:$B$9,2,FALSE)</f>
        <v>импл_реал_без_названия</v>
      </c>
      <c r="G56" t="str">
        <f t="shared" si="0"/>
        <v>импл_</v>
      </c>
      <c r="H56" t="str">
        <f>VLOOKUP(B56,audio_list_stym!$A$3:$AJ$18,25,FALSE)</f>
        <v>Finik</v>
      </c>
      <c r="I56" t="s">
        <v>694</v>
      </c>
      <c r="J56" t="str">
        <f t="shared" si="1"/>
        <v>Finik_7</v>
      </c>
      <c r="K56">
        <v>12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2054</v>
      </c>
      <c r="AD56" t="str">
        <f t="shared" ca="1" si="10"/>
        <v>pics\\Redis_6.jpg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pics\\Redis_6.jpg</v>
      </c>
      <c r="AH56" t="str">
        <f t="shared" si="3"/>
        <v>sound\\Tropic</v>
      </c>
      <c r="AS56" t="str">
        <f t="shared" ca="1" si="23"/>
        <v>pics\\Redis_6.jpg</v>
      </c>
      <c r="AT56">
        <f t="shared" ca="1" si="7"/>
        <v>0.54894164406860624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9"/>
        <v>_С_косточкой_ли_XXXXX?</v>
      </c>
      <c r="BD56" cm="1">
        <f t="array" aca="1" ref="BD56" ca="1">INDEX($L$50:$L$57,(RANK(AT8,$AT$2:$AT$9)))</f>
        <v>2011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VLOOKUP(B57,audio_list_stym!$A$3:$BP$18,57,FALSE)</f>
        <v>12</v>
      </c>
      <c r="F57" t="str">
        <f>VLOOKUP(E57,metki!$A$2:$B$9,2,FALSE)</f>
        <v>импл_реал_без_названия</v>
      </c>
      <c r="G57" t="str">
        <f t="shared" si="0"/>
        <v>импл_</v>
      </c>
      <c r="H57" t="str">
        <f>VLOOKUP(B57,audio_list_stym!$A$3:$AJ$18,25,FALSE)</f>
        <v>Finik</v>
      </c>
      <c r="I57" t="s">
        <v>695</v>
      </c>
      <c r="J57" t="str">
        <f t="shared" si="1"/>
        <v>Finik_8</v>
      </c>
      <c r="K57">
        <v>12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2052</v>
      </c>
      <c r="AD57" t="str">
        <f t="shared" ca="1" si="10"/>
        <v>pics\\Redis_4.jpg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pics\\Redis_4.jpg</v>
      </c>
      <c r="AH57" t="str">
        <f t="shared" si="3"/>
        <v>sound\\Tropic</v>
      </c>
      <c r="AI57" s="11"/>
      <c r="AS57" t="str">
        <f t="shared" ca="1" si="23"/>
        <v>pics\\Redis_4.jpg</v>
      </c>
      <c r="AT57">
        <f t="shared" ca="1" si="7"/>
        <v>0.73614471825815031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9"/>
        <v>_Треугольный_ли_XXXXX?</v>
      </c>
      <c r="BD57" cm="1">
        <f t="array" aca="1" ref="BD57" ca="1">INDEX($L$50:$L$57,(RANK(AT9,$AT$2:$AT$9)))</f>
        <v>2012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VLOOKUP(B58,audio_list_stym!$A$3:$BP$18,57,FALSE)</f>
        <v>13</v>
      </c>
      <c r="F58" t="str">
        <f>VLOOKUP(E58,metki!$A$2:$B$9,2,FALSE)</f>
        <v>экспл_реал_без_названия</v>
      </c>
      <c r="G58" t="str">
        <f t="shared" si="0"/>
        <v>экспл</v>
      </c>
      <c r="H58" t="str">
        <f>VLOOKUP(B58,audio_list_stym!$A$3:$AJ$18,25,FALSE)</f>
        <v>Goroh</v>
      </c>
      <c r="I58" t="s">
        <v>688</v>
      </c>
      <c r="J58" t="str">
        <f t="shared" si="1"/>
        <v>Goroh_1</v>
      </c>
      <c r="K58">
        <v>13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2185</v>
      </c>
      <c r="AD58" t="str">
        <f t="shared" ca="1" si="10"/>
        <v>pics\\dis31.jpg</v>
      </c>
      <c r="AE58" s="22" t="str">
        <f t="array" aca="1" ref="AE58" ca="1">IF(G58="экспл",INDEX(total_visual_stym!$C$146:$C$209,(RANK(total_visual_stym!E202,total_visual_stym!$E$146:$E$209))),0)</f>
        <v>pics\\dis31.jpg</v>
      </c>
      <c r="AF58" s="22" t="str">
        <f t="shared" ref="AF58:AF65" si="24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7"/>
        <v>7.8703285062274642E-2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sound\\Redkiy_plod.wav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9"/>
        <v>На_экране_XXXXX._Рыхлый_ли_он?</v>
      </c>
      <c r="BC58">
        <f>A58</f>
        <v>1208</v>
      </c>
      <c r="BD58" cm="1">
        <f t="array" aca="1" ref="BD58" ca="1">INDEX($L$58:$L$65,(RANK(AT2,$AT$2:$AT$9)))</f>
        <v>2021</v>
      </c>
      <c r="BE58" cm="1">
        <f t="array" aca="1" ref="BE58" ca="1">INDEX(BD2:BD17,(RANK(AT8,$AT$2:$AT$17)))</f>
        <v>2057</v>
      </c>
      <c r="BF58" cm="1">
        <f t="array" aca="1" ref="BF58" ca="1">INDEX(BD18:BD33,(RANK(AT8,$AT$2:$AT$17)))</f>
        <v>2025</v>
      </c>
      <c r="BG58" cm="1">
        <f t="array" aca="1" ref="BG58" ca="1">INDEX(BD42:BD57,(RANK(AT8,$AT$2:$AT$9)))</f>
        <v>2007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VLOOKUP(B59,audio_list_stym!$A$3:$BP$18,57,FALSE)</f>
        <v>13</v>
      </c>
      <c r="F59" t="str">
        <f>VLOOKUP(E59,metki!$A$2:$B$9,2,FALSE)</f>
        <v>экспл_реал_без_названия</v>
      </c>
      <c r="G59" t="str">
        <f t="shared" si="0"/>
        <v>экспл</v>
      </c>
      <c r="H59" t="str">
        <f>VLOOKUP(B59,audio_list_stym!$A$3:$AJ$18,25,FALSE)</f>
        <v>Goroh</v>
      </c>
      <c r="I59" t="s">
        <v>689</v>
      </c>
      <c r="J59" t="str">
        <f t="shared" si="1"/>
        <v>Goroh_2</v>
      </c>
      <c r="K59">
        <v>13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2227</v>
      </c>
      <c r="AD59" t="str">
        <f t="shared" ca="1" si="10"/>
        <v>pics\\dis39.jpg</v>
      </c>
      <c r="AE59" s="22" t="str">
        <f t="array" aca="1" ref="AE59" ca="1">IF(G59="экспл",INDEX(total_visual_stym!$C$146:$C$209,(RANK(total_visual_stym!E203,total_visual_stym!$E$146:$E$209))),0)</f>
        <v>pics\\dis39.jpg</v>
      </c>
      <c r="AF59" s="22" t="str">
        <f t="shared" si="24"/>
        <v/>
      </c>
      <c r="AG59" t="str">
        <f t="shared" si="14"/>
        <v>pics\\Goroh_2.jpg</v>
      </c>
      <c r="AH59">
        <f t="shared" si="3"/>
        <v>0</v>
      </c>
      <c r="AT59">
        <f t="shared" ca="1" si="7"/>
        <v>0.5280331134823425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9"/>
        <v>Посмотрите,_вот_XXXXX._Он_в_стручке?</v>
      </c>
      <c r="BD59" cm="1">
        <f t="array" aca="1" ref="BD59" ca="1">INDEX($L$58:$L$65,(RANK(AT3,$AT$2:$AT$9)))</f>
        <v>2024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VLOOKUP(B60,audio_list_stym!$A$3:$BP$18,57,FALSE)</f>
        <v>13</v>
      </c>
      <c r="F60" t="str">
        <f>VLOOKUP(E60,metki!$A$2:$B$9,2,FALSE)</f>
        <v>экспл_реал_без_названия</v>
      </c>
      <c r="G60" t="str">
        <f t="shared" si="0"/>
        <v>экспл</v>
      </c>
      <c r="H60" t="str">
        <f>VLOOKUP(B60,audio_list_stym!$A$3:$AJ$18,25,FALSE)</f>
        <v>Goroh</v>
      </c>
      <c r="I60" t="s">
        <v>690</v>
      </c>
      <c r="J60" t="str">
        <f t="shared" si="1"/>
        <v>Goroh_3</v>
      </c>
      <c r="K60">
        <v>13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2172</v>
      </c>
      <c r="AD60" t="str">
        <f t="shared" ca="1" si="10"/>
        <v>pics\\dis23.jpg</v>
      </c>
      <c r="AE60" s="22" t="str">
        <f t="array" aca="1" ref="AE60" ca="1">IF(G60="экспл",INDEX(total_visual_stym!$C$146:$C$209,(RANK(total_visual_stym!E204,total_visual_stym!$E$146:$E$209))),0)</f>
        <v>pics\\dis23.jpg</v>
      </c>
      <c r="AF60" s="22" t="str">
        <f t="shared" si="24"/>
        <v/>
      </c>
      <c r="AG60" t="str">
        <f t="shared" si="14"/>
        <v>pics\\Goroh_3.jpg</v>
      </c>
      <c r="AH60">
        <f t="shared" si="3"/>
        <v>0</v>
      </c>
      <c r="AT60">
        <f t="shared" ca="1" si="7"/>
        <v>0.19667310160550089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9"/>
        <v>Вот_XXXXX._Ядовитый_ли_он?</v>
      </c>
      <c r="BD60" cm="1">
        <f t="array" aca="1" ref="BD60" ca="1">INDEX($L$58:$L$65,(RANK(AT4,$AT$2:$AT$9)))</f>
        <v>2023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VLOOKUP(B61,audio_list_stym!$A$3:$BP$18,57,FALSE)</f>
        <v>13</v>
      </c>
      <c r="F61" t="str">
        <f>VLOOKUP(E61,metki!$A$2:$B$9,2,FALSE)</f>
        <v>экспл_реал_без_названия</v>
      </c>
      <c r="G61" t="str">
        <f t="shared" si="0"/>
        <v>экспл</v>
      </c>
      <c r="H61" t="str">
        <f>VLOOKUP(B61,audio_list_stym!$A$3:$AJ$18,25,FALSE)</f>
        <v>Goroh</v>
      </c>
      <c r="I61" t="s">
        <v>691</v>
      </c>
      <c r="J61" t="str">
        <f t="shared" si="1"/>
        <v>Goroh_4</v>
      </c>
      <c r="K61">
        <v>13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2224</v>
      </c>
      <c r="AD61" t="str">
        <f t="shared" ca="1" si="10"/>
        <v>pics\\dis29.jpg</v>
      </c>
      <c r="AE61" s="22" t="str">
        <f t="array" aca="1" ref="AE61" ca="1">IF(G61="экспл",INDEX(total_visual_stym!$C$146:$C$209,(RANK(total_visual_stym!E205,total_visual_stym!$E$146:$E$209))),0)</f>
        <v>pics\\dis29.jpg</v>
      </c>
      <c r="AF61" s="22" t="str">
        <f t="shared" si="24"/>
        <v/>
      </c>
      <c r="AG61" t="str">
        <f t="shared" si="14"/>
        <v>pics\\Goroh_4.jpg</v>
      </c>
      <c r="AH61">
        <f t="shared" si="3"/>
        <v>0</v>
      </c>
      <c r="AT61">
        <f t="shared" ca="1" si="7"/>
        <v>0.54241222420768653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9"/>
        <v>Это_XXXXX._Он_полосатый?</v>
      </c>
      <c r="BD61" cm="1">
        <f t="array" aca="1" ref="BD61" ca="1">INDEX($L$58:$L$65,(RANK(AT5,$AT$2:$AT$9)))</f>
        <v>2018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VLOOKUP(B62,audio_list_stym!$A$3:$BP$18,57,FALSE)</f>
        <v>13</v>
      </c>
      <c r="F62" t="str">
        <f>VLOOKUP(E62,metki!$A$2:$B$9,2,FALSE)</f>
        <v>экспл_реал_без_названия</v>
      </c>
      <c r="G62" t="str">
        <f t="shared" si="0"/>
        <v>экспл</v>
      </c>
      <c r="H62" t="str">
        <f>VLOOKUP(B62,audio_list_stym!$A$3:$AJ$18,25,FALSE)</f>
        <v>Goroh</v>
      </c>
      <c r="I62" t="s">
        <v>692</v>
      </c>
      <c r="J62" t="str">
        <f t="shared" si="1"/>
        <v>Goroh_5</v>
      </c>
      <c r="K62">
        <v>13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2231</v>
      </c>
      <c r="AD62" t="str">
        <f t="shared" ca="1" si="10"/>
        <v>pics\\dis12.jpg</v>
      </c>
      <c r="AE62" s="22" t="str">
        <f t="array" aca="1" ref="AE62" ca="1">IF(G62="экспл",INDEX(total_visual_stym!$C$146:$C$209,(RANK(total_visual_stym!E206,total_visual_stym!$E$146:$E$209))),0)</f>
        <v>pics\\dis12.jpg</v>
      </c>
      <c r="AF62" s="22" t="str">
        <f t="shared" si="24"/>
        <v/>
      </c>
      <c r="AG62" t="str">
        <f t="shared" si="14"/>
        <v>pics\\Goroh_5.jpg</v>
      </c>
      <c r="AH62">
        <f t="shared" si="3"/>
        <v>0</v>
      </c>
      <c r="AT62">
        <f t="shared" ca="1" si="7"/>
        <v>8.9611146327022939E-2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9"/>
        <v>На_картинке_XXXXX._Он_плоский?</v>
      </c>
      <c r="BD62" cm="1">
        <f t="array" aca="1" ref="BD62" ca="1">INDEX($L$58:$L$65,(RANK(AT6,$AT$2:$AT$9)))</f>
        <v>2017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VLOOKUP(B63,audio_list_stym!$A$3:$BP$18,57,FALSE)</f>
        <v>13</v>
      </c>
      <c r="F63" t="str">
        <f>VLOOKUP(E63,metki!$A$2:$B$9,2,FALSE)</f>
        <v>экспл_реал_без_названия</v>
      </c>
      <c r="G63" t="str">
        <f t="shared" si="0"/>
        <v>экспл</v>
      </c>
      <c r="H63" t="str">
        <f>VLOOKUP(B63,audio_list_stym!$A$3:$AJ$18,25,FALSE)</f>
        <v>Goroh</v>
      </c>
      <c r="I63" t="s">
        <v>693</v>
      </c>
      <c r="J63" t="str">
        <f t="shared" si="1"/>
        <v>Goroh_6</v>
      </c>
      <c r="K63">
        <v>13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2169</v>
      </c>
      <c r="AD63" t="str">
        <f t="shared" ca="1" si="10"/>
        <v>pics\\dis6.jpg</v>
      </c>
      <c r="AE63" s="22" t="str">
        <f t="array" aca="1" ref="AE63" ca="1">IF(G63="экспл",INDEX(total_visual_stym!$C$146:$C$209,(RANK(total_visual_stym!E207,total_visual_stym!$E$146:$E$209))),0)</f>
        <v>pics\\dis6.jpg</v>
      </c>
      <c r="AF63" s="22" t="str">
        <f t="shared" si="24"/>
        <v/>
      </c>
      <c r="AG63" t="str">
        <f t="shared" si="14"/>
        <v>pics\\Goroh_6.jpg</v>
      </c>
      <c r="AH63">
        <f t="shared" si="3"/>
        <v>0</v>
      </c>
      <c r="AT63">
        <f t="shared" ca="1" si="7"/>
        <v>0.282537624408568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9"/>
        <v>На_мониторе_XXXXX._Он_толченый?</v>
      </c>
      <c r="BD63" cm="1">
        <f t="array" aca="1" ref="BD63" ca="1">INDEX($L$58:$L$65,(RANK(AT7,$AT$2:$AT$9)))</f>
        <v>2022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VLOOKUP(B64,audio_list_stym!$A$3:$BP$18,57,FALSE)</f>
        <v>13</v>
      </c>
      <c r="F64" t="str">
        <f>VLOOKUP(E64,metki!$A$2:$B$9,2,FALSE)</f>
        <v>экспл_реал_без_названия</v>
      </c>
      <c r="G64" t="str">
        <f t="shared" si="0"/>
        <v>экспл</v>
      </c>
      <c r="H64" t="str">
        <f>VLOOKUP(B64,audio_list_stym!$A$3:$AJ$18,25,FALSE)</f>
        <v>Goroh</v>
      </c>
      <c r="I64" t="s">
        <v>694</v>
      </c>
      <c r="J64" t="str">
        <f t="shared" si="1"/>
        <v>Goroh_7</v>
      </c>
      <c r="K64">
        <v>13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2208</v>
      </c>
      <c r="AD64" t="str">
        <f t="shared" ca="1" si="10"/>
        <v>pics\\dis45.jpg</v>
      </c>
      <c r="AE64" s="22" t="str">
        <f t="array" aca="1" ref="AE64" ca="1">IF(G64="экспл",INDEX(total_visual_stym!$C$146:$C$209,(RANK(total_visual_stym!E208,total_visual_stym!$E$146:$E$209))),0)</f>
        <v>pics\\dis45.jpg</v>
      </c>
      <c r="AF64" s="22" t="str">
        <f t="shared" si="24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7"/>
        <v>0.45084143656466813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9"/>
        <v>Перед_Вами_XXXXX._Зеленый_ли_он?</v>
      </c>
      <c r="BD64" cm="1">
        <f t="array" aca="1" ref="BD64" ca="1">INDEX($L$58:$L$65,(RANK(AT8,$AT$2:$AT$9)))</f>
        <v>2019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VLOOKUP(B65,audio_list_stym!$A$3:$BP$18,57,FALSE)</f>
        <v>13</v>
      </c>
      <c r="F65" t="str">
        <f>VLOOKUP(E65,metki!$A$2:$B$9,2,FALSE)</f>
        <v>экспл_реал_без_названия</v>
      </c>
      <c r="G65" t="str">
        <f t="shared" si="0"/>
        <v>экспл</v>
      </c>
      <c r="H65" t="str">
        <f>VLOOKUP(B65,audio_list_stym!$A$3:$AJ$18,25,FALSE)</f>
        <v>Goroh</v>
      </c>
      <c r="I65" t="s">
        <v>695</v>
      </c>
      <c r="J65" t="str">
        <f t="shared" si="1"/>
        <v>Goroh_8</v>
      </c>
      <c r="K65">
        <v>13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2223</v>
      </c>
      <c r="AD65" t="str">
        <f t="shared" ca="1" si="10"/>
        <v>pics\\dis15.jpg</v>
      </c>
      <c r="AE65" s="22" t="str">
        <f t="array" aca="1" ref="AE65" ca="1">IF(G65="экспл",INDEX(total_visual_stym!$C$146:$C$209,(RANK(total_visual_stym!E209,total_visual_stym!$E$146:$E$209))),0)</f>
        <v>pics\\dis15.jpg</v>
      </c>
      <c r="AF65" s="22" t="str">
        <f t="shared" si="24"/>
        <v/>
      </c>
      <c r="AG65" t="str">
        <f t="shared" si="14"/>
        <v>pics\\Goroh_8.jpg</v>
      </c>
      <c r="AH65">
        <f t="shared" si="3"/>
        <v>0</v>
      </c>
      <c r="AT65">
        <f t="shared" ca="1" si="7"/>
        <v>0.25137432810252514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9"/>
        <v>Вы_видите_XXXXX._Легкий_ли_он?</v>
      </c>
      <c r="BD65" cm="1">
        <f t="array" aca="1" ref="BD65" ca="1">INDEX($L$58:$L$65,(RANK(AT9,$AT$2:$AT$9)))</f>
        <v>2020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VLOOKUP(B66,audio_list_stym!$A$3:$BP$18,57,FALSE)</f>
        <v>14</v>
      </c>
      <c r="F66" t="str">
        <f>VLOOKUP(E66,metki!$A$2:$B$9,2,FALSE)</f>
        <v>импл_новые_с_названием</v>
      </c>
      <c r="G66" t="str">
        <f t="shared" ref="G66:G129" si="25">LEFT(F66,5)</f>
        <v>импл_</v>
      </c>
      <c r="H66" t="str">
        <f>VLOOKUP(B66,audio_list_stym!$A$3:$AJ$18,25,FALSE)</f>
        <v>Finger</v>
      </c>
      <c r="I66" t="s">
        <v>688</v>
      </c>
      <c r="J66" t="str">
        <f t="shared" ref="J66:J129" si="26">H66&amp;I66</f>
        <v>Finger_1</v>
      </c>
      <c r="K66">
        <v>14</v>
      </c>
      <c r="L66">
        <f>VLOOKUP(J66,total_visual_stym!$A$2:$D$129,2,FALSE)</f>
        <v>2081</v>
      </c>
      <c r="M66" t="str">
        <f>VLOOKUP(J66,total_visual_stym!$A$2:$D$129,3,FALSE)</f>
        <v>pics\\Finger_1.jpg</v>
      </c>
      <c r="N66">
        <f>VLOOKUP(J66,total_visual_stym!$A$1:$D$129,4,FALSE)</f>
        <v>210</v>
      </c>
      <c r="P66">
        <f>IF(G66="экспл",0,IF(G66="импл_",VLOOKUP(J66,quest_импл!$A$1:$J$129,7,FALSE),0))</f>
        <v>241</v>
      </c>
      <c r="Q66" t="str">
        <f>IF(G66="экспл",0,IF(G66="импл_",VLOOKUP(J66,quest_импл!$A$1:$J$129,8,FALSE),0))</f>
        <v>sound\\Vityanut_li.wav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2027</v>
      </c>
      <c r="AD66" t="str">
        <f t="shared" ca="1" si="10"/>
        <v>pics\\Kokos_3.jpg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27">AS66</f>
        <v>pics\\Kokos_3.jpg</v>
      </c>
      <c r="AG66" t="str">
        <f>IF(OR(E66=11,E66=13),M66,"")</f>
        <v/>
      </c>
      <c r="AI66" t="s">
        <v>67</v>
      </c>
      <c r="AO66">
        <f ca="1">RAND()</f>
        <v>0.64951765212566759</v>
      </c>
      <c r="AP66" t="str">
        <f ca="1">INDEX($AI$66:$AI$129,(RANK(AO66,$AO$66:$AO$129)))</f>
        <v>pics\\Kokos_3.jpg</v>
      </c>
      <c r="AS66" t="str">
        <f t="shared" ref="AS66:AS129" ca="1" si="28">IF(G66="импл_",AP66,"")</f>
        <v>pics\\Kokos_3.jpg</v>
      </c>
      <c r="AT66">
        <f t="shared" ref="AT66:AT129" ca="1" si="29">RAND()</f>
        <v>0.90570977252537199</v>
      </c>
      <c r="AU66" t="s">
        <v>697</v>
      </c>
      <c r="AV66" t="str">
        <f t="shared" ref="AV66:AV129" ca="1" si="30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_Вытянут_ли_</v>
      </c>
      <c r="BB66" t="str">
        <f t="shared" ref="BB66:BB129" si="31">IF(G66="экспл",AY66&amp;AX66&amp;"."&amp;AZ66,IF(G66="импл_",BA66&amp;AX66&amp;"?"))</f>
        <v>_Вытянут_ли_РЕНАН?</v>
      </c>
      <c r="BC66">
        <f>A66</f>
        <v>1209</v>
      </c>
      <c r="BD66" cm="1">
        <f t="array" aca="1" ref="BD66" ca="1">INDEX(L66:L73,(RANK(AT2,$AT$2:$AT$9)))</f>
        <v>2085</v>
      </c>
      <c r="BE66" cm="1">
        <f t="array" aca="1" ref="BE66" ca="1">INDEX(BD74:BD89,(RANK(AT2,$AT$2:$AT$7)))</f>
        <v>2095</v>
      </c>
      <c r="BF66" cm="1">
        <f t="array" aca="1" ref="BF66" ca="1">INDEX(BD90:BD113,(RANK(AT2,$AT$2:$AT$17)))</f>
        <v>2143</v>
      </c>
      <c r="BG66" cm="1">
        <f t="array" aca="1" ref="BG66" ca="1">INDEX(BD114:BD129,(RANK(AT2,$AT$2:$AT$17)))</f>
        <v>2079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VLOOKUP(B67,audio_list_stym!$A$3:$BP$18,57,FALSE)</f>
        <v>14</v>
      </c>
      <c r="F67" t="str">
        <f>VLOOKUP(E67,metki!$A$2:$B$9,2,FALSE)</f>
        <v>импл_новые_с_названием</v>
      </c>
      <c r="G67" t="str">
        <f t="shared" si="25"/>
        <v>импл_</v>
      </c>
      <c r="H67" t="str">
        <f>VLOOKUP(B67,audio_list_stym!$A$3:$AJ$18,25,FALSE)</f>
        <v>Finger</v>
      </c>
      <c r="I67" t="s">
        <v>689</v>
      </c>
      <c r="J67" t="str">
        <f t="shared" si="26"/>
        <v>Finger_2</v>
      </c>
      <c r="K67">
        <v>14</v>
      </c>
      <c r="L67">
        <f>VLOOKUP(J67,total_visual_stym!$A$2:$D$129,2,FALSE)</f>
        <v>2082</v>
      </c>
      <c r="M67" t="str">
        <f>VLOOKUP(J67,total_visual_stym!$A$2:$D$129,3,FALSE)</f>
        <v>pics\\Finger_2.jpg</v>
      </c>
      <c r="N67">
        <f>VLOOKUP(J67,total_visual_stym!$A$1:$D$129,4,FALSE)</f>
        <v>210</v>
      </c>
      <c r="P67">
        <f>IF(G67="экспл",0,IF(G67="импл_",VLOOKUP(J67,quest_импл!$A$1:$J$129,7,FALSE),0))</f>
        <v>242</v>
      </c>
      <c r="Q67" t="str">
        <f>IF(G67="экспл",0,IF(G67="импл_",VLOOKUP(J67,quest_импл!$A$1:$J$129,8,FALSE),0))</f>
        <v>sound\\Nadloman_li.wav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2043</v>
      </c>
      <c r="AD67" t="str">
        <f t="shared" ref="AD67:AD129" ca="1" si="32">IF(ISTEXT(AE67),AE67,IF(ISTEXT(AF67),AF67,""))</f>
        <v>pics\\Peper_3.jpg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7"/>
        <v>pics\\Peper_3.jpg</v>
      </c>
      <c r="AI67" t="s">
        <v>68</v>
      </c>
      <c r="AO67">
        <f t="shared" ref="AO67:AO129" ca="1" si="33">RAND()</f>
        <v>0.29957935638019451</v>
      </c>
      <c r="AP67" t="str">
        <f t="shared" ref="AP67:AP129" ca="1" si="34">INDEX($AI$66:$AI$129,(RANK(AO67,$AO$66:$AO$129)))</f>
        <v>pics\\Peper_3.jpg</v>
      </c>
      <c r="AS67" t="str">
        <f t="shared" ca="1" si="28"/>
        <v>pics\\Peper_3.jpg</v>
      </c>
      <c r="AT67">
        <f t="shared" ca="1" si="29"/>
        <v>0.89743946114368178</v>
      </c>
      <c r="AU67" t="s">
        <v>697</v>
      </c>
      <c r="AV67" t="str">
        <f t="shared" ca="1" si="30"/>
        <v>sound\\Noviy_plod.wav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_Надломан_ли_</v>
      </c>
      <c r="BB67" t="str">
        <f t="shared" si="31"/>
        <v>_Надломан_ли_РЕНАН?</v>
      </c>
      <c r="BD67" cm="1">
        <f t="array" aca="1" ref="BD67" ca="1">INDEX(L67:L74,(RANK(AT3,$AT$2:$AT$9)))</f>
        <v>2089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VLOOKUP(B68,audio_list_stym!$A$3:$BP$18,57,FALSE)</f>
        <v>14</v>
      </c>
      <c r="F68" t="str">
        <f>VLOOKUP(E68,metki!$A$2:$B$9,2,FALSE)</f>
        <v>импл_новые_с_названием</v>
      </c>
      <c r="G68" t="str">
        <f t="shared" si="25"/>
        <v>импл_</v>
      </c>
      <c r="H68" t="str">
        <f>VLOOKUP(B68,audio_list_stym!$A$3:$AJ$18,25,FALSE)</f>
        <v>Finger</v>
      </c>
      <c r="I68" t="s">
        <v>690</v>
      </c>
      <c r="J68" t="str">
        <f t="shared" si="26"/>
        <v>Finger_3</v>
      </c>
      <c r="K68">
        <v>14</v>
      </c>
      <c r="L68">
        <f>VLOOKUP(J68,total_visual_stym!$A$2:$D$129,2,FALSE)</f>
        <v>2083</v>
      </c>
      <c r="M68" t="str">
        <f>VLOOKUP(J68,total_visual_stym!$A$2:$D$129,3,FALSE)</f>
        <v>pics\\Finger_3.jpg</v>
      </c>
      <c r="N68">
        <f>VLOOKUP(J68,total_visual_stym!$A$1:$D$129,4,FALSE)</f>
        <v>210</v>
      </c>
      <c r="P68">
        <f>IF(G68="экспл",0,IF(G68="импл_",VLOOKUP(J68,quest_импл!$A$1:$J$129,7,FALSE),0))</f>
        <v>243</v>
      </c>
      <c r="Q68" t="str">
        <f>IF(G68="экспл",0,IF(G68="импл_",VLOOKUP(J68,quest_импл!$A$1:$J$129,8,FALSE),0))</f>
        <v>sound\\Volnistiy_li.wav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2022</v>
      </c>
      <c r="AD68" t="str">
        <f t="shared" ca="1" si="32"/>
        <v>pics\\Goroh_6.jpg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7"/>
        <v>pics\\Goroh_6.jpg</v>
      </c>
      <c r="AI68" t="s">
        <v>69</v>
      </c>
      <c r="AO68">
        <f t="shared" ca="1" si="33"/>
        <v>0.70172021623951075</v>
      </c>
      <c r="AP68" t="str">
        <f t="shared" ca="1" si="34"/>
        <v>pics\\Goroh_6.jpg</v>
      </c>
      <c r="AS68" t="str">
        <f t="shared" ca="1" si="28"/>
        <v>pics\\Goroh_6.jpg</v>
      </c>
      <c r="AT68">
        <f t="shared" ca="1" si="29"/>
        <v>0.57313236924142608</v>
      </c>
      <c r="AU68" t="s">
        <v>697</v>
      </c>
      <c r="AV68" t="str">
        <f t="shared" ca="1" si="30"/>
        <v>sound\\Noviy_plod.wav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_Волнистый_ли_</v>
      </c>
      <c r="BB68" t="str">
        <f t="shared" si="31"/>
        <v>_Волнистый_ли_РЕНАН?</v>
      </c>
      <c r="BD68" cm="1">
        <f t="array" aca="1" ref="BD68" ca="1">INDEX(L68:L75,(RANK(AT4,$AT$2:$AT$9)))</f>
        <v>2089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VLOOKUP(B69,audio_list_stym!$A$3:$BP$18,57,FALSE)</f>
        <v>14</v>
      </c>
      <c r="F69" t="str">
        <f>VLOOKUP(E69,metki!$A$2:$B$9,2,FALSE)</f>
        <v>импл_новые_с_названием</v>
      </c>
      <c r="G69" t="str">
        <f t="shared" si="25"/>
        <v>импл_</v>
      </c>
      <c r="H69" t="str">
        <f>VLOOKUP(B69,audio_list_stym!$A$3:$AJ$18,25,FALSE)</f>
        <v>Finger</v>
      </c>
      <c r="I69" t="s">
        <v>691</v>
      </c>
      <c r="J69" t="str">
        <f t="shared" si="26"/>
        <v>Finger_4</v>
      </c>
      <c r="K69">
        <v>14</v>
      </c>
      <c r="L69">
        <f>VLOOKUP(J69,total_visual_stym!$A$2:$D$129,2,FALSE)</f>
        <v>2084</v>
      </c>
      <c r="M69" t="str">
        <f>VLOOKUP(J69,total_visual_stym!$A$2:$D$129,3,FALSE)</f>
        <v>pics\\Finger_4.jpg</v>
      </c>
      <c r="N69">
        <f>VLOOKUP(J69,total_visual_stym!$A$1:$D$129,4,FALSE)</f>
        <v>210</v>
      </c>
      <c r="P69">
        <f>IF(G69="экспл",0,IF(G69="импл_",VLOOKUP(J69,quest_импл!$A$1:$J$129,7,FALSE),0))</f>
        <v>244</v>
      </c>
      <c r="Q69" t="str">
        <f>IF(G69="экспл",0,IF(G69="импл_",VLOOKUP(J69,quest_импл!$A$1:$J$129,8,FALSE),0))</f>
        <v>sound\\Buriy_li.wav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2051</v>
      </c>
      <c r="AD69" t="str">
        <f t="shared" ca="1" si="32"/>
        <v>pics\\Redis_3.jpg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7"/>
        <v>pics\\Redis_3.jpg</v>
      </c>
      <c r="AI69" t="s">
        <v>70</v>
      </c>
      <c r="AO69">
        <f t="shared" ca="1" si="33"/>
        <v>0.24348013517896738</v>
      </c>
      <c r="AP69" t="str">
        <f t="shared" ca="1" si="34"/>
        <v>pics\\Redis_3.jpg</v>
      </c>
      <c r="AS69" t="str">
        <f t="shared" ca="1" si="28"/>
        <v>pics\\Redis_3.jpg</v>
      </c>
      <c r="AT69">
        <f t="shared" ca="1" si="29"/>
        <v>0.38210775253181861</v>
      </c>
      <c r="AU69" t="s">
        <v>697</v>
      </c>
      <c r="AV69" t="str">
        <f t="shared" ca="1" si="30"/>
        <v>sound\\Redkiy_plod.wav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_Бурый_ли_</v>
      </c>
      <c r="BB69" t="str">
        <f t="shared" si="31"/>
        <v>_Бурый_ли_РЕНАН?</v>
      </c>
      <c r="BD69" cm="1">
        <f t="array" aca="1" ref="BD69" ca="1">INDEX(L69:L76,(RANK(AT5,$AT$2:$AT$9)))</f>
        <v>2085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VLOOKUP(B70,audio_list_stym!$A$3:$BP$18,57,FALSE)</f>
        <v>14</v>
      </c>
      <c r="F70" t="str">
        <f>VLOOKUP(E70,metki!$A$2:$B$9,2,FALSE)</f>
        <v>импл_новые_с_названием</v>
      </c>
      <c r="G70" t="str">
        <f t="shared" si="25"/>
        <v>импл_</v>
      </c>
      <c r="H70" t="str">
        <f>VLOOKUP(B70,audio_list_stym!$A$3:$AJ$18,25,FALSE)</f>
        <v>Finger</v>
      </c>
      <c r="I70" t="s">
        <v>692</v>
      </c>
      <c r="J70" t="str">
        <f t="shared" si="26"/>
        <v>Finger_5</v>
      </c>
      <c r="K70">
        <v>14</v>
      </c>
      <c r="L70">
        <f>VLOOKUP(J70,total_visual_stym!$A$2:$D$129,2,FALSE)</f>
        <v>2085</v>
      </c>
      <c r="M70" t="str">
        <f>VLOOKUP(J70,total_visual_stym!$A$2:$D$129,3,FALSE)</f>
        <v>pics\\Finger_5.jpg</v>
      </c>
      <c r="N70">
        <f>VLOOKUP(J70,total_visual_stym!$A$1:$D$129,4,FALSE)</f>
        <v>210</v>
      </c>
      <c r="P70">
        <f>IF(G70="экспл",0,IF(G70="импл_",VLOOKUP(J70,quest_импл!$A$1:$J$129,7,FALSE),0))</f>
        <v>245</v>
      </c>
      <c r="Q70" t="str">
        <f>IF(G70="экспл",0,IF(G70="импл_",VLOOKUP(J70,quest_импл!$A$1:$J$129,8,FALSE),0))</f>
        <v>sound\\Vizhatiy_li.wav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2056</v>
      </c>
      <c r="AD70" t="str">
        <f t="shared" ca="1" si="32"/>
        <v>pics\\Redis_8.jpg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7"/>
        <v>pics\\Redis_8.jpg</v>
      </c>
      <c r="AI70" t="s">
        <v>71</v>
      </c>
      <c r="AO70">
        <f t="shared" ca="1" si="33"/>
        <v>0.11852848940581706</v>
      </c>
      <c r="AP70" t="str">
        <f t="shared" ca="1" si="34"/>
        <v>pics\\Redis_8.jpg</v>
      </c>
      <c r="AS70" t="str">
        <f t="shared" ca="1" si="28"/>
        <v>pics\\Redis_8.jpg</v>
      </c>
      <c r="AT70">
        <f t="shared" ca="1" si="29"/>
        <v>0.43681452072116056</v>
      </c>
      <c r="AU70" t="s">
        <v>697</v>
      </c>
      <c r="AV70" t="str">
        <f t="shared" ca="1" si="30"/>
        <v>sound\\Redkiy_plod.wav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_Выжатый_ли_</v>
      </c>
      <c r="BB70" t="str">
        <f t="shared" si="31"/>
        <v>_Выжатый_ли_РЕНАН?</v>
      </c>
      <c r="BD70" cm="1">
        <f t="array" aca="1" ref="BD70" ca="1">INDEX(L70:L77,(RANK(AT6,$AT$2:$AT$9)))</f>
        <v>2085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VLOOKUP(B71,audio_list_stym!$A$3:$BP$18,57,FALSE)</f>
        <v>14</v>
      </c>
      <c r="F71" t="str">
        <f>VLOOKUP(E71,metki!$A$2:$B$9,2,FALSE)</f>
        <v>импл_новые_с_названием</v>
      </c>
      <c r="G71" t="str">
        <f t="shared" si="25"/>
        <v>импл_</v>
      </c>
      <c r="H71" t="str">
        <f>VLOOKUP(B71,audio_list_stym!$A$3:$AJ$18,25,FALSE)</f>
        <v>Finger</v>
      </c>
      <c r="I71" t="s">
        <v>693</v>
      </c>
      <c r="J71" t="str">
        <f t="shared" si="26"/>
        <v>Finger_6</v>
      </c>
      <c r="K71">
        <v>14</v>
      </c>
      <c r="L71">
        <f>VLOOKUP(J71,total_visual_stym!$A$2:$D$129,2,FALSE)</f>
        <v>2086</v>
      </c>
      <c r="M71" t="str">
        <f>VLOOKUP(J71,total_visual_stym!$A$2:$D$129,3,FALSE)</f>
        <v>pics\\Finger_6.jpg</v>
      </c>
      <c r="N71">
        <f>VLOOKUP(J71,total_visual_stym!$A$1:$D$129,4,FALSE)</f>
        <v>210</v>
      </c>
      <c r="P71">
        <f>IF(G71="экспл",0,IF(G71="импл_",VLOOKUP(J71,quest_импл!$A$1:$J$129,7,FALSE),0))</f>
        <v>246</v>
      </c>
      <c r="Q71" t="str">
        <f>IF(G71="экспл",0,IF(G71="импл_",VLOOKUP(J71,quest_импл!$A$1:$J$129,8,FALSE),0))</f>
        <v>sound\\Obemniy_li.wav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да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2025</v>
      </c>
      <c r="AD71" t="str">
        <f t="shared" ca="1" si="32"/>
        <v>pics\\Kokos_1.jpg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7"/>
        <v>pics\\Kokos_1.jpg</v>
      </c>
      <c r="AI71" t="s">
        <v>72</v>
      </c>
      <c r="AO71">
        <f t="shared" ca="1" si="33"/>
        <v>0.67856572590044184</v>
      </c>
      <c r="AP71" t="str">
        <f t="shared" ca="1" si="34"/>
        <v>pics\\Kokos_1.jpg</v>
      </c>
      <c r="AS71" t="str">
        <f t="shared" ca="1" si="28"/>
        <v>pics\\Kokos_1.jpg</v>
      </c>
      <c r="AT71">
        <f t="shared" ca="1" si="29"/>
        <v>0.78558977934020036</v>
      </c>
      <c r="AU71" t="s">
        <v>697</v>
      </c>
      <c r="AV71" t="str">
        <f t="shared" ca="1" si="30"/>
        <v>sound\\Noviy_plod.wav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_Объемный_ли_</v>
      </c>
      <c r="BB71" t="str">
        <f t="shared" si="31"/>
        <v>_Объемный_ли_РЕНАН?</v>
      </c>
      <c r="BD71" cm="1">
        <f t="array" aca="1" ref="BD71" ca="1">INDEX(L71:L78,(RANK(AT7,$AT$2:$AT$9)))</f>
        <v>2091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VLOOKUP(B72,audio_list_stym!$A$3:$BP$18,57,FALSE)</f>
        <v>14</v>
      </c>
      <c r="F72" t="str">
        <f>VLOOKUP(E72,metki!$A$2:$B$9,2,FALSE)</f>
        <v>импл_новые_с_названием</v>
      </c>
      <c r="G72" t="str">
        <f t="shared" si="25"/>
        <v>импл_</v>
      </c>
      <c r="H72" t="str">
        <f>VLOOKUP(B72,audio_list_stym!$A$3:$AJ$18,25,FALSE)</f>
        <v>Finger</v>
      </c>
      <c r="I72" t="s">
        <v>694</v>
      </c>
      <c r="J72" t="str">
        <f t="shared" si="26"/>
        <v>Finger_7</v>
      </c>
      <c r="K72">
        <v>14</v>
      </c>
      <c r="L72">
        <f>VLOOKUP(J72,total_visual_stym!$A$2:$D$129,2,FALSE)</f>
        <v>2087</v>
      </c>
      <c r="M72" t="str">
        <f>VLOOKUP(J72,total_visual_stym!$A$2:$D$129,3,FALSE)</f>
        <v>pics\\Finger_7.jpg</v>
      </c>
      <c r="N72">
        <f>VLOOKUP(J72,total_visual_stym!$A$1:$D$129,4,FALSE)</f>
        <v>210</v>
      </c>
      <c r="P72">
        <f>IF(G72="экспл",0,IF(G72="импл_",VLOOKUP(J72,quest_импл!$A$1:$J$129,7,FALSE),0))</f>
        <v>247</v>
      </c>
      <c r="Q72" t="str">
        <f>IF(G72="экспл",0,IF(G72="импл_",VLOOKUP(J72,quest_импл!$A$1:$J$129,8,FALSE),0))</f>
        <v>sound\\Pustoy_li.wav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2024</v>
      </c>
      <c r="AD72" t="str">
        <f t="shared" ca="1" si="32"/>
        <v>pics\\Goroh_8.jpg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7"/>
        <v>pics\\Goroh_8.jpg</v>
      </c>
      <c r="AI72" t="s">
        <v>73</v>
      </c>
      <c r="AO72">
        <f t="shared" ca="1" si="33"/>
        <v>0.69185213232967624</v>
      </c>
      <c r="AP72" t="str">
        <f t="shared" ca="1" si="34"/>
        <v>pics\\Goroh_8.jpg</v>
      </c>
      <c r="AS72" t="str">
        <f t="shared" ca="1" si="28"/>
        <v>pics\\Goroh_8.jpg</v>
      </c>
      <c r="AT72">
        <f t="shared" ca="1" si="29"/>
        <v>0.37177071687868468</v>
      </c>
      <c r="AU72" t="s">
        <v>697</v>
      </c>
      <c r="AV72" t="str">
        <f t="shared" ca="1" si="30"/>
        <v>sound\\Redkiy_plod.wav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_Пустой_ли_</v>
      </c>
      <c r="BB72" t="str">
        <f t="shared" si="31"/>
        <v>_Пустой_ли_РЕНАН?</v>
      </c>
      <c r="BD72" cm="1">
        <f t="array" aca="1" ref="BD72" ca="1">INDEX(L72:L79,(RANK(AT8,$AT$2:$AT$9)))</f>
        <v>2089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VLOOKUP(B73,audio_list_stym!$A$3:$BP$18,57,FALSE)</f>
        <v>14</v>
      </c>
      <c r="F73" t="str">
        <f>VLOOKUP(E73,metki!$A$2:$B$9,2,FALSE)</f>
        <v>импл_новые_с_названием</v>
      </c>
      <c r="G73" t="str">
        <f t="shared" si="25"/>
        <v>импл_</v>
      </c>
      <c r="H73" t="str">
        <f>VLOOKUP(B73,audio_list_stym!$A$3:$AJ$18,25,FALSE)</f>
        <v>Finger</v>
      </c>
      <c r="I73" t="s">
        <v>695</v>
      </c>
      <c r="J73" t="str">
        <f t="shared" si="26"/>
        <v>Finger_8</v>
      </c>
      <c r="K73">
        <v>14</v>
      </c>
      <c r="L73">
        <f>VLOOKUP(J73,total_visual_stym!$A$2:$D$129,2,FALSE)</f>
        <v>2088</v>
      </c>
      <c r="M73" t="str">
        <f>VLOOKUP(J73,total_visual_stym!$A$2:$D$129,3,FALSE)</f>
        <v>pics\\Finger_8.jpg</v>
      </c>
      <c r="N73">
        <f>VLOOKUP(J73,total_visual_stym!$A$1:$D$129,4,FALSE)</f>
        <v>210</v>
      </c>
      <c r="P73">
        <f>IF(G73="экспл",0,IF(G73="импл_",VLOOKUP(J73,quest_импл!$A$1:$J$129,7,FALSE),0))</f>
        <v>248</v>
      </c>
      <c r="Q73" t="str">
        <f>IF(G73="экспл",0,IF(G73="импл_",VLOOKUP(J73,quest_импл!$A$1:$J$129,8,FALSE),0))</f>
        <v>sound\\Beliy_li.wav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2061</v>
      </c>
      <c r="AD73" t="str">
        <f t="shared" ca="1" si="32"/>
        <v>pics\\Tomat_5.jpg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7"/>
        <v>pics\\Tomat_5.jpg</v>
      </c>
      <c r="AI73" t="s">
        <v>74</v>
      </c>
      <c r="AO73">
        <f t="shared" ca="1" si="33"/>
        <v>6.4586749367371077E-2</v>
      </c>
      <c r="AP73" t="str">
        <f t="shared" ca="1" si="34"/>
        <v>pics\\Tomat_5.jpg</v>
      </c>
      <c r="AS73" t="str">
        <f t="shared" ca="1" si="28"/>
        <v>pics\\Tomat_5.jpg</v>
      </c>
      <c r="AT73">
        <f t="shared" ca="1" si="29"/>
        <v>0.9558719034723473</v>
      </c>
      <c r="AU73" t="s">
        <v>697</v>
      </c>
      <c r="AV73" t="str">
        <f t="shared" ca="1" si="30"/>
        <v>sound\\Noviy_plod.wav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_Белый_ли_</v>
      </c>
      <c r="BB73" t="str">
        <f t="shared" si="31"/>
        <v>_Белый_ли_РЕНАН?</v>
      </c>
      <c r="BD73" cm="1">
        <f t="array" aca="1" ref="BD73" ca="1">INDEX(L73:L80,(RANK(AT9,$AT$2:$AT$9)))</f>
        <v>2091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VLOOKUP(B74,audio_list_stym!$A$3:$BP$18,57,FALSE)</f>
        <v>15</v>
      </c>
      <c r="F74" t="str">
        <f>VLOOKUP(E74,metki!$A$2:$B$9,2,FALSE)</f>
        <v>экспл_новые_с_названием</v>
      </c>
      <c r="G74" t="str">
        <f t="shared" si="25"/>
        <v>экспл</v>
      </c>
      <c r="H74" t="str">
        <f>VLOOKUP(B74,audio_list_stym!$A$3:$AJ$18,25,FALSE)</f>
        <v>Gac</v>
      </c>
      <c r="I74" t="s">
        <v>688</v>
      </c>
      <c r="J74" t="str">
        <f t="shared" si="26"/>
        <v>Gac_1</v>
      </c>
      <c r="K74">
        <v>15</v>
      </c>
      <c r="L74">
        <f>VLOOKUP(J74,total_visual_stym!$A$2:$D$129,2,FALSE)</f>
        <v>2089</v>
      </c>
      <c r="M74" t="str">
        <f>VLOOKUP(J74,total_visual_stym!$A$2:$D$129,3,FALSE)</f>
        <v>pics\\Gac_1.jpg</v>
      </c>
      <c r="N74">
        <f>VLOOKUP(J74,total_visual_stym!$A$1:$D$129,4,FALSE)</f>
        <v>211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121</v>
      </c>
      <c r="Z74" t="str">
        <f>IF(G74="экспл",VLOOKUP(J74,quest_экспл!$A$1:$N$129,12,FALSE),IF(G74="импл_",0,0))</f>
        <v>sound\\Ispachkan_li_on.wav</v>
      </c>
      <c r="AA74" t="str">
        <f>IF(G74="экспл",VLOOKUP(J74,quest_экспл!$A$1:$N$129,14,FALSE),IF(G74="импл_",0,0))</f>
        <v>нет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2178</v>
      </c>
      <c r="AD74" t="str">
        <f t="shared" ca="1" si="32"/>
        <v>pics\\dis34.jpg</v>
      </c>
      <c r="AE74" s="22" t="str">
        <f t="array" aca="1" ref="AE74" ca="1">IF(G74="экспл",INDEX(total_visual_stym!$C$146:$C$209,(RANK(total_visual_stym!E154,total_visual_stym!$E$146:$E$209))),0)</f>
        <v>pics\\dis34.jpg</v>
      </c>
      <c r="AF74" s="22" t="str">
        <f t="shared" si="27"/>
        <v/>
      </c>
      <c r="AI74" t="s">
        <v>76</v>
      </c>
      <c r="AO74">
        <f t="shared" ca="1" si="33"/>
        <v>0.21713780366537583</v>
      </c>
      <c r="AP74" t="str">
        <f t="shared" ca="1" si="34"/>
        <v>pics\\Redis_5.jpg</v>
      </c>
      <c r="AR74" t="str">
        <f>IF(AH74="sound\\Ogorod",AP2,"")</f>
        <v/>
      </c>
      <c r="AS74" t="str">
        <f t="shared" si="28"/>
        <v/>
      </c>
      <c r="AT74">
        <f t="shared" ca="1" si="29"/>
        <v>0.7873566429632104</v>
      </c>
      <c r="AU74" t="s">
        <v>697</v>
      </c>
      <c r="AV74" t="str">
        <f t="shared" ca="1" si="30"/>
        <v>sound\\Noviy_plod.wav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_Испачкан_ли_он?</v>
      </c>
      <c r="BA74" t="e">
        <f>VLOOKUP(Q74,audio_list_stym!$B$2:$BQ$299,68,FALSE)</f>
        <v>#N/A</v>
      </c>
      <c r="BB74" t="str">
        <f t="shared" si="31"/>
        <v>На_экране_БАРОХ._Испачкан_ли_он?</v>
      </c>
      <c r="BC74">
        <f>A74</f>
        <v>1210</v>
      </c>
      <c r="BD74" cm="1">
        <f t="array" aca="1" ref="BD74" ca="1">INDEX($L$74:$L$81,(RANK(AT2,$AT$2:$AT$9)))</f>
        <v>2093</v>
      </c>
      <c r="BE74" cm="1">
        <f t="array" aca="1" ref="BE74" ca="1">INDEX(BD66:BD73,(RANK(AT3,$AT$2:$AT$9)))</f>
        <v>2091</v>
      </c>
      <c r="BF74" cm="1">
        <f t="array" aca="1" ref="BF74" ca="1">INDEX(BD82:BD105,(RANK(AT3,$AT$2:$AT$17)))</f>
        <v>2132</v>
      </c>
      <c r="BG74" cm="1">
        <f t="array" aca="1" ref="BG74" ca="1">INDEX(BD106:BD129,(RANK(AT3,$AT$2:$AT$9)))</f>
        <v>2148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VLOOKUP(B75,audio_list_stym!$A$3:$BP$18,57,FALSE)</f>
        <v>15</v>
      </c>
      <c r="F75" t="str">
        <f>VLOOKUP(E75,metki!$A$2:$B$9,2,FALSE)</f>
        <v>экспл_новые_с_названием</v>
      </c>
      <c r="G75" t="str">
        <f t="shared" si="25"/>
        <v>экспл</v>
      </c>
      <c r="H75" t="str">
        <f>VLOOKUP(B75,audio_list_stym!$A$3:$AJ$18,25,FALSE)</f>
        <v>Gac</v>
      </c>
      <c r="I75" t="s">
        <v>689</v>
      </c>
      <c r="J75" t="str">
        <f t="shared" si="26"/>
        <v>Gac_2</v>
      </c>
      <c r="K75">
        <v>15</v>
      </c>
      <c r="L75">
        <f>VLOOKUP(J75,total_visual_stym!$A$2:$D$129,2,FALSE)</f>
        <v>2090</v>
      </c>
      <c r="M75" t="str">
        <f>VLOOKUP(J75,total_visual_stym!$A$2:$D$129,3,FALSE)</f>
        <v>pics\\Gac_2.jpg</v>
      </c>
      <c r="N75">
        <f>VLOOKUP(J75,total_visual_stym!$A$1:$D$129,4,FALSE)</f>
        <v>211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122</v>
      </c>
      <c r="Z75" t="str">
        <f>IF(G75="экспл",VLOOKUP(J75,quest_экспл!$A$1:$N$129,12,FALSE),IF(G75="импл_",0,0))</f>
        <v>sound\\On_farshirovanniy.wav</v>
      </c>
      <c r="AA75" t="str">
        <f>IF(G75="экспл",VLOOKUP(J75,quest_экспл!$A$1:$N$129,14,FALSE),IF(G75="импл_",0,0))</f>
        <v>нет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2175</v>
      </c>
      <c r="AD75" t="str">
        <f t="shared" ca="1" si="32"/>
        <v>pics\\dis5.jpg</v>
      </c>
      <c r="AE75" s="22" t="str">
        <f t="array" aca="1" ref="AE75" ca="1">IF(G75="экспл",INDEX(total_visual_stym!$C$146:$C$209,(RANK(total_visual_stym!E155,total_visual_stym!$E$146:$E$209))),0)</f>
        <v>pics\\dis5.jpg</v>
      </c>
      <c r="AF75" s="22" t="str">
        <f t="shared" si="27"/>
        <v/>
      </c>
      <c r="AI75" t="s">
        <v>77</v>
      </c>
      <c r="AO75">
        <f t="shared" ca="1" si="33"/>
        <v>0.57514537153407275</v>
      </c>
      <c r="AP75" t="str">
        <f t="shared" ca="1" si="34"/>
        <v>pics\\Kokos_6.jpg</v>
      </c>
      <c r="AR75" t="str">
        <f t="shared" ref="AR75:AR97" si="35">IF(AH75="sound\\Ogorod",AP3,"")</f>
        <v/>
      </c>
      <c r="AS75" t="str">
        <f t="shared" si="28"/>
        <v/>
      </c>
      <c r="AT75">
        <f t="shared" ca="1" si="29"/>
        <v>0.76512219727651642</v>
      </c>
      <c r="AU75" t="s">
        <v>697</v>
      </c>
      <c r="AV75" t="str">
        <f t="shared" ca="1" si="30"/>
        <v>sound\\Noviy_plod.wav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_Он_фаршированный?</v>
      </c>
      <c r="BA75" t="e">
        <f>VLOOKUP(Q75,audio_list_stym!$B$2:$BQ$299,68,FALSE)</f>
        <v>#N/A</v>
      </c>
      <c r="BB75" t="str">
        <f t="shared" si="31"/>
        <v>Посмотрите,_вот_БАРОХ._Он_фаршированный?</v>
      </c>
      <c r="BD75" cm="1">
        <f t="array" aca="1" ref="BD75" ca="1">INDEX($L$74:$L$81,(RANK(AT3,$AT$2:$AT$9)))</f>
        <v>2096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VLOOKUP(B76,audio_list_stym!$A$3:$BP$18,57,FALSE)</f>
        <v>15</v>
      </c>
      <c r="F76" t="str">
        <f>VLOOKUP(E76,metki!$A$2:$B$9,2,FALSE)</f>
        <v>экспл_новые_с_названием</v>
      </c>
      <c r="G76" t="str">
        <f t="shared" si="25"/>
        <v>экспл</v>
      </c>
      <c r="H76" t="str">
        <f>VLOOKUP(B76,audio_list_stym!$A$3:$AJ$18,25,FALSE)</f>
        <v>Gac</v>
      </c>
      <c r="I76" t="s">
        <v>690</v>
      </c>
      <c r="J76" t="str">
        <f t="shared" si="26"/>
        <v>Gac_3</v>
      </c>
      <c r="K76">
        <v>15</v>
      </c>
      <c r="L76">
        <f>VLOOKUP(J76,total_visual_stym!$A$2:$D$129,2,FALSE)</f>
        <v>2091</v>
      </c>
      <c r="M76" t="str">
        <f>VLOOKUP(J76,total_visual_stym!$A$2:$D$129,3,FALSE)</f>
        <v>pics\\Gac_3.jpg</v>
      </c>
      <c r="N76">
        <f>VLOOKUP(J76,total_visual_stym!$A$1:$D$129,4,FALSE)</f>
        <v>211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123</v>
      </c>
      <c r="Z76" t="str">
        <f>IF(G76="экспл",VLOOKUP(J76,quest_экспл!$A$1:$N$129,12,FALSE),IF(G76="импл_",0,0))</f>
        <v>sound\\On_razrezanniy.wav</v>
      </c>
      <c r="AA76" t="str">
        <f>IF(G76="экспл",VLOOKUP(J76,quest_экспл!$A$1:$N$129,14,FALSE),IF(G76="импл_",0,0))</f>
        <v>да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2189</v>
      </c>
      <c r="AD76" t="str">
        <f t="shared" ca="1" si="32"/>
        <v>pics\\dis33.jpg</v>
      </c>
      <c r="AE76" s="22" t="str">
        <f t="array" aca="1" ref="AE76" ca="1">IF(G76="экспл",INDEX(total_visual_stym!$C$146:$C$209,(RANK(total_visual_stym!E156,total_visual_stym!$E$146:$E$209))),0)</f>
        <v>pics\\dis33.jpg</v>
      </c>
      <c r="AF76" s="22" t="str">
        <f t="shared" si="27"/>
        <v/>
      </c>
      <c r="AI76" t="s">
        <v>78</v>
      </c>
      <c r="AO76">
        <f t="shared" ca="1" si="33"/>
        <v>8.9749223867312988E-2</v>
      </c>
      <c r="AP76" t="str">
        <f t="shared" ca="1" si="34"/>
        <v>pics\\Tomat_3.jpg</v>
      </c>
      <c r="AR76" t="str">
        <f t="shared" si="35"/>
        <v/>
      </c>
      <c r="AS76" t="str">
        <f t="shared" si="28"/>
        <v/>
      </c>
      <c r="AT76">
        <f t="shared" ca="1" si="29"/>
        <v>0.84795243350264282</v>
      </c>
      <c r="AU76" t="s">
        <v>697</v>
      </c>
      <c r="AV76" t="str">
        <f t="shared" ca="1" si="30"/>
        <v>sound\\Noviy_plod.wav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_Он_разрезанный?</v>
      </c>
      <c r="BA76" t="e">
        <f>VLOOKUP(Q76,audio_list_stym!$B$2:$BQ$299,68,FALSE)</f>
        <v>#N/A</v>
      </c>
      <c r="BB76" t="str">
        <f t="shared" si="31"/>
        <v>Вот_БАРОХ._Он_разрезанный?</v>
      </c>
      <c r="BD76" cm="1">
        <f t="array" aca="1" ref="BD76" ca="1">INDEX($L$74:$L$81,(RANK(AT4,$AT$2:$AT$9)))</f>
        <v>2095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VLOOKUP(B77,audio_list_stym!$A$3:$BP$18,57,FALSE)</f>
        <v>15</v>
      </c>
      <c r="F77" t="str">
        <f>VLOOKUP(E77,metki!$A$2:$B$9,2,FALSE)</f>
        <v>экспл_новые_с_названием</v>
      </c>
      <c r="G77" t="str">
        <f t="shared" si="25"/>
        <v>экспл</v>
      </c>
      <c r="H77" t="str">
        <f>VLOOKUP(B77,audio_list_stym!$A$3:$AJ$18,25,FALSE)</f>
        <v>Gac</v>
      </c>
      <c r="I77" t="s">
        <v>691</v>
      </c>
      <c r="J77" t="str">
        <f t="shared" si="26"/>
        <v>Gac_4</v>
      </c>
      <c r="K77">
        <v>15</v>
      </c>
      <c r="L77">
        <f>VLOOKUP(J77,total_visual_stym!$A$2:$D$129,2,FALSE)</f>
        <v>2092</v>
      </c>
      <c r="M77" t="str">
        <f>VLOOKUP(J77,total_visual_stym!$A$2:$D$129,3,FALSE)</f>
        <v>pics\\Gac_4.jpg</v>
      </c>
      <c r="N77">
        <f>VLOOKUP(J77,total_visual_stym!$A$1:$D$129,4,FALSE)</f>
        <v>211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124</v>
      </c>
      <c r="Z77" t="str">
        <f>IF(G77="экспл",VLOOKUP(J77,quest_экспл!$A$1:$N$129,12,FALSE),IF(G77="импл_",0,0))</f>
        <v>sound\\On_s_lepestkami.wav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2221</v>
      </c>
      <c r="AD77" t="str">
        <f t="shared" ca="1" si="32"/>
        <v>pics\\dis28.jpg</v>
      </c>
      <c r="AE77" s="22" t="str">
        <f t="array" aca="1" ref="AE77" ca="1">IF(G77="экспл",INDEX(total_visual_stym!$C$146:$C$209,(RANK(total_visual_stym!E157,total_visual_stym!$E$146:$E$209))),0)</f>
        <v>pics\\dis28.jpg</v>
      </c>
      <c r="AF77" s="22" t="str">
        <f t="shared" si="27"/>
        <v/>
      </c>
      <c r="AI77" t="s">
        <v>79</v>
      </c>
      <c r="AO77">
        <f t="shared" ca="1" si="33"/>
        <v>0.13025306026068517</v>
      </c>
      <c r="AP77" t="str">
        <f t="shared" ca="1" si="34"/>
        <v>pics\\Redis_7.jpg</v>
      </c>
      <c r="AR77" t="str">
        <f t="shared" si="35"/>
        <v/>
      </c>
      <c r="AS77" t="str">
        <f t="shared" si="28"/>
        <v/>
      </c>
      <c r="AT77">
        <f t="shared" ca="1" si="29"/>
        <v>0.27116505961248294</v>
      </c>
      <c r="AU77" t="s">
        <v>697</v>
      </c>
      <c r="AV77" t="str">
        <f t="shared" ca="1" si="30"/>
        <v>sound\\Redkiy_plod.wav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_Он_с_лепестками?</v>
      </c>
      <c r="BA77" t="e">
        <f>VLOOKUP(Q77,audio_list_stym!$B$2:$BQ$299,68,FALSE)</f>
        <v>#N/A</v>
      </c>
      <c r="BB77" t="str">
        <f t="shared" si="31"/>
        <v>Это_БАРОХ._Он_с_лепестками?</v>
      </c>
      <c r="BD77" cm="1">
        <f t="array" aca="1" ref="BD77" ca="1">INDEX($L$74:$L$81,(RANK(AT5,$AT$2:$AT$9)))</f>
        <v>2090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VLOOKUP(B78,audio_list_stym!$A$3:$BP$18,57,FALSE)</f>
        <v>15</v>
      </c>
      <c r="F78" t="str">
        <f>VLOOKUP(E78,metki!$A$2:$B$9,2,FALSE)</f>
        <v>экспл_новые_с_названием</v>
      </c>
      <c r="G78" t="str">
        <f t="shared" si="25"/>
        <v>экспл</v>
      </c>
      <c r="H78" t="str">
        <f>VLOOKUP(B78,audio_list_stym!$A$3:$AJ$18,25,FALSE)</f>
        <v>Gac</v>
      </c>
      <c r="I78" t="s">
        <v>692</v>
      </c>
      <c r="J78" t="str">
        <f t="shared" si="26"/>
        <v>Gac_5</v>
      </c>
      <c r="K78">
        <v>15</v>
      </c>
      <c r="L78">
        <f>VLOOKUP(J78,total_visual_stym!$A$2:$D$129,2,FALSE)</f>
        <v>2093</v>
      </c>
      <c r="M78" t="str">
        <f>VLOOKUP(J78,total_visual_stym!$A$2:$D$129,3,FALSE)</f>
        <v>pics\\Gac_5.jpg</v>
      </c>
      <c r="N78">
        <f>VLOOKUP(J78,total_visual_stym!$A$1:$D$129,4,FALSE)</f>
        <v>211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125</v>
      </c>
      <c r="Z78" t="str">
        <f>IF(G78="экспл",VLOOKUP(J78,quest_экспл!$A$1:$N$129,12,FALSE),IF(G78="импл_",0,0))</f>
        <v>sound\\Kolyuchiy_li_on.wav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2176</v>
      </c>
      <c r="AD78" t="str">
        <f t="shared" ca="1" si="32"/>
        <v>pics\\dis21.jpg</v>
      </c>
      <c r="AE78" s="22" t="str">
        <f t="array" aca="1" ref="AE78" ca="1">IF(G78="экспл",INDEX(total_visual_stym!$C$146:$C$209,(RANK(total_visual_stym!E158,total_visual_stym!$E$146:$E$209))),0)</f>
        <v>pics\\dis21.jpg</v>
      </c>
      <c r="AF78" s="22" t="str">
        <f t="shared" si="27"/>
        <v/>
      </c>
      <c r="AI78" t="s">
        <v>80</v>
      </c>
      <c r="AO78">
        <f t="shared" ca="1" si="33"/>
        <v>0.25544315651052463</v>
      </c>
      <c r="AP78" t="str">
        <f t="shared" ca="1" si="34"/>
        <v>pics\\Peper_8.jpg</v>
      </c>
      <c r="AR78" t="str">
        <f t="shared" si="35"/>
        <v/>
      </c>
      <c r="AS78" t="str">
        <f t="shared" si="28"/>
        <v/>
      </c>
      <c r="AT78">
        <f t="shared" ca="1" si="29"/>
        <v>0.27087353956885785</v>
      </c>
      <c r="AU78" t="s">
        <v>697</v>
      </c>
      <c r="AV78" t="str">
        <f t="shared" ca="1" si="30"/>
        <v>sound\\Redkiy_plod.wav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_Колючий_ли_он?</v>
      </c>
      <c r="BA78" t="e">
        <f>VLOOKUP(Q78,audio_list_stym!$B$2:$BQ$299,68,FALSE)</f>
        <v>#N/A</v>
      </c>
      <c r="BB78" t="str">
        <f t="shared" si="31"/>
        <v>На_картинке_БАРОХ._Колючий_ли_он?</v>
      </c>
      <c r="BD78" cm="1">
        <f t="array" aca="1" ref="BD78" ca="1">INDEX($L$74:$L$81,(RANK(AT6,$AT$2:$AT$9)))</f>
        <v>2089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VLOOKUP(B79,audio_list_stym!$A$3:$BP$18,57,FALSE)</f>
        <v>15</v>
      </c>
      <c r="F79" t="str">
        <f>VLOOKUP(E79,metki!$A$2:$B$9,2,FALSE)</f>
        <v>экспл_новые_с_названием</v>
      </c>
      <c r="G79" t="str">
        <f t="shared" si="25"/>
        <v>экспл</v>
      </c>
      <c r="H79" t="str">
        <f>VLOOKUP(B79,audio_list_stym!$A$3:$AJ$18,25,FALSE)</f>
        <v>Gac</v>
      </c>
      <c r="I79" t="s">
        <v>693</v>
      </c>
      <c r="J79" t="str">
        <f t="shared" si="26"/>
        <v>Gac_6</v>
      </c>
      <c r="K79">
        <v>15</v>
      </c>
      <c r="L79">
        <f>VLOOKUP(J79,total_visual_stym!$A$2:$D$129,2,FALSE)</f>
        <v>2094</v>
      </c>
      <c r="M79" t="str">
        <f>VLOOKUP(J79,total_visual_stym!$A$2:$D$129,3,FALSE)</f>
        <v>pics\\Gac_6.jpg</v>
      </c>
      <c r="N79">
        <f>VLOOKUP(J79,total_visual_stym!$A$1:$D$129,4,FALSE)</f>
        <v>211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126</v>
      </c>
      <c r="Z79" t="str">
        <f>IF(G79="экспл",VLOOKUP(J79,quest_экспл!$A$1:$N$129,12,FALSE),IF(G79="импл_",0,0))</f>
        <v>sound\\Oranzheviy_li_on.wav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2205</v>
      </c>
      <c r="AD79" t="str">
        <f t="shared" ca="1" si="32"/>
        <v>pics\\dis46.jpg</v>
      </c>
      <c r="AE79" s="22" t="str">
        <f t="array" aca="1" ref="AE79" ca="1">IF(G79="экспл",INDEX(total_visual_stym!$C$146:$C$209,(RANK(total_visual_stym!E159,total_visual_stym!$E$146:$E$209))),0)</f>
        <v>pics\\dis46.jpg</v>
      </c>
      <c r="AF79" s="22" t="str">
        <f t="shared" si="27"/>
        <v/>
      </c>
      <c r="AI79" t="s">
        <v>81</v>
      </c>
      <c r="AO79">
        <f t="shared" ca="1" si="33"/>
        <v>9.4235679327864474E-2</v>
      </c>
      <c r="AP79" t="str">
        <f t="shared" ca="1" si="34"/>
        <v>pics\\Tomat_2.jpg</v>
      </c>
      <c r="AR79" t="str">
        <f t="shared" si="35"/>
        <v/>
      </c>
      <c r="AS79" t="str">
        <f t="shared" si="28"/>
        <v/>
      </c>
      <c r="AT79">
        <f t="shared" ca="1" si="29"/>
        <v>7.2057992283351968E-2</v>
      </c>
      <c r="AU79" t="s">
        <v>697</v>
      </c>
      <c r="AV79" t="str">
        <f t="shared" ca="1" si="30"/>
        <v>sound\\Redkiy_plod.wav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_Оранжевый_ли_он?</v>
      </c>
      <c r="BA79" t="e">
        <f>VLOOKUP(Q79,audio_list_stym!$B$2:$BQ$299,68,FALSE)</f>
        <v>#N/A</v>
      </c>
      <c r="BB79" t="str">
        <f t="shared" si="31"/>
        <v>На_мониторе_БАРОХ._Оранжевый_ли_он?</v>
      </c>
      <c r="BD79" cm="1">
        <f t="array" aca="1" ref="BD79" ca="1">INDEX($L$74:$L$81,(RANK(AT7,$AT$2:$AT$9)))</f>
        <v>2094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VLOOKUP(B80,audio_list_stym!$A$3:$BP$18,57,FALSE)</f>
        <v>15</v>
      </c>
      <c r="F80" t="str">
        <f>VLOOKUP(E80,metki!$A$2:$B$9,2,FALSE)</f>
        <v>экспл_новые_с_названием</v>
      </c>
      <c r="G80" t="str">
        <f t="shared" si="25"/>
        <v>экспл</v>
      </c>
      <c r="H80" t="str">
        <f>VLOOKUP(B80,audio_list_stym!$A$3:$AJ$18,25,FALSE)</f>
        <v>Gac</v>
      </c>
      <c r="I80" t="s">
        <v>694</v>
      </c>
      <c r="J80" t="str">
        <f t="shared" si="26"/>
        <v>Gac_7</v>
      </c>
      <c r="K80">
        <v>15</v>
      </c>
      <c r="L80">
        <f>VLOOKUP(J80,total_visual_stym!$A$2:$D$129,2,FALSE)</f>
        <v>2095</v>
      </c>
      <c r="M80" t="str">
        <f>VLOOKUP(J80,total_visual_stym!$A$2:$D$129,3,FALSE)</f>
        <v>pics\\Gac_7.jpg</v>
      </c>
      <c r="N80">
        <f>VLOOKUP(J80,total_visual_stym!$A$1:$D$129,4,FALSE)</f>
        <v>211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127</v>
      </c>
      <c r="Z80" t="str">
        <f>IF(G80="экспл",VLOOKUP(J80,quest_экспл!$A$1:$N$129,12,FALSE),IF(G80="импл_",0,0))</f>
        <v>sound\\On_zernistiy.wav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2190</v>
      </c>
      <c r="AD80" t="str">
        <f t="shared" ca="1" si="32"/>
        <v>pics\\dis27.jpg</v>
      </c>
      <c r="AE80" s="22" t="str">
        <f t="array" aca="1" ref="AE80" ca="1">IF(G80="экспл",INDEX(total_visual_stym!$C$146:$C$209,(RANK(total_visual_stym!E160,total_visual_stym!$E$146:$E$209))),0)</f>
        <v>pics\\dis27.jpg</v>
      </c>
      <c r="AF80" s="22" t="str">
        <f t="shared" si="27"/>
        <v/>
      </c>
      <c r="AI80" t="s">
        <v>82</v>
      </c>
      <c r="AO80">
        <f t="shared" ca="1" si="33"/>
        <v>0.70099080996654262</v>
      </c>
      <c r="AP80" t="str">
        <f t="shared" ca="1" si="34"/>
        <v>pics\\Goroh_7.jpg</v>
      </c>
      <c r="AR80" t="str">
        <f t="shared" si="35"/>
        <v/>
      </c>
      <c r="AS80" t="str">
        <f t="shared" si="28"/>
        <v/>
      </c>
      <c r="AT80">
        <f t="shared" ca="1" si="29"/>
        <v>0.59016072642668271</v>
      </c>
      <c r="AU80" t="s">
        <v>697</v>
      </c>
      <c r="AV80" t="str">
        <f t="shared" ca="1" si="30"/>
        <v>sound\\Noviy_plod.wav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_Он_зернистый?</v>
      </c>
      <c r="BA80" t="e">
        <f>VLOOKUP(Q80,audio_list_stym!$B$2:$BQ$299,68,FALSE)</f>
        <v>#N/A</v>
      </c>
      <c r="BB80" t="str">
        <f t="shared" si="31"/>
        <v>Перед_Вами_БАРОХ._Он_зернистый?</v>
      </c>
      <c r="BD80" cm="1">
        <f t="array" aca="1" ref="BD80" ca="1">INDEX($L$74:$L$81,(RANK(AT8,$AT$2:$AT$9)))</f>
        <v>2091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VLOOKUP(B81,audio_list_stym!$A$3:$BP$18,57,FALSE)</f>
        <v>15</v>
      </c>
      <c r="F81" t="str">
        <f>VLOOKUP(E81,metki!$A$2:$B$9,2,FALSE)</f>
        <v>экспл_новые_с_названием</v>
      </c>
      <c r="G81" t="str">
        <f t="shared" si="25"/>
        <v>экспл</v>
      </c>
      <c r="H81" t="str">
        <f>VLOOKUP(B81,audio_list_stym!$A$3:$AJ$18,25,FALSE)</f>
        <v>Gac</v>
      </c>
      <c r="I81" t="s">
        <v>695</v>
      </c>
      <c r="J81" t="str">
        <f t="shared" si="26"/>
        <v>Gac_8</v>
      </c>
      <c r="K81">
        <v>15</v>
      </c>
      <c r="L81">
        <f>VLOOKUP(J81,total_visual_stym!$A$2:$D$129,2,FALSE)</f>
        <v>2096</v>
      </c>
      <c r="M81" t="str">
        <f>VLOOKUP(J81,total_visual_stym!$A$2:$D$129,3,FALSE)</f>
        <v>pics\\Gac_8.jpg</v>
      </c>
      <c r="N81">
        <f>VLOOKUP(J81,total_visual_stym!$A$1:$D$129,4,FALSE)</f>
        <v>211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128</v>
      </c>
      <c r="Z81" t="str">
        <f>IF(G81="экспл",VLOOKUP(J81,quest_экспл!$A$1:$N$129,12,FALSE),IF(G81="импл_",0,0))</f>
        <v>sound\\Okruglya_li_on.wav</v>
      </c>
      <c r="AA81" t="str">
        <f>IF(G81="экспл",VLOOKUP(J81,quest_экспл!$A$1:$N$129,14,FALSE),IF(G81="импл_",0,0))</f>
        <v>да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2230</v>
      </c>
      <c r="AD81" t="str">
        <f t="shared" ca="1" si="32"/>
        <v>pics\\dis8.jpg</v>
      </c>
      <c r="AE81" s="22" t="str">
        <f t="array" aca="1" ref="AE81" ca="1">IF(G81="экспл",INDEX(total_visual_stym!$C$146:$C$209,(RANK(total_visual_stym!E161,total_visual_stym!$E$146:$E$209))),0)</f>
        <v>pics\\dis8.jpg</v>
      </c>
      <c r="AF81" s="22" t="str">
        <f t="shared" si="27"/>
        <v/>
      </c>
      <c r="AI81" t="s">
        <v>83</v>
      </c>
      <c r="AO81">
        <f t="shared" ca="1" si="33"/>
        <v>0.24187977442471043</v>
      </c>
      <c r="AP81" t="str">
        <f t="shared" ca="1" si="34"/>
        <v>pics\\Redis_4.jpg</v>
      </c>
      <c r="AR81" t="str">
        <f t="shared" si="35"/>
        <v/>
      </c>
      <c r="AS81" t="str">
        <f t="shared" si="28"/>
        <v/>
      </c>
      <c r="AT81">
        <f t="shared" ca="1" si="29"/>
        <v>0.37645373353161005</v>
      </c>
      <c r="AU81" t="s">
        <v>697</v>
      </c>
      <c r="AV81" t="str">
        <f t="shared" ca="1" si="30"/>
        <v>sound\\Redkiy_plod.wav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_Округлый_ли_он?</v>
      </c>
      <c r="BA81" t="e">
        <f>VLOOKUP(Q81,audio_list_stym!$B$2:$BQ$299,68,FALSE)</f>
        <v>#N/A</v>
      </c>
      <c r="BB81" t="str">
        <f t="shared" si="31"/>
        <v>Вы_видите_БАРОХ._Округлый_ли_он?</v>
      </c>
      <c r="BD81" cm="1">
        <f t="array" aca="1" ref="BD81" ca="1">INDEX($L$74:$L$81,(RANK(AT9,$AT$2:$AT$9)))</f>
        <v>2092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VLOOKUP(B82,audio_list_stym!$A$3:$BP$18,57,FALSE)</f>
        <v>16</v>
      </c>
      <c r="F82" t="str">
        <f>VLOOKUP(E82,metki!$A$2:$B$9,2,FALSE)</f>
        <v>импл_новые_без_названия</v>
      </c>
      <c r="G82" t="str">
        <f t="shared" si="25"/>
        <v>импл_</v>
      </c>
      <c r="H82" t="str">
        <f>VLOOKUP(B82,audio_list_stym!$A$3:$AJ$18,25,FALSE)</f>
        <v>Noni</v>
      </c>
      <c r="I82" t="s">
        <v>688</v>
      </c>
      <c r="J82" t="str">
        <f t="shared" si="26"/>
        <v>Noni_1</v>
      </c>
      <c r="K82">
        <v>16</v>
      </c>
      <c r="L82">
        <f>VLOOKUP(J82,total_visual_stym!$A$2:$D$129,2,FALSE)</f>
        <v>2113</v>
      </c>
      <c r="M82" t="str">
        <f>VLOOKUP(J82,total_visual_stym!$A$2:$D$129,3,FALSE)</f>
        <v>pics\\Noni_1.jpg</v>
      </c>
      <c r="N82">
        <f>VLOOKUP(J82,total_visual_stym!$A$1:$D$129,4,FALSE)</f>
        <v>212</v>
      </c>
      <c r="P82">
        <f>IF(G82="экспл",0,IF(G82="импл_",VLOOKUP(J82,quest_импл!$A$1:$J$129,7,FALSE),0))</f>
        <v>257</v>
      </c>
      <c r="Q82" t="str">
        <f>IF(G82="экспл",0,IF(G82="импл_",VLOOKUP(J82,quest_импл!$A$1:$J$129,8,FALSE),0))</f>
        <v>sound\\Beliy_li_vnutri.wav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2029</v>
      </c>
      <c r="AD82" t="str">
        <f t="shared" ca="1" si="32"/>
        <v>pics\\Kokos_5.jpg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27"/>
        <v>pics\\Kokos_5.jpg</v>
      </c>
      <c r="AI82" t="s">
        <v>84</v>
      </c>
      <c r="AO82">
        <f t="shared" ca="1" si="33"/>
        <v>0.60984191456335868</v>
      </c>
      <c r="AP82" t="str">
        <f t="shared" ca="1" si="34"/>
        <v>pics\\Kokos_5.jpg</v>
      </c>
      <c r="AR82" t="str">
        <f t="shared" si="35"/>
        <v/>
      </c>
      <c r="AS82" t="str">
        <f t="shared" ca="1" si="28"/>
        <v>pics\\Kokos_5.jpg</v>
      </c>
      <c r="AT82">
        <f t="shared" ca="1" si="29"/>
        <v>0.27877188197247804</v>
      </c>
      <c r="AU82" t="s">
        <v>697</v>
      </c>
      <c r="AV82" t="str">
        <f t="shared" ca="1" si="30"/>
        <v>sound\\Redkiy_plod.wav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_Белый_ли_внутри_</v>
      </c>
      <c r="BB82" t="str">
        <f t="shared" si="31"/>
        <v>_Белый_ли_внутри_XXXXX?</v>
      </c>
      <c r="BC82">
        <f>A82</f>
        <v>1211</v>
      </c>
      <c r="BD82" cm="1">
        <f t="array" aca="1" ref="BD82" ca="1">INDEX($L$82:$L$89,(RANK(AT2,$AT$2:$AT$9)))</f>
        <v>2117</v>
      </c>
      <c r="BE82" cm="1">
        <f t="array" aca="1" ref="BE82" ca="1">INDEX(BD66:BD81,(RANK(AT4,$AT$2:$AT$17)))</f>
        <v>2091</v>
      </c>
      <c r="BF82" cm="1">
        <f t="array" aca="1" ref="BF82" ca="1">INDEX(BD90:BD105,(RANK(AT4,$AT$2:$AT$17)))</f>
        <v>2139</v>
      </c>
      <c r="BG82" cm="1">
        <f t="array" aca="1" ref="BG82" ca="1">INDEX(BD106:BD129,(RANK(AT4,$AT$2:$AT$9)))</f>
        <v>2147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VLOOKUP(B83,audio_list_stym!$A$3:$BP$18,57,FALSE)</f>
        <v>16</v>
      </c>
      <c r="F83" t="str">
        <f>VLOOKUP(E83,metki!$A$2:$B$9,2,FALSE)</f>
        <v>импл_новые_без_названия</v>
      </c>
      <c r="G83" t="str">
        <f t="shared" si="25"/>
        <v>импл_</v>
      </c>
      <c r="H83" t="str">
        <f>VLOOKUP(B83,audio_list_stym!$A$3:$AJ$18,25,FALSE)</f>
        <v>Noni</v>
      </c>
      <c r="I83" t="s">
        <v>689</v>
      </c>
      <c r="J83" t="str">
        <f t="shared" si="26"/>
        <v>Noni_2</v>
      </c>
      <c r="K83">
        <v>16</v>
      </c>
      <c r="L83">
        <f>VLOOKUP(J83,total_visual_stym!$A$2:$D$129,2,FALSE)</f>
        <v>2114</v>
      </c>
      <c r="M83" t="str">
        <f>VLOOKUP(J83,total_visual_stym!$A$2:$D$129,3,FALSE)</f>
        <v>pics\\Noni_2.jpg</v>
      </c>
      <c r="N83">
        <f>VLOOKUP(J83,total_visual_stym!$A$1:$D$129,4,FALSE)</f>
        <v>212</v>
      </c>
      <c r="P83">
        <f>IF(G83="экспл",0,IF(G83="импл_",VLOOKUP(J83,quest_импл!$A$1:$J$129,7,FALSE),0))</f>
        <v>258</v>
      </c>
      <c r="Q83" t="str">
        <f>IF(G83="экспл",0,IF(G83="импл_",VLOOKUP(J83,quest_импл!$A$1:$J$129,8,FALSE),0))</f>
        <v>sound\\Rebristiy_li.wav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2001</v>
      </c>
      <c r="AD83" t="str">
        <f t="shared" ca="1" si="32"/>
        <v>pics\\Banan_1.jpg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27"/>
        <v>pics\\Banan_1.jpg</v>
      </c>
      <c r="AI83" t="s">
        <v>85</v>
      </c>
      <c r="AO83">
        <f t="shared" ca="1" si="33"/>
        <v>0.9893996330764746</v>
      </c>
      <c r="AP83" t="str">
        <f t="shared" ca="1" si="34"/>
        <v>pics\\Banan_1.jpg</v>
      </c>
      <c r="AR83" t="str">
        <f t="shared" si="35"/>
        <v/>
      </c>
      <c r="AS83" t="str">
        <f t="shared" ca="1" si="28"/>
        <v>pics\\Banan_1.jpg</v>
      </c>
      <c r="AT83">
        <f t="shared" ca="1" si="29"/>
        <v>0.54203498078941093</v>
      </c>
      <c r="AU83" t="s">
        <v>697</v>
      </c>
      <c r="AV83" t="str">
        <f t="shared" ca="1" si="30"/>
        <v>sound\\Noviy_plod.wav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_Ребристый_ли_</v>
      </c>
      <c r="BB83" t="str">
        <f t="shared" si="31"/>
        <v>_Ребристый_ли_XXXXX?</v>
      </c>
      <c r="BD83" cm="1">
        <f t="array" aca="1" ref="BD83" ca="1">INDEX($L$82:$L$89,(RANK(AT3,$AT$2:$AT$9)))</f>
        <v>2120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VLOOKUP(B84,audio_list_stym!$A$3:$BP$18,57,FALSE)</f>
        <v>16</v>
      </c>
      <c r="F84" t="str">
        <f>VLOOKUP(E84,metki!$A$2:$B$9,2,FALSE)</f>
        <v>импл_новые_без_названия</v>
      </c>
      <c r="G84" t="str">
        <f t="shared" si="25"/>
        <v>импл_</v>
      </c>
      <c r="H84" t="str">
        <f>VLOOKUP(B84,audio_list_stym!$A$3:$AJ$18,25,FALSE)</f>
        <v>Noni</v>
      </c>
      <c r="I84" t="s">
        <v>690</v>
      </c>
      <c r="J84" t="str">
        <f t="shared" si="26"/>
        <v>Noni_3</v>
      </c>
      <c r="K84">
        <v>16</v>
      </c>
      <c r="L84">
        <f>VLOOKUP(J84,total_visual_stym!$A$2:$D$129,2,FALSE)</f>
        <v>2115</v>
      </c>
      <c r="M84" t="str">
        <f>VLOOKUP(J84,total_visual_stym!$A$2:$D$129,3,FALSE)</f>
        <v>pics\\Noni_3.jpg</v>
      </c>
      <c r="N84">
        <f>VLOOKUP(J84,total_visual_stym!$A$1:$D$129,4,FALSE)</f>
        <v>212</v>
      </c>
      <c r="P84">
        <f>IF(G84="экспл",0,IF(G84="импл_",VLOOKUP(J84,quest_импл!$A$1:$J$129,7,FALSE),0))</f>
        <v>259</v>
      </c>
      <c r="Q84" t="str">
        <f>IF(G84="экспл",0,IF(G84="импл_",VLOOKUP(J84,quest_импл!$A$1:$J$129,8,FALSE),0))</f>
        <v>sound\\Goluboy_li.wav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2041</v>
      </c>
      <c r="AD84" t="str">
        <f t="shared" ca="1" si="32"/>
        <v>pics\\Peper_1.jpg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27"/>
        <v>pics\\Peper_1.jpg</v>
      </c>
      <c r="AI84" t="s">
        <v>94</v>
      </c>
      <c r="AO84">
        <f t="shared" ca="1" si="33"/>
        <v>0.30179965996867064</v>
      </c>
      <c r="AP84" t="str">
        <f t="shared" ca="1" si="34"/>
        <v>pics\\Peper_1.jpg</v>
      </c>
      <c r="AR84" t="str">
        <f t="shared" si="35"/>
        <v/>
      </c>
      <c r="AS84" t="str">
        <f t="shared" ca="1" si="28"/>
        <v>pics\\Peper_1.jpg</v>
      </c>
      <c r="AT84">
        <f t="shared" ca="1" si="29"/>
        <v>0.50175754018544938</v>
      </c>
      <c r="AU84" t="s">
        <v>697</v>
      </c>
      <c r="AV84" t="str">
        <f t="shared" ca="1" si="30"/>
        <v>sound\\Redkiy_plod.wav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_Голубой_ли_</v>
      </c>
      <c r="BB84" t="str">
        <f t="shared" si="31"/>
        <v>_Голубой_ли_XXXXX?</v>
      </c>
      <c r="BD84" cm="1">
        <f t="array" aca="1" ref="BD84" ca="1">INDEX($L$82:$L$89,(RANK(AT4,$AT$2:$AT$9)))</f>
        <v>2119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VLOOKUP(B85,audio_list_stym!$A$3:$BP$18,57,FALSE)</f>
        <v>16</v>
      </c>
      <c r="F85" t="str">
        <f>VLOOKUP(E85,metki!$A$2:$B$9,2,FALSE)</f>
        <v>импл_новые_без_названия</v>
      </c>
      <c r="G85" t="str">
        <f t="shared" si="25"/>
        <v>импл_</v>
      </c>
      <c r="H85" t="str">
        <f>VLOOKUP(B85,audio_list_stym!$A$3:$AJ$18,25,FALSE)</f>
        <v>Noni</v>
      </c>
      <c r="I85" t="s">
        <v>691</v>
      </c>
      <c r="J85" t="str">
        <f t="shared" si="26"/>
        <v>Noni_4</v>
      </c>
      <c r="K85">
        <v>16</v>
      </c>
      <c r="L85">
        <f>VLOOKUP(J85,total_visual_stym!$A$2:$D$129,2,FALSE)</f>
        <v>2116</v>
      </c>
      <c r="M85" t="str">
        <f>VLOOKUP(J85,total_visual_stym!$A$2:$D$129,3,FALSE)</f>
        <v>pics\\Noni_4.jpg</v>
      </c>
      <c r="N85">
        <f>VLOOKUP(J85,total_visual_stym!$A$1:$D$129,4,FALSE)</f>
        <v>212</v>
      </c>
      <c r="P85">
        <f>IF(G85="экспл",0,IF(G85="импл_",VLOOKUP(J85,quest_импл!$A$1:$J$129,7,FALSE),0))</f>
        <v>260</v>
      </c>
      <c r="Q85" t="str">
        <f>IF(G85="экспл",0,IF(G85="импл_",VLOOKUP(J85,quest_импл!$A$1:$J$129,8,FALSE),0))</f>
        <v>sound\\S_bugorkami_li.wav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2018</v>
      </c>
      <c r="AD85" t="str">
        <f t="shared" ca="1" si="32"/>
        <v>pics\\Goroh_2.jpg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27"/>
        <v>pics\\Goroh_2.jpg</v>
      </c>
      <c r="AI85" t="s">
        <v>95</v>
      </c>
      <c r="AO85">
        <f t="shared" ca="1" si="33"/>
        <v>0.73403081516626978</v>
      </c>
      <c r="AP85" t="str">
        <f t="shared" ca="1" si="34"/>
        <v>pics\\Goroh_2.jpg</v>
      </c>
      <c r="AR85" t="str">
        <f t="shared" si="35"/>
        <v/>
      </c>
      <c r="AS85" t="str">
        <f t="shared" ca="1" si="28"/>
        <v>pics\\Goroh_2.jpg</v>
      </c>
      <c r="AT85">
        <f t="shared" ca="1" si="29"/>
        <v>0.33570751202079818</v>
      </c>
      <c r="AU85" t="s">
        <v>697</v>
      </c>
      <c r="AV85" t="str">
        <f t="shared" ca="1" si="30"/>
        <v>sound\\Redkiy_plod.wav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_С_бугорками_ли_</v>
      </c>
      <c r="BB85" t="str">
        <f t="shared" si="31"/>
        <v>_С_бугорками_ли_XXXXX?</v>
      </c>
      <c r="BD85" cm="1">
        <f t="array" aca="1" ref="BD85" ca="1">INDEX($L$82:$L$89,(RANK(AT5,$AT$2:$AT$9)))</f>
        <v>2114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VLOOKUP(B86,audio_list_stym!$A$3:$BP$18,57,FALSE)</f>
        <v>16</v>
      </c>
      <c r="F86" t="str">
        <f>VLOOKUP(E86,metki!$A$2:$B$9,2,FALSE)</f>
        <v>импл_новые_без_названия</v>
      </c>
      <c r="G86" t="str">
        <f t="shared" si="25"/>
        <v>импл_</v>
      </c>
      <c r="H86" t="str">
        <f>VLOOKUP(B86,audio_list_stym!$A$3:$AJ$18,25,FALSE)</f>
        <v>Noni</v>
      </c>
      <c r="I86" t="s">
        <v>692</v>
      </c>
      <c r="J86" t="str">
        <f t="shared" si="26"/>
        <v>Noni_5</v>
      </c>
      <c r="K86">
        <v>16</v>
      </c>
      <c r="L86">
        <f>VLOOKUP(J86,total_visual_stym!$A$2:$D$129,2,FALSE)</f>
        <v>2117</v>
      </c>
      <c r="M86" t="str">
        <f>VLOOKUP(J86,total_visual_stym!$A$2:$D$129,3,FALSE)</f>
        <v>pics\\Noni_5.jpg</v>
      </c>
      <c r="N86">
        <f>VLOOKUP(J86,total_visual_stym!$A$1:$D$129,4,FALSE)</f>
        <v>212</v>
      </c>
      <c r="P86">
        <f>IF(G86="экспл",0,IF(G86="импл_",VLOOKUP(J86,quest_импл!$A$1:$J$129,7,FALSE),0))</f>
        <v>261</v>
      </c>
      <c r="Q86" t="str">
        <f>IF(G86="экспл",0,IF(G86="импл_",VLOOKUP(J86,quest_импл!$A$1:$J$129,8,FALSE),0))</f>
        <v>sound\\Ovalniy_li.wav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2035</v>
      </c>
      <c r="AD86" t="str">
        <f t="shared" ca="1" si="32"/>
        <v>pics\\Limon_3.jpg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27"/>
        <v>pics\\Limon_3.jpg</v>
      </c>
      <c r="AI86" t="s">
        <v>96</v>
      </c>
      <c r="AO86">
        <f t="shared" ca="1" si="33"/>
        <v>0.46724288237804912</v>
      </c>
      <c r="AP86" t="str">
        <f t="shared" ca="1" si="34"/>
        <v>pics\\Limon_3.jpg</v>
      </c>
      <c r="AR86" t="str">
        <f t="shared" si="35"/>
        <v/>
      </c>
      <c r="AS86" t="str">
        <f t="shared" ca="1" si="28"/>
        <v>pics\\Limon_3.jpg</v>
      </c>
      <c r="AT86">
        <f t="shared" ca="1" si="29"/>
        <v>7.135789549252558E-2</v>
      </c>
      <c r="AU86" t="s">
        <v>697</v>
      </c>
      <c r="AV86" t="str">
        <f t="shared" ca="1" si="30"/>
        <v>sound\\Redkiy_plod.wav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_Овальный_ли_</v>
      </c>
      <c r="BB86" t="str">
        <f t="shared" si="31"/>
        <v>_Овальный_ли_XXXXX?</v>
      </c>
      <c r="BD86" cm="1">
        <f t="array" aca="1" ref="BD86" ca="1">INDEX($L$82:$L$89,(RANK(AT6,$AT$2:$AT$9)))</f>
        <v>2113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VLOOKUP(B87,audio_list_stym!$A$3:$BP$18,57,FALSE)</f>
        <v>16</v>
      </c>
      <c r="F87" t="str">
        <f>VLOOKUP(E87,metki!$A$2:$B$9,2,FALSE)</f>
        <v>импл_новые_без_названия</v>
      </c>
      <c r="G87" t="str">
        <f t="shared" si="25"/>
        <v>импл_</v>
      </c>
      <c r="H87" t="str">
        <f>VLOOKUP(B87,audio_list_stym!$A$3:$AJ$18,25,FALSE)</f>
        <v>Noni</v>
      </c>
      <c r="I87" t="s">
        <v>693</v>
      </c>
      <c r="J87" t="str">
        <f t="shared" si="26"/>
        <v>Noni_6</v>
      </c>
      <c r="K87">
        <v>16</v>
      </c>
      <c r="L87">
        <f>VLOOKUP(J87,total_visual_stym!$A$2:$D$129,2,FALSE)</f>
        <v>2118</v>
      </c>
      <c r="M87" t="str">
        <f>VLOOKUP(J87,total_visual_stym!$A$2:$D$129,3,FALSE)</f>
        <v>pics\\Noni_6.jpg</v>
      </c>
      <c r="N87">
        <f>VLOOKUP(J87,total_visual_stym!$A$1:$D$129,4,FALSE)</f>
        <v>212</v>
      </c>
      <c r="P87">
        <f>IF(G87="экспл",0,IF(G87="импл_",VLOOKUP(J87,quest_импл!$A$1:$J$129,7,FALSE),0))</f>
        <v>262</v>
      </c>
      <c r="Q87" t="str">
        <f>IF(G87="экспл",0,IF(G87="импл_",VLOOKUP(J87,quest_импл!$A$1:$J$129,8,FALSE),0))</f>
        <v>sound\\Zhidkiy_li.wav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2032</v>
      </c>
      <c r="AD87" t="str">
        <f t="shared" ca="1" si="32"/>
        <v>pics\\Kokos_8.jpg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27"/>
        <v>pics\\Kokos_8.jpg</v>
      </c>
      <c r="AI87" t="s">
        <v>97</v>
      </c>
      <c r="AO87">
        <f t="shared" ca="1" si="33"/>
        <v>0.50360291503108479</v>
      </c>
      <c r="AP87" t="str">
        <f t="shared" ca="1" si="34"/>
        <v>pics\\Kokos_8.jpg</v>
      </c>
      <c r="AR87" t="str">
        <f t="shared" si="35"/>
        <v/>
      </c>
      <c r="AS87" t="str">
        <f t="shared" ca="1" si="28"/>
        <v>pics\\Kokos_8.jpg</v>
      </c>
      <c r="AT87">
        <f t="shared" ca="1" si="29"/>
        <v>0.90355965394387239</v>
      </c>
      <c r="AU87" t="s">
        <v>697</v>
      </c>
      <c r="AV87" t="str">
        <f t="shared" ca="1" si="30"/>
        <v>sound\\Noviy_plod.wav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_Жидкий_ли_</v>
      </c>
      <c r="BB87" t="str">
        <f t="shared" si="31"/>
        <v>_Жидкий_ли_XXXXX?</v>
      </c>
      <c r="BD87" cm="1">
        <f t="array" aca="1" ref="BD87" ca="1">INDEX($L$82:$L$89,(RANK(AT7,$AT$2:$AT$9)))</f>
        <v>2118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VLOOKUP(B88,audio_list_stym!$A$3:$BP$18,57,FALSE)</f>
        <v>16</v>
      </c>
      <c r="F88" t="str">
        <f>VLOOKUP(E88,metki!$A$2:$B$9,2,FALSE)</f>
        <v>импл_новые_без_названия</v>
      </c>
      <c r="G88" t="str">
        <f t="shared" si="25"/>
        <v>импл_</v>
      </c>
      <c r="H88" t="str">
        <f>VLOOKUP(B88,audio_list_stym!$A$3:$AJ$18,25,FALSE)</f>
        <v>Noni</v>
      </c>
      <c r="I88" t="s">
        <v>694</v>
      </c>
      <c r="J88" t="str">
        <f t="shared" si="26"/>
        <v>Noni_7</v>
      </c>
      <c r="K88">
        <v>16</v>
      </c>
      <c r="L88">
        <f>VLOOKUP(J88,total_visual_stym!$A$2:$D$129,2,FALSE)</f>
        <v>2119</v>
      </c>
      <c r="M88" t="str">
        <f>VLOOKUP(J88,total_visual_stym!$A$2:$D$129,3,FALSE)</f>
        <v>pics\\Noni_7.jpg</v>
      </c>
      <c r="N88">
        <f>VLOOKUP(J88,total_visual_stym!$A$1:$D$129,4,FALSE)</f>
        <v>212</v>
      </c>
      <c r="P88">
        <f>IF(G88="экспл",0,IF(G88="импл_",VLOOKUP(J88,quest_импл!$A$1:$J$129,7,FALSE),0))</f>
        <v>263</v>
      </c>
      <c r="Q88" t="str">
        <f>IF(G88="экспл",0,IF(G88="импл_",VLOOKUP(J88,quest_импл!$A$1:$J$129,8,FALSE),0))</f>
        <v>sound\\Lohmatiy_li.wav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2026</v>
      </c>
      <c r="AD88" t="str">
        <f t="shared" ca="1" si="32"/>
        <v>pics\\Kokos_2.jpg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27"/>
        <v>pics\\Kokos_2.jpg</v>
      </c>
      <c r="AI88" t="s">
        <v>98</v>
      </c>
      <c r="AO88">
        <f t="shared" ca="1" si="33"/>
        <v>0.65029130178869399</v>
      </c>
      <c r="AP88" t="str">
        <f t="shared" ca="1" si="34"/>
        <v>pics\\Kokos_2.jpg</v>
      </c>
      <c r="AR88" t="str">
        <f t="shared" si="35"/>
        <v/>
      </c>
      <c r="AS88" t="str">
        <f t="shared" ca="1" si="28"/>
        <v>pics\\Kokos_2.jpg</v>
      </c>
      <c r="AT88">
        <f t="shared" ca="1" si="29"/>
        <v>0.65771114621852511</v>
      </c>
      <c r="AU88" t="s">
        <v>697</v>
      </c>
      <c r="AV88" t="str">
        <f t="shared" ca="1" si="30"/>
        <v>sound\\Noviy_plod.wav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_Лохматый_ли_</v>
      </c>
      <c r="BB88" t="str">
        <f t="shared" si="31"/>
        <v>_Лохматый_ли_XXXXX?</v>
      </c>
      <c r="BD88" cm="1">
        <f t="array" aca="1" ref="BD88" ca="1">INDEX($L$82:$L$89,(RANK(AT8,$AT$2:$AT$9)))</f>
        <v>2115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VLOOKUP(B89,audio_list_stym!$A$3:$BP$18,57,FALSE)</f>
        <v>16</v>
      </c>
      <c r="F89" t="str">
        <f>VLOOKUP(E89,metki!$A$2:$B$9,2,FALSE)</f>
        <v>импл_новые_без_названия</v>
      </c>
      <c r="G89" t="str">
        <f t="shared" si="25"/>
        <v>импл_</v>
      </c>
      <c r="H89" t="str">
        <f>VLOOKUP(B89,audio_list_stym!$A$3:$AJ$18,25,FALSE)</f>
        <v>Noni</v>
      </c>
      <c r="I89" t="s">
        <v>695</v>
      </c>
      <c r="J89" t="str">
        <f t="shared" si="26"/>
        <v>Noni_8</v>
      </c>
      <c r="K89">
        <v>16</v>
      </c>
      <c r="L89">
        <f>VLOOKUP(J89,total_visual_stym!$A$2:$D$129,2,FALSE)</f>
        <v>2120</v>
      </c>
      <c r="M89" t="str">
        <f>VLOOKUP(J89,total_visual_stym!$A$2:$D$129,3,FALSE)</f>
        <v>pics\\Noni_8.jpg</v>
      </c>
      <c r="N89">
        <f>VLOOKUP(J89,total_visual_stym!$A$1:$D$129,4,FALSE)</f>
        <v>212</v>
      </c>
      <c r="P89">
        <f>IF(G89="экспл",0,IF(G89="импл_",VLOOKUP(J89,quest_импл!$A$1:$J$129,7,FALSE),0))</f>
        <v>264</v>
      </c>
      <c r="Q89" t="str">
        <f>IF(G89="экспл",0,IF(G89="импл_",VLOOKUP(J89,quest_импл!$A$1:$J$129,8,FALSE),0))</f>
        <v>sound\\Zolotistiy_li.wav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2044</v>
      </c>
      <c r="AD89" t="str">
        <f t="shared" ca="1" si="32"/>
        <v>pics\\Peper_4.jpg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27"/>
        <v>pics\\Peper_4.jpg</v>
      </c>
      <c r="AI89" t="s">
        <v>99</v>
      </c>
      <c r="AO89">
        <f t="shared" ca="1" si="33"/>
        <v>0.28337735975816658</v>
      </c>
      <c r="AP89" t="str">
        <f t="shared" ca="1" si="34"/>
        <v>pics\\Peper_4.jpg</v>
      </c>
      <c r="AR89" t="str">
        <f t="shared" si="35"/>
        <v/>
      </c>
      <c r="AS89" t="str">
        <f t="shared" ca="1" si="28"/>
        <v>pics\\Peper_4.jpg</v>
      </c>
      <c r="AT89">
        <f t="shared" ca="1" si="29"/>
        <v>0.3416214517916385</v>
      </c>
      <c r="AU89" t="s">
        <v>697</v>
      </c>
      <c r="AV89" t="str">
        <f t="shared" ca="1" si="30"/>
        <v>sound\\Redkiy_plod.wav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_Золотистый_ли_</v>
      </c>
      <c r="BB89" t="str">
        <f t="shared" si="31"/>
        <v>_Золотистый_ли_XXXXX?</v>
      </c>
      <c r="BD89" cm="1">
        <f t="array" aca="1" ref="BD89" ca="1">INDEX($L$82:$L$89,(RANK(AT9,$AT$2:$AT$9)))</f>
        <v>2116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VLOOKUP(B90,audio_list_stym!$A$3:$BP$18,57,FALSE)</f>
        <v>17</v>
      </c>
      <c r="F90" t="str">
        <f>VLOOKUP(E90,metki!$A$2:$B$9,2,FALSE)</f>
        <v>экспл_новые_без_названия</v>
      </c>
      <c r="G90" t="str">
        <f t="shared" si="25"/>
        <v>экспл</v>
      </c>
      <c r="H90" t="str">
        <f>VLOOKUP(B90,audio_list_stym!$A$3:$AJ$18,25,FALSE)</f>
        <v>Sapota</v>
      </c>
      <c r="I90" t="s">
        <v>688</v>
      </c>
      <c r="J90" t="str">
        <f t="shared" si="26"/>
        <v>Sapota_1</v>
      </c>
      <c r="K90">
        <v>17</v>
      </c>
      <c r="L90">
        <f>VLOOKUP(J90,total_visual_stym!$A$2:$D$129,2,FALSE)</f>
        <v>2129</v>
      </c>
      <c r="M90" t="str">
        <f>VLOOKUP(J90,total_visual_stym!$A$2:$D$129,3,FALSE)</f>
        <v>pics\\Sapota_1.jpg</v>
      </c>
      <c r="N90">
        <f>VLOOKUP(J90,total_visual_stym!$A$1:$D$129,4,FALSE)</f>
        <v>213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137</v>
      </c>
      <c r="Z90" t="str">
        <f>IF(G90="экспл",VLOOKUP(J90,quest_экспл!$A$1:$N$129,12,FALSE),IF(G90="импл_",0,0))</f>
        <v>sound\\On_sharoobraxniy.wav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2210</v>
      </c>
      <c r="AD90" t="str">
        <f t="shared" ca="1" si="32"/>
        <v>pics\\dis48.jpg</v>
      </c>
      <c r="AE90" s="22" t="str">
        <f t="array" aca="1" ref="AE90" ca="1">IF(G90="экспл",INDEX(total_visual_stym!$C$146:$C$209,(RANK(total_visual_stym!E170,total_visual_stym!$E$146:$E$209))),0)</f>
        <v>pics\\dis48.jpg</v>
      </c>
      <c r="AF90" s="22" t="str">
        <f t="shared" si="27"/>
        <v/>
      </c>
      <c r="AI90" t="s">
        <v>100</v>
      </c>
      <c r="AO90">
        <f t="shared" ca="1" si="33"/>
        <v>0.27754825512945391</v>
      </c>
      <c r="AP90" t="str">
        <f t="shared" ca="1" si="34"/>
        <v>pics\\Peper_5.jpg</v>
      </c>
      <c r="AR90" t="str">
        <f t="shared" si="35"/>
        <v/>
      </c>
      <c r="AS90" t="str">
        <f t="shared" si="28"/>
        <v/>
      </c>
      <c r="AT90">
        <f t="shared" ca="1" si="29"/>
        <v>0.61518945278578807</v>
      </c>
      <c r="AU90" t="s">
        <v>697</v>
      </c>
      <c r="AV90" t="str">
        <f t="shared" ca="1" si="30"/>
        <v>sound\\Noviy_plod.wav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_Он_шарообразный?</v>
      </c>
      <c r="BA90" t="e">
        <f>VLOOKUP(Q90,audio_list_stym!$B$2:$BQ$299,68,FALSE)</f>
        <v>#N/A</v>
      </c>
      <c r="BB90" t="str">
        <f t="shared" si="31"/>
        <v>На_экране_XXXXX._Он_шарообразный?</v>
      </c>
      <c r="BC90">
        <f>A90</f>
        <v>1212</v>
      </c>
      <c r="BD90" cm="1">
        <f t="array" aca="1" ref="BD90" ca="1">INDEX($L$90:$L$97,(RANK(AT2,$AT$2:$AT$9)))</f>
        <v>2133</v>
      </c>
      <c r="BE90" cm="1">
        <f t="array" aca="1" ref="BE90" ca="1">INDEX(BD66:BD81,(RANK(AT5,$AT$2:$AT$17)))</f>
        <v>2085</v>
      </c>
      <c r="BF90" cm="1">
        <f t="array" aca="1" ref="BF90" ca="1">INDEX(BD98:BD113,(RANK(AT5,$AT$2:$AT$17)))</f>
        <v>2138</v>
      </c>
      <c r="BG90" cm="1">
        <f t="array" aca="1" ref="BG90" ca="1">INDEX(BD114:BD129,(RANK(AT5,$AT$2:$AT$9)))</f>
        <v>2072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VLOOKUP(B91,audio_list_stym!$A$3:$BP$18,57,FALSE)</f>
        <v>17</v>
      </c>
      <c r="F91" t="str">
        <f>VLOOKUP(E91,metki!$A$2:$B$9,2,FALSE)</f>
        <v>экспл_новые_без_названия</v>
      </c>
      <c r="G91" t="str">
        <f t="shared" si="25"/>
        <v>экспл</v>
      </c>
      <c r="H91" t="str">
        <f>VLOOKUP(B91,audio_list_stym!$A$3:$AJ$18,25,FALSE)</f>
        <v>Sapota</v>
      </c>
      <c r="I91" t="s">
        <v>689</v>
      </c>
      <c r="J91" t="str">
        <f t="shared" si="26"/>
        <v>Sapota_2</v>
      </c>
      <c r="K91">
        <v>17</v>
      </c>
      <c r="L91">
        <f>VLOOKUP(J91,total_visual_stym!$A$2:$D$129,2,FALSE)</f>
        <v>2130</v>
      </c>
      <c r="M91" t="str">
        <f>VLOOKUP(J91,total_visual_stym!$A$2:$D$129,3,FALSE)</f>
        <v>pics\\Sapota_2.jpg</v>
      </c>
      <c r="N91">
        <f>VLOOKUP(J91,total_visual_stym!$A$1:$D$129,4,FALSE)</f>
        <v>213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138</v>
      </c>
      <c r="Z91" t="str">
        <f>IF(G91="экспл",VLOOKUP(J91,quest_экспл!$A$1:$N$129,12,FALSE),IF(G91="импл_",0,0))</f>
        <v>sound\\On_nadrezan.wav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2215</v>
      </c>
      <c r="AD91" t="str">
        <f t="shared" ca="1" si="32"/>
        <v>pics\\dis62.jpg</v>
      </c>
      <c r="AE91" s="22" t="str">
        <f t="array" aca="1" ref="AE91" ca="1">IF(G91="экспл",INDEX(total_visual_stym!$C$146:$C$209,(RANK(total_visual_stym!E171,total_visual_stym!$E$146:$E$209))),0)</f>
        <v>pics\\dis62.jpg</v>
      </c>
      <c r="AF91" s="22" t="str">
        <f t="shared" si="27"/>
        <v/>
      </c>
      <c r="AI91" t="s">
        <v>101</v>
      </c>
      <c r="AO91">
        <f t="shared" ca="1" si="33"/>
        <v>0.85615569917005918</v>
      </c>
      <c r="AP91" t="str">
        <f t="shared" ca="1" si="34"/>
        <v>pics\\Finik_2.jpg</v>
      </c>
      <c r="AR91" t="str">
        <f t="shared" si="35"/>
        <v/>
      </c>
      <c r="AS91" t="str">
        <f t="shared" si="28"/>
        <v/>
      </c>
      <c r="AT91">
        <f t="shared" ca="1" si="29"/>
        <v>0.79934334201125767</v>
      </c>
      <c r="AU91" t="s">
        <v>697</v>
      </c>
      <c r="AV91" t="str">
        <f t="shared" ca="1" si="30"/>
        <v>sound\\Noviy_plod.wav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_Он_надрезан?</v>
      </c>
      <c r="BA91" t="e">
        <f>VLOOKUP(Q91,audio_list_stym!$B$2:$BQ$299,68,FALSE)</f>
        <v>#N/A</v>
      </c>
      <c r="BB91" t="str">
        <f t="shared" si="31"/>
        <v>Посмотрите,_вот_XXXXX._Он_надрезан?</v>
      </c>
      <c r="BD91" cm="1">
        <f t="array" aca="1" ref="BD91" ca="1">INDEX($L$90:$L$97,(RANK(AT3,$AT$2:$AT$9)))</f>
        <v>2136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VLOOKUP(B92,audio_list_stym!$A$3:$BP$18,57,FALSE)</f>
        <v>17</v>
      </c>
      <c r="F92" t="str">
        <f>VLOOKUP(E92,metki!$A$2:$B$9,2,FALSE)</f>
        <v>экспл_новые_без_названия</v>
      </c>
      <c r="G92" t="str">
        <f t="shared" si="25"/>
        <v>экспл</v>
      </c>
      <c r="H92" t="str">
        <f>VLOOKUP(B92,audio_list_stym!$A$3:$AJ$18,25,FALSE)</f>
        <v>Sapota</v>
      </c>
      <c r="I92" t="s">
        <v>690</v>
      </c>
      <c r="J92" t="str">
        <f t="shared" si="26"/>
        <v>Sapota_3</v>
      </c>
      <c r="K92">
        <v>17</v>
      </c>
      <c r="L92">
        <f>VLOOKUP(J92,total_visual_stym!$A$2:$D$129,2,FALSE)</f>
        <v>2131</v>
      </c>
      <c r="M92" t="str">
        <f>VLOOKUP(J92,total_visual_stym!$A$2:$D$129,3,FALSE)</f>
        <v>pics\\Sapota_3.jpg</v>
      </c>
      <c r="N92">
        <f>VLOOKUP(J92,total_visual_stym!$A$1:$D$129,4,FALSE)</f>
        <v>213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139</v>
      </c>
      <c r="Z92" t="str">
        <f>IF(G92="экспл",VLOOKUP(J92,quest_экспл!$A$1:$N$129,12,FALSE),IF(G92="импл_",0,0))</f>
        <v>sound\\On_perekruchen.wav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2217</v>
      </c>
      <c r="AD92" t="str">
        <f t="shared" ca="1" si="32"/>
        <v>pics\\dis58.jpg</v>
      </c>
      <c r="AE92" s="22" t="str">
        <f t="array" aca="1" ref="AE92" ca="1">IF(G92="экспл",INDEX(total_visual_stym!$C$146:$C$209,(RANK(total_visual_stym!E172,total_visual_stym!$E$146:$E$209))),0)</f>
        <v>pics\\dis58.jpg</v>
      </c>
      <c r="AF92" s="22" t="str">
        <f t="shared" si="27"/>
        <v/>
      </c>
      <c r="AI92" t="s">
        <v>102</v>
      </c>
      <c r="AO92">
        <f t="shared" ca="1" si="33"/>
        <v>0.82194229495369542</v>
      </c>
      <c r="AP92" t="str">
        <f t="shared" ca="1" si="34"/>
        <v>pics\\Finik_5.jpg</v>
      </c>
      <c r="AR92" t="str">
        <f t="shared" si="35"/>
        <v/>
      </c>
      <c r="AS92" t="str">
        <f t="shared" si="28"/>
        <v/>
      </c>
      <c r="AT92">
        <f t="shared" ca="1" si="29"/>
        <v>0.29822986074893487</v>
      </c>
      <c r="AU92" t="s">
        <v>697</v>
      </c>
      <c r="AV92" t="str">
        <f t="shared" ca="1" si="30"/>
        <v>sound\\Redkiy_plod.wav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_Он_перекручен?</v>
      </c>
      <c r="BA92" t="e">
        <f>VLOOKUP(Q92,audio_list_stym!$B$2:$BQ$299,68,FALSE)</f>
        <v>#N/A</v>
      </c>
      <c r="BB92" t="str">
        <f t="shared" si="31"/>
        <v>Вот_XXXXX._Он_перекручен?</v>
      </c>
      <c r="BD92" cm="1">
        <f t="array" aca="1" ref="BD92" ca="1">INDEX($L$90:$L$97,(RANK(AT4,$AT$2:$AT$9)))</f>
        <v>2135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VLOOKUP(B93,audio_list_stym!$A$3:$BP$18,57,FALSE)</f>
        <v>17</v>
      </c>
      <c r="F93" t="str">
        <f>VLOOKUP(E93,metki!$A$2:$B$9,2,FALSE)</f>
        <v>экспл_новые_без_названия</v>
      </c>
      <c r="G93" t="str">
        <f t="shared" si="25"/>
        <v>экспл</v>
      </c>
      <c r="H93" t="str">
        <f>VLOOKUP(B93,audio_list_stym!$A$3:$AJ$18,25,FALSE)</f>
        <v>Sapota</v>
      </c>
      <c r="I93" t="s">
        <v>691</v>
      </c>
      <c r="J93" t="str">
        <f t="shared" si="26"/>
        <v>Sapota_4</v>
      </c>
      <c r="K93">
        <v>17</v>
      </c>
      <c r="L93">
        <f>VLOOKUP(J93,total_visual_stym!$A$2:$D$129,2,FALSE)</f>
        <v>2132</v>
      </c>
      <c r="M93" t="str">
        <f>VLOOKUP(J93,total_visual_stym!$A$2:$D$129,3,FALSE)</f>
        <v>pics\\Sapota_4.jpg</v>
      </c>
      <c r="N93">
        <f>VLOOKUP(J93,total_visual_stym!$A$1:$D$129,4,FALSE)</f>
        <v>213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140</v>
      </c>
      <c r="Z93" t="str">
        <f>IF(G93="экспл",VLOOKUP(J93,quest_экспл!$A$1:$N$129,12,FALSE),IF(G93="импл_",0,0))</f>
        <v>sound\\Sorvan_li_on.wav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2219</v>
      </c>
      <c r="AD93" t="str">
        <f t="shared" ca="1" si="32"/>
        <v>pics\\dis17.jpg</v>
      </c>
      <c r="AE93" s="22" t="str">
        <f t="array" aca="1" ref="AE93" ca="1">IF(G93="экспл",INDEX(total_visual_stym!$C$146:$C$209,(RANK(total_visual_stym!E173,total_visual_stym!$E$146:$E$209))),0)</f>
        <v>pics\\dis17.jpg</v>
      </c>
      <c r="AF93" s="22" t="str">
        <f t="shared" si="27"/>
        <v/>
      </c>
      <c r="AI93" t="s">
        <v>103</v>
      </c>
      <c r="AO93">
        <f t="shared" ca="1" si="33"/>
        <v>0.11050379338038918</v>
      </c>
      <c r="AP93" t="str">
        <f t="shared" ca="1" si="34"/>
        <v>pics\\Tomat_1.jpg</v>
      </c>
      <c r="AR93" t="str">
        <f t="shared" si="35"/>
        <v/>
      </c>
      <c r="AS93" t="str">
        <f t="shared" si="28"/>
        <v/>
      </c>
      <c r="AT93">
        <f t="shared" ca="1" si="29"/>
        <v>0.23767176454878136</v>
      </c>
      <c r="AU93" t="s">
        <v>697</v>
      </c>
      <c r="AV93" t="str">
        <f t="shared" ca="1" si="30"/>
        <v>sound\\Redkiy_plod.wav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_Сорван_ли_он?</v>
      </c>
      <c r="BA93" t="e">
        <f>VLOOKUP(Q93,audio_list_stym!$B$2:$BQ$299,68,FALSE)</f>
        <v>#N/A</v>
      </c>
      <c r="BB93" t="str">
        <f t="shared" si="31"/>
        <v>Это_XXXXX._Сорван_ли_он?</v>
      </c>
      <c r="BD93" cm="1">
        <f t="array" aca="1" ref="BD93" ca="1">INDEX($L$90:$L$97,(RANK(AT5,$AT$2:$AT$9)))</f>
        <v>2130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VLOOKUP(B94,audio_list_stym!$A$3:$BP$18,57,FALSE)</f>
        <v>17</v>
      </c>
      <c r="F94" t="str">
        <f>VLOOKUP(E94,metki!$A$2:$B$9,2,FALSE)</f>
        <v>экспл_новые_без_названия</v>
      </c>
      <c r="G94" t="str">
        <f t="shared" si="25"/>
        <v>экспл</v>
      </c>
      <c r="H94" t="str">
        <f>VLOOKUP(B94,audio_list_stym!$A$3:$AJ$18,25,FALSE)</f>
        <v>Sapota</v>
      </c>
      <c r="I94" t="s">
        <v>692</v>
      </c>
      <c r="J94" t="str">
        <f t="shared" si="26"/>
        <v>Sapota_5</v>
      </c>
      <c r="K94">
        <v>17</v>
      </c>
      <c r="L94">
        <f>VLOOKUP(J94,total_visual_stym!$A$2:$D$129,2,FALSE)</f>
        <v>2133</v>
      </c>
      <c r="M94" t="str">
        <f>VLOOKUP(J94,total_visual_stym!$A$2:$D$129,3,FALSE)</f>
        <v>pics\\Sapota_5.jpg</v>
      </c>
      <c r="N94">
        <f>VLOOKUP(J94,total_visual_stym!$A$1:$D$129,4,FALSE)</f>
        <v>213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141</v>
      </c>
      <c r="Z94" t="str">
        <f>IF(G94="экспл",VLOOKUP(J94,quest_экспл!$A$1:$N$129,12,FALSE),IF(G94="импл_",0,0))</f>
        <v>sound\\Spressovan_li_on.wav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2226</v>
      </c>
      <c r="AD94" t="str">
        <f t="shared" ca="1" si="32"/>
        <v>pics\\dis11.jpg</v>
      </c>
      <c r="AE94" s="22" t="str">
        <f t="array" aca="1" ref="AE94" ca="1">IF(G94="экспл",INDEX(total_visual_stym!$C$146:$C$209,(RANK(total_visual_stym!E174,total_visual_stym!$E$146:$E$209))),0)</f>
        <v>pics\\dis11.jpg</v>
      </c>
      <c r="AF94" s="22" t="str">
        <f t="shared" si="27"/>
        <v/>
      </c>
      <c r="AI94" t="s">
        <v>104</v>
      </c>
      <c r="AO94">
        <f t="shared" ca="1" si="33"/>
        <v>0.97242084056111699</v>
      </c>
      <c r="AP94" t="str">
        <f t="shared" ca="1" si="34"/>
        <v>pics\\Banan_4.jpg</v>
      </c>
      <c r="AR94" t="str">
        <f t="shared" si="35"/>
        <v/>
      </c>
      <c r="AS94" t="str">
        <f t="shared" si="28"/>
        <v/>
      </c>
      <c r="AT94">
        <f t="shared" ca="1" si="29"/>
        <v>0.22240503013460111</v>
      </c>
      <c r="AU94" t="s">
        <v>697</v>
      </c>
      <c r="AV94" t="str">
        <f t="shared" ca="1" si="30"/>
        <v>sound\\Redkiy_plod.wav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_Спрессован_ли_он?</v>
      </c>
      <c r="BA94" t="e">
        <f>VLOOKUP(Q94,audio_list_stym!$B$2:$BQ$299,68,FALSE)</f>
        <v>#N/A</v>
      </c>
      <c r="BB94" t="str">
        <f t="shared" si="31"/>
        <v>На_картинке_XXXXX._Спрессован_ли_он?</v>
      </c>
      <c r="BD94" cm="1">
        <f t="array" aca="1" ref="BD94" ca="1">INDEX($L$90:$L$97,(RANK(AT6,$AT$2:$AT$9)))</f>
        <v>2129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VLOOKUP(B95,audio_list_stym!$A$3:$BP$18,57,FALSE)</f>
        <v>17</v>
      </c>
      <c r="F95" t="str">
        <f>VLOOKUP(E95,metki!$A$2:$B$9,2,FALSE)</f>
        <v>экспл_новые_без_названия</v>
      </c>
      <c r="G95" t="str">
        <f t="shared" si="25"/>
        <v>экспл</v>
      </c>
      <c r="H95" t="str">
        <f>VLOOKUP(B95,audio_list_stym!$A$3:$AJ$18,25,FALSE)</f>
        <v>Sapota</v>
      </c>
      <c r="I95" t="s">
        <v>693</v>
      </c>
      <c r="J95" t="str">
        <f t="shared" si="26"/>
        <v>Sapota_6</v>
      </c>
      <c r="K95">
        <v>17</v>
      </c>
      <c r="L95">
        <f>VLOOKUP(J95,total_visual_stym!$A$2:$D$129,2,FALSE)</f>
        <v>2134</v>
      </c>
      <c r="M95" t="str">
        <f>VLOOKUP(J95,total_visual_stym!$A$2:$D$129,3,FALSE)</f>
        <v>pics\\Sapota_6.jpg</v>
      </c>
      <c r="N95">
        <f>VLOOKUP(J95,total_visual_stym!$A$1:$D$129,4,FALSE)</f>
        <v>213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142</v>
      </c>
      <c r="Z95" t="str">
        <f>IF(G95="экспл",VLOOKUP(J95,quest_экспл!$A$1:$N$129,12,FALSE),IF(G95="импл_",0,0))</f>
        <v>sound\\Zheltiy_li_on.wav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2201</v>
      </c>
      <c r="AD95" t="str">
        <f t="shared" ca="1" si="32"/>
        <v>pics\\dis43.jpg</v>
      </c>
      <c r="AE95" s="22" t="str">
        <f t="array" aca="1" ref="AE95" ca="1">IF(G95="экспл",INDEX(total_visual_stym!$C$146:$C$209,(RANK(total_visual_stym!E175,total_visual_stym!$E$146:$E$209))),0)</f>
        <v>pics\\dis43.jpg</v>
      </c>
      <c r="AF95" s="22" t="str">
        <f t="shared" si="27"/>
        <v/>
      </c>
      <c r="AI95" t="s">
        <v>105</v>
      </c>
      <c r="AO95">
        <f t="shared" ca="1" si="33"/>
        <v>0.25710039536150031</v>
      </c>
      <c r="AP95" t="str">
        <f t="shared" ca="1" si="34"/>
        <v>pics\\Peper_7.jpg</v>
      </c>
      <c r="AR95" t="str">
        <f t="shared" si="35"/>
        <v/>
      </c>
      <c r="AS95" t="str">
        <f t="shared" si="28"/>
        <v/>
      </c>
      <c r="AT95">
        <f t="shared" ca="1" si="29"/>
        <v>0.53455097390247386</v>
      </c>
      <c r="AU95" t="s">
        <v>697</v>
      </c>
      <c r="AV95" t="str">
        <f t="shared" ca="1" si="30"/>
        <v>sound\\Redkiy_plod.wav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_Желтый_ли_он?</v>
      </c>
      <c r="BA95" t="e">
        <f>VLOOKUP(Q95,audio_list_stym!$B$2:$BQ$299,68,FALSE)</f>
        <v>#N/A</v>
      </c>
      <c r="BB95" t="str">
        <f t="shared" si="31"/>
        <v>На_мониторе_XXXXX._Желтый_ли_он?</v>
      </c>
      <c r="BD95" cm="1">
        <f t="array" aca="1" ref="BD95" ca="1">INDEX($L$90:$L$97,(RANK(AT7,$AT$2:$AT$9)))</f>
        <v>2134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VLOOKUP(B96,audio_list_stym!$A$3:$BP$18,57,FALSE)</f>
        <v>17</v>
      </c>
      <c r="F96" t="str">
        <f>VLOOKUP(E96,metki!$A$2:$B$9,2,FALSE)</f>
        <v>экспл_новые_без_названия</v>
      </c>
      <c r="G96" t="str">
        <f t="shared" si="25"/>
        <v>экспл</v>
      </c>
      <c r="H96" t="str">
        <f>VLOOKUP(B96,audio_list_stym!$A$3:$AJ$18,25,FALSE)</f>
        <v>Sapota</v>
      </c>
      <c r="I96" t="s">
        <v>694</v>
      </c>
      <c r="J96" t="str">
        <f t="shared" si="26"/>
        <v>Sapota_7</v>
      </c>
      <c r="K96">
        <v>17</v>
      </c>
      <c r="L96">
        <f>VLOOKUP(J96,total_visual_stym!$A$2:$D$129,2,FALSE)</f>
        <v>2135</v>
      </c>
      <c r="M96" t="str">
        <f>VLOOKUP(J96,total_visual_stym!$A$2:$D$129,3,FALSE)</f>
        <v>pics\\Sapota_7.jpg</v>
      </c>
      <c r="N96">
        <f>VLOOKUP(J96,total_visual_stym!$A$1:$D$129,4,FALSE)</f>
        <v>213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143</v>
      </c>
      <c r="Z96" t="str">
        <f>IF(G96="экспл",VLOOKUP(J96,quest_экспл!$A$1:$N$129,12,FALSE),IF(G96="импл_",0,0))</f>
        <v>sound\\Rovniy_li_on.wav</v>
      </c>
      <c r="AA96" t="str">
        <f>IF(G96="экспл",VLOOKUP(J96,quest_экспл!$A$1:$N$129,14,FALSE),IF(G96="импл_",0,0))</f>
        <v>да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2186</v>
      </c>
      <c r="AD96" t="str">
        <f t="shared" ca="1" si="32"/>
        <v>pics\\dis25.jpg</v>
      </c>
      <c r="AE96" s="22" t="str">
        <f t="array" aca="1" ref="AE96" ca="1">IF(G96="экспл",INDEX(total_visual_stym!$C$146:$C$209,(RANK(total_visual_stym!E176,total_visual_stym!$E$146:$E$209))),0)</f>
        <v>pics\\dis25.jpg</v>
      </c>
      <c r="AF96" s="22" t="str">
        <f t="shared" si="27"/>
        <v/>
      </c>
      <c r="AI96" t="s">
        <v>106</v>
      </c>
      <c r="AO96">
        <f t="shared" ca="1" si="33"/>
        <v>0.98147970922154903</v>
      </c>
      <c r="AP96" t="str">
        <f t="shared" ca="1" si="34"/>
        <v>pics\\Banan_2.jpg</v>
      </c>
      <c r="AR96" t="str">
        <f t="shared" si="35"/>
        <v/>
      </c>
      <c r="AS96" t="str">
        <f t="shared" si="28"/>
        <v/>
      </c>
      <c r="AT96">
        <f t="shared" ca="1" si="29"/>
        <v>0.72460076444166222</v>
      </c>
      <c r="AU96" t="s">
        <v>697</v>
      </c>
      <c r="AV96" t="str">
        <f t="shared" ca="1" si="30"/>
        <v>sound\\Noviy_plod.wav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_Ровный_ли_он?</v>
      </c>
      <c r="BA96" t="e">
        <f>VLOOKUP(Q96,audio_list_stym!$B$2:$BQ$299,68,FALSE)</f>
        <v>#N/A</v>
      </c>
      <c r="BB96" t="str">
        <f t="shared" si="31"/>
        <v>Перед_Вами_XXXXX._Ровный_ли_он?</v>
      </c>
      <c r="BD96" cm="1">
        <f t="array" aca="1" ref="BD96" ca="1">INDEX($L$90:$L$97,(RANK(AT8,$AT$2:$AT$9)))</f>
        <v>2131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VLOOKUP(B97,audio_list_stym!$A$3:$BP$18,57,FALSE)</f>
        <v>17</v>
      </c>
      <c r="F97" t="str">
        <f>VLOOKUP(E97,metki!$A$2:$B$9,2,FALSE)</f>
        <v>экспл_новые_без_названия</v>
      </c>
      <c r="G97" t="str">
        <f t="shared" si="25"/>
        <v>экспл</v>
      </c>
      <c r="H97" t="str">
        <f>VLOOKUP(B97,audio_list_stym!$A$3:$AJ$18,25,FALSE)</f>
        <v>Sapota</v>
      </c>
      <c r="I97" t="s">
        <v>695</v>
      </c>
      <c r="J97" t="str">
        <f t="shared" si="26"/>
        <v>Sapota_8</v>
      </c>
      <c r="K97">
        <v>17</v>
      </c>
      <c r="L97">
        <f>VLOOKUP(J97,total_visual_stym!$A$2:$D$129,2,FALSE)</f>
        <v>2136</v>
      </c>
      <c r="M97" t="str">
        <f>VLOOKUP(J97,total_visual_stym!$A$2:$D$129,3,FALSE)</f>
        <v>pics\\Sapota_8.jpg</v>
      </c>
      <c r="N97">
        <f>VLOOKUP(J97,total_visual_stym!$A$1:$D$129,4,FALSE)</f>
        <v>213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144</v>
      </c>
      <c r="Z97" t="str">
        <f>IF(G97="экспл",VLOOKUP(J97,quest_экспл!$A$1:$N$129,12,FALSE),IF(G97="импл_",0,0))</f>
        <v>sound\\On_imeet_shipi.wav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2209</v>
      </c>
      <c r="AD97" t="str">
        <f t="shared" ca="1" si="32"/>
        <v>pics\\dis51.jpg</v>
      </c>
      <c r="AE97" s="22" t="str">
        <f t="array" aca="1" ref="AE97" ca="1">IF(G97="экспл",INDEX(total_visual_stym!$C$146:$C$209,(RANK(total_visual_stym!E177,total_visual_stym!$E$146:$E$209))),0)</f>
        <v>pics\\dis51.jpg</v>
      </c>
      <c r="AF97" s="22" t="str">
        <f t="shared" si="27"/>
        <v/>
      </c>
      <c r="AI97" t="s">
        <v>107</v>
      </c>
      <c r="AO97">
        <f t="shared" ca="1" si="33"/>
        <v>0.43812151319690307</v>
      </c>
      <c r="AP97" t="str">
        <f t="shared" ca="1" si="34"/>
        <v>pics\\Limon_4.jpg</v>
      </c>
      <c r="AR97" t="str">
        <f t="shared" si="35"/>
        <v/>
      </c>
      <c r="AS97" t="str">
        <f t="shared" si="28"/>
        <v/>
      </c>
      <c r="AT97">
        <f t="shared" ca="1" si="29"/>
        <v>8.960541399866051E-2</v>
      </c>
      <c r="AU97" t="s">
        <v>697</v>
      </c>
      <c r="AV97" t="str">
        <f t="shared" ca="1" si="30"/>
        <v>sound\\Redkiy_plod.wav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_Он_имеет_шипы?</v>
      </c>
      <c r="BA97" t="e">
        <f>VLOOKUP(Q97,audio_list_stym!$B$2:$BQ$299,68,FALSE)</f>
        <v>#N/A</v>
      </c>
      <c r="BB97" t="str">
        <f t="shared" si="31"/>
        <v>Вы_видите_XXXXX._Он_имеет_шипы?</v>
      </c>
      <c r="BD97" cm="1">
        <f t="array" aca="1" ref="BD97" ca="1">INDEX($L$90:$L$97,(RANK(AT9,$AT$2:$AT$9)))</f>
        <v>2132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VLOOKUP(B98,audio_list_stym!$A$3:$BP$18,57,FALSE)</f>
        <v>14</v>
      </c>
      <c r="F98" t="str">
        <f>VLOOKUP(E98,metki!$A$2:$B$9,2,FALSE)</f>
        <v>импл_новые_с_названием</v>
      </c>
      <c r="G98" t="str">
        <f t="shared" si="25"/>
        <v>импл_</v>
      </c>
      <c r="H98" t="str">
        <f>VLOOKUP(B98,audio_list_stym!$A$3:$AJ$18,25,FALSE)</f>
        <v>Tamanid</v>
      </c>
      <c r="I98" t="s">
        <v>688</v>
      </c>
      <c r="J98" t="str">
        <f t="shared" si="26"/>
        <v>Tamanid_1</v>
      </c>
      <c r="K98">
        <v>14</v>
      </c>
      <c r="L98">
        <f>VLOOKUP(J98,total_visual_stym!$A$2:$D$129,2,FALSE)</f>
        <v>2137</v>
      </c>
      <c r="M98" t="str">
        <f>VLOOKUP(J98,total_visual_stym!$A$2:$D$129,3,FALSE)</f>
        <v>pics\\Tamanid_1.jpg</v>
      </c>
      <c r="N98">
        <f>VLOOKUP(J98,total_visual_stym!$A$1:$D$129,4,FALSE)</f>
        <v>214</v>
      </c>
      <c r="P98">
        <f>IF(G98="экспл",0,IF(G98="импл_",VLOOKUP(J98,quest_импл!$A$1:$J$129,7,FALSE),0))</f>
        <v>273</v>
      </c>
      <c r="Q98" t="str">
        <f>IF(G98="экспл",0,IF(G98="импл_",VLOOKUP(J98,quest_импл!$A$1:$J$129,8,FALSE),0))</f>
        <v>sound\\Krasnovatiy_li.wav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2012</v>
      </c>
      <c r="AD98" t="str">
        <f t="shared" ca="1" si="32"/>
        <v>pics\\Finik_4.jpg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27"/>
        <v>pics\\Finik_4.jpg</v>
      </c>
      <c r="AI98" t="s">
        <v>108</v>
      </c>
      <c r="AO98">
        <f t="shared" ca="1" si="33"/>
        <v>0.82677684696253195</v>
      </c>
      <c r="AP98" t="str">
        <f t="shared" ca="1" si="34"/>
        <v>pics\\Finik_4.jpg</v>
      </c>
      <c r="AR98" t="str">
        <f>IF(AH98="sound\\Ogorod",AP26,"")</f>
        <v/>
      </c>
      <c r="AS98" t="str">
        <f t="shared" ca="1" si="28"/>
        <v>pics\\Finik_4.jpg</v>
      </c>
      <c r="AT98">
        <f t="shared" ca="1" si="29"/>
        <v>6.4954598022873289E-2</v>
      </c>
      <c r="AU98" t="s">
        <v>697</v>
      </c>
      <c r="AV98" t="str">
        <f t="shared" ca="1" si="30"/>
        <v>sound\\Redkiy_plod.wav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_Красноватый_ли_</v>
      </c>
      <c r="BB98" t="str">
        <f t="shared" si="31"/>
        <v>_Красноватый_ли_КОДИС?</v>
      </c>
      <c r="BC98">
        <f>A98</f>
        <v>1213</v>
      </c>
      <c r="BD98" cm="1">
        <f t="array" aca="1" ref="BD98" ca="1">INDEX($L$98:$L$105,(RANK(AT2,$AT$2:$AT$9)))</f>
        <v>2141</v>
      </c>
      <c r="BE98" cm="1">
        <f t="array" aca="1" ref="BE98" ca="1">INDEX(BD66:BD81,(RANK(AT6,$AT$2:$AT$9)))</f>
        <v>2085</v>
      </c>
      <c r="BF98" cm="1">
        <f t="array" aca="1" ref="BF98" ca="1">INDEX(BD82:BD97,(RANK(AT6,$AT$2:$AT$9)))</f>
        <v>2117</v>
      </c>
      <c r="BG98" cm="1">
        <f t="array" aca="1" ref="BG98" ca="1">INDEX(BD106:BD129,(RANK(AT6,$AT$2:$AT$17)))</f>
        <v>2152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VLOOKUP(B99,audio_list_stym!$A$3:$BP$18,57,FALSE)</f>
        <v>14</v>
      </c>
      <c r="F99" t="str">
        <f>VLOOKUP(E99,metki!$A$2:$B$9,2,FALSE)</f>
        <v>импл_новые_с_названием</v>
      </c>
      <c r="G99" t="str">
        <f t="shared" si="25"/>
        <v>импл_</v>
      </c>
      <c r="H99" t="str">
        <f>VLOOKUP(B99,audio_list_stym!$A$3:$AJ$18,25,FALSE)</f>
        <v>Tamanid</v>
      </c>
      <c r="I99" t="s">
        <v>689</v>
      </c>
      <c r="J99" t="str">
        <f t="shared" si="26"/>
        <v>Tamanid_2</v>
      </c>
      <c r="K99">
        <v>14</v>
      </c>
      <c r="L99">
        <f>VLOOKUP(J99,total_visual_stym!$A$2:$D$129,2,FALSE)</f>
        <v>2138</v>
      </c>
      <c r="M99" t="str">
        <f>VLOOKUP(J99,total_visual_stym!$A$2:$D$129,3,FALSE)</f>
        <v>pics\\Tamanid_2.jpg</v>
      </c>
      <c r="N99">
        <f>VLOOKUP(J99,total_visual_stym!$A$1:$D$129,4,FALSE)</f>
        <v>214</v>
      </c>
      <c r="P99">
        <f>IF(G99="экспл",0,IF(G99="импл_",VLOOKUP(J99,quest_импл!$A$1:$J$129,7,FALSE),0))</f>
        <v>274</v>
      </c>
      <c r="Q99" t="str">
        <f>IF(G99="экспл",0,IF(G99="импл_",VLOOKUP(J99,quest_импл!$A$1:$J$129,8,FALSE),0))</f>
        <v>sound\\Izognut_li.wav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2003</v>
      </c>
      <c r="AD99" t="str">
        <f t="shared" ca="1" si="32"/>
        <v>pics\\Banan_3.jpg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27"/>
        <v>pics\\Banan_3.jpg</v>
      </c>
      <c r="AI99" t="s">
        <v>109</v>
      </c>
      <c r="AO99">
        <f t="shared" ca="1" si="33"/>
        <v>0.97474527668765443</v>
      </c>
      <c r="AP99" t="str">
        <f t="shared" ca="1" si="34"/>
        <v>pics\\Banan_3.jpg</v>
      </c>
      <c r="AR99" t="str">
        <f t="shared" ref="AR99:AR120" si="36">IF(AH99="sound\\Ogorod",AP27,"")</f>
        <v/>
      </c>
      <c r="AS99" t="str">
        <f t="shared" ca="1" si="28"/>
        <v>pics\\Banan_3.jpg</v>
      </c>
      <c r="AT99">
        <f t="shared" ca="1" si="29"/>
        <v>0.11702992846016447</v>
      </c>
      <c r="AU99" t="s">
        <v>697</v>
      </c>
      <c r="AV99" t="str">
        <f t="shared" ca="1" si="30"/>
        <v>sound\\Redkiy_plod.wav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_Изогнут_ли_</v>
      </c>
      <c r="BB99" t="str">
        <f t="shared" si="31"/>
        <v>_Изогнут_ли_КОДИС?</v>
      </c>
      <c r="BD99" cm="1">
        <f t="array" aca="1" ref="BD99" ca="1">INDEX($L$98:$L$105,(RANK(AT3,$AT$2:$AT$9)))</f>
        <v>2144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VLOOKUP(B100,audio_list_stym!$A$3:$BP$18,57,FALSE)</f>
        <v>14</v>
      </c>
      <c r="F100" t="str">
        <f>VLOOKUP(E100,metki!$A$2:$B$9,2,FALSE)</f>
        <v>импл_новые_с_названием</v>
      </c>
      <c r="G100" t="str">
        <f t="shared" si="25"/>
        <v>импл_</v>
      </c>
      <c r="H100" t="str">
        <f>VLOOKUP(B100,audio_list_stym!$A$3:$AJ$18,25,FALSE)</f>
        <v>Tamanid</v>
      </c>
      <c r="I100" t="s">
        <v>690</v>
      </c>
      <c r="J100" t="str">
        <f t="shared" si="26"/>
        <v>Tamanid_3</v>
      </c>
      <c r="K100">
        <v>14</v>
      </c>
      <c r="L100">
        <f>VLOOKUP(J100,total_visual_stym!$A$2:$D$129,2,FALSE)</f>
        <v>2139</v>
      </c>
      <c r="M100" t="str">
        <f>VLOOKUP(J100,total_visual_stym!$A$2:$D$129,3,FALSE)</f>
        <v>pics\\Tamanid_3.jpg</v>
      </c>
      <c r="N100">
        <f>VLOOKUP(J100,total_visual_stym!$A$1:$D$129,4,FALSE)</f>
        <v>214</v>
      </c>
      <c r="P100">
        <f>IF(G100="экспл",0,IF(G100="импл_",VLOOKUP(J100,quest_импл!$A$1:$J$129,7,FALSE),0))</f>
        <v>275</v>
      </c>
      <c r="Q100" t="str">
        <f>IF(G100="экспл",0,IF(G100="импл_",VLOOKUP(J100,quest_импл!$A$1:$J$129,8,FALSE),0))</f>
        <v>sound\\Barhatistiy_li.wav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да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2011</v>
      </c>
      <c r="AD100" t="str">
        <f t="shared" ca="1" si="32"/>
        <v>pics\\Finik_3.jpg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27"/>
        <v>pics\\Finik_3.jpg</v>
      </c>
      <c r="AI100" t="s">
        <v>110</v>
      </c>
      <c r="AO100">
        <f t="shared" ca="1" si="33"/>
        <v>0.8354049228845678</v>
      </c>
      <c r="AP100" t="str">
        <f t="shared" ca="1" si="34"/>
        <v>pics\\Finik_3.jpg</v>
      </c>
      <c r="AR100" t="str">
        <f t="shared" si="36"/>
        <v/>
      </c>
      <c r="AS100" t="str">
        <f t="shared" ca="1" si="28"/>
        <v>pics\\Finik_3.jpg</v>
      </c>
      <c r="AT100">
        <f t="shared" ca="1" si="29"/>
        <v>0.50812046776703657</v>
      </c>
      <c r="AU100" t="s">
        <v>697</v>
      </c>
      <c r="AV100" t="str">
        <f t="shared" ca="1" si="30"/>
        <v>sound\\Redkiy_plod.wav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_Бархатистый_ли_</v>
      </c>
      <c r="BB100" t="str">
        <f t="shared" si="31"/>
        <v>_Бархатистый_ли_КОДИС?</v>
      </c>
      <c r="BD100" cm="1">
        <f t="array" aca="1" ref="BD100" ca="1">INDEX($L$98:$L$105,(RANK(AT4,$AT$2:$AT$9)))</f>
        <v>2143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VLOOKUP(B101,audio_list_stym!$A$3:$BP$18,57,FALSE)</f>
        <v>14</v>
      </c>
      <c r="F101" t="str">
        <f>VLOOKUP(E101,metki!$A$2:$B$9,2,FALSE)</f>
        <v>импл_новые_с_названием</v>
      </c>
      <c r="G101" t="str">
        <f t="shared" si="25"/>
        <v>импл_</v>
      </c>
      <c r="H101" t="str">
        <f>VLOOKUP(B101,audio_list_stym!$A$3:$AJ$18,25,FALSE)</f>
        <v>Tamanid</v>
      </c>
      <c r="I101" t="s">
        <v>691</v>
      </c>
      <c r="J101" t="str">
        <f t="shared" si="26"/>
        <v>Tamanid_4</v>
      </c>
      <c r="K101">
        <v>14</v>
      </c>
      <c r="L101">
        <f>VLOOKUP(J101,total_visual_stym!$A$2:$D$129,2,FALSE)</f>
        <v>2140</v>
      </c>
      <c r="M101" t="str">
        <f>VLOOKUP(J101,total_visual_stym!$A$2:$D$129,3,FALSE)</f>
        <v>pics\\Tamanid_4.jpg</v>
      </c>
      <c r="N101">
        <f>VLOOKUP(J101,total_visual_stym!$A$1:$D$129,4,FALSE)</f>
        <v>214</v>
      </c>
      <c r="P101">
        <f>IF(G101="экспл",0,IF(G101="импл_",VLOOKUP(J101,quest_импл!$A$1:$J$129,7,FALSE),0))</f>
        <v>276</v>
      </c>
      <c r="Q101" t="str">
        <f>IF(G101="экспл",0,IF(G101="импл_",VLOOKUP(J101,quest_импл!$A$1:$J$129,8,FALSE),0))</f>
        <v>sound\\Odnotonniy_li.wav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2016</v>
      </c>
      <c r="AD101" t="str">
        <f t="shared" ca="1" si="32"/>
        <v>pics\\Finik_8.jpg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27"/>
        <v>pics\\Finik_8.jpg</v>
      </c>
      <c r="AI101" t="s">
        <v>111</v>
      </c>
      <c r="AO101">
        <f t="shared" ca="1" si="33"/>
        <v>0.77774074758201217</v>
      </c>
      <c r="AP101" t="str">
        <f t="shared" ca="1" si="34"/>
        <v>pics\\Finik_8.jpg</v>
      </c>
      <c r="AR101" t="str">
        <f t="shared" si="36"/>
        <v/>
      </c>
      <c r="AS101" t="str">
        <f t="shared" ca="1" si="28"/>
        <v>pics\\Finik_8.jpg</v>
      </c>
      <c r="AT101">
        <f t="shared" ca="1" si="29"/>
        <v>5.8499495408892432E-4</v>
      </c>
      <c r="AU101" t="s">
        <v>697</v>
      </c>
      <c r="AV101" t="str">
        <f t="shared" ca="1" si="30"/>
        <v>sound\\Redkiy_plod.wav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_Однотонный_ли_</v>
      </c>
      <c r="BB101" t="str">
        <f t="shared" si="31"/>
        <v>_Однотонный_ли_КОДИС?</v>
      </c>
      <c r="BD101" cm="1">
        <f t="array" aca="1" ref="BD101" ca="1">INDEX($L$98:$L$105,(RANK(AT5,$AT$2:$AT$9)))</f>
        <v>2138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VLOOKUP(B102,audio_list_stym!$A$3:$BP$18,57,FALSE)</f>
        <v>14</v>
      </c>
      <c r="F102" t="str">
        <f>VLOOKUP(E102,metki!$A$2:$B$9,2,FALSE)</f>
        <v>импл_новые_с_названием</v>
      </c>
      <c r="G102" t="str">
        <f t="shared" si="25"/>
        <v>импл_</v>
      </c>
      <c r="H102" t="str">
        <f>VLOOKUP(B102,audio_list_stym!$A$3:$AJ$18,25,FALSE)</f>
        <v>Tamanid</v>
      </c>
      <c r="I102" t="s">
        <v>692</v>
      </c>
      <c r="J102" t="str">
        <f t="shared" si="26"/>
        <v>Tamanid_5</v>
      </c>
      <c r="K102">
        <v>14</v>
      </c>
      <c r="L102">
        <f>VLOOKUP(J102,total_visual_stym!$A$2:$D$129,2,FALSE)</f>
        <v>2141</v>
      </c>
      <c r="M102" t="str">
        <f>VLOOKUP(J102,total_visual_stym!$A$2:$D$129,3,FALSE)</f>
        <v>pics\\Tamanid_5.jpg</v>
      </c>
      <c r="N102">
        <f>VLOOKUP(J102,total_visual_stym!$A$1:$D$129,4,FALSE)</f>
        <v>214</v>
      </c>
      <c r="P102">
        <f>IF(G102="экспл",0,IF(G102="импл_",VLOOKUP(J102,quest_импл!$A$1:$J$129,7,FALSE),0))</f>
        <v>277</v>
      </c>
      <c r="Q102" t="str">
        <f>IF(G102="экспл",0,IF(G102="импл_",VLOOKUP(J102,quest_импл!$A$1:$J$129,8,FALSE),0))</f>
        <v>sound\\Prozrachniy_li.wav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2033</v>
      </c>
      <c r="AD102" t="str">
        <f t="shared" ca="1" si="32"/>
        <v>pics\\Limon_1.jpg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27"/>
        <v>pics\\Limon_1.jpg</v>
      </c>
      <c r="AI102" t="s">
        <v>112</v>
      </c>
      <c r="AO102">
        <f t="shared" ca="1" si="33"/>
        <v>0.4906365708869036</v>
      </c>
      <c r="AP102" t="str">
        <f t="shared" ca="1" si="34"/>
        <v>pics\\Limon_1.jpg</v>
      </c>
      <c r="AR102" t="str">
        <f t="shared" si="36"/>
        <v/>
      </c>
      <c r="AS102" t="str">
        <f t="shared" ca="1" si="28"/>
        <v>pics\\Limon_1.jpg</v>
      </c>
      <c r="AT102">
        <f t="shared" ca="1" si="29"/>
        <v>0.27775216501677846</v>
      </c>
      <c r="AU102" t="s">
        <v>697</v>
      </c>
      <c r="AV102" t="str">
        <f t="shared" ca="1" si="30"/>
        <v>sound\\Redkiy_plod.wav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_Прозрачный_ли_</v>
      </c>
      <c r="BB102" t="str">
        <f t="shared" si="31"/>
        <v>_Прозрачный_ли_КОДИС?</v>
      </c>
      <c r="BD102" cm="1">
        <f t="array" aca="1" ref="BD102" ca="1">INDEX($L$98:$L$105,(RANK(AT6,$AT$2:$AT$9)))</f>
        <v>2137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VLOOKUP(B103,audio_list_stym!$A$3:$BP$18,57,FALSE)</f>
        <v>14</v>
      </c>
      <c r="F103" t="str">
        <f>VLOOKUP(E103,metki!$A$2:$B$9,2,FALSE)</f>
        <v>импл_новые_с_названием</v>
      </c>
      <c r="G103" t="str">
        <f t="shared" si="25"/>
        <v>импл_</v>
      </c>
      <c r="H103" t="str">
        <f>VLOOKUP(B103,audio_list_stym!$A$3:$AJ$18,25,FALSE)</f>
        <v>Tamanid</v>
      </c>
      <c r="I103" t="s">
        <v>693</v>
      </c>
      <c r="J103" t="str">
        <f t="shared" si="26"/>
        <v>Tamanid_6</v>
      </c>
      <c r="K103">
        <v>14</v>
      </c>
      <c r="L103">
        <f>VLOOKUP(J103,total_visual_stym!$A$2:$D$129,2,FALSE)</f>
        <v>2142</v>
      </c>
      <c r="M103" t="str">
        <f>VLOOKUP(J103,total_visual_stym!$A$2:$D$129,3,FALSE)</f>
        <v>pics\\Tamanid_6.jpg</v>
      </c>
      <c r="N103">
        <f>VLOOKUP(J103,total_visual_stym!$A$1:$D$129,4,FALSE)</f>
        <v>214</v>
      </c>
      <c r="P103">
        <f>IF(G103="экспл",0,IF(G103="импл_",VLOOKUP(J103,quest_импл!$A$1:$J$129,7,FALSE),0))</f>
        <v>278</v>
      </c>
      <c r="Q103" t="str">
        <f>IF(G103="экспл",0,IF(G103="импл_",VLOOKUP(J103,quest_импл!$A$1:$J$129,8,FALSE),0))</f>
        <v>sound\\Izmelchen_li.wav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2042</v>
      </c>
      <c r="AD103" t="str">
        <f t="shared" ca="1" si="32"/>
        <v>pics\\Peper_2.jpg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27"/>
        <v>pics\\Peper_2.jpg</v>
      </c>
      <c r="AI103" t="s">
        <v>113</v>
      </c>
      <c r="AO103">
        <f t="shared" ca="1" si="33"/>
        <v>0.30006418341032481</v>
      </c>
      <c r="AP103" t="str">
        <f t="shared" ca="1" si="34"/>
        <v>pics\\Peper_2.jpg</v>
      </c>
      <c r="AR103" t="str">
        <f t="shared" si="36"/>
        <v/>
      </c>
      <c r="AS103" t="str">
        <f t="shared" ca="1" si="28"/>
        <v>pics\\Peper_2.jpg</v>
      </c>
      <c r="AT103">
        <f t="shared" ca="1" si="29"/>
        <v>4.5088396859709334E-2</v>
      </c>
      <c r="AU103" t="s">
        <v>697</v>
      </c>
      <c r="AV103" t="str">
        <f t="shared" ca="1" si="30"/>
        <v>sound\\Redkiy_plod.wav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_Измельчен_ли_</v>
      </c>
      <c r="BB103" t="str">
        <f t="shared" si="31"/>
        <v>_Измельчен_ли_КОДИС?</v>
      </c>
      <c r="BD103" cm="1">
        <f t="array" aca="1" ref="BD103" ca="1">INDEX($L$98:$L$105,(RANK(AT7,$AT$2:$AT$9)))</f>
        <v>2142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VLOOKUP(B104,audio_list_stym!$A$3:$BP$18,57,FALSE)</f>
        <v>14</v>
      </c>
      <c r="F104" t="str">
        <f>VLOOKUP(E104,metki!$A$2:$B$9,2,FALSE)</f>
        <v>импл_новые_с_названием</v>
      </c>
      <c r="G104" t="str">
        <f t="shared" si="25"/>
        <v>импл_</v>
      </c>
      <c r="H104" t="str">
        <f>VLOOKUP(B104,audio_list_stym!$A$3:$AJ$18,25,FALSE)</f>
        <v>Tamanid</v>
      </c>
      <c r="I104" t="s">
        <v>694</v>
      </c>
      <c r="J104" t="str">
        <f t="shared" si="26"/>
        <v>Tamanid_7</v>
      </c>
      <c r="K104">
        <v>14</v>
      </c>
      <c r="L104">
        <f>VLOOKUP(J104,total_visual_stym!$A$2:$D$129,2,FALSE)</f>
        <v>2143</v>
      </c>
      <c r="M104" t="str">
        <f>VLOOKUP(J104,total_visual_stym!$A$2:$D$129,3,FALSE)</f>
        <v>pics\\Tamanid_7.jpg</v>
      </c>
      <c r="N104">
        <f>VLOOKUP(J104,total_visual_stym!$A$1:$D$129,4,FALSE)</f>
        <v>214</v>
      </c>
      <c r="P104">
        <f>IF(G104="экспл",0,IF(G104="импл_",VLOOKUP(J104,quest_импл!$A$1:$J$129,7,FALSE),0))</f>
        <v>279</v>
      </c>
      <c r="Q104" t="str">
        <f>IF(G104="экспл",0,IF(G104="импл_",VLOOKUP(J104,quest_импл!$A$1:$J$129,8,FALSE),0))</f>
        <v>sound\\Cvetushiy_li.wav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2006</v>
      </c>
      <c r="AD104" t="str">
        <f t="shared" ca="1" si="32"/>
        <v>pics\\Banan_6.jpg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27"/>
        <v>pics\\Banan_6.jpg</v>
      </c>
      <c r="AI104" t="s">
        <v>114</v>
      </c>
      <c r="AO104">
        <f t="shared" ca="1" si="33"/>
        <v>0.9021365331846557</v>
      </c>
      <c r="AP104" t="str">
        <f t="shared" ca="1" si="34"/>
        <v>pics\\Banan_6.jpg</v>
      </c>
      <c r="AR104" t="str">
        <f t="shared" si="36"/>
        <v/>
      </c>
      <c r="AS104" t="str">
        <f t="shared" ca="1" si="28"/>
        <v>pics\\Banan_6.jpg</v>
      </c>
      <c r="AT104">
        <f t="shared" ca="1" si="29"/>
        <v>0.9426130429982571</v>
      </c>
      <c r="AU104" t="s">
        <v>697</v>
      </c>
      <c r="AV104" t="str">
        <f t="shared" ca="1" si="30"/>
        <v>sound\\Noviy_plod.wav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_Цветущий_ли_</v>
      </c>
      <c r="BB104" t="str">
        <f t="shared" si="31"/>
        <v>_Цветущий_ли_КОДИС?</v>
      </c>
      <c r="BD104" cm="1">
        <f t="array" aca="1" ref="BD104" ca="1">INDEX($L$98:$L$105,(RANK(AT8,$AT$2:$AT$9)))</f>
        <v>2139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VLOOKUP(B105,audio_list_stym!$A$3:$BP$18,57,FALSE)</f>
        <v>14</v>
      </c>
      <c r="F105" t="str">
        <f>VLOOKUP(E105,metki!$A$2:$B$9,2,FALSE)</f>
        <v>импл_новые_с_названием</v>
      </c>
      <c r="G105" t="str">
        <f t="shared" si="25"/>
        <v>импл_</v>
      </c>
      <c r="H105" t="str">
        <f>VLOOKUP(B105,audio_list_stym!$A$3:$AJ$18,25,FALSE)</f>
        <v>Tamanid</v>
      </c>
      <c r="I105" t="s">
        <v>695</v>
      </c>
      <c r="J105" t="str">
        <f t="shared" si="26"/>
        <v>Tamanid_8</v>
      </c>
      <c r="K105">
        <v>14</v>
      </c>
      <c r="L105">
        <f>VLOOKUP(J105,total_visual_stym!$A$2:$D$129,2,FALSE)</f>
        <v>2144</v>
      </c>
      <c r="M105" t="str">
        <f>VLOOKUP(J105,total_visual_stym!$A$2:$D$129,3,FALSE)</f>
        <v>pics\\Tamanid_8.jpg</v>
      </c>
      <c r="N105">
        <f>VLOOKUP(J105,total_visual_stym!$A$1:$D$129,4,FALSE)</f>
        <v>214</v>
      </c>
      <c r="P105">
        <f>IF(G105="экспл",0,IF(G105="импл_",VLOOKUP(J105,quest_импл!$A$1:$J$129,7,FALSE),0))</f>
        <v>280</v>
      </c>
      <c r="Q105" t="str">
        <f>IF(G105="экспл",0,IF(G105="импл_",VLOOKUP(J105,quest_импл!$A$1:$J$129,8,FALSE),0))</f>
        <v>sound\\Skruchen_li.wav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2034</v>
      </c>
      <c r="AD105" t="str">
        <f t="shared" ca="1" si="32"/>
        <v>pics\\Limon_2.jpg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27"/>
        <v>pics\\Limon_2.jpg</v>
      </c>
      <c r="AI105" t="s">
        <v>115</v>
      </c>
      <c r="AO105">
        <f t="shared" ca="1" si="33"/>
        <v>0.4888003441965848</v>
      </c>
      <c r="AP105" t="str">
        <f t="shared" ca="1" si="34"/>
        <v>pics\\Limon_2.jpg</v>
      </c>
      <c r="AR105" t="str">
        <f t="shared" si="36"/>
        <v/>
      </c>
      <c r="AS105" t="str">
        <f t="shared" ca="1" si="28"/>
        <v>pics\\Limon_2.jpg</v>
      </c>
      <c r="AT105">
        <f t="shared" ca="1" si="29"/>
        <v>0.80283656602966891</v>
      </c>
      <c r="AU105" t="s">
        <v>697</v>
      </c>
      <c r="AV105" t="str">
        <f t="shared" ca="1" si="30"/>
        <v>sound\\Noviy_plod.wav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_Скручен_ли_</v>
      </c>
      <c r="BB105" t="str">
        <f t="shared" si="31"/>
        <v>_Скручен_ли_КОДИС?</v>
      </c>
      <c r="BD105" cm="1">
        <f t="array" aca="1" ref="BD105" ca="1">INDEX($L$98:$L$105,(RANK(AT9,$AT$2:$AT$9)))</f>
        <v>2140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VLOOKUP(B106,audio_list_stym!$A$3:$BP$18,57,FALSE)</f>
        <v>15</v>
      </c>
      <c r="F106" t="str">
        <f>VLOOKUP(E106,metki!$A$2:$B$9,2,FALSE)</f>
        <v>экспл_новые_с_названием</v>
      </c>
      <c r="G106" t="str">
        <f t="shared" si="25"/>
        <v>экспл</v>
      </c>
      <c r="H106" t="str">
        <f>VLOOKUP(B106,audio_list_stym!$A$3:$AJ$18,25,FALSE)</f>
        <v>ZF</v>
      </c>
      <c r="I106" t="s">
        <v>688</v>
      </c>
      <c r="J106" t="str">
        <f t="shared" si="26"/>
        <v>ZF_1</v>
      </c>
      <c r="K106">
        <v>15</v>
      </c>
      <c r="L106">
        <f>VLOOKUP(J106,total_visual_stym!$A$2:$D$129,2,FALSE)</f>
        <v>2145</v>
      </c>
      <c r="M106" t="str">
        <f>VLOOKUP(J106,total_visual_stym!$A$2:$D$129,3,FALSE)</f>
        <v>pics\\ZF_1.jpg</v>
      </c>
      <c r="N106">
        <f>VLOOKUP(J106,total_visual_stym!$A$1:$D$129,4,FALSE)</f>
        <v>215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153</v>
      </c>
      <c r="Z106" t="str">
        <f>IF(G106="экспл",VLOOKUP(J106,quest_экспл!$A$1:$N$129,12,FALSE),IF(G106="импл_",0,0))</f>
        <v>sound\\On_s_chashuykami.wav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2187</v>
      </c>
      <c r="AD106" t="str">
        <f t="shared" ca="1" si="32"/>
        <v>pics\\dis1.jpg</v>
      </c>
      <c r="AE106" s="22" t="str">
        <f t="array" aca="1" ref="AE106" ca="1">IF(G106="экспл",INDEX(total_visual_stym!$C$146:$C$209,(RANK(total_visual_stym!E186,total_visual_stym!$E$146:$E$209))),0)</f>
        <v>pics\\dis1.jpg</v>
      </c>
      <c r="AF106" s="22" t="str">
        <f t="shared" si="27"/>
        <v/>
      </c>
      <c r="AI106" t="s">
        <v>116</v>
      </c>
      <c r="AO106">
        <f t="shared" ca="1" si="33"/>
        <v>0.24502347923790668</v>
      </c>
      <c r="AP106" t="str">
        <f t="shared" ca="1" si="34"/>
        <v>pics\\Redis_2.jpg</v>
      </c>
      <c r="AR106" t="str">
        <f t="shared" si="36"/>
        <v/>
      </c>
      <c r="AS106" t="str">
        <f t="shared" si="28"/>
        <v/>
      </c>
      <c r="AT106">
        <f t="shared" ca="1" si="29"/>
        <v>0.89941250965093655</v>
      </c>
      <c r="AU106" t="s">
        <v>697</v>
      </c>
      <c r="AV106" t="str">
        <f t="shared" ca="1" si="30"/>
        <v>sound\\Noviy_plod.wav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_Он_с_чешуйками?</v>
      </c>
      <c r="BA106" t="e">
        <f>VLOOKUP(Q106,audio_list_stym!$B$2:$BQ$299,68,FALSE)</f>
        <v>#N/A</v>
      </c>
      <c r="BB106" t="str">
        <f t="shared" si="31"/>
        <v>На_экране_ГОНИК._Он_с_чешуйками?</v>
      </c>
      <c r="BC106">
        <f>A106</f>
        <v>1214</v>
      </c>
      <c r="BD106" cm="1">
        <f t="array" aca="1" ref="BD106" ca="1">INDEX($L$106:$L$113,(RANK(AT2,$AT$2:$AT$9)))</f>
        <v>2149</v>
      </c>
      <c r="BE106" cm="1">
        <f t="array" aca="1" ref="BE106" ca="1">INDEX(BD66:BD81,(RANK(AT7,$AT$2:$AT$17)))</f>
        <v>2090</v>
      </c>
      <c r="BF106" cm="1">
        <f t="array" aca="1" ref="BF106" ca="1">INDEX(BD90:BD105,(RANK(AT7,$AT$2:$AT$17)))</f>
        <v>2138</v>
      </c>
      <c r="BG106" cm="1">
        <f t="array" aca="1" ref="BG106" ca="1">INDEX(BD114:BD129,(RANK(AT7,$AT$2:$AT$9)))</f>
        <v>2070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VLOOKUP(B107,audio_list_stym!$A$3:$BP$18,57,FALSE)</f>
        <v>15</v>
      </c>
      <c r="F107" t="str">
        <f>VLOOKUP(E107,metki!$A$2:$B$9,2,FALSE)</f>
        <v>экспл_новые_с_названием</v>
      </c>
      <c r="G107" t="str">
        <f t="shared" si="25"/>
        <v>экспл</v>
      </c>
      <c r="H107" t="str">
        <f>VLOOKUP(B107,audio_list_stym!$A$3:$AJ$18,25,FALSE)</f>
        <v>ZF</v>
      </c>
      <c r="I107" t="s">
        <v>689</v>
      </c>
      <c r="J107" t="str">
        <f t="shared" si="26"/>
        <v>ZF_2</v>
      </c>
      <c r="K107">
        <v>15</v>
      </c>
      <c r="L107">
        <f>VLOOKUP(J107,total_visual_stym!$A$2:$D$129,2,FALSE)</f>
        <v>2146</v>
      </c>
      <c r="M107" t="str">
        <f>VLOOKUP(J107,total_visual_stym!$A$2:$D$129,3,FALSE)</f>
        <v>pics\\ZF_2.jpg</v>
      </c>
      <c r="N107">
        <f>VLOOKUP(J107,total_visual_stym!$A$1:$D$129,4,FALSE)</f>
        <v>215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154</v>
      </c>
      <c r="Z107" t="str">
        <f>IF(G107="экспл",VLOOKUP(J107,quest_экспл!$A$1:$N$129,12,FALSE),IF(G107="импл_",0,0))</f>
        <v>sound\\On_rozoviy.wav</v>
      </c>
      <c r="AA107" t="str">
        <f>IF(G107="экспл",VLOOKUP(J107,quest_экспл!$A$1:$N$129,14,FALSE),IF(G107="импл_",0,0))</f>
        <v>нет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2199</v>
      </c>
      <c r="AD107" t="str">
        <f t="shared" ca="1" si="32"/>
        <v>pics\\dis56.jpg</v>
      </c>
      <c r="AE107" s="22" t="str">
        <f t="array" aca="1" ref="AE107" ca="1">IF(G107="экспл",INDEX(total_visual_stym!$C$146:$C$209,(RANK(total_visual_stym!E187,total_visual_stym!$E$146:$E$209))),0)</f>
        <v>pics\\dis56.jpg</v>
      </c>
      <c r="AF107" s="22" t="str">
        <f t="shared" si="27"/>
        <v/>
      </c>
      <c r="AI107" t="s">
        <v>117</v>
      </c>
      <c r="AO107">
        <f t="shared" ca="1" si="33"/>
        <v>3.2977918512887672E-2</v>
      </c>
      <c r="AP107" t="str">
        <f t="shared" ca="1" si="34"/>
        <v>pics\\Tomat_8.jpg</v>
      </c>
      <c r="AR107" t="str">
        <f t="shared" si="36"/>
        <v/>
      </c>
      <c r="AS107" t="str">
        <f t="shared" si="28"/>
        <v/>
      </c>
      <c r="AT107">
        <f t="shared" ca="1" si="29"/>
        <v>0.67819588899995709</v>
      </c>
      <c r="AU107" t="s">
        <v>697</v>
      </c>
      <c r="AV107" t="str">
        <f t="shared" ca="1" si="30"/>
        <v>sound\\Noviy_plod.wav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_Он_розовый?</v>
      </c>
      <c r="BA107" t="e">
        <f>VLOOKUP(Q107,audio_list_stym!$B$2:$BQ$299,68,FALSE)</f>
        <v>#N/A</v>
      </c>
      <c r="BB107" t="str">
        <f t="shared" si="31"/>
        <v>Посмотрите,_вот_ГОНИК._Он_розовый?</v>
      </c>
      <c r="BD107" cm="1">
        <f t="array" aca="1" ref="BD107" ca="1">INDEX($L$106:$L$113,(RANK(AT3,$AT$2:$AT$9)))</f>
        <v>2152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VLOOKUP(B108,audio_list_stym!$A$3:$BP$18,57,FALSE)</f>
        <v>15</v>
      </c>
      <c r="F108" t="str">
        <f>VLOOKUP(E108,metki!$A$2:$B$9,2,FALSE)</f>
        <v>экспл_новые_с_названием</v>
      </c>
      <c r="G108" t="str">
        <f t="shared" si="25"/>
        <v>экспл</v>
      </c>
      <c r="H108" t="str">
        <f>VLOOKUP(B108,audio_list_stym!$A$3:$AJ$18,25,FALSE)</f>
        <v>ZF</v>
      </c>
      <c r="I108" t="s">
        <v>690</v>
      </c>
      <c r="J108" t="str">
        <f t="shared" si="26"/>
        <v>ZF_3</v>
      </c>
      <c r="K108">
        <v>15</v>
      </c>
      <c r="L108">
        <f>VLOOKUP(J108,total_visual_stym!$A$2:$D$129,2,FALSE)</f>
        <v>2147</v>
      </c>
      <c r="M108" t="str">
        <f>VLOOKUP(J108,total_visual_stym!$A$2:$D$129,3,FALSE)</f>
        <v>pics\\ZF_3.jpg</v>
      </c>
      <c r="N108">
        <f>VLOOKUP(J108,total_visual_stym!$A$1:$D$129,4,FALSE)</f>
        <v>215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155</v>
      </c>
      <c r="Z108" t="str">
        <f>IF(G108="экспл",VLOOKUP(J108,quest_экспл!$A$1:$N$129,12,FALSE),IF(G108="импл_",0,0))</f>
        <v>sound\\Tonkiy_li_on.wav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2177</v>
      </c>
      <c r="AD108" t="str">
        <f t="shared" ca="1" si="32"/>
        <v>pics\\dis35.jpg</v>
      </c>
      <c r="AE108" s="22" t="str">
        <f t="array" aca="1" ref="AE108" ca="1">IF(G108="экспл",INDEX(total_visual_stym!$C$146:$C$209,(RANK(total_visual_stym!E188,total_visual_stym!$E$146:$E$209))),0)</f>
        <v>pics\\dis35.jpg</v>
      </c>
      <c r="AF108" s="22" t="str">
        <f t="shared" si="27"/>
        <v/>
      </c>
      <c r="AI108" t="s">
        <v>118</v>
      </c>
      <c r="AO108">
        <f t="shared" ca="1" si="33"/>
        <v>0.86258307410003887</v>
      </c>
      <c r="AP108" t="str">
        <f t="shared" ca="1" si="34"/>
        <v>pics\\Banan_8.jpg</v>
      </c>
      <c r="AR108" t="str">
        <f t="shared" si="36"/>
        <v/>
      </c>
      <c r="AS108" t="str">
        <f t="shared" si="28"/>
        <v/>
      </c>
      <c r="AT108">
        <f t="shared" ca="1" si="29"/>
        <v>0.83776549326176131</v>
      </c>
      <c r="AU108" t="s">
        <v>697</v>
      </c>
      <c r="AV108" t="str">
        <f t="shared" ca="1" si="30"/>
        <v>sound\\Noviy_plod.wav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_Тонкий_ли_он?</v>
      </c>
      <c r="BA108" t="e">
        <f>VLOOKUP(Q108,audio_list_stym!$B$2:$BQ$299,68,FALSE)</f>
        <v>#N/A</v>
      </c>
      <c r="BB108" t="str">
        <f t="shared" si="31"/>
        <v>Вот_ГОНИК._Тонкий_ли_он?</v>
      </c>
      <c r="BD108" cm="1">
        <f t="array" aca="1" ref="BD108" ca="1">INDEX($L$106:$L$113,(RANK(AT4,$AT$2:$AT$9)))</f>
        <v>2151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VLOOKUP(B109,audio_list_stym!$A$3:$BP$18,57,FALSE)</f>
        <v>15</v>
      </c>
      <c r="F109" t="str">
        <f>VLOOKUP(E109,metki!$A$2:$B$9,2,FALSE)</f>
        <v>экспл_новые_с_названием</v>
      </c>
      <c r="G109" t="str">
        <f t="shared" si="25"/>
        <v>экспл</v>
      </c>
      <c r="H109" t="str">
        <f>VLOOKUP(B109,audio_list_stym!$A$3:$AJ$18,25,FALSE)</f>
        <v>ZF</v>
      </c>
      <c r="I109" t="s">
        <v>691</v>
      </c>
      <c r="J109" t="str">
        <f t="shared" si="26"/>
        <v>ZF_4</v>
      </c>
      <c r="K109">
        <v>15</v>
      </c>
      <c r="L109">
        <f>VLOOKUP(J109,total_visual_stym!$A$2:$D$129,2,FALSE)</f>
        <v>2148</v>
      </c>
      <c r="M109" t="str">
        <f>VLOOKUP(J109,total_visual_stym!$A$2:$D$129,3,FALSE)</f>
        <v>pics\\ZF_4.jpg</v>
      </c>
      <c r="N109">
        <f>VLOOKUP(J109,total_visual_stym!$A$1:$D$129,4,FALSE)</f>
        <v>215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156</v>
      </c>
      <c r="Z109" t="str">
        <f>IF(G109="экспл",VLOOKUP(J109,quest_экспл!$A$1:$N$129,12,FALSE),IF(G109="импл_",0,0))</f>
        <v>sound\\Celniy_li_on.wav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2222</v>
      </c>
      <c r="AD109" t="str">
        <f t="shared" ca="1" si="32"/>
        <v>pics\\dis14.jpg</v>
      </c>
      <c r="AE109" s="22" t="str">
        <f t="array" aca="1" ref="AE109" ca="1">IF(G109="экспл",INDEX(total_visual_stym!$C$146:$C$209,(RANK(total_visual_stym!E189,total_visual_stym!$E$146:$E$209))),0)</f>
        <v>pics\\dis14.jpg</v>
      </c>
      <c r="AF109" s="22" t="str">
        <f t="shared" si="27"/>
        <v/>
      </c>
      <c r="AI109" t="s">
        <v>119</v>
      </c>
      <c r="AO109">
        <f t="shared" ca="1" si="33"/>
        <v>0.24603998617148715</v>
      </c>
      <c r="AP109" t="str">
        <f t="shared" ca="1" si="34"/>
        <v>pics\\Redis_1.jpg</v>
      </c>
      <c r="AR109" t="str">
        <f t="shared" si="36"/>
        <v/>
      </c>
      <c r="AS109" t="str">
        <f t="shared" si="28"/>
        <v/>
      </c>
      <c r="AT109">
        <f t="shared" ca="1" si="29"/>
        <v>0.27303205640114658</v>
      </c>
      <c r="AU109" t="s">
        <v>697</v>
      </c>
      <c r="AV109" t="str">
        <f t="shared" ca="1" si="30"/>
        <v>sound\\Redkiy_plod.wav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_Цельный_ли_он?</v>
      </c>
      <c r="BA109" t="e">
        <f>VLOOKUP(Q109,audio_list_stym!$B$2:$BQ$299,68,FALSE)</f>
        <v>#N/A</v>
      </c>
      <c r="BB109" t="str">
        <f t="shared" si="31"/>
        <v>Это_ГОНИК._Цельный_ли_он?</v>
      </c>
      <c r="BD109" cm="1">
        <f t="array" aca="1" ref="BD109" ca="1">INDEX($L$106:$L$113,(RANK(AT5,$AT$2:$AT$9)))</f>
        <v>2146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VLOOKUP(B110,audio_list_stym!$A$3:$BP$18,57,FALSE)</f>
        <v>15</v>
      </c>
      <c r="F110" t="str">
        <f>VLOOKUP(E110,metki!$A$2:$B$9,2,FALSE)</f>
        <v>экспл_новые_с_названием</v>
      </c>
      <c r="G110" t="str">
        <f t="shared" si="25"/>
        <v>экспл</v>
      </c>
      <c r="H110" t="str">
        <f>VLOOKUP(B110,audio_list_stym!$A$3:$AJ$18,25,FALSE)</f>
        <v>ZF</v>
      </c>
      <c r="I110" t="s">
        <v>692</v>
      </c>
      <c r="J110" t="str">
        <f t="shared" si="26"/>
        <v>ZF_5</v>
      </c>
      <c r="K110">
        <v>15</v>
      </c>
      <c r="L110">
        <f>VLOOKUP(J110,total_visual_stym!$A$2:$D$129,2,FALSE)</f>
        <v>2149</v>
      </c>
      <c r="M110" t="str">
        <f>VLOOKUP(J110,total_visual_stym!$A$2:$D$129,3,FALSE)</f>
        <v>pics\\ZF_5.jpg</v>
      </c>
      <c r="N110">
        <f>VLOOKUP(J110,total_visual_stym!$A$1:$D$129,4,FALSE)</f>
        <v>215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157</v>
      </c>
      <c r="Z110" t="str">
        <f>IF(G110="экспл",VLOOKUP(J110,quest_экспл!$A$1:$N$129,12,FALSE),IF(G110="импл_",0,0))</f>
        <v>sound\\On_shershaviy.wav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2180</v>
      </c>
      <c r="AD110" t="str">
        <f t="shared" ca="1" si="32"/>
        <v>pics\\dis4.jpg</v>
      </c>
      <c r="AE110" s="22" t="str">
        <f t="array" aca="1" ref="AE110" ca="1">IF(G110="экспл",INDEX(total_visual_stym!$C$146:$C$209,(RANK(total_visual_stym!E190,total_visual_stym!$E$146:$E$209))),0)</f>
        <v>pics\\dis4.jpg</v>
      </c>
      <c r="AF110" s="22" t="str">
        <f t="shared" si="27"/>
        <v/>
      </c>
      <c r="AI110" t="s">
        <v>120</v>
      </c>
      <c r="AO110">
        <f t="shared" ca="1" si="33"/>
        <v>0.32923261387113067</v>
      </c>
      <c r="AP110" t="str">
        <f t="shared" ca="1" si="34"/>
        <v>pics\\Limon_8.jpg</v>
      </c>
      <c r="AR110" t="str">
        <f t="shared" si="36"/>
        <v/>
      </c>
      <c r="AS110" t="str">
        <f t="shared" si="28"/>
        <v/>
      </c>
      <c r="AT110">
        <f t="shared" ca="1" si="29"/>
        <v>0.38108457463814449</v>
      </c>
      <c r="AU110" t="s">
        <v>697</v>
      </c>
      <c r="AV110" t="str">
        <f t="shared" ca="1" si="30"/>
        <v>sound\\Redkiy_plod.wav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_Он_шершавый?</v>
      </c>
      <c r="BA110" t="e">
        <f>VLOOKUP(Q110,audio_list_stym!$B$2:$BQ$299,68,FALSE)</f>
        <v>#N/A</v>
      </c>
      <c r="BB110" t="str">
        <f t="shared" si="31"/>
        <v>На_картинке_ГОНИК._Он_шершавый?</v>
      </c>
      <c r="BD110" cm="1">
        <f t="array" aca="1" ref="BD110" ca="1">INDEX($L$106:$L$113,(RANK(AT6,$AT$2:$AT$9)))</f>
        <v>2145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VLOOKUP(B111,audio_list_stym!$A$3:$BP$18,57,FALSE)</f>
        <v>15</v>
      </c>
      <c r="F111" t="str">
        <f>VLOOKUP(E111,metki!$A$2:$B$9,2,FALSE)</f>
        <v>экспл_новые_с_названием</v>
      </c>
      <c r="G111" t="str">
        <f t="shared" si="25"/>
        <v>экспл</v>
      </c>
      <c r="H111" t="str">
        <f>VLOOKUP(B111,audio_list_stym!$A$3:$AJ$18,25,FALSE)</f>
        <v>ZF</v>
      </c>
      <c r="I111" t="s">
        <v>693</v>
      </c>
      <c r="J111" t="str">
        <f t="shared" si="26"/>
        <v>ZF_6</v>
      </c>
      <c r="K111">
        <v>15</v>
      </c>
      <c r="L111">
        <f>VLOOKUP(J111,total_visual_stym!$A$2:$D$129,2,FALSE)</f>
        <v>2150</v>
      </c>
      <c r="M111" t="str">
        <f>VLOOKUP(J111,total_visual_stym!$A$2:$D$129,3,FALSE)</f>
        <v>pics\\ZF_6.jpg</v>
      </c>
      <c r="N111">
        <f>VLOOKUP(J111,total_visual_stym!$A$1:$D$129,4,FALSE)</f>
        <v>215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158</v>
      </c>
      <c r="Z111" t="str">
        <f>IF(G111="экспл",VLOOKUP(J111,quest_экспл!$A$1:$N$129,12,FALSE),IF(G111="импл_",0,0))</f>
        <v>sound\\Zaostrin_li_on.wav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2170</v>
      </c>
      <c r="AD111" t="str">
        <f t="shared" ca="1" si="32"/>
        <v>pics\\dis36.jpg</v>
      </c>
      <c r="AE111" s="22" t="str">
        <f t="array" aca="1" ref="AE111" ca="1">IF(G111="экспл",INDEX(total_visual_stym!$C$146:$C$209,(RANK(total_visual_stym!E191,total_visual_stym!$E$146:$E$209))),0)</f>
        <v>pics\\dis36.jpg</v>
      </c>
      <c r="AF111" s="22" t="str">
        <f t="shared" si="27"/>
        <v/>
      </c>
      <c r="AI111" t="s">
        <v>121</v>
      </c>
      <c r="AO111">
        <f t="shared" ca="1" si="33"/>
        <v>0.36930463912191558</v>
      </c>
      <c r="AP111" t="str">
        <f t="shared" ca="1" si="34"/>
        <v>pics\\Limon_6.jpg</v>
      </c>
      <c r="AR111" t="str">
        <f t="shared" si="36"/>
        <v/>
      </c>
      <c r="AS111" t="str">
        <f t="shared" si="28"/>
        <v/>
      </c>
      <c r="AT111">
        <f t="shared" ca="1" si="29"/>
        <v>3.7266426276586495E-3</v>
      </c>
      <c r="AU111" t="s">
        <v>697</v>
      </c>
      <c r="AV111" t="str">
        <f t="shared" ca="1" si="30"/>
        <v>sound\\Redkiy_plod.wav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_Заострен_ли_он?</v>
      </c>
      <c r="BA111" t="e">
        <f>VLOOKUP(Q111,audio_list_stym!$B$2:$BQ$299,68,FALSE)</f>
        <v>#N/A</v>
      </c>
      <c r="BB111" t="str">
        <f t="shared" si="31"/>
        <v>На_мониторе_ГОНИК._Заострен_ли_он?</v>
      </c>
      <c r="BD111" cm="1">
        <f t="array" aca="1" ref="BD111" ca="1">INDEX($L$106:$L$113,(RANK(AT7,$AT$2:$AT$9)))</f>
        <v>2150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VLOOKUP(B112,audio_list_stym!$A$3:$BP$18,57,FALSE)</f>
        <v>15</v>
      </c>
      <c r="F112" t="str">
        <f>VLOOKUP(E112,metki!$A$2:$B$9,2,FALSE)</f>
        <v>экспл_новые_с_названием</v>
      </c>
      <c r="G112" t="str">
        <f t="shared" si="25"/>
        <v>экспл</v>
      </c>
      <c r="H112" t="str">
        <f>VLOOKUP(B112,audio_list_stym!$A$3:$AJ$18,25,FALSE)</f>
        <v>ZF</v>
      </c>
      <c r="I112" t="s">
        <v>694</v>
      </c>
      <c r="J112" t="str">
        <f t="shared" si="26"/>
        <v>ZF_7</v>
      </c>
      <c r="K112">
        <v>15</v>
      </c>
      <c r="L112">
        <f>VLOOKUP(J112,total_visual_stym!$A$2:$D$129,2,FALSE)</f>
        <v>2151</v>
      </c>
      <c r="M112" t="str">
        <f>VLOOKUP(J112,total_visual_stym!$A$2:$D$129,3,FALSE)</f>
        <v>pics\\ZF_7.jpg</v>
      </c>
      <c r="N112">
        <f>VLOOKUP(J112,total_visual_stym!$A$1:$D$129,4,FALSE)</f>
        <v>215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159</v>
      </c>
      <c r="Z112" t="str">
        <f>IF(G112="экспл",VLOOKUP(J112,quest_экспл!$A$1:$N$129,12,FALSE),IF(G112="импл_",0,0))</f>
        <v>sound\\On_rassipchatiy.wav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2198</v>
      </c>
      <c r="AD112" t="str">
        <f t="shared" ca="1" si="32"/>
        <v>pics\\dis42.jpg</v>
      </c>
      <c r="AE112" s="22" t="str">
        <f t="array" aca="1" ref="AE112" ca="1">IF(G112="экспл",INDEX(total_visual_stym!$C$146:$C$209,(RANK(total_visual_stym!E192,total_visual_stym!$E$146:$E$209))),0)</f>
        <v>pics\\dis42.jpg</v>
      </c>
      <c r="AF112" s="22" t="str">
        <f t="shared" si="27"/>
        <v/>
      </c>
      <c r="AI112" t="s">
        <v>122</v>
      </c>
      <c r="AO112">
        <f t="shared" ca="1" si="33"/>
        <v>0.8587627504518589</v>
      </c>
      <c r="AP112" t="str">
        <f t="shared" ca="1" si="34"/>
        <v>pics\\Finik_1.jpg</v>
      </c>
      <c r="AR112" t="str">
        <f t="shared" si="36"/>
        <v/>
      </c>
      <c r="AS112" t="str">
        <f t="shared" si="28"/>
        <v/>
      </c>
      <c r="AT112">
        <f t="shared" ca="1" si="29"/>
        <v>0.84985984170483475</v>
      </c>
      <c r="AU112" t="s">
        <v>697</v>
      </c>
      <c r="AV112" t="str">
        <f t="shared" ca="1" si="30"/>
        <v>sound\\Noviy_plod.wav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_Он_рассыпчатый?</v>
      </c>
      <c r="BA112" t="e">
        <f>VLOOKUP(Q112,audio_list_stym!$B$2:$BQ$299,68,FALSE)</f>
        <v>#N/A</v>
      </c>
      <c r="BB112" t="str">
        <f t="shared" si="31"/>
        <v>Перед_Вами_ГОНИК._Он_рассыпчатый?</v>
      </c>
      <c r="BD112" cm="1">
        <f t="array" aca="1" ref="BD112" ca="1">INDEX($L$106:$L$113,(RANK(AT8,$AT$2:$AT$9)))</f>
        <v>2147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VLOOKUP(B113,audio_list_stym!$A$3:$BP$18,57,FALSE)</f>
        <v>15</v>
      </c>
      <c r="F113" t="str">
        <f>VLOOKUP(E113,metki!$A$2:$B$9,2,FALSE)</f>
        <v>экспл_новые_с_названием</v>
      </c>
      <c r="G113" t="str">
        <f t="shared" si="25"/>
        <v>экспл</v>
      </c>
      <c r="H113" t="str">
        <f>VLOOKUP(B113,audio_list_stym!$A$3:$AJ$18,25,FALSE)</f>
        <v>ZF</v>
      </c>
      <c r="I113" t="s">
        <v>695</v>
      </c>
      <c r="J113" t="str">
        <f t="shared" si="26"/>
        <v>ZF_8</v>
      </c>
      <c r="K113">
        <v>15</v>
      </c>
      <c r="L113">
        <f>VLOOKUP(J113,total_visual_stym!$A$2:$D$129,2,FALSE)</f>
        <v>2152</v>
      </c>
      <c r="M113" t="str">
        <f>VLOOKUP(J113,total_visual_stym!$A$2:$D$129,3,FALSE)</f>
        <v>pics\\ZF_8.jpg</v>
      </c>
      <c r="N113">
        <f>VLOOKUP(J113,total_visual_stym!$A$1:$D$129,4,FALSE)</f>
        <v>215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160</v>
      </c>
      <c r="Z113" t="str">
        <f>IF(G113="экспл",VLOOKUP(J113,quest_экспл!$A$1:$N$129,12,FALSE),IF(G113="импл_",0,0))</f>
        <v>sound\\Ochishen_li_on.wav</v>
      </c>
      <c r="AA113" t="str">
        <f>IF(G113="экспл",VLOOKUP(J113,quest_экспл!$A$1:$N$129,14,FALSE),IF(G113="импл_",0,0))</f>
        <v>да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2213</v>
      </c>
      <c r="AD113" t="str">
        <f t="shared" ca="1" si="32"/>
        <v>pics\\dis49.jpg</v>
      </c>
      <c r="AE113" s="22" t="str">
        <f t="array" aca="1" ref="AE113" ca="1">IF(G113="экспл",INDEX(total_visual_stym!$C$146:$C$209,(RANK(total_visual_stym!E193,total_visual_stym!$E$146:$E$209))),0)</f>
        <v>pics\\dis49.jpg</v>
      </c>
      <c r="AF113" s="22" t="str">
        <f t="shared" si="27"/>
        <v/>
      </c>
      <c r="AI113" t="s">
        <v>123</v>
      </c>
      <c r="AO113">
        <f t="shared" ca="1" si="33"/>
        <v>6.4315277948332139E-2</v>
      </c>
      <c r="AP113" t="str">
        <f t="shared" ca="1" si="34"/>
        <v>pics\\Tomat_6.jpg</v>
      </c>
      <c r="AR113" t="str">
        <f t="shared" si="36"/>
        <v/>
      </c>
      <c r="AS113" t="str">
        <f t="shared" si="28"/>
        <v/>
      </c>
      <c r="AT113">
        <f t="shared" ca="1" si="29"/>
        <v>0.81598485715675606</v>
      </c>
      <c r="AU113" t="s">
        <v>697</v>
      </c>
      <c r="AV113" t="str">
        <f t="shared" ca="1" si="30"/>
        <v>sound\\Noviy_plod.wav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_Очищен_ли_он?</v>
      </c>
      <c r="BA113" t="e">
        <f>VLOOKUP(Q113,audio_list_stym!$B$2:$BQ$299,68,FALSE)</f>
        <v>#N/A</v>
      </c>
      <c r="BB113" t="str">
        <f t="shared" si="31"/>
        <v>Вы_видите_ГОНИК._Очищен_ли_он?</v>
      </c>
      <c r="BD113" cm="1">
        <f t="array" aca="1" ref="BD113" ca="1">INDEX($L$106:$L$113,(RANK(AT9,$AT$2:$AT$9)))</f>
        <v>2148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VLOOKUP(B114,audio_list_stym!$A$3:$BP$18,57,FALSE)</f>
        <v>16</v>
      </c>
      <c r="F114" t="str">
        <f>VLOOKUP(E114,metki!$A$2:$B$9,2,FALSE)</f>
        <v>импл_новые_без_названия</v>
      </c>
      <c r="G114" t="str">
        <f t="shared" si="25"/>
        <v>импл_</v>
      </c>
      <c r="H114" t="str">
        <f>VLOOKUP(B114,audio_list_stym!$A$3:$AJ$18,25,FALSE)</f>
        <v>Ackee</v>
      </c>
      <c r="I114" t="s">
        <v>688</v>
      </c>
      <c r="J114" t="str">
        <f t="shared" si="26"/>
        <v>Ackee_1</v>
      </c>
      <c r="K114">
        <v>16</v>
      </c>
      <c r="L114">
        <f>VLOOKUP(J114,total_visual_stym!$A$2:$D$129,2,FALSE)</f>
        <v>2065</v>
      </c>
      <c r="M114" t="str">
        <f>VLOOKUP(J114,total_visual_stym!$A$2:$D$129,3,FALSE)</f>
        <v>pics\\Ackee_1.jpg</v>
      </c>
      <c r="N114">
        <f>VLOOKUP(J114,total_visual_stym!$A$1:$D$129,4,FALSE)</f>
        <v>208</v>
      </c>
      <c r="P114">
        <f>IF(G114="экспл",0,IF(G114="импл_",VLOOKUP(J114,quest_импл!$A$1:$J$129,7,FALSE),0))</f>
        <v>225</v>
      </c>
      <c r="Q114" t="str">
        <f>IF(G114="экспл",0,IF(G114="импл_",VLOOKUP(J114,quest_импл!$A$1:$J$129,8,FALSE),0))</f>
        <v>sound\\Sushenniy_li.wav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нет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2037</v>
      </c>
      <c r="AD114" t="str">
        <f t="shared" ca="1" si="32"/>
        <v>pics\\Limon_5.jpg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27"/>
        <v>pics\\Limon_5.jpg</v>
      </c>
      <c r="AI114" t="s">
        <v>86</v>
      </c>
      <c r="AO114">
        <f t="shared" ca="1" si="33"/>
        <v>0.43069267200057404</v>
      </c>
      <c r="AP114" t="str">
        <f t="shared" ca="1" si="34"/>
        <v>pics\\Limon_5.jpg</v>
      </c>
      <c r="AR114" t="str">
        <f t="shared" si="36"/>
        <v/>
      </c>
      <c r="AS114" t="str">
        <f t="shared" ca="1" si="28"/>
        <v>pics\\Limon_5.jpg</v>
      </c>
      <c r="AT114">
        <f t="shared" ca="1" si="29"/>
        <v>0.93712882181402857</v>
      </c>
      <c r="AU114" t="s">
        <v>697</v>
      </c>
      <c r="AV114" t="str">
        <f t="shared" ca="1" si="30"/>
        <v>sound\\Noviy_plod.wav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_Сушеный_ли_</v>
      </c>
      <c r="BB114" t="str">
        <f t="shared" si="31"/>
        <v>_Сушеный_ли_XXXXX?</v>
      </c>
      <c r="BC114">
        <f>A114</f>
        <v>1215</v>
      </c>
      <c r="BD114" cm="1">
        <f t="array" aca="1" ref="BD114" ca="1">INDEX($L$114:$L$121,(RANK(AT2,$AT$2:$AT$9)))</f>
        <v>2069</v>
      </c>
      <c r="BE114" cm="1">
        <f t="array" aca="1" ref="BE114" ca="1">INDEX(BD66:BD81,(RANK(AT8,$AT$2:$AT$17)))</f>
        <v>2085</v>
      </c>
      <c r="BF114" cm="1">
        <f t="array" aca="1" ref="BF114" ca="1">INDEX(BD82:BD97,(RANK(AT8,$AT$2:$AT$9)))</f>
        <v>2119</v>
      </c>
      <c r="BG114" cm="1">
        <f t="array" aca="1" ref="BG114" ca="1">INDEX(BD98:BD113,(RANK(AT8,$AT$2:$AT$9)))</f>
        <v>2143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VLOOKUP(B115,audio_list_stym!$A$3:$BP$18,57,FALSE)</f>
        <v>16</v>
      </c>
      <c r="F115" t="str">
        <f>VLOOKUP(E115,metki!$A$2:$B$9,2,FALSE)</f>
        <v>импл_новые_без_названия</v>
      </c>
      <c r="G115" t="str">
        <f t="shared" si="25"/>
        <v>импл_</v>
      </c>
      <c r="H115" t="str">
        <f>VLOOKUP(B115,audio_list_stym!$A$3:$AJ$18,25,FALSE)</f>
        <v>Ackee</v>
      </c>
      <c r="I115" t="s">
        <v>689</v>
      </c>
      <c r="J115" t="str">
        <f t="shared" si="26"/>
        <v>Ackee_2</v>
      </c>
      <c r="K115">
        <v>16</v>
      </c>
      <c r="L115">
        <f>VLOOKUP(J115,total_visual_stym!$A$2:$D$129,2,FALSE)</f>
        <v>2066</v>
      </c>
      <c r="M115" t="str">
        <f>VLOOKUP(J115,total_visual_stym!$A$2:$D$129,3,FALSE)</f>
        <v>pics\\Ackee_2.jpg</v>
      </c>
      <c r="N115">
        <f>VLOOKUP(J115,total_visual_stym!$A$1:$D$129,4,FALSE)</f>
        <v>208</v>
      </c>
      <c r="P115">
        <f>IF(G115="экспл",0,IF(G115="импл_",VLOOKUP(J115,quest_импл!$A$1:$J$129,7,FALSE),0))</f>
        <v>226</v>
      </c>
      <c r="Q115" t="str">
        <f>IF(G115="экспл",0,IF(G115="импл_",VLOOKUP(J115,quest_импл!$A$1:$J$129,8,FALSE),0))</f>
        <v>sound\\S_vetochkoy_li.wav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2015</v>
      </c>
      <c r="AD115" t="str">
        <f t="shared" ca="1" si="32"/>
        <v>pics\\Finik_7.jpg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27"/>
        <v>pics\\Finik_7.jpg</v>
      </c>
      <c r="AI115" t="s">
        <v>87</v>
      </c>
      <c r="AO115">
        <f t="shared" ca="1" si="33"/>
        <v>0.79524193817148603</v>
      </c>
      <c r="AP115" t="str">
        <f t="shared" ca="1" si="34"/>
        <v>pics\\Finik_7.jpg</v>
      </c>
      <c r="AR115" t="str">
        <f t="shared" si="36"/>
        <v/>
      </c>
      <c r="AS115" t="str">
        <f t="shared" ca="1" si="28"/>
        <v>pics\\Finik_7.jpg</v>
      </c>
      <c r="AT115">
        <f t="shared" ca="1" si="29"/>
        <v>0.58423053761180821</v>
      </c>
      <c r="AU115" t="s">
        <v>697</v>
      </c>
      <c r="AV115" t="str">
        <f t="shared" ca="1" si="30"/>
        <v>sound\\Noviy_plod.wav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_С_веточкой_ли_</v>
      </c>
      <c r="BB115" t="str">
        <f t="shared" si="31"/>
        <v>_С_веточкой_ли_XXXXX?</v>
      </c>
      <c r="BD115" cm="1">
        <f t="array" aca="1" ref="BD115" ca="1">INDEX($L$114:$L$121,(RANK(AT3,$AT$2:$AT$9)))</f>
        <v>2072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VLOOKUP(B116,audio_list_stym!$A$3:$BP$18,57,FALSE)</f>
        <v>16</v>
      </c>
      <c r="F116" t="str">
        <f>VLOOKUP(E116,metki!$A$2:$B$9,2,FALSE)</f>
        <v>импл_новые_без_названия</v>
      </c>
      <c r="G116" t="str">
        <f t="shared" si="25"/>
        <v>импл_</v>
      </c>
      <c r="H116" t="str">
        <f>VLOOKUP(B116,audio_list_stym!$A$3:$AJ$18,25,FALSE)</f>
        <v>Ackee</v>
      </c>
      <c r="I116" t="s">
        <v>690</v>
      </c>
      <c r="J116" t="str">
        <f t="shared" si="26"/>
        <v>Ackee_3</v>
      </c>
      <c r="K116">
        <v>16</v>
      </c>
      <c r="L116">
        <f>VLOOKUP(J116,total_visual_stym!$A$2:$D$129,2,FALSE)</f>
        <v>2067</v>
      </c>
      <c r="M116" t="str">
        <f>VLOOKUP(J116,total_visual_stym!$A$2:$D$129,3,FALSE)</f>
        <v>pics\\Ackee_3.jpg</v>
      </c>
      <c r="N116">
        <f>VLOOKUP(J116,total_visual_stym!$A$1:$D$129,4,FALSE)</f>
        <v>208</v>
      </c>
      <c r="P116">
        <f>IF(G116="экспл",0,IF(G116="импл_",VLOOKUP(J116,quest_импл!$A$1:$J$129,7,FALSE),0))</f>
        <v>227</v>
      </c>
      <c r="Q116" t="str">
        <f>IF(G116="экспл",0,IF(G116="импл_",VLOOKUP(J116,quest_импл!$A$1:$J$129,8,FALSE),0))</f>
        <v>sound\\Rasskrit_li.wav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да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2028</v>
      </c>
      <c r="AD116" t="str">
        <f t="shared" ca="1" si="32"/>
        <v>pics\\Kokos_4.jpg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27"/>
        <v>pics\\Kokos_4.jpg</v>
      </c>
      <c r="AI116" t="s">
        <v>88</v>
      </c>
      <c r="AO116">
        <f t="shared" ca="1" si="33"/>
        <v>0.62183301403152713</v>
      </c>
      <c r="AP116" t="str">
        <f t="shared" ca="1" si="34"/>
        <v>pics\\Kokos_4.jpg</v>
      </c>
      <c r="AR116" t="str">
        <f t="shared" si="36"/>
        <v/>
      </c>
      <c r="AS116" t="str">
        <f t="shared" ca="1" si="28"/>
        <v>pics\\Kokos_4.jpg</v>
      </c>
      <c r="AT116">
        <f t="shared" ca="1" si="29"/>
        <v>0.1642155408220568</v>
      </c>
      <c r="AU116" t="s">
        <v>697</v>
      </c>
      <c r="AV116" t="str">
        <f t="shared" ca="1" si="30"/>
        <v>sound\\Redkiy_plod.wav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_Раскрыт_ли_</v>
      </c>
      <c r="BB116" t="str">
        <f t="shared" si="31"/>
        <v>_Раскрыт_ли_XXXXX?</v>
      </c>
      <c r="BD116" cm="1">
        <f t="array" aca="1" ref="BD116" ca="1">INDEX($L$114:$L$121,(RANK(AT4,$AT$2:$AT$9)))</f>
        <v>2071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VLOOKUP(B117,audio_list_stym!$A$3:$BP$18,57,FALSE)</f>
        <v>16</v>
      </c>
      <c r="F117" t="str">
        <f>VLOOKUP(E117,metki!$A$2:$B$9,2,FALSE)</f>
        <v>импл_новые_без_названия</v>
      </c>
      <c r="G117" t="str">
        <f t="shared" si="25"/>
        <v>импл_</v>
      </c>
      <c r="H117" t="str">
        <f>VLOOKUP(B117,audio_list_stym!$A$3:$AJ$18,25,FALSE)</f>
        <v>Ackee</v>
      </c>
      <c r="I117" t="s">
        <v>691</v>
      </c>
      <c r="J117" t="str">
        <f t="shared" si="26"/>
        <v>Ackee_4</v>
      </c>
      <c r="K117">
        <v>16</v>
      </c>
      <c r="L117">
        <f>VLOOKUP(J117,total_visual_stym!$A$2:$D$129,2,FALSE)</f>
        <v>2068</v>
      </c>
      <c r="M117" t="str">
        <f>VLOOKUP(J117,total_visual_stym!$A$2:$D$129,3,FALSE)</f>
        <v>pics\\Ackee_4.jpg</v>
      </c>
      <c r="N117">
        <f>VLOOKUP(J117,total_visual_stym!$A$1:$D$129,4,FALSE)</f>
        <v>208</v>
      </c>
      <c r="P117">
        <f>IF(G117="экспл",0,IF(G117="импл_",VLOOKUP(J117,quest_импл!$A$1:$J$129,7,FALSE),0))</f>
        <v>228</v>
      </c>
      <c r="Q117" t="str">
        <f>IF(G117="экспл",0,IF(G117="импл_",VLOOKUP(J117,quest_импл!$A$1:$J$129,8,FALSE),0))</f>
        <v>sound\\Pushistiy_li.wav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2019</v>
      </c>
      <c r="AD117" t="str">
        <f t="shared" ca="1" si="32"/>
        <v>pics\\Goroh_3.jpg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27"/>
        <v>pics\\Goroh_3.jpg</v>
      </c>
      <c r="AI117" t="s">
        <v>89</v>
      </c>
      <c r="AO117">
        <f t="shared" ca="1" si="33"/>
        <v>0.7118246764775007</v>
      </c>
      <c r="AP117" t="str">
        <f t="shared" ca="1" si="34"/>
        <v>pics\\Goroh_3.jpg</v>
      </c>
      <c r="AR117" t="str">
        <f t="shared" si="36"/>
        <v/>
      </c>
      <c r="AS117" t="str">
        <f t="shared" ca="1" si="28"/>
        <v>pics\\Goroh_3.jpg</v>
      </c>
      <c r="AT117">
        <f t="shared" ca="1" si="29"/>
        <v>0.31616613619529332</v>
      </c>
      <c r="AU117" t="s">
        <v>697</v>
      </c>
      <c r="AV117" t="str">
        <f t="shared" ca="1" si="30"/>
        <v>sound\\Redkiy_plod.wav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_Пушистый_ли_</v>
      </c>
      <c r="BB117" t="str">
        <f t="shared" si="31"/>
        <v>_Пушистый_ли_XXXXX?</v>
      </c>
      <c r="BD117" cm="1">
        <f t="array" aca="1" ref="BD117" ca="1">INDEX($L$114:$L$121,(RANK(AT5,$AT$2:$AT$9)))</f>
        <v>2066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VLOOKUP(B118,audio_list_stym!$A$3:$BP$18,57,FALSE)</f>
        <v>16</v>
      </c>
      <c r="F118" t="str">
        <f>VLOOKUP(E118,metki!$A$2:$B$9,2,FALSE)</f>
        <v>импл_новые_без_названия</v>
      </c>
      <c r="G118" t="str">
        <f t="shared" si="25"/>
        <v>импл_</v>
      </c>
      <c r="H118" t="str">
        <f>VLOOKUP(B118,audio_list_stym!$A$3:$AJ$18,25,FALSE)</f>
        <v>Ackee</v>
      </c>
      <c r="I118" t="s">
        <v>692</v>
      </c>
      <c r="J118" t="str">
        <f t="shared" si="26"/>
        <v>Ackee_5</v>
      </c>
      <c r="K118">
        <v>16</v>
      </c>
      <c r="L118">
        <f>VLOOKUP(J118,total_visual_stym!$A$2:$D$129,2,FALSE)</f>
        <v>2069</v>
      </c>
      <c r="M118" t="str">
        <f>VLOOKUP(J118,total_visual_stym!$A$2:$D$129,3,FALSE)</f>
        <v>pics\\Ackee_5.jpg</v>
      </c>
      <c r="N118">
        <f>VLOOKUP(J118,total_visual_stym!$A$1:$D$129,4,FALSE)</f>
        <v>208</v>
      </c>
      <c r="P118">
        <f>IF(G118="экспл",0,IF(G118="импл_",VLOOKUP(J118,quest_импл!$A$1:$J$129,7,FALSE),0))</f>
        <v>229</v>
      </c>
      <c r="Q118" t="str">
        <f>IF(G118="экспл",0,IF(G118="импл_",VLOOKUP(J118,quest_импл!$A$1:$J$129,8,FALSE),0))</f>
        <v>sound\\Kvadratniy_li.wav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2046</v>
      </c>
      <c r="AD118" t="str">
        <f t="shared" ca="1" si="32"/>
        <v>pics\\Peper_6.jpg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27"/>
        <v>pics\\Peper_6.jpg</v>
      </c>
      <c r="AI118" t="s">
        <v>90</v>
      </c>
      <c r="AO118">
        <f t="shared" ca="1" si="33"/>
        <v>0.27116294342295599</v>
      </c>
      <c r="AP118" t="str">
        <f t="shared" ca="1" si="34"/>
        <v>pics\\Peper_6.jpg</v>
      </c>
      <c r="AR118" t="str">
        <f t="shared" si="36"/>
        <v/>
      </c>
      <c r="AS118" t="str">
        <f t="shared" ca="1" si="28"/>
        <v>pics\\Peper_6.jpg</v>
      </c>
      <c r="AT118">
        <f t="shared" ca="1" si="29"/>
        <v>9.5378016339239147E-2</v>
      </c>
      <c r="AU118" t="s">
        <v>697</v>
      </c>
      <c r="AV118" t="str">
        <f t="shared" ca="1" si="30"/>
        <v>sound\\Redkiy_plod.wav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_Квадратный_ли_</v>
      </c>
      <c r="BB118" t="str">
        <f t="shared" si="31"/>
        <v>_Квадратный_ли_XXXXX?</v>
      </c>
      <c r="BD118" cm="1">
        <f t="array" aca="1" ref="BD118" ca="1">INDEX($L$114:$L$121,(RANK(AT6,$AT$2:$AT$9)))</f>
        <v>2065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VLOOKUP(B119,audio_list_stym!$A$3:$BP$18,57,FALSE)</f>
        <v>16</v>
      </c>
      <c r="F119" t="str">
        <f>VLOOKUP(E119,metki!$A$2:$B$9,2,FALSE)</f>
        <v>импл_новые_без_названия</v>
      </c>
      <c r="G119" t="str">
        <f t="shared" si="25"/>
        <v>импл_</v>
      </c>
      <c r="H119" t="str">
        <f>VLOOKUP(B119,audio_list_stym!$A$3:$AJ$18,25,FALSE)</f>
        <v>Ackee</v>
      </c>
      <c r="I119" t="s">
        <v>693</v>
      </c>
      <c r="J119" t="str">
        <f t="shared" si="26"/>
        <v>Ackee_6</v>
      </c>
      <c r="K119">
        <v>16</v>
      </c>
      <c r="L119">
        <f>VLOOKUP(J119,total_visual_stym!$A$2:$D$129,2,FALSE)</f>
        <v>2070</v>
      </c>
      <c r="M119" t="str">
        <f>VLOOKUP(J119,total_visual_stym!$A$2:$D$129,3,FALSE)</f>
        <v>pics\\Ackee_6.jpg</v>
      </c>
      <c r="N119">
        <f>VLOOKUP(J119,total_visual_stym!$A$1:$D$129,4,FALSE)</f>
        <v>208</v>
      </c>
      <c r="P119">
        <f>IF(G119="экспл",0,IF(G119="импл_",VLOOKUP(J119,quest_импл!$A$1:$J$129,7,FALSE),0))</f>
        <v>230</v>
      </c>
      <c r="Q119" t="str">
        <f>IF(G119="экспл",0,IF(G119="импл_",VLOOKUP(J119,quest_импл!$A$1:$J$129,8,FALSE),0))</f>
        <v>sound\\Sklizskiy_li.wav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2021</v>
      </c>
      <c r="AD119" t="str">
        <f t="shared" ca="1" si="32"/>
        <v>pics\\Goroh_5.jpg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27"/>
        <v>pics\\Goroh_5.jpg</v>
      </c>
      <c r="AI119" t="s">
        <v>91</v>
      </c>
      <c r="AO119">
        <f t="shared" ca="1" si="33"/>
        <v>0.70784274024673954</v>
      </c>
      <c r="AP119" t="str">
        <f t="shared" ca="1" si="34"/>
        <v>pics\\Goroh_5.jpg</v>
      </c>
      <c r="AR119" t="str">
        <f t="shared" si="36"/>
        <v/>
      </c>
      <c r="AS119" t="str">
        <f t="shared" ca="1" si="28"/>
        <v>pics\\Goroh_5.jpg</v>
      </c>
      <c r="AT119">
        <f t="shared" ca="1" si="29"/>
        <v>0.16386238439946377</v>
      </c>
      <c r="AU119" t="s">
        <v>697</v>
      </c>
      <c r="AV119" t="str">
        <f t="shared" ca="1" si="30"/>
        <v>sound\\Redkiy_plod.wav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_Склизкий_ли_</v>
      </c>
      <c r="BB119" t="str">
        <f t="shared" si="31"/>
        <v>_Склизкий_ли_XXXXX?</v>
      </c>
      <c r="BD119" cm="1">
        <f t="array" aca="1" ref="BD119" ca="1">INDEX($L$114:$L$121,(RANK(AT7,$AT$2:$AT$9)))</f>
        <v>2070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VLOOKUP(B120,audio_list_stym!$A$3:$BP$18,57,FALSE)</f>
        <v>16</v>
      </c>
      <c r="F120" t="str">
        <f>VLOOKUP(E120,metki!$A$2:$B$9,2,FALSE)</f>
        <v>импл_новые_без_названия</v>
      </c>
      <c r="G120" t="str">
        <f t="shared" si="25"/>
        <v>импл_</v>
      </c>
      <c r="H120" t="str">
        <f>VLOOKUP(B120,audio_list_stym!$A$3:$AJ$18,25,FALSE)</f>
        <v>Ackee</v>
      </c>
      <c r="I120" t="s">
        <v>694</v>
      </c>
      <c r="J120" t="str">
        <f t="shared" si="26"/>
        <v>Ackee_7</v>
      </c>
      <c r="K120">
        <v>16</v>
      </c>
      <c r="L120">
        <f>VLOOKUP(J120,total_visual_stym!$A$2:$D$129,2,FALSE)</f>
        <v>2071</v>
      </c>
      <c r="M120" t="str">
        <f>VLOOKUP(J120,total_visual_stym!$A$2:$D$129,3,FALSE)</f>
        <v>pics\\Ackee_7.jpg</v>
      </c>
      <c r="N120">
        <f>VLOOKUP(J120,total_visual_stym!$A$1:$D$129,4,FALSE)</f>
        <v>208</v>
      </c>
      <c r="P120">
        <f>IF(G120="экспл",0,IF(G120="импл_",VLOOKUP(J120,quest_импл!$A$1:$J$129,7,FALSE),0))</f>
        <v>231</v>
      </c>
      <c r="Q120" t="str">
        <f>IF(G120="экспл",0,IF(G120="импл_",VLOOKUP(J120,quest_импл!$A$1:$J$129,8,FALSE),0))</f>
        <v>sound\\Uvyadshiy_li.wav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да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2014</v>
      </c>
      <c r="AD120" t="str">
        <f t="shared" ca="1" si="32"/>
        <v>pics\\Finik_6.jpg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27"/>
        <v>pics\\Finik_6.jpg</v>
      </c>
      <c r="AI120" t="s">
        <v>92</v>
      </c>
      <c r="AO120">
        <f t="shared" ca="1" si="33"/>
        <v>0.80796449586191343</v>
      </c>
      <c r="AP120" t="str">
        <f t="shared" ca="1" si="34"/>
        <v>pics\\Finik_6.jpg</v>
      </c>
      <c r="AR120" t="str">
        <f t="shared" si="36"/>
        <v/>
      </c>
      <c r="AS120" t="str">
        <f t="shared" ca="1" si="28"/>
        <v>pics\\Finik_6.jpg</v>
      </c>
      <c r="AT120">
        <f t="shared" ca="1" si="29"/>
        <v>0.48173005808812674</v>
      </c>
      <c r="AU120" t="s">
        <v>697</v>
      </c>
      <c r="AV120" t="str">
        <f t="shared" ca="1" si="30"/>
        <v>sound\\Redkiy_plod.wav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_Увядший_ли_</v>
      </c>
      <c r="BB120" t="str">
        <f t="shared" si="31"/>
        <v>_Увядший_ли_XXXXX?</v>
      </c>
      <c r="BD120" cm="1">
        <f t="array" aca="1" ref="BD120" ca="1">INDEX($L$114:$L$121,(RANK(AT8,$AT$2:$AT$9)))</f>
        <v>2067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VLOOKUP(B121,audio_list_stym!$A$3:$BP$18,57,FALSE)</f>
        <v>16</v>
      </c>
      <c r="F121" t="str">
        <f>VLOOKUP(E121,metki!$A$2:$B$9,2,FALSE)</f>
        <v>импл_новые_без_названия</v>
      </c>
      <c r="G121" t="str">
        <f t="shared" si="25"/>
        <v>импл_</v>
      </c>
      <c r="H121" t="str">
        <f>VLOOKUP(B121,audio_list_stym!$A$3:$AJ$18,25,FALSE)</f>
        <v>Ackee</v>
      </c>
      <c r="I121" t="s">
        <v>695</v>
      </c>
      <c r="J121" t="str">
        <f t="shared" si="26"/>
        <v>Ackee_8</v>
      </c>
      <c r="K121">
        <v>16</v>
      </c>
      <c r="L121">
        <f>VLOOKUP(J121,total_visual_stym!$A$2:$D$129,2,FALSE)</f>
        <v>2072</v>
      </c>
      <c r="M121" t="str">
        <f>VLOOKUP(J121,total_visual_stym!$A$2:$D$129,3,FALSE)</f>
        <v>pics\\Ackee_8.jpg</v>
      </c>
      <c r="N121">
        <f>VLOOKUP(J121,total_visual_stym!$A$1:$D$129,4,FALSE)</f>
        <v>208</v>
      </c>
      <c r="P121">
        <f>IF(G121="экспл",0,IF(G121="импл_",VLOOKUP(J121,quest_импл!$A$1:$J$129,7,FALSE),0))</f>
        <v>232</v>
      </c>
      <c r="Q121" t="str">
        <f>IF(G121="экспл",0,IF(G121="импл_",VLOOKUP(J121,quest_импл!$A$1:$J$129,8,FALSE),0))</f>
        <v>sound\\Raznocvetniy_li.wav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2054</v>
      </c>
      <c r="AD121" t="str">
        <f t="shared" ca="1" si="32"/>
        <v>pics\\Redis_6.jpg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27"/>
        <v>pics\\Redis_6.jpg</v>
      </c>
      <c r="AI121" t="s">
        <v>93</v>
      </c>
      <c r="AO121">
        <f t="shared" ca="1" si="33"/>
        <v>0.16458122134277109</v>
      </c>
      <c r="AP121" t="str">
        <f t="shared" ca="1" si="34"/>
        <v>pics\\Redis_6.jpg</v>
      </c>
      <c r="AR121" t="str">
        <f>IF(AH121="sound\\Ogorod",AP49,"")</f>
        <v/>
      </c>
      <c r="AS121" t="str">
        <f t="shared" ca="1" si="28"/>
        <v>pics\\Redis_6.jpg</v>
      </c>
      <c r="AT121">
        <f t="shared" ca="1" si="29"/>
        <v>0.35743338926076373</v>
      </c>
      <c r="AU121" t="s">
        <v>697</v>
      </c>
      <c r="AV121" t="str">
        <f t="shared" ca="1" si="30"/>
        <v>sound\\Redkiy_plod.wav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_Разноцветный_ли_</v>
      </c>
      <c r="BB121" t="str">
        <f t="shared" si="31"/>
        <v>_Разноцветный_ли_XXXXX?</v>
      </c>
      <c r="BD121" cm="1">
        <f t="array" aca="1" ref="BD121" ca="1">INDEX($L$114:$L$121,(RANK(AT9,$AT$2:$AT$9)))</f>
        <v>2068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VLOOKUP(B122,audio_list_stym!$A$3:$BP$18,57,FALSE)</f>
        <v>17</v>
      </c>
      <c r="F122" t="str">
        <f>VLOOKUP(E122,metki!$A$2:$B$9,2,FALSE)</f>
        <v>экспл_новые_без_названия</v>
      </c>
      <c r="G122" t="str">
        <f t="shared" si="25"/>
        <v>экспл</v>
      </c>
      <c r="H122" t="str">
        <f>VLOOKUP(B122,audio_list_stym!$A$3:$AJ$18,25,FALSE)</f>
        <v>Ake</v>
      </c>
      <c r="I122" t="s">
        <v>688</v>
      </c>
      <c r="J122" t="str">
        <f t="shared" si="26"/>
        <v>Ake_1</v>
      </c>
      <c r="K122">
        <v>17</v>
      </c>
      <c r="L122">
        <f>VLOOKUP(J122,total_visual_stym!$A$2:$D$129,2,FALSE)</f>
        <v>2073</v>
      </c>
      <c r="M122" t="str">
        <f>VLOOKUP(J122,total_visual_stym!$A$2:$D$129,3,FALSE)</f>
        <v>pics\\Ake_1.jpg</v>
      </c>
      <c r="N122">
        <f>VLOOKUP(J122,total_visual_stym!$A$1:$D$129,4,FALSE)</f>
        <v>209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105</v>
      </c>
      <c r="Z122" t="str">
        <f>IF(G122="экспл",VLOOKUP(J122,quest_экспл!$A$1:$N$129,12,FALSE),IF(G122="импл_",0,0))</f>
        <v>sound\\On_imeet_myakot.wav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2185</v>
      </c>
      <c r="AD122" t="str">
        <f t="shared" ca="1" si="32"/>
        <v>pics\\dis31.jpg</v>
      </c>
      <c r="AE122" s="22" t="str">
        <f t="array" aca="1" ref="AE122" ca="1">IF(G122="экспл",INDEX(total_visual_stym!$C$146:$C$209,(RANK(total_visual_stym!E202,total_visual_stym!$E$146:$E$209))),0)</f>
        <v>pics\\dis31.jpg</v>
      </c>
      <c r="AF122" s="22" t="str">
        <f t="shared" si="27"/>
        <v/>
      </c>
      <c r="AI122" t="s">
        <v>124</v>
      </c>
      <c r="AO122">
        <f t="shared" ca="1" si="33"/>
        <v>0.35342094078074116</v>
      </c>
      <c r="AP122" t="str">
        <f t="shared" ca="1" si="34"/>
        <v>pics\\Limon_7.jpg</v>
      </c>
      <c r="AR122" t="str">
        <f t="shared" ref="AR122:AR129" si="37">IF(AH122="sound\\Ogorod",AP50,"")</f>
        <v/>
      </c>
      <c r="AS122" t="str">
        <f t="shared" si="28"/>
        <v/>
      </c>
      <c r="AT122">
        <f t="shared" ca="1" si="29"/>
        <v>0.14504412388639187</v>
      </c>
      <c r="AU122" t="s">
        <v>697</v>
      </c>
      <c r="AV122" t="str">
        <f t="shared" ca="1" si="30"/>
        <v>sound\\Redkiy_plod.wav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_Он_имеет_мякоть?</v>
      </c>
      <c r="BA122" t="e">
        <f>VLOOKUP(Q122,audio_list_stym!$B$2:$BQ$299,68,FALSE)</f>
        <v>#N/A</v>
      </c>
      <c r="BB122" t="str">
        <f t="shared" si="31"/>
        <v>На_экране_XXXXX._Он_имеет_мякоть?</v>
      </c>
      <c r="BC122">
        <f>A122</f>
        <v>1216</v>
      </c>
      <c r="BD122" cm="1">
        <f t="array" aca="1" ref="BD122" ca="1">INDEX($L$122:$L$129,(RANK(AT2,$AT$2:$AT$9)))</f>
        <v>2077</v>
      </c>
      <c r="BE122" cm="1">
        <f t="array" aca="1" ref="BE122" ca="1">INDEX(BD66:BD81,(RANK(AT9,$AT$2:$AT$17)))</f>
        <v>2096</v>
      </c>
      <c r="BF122" cm="1">
        <f t="array" aca="1" ref="BF122" ca="1">INDEX(BD90:BD105,(RANK(AT9,$AT$2:$AT$17)))</f>
        <v>2144</v>
      </c>
      <c r="BG122" cm="1">
        <f t="array" aca="1" ref="BG122" ca="1">INDEX(BD106:BD121,(RANK(AT9,$AT$2:$AT$17)))</f>
        <v>2072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VLOOKUP(B123,audio_list_stym!$A$3:$BP$18,57,FALSE)</f>
        <v>17</v>
      </c>
      <c r="F123" t="str">
        <f>VLOOKUP(E123,metki!$A$2:$B$9,2,FALSE)</f>
        <v>экспл_новые_без_названия</v>
      </c>
      <c r="G123" t="str">
        <f t="shared" si="25"/>
        <v>экспл</v>
      </c>
      <c r="H123" t="str">
        <f>VLOOKUP(B123,audio_list_stym!$A$3:$AJ$18,25,FALSE)</f>
        <v>Ake</v>
      </c>
      <c r="I123" t="s">
        <v>689</v>
      </c>
      <c r="J123" t="str">
        <f t="shared" si="26"/>
        <v>Ake_2</v>
      </c>
      <c r="K123">
        <v>17</v>
      </c>
      <c r="L123">
        <f>VLOOKUP(J123,total_visual_stym!$A$2:$D$129,2,FALSE)</f>
        <v>2074</v>
      </c>
      <c r="M123" t="str">
        <f>VLOOKUP(J123,total_visual_stym!$A$2:$D$129,3,FALSE)</f>
        <v>pics\\Ake_2.jpg</v>
      </c>
      <c r="N123">
        <f>VLOOKUP(J123,total_visual_stym!$A$1:$D$129,4,FALSE)</f>
        <v>209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106</v>
      </c>
      <c r="Z123" t="str">
        <f>IF(G123="экспл",VLOOKUP(J123,quest_экспл!$A$1:$N$129,12,FALSE),IF(G123="импл_",0,0))</f>
        <v>sound\\Prodolgovatiy_li_on.wav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2227</v>
      </c>
      <c r="AD123" t="str">
        <f t="shared" ca="1" si="32"/>
        <v>pics\\dis39.jpg</v>
      </c>
      <c r="AE123" s="22" t="str">
        <f t="array" aca="1" ref="AE123" ca="1">IF(G123="экспл",INDEX(total_visual_stym!$C$146:$C$209,(RANK(total_visual_stym!E203,total_visual_stym!$E$146:$E$209))),0)</f>
        <v>pics\\dis39.jpg</v>
      </c>
      <c r="AF123" s="22" t="str">
        <f t="shared" si="27"/>
        <v/>
      </c>
      <c r="AI123" t="s">
        <v>125</v>
      </c>
      <c r="AO123">
        <f t="shared" ca="1" si="33"/>
        <v>0.5358831467316354</v>
      </c>
      <c r="AP123" t="str">
        <f t="shared" ca="1" si="34"/>
        <v>pics\\Kokos_7.jpg</v>
      </c>
      <c r="AR123" t="str">
        <f t="shared" si="37"/>
        <v/>
      </c>
      <c r="AS123" t="str">
        <f t="shared" si="28"/>
        <v/>
      </c>
      <c r="AT123">
        <f t="shared" ca="1" si="29"/>
        <v>0.56441073474999204</v>
      </c>
      <c r="AU123" t="s">
        <v>697</v>
      </c>
      <c r="AV123" t="str">
        <f t="shared" ca="1" si="30"/>
        <v>sound\\Noviy_plod.wav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_Продолговатый_ли_он?</v>
      </c>
      <c r="BA123" t="e">
        <f>VLOOKUP(Q123,audio_list_stym!$B$2:$BQ$299,68,FALSE)</f>
        <v>#N/A</v>
      </c>
      <c r="BB123" t="str">
        <f t="shared" si="31"/>
        <v>Посмотрите,_вот_XXXXX._Продолговатый_ли_он?</v>
      </c>
      <c r="BD123" cm="1">
        <f t="array" aca="1" ref="BD123" ca="1">INDEX($L$122:$L$129,(RANK(AT3,$AT$2:$AT$9)))</f>
        <v>2080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VLOOKUP(B124,audio_list_stym!$A$3:$BP$18,57,FALSE)</f>
        <v>17</v>
      </c>
      <c r="F124" t="str">
        <f>VLOOKUP(E124,metki!$A$2:$B$9,2,FALSE)</f>
        <v>экспл_новые_без_названия</v>
      </c>
      <c r="G124" t="str">
        <f t="shared" si="25"/>
        <v>экспл</v>
      </c>
      <c r="H124" t="str">
        <f>VLOOKUP(B124,audio_list_stym!$A$3:$AJ$18,25,FALSE)</f>
        <v>Ake</v>
      </c>
      <c r="I124" t="s">
        <v>690</v>
      </c>
      <c r="J124" t="str">
        <f t="shared" si="26"/>
        <v>Ake_3</v>
      </c>
      <c r="K124">
        <v>17</v>
      </c>
      <c r="L124">
        <f>VLOOKUP(J124,total_visual_stym!$A$2:$D$129,2,FALSE)</f>
        <v>2075</v>
      </c>
      <c r="M124" t="str">
        <f>VLOOKUP(J124,total_visual_stym!$A$2:$D$129,3,FALSE)</f>
        <v>pics\\Ake_3.jpg</v>
      </c>
      <c r="N124">
        <f>VLOOKUP(J124,total_visual_stym!$A$1:$D$129,4,FALSE)</f>
        <v>209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107</v>
      </c>
      <c r="Z124" t="str">
        <f>IF(G124="экспл",VLOOKUP(J124,quest_экспл!$A$1:$N$129,12,FALSE),IF(G124="импл_",0,0))</f>
        <v>sound\\Pyatnistiy_li_on.wav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2172</v>
      </c>
      <c r="AD124" t="str">
        <f t="shared" ca="1" si="32"/>
        <v>pics\\dis23.jpg</v>
      </c>
      <c r="AE124" s="22" t="str">
        <f t="array" aca="1" ref="AE124" ca="1">IF(G124="экспл",INDEX(total_visual_stym!$C$146:$C$209,(RANK(total_visual_stym!E204,total_visual_stym!$E$146:$E$209))),0)</f>
        <v>pics\\dis23.jpg</v>
      </c>
      <c r="AF124" s="22" t="str">
        <f t="shared" si="27"/>
        <v/>
      </c>
      <c r="AI124" t="s">
        <v>126</v>
      </c>
      <c r="AO124">
        <f t="shared" ca="1" si="33"/>
        <v>7.5181728432334616E-2</v>
      </c>
      <c r="AP124" t="str">
        <f t="shared" ca="1" si="34"/>
        <v>pics\\Tomat_4.jpg</v>
      </c>
      <c r="AR124" t="str">
        <f t="shared" si="37"/>
        <v/>
      </c>
      <c r="AS124" t="str">
        <f t="shared" si="28"/>
        <v/>
      </c>
      <c r="AT124">
        <f t="shared" ca="1" si="29"/>
        <v>0.67416060986174142</v>
      </c>
      <c r="AU124" t="s">
        <v>697</v>
      </c>
      <c r="AV124" t="str">
        <f t="shared" ca="1" si="30"/>
        <v>sound\\Noviy_plod.wav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_Пятнистый_ли_он?</v>
      </c>
      <c r="BA124" t="e">
        <f>VLOOKUP(Q124,audio_list_stym!$B$2:$BQ$299,68,FALSE)</f>
        <v>#N/A</v>
      </c>
      <c r="BB124" t="str">
        <f t="shared" si="31"/>
        <v>Вот_XXXXX._Пятнистый_ли_он?</v>
      </c>
      <c r="BD124" cm="1">
        <f t="array" aca="1" ref="BD124" ca="1">INDEX($L$122:$L$129,(RANK(AT4,$AT$2:$AT$9)))</f>
        <v>2079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VLOOKUP(B125,audio_list_stym!$A$3:$BP$18,57,FALSE)</f>
        <v>17</v>
      </c>
      <c r="F125" t="str">
        <f>VLOOKUP(E125,metki!$A$2:$B$9,2,FALSE)</f>
        <v>экспл_новые_без_названия</v>
      </c>
      <c r="G125" t="str">
        <f t="shared" si="25"/>
        <v>экспл</v>
      </c>
      <c r="H125" t="str">
        <f>VLOOKUP(B125,audio_list_stym!$A$3:$AJ$18,25,FALSE)</f>
        <v>Ake</v>
      </c>
      <c r="I125" t="s">
        <v>691</v>
      </c>
      <c r="J125" t="str">
        <f t="shared" si="26"/>
        <v>Ake_4</v>
      </c>
      <c r="K125">
        <v>17</v>
      </c>
      <c r="L125">
        <f>VLOOKUP(J125,total_visual_stym!$A$2:$D$129,2,FALSE)</f>
        <v>2076</v>
      </c>
      <c r="M125" t="str">
        <f>VLOOKUP(J125,total_visual_stym!$A$2:$D$129,3,FALSE)</f>
        <v>pics\\Ake_4.jpg</v>
      </c>
      <c r="N125">
        <f>VLOOKUP(J125,total_visual_stym!$A$1:$D$129,4,FALSE)</f>
        <v>209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108</v>
      </c>
      <c r="Z125" t="str">
        <f>IF(G125="экспл",VLOOKUP(J125,quest_экспл!$A$1:$N$129,12,FALSE),IF(G125="импл_",0,0))</f>
        <v>sound\\On_s_kozhuroy.wav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2224</v>
      </c>
      <c r="AD125" t="str">
        <f t="shared" ca="1" si="32"/>
        <v>pics\\dis29.jpg</v>
      </c>
      <c r="AE125" s="22" t="str">
        <f t="array" aca="1" ref="AE125" ca="1">IF(G125="экспл",INDEX(total_visual_stym!$C$146:$C$209,(RANK(total_visual_stym!E205,total_visual_stym!$E$146:$E$209))),0)</f>
        <v>pics\\dis29.jpg</v>
      </c>
      <c r="AF125" s="22" t="str">
        <f t="shared" si="27"/>
        <v/>
      </c>
      <c r="AI125" t="s">
        <v>127</v>
      </c>
      <c r="AO125">
        <f t="shared" ca="1" si="33"/>
        <v>0.90796201753885364</v>
      </c>
      <c r="AP125" t="str">
        <f t="shared" ca="1" si="34"/>
        <v>pics\\Banan_5.jpg</v>
      </c>
      <c r="AR125" t="str">
        <f t="shared" si="37"/>
        <v/>
      </c>
      <c r="AS125" t="str">
        <f t="shared" si="28"/>
        <v/>
      </c>
      <c r="AT125">
        <f t="shared" ca="1" si="29"/>
        <v>0.40219569607352423</v>
      </c>
      <c r="AU125" t="s">
        <v>697</v>
      </c>
      <c r="AV125" t="str">
        <f t="shared" ca="1" si="30"/>
        <v>sound\\Redkiy_plod.wav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_Он_с_кожурой?</v>
      </c>
      <c r="BA125" t="e">
        <f>VLOOKUP(Q125,audio_list_stym!$B$2:$BQ$299,68,FALSE)</f>
        <v>#N/A</v>
      </c>
      <c r="BB125" t="str">
        <f t="shared" si="31"/>
        <v>Это_XXXXX._Он_с_кожурой?</v>
      </c>
      <c r="BD125" cm="1">
        <f t="array" aca="1" ref="BD125" ca="1">INDEX($L$122:$L$129,(RANK(AT5,$AT$2:$AT$9)))</f>
        <v>2074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VLOOKUP(B126,audio_list_stym!$A$3:$BP$18,57,FALSE)</f>
        <v>17</v>
      </c>
      <c r="F126" t="str">
        <f>VLOOKUP(E126,metki!$A$2:$B$9,2,FALSE)</f>
        <v>экспл_новые_без_названия</v>
      </c>
      <c r="G126" t="str">
        <f t="shared" si="25"/>
        <v>экспл</v>
      </c>
      <c r="H126" t="str">
        <f>VLOOKUP(B126,audio_list_stym!$A$3:$AJ$18,25,FALSE)</f>
        <v>Ake</v>
      </c>
      <c r="I126" t="s">
        <v>692</v>
      </c>
      <c r="J126" t="str">
        <f t="shared" si="26"/>
        <v>Ake_5</v>
      </c>
      <c r="K126">
        <v>17</v>
      </c>
      <c r="L126">
        <f>VLOOKUP(J126,total_visual_stym!$A$2:$D$129,2,FALSE)</f>
        <v>2077</v>
      </c>
      <c r="M126" t="str">
        <f>VLOOKUP(J126,total_visual_stym!$A$2:$D$129,3,FALSE)</f>
        <v>pics\\Ake_5.jpg</v>
      </c>
      <c r="N126">
        <f>VLOOKUP(J126,total_visual_stym!$A$1:$D$129,4,FALSE)</f>
        <v>209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109</v>
      </c>
      <c r="Z126" t="str">
        <f>IF(G126="экспл",VLOOKUP(J126,quest_экспл!$A$1:$N$129,12,FALSE),IF(G126="импл_",0,0))</f>
        <v>sound\\Fioletoviy_li_on.wav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2231</v>
      </c>
      <c r="AD126" t="str">
        <f t="shared" ca="1" si="32"/>
        <v>pics\\dis12.jpg</v>
      </c>
      <c r="AE126" s="22" t="str">
        <f t="array" aca="1" ref="AE126" ca="1">IF(G126="экспл",INDEX(total_visual_stym!$C$146:$C$209,(RANK(total_visual_stym!E206,total_visual_stym!$E$146:$E$209))),0)</f>
        <v>pics\\dis12.jpg</v>
      </c>
      <c r="AF126" s="22" t="str">
        <f t="shared" si="27"/>
        <v/>
      </c>
      <c r="AI126" t="s">
        <v>128</v>
      </c>
      <c r="AO126">
        <f t="shared" ca="1" si="33"/>
        <v>4.1769883960032894E-2</v>
      </c>
      <c r="AP126" t="str">
        <f t="shared" ca="1" si="34"/>
        <v>pics\\Tomat_7.jpg</v>
      </c>
      <c r="AR126" t="str">
        <f t="shared" si="37"/>
        <v/>
      </c>
      <c r="AS126" t="str">
        <f t="shared" si="28"/>
        <v/>
      </c>
      <c r="AT126">
        <f t="shared" ca="1" si="29"/>
        <v>0.92529501287593385</v>
      </c>
      <c r="AU126" t="s">
        <v>697</v>
      </c>
      <c r="AV126" t="str">
        <f t="shared" ca="1" si="30"/>
        <v>sound\\Noviy_plod.wav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_Синий_ли_он?</v>
      </c>
      <c r="BA126" t="e">
        <f>VLOOKUP(Q126,audio_list_stym!$B$2:$BQ$299,68,FALSE)</f>
        <v>#N/A</v>
      </c>
      <c r="BB126" t="str">
        <f t="shared" si="31"/>
        <v>На_картинке_XXXXX._Синий_ли_он?</v>
      </c>
      <c r="BD126" cm="1">
        <f t="array" aca="1" ref="BD126" ca="1">INDEX($L$122:$L$129,(RANK(AT6,$AT$2:$AT$9)))</f>
        <v>2073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VLOOKUP(B127,audio_list_stym!$A$3:$BP$18,57,FALSE)</f>
        <v>17</v>
      </c>
      <c r="F127" t="str">
        <f>VLOOKUP(E127,metki!$A$2:$B$9,2,FALSE)</f>
        <v>экспл_новые_без_названия</v>
      </c>
      <c r="G127" t="str">
        <f t="shared" si="25"/>
        <v>экспл</v>
      </c>
      <c r="H127" t="str">
        <f>VLOOKUP(B127,audio_list_stym!$A$3:$AJ$18,25,FALSE)</f>
        <v>Ake</v>
      </c>
      <c r="I127" t="s">
        <v>693</v>
      </c>
      <c r="J127" t="str">
        <f t="shared" si="26"/>
        <v>Ake_6</v>
      </c>
      <c r="K127">
        <v>17</v>
      </c>
      <c r="L127">
        <f>VLOOKUP(J127,total_visual_stym!$A$2:$D$129,2,FALSE)</f>
        <v>2078</v>
      </c>
      <c r="M127" t="str">
        <f>VLOOKUP(J127,total_visual_stym!$A$2:$D$129,3,FALSE)</f>
        <v>pics\\Ake_6.jpg</v>
      </c>
      <c r="N127">
        <f>VLOOKUP(J127,total_visual_stym!$A$1:$D$129,4,FALSE)</f>
        <v>209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110</v>
      </c>
      <c r="Z127" t="str">
        <f>IF(G127="экспл",VLOOKUP(J127,quest_экспл!$A$1:$N$129,12,FALSE),IF(G127="импл_",0,0))</f>
        <v>sound\\On_s_dolkami.wav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2169</v>
      </c>
      <c r="AD127" t="str">
        <f t="shared" ca="1" si="32"/>
        <v>pics\\dis6.jpg</v>
      </c>
      <c r="AE127" s="22" t="str">
        <f t="array" aca="1" ref="AE127" ca="1">IF(G127="экспл",INDEX(total_visual_stym!$C$146:$C$209,(RANK(total_visual_stym!E207,total_visual_stym!$E$146:$E$209))),0)</f>
        <v>pics\\dis6.jpg</v>
      </c>
      <c r="AF127" s="22" t="str">
        <f t="shared" si="27"/>
        <v/>
      </c>
      <c r="AI127" t="s">
        <v>129</v>
      </c>
      <c r="AO127">
        <f t="shared" ca="1" si="33"/>
        <v>0.71062441795249964</v>
      </c>
      <c r="AP127" t="str">
        <f t="shared" ca="1" si="34"/>
        <v>pics\\Goroh_4.jpg</v>
      </c>
      <c r="AR127" t="str">
        <f t="shared" si="37"/>
        <v/>
      </c>
      <c r="AS127" t="str">
        <f t="shared" si="28"/>
        <v/>
      </c>
      <c r="AT127">
        <f t="shared" ca="1" si="29"/>
        <v>0.89717685349873078</v>
      </c>
      <c r="AU127" t="s">
        <v>697</v>
      </c>
      <c r="AV127" t="str">
        <f t="shared" ca="1" si="30"/>
        <v>sound\\Noviy_plod.wav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_Он_с_дольками?</v>
      </c>
      <c r="BA127" t="e">
        <f>VLOOKUP(Q127,audio_list_stym!$B$2:$BQ$299,68,FALSE)</f>
        <v>#N/A</v>
      </c>
      <c r="BB127" t="str">
        <f t="shared" si="31"/>
        <v>На_мониторе_XXXXX._Он_с_дольками?</v>
      </c>
      <c r="BD127" cm="1">
        <f t="array" aca="1" ref="BD127" ca="1">INDEX($L$122:$L$129,(RANK(AT7,$AT$2:$AT$9)))</f>
        <v>2078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VLOOKUP(B128,audio_list_stym!$A$3:$BP$18,57,FALSE)</f>
        <v>17</v>
      </c>
      <c r="F128" t="str">
        <f>VLOOKUP(E128,metki!$A$2:$B$9,2,FALSE)</f>
        <v>экспл_новые_без_названия</v>
      </c>
      <c r="G128" t="str">
        <f t="shared" si="25"/>
        <v>экспл</v>
      </c>
      <c r="H128" t="str">
        <f>VLOOKUP(B128,audio_list_stym!$A$3:$AJ$18,25,FALSE)</f>
        <v>Ake</v>
      </c>
      <c r="I128" t="s">
        <v>694</v>
      </c>
      <c r="J128" t="str">
        <f t="shared" si="26"/>
        <v>Ake_7</v>
      </c>
      <c r="K128">
        <v>17</v>
      </c>
      <c r="L128">
        <f>VLOOKUP(J128,total_visual_stym!$A$2:$D$129,2,FALSE)</f>
        <v>2079</v>
      </c>
      <c r="M128" t="str">
        <f>VLOOKUP(J128,total_visual_stym!$A$2:$D$129,3,FALSE)</f>
        <v>pics\\Ake_7.jpg</v>
      </c>
      <c r="N128">
        <f>VLOOKUP(J128,total_visual_stym!$A$1:$D$129,4,FALSE)</f>
        <v>209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111</v>
      </c>
      <c r="Z128" t="str">
        <f>IF(G128="экспл",VLOOKUP(J128,quest_экспл!$A$1:$N$129,12,FALSE),IF(G128="импл_",0,0))</f>
        <v>sound\\On_visushenniy.wav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2208</v>
      </c>
      <c r="AD128" t="str">
        <f t="shared" ca="1" si="32"/>
        <v>pics\\dis45.jpg</v>
      </c>
      <c r="AE128" s="22" t="str">
        <f t="array" aca="1" ref="AE128" ca="1">IF(G128="экспл",INDEX(total_visual_stym!$C$146:$C$209,(RANK(total_visual_stym!E208,total_visual_stym!$E$146:$E$209))),0)</f>
        <v>pics\\dis45.jpg</v>
      </c>
      <c r="AF128" s="22" t="str">
        <f t="shared" si="27"/>
        <v/>
      </c>
      <c r="AI128" t="s">
        <v>130</v>
      </c>
      <c r="AO128">
        <f t="shared" ca="1" si="33"/>
        <v>0.86959263034863621</v>
      </c>
      <c r="AP128" t="str">
        <f t="shared" ca="1" si="34"/>
        <v>pics\\Banan_7.jpg</v>
      </c>
      <c r="AR128" t="str">
        <f t="shared" si="37"/>
        <v/>
      </c>
      <c r="AS128" t="str">
        <f t="shared" si="28"/>
        <v/>
      </c>
      <c r="AT128">
        <f t="shared" ca="1" si="29"/>
        <v>0.1620163714021704</v>
      </c>
      <c r="AU128" t="s">
        <v>697</v>
      </c>
      <c r="AV128" t="str">
        <f t="shared" ca="1" si="30"/>
        <v>sound\\Redkiy_plod.wav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_Он_высушенный?</v>
      </c>
      <c r="BA128" t="e">
        <f>VLOOKUP(Q128,audio_list_stym!$B$2:$BQ$299,68,FALSE)</f>
        <v>#N/A</v>
      </c>
      <c r="BB128" t="str">
        <f t="shared" si="31"/>
        <v>Перед_Вами_XXXXX._Он_высушенный?</v>
      </c>
      <c r="BD128" cm="1">
        <f t="array" aca="1" ref="BD128" ca="1">INDEX($L$122:$L$129,(RANK(AT8,$AT$2:$AT$9)))</f>
        <v>2075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VLOOKUP(B129,audio_list_stym!$A$3:$BP$18,57,FALSE)</f>
        <v>17</v>
      </c>
      <c r="F129" t="str">
        <f>VLOOKUP(E129,metki!$A$2:$B$9,2,FALSE)</f>
        <v>экспл_новые_без_названия</v>
      </c>
      <c r="G129" t="str">
        <f t="shared" si="25"/>
        <v>экспл</v>
      </c>
      <c r="H129" t="str">
        <f>VLOOKUP(B129,audio_list_stym!$A$3:$AJ$18,25,FALSE)</f>
        <v>Ake</v>
      </c>
      <c r="I129" t="s">
        <v>695</v>
      </c>
      <c r="J129" t="str">
        <f t="shared" si="26"/>
        <v>Ake_8</v>
      </c>
      <c r="K129">
        <v>17</v>
      </c>
      <c r="L129">
        <f>VLOOKUP(J129,total_visual_stym!$A$2:$D$129,2,FALSE)</f>
        <v>2080</v>
      </c>
      <c r="M129" t="str">
        <f>VLOOKUP(J129,total_visual_stym!$A$2:$D$129,3,FALSE)</f>
        <v>pics\\Ake_8.jpg</v>
      </c>
      <c r="N129">
        <f>VLOOKUP(J129,total_visual_stym!$A$1:$D$129,4,FALSE)</f>
        <v>209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112</v>
      </c>
      <c r="Z129" t="str">
        <f>IF(G129="экспл",VLOOKUP(J129,quest_экспл!$A$1:$N$129,12,FALSE),IF(G129="импл_",0,0))</f>
        <v>sound\\Myatiy_li_on.wav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2223</v>
      </c>
      <c r="AD129" t="str">
        <f t="shared" ca="1" si="32"/>
        <v>pics\\dis15.jpg</v>
      </c>
      <c r="AE129" s="22" t="str">
        <f t="array" aca="1" ref="AE129" ca="1">IF(G129="экспл",INDEX(total_visual_stym!$C$146:$C$209,(RANK(total_visual_stym!E209,total_visual_stym!$E$146:$E$209))),0)</f>
        <v>pics\\dis15.jpg</v>
      </c>
      <c r="AF129" s="22" t="str">
        <f t="shared" si="27"/>
        <v/>
      </c>
      <c r="AI129" t="s">
        <v>131</v>
      </c>
      <c r="AO129">
        <f t="shared" ca="1" si="33"/>
        <v>0.74003168855974288</v>
      </c>
      <c r="AP129" t="str">
        <f t="shared" ca="1" si="34"/>
        <v>pics\\Goroh_1.jpg</v>
      </c>
      <c r="AR129" t="str">
        <f t="shared" si="37"/>
        <v/>
      </c>
      <c r="AS129" t="str">
        <f t="shared" si="28"/>
        <v/>
      </c>
      <c r="AT129">
        <f t="shared" ca="1" si="29"/>
        <v>0.88391551659522871</v>
      </c>
      <c r="AU129" t="s">
        <v>697</v>
      </c>
      <c r="AV129" t="str">
        <f t="shared" ca="1" si="30"/>
        <v>sound\\Noviy_plod.wav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_Мятый_ли_он?</v>
      </c>
      <c r="BA129" t="e">
        <f>VLOOKUP(Q129,audio_list_stym!$B$2:$BQ$299,68,FALSE)</f>
        <v>#N/A</v>
      </c>
      <c r="BB129" t="str">
        <f t="shared" si="31"/>
        <v>Вы_видите_XXXXX._Мятый_ли_он?</v>
      </c>
      <c r="BD129" cm="1">
        <f t="array" aca="1" ref="BD129" ca="1">INDEX($L$122:$L$129,(RANK(AT9,$AT$2:$AT$9)))</f>
        <v>2076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500-000000000000}"/>
  <pageMargins left="0.7" right="0.7" top="0.75" bottom="0.75" header="0.3" footer="0.3"/>
  <pageSetup paperSize="9" orientation="portrait" horizontalDpi="4294967293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H161"/>
  <sheetViews>
    <sheetView topLeftCell="AX1" zoomScale="80" zoomScaleNormal="80" zoomScaleSheetLayoutView="40" workbookViewId="0">
      <selection activeCell="BC1" sqref="BC1:BH1048576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VLOOKUP(B2,audio_list_stym!$A$3:$BP$18,59,FALSE)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VLOOKUP(B2,audio_list_stym!$A$3:$AJ$18,27,FALSE)</f>
        <v>Tomat</v>
      </c>
      <c r="I2" t="s">
        <v>688</v>
      </c>
      <c r="J2" t="str">
        <f t="shared" ref="J2:J65" si="1">H2&amp;I2</f>
        <v>Tomat_1</v>
      </c>
      <c r="K2">
        <v>12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ca="1" si="2">IF(ISTEXT(AR2),AR2,IF(ISTEXT(AS2),AS2,""))</f>
        <v>pics\\Banan_2.jpg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10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0.49879598921383905</v>
      </c>
      <c r="AP2" t="str">
        <f ca="1">INDEX($AM$2:$AM$25,(RANK(AO2,$AO$2:$AO$25)))</f>
        <v>pics\\Banan_2.jpg</v>
      </c>
      <c r="AQ2" t="str">
        <f ca="1">INDEX($AN$2:$AN$25,(RANK(AO2,$AO$2:$AO$25)))</f>
        <v>pics\\Goroh_2.jpg</v>
      </c>
      <c r="AR2" t="str">
        <f t="shared" ref="AR2:AR9" ca="1" si="6">IF(AH2="sound\\Ogorod",AP2,"")</f>
        <v>pics\\Banan_2.jpg</v>
      </c>
      <c r="AT2">
        <f t="shared" ref="AT2:AT65" ca="1" si="7">RAND()</f>
        <v>0.25488889920819768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9">IF(G2="экспл",AY2&amp;AX2&amp;"."&amp;AZ2,IF(G2="импл_",BA2&amp;AX2&amp;"?"))</f>
        <v>_Целый_ли_XXXXX?</v>
      </c>
      <c r="BC2">
        <f>A2</f>
        <v>1201</v>
      </c>
      <c r="BD2" cm="1">
        <f t="array" aca="1" ref="BD2" ca="1">INDEX($L$2:$L$9,(RANK(AT2,$AT$2:$AT$9)))</f>
        <v>2061</v>
      </c>
      <c r="BE2" cm="1">
        <f t="array" aca="1" ref="BE2" ca="1">INDEX(BD10:BD25,(RANK(AT2,$AT$2:$AT$16)))</f>
        <v>2032</v>
      </c>
      <c r="BF2" cm="1">
        <f t="array" aca="1" ref="BF2" ca="1">INDEX(BD26:BD49,(RANK(AT2,$AT$2:$AT$16)))</f>
        <v>2048</v>
      </c>
      <c r="BG2" cm="1">
        <f t="array" aca="1" ref="BG2" ca="1">INDEX(BD50:BD65,(RANK(AT2,$AT$2:$AT$16)))</f>
        <v>2024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VLOOKUP(B3,audio_list_stym!$A$3:$BP$18,59,FALSE)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VLOOKUP(B3,audio_list_stym!$A$3:$AJ$18,27,FALSE)</f>
        <v>Tomat</v>
      </c>
      <c r="I3" t="s">
        <v>689</v>
      </c>
      <c r="J3" t="str">
        <f t="shared" si="1"/>
        <v>Tomat_2</v>
      </c>
      <c r="K3">
        <v>12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2037</v>
      </c>
      <c r="AD3" t="str">
        <f t="shared" ref="AD3:AD66" ca="1" si="10">IF(ISTEXT(AE3),AE3,IF(ISTEXT(AF3),AF3,""))</f>
        <v>pics\\Limon_5.jpg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pics\\Limon_5.jpg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1">RAND()</f>
        <v>0.7160143838863523</v>
      </c>
      <c r="AP3" t="str">
        <f t="shared" ref="AP3:AP25" ca="1" si="12">INDEX($AM$2:$AM$25,(RANK(AO3,$AO$2:$AO$25)))</f>
        <v>pics\\Limon_5.jpg</v>
      </c>
      <c r="AQ3" t="str">
        <f t="shared" ref="AQ3:AQ25" ca="1" si="13">INDEX($AN$2:$AN$25,(RANK(AO3,$AO$2:$AO$25)))</f>
        <v>pics\\Redis_5.jpg</v>
      </c>
      <c r="AR3" t="str">
        <f t="shared" ca="1" si="6"/>
        <v>pics\\Limon_5.jpg</v>
      </c>
      <c r="AT3">
        <f t="shared" ca="1" si="7"/>
        <v>0.14449868091525675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9"/>
        <v>_Мясистый_ли_XXXXX?</v>
      </c>
      <c r="BD3" cm="1">
        <f t="array" aca="1" ref="BD3" ca="1">INDEX($L$2:$L$9,(RANK(AT3,$AT$2:$AT$9)))</f>
        <v>2064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VLOOKUP(B4,audio_list_stym!$A$3:$BP$18,59,FALSE)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VLOOKUP(B4,audio_list_stym!$A$3:$AJ$18,27,FALSE)</f>
        <v>Tomat</v>
      </c>
      <c r="I4" t="s">
        <v>690</v>
      </c>
      <c r="J4" t="str">
        <f t="shared" si="1"/>
        <v>Tomat_3</v>
      </c>
      <c r="K4">
        <v>12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2004</v>
      </c>
      <c r="AD4" t="str">
        <f t="shared" ca="1" si="10"/>
        <v>pics\\Banan_4.jpg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pics\\Banan_4.jpg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1"/>
        <v>0.46524803238694534</v>
      </c>
      <c r="AP4" t="str">
        <f t="shared" ca="1" si="12"/>
        <v>pics\\Banan_4.jpg</v>
      </c>
      <c r="AQ4" t="str">
        <f t="shared" ca="1" si="13"/>
        <v>pics\\Goroh_4.jpg</v>
      </c>
      <c r="AR4" t="str">
        <f t="shared" ca="1" si="6"/>
        <v>pics\\Banan_4.jpg</v>
      </c>
      <c r="AT4">
        <f t="shared" ca="1" si="7"/>
        <v>0.21478827145296131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9"/>
        <v>_Горький_ли_XXXXX?</v>
      </c>
      <c r="BD4" cm="1">
        <f t="array" aca="1" ref="BD4" ca="1">INDEX($L$2:$L$9,(RANK(AT4,$AT$2:$AT$9)))</f>
        <v>2063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VLOOKUP(B5,audio_list_stym!$A$3:$BP$18,59,FALSE)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VLOOKUP(B5,audio_list_stym!$A$3:$AJ$18,27,FALSE)</f>
        <v>Tomat</v>
      </c>
      <c r="I5" t="s">
        <v>691</v>
      </c>
      <c r="J5" t="str">
        <f t="shared" si="1"/>
        <v>Tomat_4</v>
      </c>
      <c r="K5">
        <v>12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2005</v>
      </c>
      <c r="AD5" t="str">
        <f t="shared" ca="1" si="10"/>
        <v>pics\\Banan_5.jpg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pics\\Banan_5.jpg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1"/>
        <v>0.41215990402966873</v>
      </c>
      <c r="AP5" t="str">
        <f t="shared" ca="1" si="12"/>
        <v>pics\\Banan_5.jpg</v>
      </c>
      <c r="AQ5" t="str">
        <f t="shared" ca="1" si="13"/>
        <v>pics\\Goroh_5.jpg</v>
      </c>
      <c r="AR5" t="str">
        <f t="shared" ca="1" si="6"/>
        <v>pics\\Banan_5.jpg</v>
      </c>
      <c r="AT5">
        <f t="shared" ca="1" si="7"/>
        <v>0.97283184252350896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9"/>
        <v>_Яркий_ли_XXXXX?</v>
      </c>
      <c r="BD5" cm="1">
        <f t="array" aca="1" ref="BD5" ca="1">INDEX($L$2:$L$9,(RANK(AT5,$AT$2:$AT$9)))</f>
        <v>2057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VLOOKUP(B6,audio_list_stym!$A$3:$BP$18,59,FALSE)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VLOOKUP(B6,audio_list_stym!$A$3:$AJ$18,27,FALSE)</f>
        <v>Tomat</v>
      </c>
      <c r="I6" t="s">
        <v>692</v>
      </c>
      <c r="J6" t="str">
        <f t="shared" si="1"/>
        <v>Tomat_5</v>
      </c>
      <c r="K6">
        <v>12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2007</v>
      </c>
      <c r="AD6" t="str">
        <f t="shared" ca="1" si="10"/>
        <v>pics\\Banan_7.jpg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pics\\Banan_7.jpg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1"/>
        <v>0.39153168271263039</v>
      </c>
      <c r="AP6" t="str">
        <f t="shared" ca="1" si="12"/>
        <v>pics\\Banan_7.jpg</v>
      </c>
      <c r="AQ6" t="str">
        <f t="shared" ca="1" si="13"/>
        <v>pics\\Goroh_7.jpg</v>
      </c>
      <c r="AR6" t="str">
        <f t="shared" ca="1" si="6"/>
        <v>pics\\Banan_7.jpg</v>
      </c>
      <c r="AT6">
        <f t="shared" ca="1" si="7"/>
        <v>0.77822951519028183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9"/>
        <v>_Острый_ли_XXXXX?</v>
      </c>
      <c r="BD6" cm="1">
        <f t="array" aca="1" ref="BD6" ca="1">INDEX($L$2:$L$9,(RANK(AT6,$AT$2:$AT$9)))</f>
        <v>2058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VLOOKUP(B7,audio_list_stym!$A$3:$BP$18,59,FALSE)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VLOOKUP(B7,audio_list_stym!$A$3:$AJ$18,27,FALSE)</f>
        <v>Tomat</v>
      </c>
      <c r="I7" t="s">
        <v>693</v>
      </c>
      <c r="J7" t="str">
        <f t="shared" si="1"/>
        <v>Tomat_6</v>
      </c>
      <c r="K7">
        <v>12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2034</v>
      </c>
      <c r="AD7" t="str">
        <f t="shared" ca="1" si="10"/>
        <v>pics\\Limon_2.jpg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pics\\Limon_2.jpg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1"/>
        <v>0.94820009727176768</v>
      </c>
      <c r="AP7" t="str">
        <f t="shared" ca="1" si="12"/>
        <v>pics\\Limon_2.jpg</v>
      </c>
      <c r="AQ7" t="str">
        <f t="shared" ca="1" si="13"/>
        <v>pics\\Redis_2.jpg</v>
      </c>
      <c r="AR7" t="str">
        <f t="shared" ca="1" si="6"/>
        <v>pics\\Limon_2.jpg</v>
      </c>
      <c r="AT7">
        <f t="shared" ca="1" si="7"/>
        <v>0.21911262202339732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9"/>
        <v>_Спелый_ли_XXXXX?</v>
      </c>
      <c r="BD7" cm="1">
        <f t="array" aca="1" ref="BD7" ca="1">INDEX($L$2:$L$9,(RANK(AT7,$AT$2:$AT$9)))</f>
        <v>2062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VLOOKUP(B8,audio_list_stym!$A$3:$BP$18,59,FALSE)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VLOOKUP(B8,audio_list_stym!$A$3:$AJ$18,27,FALSE)</f>
        <v>Tomat</v>
      </c>
      <c r="I8" t="s">
        <v>694</v>
      </c>
      <c r="J8" t="str">
        <f t="shared" si="1"/>
        <v>Tomat_7</v>
      </c>
      <c r="K8">
        <v>12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2006</v>
      </c>
      <c r="AD8" t="str">
        <f t="shared" ca="1" si="10"/>
        <v>pics\\Banan_6.jpg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pics\\Banan_6.jpg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1"/>
        <v>0.40280535279261254</v>
      </c>
      <c r="AP8" t="str">
        <f t="shared" ca="1" si="12"/>
        <v>pics\\Banan_6.jpg</v>
      </c>
      <c r="AQ8" t="str">
        <f t="shared" ca="1" si="13"/>
        <v>pics\\Goroh_6.jpg</v>
      </c>
      <c r="AR8" t="str">
        <f t="shared" ca="1" si="6"/>
        <v>pics\\Banan_6.jpg</v>
      </c>
      <c r="AT8">
        <f t="shared" ca="1" si="7"/>
        <v>0.75827938916837212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9"/>
        <v>_Серый_ли_XXXXX?</v>
      </c>
      <c r="BD8" cm="1">
        <f t="array" aca="1" ref="BD8" ca="1">INDEX($L$2:$L$9,(RANK(AT8,$AT$2:$AT$9)))</f>
        <v>2059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VLOOKUP(B9,audio_list_stym!$A$3:$BP$18,59,FALSE)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VLOOKUP(B9,audio_list_stym!$A$3:$AJ$18,27,FALSE)</f>
        <v>Tomat</v>
      </c>
      <c r="I9" t="s">
        <v>695</v>
      </c>
      <c r="J9" t="str">
        <f t="shared" si="1"/>
        <v>Tomat_8</v>
      </c>
      <c r="K9">
        <v>12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2033</v>
      </c>
      <c r="AD9" t="str">
        <f t="shared" ca="1" si="10"/>
        <v>pics\\Limon_1.jpg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pics\\Limon_1.jpg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1"/>
        <v>0.9889284860100489</v>
      </c>
      <c r="AP9" t="str">
        <f t="shared" ca="1" si="12"/>
        <v>pics\\Limon_1.jpg</v>
      </c>
      <c r="AQ9" t="str">
        <f t="shared" ca="1" si="13"/>
        <v>pics\\Redis_1.jpg</v>
      </c>
      <c r="AR9" t="str">
        <f t="shared" ca="1" si="6"/>
        <v>pics\\Limon_1.jpg</v>
      </c>
      <c r="AT9">
        <f t="shared" ca="1" si="7"/>
        <v>0.35580255994537668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9"/>
        <v>_Вязкий_ли_XXXXX?</v>
      </c>
      <c r="BD9" cm="1">
        <f t="array" aca="1" ref="BD9" ca="1">INDEX($L$2:$L$9,(RANK(AT9,$AT$2:$AT$9)))</f>
        <v>2060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VLOOKUP(B10,audio_list_stym!$A$3:$BP$18,59,FALSE)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VLOOKUP(B10,audio_list_stym!$A$3:$AJ$18,27,FALSE)</f>
        <v>Limon</v>
      </c>
      <c r="I10" t="s">
        <v>688</v>
      </c>
      <c r="J10" t="str">
        <f t="shared" si="1"/>
        <v>Limon_1</v>
      </c>
      <c r="K10">
        <v>13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2178</v>
      </c>
      <c r="AD10" t="str">
        <f t="shared" ca="1" si="10"/>
        <v>pics\\dis34.jpg</v>
      </c>
      <c r="AE10" s="22" t="str">
        <f t="array" aca="1" ref="AE10" ca="1">IF(G10="экспл",INDEX(total_visual_stym!$C$146:$C$209,(RANK(total_visual_stym!E154,total_visual_stym!$E$146:$E$209))),0)</f>
        <v>pics\\dis34.jpg</v>
      </c>
      <c r="AF10" s="22" t="str">
        <f t="shared" si="2"/>
        <v/>
      </c>
      <c r="AG10" t="str">
        <f t="shared" ref="AG10:AG17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1"/>
        <v>0.93480278930934779</v>
      </c>
      <c r="AP10" t="str">
        <f t="shared" ca="1" si="12"/>
        <v>pics\\Limon_3.jpg</v>
      </c>
      <c r="AQ10" t="str">
        <f t="shared" ca="1" si="13"/>
        <v>pics\\Redis_3.jpg</v>
      </c>
      <c r="AT10">
        <f t="shared" ca="1" si="7"/>
        <v>0.31277792545734906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9"/>
        <v>На_экране_XXXXX._Он_старый?</v>
      </c>
      <c r="BC10">
        <f>A10</f>
        <v>1202</v>
      </c>
      <c r="BD10" cm="1">
        <f t="array" aca="1" ref="BD10" ca="1">INDEX($L$10:$L$17,(RANK(AT2,$AT$2:$AT$9)))</f>
        <v>2037</v>
      </c>
      <c r="BE10" cm="1">
        <f t="array" aca="1" ref="BE10" ca="1">INDEX(BD2:BD9,(RANK(AT3,$AT$2:$AT$9)))</f>
        <v>2060</v>
      </c>
      <c r="BF10" cm="1">
        <f t="array" aca="1" ref="BF10" ca="1">INDEX(BD18:BD33,(RANK(AT3,$AT$2:$AT$16)))</f>
        <v>2050</v>
      </c>
      <c r="BG10" cm="1">
        <f t="array" aca="1" ref="BG10" ca="1">INDEX(BD34:BD65,(RANK(AT3,$AT$2:$AT$16)))</f>
        <v>2002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VLOOKUP(B11,audio_list_stym!$A$3:$BP$18,59,FALSE)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VLOOKUP(B11,audio_list_stym!$A$3:$AJ$18,27,FALSE)</f>
        <v>Limon</v>
      </c>
      <c r="I11" t="s">
        <v>689</v>
      </c>
      <c r="J11" t="str">
        <f t="shared" si="1"/>
        <v>Limon_2</v>
      </c>
      <c r="K11">
        <v>13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2175</v>
      </c>
      <c r="AD11" t="str">
        <f t="shared" ca="1" si="10"/>
        <v>pics\\dis5.jpg</v>
      </c>
      <c r="AE11" s="22" t="str">
        <f t="array" aca="1" ref="AE11" ca="1">IF(G11="экспл",INDEX(total_visual_stym!$C$146:$C$209,(RANK(total_visual_stym!E155,total_visual_stym!$E$146:$E$209))),0)</f>
        <v>pics\\dis5.jpg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ref="AJ11:AJ49" si="16">LEFT(AI11,11)</f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1"/>
        <v>6.7532595177405397E-2</v>
      </c>
      <c r="AP11" t="str">
        <f t="shared" ca="1" si="12"/>
        <v>pics\\Injir_5.jpg</v>
      </c>
      <c r="AQ11" t="str">
        <f t="shared" ca="1" si="13"/>
        <v>pics\\Tikva_5.jpg</v>
      </c>
      <c r="AT11">
        <f t="shared" ca="1" si="7"/>
        <v>0.47692173248691716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9"/>
        <v>Посмотрите,_вот_XXXXX._Фиолетовый_ли_он?</v>
      </c>
      <c r="BD11" cm="1">
        <f t="array" aca="1" ref="BD11" ca="1">INDEX($L$10:$L$17,(RANK(AT3,$AT$2:$AT$9)))</f>
        <v>2040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VLOOKUP(B12,audio_list_stym!$A$3:$BP$18,59,FALSE)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VLOOKUP(B12,audio_list_stym!$A$3:$AJ$18,27,FALSE)</f>
        <v>Limon</v>
      </c>
      <c r="I12" t="s">
        <v>690</v>
      </c>
      <c r="J12" t="str">
        <f t="shared" si="1"/>
        <v>Limon_3</v>
      </c>
      <c r="K12">
        <v>13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2189</v>
      </c>
      <c r="AD12" t="str">
        <f t="shared" ca="1" si="10"/>
        <v>pics\\dis33.jpg</v>
      </c>
      <c r="AE12" s="22" t="str">
        <f t="array" aca="1" ref="AE12" ca="1">IF(G12="экспл",INDEX(total_visual_stym!$C$146:$C$209,(RANK(total_visual_stym!E156,total_visual_stym!$E$146:$E$209))),0)</f>
        <v>pics\\dis33.jpg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16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1"/>
        <v>0.28788884224983602</v>
      </c>
      <c r="AP12" t="str">
        <f t="shared" ca="1" si="12"/>
        <v>pics\\Injir_1.jpg</v>
      </c>
      <c r="AQ12" t="str">
        <f t="shared" ca="1" si="13"/>
        <v>pics\\Tikva_1.jpg</v>
      </c>
      <c r="AT12">
        <f t="shared" ca="1" si="7"/>
        <v>0.97759999297840305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9"/>
        <v>Вот_XXXXX._Он_с_цедрой?</v>
      </c>
      <c r="BD12" cm="1">
        <f t="array" aca="1" ref="BD12" ca="1">INDEX($L$10:$L$17,(RANK(AT4,$AT$2:$AT$9)))</f>
        <v>2039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VLOOKUP(B13,audio_list_stym!$A$3:$BP$18,59,FALSE)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VLOOKUP(B13,audio_list_stym!$A$3:$AJ$18,27,FALSE)</f>
        <v>Limon</v>
      </c>
      <c r="I13" t="s">
        <v>691</v>
      </c>
      <c r="J13" t="str">
        <f t="shared" si="1"/>
        <v>Limon_4</v>
      </c>
      <c r="K13">
        <v>13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2221</v>
      </c>
      <c r="AD13" t="str">
        <f t="shared" ca="1" si="10"/>
        <v>pics\\dis28.jpg</v>
      </c>
      <c r="AE13" s="22" t="str">
        <f t="array" aca="1" ref="AE13" ca="1">IF(G13="экспл",INDEX(total_visual_stym!$C$146:$C$209,(RANK(total_visual_stym!E157,total_visual_stym!$E$146:$E$209))),0)</f>
        <v>pics\\dis28.jpg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16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1"/>
        <v>0.3544051411205783</v>
      </c>
      <c r="AP13" t="str">
        <f t="shared" ca="1" si="12"/>
        <v>pics\\Banan_8.jpg</v>
      </c>
      <c r="AQ13" t="str">
        <f t="shared" ca="1" si="13"/>
        <v>pics\\Goroh_8.jpg</v>
      </c>
      <c r="AT13">
        <f t="shared" ca="1" si="7"/>
        <v>0.84619747232047948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9"/>
        <v>Это_XXXXX._Кислый_ли_он?</v>
      </c>
      <c r="BD13" cm="1">
        <f t="array" aca="1" ref="BD13" ca="1">INDEX($L$10:$L$17,(RANK(AT5,$AT$2:$AT$9)))</f>
        <v>2033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VLOOKUP(B14,audio_list_stym!$A$3:$BP$18,59,FALSE)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VLOOKUP(B14,audio_list_stym!$A$3:$AJ$18,27,FALSE)</f>
        <v>Limon</v>
      </c>
      <c r="I14" t="s">
        <v>692</v>
      </c>
      <c r="J14" t="str">
        <f t="shared" si="1"/>
        <v>Limon_5</v>
      </c>
      <c r="K14">
        <v>13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2176</v>
      </c>
      <c r="AD14" t="str">
        <f t="shared" ca="1" si="10"/>
        <v>pics\\dis21.jpg</v>
      </c>
      <c r="AE14" s="22" t="str">
        <f t="array" aca="1" ref="AE14" ca="1">IF(G14="экспл",INDEX(total_visual_stym!$C$146:$C$209,(RANK(total_visual_stym!E158,total_visual_stym!$E$146:$E$209))),0)</f>
        <v>pics\\dis21.jpg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16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1"/>
        <v>0.67134561628220868</v>
      </c>
      <c r="AP14" t="str">
        <f t="shared" ca="1" si="12"/>
        <v>pics\\Limon_7.jpg</v>
      </c>
      <c r="AQ14" t="str">
        <f t="shared" ca="1" si="13"/>
        <v>pics\\Redis_7.jpg</v>
      </c>
      <c r="AT14">
        <f t="shared" ca="1" si="7"/>
        <v>7.8883160586167067E-2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9"/>
        <v>На_картинке_XXXXX._Сочный_ли_он?</v>
      </c>
      <c r="BD14" cm="1">
        <f t="array" aca="1" ref="BD14" ca="1">INDEX($L$10:$L$17,(RANK(AT6,$AT$2:$AT$9)))</f>
        <v>2034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VLOOKUP(B15,audio_list_stym!$A$3:$BP$18,59,FALSE)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VLOOKUP(B15,audio_list_stym!$A$3:$AJ$18,27,FALSE)</f>
        <v>Limon</v>
      </c>
      <c r="I15" t="s">
        <v>693</v>
      </c>
      <c r="J15" t="str">
        <f t="shared" si="1"/>
        <v>Limon_6</v>
      </c>
      <c r="K15">
        <v>13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2205</v>
      </c>
      <c r="AD15" t="str">
        <f t="shared" ca="1" si="10"/>
        <v>pics\\dis46.jpg</v>
      </c>
      <c r="AE15" s="22" t="str">
        <f t="array" aca="1" ref="AE15" ca="1">IF(G15="экспл",INDEX(total_visual_stym!$C$146:$C$209,(RANK(total_visual_stym!E159,total_visual_stym!$E$146:$E$209))),0)</f>
        <v>pics\\dis46.jpg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16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1"/>
        <v>0.63526618729049489</v>
      </c>
      <c r="AP15" t="str">
        <f t="shared" ca="1" si="12"/>
        <v>pics\\Limon_8.jpg</v>
      </c>
      <c r="AQ15" t="str">
        <f t="shared" ca="1" si="13"/>
        <v>pics\\Redis_8.jpg</v>
      </c>
      <c r="AT15">
        <f t="shared" ca="1" si="7"/>
        <v>8.3878547688986393E-2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9"/>
        <v>На_мониторе_XXXXX._Упругий_ли_он?</v>
      </c>
      <c r="BD15" cm="1">
        <f t="array" aca="1" ref="BD15" ca="1">INDEX($L$10:$L$17,(RANK(AT7,$AT$2:$AT$9)))</f>
        <v>2038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VLOOKUP(B16,audio_list_stym!$A$3:$BP$18,59,FALSE)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VLOOKUP(B16,audio_list_stym!$A$3:$AJ$18,27,FALSE)</f>
        <v>Limon</v>
      </c>
      <c r="I16" t="s">
        <v>694</v>
      </c>
      <c r="J16" t="str">
        <f t="shared" si="1"/>
        <v>Limon_7</v>
      </c>
      <c r="K16">
        <v>13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2190</v>
      </c>
      <c r="AD16" t="str">
        <f t="shared" ca="1" si="10"/>
        <v>pics\\dis27.jpg</v>
      </c>
      <c r="AE16" s="22" t="str">
        <f t="array" aca="1" ref="AE16" ca="1">IF(G16="экспл",INDEX(total_visual_stym!$C$146:$C$209,(RANK(total_visual_stym!E160,total_visual_stym!$E$146:$E$209))),0)</f>
        <v>pics\\dis27.jpg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16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1"/>
        <v>0.88706036463315097</v>
      </c>
      <c r="AP16" t="str">
        <f t="shared" ca="1" si="12"/>
        <v>pics\\Limon_4.jpg</v>
      </c>
      <c r="AQ16" t="str">
        <f t="shared" ca="1" si="13"/>
        <v>pics\\Redis_4.jpg</v>
      </c>
      <c r="AT16">
        <f t="shared" ca="1" si="7"/>
        <v>0.44418167196448433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9"/>
        <v>Перед_Вами_XXXXX._Он_длинный?</v>
      </c>
      <c r="BD16" cm="1">
        <f t="array" aca="1" ref="BD16" ca="1">INDEX($L$10:$L$17,(RANK(AT8,$AT$2:$AT$9)))</f>
        <v>2035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VLOOKUP(B17,audio_list_stym!$A$3:$BP$18,59,FALSE)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VLOOKUP(B17,audio_list_stym!$A$3:$AJ$18,27,FALSE)</f>
        <v>Limon</v>
      </c>
      <c r="I17" t="s">
        <v>695</v>
      </c>
      <c r="J17" t="str">
        <f t="shared" si="1"/>
        <v>Limon_8</v>
      </c>
      <c r="K17">
        <v>13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2230</v>
      </c>
      <c r="AD17" t="str">
        <f t="shared" ca="1" si="10"/>
        <v>pics\\dis8.jpg</v>
      </c>
      <c r="AE17" s="22" t="str">
        <f t="array" aca="1" ref="AE17" ca="1">IF(G17="экспл",INDEX(total_visual_stym!$C$146:$C$209,(RANK(total_visual_stym!E161,total_visual_stym!$E$146:$E$209))),0)</f>
        <v>pics\\dis8.jpg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16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1"/>
        <v>3.2119483867747878E-2</v>
      </c>
      <c r="AP17" t="str">
        <f t="shared" ca="1" si="12"/>
        <v>pics\\Injir_7.jpg</v>
      </c>
      <c r="AQ17" t="str">
        <f t="shared" ca="1" si="13"/>
        <v>pics\\Tikva_7.jpg</v>
      </c>
      <c r="AT17">
        <f t="shared" ca="1" si="7"/>
        <v>0.71665297329729893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sound\\Noviy_plod.wav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9"/>
        <v>Вы_видите_XXXXX._Он_без_кожуры?</v>
      </c>
      <c r="BD17" cm="1">
        <f t="array" aca="1" ref="BD17" ca="1">INDEX($L$10:$L$17,(RANK(AT9,$AT$2:$AT$9)))</f>
        <v>2036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VLOOKUP(B18,audio_list_stym!$A$3:$BP$18,59,FALSE)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VLOOKUP(B18,audio_list_stym!$A$3:$AJ$18,27,FALSE)</f>
        <v>Kokos</v>
      </c>
      <c r="I18" t="s">
        <v>688</v>
      </c>
      <c r="J18" t="str">
        <f t="shared" si="1"/>
        <v>Kokos_1</v>
      </c>
      <c r="K18">
        <v>10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2054</v>
      </c>
      <c r="AD18" t="str">
        <f t="shared" ca="1" si="10"/>
        <v>pics\\Redis_6.jpg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pics\\Redis_6.jpg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16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0.69513578715824909</v>
      </c>
      <c r="AP18" t="str">
        <f t="shared" ca="1" si="12"/>
        <v>pics\\Limon_6.jpg</v>
      </c>
      <c r="AQ18" t="str">
        <f t="shared" ca="1" si="13"/>
        <v>pics\\Redis_6.jpg</v>
      </c>
      <c r="AS18" t="str">
        <f t="shared" ref="AS18:AS25" ca="1" si="17">IF(AH18="sound\\Tropic",AQ18,"")</f>
        <v>pics\\Redis_6.jpg</v>
      </c>
      <c r="AT18">
        <f t="shared" ca="1" si="7"/>
        <v>0.5371262552553393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9"/>
        <v>_С_молоком_ли_КОКОС?</v>
      </c>
      <c r="BC18">
        <f>A18</f>
        <v>1203</v>
      </c>
      <c r="BD18" cm="1">
        <f t="array" aca="1" ref="BD18" ca="1">INDEX($L$18:$L$25,(RANK(AT2,$AT$2:$AT$9)))</f>
        <v>2029</v>
      </c>
      <c r="BE18" cm="1">
        <f t="array" aca="1" ref="BE18" ca="1">INDEX(BD2:BD17,(RANK(AT4,$AT$2:$AT$16)))</f>
        <v>2033</v>
      </c>
      <c r="BF18" cm="1">
        <f t="array" aca="1" ref="BF18" ca="1">INDEX(BD26:BD49,(RANK(AT4,$AT$2:$AT$16)))</f>
        <v>2041</v>
      </c>
      <c r="BG18" cm="1">
        <f t="array" aca="1" ref="BG18" ca="1">INDEX(BD50:BD65,(RANK(AT4,$AT$2:$AT$16)))</f>
        <v>2017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VLOOKUP(B19,audio_list_stym!$A$3:$BP$18,59,FALSE)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VLOOKUP(B19,audio_list_stym!$A$3:$AJ$18,27,FALSE)</f>
        <v>Kokos</v>
      </c>
      <c r="I19" t="s">
        <v>689</v>
      </c>
      <c r="J19" t="str">
        <f t="shared" si="1"/>
        <v>Kokos_2</v>
      </c>
      <c r="K19">
        <v>10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2166</v>
      </c>
      <c r="AD19" t="str">
        <f t="shared" ca="1" si="10"/>
        <v>pics\\Tikva_6.jpg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pics\\Tikva_6.jpg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16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4.1050286432313676E-2</v>
      </c>
      <c r="AP19" t="str">
        <f t="shared" ca="1" si="12"/>
        <v>pics\\Injir_6.jpg</v>
      </c>
      <c r="AQ19" t="str">
        <f t="shared" ca="1" si="13"/>
        <v>pics\\Tikva_6.jpg</v>
      </c>
      <c r="AS19" t="str">
        <f t="shared" ca="1" si="17"/>
        <v>pics\\Tikva_6.jpg</v>
      </c>
      <c r="AT19">
        <f t="shared" ca="1" si="7"/>
        <v>0.50851725765406219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9"/>
        <v>_Полый_ли_КОКОС?</v>
      </c>
      <c r="BD19" cm="1">
        <f t="array" aca="1" ref="BD19" ca="1">INDEX($L$18:$L$25,(RANK(AT3,$AT$2:$AT$9)))</f>
        <v>2032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VLOOKUP(B20,audio_list_stym!$A$3:$BP$18,59,FALSE)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VLOOKUP(B20,audio_list_stym!$A$3:$AJ$18,27,FALSE)</f>
        <v>Kokos</v>
      </c>
      <c r="I20" t="s">
        <v>690</v>
      </c>
      <c r="J20" t="str">
        <f t="shared" si="1"/>
        <v>Kokos_3</v>
      </c>
      <c r="K20">
        <v>10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2162</v>
      </c>
      <c r="AD20" t="str">
        <f t="shared" ca="1" si="10"/>
        <v>pics\\Tikva_2.jpg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pics\\Tikva_2.jpg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16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0.27029732095518755</v>
      </c>
      <c r="AP20" t="str">
        <f t="shared" ca="1" si="12"/>
        <v>pics\\Injir_2.jpg</v>
      </c>
      <c r="AQ20" t="str">
        <f t="shared" ca="1" si="13"/>
        <v>pics\\Tikva_2.jpg</v>
      </c>
      <c r="AS20" t="str">
        <f t="shared" ca="1" si="17"/>
        <v>pics\\Tikva_2.jpg</v>
      </c>
      <c r="AT20">
        <f t="shared" ca="1" si="7"/>
        <v>0.41843266027514614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sound\\Redkiy_plod.wav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9"/>
        <v>_Гладкий_ли_КОКОС?</v>
      </c>
      <c r="BD20" cm="1">
        <f t="array" aca="1" ref="BD20" ca="1">INDEX($L$18:$L$25,(RANK(AT4,$AT$2:$AT$9)))</f>
        <v>2031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VLOOKUP(B21,audio_list_stym!$A$3:$BP$18,59,FALSE)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VLOOKUP(B21,audio_list_stym!$A$3:$AJ$18,27,FALSE)</f>
        <v>Kokos</v>
      </c>
      <c r="I21" t="s">
        <v>691</v>
      </c>
      <c r="J21" t="str">
        <f t="shared" si="1"/>
        <v>Kokos_4</v>
      </c>
      <c r="K21">
        <v>10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2168</v>
      </c>
      <c r="AD21" t="str">
        <f t="shared" ca="1" si="10"/>
        <v>pics\\Tikva_8.jpg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pics\\Tikva_8.jpg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16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5.7108844571419626E-3</v>
      </c>
      <c r="AP21" t="str">
        <f t="shared" ca="1" si="12"/>
        <v>pics\\Injir_8.jpg</v>
      </c>
      <c r="AQ21" t="str">
        <f t="shared" ca="1" si="13"/>
        <v>pics\\Tikva_8.jpg</v>
      </c>
      <c r="AS21" t="str">
        <f t="shared" ca="1" si="17"/>
        <v>pics\\Tikva_8.jpg</v>
      </c>
      <c r="AT21">
        <f t="shared" ca="1" si="7"/>
        <v>0.17204060922178732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9"/>
        <v>_Пористый_ли_КОКОС?</v>
      </c>
      <c r="BD21" cm="1">
        <f t="array" aca="1" ref="BD21" ca="1">INDEX($L$18:$L$25,(RANK(AT5,$AT$2:$AT$9)))</f>
        <v>2025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VLOOKUP(B22,audio_list_stym!$A$3:$BP$18,59,FALSE)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VLOOKUP(B22,audio_list_stym!$A$3:$AJ$18,27,FALSE)</f>
        <v>Kokos</v>
      </c>
      <c r="I22" t="s">
        <v>692</v>
      </c>
      <c r="J22" t="str">
        <f t="shared" si="1"/>
        <v>Kokos_5</v>
      </c>
      <c r="K22">
        <v>10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2163</v>
      </c>
      <c r="AD22" t="str">
        <f t="shared" ca="1" si="10"/>
        <v>pics\\Tikva_3.jpg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pics\\Tikva_3.jpg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16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0.12942443372241319</v>
      </c>
      <c r="AP22" t="str">
        <f t="shared" ca="1" si="12"/>
        <v>pics\\Injir_3.jpg</v>
      </c>
      <c r="AQ22" t="str">
        <f t="shared" ca="1" si="13"/>
        <v>pics\\Tikva_3.jpg</v>
      </c>
      <c r="AS22" t="str">
        <f t="shared" ca="1" si="17"/>
        <v>pics\\Tikva_3.jpg</v>
      </c>
      <c r="AT22">
        <f t="shared" ca="1" si="7"/>
        <v>0.24512497718844728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9"/>
        <v>_Вареный_ли_КОКОС?</v>
      </c>
      <c r="BD22" cm="1">
        <f t="array" aca="1" ref="BD22" ca="1">INDEX($L$18:$L$25,(RANK(AT6,$AT$2:$AT$9)))</f>
        <v>2026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VLOOKUP(B23,audio_list_stym!$A$3:$BP$18,59,FALSE)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VLOOKUP(B23,audio_list_stym!$A$3:$AJ$18,27,FALSE)</f>
        <v>Kokos</v>
      </c>
      <c r="I23" t="s">
        <v>693</v>
      </c>
      <c r="J23" t="str">
        <f t="shared" si="1"/>
        <v>Kokos_6</v>
      </c>
      <c r="K23">
        <v>10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2164</v>
      </c>
      <c r="AD23" t="str">
        <f t="shared" ca="1" si="10"/>
        <v>pics\\Tikva_4.jpg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pics\\Tikva_4.jpg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16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0.10638820561514661</v>
      </c>
      <c r="AP23" t="str">
        <f t="shared" ca="1" si="12"/>
        <v>pics\\Injir_4.jpg</v>
      </c>
      <c r="AQ23" t="str">
        <f t="shared" ca="1" si="13"/>
        <v>pics\\Tikva_4.jpg</v>
      </c>
      <c r="AS23" t="str">
        <f t="shared" ca="1" si="17"/>
        <v>pics\\Tikva_4.jpg</v>
      </c>
      <c r="AT23">
        <f t="shared" ca="1" si="7"/>
        <v>0.71464107445972502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9"/>
        <v>_Плотный_ли_КОКОС?</v>
      </c>
      <c r="BD23" cm="1">
        <f t="array" aca="1" ref="BD23" ca="1">INDEX($L$18:$L$25,(RANK(AT7,$AT$2:$AT$9)))</f>
        <v>2030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VLOOKUP(B24,audio_list_stym!$A$3:$BP$18,59,FALSE)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VLOOKUP(B24,audio_list_stym!$A$3:$AJ$18,27,FALSE)</f>
        <v>Kokos</v>
      </c>
      <c r="I24" t="s">
        <v>694</v>
      </c>
      <c r="J24" t="str">
        <f t="shared" si="1"/>
        <v>Kokos_7</v>
      </c>
      <c r="K24">
        <v>10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2017</v>
      </c>
      <c r="AD24" t="str">
        <f t="shared" ca="1" si="10"/>
        <v>pics\\Goroh_1.jpg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pics\\Goroh_1.jpg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16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0.57039936990389806</v>
      </c>
      <c r="AP24" t="str">
        <f t="shared" ca="1" si="12"/>
        <v>pics\\Banan_1.jpg</v>
      </c>
      <c r="AQ24" t="str">
        <f t="shared" ca="1" si="13"/>
        <v>pics\\Goroh_1.jpg</v>
      </c>
      <c r="AS24" t="str">
        <f t="shared" ca="1" si="17"/>
        <v>pics\\Goroh_1.jpg</v>
      </c>
      <c r="AT24">
        <f t="shared" ca="1" si="7"/>
        <v>0.97817923100442716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9"/>
        <v>_Ворсистый_ли_КОКОС?</v>
      </c>
      <c r="BD24" cm="1">
        <f t="array" aca="1" ref="BD24" ca="1">INDEX($L$18:$L$25,(RANK(AT8,$AT$2:$AT$9)))</f>
        <v>2027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VLOOKUP(B25,audio_list_stym!$A$3:$BP$18,59,FALSE)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VLOOKUP(B25,audio_list_stym!$A$3:$AJ$18,27,FALSE)</f>
        <v>Kokos</v>
      </c>
      <c r="I25" t="s">
        <v>695</v>
      </c>
      <c r="J25" t="str">
        <f t="shared" si="1"/>
        <v>Kokos_8</v>
      </c>
      <c r="K25">
        <v>10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2019</v>
      </c>
      <c r="AD25" t="str">
        <f t="shared" ca="1" si="10"/>
        <v>pics\\Goroh_3.jpg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pics\\Goroh_3.jpg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16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0.48261176022793018</v>
      </c>
      <c r="AP25" t="str">
        <f t="shared" ca="1" si="12"/>
        <v>pics\\Banan_3.jpg</v>
      </c>
      <c r="AQ25" t="str">
        <f t="shared" ca="1" si="13"/>
        <v>pics\\Goroh_3.jpg</v>
      </c>
      <c r="AS25" t="str">
        <f t="shared" ca="1" si="17"/>
        <v>pics\\Goroh_3.jpg</v>
      </c>
      <c r="AT25">
        <f t="shared" ca="1" si="7"/>
        <v>0.96459852376447253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9"/>
        <v>_Мягкий_ли_КОКОС?</v>
      </c>
      <c r="BD25" cm="1">
        <f t="array" aca="1" ref="BD25" ca="1">INDEX($L$18:$L$25,(RANK(AT9,$AT$2:$AT$9)))</f>
        <v>2028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VLOOKUP(B26,audio_list_stym!$A$3:$BP$18,59,FALSE)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VLOOKUP(B26,audio_list_stym!$A$3:$AJ$18,27,FALSE)</f>
        <v>Redis</v>
      </c>
      <c r="I26" t="s">
        <v>688</v>
      </c>
      <c r="J26" t="str">
        <f t="shared" si="1"/>
        <v>Redis_1</v>
      </c>
      <c r="K26">
        <v>11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2210</v>
      </c>
      <c r="AD26" t="str">
        <f t="shared" ca="1" si="10"/>
        <v>pics\\dis48.jpg</v>
      </c>
      <c r="AE26" s="22" t="str">
        <f t="array" aca="1" ref="AE26" ca="1">IF(G26="экспл",INDEX(total_visual_stym!$C$146:$C$209,(RANK(total_visual_stym!E170,total_visual_stym!$E$146:$E$209))),0)</f>
        <v>pics\\dis48.jpg</v>
      </c>
      <c r="AF26" s="22" t="str">
        <f t="shared" si="2"/>
        <v/>
      </c>
      <c r="AG26" t="str">
        <f t="shared" ref="AG26:AG33" si="18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16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7"/>
        <v>0.37936443546790699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9"/>
        <v>На_экране_РЕДИС._Он_с_ботвой?</v>
      </c>
      <c r="BC26">
        <f>A26</f>
        <v>1204</v>
      </c>
      <c r="BD26" cm="1">
        <f t="array" aca="1" ref="BD26" ca="1">INDEX($L$26:$L$33,(RANK(AT2,$AT$2:$AT$9)))</f>
        <v>2053</v>
      </c>
      <c r="BE26" cm="1">
        <f t="array" aca="1" ref="BE26" ca="1">INDEX(BD2:BD25,(RANK(AT5,$AT$2:$AT$16)))</f>
        <v>2064</v>
      </c>
      <c r="BF26" cm="1">
        <f t="array" aca="1" ref="BF26" ca="1">INDEX(BD34:BD49,(RANK(AT5,$AT$2:$AT$16)))</f>
        <v>2048</v>
      </c>
      <c r="BG26" cm="1">
        <f t="array" aca="1" ref="BG26" ca="1">INDEX(BD50:BD65,(RANK(AT5,$AT$2:$AT$16)))</f>
        <v>2016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VLOOKUP(B27,audio_list_stym!$A$3:$BP$18,59,FALSE)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VLOOKUP(B27,audio_list_stym!$A$3:$AJ$18,27,FALSE)</f>
        <v>Redis</v>
      </c>
      <c r="I27" t="s">
        <v>689</v>
      </c>
      <c r="J27" t="str">
        <f t="shared" si="1"/>
        <v>Redis_2</v>
      </c>
      <c r="K27">
        <v>11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2215</v>
      </c>
      <c r="AD27" t="str">
        <f t="shared" ca="1" si="10"/>
        <v>pics\\dis62.jpg</v>
      </c>
      <c r="AE27" s="22" t="str">
        <f t="array" aca="1" ref="AE27" ca="1">IF(G27="экспл",INDEX(total_visual_stym!$C$146:$C$209,(RANK(total_visual_stym!E171,total_visual_stym!$E$146:$E$209))),0)</f>
        <v>pics\\dis62.jpg</v>
      </c>
      <c r="AF27" s="22" t="str">
        <f t="shared" si="2"/>
        <v/>
      </c>
      <c r="AG27" t="str">
        <f t="shared" si="18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16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7"/>
        <v>0.54026490185015297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9"/>
        <v>Посмотрите,_вот_РЕДИС._Он_алый?</v>
      </c>
      <c r="BD27" cm="1">
        <f t="array" aca="1" ref="BD27" ca="1">INDEX($L$26:$L$33,(RANK(AT3,$AT$2:$AT$9)))</f>
        <v>2056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VLOOKUP(B28,audio_list_stym!$A$3:$BP$18,59,FALSE)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VLOOKUP(B28,audio_list_stym!$A$3:$AJ$18,27,FALSE)</f>
        <v>Redis</v>
      </c>
      <c r="I28" t="s">
        <v>690</v>
      </c>
      <c r="J28" t="str">
        <f t="shared" si="1"/>
        <v>Redis_3</v>
      </c>
      <c r="K28">
        <v>11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2217</v>
      </c>
      <c r="AD28" t="str">
        <f t="shared" ca="1" si="10"/>
        <v>pics\\dis58.jpg</v>
      </c>
      <c r="AE28" s="22" t="str">
        <f t="array" aca="1" ref="AE28" ca="1">IF(G28="экспл",INDEX(total_visual_stym!$C$146:$C$209,(RANK(total_visual_stym!E172,total_visual_stym!$E$146:$E$209))),0)</f>
        <v>pics\\dis58.jpg</v>
      </c>
      <c r="AF28" s="22" t="str">
        <f t="shared" si="2"/>
        <v/>
      </c>
      <c r="AG28" t="str">
        <f t="shared" si="18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16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7"/>
        <v>0.82348071009512558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9"/>
        <v>Вот_РЕДИС._Пряный_ли_он?</v>
      </c>
      <c r="BD28" cm="1">
        <f t="array" aca="1" ref="BD28" ca="1">INDEX($L$26:$L$33,(RANK(AT4,$AT$2:$AT$9)))</f>
        <v>2055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VLOOKUP(B29,audio_list_stym!$A$3:$BP$18,59,FALSE)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VLOOKUP(B29,audio_list_stym!$A$3:$AJ$18,27,FALSE)</f>
        <v>Redis</v>
      </c>
      <c r="I29" t="s">
        <v>691</v>
      </c>
      <c r="J29" t="str">
        <f t="shared" si="1"/>
        <v>Redis_4</v>
      </c>
      <c r="K29">
        <v>11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2219</v>
      </c>
      <c r="AD29" t="str">
        <f t="shared" ca="1" si="10"/>
        <v>pics\\dis17.jpg</v>
      </c>
      <c r="AE29" s="22" t="str">
        <f t="array" aca="1" ref="AE29" ca="1">IF(G29="экспл",INDEX(total_visual_stym!$C$146:$C$209,(RANK(total_visual_stym!E173,total_visual_stym!$E$146:$E$209))),0)</f>
        <v>pics\\dis17.jpg</v>
      </c>
      <c r="AF29" s="22" t="str">
        <f t="shared" si="2"/>
        <v/>
      </c>
      <c r="AG29" t="str">
        <f t="shared" si="18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16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7"/>
        <v>0.25654987618502034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9"/>
        <v>Это_РЕДИС._Жирный_ли_он?</v>
      </c>
      <c r="BD29" cm="1">
        <f t="array" aca="1" ref="BD29" ca="1">INDEX($L$26:$L$33,(RANK(AT5,$AT$2:$AT$9)))</f>
        <v>2049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VLOOKUP(B30,audio_list_stym!$A$3:$BP$18,59,FALSE)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VLOOKUP(B30,audio_list_stym!$A$3:$AJ$18,27,FALSE)</f>
        <v>Redis</v>
      </c>
      <c r="I30" t="s">
        <v>692</v>
      </c>
      <c r="J30" t="str">
        <f t="shared" si="1"/>
        <v>Redis_5</v>
      </c>
      <c r="K30">
        <v>11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2226</v>
      </c>
      <c r="AD30" t="str">
        <f t="shared" ca="1" si="10"/>
        <v>pics\\dis11.jpg</v>
      </c>
      <c r="AE30" s="22" t="str">
        <f t="array" aca="1" ref="AE30" ca="1">IF(G30="экспл",INDEX(total_visual_stym!$C$146:$C$209,(RANK(total_visual_stym!E174,total_visual_stym!$E$146:$E$209))),0)</f>
        <v>pics\\dis11.jpg</v>
      </c>
      <c r="AF30" s="22" t="str">
        <f t="shared" si="2"/>
        <v/>
      </c>
      <c r="AG30" t="str">
        <f t="shared" si="18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16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7"/>
        <v>0.63469770440560813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9"/>
        <v>На_картинке_РЕДИС._Он_соленый?</v>
      </c>
      <c r="BD30" cm="1">
        <f t="array" aca="1" ref="BD30" ca="1">INDEX($L$26:$L$33,(RANK(AT6,$AT$2:$AT$9)))</f>
        <v>2050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VLOOKUP(B31,audio_list_stym!$A$3:$BP$18,59,FALSE)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VLOOKUP(B31,audio_list_stym!$A$3:$AJ$18,27,FALSE)</f>
        <v>Redis</v>
      </c>
      <c r="I31" t="s">
        <v>693</v>
      </c>
      <c r="J31" t="str">
        <f t="shared" si="1"/>
        <v>Redis_6</v>
      </c>
      <c r="K31">
        <v>11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2201</v>
      </c>
      <c r="AD31" t="str">
        <f t="shared" ca="1" si="10"/>
        <v>pics\\dis43.jpg</v>
      </c>
      <c r="AE31" s="22" t="str">
        <f t="array" aca="1" ref="AE31" ca="1">IF(G31="экспл",INDEX(total_visual_stym!$C$146:$C$209,(RANK(total_visual_stym!E175,total_visual_stym!$E$146:$E$209))),0)</f>
        <v>pics\\dis43.jpg</v>
      </c>
      <c r="AF31" s="22" t="str">
        <f t="shared" si="2"/>
        <v/>
      </c>
      <c r="AG31" t="str">
        <f t="shared" si="18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16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7"/>
        <v>0.71132641368103844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9"/>
        <v>На_мониторе_РЕДИС._Пышный_ли_он?</v>
      </c>
      <c r="BD31" cm="1">
        <f t="array" aca="1" ref="BD31" ca="1">INDEX($L$26:$L$33,(RANK(AT7,$AT$2:$AT$9)))</f>
        <v>2054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VLOOKUP(B32,audio_list_stym!$A$3:$BP$18,59,FALSE)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VLOOKUP(B32,audio_list_stym!$A$3:$AJ$18,27,FALSE)</f>
        <v>Redis</v>
      </c>
      <c r="I32" t="s">
        <v>694</v>
      </c>
      <c r="J32" t="str">
        <f t="shared" si="1"/>
        <v>Redis_7</v>
      </c>
      <c r="K32">
        <v>11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2186</v>
      </c>
      <c r="AD32" t="str">
        <f t="shared" ca="1" si="10"/>
        <v>pics\\dis25.jpg</v>
      </c>
      <c r="AE32" s="22" t="str">
        <f t="array" aca="1" ref="AE32" ca="1">IF(G32="экспл",INDEX(total_visual_stym!$C$146:$C$209,(RANK(total_visual_stym!E176,total_visual_stym!$E$146:$E$209))),0)</f>
        <v>pics\\dis25.jpg</v>
      </c>
      <c r="AF32" s="22" t="str">
        <f t="shared" si="2"/>
        <v/>
      </c>
      <c r="AG32" t="str">
        <f t="shared" si="18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16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7"/>
        <v>0.72214104466081541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9"/>
        <v>Перед_Вами_РЕДИС._Крепкий_ли_он?</v>
      </c>
      <c r="BD32" cm="1">
        <f t="array" aca="1" ref="BD32" ca="1">INDEX($L$26:$L$33,(RANK(AT8,$AT$2:$AT$9)))</f>
        <v>2051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VLOOKUP(B33,audio_list_stym!$A$3:$BP$18,59,FALSE)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VLOOKUP(B33,audio_list_stym!$A$3:$AJ$18,27,FALSE)</f>
        <v>Redis</v>
      </c>
      <c r="I33" t="s">
        <v>695</v>
      </c>
      <c r="J33" t="str">
        <f t="shared" si="1"/>
        <v>Redis_8</v>
      </c>
      <c r="K33">
        <v>11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2209</v>
      </c>
      <c r="AD33" t="str">
        <f t="shared" ca="1" si="10"/>
        <v>pics\\dis51.jpg</v>
      </c>
      <c r="AE33" s="22" t="str">
        <f t="array" aca="1" ref="AE33" ca="1">IF(G33="экспл",INDEX(total_visual_stym!$C$146:$C$209,(RANK(total_visual_stym!E177,total_visual_stym!$E$146:$E$209))),0)</f>
        <v>pics\\dis51.jpg</v>
      </c>
      <c r="AF33" s="22" t="str">
        <f t="shared" si="2"/>
        <v/>
      </c>
      <c r="AG33" t="str">
        <f t="shared" si="18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16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7"/>
        <v>1.1722136454763832E-2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9"/>
        <v>Вы_видите_РЕДИС._Он_круглый?</v>
      </c>
      <c r="BD33" cm="1">
        <f t="array" aca="1" ref="BD33" ca="1">INDEX($L$26:$L$33,(RANK(AT9,$AT$2:$AT$9)))</f>
        <v>2052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VLOOKUP(B34,audio_list_stym!$A$3:$BP$18,59,FALSE)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VLOOKUP(B34,audio_list_stym!$A$3:$AJ$18,27,FALSE)</f>
        <v>Peper</v>
      </c>
      <c r="I34" t="s">
        <v>688</v>
      </c>
      <c r="J34" t="str">
        <f t="shared" si="1"/>
        <v>Peper_1</v>
      </c>
      <c r="K34">
        <v>12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2035</v>
      </c>
      <c r="AD34" t="str">
        <f t="shared" ca="1" si="10"/>
        <v>pics\\Limon_3.jpg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2"/>
        <v>pics\\Limon_3.jpg</v>
      </c>
      <c r="AH34" t="str">
        <f t="shared" si="3"/>
        <v>sound\\Ogorod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1">IF(AH34="sound\\Ogorod",AP10,"")</f>
        <v>pics\\Limon_3.jpg</v>
      </c>
      <c r="AT34">
        <f t="shared" ca="1" si="7"/>
        <v>0.67441782104292491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9"/>
        <v>_Сырой_ли_XXXXX?</v>
      </c>
      <c r="BC34">
        <f>A34</f>
        <v>1205</v>
      </c>
      <c r="BD34" cm="1">
        <f t="array" aca="1" ref="BD34" ca="1">INDEX($L$34:$L$41,(RANK(AT2,$AT$2:$AT$9)))</f>
        <v>2045</v>
      </c>
      <c r="BE34" cm="1">
        <f t="array" aca="1" ref="BE34" ca="1">INDEX(BD2:BD17,(RANK(AT5,$AT$2:$AT$17)))</f>
        <v>2064</v>
      </c>
      <c r="BF34" cm="1">
        <f t="array" aca="1" ref="BF34" ca="1">INDEX(BD18:BD33,(RANK(AT5,$AT$2:$AT$7)))</f>
        <v>2029</v>
      </c>
      <c r="BG34" cm="1">
        <f t="array" aca="1" ref="BG34" ca="1">INDEX(BD42:BD65,(RANK(AT5,$AT$2:$AT$17)))</f>
        <v>2008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VLOOKUP(B35,audio_list_stym!$A$3:$BP$18,59,FALSE)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VLOOKUP(B35,audio_list_stym!$A$3:$AJ$18,27,FALSE)</f>
        <v>Peper</v>
      </c>
      <c r="I35" t="s">
        <v>689</v>
      </c>
      <c r="J35" t="str">
        <f t="shared" si="1"/>
        <v>Peper_2</v>
      </c>
      <c r="K35">
        <v>12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2157</v>
      </c>
      <c r="AD35" t="str">
        <f t="shared" ca="1" si="10"/>
        <v>pics\\Injir_5.jpg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"/>
        <v>pics\\Injir_5.jpg</v>
      </c>
      <c r="AH35" t="str">
        <f t="shared" si="3"/>
        <v>sound\\Ogorod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pics\\Injir_5.jpg</v>
      </c>
      <c r="AT35">
        <f t="shared" ca="1" si="7"/>
        <v>0.54874132222913286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9"/>
        <v>_Слоеный_ли_XXXXX?</v>
      </c>
      <c r="BD35" cm="1">
        <f t="array" aca="1" ref="BD35" ca="1">INDEX($L$34:$L$41,(RANK(AT3,$AT$2:$AT$9)))</f>
        <v>2048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VLOOKUP(B36,audio_list_stym!$A$3:$BP$18,59,FALSE)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VLOOKUP(B36,audio_list_stym!$A$3:$AJ$18,27,FALSE)</f>
        <v>Peper</v>
      </c>
      <c r="I36" t="s">
        <v>690</v>
      </c>
      <c r="J36" t="str">
        <f t="shared" si="1"/>
        <v>Peper_3</v>
      </c>
      <c r="K36">
        <v>12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2153</v>
      </c>
      <c r="AD36" t="str">
        <f t="shared" ca="1" si="10"/>
        <v>pics\\Injir_1.jpg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"/>
        <v>pics\\Injir_1.jpg</v>
      </c>
      <c r="AH36" t="str">
        <f t="shared" si="3"/>
        <v>sound\\Ogorod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pics\\Injir_1.jpg</v>
      </c>
      <c r="AT36">
        <f t="shared" ca="1" si="7"/>
        <v>0.11759576813144068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9"/>
        <v>_Гнилой_ли_XXXXX?</v>
      </c>
      <c r="BD36" cm="1">
        <f t="array" aca="1" ref="BD36" ca="1">INDEX($L$34:$L$41,(RANK(AT4,$AT$2:$AT$9)))</f>
        <v>2047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VLOOKUP(B37,audio_list_stym!$A$3:$BP$18,59,FALSE)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VLOOKUP(B37,audio_list_stym!$A$3:$AJ$18,27,FALSE)</f>
        <v>Peper</v>
      </c>
      <c r="I37" t="s">
        <v>691</v>
      </c>
      <c r="J37" t="str">
        <f t="shared" si="1"/>
        <v>Peper_4</v>
      </c>
      <c r="K37">
        <v>12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2008</v>
      </c>
      <c r="AD37" t="str">
        <f t="shared" ca="1" si="10"/>
        <v>pics\\Banan_8.jpg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"/>
        <v>pics\\Banan_8.jpg</v>
      </c>
      <c r="AH37" t="str">
        <f t="shared" si="3"/>
        <v>sound\\Ogorod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pics\\Banan_8.jpg</v>
      </c>
      <c r="AT37">
        <f t="shared" ca="1" si="7"/>
        <v>0.97516225456593753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9"/>
        <v>_Бугристый_ли_XXXXX?</v>
      </c>
      <c r="BD37" cm="1">
        <f t="array" aca="1" ref="BD37" ca="1">INDEX($L$34:$L$41,(RANK(AT5,$AT$2:$AT$9)))</f>
        <v>2041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VLOOKUP(B38,audio_list_stym!$A$3:$BP$18,59,FALSE)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VLOOKUP(B38,audio_list_stym!$A$3:$AJ$18,27,FALSE)</f>
        <v>Peper</v>
      </c>
      <c r="I38" t="s">
        <v>692</v>
      </c>
      <c r="J38" t="str">
        <f t="shared" si="1"/>
        <v>Peper_5</v>
      </c>
      <c r="K38">
        <v>12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2039</v>
      </c>
      <c r="AD38" t="str">
        <f t="shared" ca="1" si="10"/>
        <v>pics\\Limon_7.jpg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"/>
        <v>pics\\Limon_7.jpg</v>
      </c>
      <c r="AH38" t="str">
        <f t="shared" si="3"/>
        <v>sound\\Ogorod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pics\\Limon_7.jpg</v>
      </c>
      <c r="AT38">
        <f t="shared" ca="1" si="7"/>
        <v>0.46573923214994117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9"/>
        <v>_Черный_ли_XXXXX?</v>
      </c>
      <c r="BD38" cm="1">
        <f t="array" aca="1" ref="BD38" ca="1">INDEX($L$34:$L$41,(RANK(AT6,$AT$2:$AT$9)))</f>
        <v>2042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VLOOKUP(B39,audio_list_stym!$A$3:$BP$18,59,FALSE)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VLOOKUP(B39,audio_list_stym!$A$3:$AJ$18,27,FALSE)</f>
        <v>Peper</v>
      </c>
      <c r="I39" t="s">
        <v>693</v>
      </c>
      <c r="J39" t="str">
        <f t="shared" si="1"/>
        <v>Peper_6</v>
      </c>
      <c r="K39">
        <v>12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2040</v>
      </c>
      <c r="AD39" t="str">
        <f t="shared" ca="1" si="10"/>
        <v>pics\\Limon_8.jpg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pics\\Limon_8.jpg</v>
      </c>
      <c r="AH39" t="str">
        <f t="shared" si="3"/>
        <v>sound\\Ogorod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pics\\Limon_8.jpg</v>
      </c>
      <c r="AT39">
        <f t="shared" ca="1" si="7"/>
        <v>8.9245921745326862E-2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9"/>
        <v>_Хрустящий_ли_XXXXX?</v>
      </c>
      <c r="BD39" cm="1">
        <f t="array" aca="1" ref="BD39" ca="1">INDEX($L$34:$L$41,(RANK(AT7,$AT$2:$AT$9)))</f>
        <v>2046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VLOOKUP(B40,audio_list_stym!$A$3:$BP$18,59,FALSE)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VLOOKUP(B40,audio_list_stym!$A$3:$AJ$18,27,FALSE)</f>
        <v>Peper</v>
      </c>
      <c r="I40" t="s">
        <v>694</v>
      </c>
      <c r="J40" t="str">
        <f t="shared" si="1"/>
        <v>Peper_7</v>
      </c>
      <c r="K40">
        <v>12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2036</v>
      </c>
      <c r="AD40" t="str">
        <f t="shared" ca="1" si="10"/>
        <v>pics\\Limon_4.jpg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pics\\Limon_4.jpg</v>
      </c>
      <c r="AH40" t="str">
        <f t="shared" si="3"/>
        <v>sound\\Ogorod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pics\\Limon_4.jpg</v>
      </c>
      <c r="AT40">
        <f t="shared" ca="1" si="7"/>
        <v>0.90272929176744254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9"/>
        <v>_Блестит_ли_XXXXX?</v>
      </c>
      <c r="BD40" cm="1">
        <f t="array" aca="1" ref="BD40" ca="1">INDEX($L$34:$L$41,(RANK(AT8,$AT$2:$AT$9)))</f>
        <v>2043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VLOOKUP(B41,audio_list_stym!$A$3:$BP$18,59,FALSE)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VLOOKUP(B41,audio_list_stym!$A$3:$AJ$18,27,FALSE)</f>
        <v>Peper</v>
      </c>
      <c r="I41" t="s">
        <v>695</v>
      </c>
      <c r="J41" t="str">
        <f t="shared" si="1"/>
        <v>Peper_8</v>
      </c>
      <c r="K41">
        <v>12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2159</v>
      </c>
      <c r="AD41" t="str">
        <f t="shared" ca="1" si="10"/>
        <v>pics\\Injir_7.jpg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pics\\Injir_7.jpg</v>
      </c>
      <c r="AH41" t="str">
        <f t="shared" si="3"/>
        <v>sound\\Ogorod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1"/>
        <v>pics\\Injir_7.jpg</v>
      </c>
      <c r="AT41">
        <f t="shared" ca="1" si="7"/>
        <v>4.3389108849594127E-3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9"/>
        <v>_Цитрусовый_ли_XXXXX?</v>
      </c>
      <c r="BD41" cm="1">
        <f t="array" aca="1" ref="BD41" ca="1">INDEX($L$34:$L$41,(RANK(AT9,$AT$2:$AT$9)))</f>
        <v>2044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VLOOKUP(B42,audio_list_stym!$A$3:$BP$18,59,FALSE)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VLOOKUP(B42,audio_list_stym!$A$3:$AJ$18,27,FALSE)</f>
        <v>Banan</v>
      </c>
      <c r="I42" t="s">
        <v>688</v>
      </c>
      <c r="J42" t="str">
        <f t="shared" si="1"/>
        <v>Banan_1</v>
      </c>
      <c r="K42">
        <v>13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2187</v>
      </c>
      <c r="AD42" t="str">
        <f t="shared" ca="1" si="10"/>
        <v>pics\\dis1.jpg</v>
      </c>
      <c r="AE42" s="22" t="str">
        <f t="array" aca="1" ref="AE42" ca="1">IF(G42="экспл",INDEX(total_visual_stym!$C$146:$C$209,(RANK(total_visual_stym!E186,total_visual_stym!$E$146:$E$209))),0)</f>
        <v>pics\\dis1.jpg</v>
      </c>
      <c r="AF42" s="22" t="str">
        <f t="shared" si="22"/>
        <v/>
      </c>
      <c r="AG42" t="str">
        <f t="shared" ref="AG42:AG49" si="23">IF(OR(E42=11,E42=13),M42,"")</f>
        <v>pics\\Banan_1.jpg</v>
      </c>
      <c r="AH42">
        <f t="shared" si="3"/>
        <v>0</v>
      </c>
      <c r="AI42" t="s">
        <v>728</v>
      </c>
      <c r="AJ42" t="str">
        <f t="shared" si="16"/>
        <v>pics\\Tikva</v>
      </c>
      <c r="AL42" t="str">
        <f t="shared" ref="AL42:AL49" si="24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7"/>
        <v>0.9554020143664661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9"/>
        <v>На_экране_XXXXX._Он_чистый?</v>
      </c>
      <c r="BC42">
        <f>A42</f>
        <v>1206</v>
      </c>
      <c r="BD42" cm="1">
        <f t="array" aca="1" ref="BD42" ca="1">INDEX($L$42:$L$49,(RANK(AT2,$AT$2:$AT$9)))</f>
        <v>2005</v>
      </c>
      <c r="BE42" cm="1">
        <f t="array" aca="1" ref="BE42" ca="1">INDEX(BD2:BD17,(RANK(AT6,$AT$2:$AT17)))</f>
        <v>2057</v>
      </c>
      <c r="BF42" cm="1">
        <f t="array" aca="1" ref="BF42" ca="1">INDEX(BD26:BD41,(RANK(AT6,$AT$2:$AT$17)))</f>
        <v>2049</v>
      </c>
      <c r="BG42" cm="1">
        <f t="array" aca="1" ref="BG42" ca="1">INDEX(BD50:BD65,(RANK(AT6,$AT$2:$AT$17)))</f>
        <v>2009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VLOOKUP(B43,audio_list_stym!$A$3:$BP$18,59,FALSE)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VLOOKUP(B43,audio_list_stym!$A$3:$AJ$18,27,FALSE)</f>
        <v>Banan</v>
      </c>
      <c r="I43" t="s">
        <v>689</v>
      </c>
      <c r="J43" t="str">
        <f t="shared" si="1"/>
        <v>Banan_2</v>
      </c>
      <c r="K43">
        <v>13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2199</v>
      </c>
      <c r="AD43" t="str">
        <f t="shared" ca="1" si="10"/>
        <v>pics\\dis56.jpg</v>
      </c>
      <c r="AE43" s="22" t="str">
        <f t="array" aca="1" ref="AE43" ca="1">IF(G43="экспл",INDEX(total_visual_stym!$C$146:$C$209,(RANK(total_visual_stym!E187,total_visual_stym!$E$146:$E$209))),0)</f>
        <v>pics\\dis56.jpg</v>
      </c>
      <c r="AF43" s="22" t="str">
        <f t="shared" si="22"/>
        <v/>
      </c>
      <c r="AG43" t="str">
        <f t="shared" si="23"/>
        <v>pics\\Banan_2.jpg</v>
      </c>
      <c r="AH43">
        <f t="shared" si="3"/>
        <v>0</v>
      </c>
      <c r="AI43" t="s">
        <v>729</v>
      </c>
      <c r="AJ43" t="str">
        <f t="shared" si="16"/>
        <v>pics\\Tikva</v>
      </c>
      <c r="AL43" t="str">
        <f t="shared" si="24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7"/>
        <v>5.3597540045955072E-2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9"/>
        <v>Посмотрите,_вот_XXXXX._Свежий_ли_он?</v>
      </c>
      <c r="BD43" cm="1">
        <f t="array" aca="1" ref="BD43" ca="1">INDEX($L$42:$L$49,(RANK(AT3,$AT$2:$AT$9)))</f>
        <v>2008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VLOOKUP(B44,audio_list_stym!$A$3:$BP$18,59,FALSE)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VLOOKUP(B44,audio_list_stym!$A$3:$AJ$18,27,FALSE)</f>
        <v>Banan</v>
      </c>
      <c r="I44" t="s">
        <v>690</v>
      </c>
      <c r="J44" t="str">
        <f t="shared" si="1"/>
        <v>Banan_3</v>
      </c>
      <c r="K44">
        <v>13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2177</v>
      </c>
      <c r="AD44" t="str">
        <f t="shared" ca="1" si="10"/>
        <v>pics\\dis35.jpg</v>
      </c>
      <c r="AE44" s="22" t="str">
        <f t="array" aca="1" ref="AE44" ca="1">IF(G44="экспл",INDEX(total_visual_stym!$C$146:$C$209,(RANK(total_visual_stym!E188,total_visual_stym!$E$146:$E$209))),0)</f>
        <v>pics\\dis35.jpg</v>
      </c>
      <c r="AF44" s="22" t="str">
        <f t="shared" si="22"/>
        <v/>
      </c>
      <c r="AG44" t="str">
        <f t="shared" si="23"/>
        <v>pics\\Banan_3.jpg</v>
      </c>
      <c r="AH44">
        <f t="shared" si="3"/>
        <v>0</v>
      </c>
      <c r="AI44" t="s">
        <v>730</v>
      </c>
      <c r="AJ44" t="str">
        <f t="shared" si="16"/>
        <v>pics\\Tikva</v>
      </c>
      <c r="AL44" t="str">
        <f t="shared" si="24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7"/>
        <v>0.62963273248758789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9"/>
        <v>Вот_XXXXX._Он_жаренный?</v>
      </c>
      <c r="BD44" cm="1">
        <f t="array" aca="1" ref="BD44" ca="1">INDEX($L$42:$L$49,(RANK(AT4,$AT$2:$AT$9)))</f>
        <v>2007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VLOOKUP(B45,audio_list_stym!$A$3:$BP$18,59,FALSE)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VLOOKUP(B45,audio_list_stym!$A$3:$AJ$18,27,FALSE)</f>
        <v>Banan</v>
      </c>
      <c r="I45" t="s">
        <v>691</v>
      </c>
      <c r="J45" t="str">
        <f t="shared" si="1"/>
        <v>Banan_4</v>
      </c>
      <c r="K45">
        <v>13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2222</v>
      </c>
      <c r="AD45" t="str">
        <f t="shared" ca="1" si="10"/>
        <v>pics\\dis14.jpg</v>
      </c>
      <c r="AE45" s="22" t="str">
        <f t="array" aca="1" ref="AE45" ca="1">IF(G45="экспл",INDEX(total_visual_stym!$C$146:$C$209,(RANK(total_visual_stym!E189,total_visual_stym!$E$146:$E$209))),0)</f>
        <v>pics\\dis14.jpg</v>
      </c>
      <c r="AF45" s="22" t="str">
        <f t="shared" si="22"/>
        <v/>
      </c>
      <c r="AG45" t="str">
        <f t="shared" si="23"/>
        <v>pics\\Banan_4.jpg</v>
      </c>
      <c r="AH45">
        <f t="shared" si="3"/>
        <v>0</v>
      </c>
      <c r="AI45" t="s">
        <v>731</v>
      </c>
      <c r="AJ45" t="str">
        <f t="shared" si="16"/>
        <v>pics\\Tikva</v>
      </c>
      <c r="AL45" t="str">
        <f t="shared" si="24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7"/>
        <v>1.4967338026936283E-2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9"/>
        <v>Это_XXXXX._Сладкий_ли_он?</v>
      </c>
      <c r="BD45" cm="1">
        <f t="array" aca="1" ref="BD45" ca="1">INDEX($L$42:$L$49,(RANK(AT5,$AT$2:$AT$9)))</f>
        <v>2001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VLOOKUP(B46,audio_list_stym!$A$3:$BP$18,59,FALSE)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VLOOKUP(B46,audio_list_stym!$A$3:$AJ$18,27,FALSE)</f>
        <v>Banan</v>
      </c>
      <c r="I46" t="s">
        <v>692</v>
      </c>
      <c r="J46" t="str">
        <f t="shared" si="1"/>
        <v>Banan_5</v>
      </c>
      <c r="K46">
        <v>13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2180</v>
      </c>
      <c r="AD46" t="str">
        <f t="shared" ca="1" si="10"/>
        <v>pics\\dis4.jpg</v>
      </c>
      <c r="AE46" s="22" t="str">
        <f t="array" aca="1" ref="AE46" ca="1">IF(G46="экспл",INDEX(total_visual_stym!$C$146:$C$209,(RANK(total_visual_stym!E190,total_visual_stym!$E$146:$E$209))),0)</f>
        <v>pics\\dis4.jpg</v>
      </c>
      <c r="AF46" s="22" t="str">
        <f t="shared" si="22"/>
        <v/>
      </c>
      <c r="AG46" t="str">
        <f t="shared" si="23"/>
        <v>pics\\Banan_5.jpg</v>
      </c>
      <c r="AH46">
        <f t="shared" si="3"/>
        <v>0</v>
      </c>
      <c r="AI46" t="s">
        <v>732</v>
      </c>
      <c r="AJ46" t="str">
        <f t="shared" si="16"/>
        <v>pics\\Tikva</v>
      </c>
      <c r="AL46" t="str">
        <f t="shared" si="24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7"/>
        <v>0.46363775541073615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9"/>
        <v>На_картинке_XXXXX._Влажный_ли_он?</v>
      </c>
      <c r="BD46" cm="1">
        <f t="array" aca="1" ref="BD46" ca="1">INDEX($L$42:$L$49,(RANK(AT6,$AT$2:$AT$9)))</f>
        <v>2002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VLOOKUP(B47,audio_list_stym!$A$3:$BP$18,59,FALSE)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VLOOKUP(B47,audio_list_stym!$A$3:$AJ$18,27,FALSE)</f>
        <v>Banan</v>
      </c>
      <c r="I47" t="s">
        <v>693</v>
      </c>
      <c r="J47" t="str">
        <f t="shared" si="1"/>
        <v>Banan_6</v>
      </c>
      <c r="K47">
        <v>13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2170</v>
      </c>
      <c r="AD47" t="str">
        <f t="shared" ca="1" si="10"/>
        <v>pics\\dis36.jpg</v>
      </c>
      <c r="AE47" s="22" t="str">
        <f t="array" aca="1" ref="AE47" ca="1">IF(G47="экспл",INDEX(total_visual_stym!$C$146:$C$209,(RANK(total_visual_stym!E191,total_visual_stym!$E$146:$E$209))),0)</f>
        <v>pics\\dis36.jpg</v>
      </c>
      <c r="AF47" s="22" t="str">
        <f t="shared" si="22"/>
        <v/>
      </c>
      <c r="AG47" t="str">
        <f t="shared" si="23"/>
        <v>pics\\Banan_6.jpg</v>
      </c>
      <c r="AH47">
        <f t="shared" si="3"/>
        <v>0</v>
      </c>
      <c r="AI47" t="s">
        <v>733</v>
      </c>
      <c r="AJ47" t="str">
        <f t="shared" si="16"/>
        <v>pics\\Tikva</v>
      </c>
      <c r="AL47" t="str">
        <f t="shared" si="24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7"/>
        <v>0.13211063456905792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9"/>
        <v>На_мониторе_XXXXX._Он_съедобный?</v>
      </c>
      <c r="BD47" cm="1">
        <f t="array" aca="1" ref="BD47" ca="1">INDEX($L$42:$L$49,(RANK(AT7,$AT$2:$AT$9)))</f>
        <v>2006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VLOOKUP(B48,audio_list_stym!$A$3:$BP$18,59,FALSE)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VLOOKUP(B48,audio_list_stym!$A$3:$AJ$18,27,FALSE)</f>
        <v>Banan</v>
      </c>
      <c r="I48" t="s">
        <v>694</v>
      </c>
      <c r="J48" t="str">
        <f t="shared" si="1"/>
        <v>Banan_7</v>
      </c>
      <c r="K48">
        <v>13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2198</v>
      </c>
      <c r="AD48" t="str">
        <f t="shared" ca="1" si="10"/>
        <v>pics\\dis42.jpg</v>
      </c>
      <c r="AE48" s="22" t="str">
        <f t="array" aca="1" ref="AE48" ca="1">IF(G48="экспл",INDEX(total_visual_stym!$C$146:$C$209,(RANK(total_visual_stym!E192,total_visual_stym!$E$146:$E$209))),0)</f>
        <v>pics\\dis42.jpg</v>
      </c>
      <c r="AF48" s="22" t="str">
        <f t="shared" si="22"/>
        <v/>
      </c>
      <c r="AG48" t="str">
        <f t="shared" si="23"/>
        <v>pics\\Banan_7.jpg</v>
      </c>
      <c r="AH48">
        <f t="shared" si="3"/>
        <v>0</v>
      </c>
      <c r="AI48" t="s">
        <v>734</v>
      </c>
      <c r="AJ48" t="str">
        <f t="shared" si="16"/>
        <v>pics\\Tikva</v>
      </c>
      <c r="AL48" t="str">
        <f t="shared" si="24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7"/>
        <v>0.6645511990709968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9"/>
        <v>Перед_Вами_XXXXX._Сиреневый_ли_он?</v>
      </c>
      <c r="BD48" cm="1">
        <f t="array" aca="1" ref="BD48" ca="1">INDEX($L$42:$L$49,(RANK(AT8,$AT$2:$AT$9)))</f>
        <v>2003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VLOOKUP(B49,audio_list_stym!$A$3:$BP$18,59,FALSE)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VLOOKUP(B49,audio_list_stym!$A$3:$AJ$18,27,FALSE)</f>
        <v>Banan</v>
      </c>
      <c r="I49" t="s">
        <v>695</v>
      </c>
      <c r="J49" t="str">
        <f t="shared" si="1"/>
        <v>Banan_8</v>
      </c>
      <c r="K49">
        <v>13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2213</v>
      </c>
      <c r="AD49" t="str">
        <f t="shared" ca="1" si="10"/>
        <v>pics\\dis49.jpg</v>
      </c>
      <c r="AE49" s="22" t="str">
        <f t="array" aca="1" ref="AE49" ca="1">IF(G49="экспл",INDEX(total_visual_stym!$C$146:$C$209,(RANK(total_visual_stym!E193,total_visual_stym!$E$146:$E$209))),0)</f>
        <v>pics\\dis49.jpg</v>
      </c>
      <c r="AF49" s="22" t="str">
        <f t="shared" si="22"/>
        <v/>
      </c>
      <c r="AG49" t="str">
        <f t="shared" si="23"/>
        <v>pics\\Banan_8.jpg</v>
      </c>
      <c r="AH49">
        <f t="shared" si="3"/>
        <v>0</v>
      </c>
      <c r="AI49" t="s">
        <v>735</v>
      </c>
      <c r="AJ49" t="str">
        <f t="shared" si="16"/>
        <v>pics\\Tikva</v>
      </c>
      <c r="AL49" t="str">
        <f t="shared" si="24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7"/>
        <v>0.23657860141845066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9"/>
        <v>Вы_видите_XXXXX._Он_репчатый?</v>
      </c>
      <c r="BD49" cm="1">
        <f t="array" aca="1" ref="BD49" ca="1">INDEX($L$42:$L$49,(RANK(AT9,$AT$2:$AT$9)))</f>
        <v>2004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VLOOKUP(B50,audio_list_stym!$A$3:$BP$18,59,FALSE)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VLOOKUP(B50,audio_list_stym!$A$3:$AJ$18,27,FALSE)</f>
        <v>Finik</v>
      </c>
      <c r="I50" t="s">
        <v>688</v>
      </c>
      <c r="J50" t="str">
        <f t="shared" si="1"/>
        <v>Finik_1</v>
      </c>
      <c r="K50">
        <v>10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2018</v>
      </c>
      <c r="AD50" t="str">
        <f t="shared" ca="1" si="10"/>
        <v>pics\\Goroh_2.jpg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pics\\Goroh_2.jpg</v>
      </c>
      <c r="AH50" t="str">
        <f t="shared" si="3"/>
        <v>sound\\Tropic</v>
      </c>
      <c r="AS50" t="str">
        <f ca="1">IF(AH50="sound\\Tropic",AQ2,"")</f>
        <v>pics\\Goroh_2.jpg</v>
      </c>
      <c r="AT50">
        <f t="shared" ca="1" si="7"/>
        <v>0.93321139565016453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9"/>
        <v>_Коричневый_ли_ФИНИК?</v>
      </c>
      <c r="BC50">
        <f>A50</f>
        <v>1207</v>
      </c>
      <c r="BD50" cm="1">
        <f t="array" aca="1" ref="BD50" ca="1">INDEX($L$50:$L$57,(RANK(AT2,$AT$2:$AT$9)))</f>
        <v>2013</v>
      </c>
      <c r="BE50" cm="1">
        <f t="array" aca="1" ref="BE50" ca="1">INDEX(BD2:BD17,(RANK(AT7,$AT$2:$AT$17)))</f>
        <v>2033</v>
      </c>
      <c r="BF50" cm="1">
        <f t="array" aca="1" ref="BF50" ca="1">INDEX(BD18:BD49,(RANK(AT7,$AT$2:$AT$17)))</f>
        <v>2049</v>
      </c>
      <c r="BG50" cm="1">
        <f t="array" aca="1" ref="BG50" ca="1">INDEX(BD58:BD65,(RANK(AT7,$AT$2:$AT$9)))</f>
        <v>2022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VLOOKUP(B51,audio_list_stym!$A$3:$BP$18,59,FALSE)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VLOOKUP(B51,audio_list_stym!$A$3:$AJ$18,27,FALSE)</f>
        <v>Finik</v>
      </c>
      <c r="I51" t="s">
        <v>689</v>
      </c>
      <c r="J51" t="str">
        <f t="shared" si="1"/>
        <v>Finik_2</v>
      </c>
      <c r="K51">
        <v>10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2053</v>
      </c>
      <c r="AD51" t="str">
        <f t="shared" ca="1" si="10"/>
        <v>pics\\Redis_5.jpg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pics\\Redis_5.jpg</v>
      </c>
      <c r="AH51" t="str">
        <f t="shared" si="3"/>
        <v>sound\\Tropic</v>
      </c>
      <c r="AS51" t="str">
        <f t="shared" ref="AS51:AS57" ca="1" si="25">IF(AH51="sound\\Tropic",AQ3,"")</f>
        <v>pics\\Redis_5.jpg</v>
      </c>
      <c r="AT51">
        <f t="shared" ca="1" si="7"/>
        <v>0.22600009547508304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9"/>
        <v>_Сахаристый_ли_ФИНИК?</v>
      </c>
      <c r="BD51" cm="1">
        <f t="array" aca="1" ref="BD51" ca="1">INDEX($L$50:$L$57,(RANK(AT3,$AT$2:$AT$9)))</f>
        <v>2016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VLOOKUP(B52,audio_list_stym!$A$3:$BP$18,59,FALSE)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VLOOKUP(B52,audio_list_stym!$A$3:$AJ$18,27,FALSE)</f>
        <v>Finik</v>
      </c>
      <c r="I52" t="s">
        <v>690</v>
      </c>
      <c r="J52" t="str">
        <f t="shared" si="1"/>
        <v>Finik_3</v>
      </c>
      <c r="K52">
        <v>10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2020</v>
      </c>
      <c r="AD52" t="str">
        <f t="shared" ca="1" si="10"/>
        <v>pics\\Goroh_4.jpg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pics\\Goroh_4.jpg</v>
      </c>
      <c r="AH52" t="str">
        <f t="shared" si="3"/>
        <v>sound\\Tropic</v>
      </c>
      <c r="AS52" t="str">
        <f t="shared" ca="1" si="25"/>
        <v>pics\\Goroh_4.jpg</v>
      </c>
      <c r="AT52">
        <f t="shared" ca="1" si="7"/>
        <v>0.94826983812985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9"/>
        <v>_Скользкий_ли_ФИНИК?</v>
      </c>
      <c r="BD52" cm="1">
        <f t="array" aca="1" ref="BD52" ca="1">INDEX($L$50:$L$57,(RANK(AT4,$AT$2:$AT$9)))</f>
        <v>2015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VLOOKUP(B53,audio_list_stym!$A$3:$BP$18,59,FALSE)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VLOOKUP(B53,audio_list_stym!$A$3:$AJ$18,27,FALSE)</f>
        <v>Finik</v>
      </c>
      <c r="I53" t="s">
        <v>691</v>
      </c>
      <c r="J53" t="str">
        <f t="shared" si="1"/>
        <v>Finik_4</v>
      </c>
      <c r="K53">
        <v>10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2021</v>
      </c>
      <c r="AD53" t="str">
        <f t="shared" ca="1" si="10"/>
        <v>pics\\Goroh_5.jpg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pics\\Goroh_5.jpg</v>
      </c>
      <c r="AH53" t="str">
        <f t="shared" si="3"/>
        <v>sound\\Tropic</v>
      </c>
      <c r="AS53" t="str">
        <f t="shared" ca="1" si="25"/>
        <v>pics\\Goroh_5.jpg</v>
      </c>
      <c r="AT53">
        <f t="shared" ca="1" si="7"/>
        <v>0.62062604566200741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9"/>
        <v>_Ломкий_ли_ФИНИК?</v>
      </c>
      <c r="BD53" cm="1">
        <f t="array" aca="1" ref="BD53" ca="1">INDEX($L$50:$L$57,(RANK(AT5,$AT$2:$AT$9)))</f>
        <v>2009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VLOOKUP(B54,audio_list_stym!$A$3:$BP$18,59,FALSE)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VLOOKUP(B54,audio_list_stym!$A$3:$AJ$18,27,FALSE)</f>
        <v>Finik</v>
      </c>
      <c r="I54" t="s">
        <v>692</v>
      </c>
      <c r="J54" t="str">
        <f t="shared" si="1"/>
        <v>Finik_5</v>
      </c>
      <c r="K54">
        <v>10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2023</v>
      </c>
      <c r="AD54" t="str">
        <f t="shared" ca="1" si="10"/>
        <v>pics\\Goroh_7.jpg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pics\\Goroh_7.jpg</v>
      </c>
      <c r="AH54" t="str">
        <f t="shared" si="3"/>
        <v>sound\\Tropic</v>
      </c>
      <c r="AI54" s="11"/>
      <c r="AS54" t="str">
        <f t="shared" ca="1" si="25"/>
        <v>pics\\Goroh_7.jpg</v>
      </c>
      <c r="AT54">
        <f t="shared" ca="1" si="7"/>
        <v>0.27089335181382357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9"/>
        <v>_Мохнатый_ли_ФИНИК?</v>
      </c>
      <c r="BD54" cm="1">
        <f t="array" aca="1" ref="BD54" ca="1">INDEX($L$50:$L$57,(RANK(AT6,$AT$2:$AT$9)))</f>
        <v>2010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VLOOKUP(B55,audio_list_stym!$A$3:$BP$18,59,FALSE)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VLOOKUP(B55,audio_list_stym!$A$3:$AJ$18,27,FALSE)</f>
        <v>Finik</v>
      </c>
      <c r="I55" t="s">
        <v>693</v>
      </c>
      <c r="J55" t="str">
        <f t="shared" si="1"/>
        <v>Finik_6</v>
      </c>
      <c r="K55">
        <v>10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2050</v>
      </c>
      <c r="AD55" t="str">
        <f t="shared" ca="1" si="10"/>
        <v>pics\\Redis_2.jpg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pics\\Redis_2.jpg</v>
      </c>
      <c r="AH55" t="str">
        <f t="shared" si="3"/>
        <v>sound\\Tropic</v>
      </c>
      <c r="AS55" t="str">
        <f t="shared" ca="1" si="25"/>
        <v>pics\\Redis_2.jpg</v>
      </c>
      <c r="AT55">
        <f t="shared" ca="1" si="7"/>
        <v>6.0116633938658848E-2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9"/>
        <v>_Сморщенный_ли_ФИНИК?</v>
      </c>
      <c r="BD55" cm="1">
        <f t="array" aca="1" ref="BD55" ca="1">INDEX($L$50:$L$57,(RANK(AT7,$AT$2:$AT$9)))</f>
        <v>2014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VLOOKUP(B56,audio_list_stym!$A$3:$BP$18,59,FALSE)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VLOOKUP(B56,audio_list_stym!$A$3:$AJ$18,27,FALSE)</f>
        <v>Finik</v>
      </c>
      <c r="I56" t="s">
        <v>694</v>
      </c>
      <c r="J56" t="str">
        <f t="shared" si="1"/>
        <v>Finik_7</v>
      </c>
      <c r="K56">
        <v>10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2022</v>
      </c>
      <c r="AD56" t="str">
        <f t="shared" ca="1" si="10"/>
        <v>pics\\Goroh_6.jpg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pics\\Goroh_6.jpg</v>
      </c>
      <c r="AH56" t="str">
        <f t="shared" si="3"/>
        <v>sound\\Tropic</v>
      </c>
      <c r="AS56" t="str">
        <f t="shared" ca="1" si="25"/>
        <v>pics\\Goroh_6.jpg</v>
      </c>
      <c r="AT56">
        <f t="shared" ca="1" si="7"/>
        <v>0.77800002579124472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9"/>
        <v>_С_косточкой_ли_ФИНИК?</v>
      </c>
      <c r="BD56" cm="1">
        <f t="array" aca="1" ref="BD56" ca="1">INDEX($L$50:$L$57,(RANK(AT8,$AT$2:$AT$9)))</f>
        <v>2011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VLOOKUP(B57,audio_list_stym!$A$3:$BP$18,59,FALSE)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VLOOKUP(B57,audio_list_stym!$A$3:$AJ$18,27,FALSE)</f>
        <v>Finik</v>
      </c>
      <c r="I57" t="s">
        <v>695</v>
      </c>
      <c r="J57" t="str">
        <f t="shared" si="1"/>
        <v>Finik_8</v>
      </c>
      <c r="K57">
        <v>10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2049</v>
      </c>
      <c r="AD57" t="str">
        <f t="shared" ca="1" si="10"/>
        <v>pics\\Redis_1.jpg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pics\\Redis_1.jpg</v>
      </c>
      <c r="AH57" t="str">
        <f t="shared" si="3"/>
        <v>sound\\Tropic</v>
      </c>
      <c r="AI57" s="11"/>
      <c r="AS57" t="str">
        <f t="shared" ca="1" si="25"/>
        <v>pics\\Redis_1.jpg</v>
      </c>
      <c r="AT57">
        <f t="shared" ca="1" si="7"/>
        <v>6.5383937608524678E-2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9"/>
        <v>_Треугольный_ли_ФИНИК?</v>
      </c>
      <c r="BD57" cm="1">
        <f t="array" aca="1" ref="BD57" ca="1">INDEX($L$50:$L$57,(RANK(AT9,$AT$2:$AT$9)))</f>
        <v>2012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VLOOKUP(B58,audio_list_stym!$A$3:$BP$18,59,FALSE)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VLOOKUP(B58,audio_list_stym!$A$3:$AJ$18,27,FALSE)</f>
        <v>Goroh</v>
      </c>
      <c r="I58" t="s">
        <v>688</v>
      </c>
      <c r="J58" t="str">
        <f t="shared" si="1"/>
        <v>Goroh_1</v>
      </c>
      <c r="K58">
        <v>11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2185</v>
      </c>
      <c r="AD58" t="str">
        <f t="shared" ca="1" si="10"/>
        <v>pics\\dis31.jpg</v>
      </c>
      <c r="AE58" s="22" t="str">
        <f t="array" aca="1" ref="AE58" ca="1">IF(G58="экспл",INDEX(total_visual_stym!$C$146:$C$209,(RANK(total_visual_stym!E202,total_visual_stym!$E$146:$E$209))),0)</f>
        <v>pics\\dis31.jpg</v>
      </c>
      <c r="AF58" s="22" t="str">
        <f t="shared" ref="AF58:AF65" si="26">IF(ISTEXT(AR58),AR58,IF(ISTEXT(AS58),AS58,""))</f>
        <v/>
      </c>
      <c r="AG58" t="str">
        <f t="shared" ref="AG58:AG65" si="27">IF(OR(E58=11,E58=13),M58,"")</f>
        <v>pics\\Goroh_1.jpg</v>
      </c>
      <c r="AH58">
        <f t="shared" si="3"/>
        <v>0</v>
      </c>
      <c r="AI58" s="11"/>
      <c r="AT58">
        <f t="shared" ca="1" si="7"/>
        <v>0.52795111128587402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9"/>
        <v>На_экране_ГОРОХ._Рыхлый_ли_он?</v>
      </c>
      <c r="BC58">
        <f>A58</f>
        <v>1208</v>
      </c>
      <c r="BD58" cm="1">
        <f t="array" aca="1" ref="BD58" ca="1">INDEX($L$58:$L$65,(RANK(AT2,$AT$2:$AT$9)))</f>
        <v>2021</v>
      </c>
      <c r="BE58" cm="1">
        <f t="array" aca="1" ref="BE58" ca="1">INDEX(BD2:BD17,(RANK(AT8,$AT$2:$AT$17)))</f>
        <v>2058</v>
      </c>
      <c r="BF58" cm="1">
        <f t="array" aca="1" ref="BF58" ca="1">INDEX(BD18:BD33,(RANK(AT8,$AT$2:$AT$17)))</f>
        <v>2026</v>
      </c>
      <c r="BG58" cm="1">
        <f t="array" aca="1" ref="BG58" ca="1">INDEX(BD42:BD57,(RANK(AT8,$AT$2:$AT$9)))</f>
        <v>2007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VLOOKUP(B59,audio_list_stym!$A$3:$BP$18,59,FALSE)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VLOOKUP(B59,audio_list_stym!$A$3:$AJ$18,27,FALSE)</f>
        <v>Goroh</v>
      </c>
      <c r="I59" t="s">
        <v>689</v>
      </c>
      <c r="J59" t="str">
        <f t="shared" si="1"/>
        <v>Goroh_2</v>
      </c>
      <c r="K59">
        <v>11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2227</v>
      </c>
      <c r="AD59" t="str">
        <f t="shared" ca="1" si="10"/>
        <v>pics\\dis39.jpg</v>
      </c>
      <c r="AE59" s="22" t="str">
        <f t="array" aca="1" ref="AE59" ca="1">IF(G59="экспл",INDEX(total_visual_stym!$C$146:$C$209,(RANK(total_visual_stym!E203,total_visual_stym!$E$146:$E$209))),0)</f>
        <v>pics\\dis39.jpg</v>
      </c>
      <c r="AF59" s="22" t="str">
        <f t="shared" si="26"/>
        <v/>
      </c>
      <c r="AG59" t="str">
        <f t="shared" si="27"/>
        <v>pics\\Goroh_2.jpg</v>
      </c>
      <c r="AH59">
        <f t="shared" si="3"/>
        <v>0</v>
      </c>
      <c r="AT59">
        <f t="shared" ca="1" si="7"/>
        <v>7.0648693367426407E-2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9"/>
        <v>Посмотрите,_вот_ГОРОХ._Он_в_стручке?</v>
      </c>
      <c r="BD59" cm="1">
        <f t="array" aca="1" ref="BD59" ca="1">INDEX($L$58:$L$65,(RANK(AT3,$AT$2:$AT$9)))</f>
        <v>2024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VLOOKUP(B60,audio_list_stym!$A$3:$BP$18,59,FALSE)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VLOOKUP(B60,audio_list_stym!$A$3:$AJ$18,27,FALSE)</f>
        <v>Goroh</v>
      </c>
      <c r="I60" t="s">
        <v>690</v>
      </c>
      <c r="J60" t="str">
        <f t="shared" si="1"/>
        <v>Goroh_3</v>
      </c>
      <c r="K60">
        <v>11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2172</v>
      </c>
      <c r="AD60" t="str">
        <f t="shared" ca="1" si="10"/>
        <v>pics\\dis23.jpg</v>
      </c>
      <c r="AE60" s="22" t="str">
        <f t="array" aca="1" ref="AE60" ca="1">IF(G60="экспл",INDEX(total_visual_stym!$C$146:$C$209,(RANK(total_visual_stym!E204,total_visual_stym!$E$146:$E$209))),0)</f>
        <v>pics\\dis23.jpg</v>
      </c>
      <c r="AF60" s="22" t="str">
        <f t="shared" si="26"/>
        <v/>
      </c>
      <c r="AG60" t="str">
        <f t="shared" si="27"/>
        <v>pics\\Goroh_3.jpg</v>
      </c>
      <c r="AH60">
        <f t="shared" si="3"/>
        <v>0</v>
      </c>
      <c r="AT60">
        <f t="shared" ca="1" si="7"/>
        <v>5.80653187710094E-2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9"/>
        <v>Вот_ГОРОХ._Ядовитый_ли_он?</v>
      </c>
      <c r="BD60" cm="1">
        <f t="array" aca="1" ref="BD60" ca="1">INDEX($L$58:$L$65,(RANK(AT4,$AT$2:$AT$9)))</f>
        <v>2023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VLOOKUP(B61,audio_list_stym!$A$3:$BP$18,59,FALSE)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VLOOKUP(B61,audio_list_stym!$A$3:$AJ$18,27,FALSE)</f>
        <v>Goroh</v>
      </c>
      <c r="I61" t="s">
        <v>691</v>
      </c>
      <c r="J61" t="str">
        <f t="shared" si="1"/>
        <v>Goroh_4</v>
      </c>
      <c r="K61">
        <v>11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2224</v>
      </c>
      <c r="AD61" t="str">
        <f t="shared" ca="1" si="10"/>
        <v>pics\\dis29.jpg</v>
      </c>
      <c r="AE61" s="22" t="str">
        <f t="array" aca="1" ref="AE61" ca="1">IF(G61="экспл",INDEX(total_visual_stym!$C$146:$C$209,(RANK(total_visual_stym!E205,total_visual_stym!$E$146:$E$209))),0)</f>
        <v>pics\\dis29.jpg</v>
      </c>
      <c r="AF61" s="22" t="str">
        <f t="shared" si="26"/>
        <v/>
      </c>
      <c r="AG61" t="str">
        <f t="shared" si="27"/>
        <v>pics\\Goroh_4.jpg</v>
      </c>
      <c r="AH61">
        <f t="shared" si="3"/>
        <v>0</v>
      </c>
      <c r="AT61">
        <f t="shared" ca="1" si="7"/>
        <v>0.66798136000466057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9"/>
        <v>Это_ГОРОХ._Он_полосатый?</v>
      </c>
      <c r="BD61" cm="1">
        <f t="array" aca="1" ref="BD61" ca="1">INDEX($L$58:$L$65,(RANK(AT5,$AT$2:$AT$9)))</f>
        <v>2017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VLOOKUP(B62,audio_list_stym!$A$3:$BP$18,59,FALSE)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VLOOKUP(B62,audio_list_stym!$A$3:$AJ$18,27,FALSE)</f>
        <v>Goroh</v>
      </c>
      <c r="I62" t="s">
        <v>692</v>
      </c>
      <c r="J62" t="str">
        <f t="shared" si="1"/>
        <v>Goroh_5</v>
      </c>
      <c r="K62">
        <v>11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2231</v>
      </c>
      <c r="AD62" t="str">
        <f t="shared" ca="1" si="10"/>
        <v>pics\\dis12.jpg</v>
      </c>
      <c r="AE62" s="22" t="str">
        <f t="array" aca="1" ref="AE62" ca="1">IF(G62="экспл",INDEX(total_visual_stym!$C$146:$C$209,(RANK(total_visual_stym!E206,total_visual_stym!$E$146:$E$209))),0)</f>
        <v>pics\\dis12.jpg</v>
      </c>
      <c r="AF62" s="22" t="str">
        <f t="shared" si="26"/>
        <v/>
      </c>
      <c r="AG62" t="str">
        <f t="shared" si="27"/>
        <v>pics\\Goroh_5.jpg</v>
      </c>
      <c r="AH62">
        <f t="shared" si="3"/>
        <v>0</v>
      </c>
      <c r="AT62">
        <f t="shared" ca="1" si="7"/>
        <v>0.22773561493640304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9"/>
        <v>На_картинке_ГОРОХ._Он_плоский?</v>
      </c>
      <c r="BD62" cm="1">
        <f t="array" aca="1" ref="BD62" ca="1">INDEX($L$58:$L$65,(RANK(AT6,$AT$2:$AT$9)))</f>
        <v>2018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VLOOKUP(B63,audio_list_stym!$A$3:$BP$18,59,FALSE)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VLOOKUP(B63,audio_list_stym!$A$3:$AJ$18,27,FALSE)</f>
        <v>Goroh</v>
      </c>
      <c r="I63" t="s">
        <v>693</v>
      </c>
      <c r="J63" t="str">
        <f t="shared" si="1"/>
        <v>Goroh_6</v>
      </c>
      <c r="K63">
        <v>11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2169</v>
      </c>
      <c r="AD63" t="str">
        <f t="shared" ca="1" si="10"/>
        <v>pics\\dis6.jpg</v>
      </c>
      <c r="AE63" s="22" t="str">
        <f t="array" aca="1" ref="AE63" ca="1">IF(G63="экспл",INDEX(total_visual_stym!$C$146:$C$209,(RANK(total_visual_stym!E207,total_visual_stym!$E$146:$E$209))),0)</f>
        <v>pics\\dis6.jpg</v>
      </c>
      <c r="AF63" s="22" t="str">
        <f t="shared" si="26"/>
        <v/>
      </c>
      <c r="AG63" t="str">
        <f t="shared" si="27"/>
        <v>pics\\Goroh_6.jpg</v>
      </c>
      <c r="AH63">
        <f t="shared" si="3"/>
        <v>0</v>
      </c>
      <c r="AT63">
        <f t="shared" ca="1" si="7"/>
        <v>0.72440809702750875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9"/>
        <v>На_мониторе_ГОРОХ._Он_толченый?</v>
      </c>
      <c r="BD63" cm="1">
        <f t="array" aca="1" ref="BD63" ca="1">INDEX($L$58:$L$65,(RANK(AT7,$AT$2:$AT$9)))</f>
        <v>2022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VLOOKUP(B64,audio_list_stym!$A$3:$BP$18,59,FALSE)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VLOOKUP(B64,audio_list_stym!$A$3:$AJ$18,27,FALSE)</f>
        <v>Goroh</v>
      </c>
      <c r="I64" t="s">
        <v>694</v>
      </c>
      <c r="J64" t="str">
        <f t="shared" si="1"/>
        <v>Goroh_7</v>
      </c>
      <c r="K64">
        <v>11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2208</v>
      </c>
      <c r="AD64" t="str">
        <f t="shared" ca="1" si="10"/>
        <v>pics\\dis45.jpg</v>
      </c>
      <c r="AE64" s="22" t="str">
        <f t="array" aca="1" ref="AE64" ca="1">IF(G64="экспл",INDEX(total_visual_stym!$C$146:$C$209,(RANK(total_visual_stym!E208,total_visual_stym!$E$146:$E$209))),0)</f>
        <v>pics\\dis45.jpg</v>
      </c>
      <c r="AF64" s="22" t="str">
        <f t="shared" si="26"/>
        <v/>
      </c>
      <c r="AG64" t="str">
        <f t="shared" si="27"/>
        <v>pics\\Goroh_7.jpg</v>
      </c>
      <c r="AH64">
        <f t="shared" si="3"/>
        <v>0</v>
      </c>
      <c r="AI64" s="11"/>
      <c r="AT64">
        <f t="shared" ca="1" si="7"/>
        <v>7.9580479037832941E-2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9"/>
        <v>Перед_Вами_ГОРОХ._Зеленый_ли_он?</v>
      </c>
      <c r="BD64" cm="1">
        <f t="array" aca="1" ref="BD64" ca="1">INDEX($L$58:$L$65,(RANK(AT8,$AT$2:$AT$9)))</f>
        <v>2019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VLOOKUP(B65,audio_list_stym!$A$3:$BP$18,59,FALSE)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VLOOKUP(B65,audio_list_stym!$A$3:$AJ$18,27,FALSE)</f>
        <v>Goroh</v>
      </c>
      <c r="I65" t="s">
        <v>695</v>
      </c>
      <c r="J65" t="str">
        <f t="shared" si="1"/>
        <v>Goroh_8</v>
      </c>
      <c r="K65">
        <v>11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2223</v>
      </c>
      <c r="AD65" t="str">
        <f t="shared" ca="1" si="10"/>
        <v>pics\\dis15.jpg</v>
      </c>
      <c r="AE65" s="22" t="str">
        <f t="array" aca="1" ref="AE65" ca="1">IF(G65="экспл",INDEX(total_visual_stym!$C$146:$C$209,(RANK(total_visual_stym!E209,total_visual_stym!$E$146:$E$209))),0)</f>
        <v>pics\\dis15.jpg</v>
      </c>
      <c r="AF65" s="22" t="str">
        <f t="shared" si="26"/>
        <v/>
      </c>
      <c r="AG65" t="str">
        <f t="shared" si="27"/>
        <v>pics\\Goroh_8.jpg</v>
      </c>
      <c r="AH65">
        <f t="shared" si="3"/>
        <v>0</v>
      </c>
      <c r="AT65">
        <f t="shared" ca="1" si="7"/>
        <v>0.53320534929201635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9"/>
        <v>Вы_видите_ГОРОХ._Легкий_ли_он?</v>
      </c>
      <c r="BD65" cm="1">
        <f t="array" aca="1" ref="BD65" ca="1">INDEX($L$58:$L$65,(RANK(AT9,$AT$2:$AT$9)))</f>
        <v>2020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VLOOKUP(B66,audio_list_stym!$A$3:$BP$18,59,FALSE)</f>
        <v>16</v>
      </c>
      <c r="F66" t="str">
        <f>VLOOKUP(E66,metki!$A$2:$B$9,2,FALSE)</f>
        <v>импл_новые_без_названия</v>
      </c>
      <c r="G66" t="str">
        <f t="shared" ref="G66:G129" si="28">LEFT(F66,5)</f>
        <v>импл_</v>
      </c>
      <c r="H66" t="str">
        <f>VLOOKUP(B66,audio_list_stym!$A$3:$AJ$18,27,FALSE)</f>
        <v>Gac</v>
      </c>
      <c r="I66" t="s">
        <v>688</v>
      </c>
      <c r="J66" t="str">
        <f t="shared" ref="J66:J129" si="29">H66&amp;I66</f>
        <v>Gac_1</v>
      </c>
      <c r="K66">
        <v>16</v>
      </c>
      <c r="L66">
        <f>VLOOKUP(J66,total_visual_stym!$A$2:$D$129,2,FALSE)</f>
        <v>2089</v>
      </c>
      <c r="M66" t="str">
        <f>VLOOKUP(J66,total_visual_stym!$A$2:$D$129,3,FALSE)</f>
        <v>pics\\Gac_1.jpg</v>
      </c>
      <c r="N66">
        <f>VLOOKUP(J66,total_visual_stym!$A$1:$D$129,4,FALSE)</f>
        <v>211</v>
      </c>
      <c r="P66">
        <f>IF(G66="экспл",0,IF(G66="импл_",VLOOKUP(J66,quest_импл!$A$1:$J$129,7,FALSE),0))</f>
        <v>249</v>
      </c>
      <c r="Q66" t="str">
        <f>IF(G66="экспл",0,IF(G66="импл_",VLOOKUP(J66,quest_импл!$A$1:$J$129,8,FALSE),0))</f>
        <v>sound\\Ispachkan_li.wav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нет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2006</v>
      </c>
      <c r="AD66" t="str">
        <f t="shared" ca="1" si="10"/>
        <v>pics\\Banan_6.jpg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30">AS66</f>
        <v>pics\\Banan_6.jpg</v>
      </c>
      <c r="AI66" t="s">
        <v>67</v>
      </c>
      <c r="AO66">
        <f ca="1">RAND()</f>
        <v>0.92862393933087106</v>
      </c>
      <c r="AP66" t="str">
        <f ca="1">INDEX($AI$66:$AI$129,(RANK(AO66,$AO$66:$AO$129)))</f>
        <v>pics\\Banan_6.jpg</v>
      </c>
      <c r="AS66" t="str">
        <f t="shared" ref="AS66:AS129" ca="1" si="31">IF(G66="импл_",AP66,"")</f>
        <v>pics\\Banan_6.jpg</v>
      </c>
      <c r="AT66">
        <f t="shared" ref="AT66:AT129" ca="1" si="32">RAND()</f>
        <v>0.79318533730680651</v>
      </c>
      <c r="AU66" t="s">
        <v>697</v>
      </c>
      <c r="AV66" t="str">
        <f t="shared" ref="AV66:AV129" ca="1" si="33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_Испачкан_ли_</v>
      </c>
      <c r="BB66" t="str">
        <f t="shared" ref="BB66:BB129" si="34">IF(G66="экспл",AY66&amp;AX66&amp;"."&amp;AZ66,IF(G66="импл_",BA66&amp;AX66&amp;"?"))</f>
        <v>_Испачкан_ли_XXXXX?</v>
      </c>
      <c r="BC66">
        <f>A66</f>
        <v>1209</v>
      </c>
      <c r="BD66" cm="1">
        <f t="array" aca="1" ref="BD66" ca="1">INDEX(L66:L73,(RANK(AT2,$AT$2:$AT$9)))</f>
        <v>2093</v>
      </c>
      <c r="BE66" cm="1">
        <f t="array" aca="1" ref="BE66" ca="1">INDEX(BD74:BD89,(RANK(AT2,$AT$2:$AT$7)))</f>
        <v>2119</v>
      </c>
      <c r="BF66" cm="1">
        <f t="array" aca="1" ref="BF66" ca="1">INDEX(BD90:BD113,(RANK(AT2,$AT$2:$AT$17)))</f>
        <v>2151</v>
      </c>
      <c r="BG66" cm="1">
        <f t="array" aca="1" ref="BG66" ca="1">INDEX(BD114:BD129,(RANK(AT2,$AT$2:$AT$17)))</f>
        <v>2087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VLOOKUP(B67,audio_list_stym!$A$3:$BP$18,59,FALSE)</f>
        <v>16</v>
      </c>
      <c r="F67" t="str">
        <f>VLOOKUP(E67,metki!$A$2:$B$9,2,FALSE)</f>
        <v>импл_новые_без_названия</v>
      </c>
      <c r="G67" t="str">
        <f t="shared" si="28"/>
        <v>импл_</v>
      </c>
      <c r="H67" t="str">
        <f>VLOOKUP(B67,audio_list_stym!$A$3:$AJ$18,27,FALSE)</f>
        <v>Gac</v>
      </c>
      <c r="I67" t="s">
        <v>689</v>
      </c>
      <c r="J67" t="str">
        <f t="shared" si="29"/>
        <v>Gac_2</v>
      </c>
      <c r="K67">
        <v>16</v>
      </c>
      <c r="L67">
        <f>VLOOKUP(J67,total_visual_stym!$A$2:$D$129,2,FALSE)</f>
        <v>2090</v>
      </c>
      <c r="M67" t="str">
        <f>VLOOKUP(J67,total_visual_stym!$A$2:$D$129,3,FALSE)</f>
        <v>pics\\Gac_2.jpg</v>
      </c>
      <c r="N67">
        <f>VLOOKUP(J67,total_visual_stym!$A$1:$D$129,4,FALSE)</f>
        <v>211</v>
      </c>
      <c r="P67">
        <f>IF(G67="экспл",0,IF(G67="импл_",VLOOKUP(J67,quest_импл!$A$1:$J$129,7,FALSE),0))</f>
        <v>250</v>
      </c>
      <c r="Q67" t="str">
        <f>IF(G67="экспл",0,IF(G67="импл_",VLOOKUP(J67,quest_импл!$A$1:$J$129,8,FALSE),0))</f>
        <v>sound\\Farshirovanniy_li.wav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нет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2012</v>
      </c>
      <c r="AD67" t="str">
        <f t="shared" ref="AD67:AD129" ca="1" si="35">IF(ISTEXT(AE67),AE67,IF(ISTEXT(AF67),AF67,""))</f>
        <v>pics\\Finik_4.jpg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30"/>
        <v>pics\\Finik_4.jpg</v>
      </c>
      <c r="AI67" t="s">
        <v>68</v>
      </c>
      <c r="AO67">
        <f t="shared" ref="AO67:AO129" ca="1" si="36">RAND()</f>
        <v>0.8586054296346679</v>
      </c>
      <c r="AP67" t="str">
        <f t="shared" ref="AP67:AP129" ca="1" si="37">INDEX($AI$66:$AI$129,(RANK(AO67,$AO$66:$AO$129)))</f>
        <v>pics\\Finik_4.jpg</v>
      </c>
      <c r="AS67" t="str">
        <f t="shared" ca="1" si="31"/>
        <v>pics\\Finik_4.jpg</v>
      </c>
      <c r="AT67">
        <f t="shared" ca="1" si="32"/>
        <v>0.95896167837726998</v>
      </c>
      <c r="AU67" t="s">
        <v>697</v>
      </c>
      <c r="AV67" t="str">
        <f t="shared" ca="1" si="33"/>
        <v>sound\\Noviy_plod.wav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_Фаршированный_ли_</v>
      </c>
      <c r="BB67" t="str">
        <f t="shared" si="34"/>
        <v>_Фаршированный_ли_XXXXX?</v>
      </c>
      <c r="BD67" cm="1">
        <f t="array" aca="1" ref="BD67" ca="1">INDEX(L67:L74,(RANK(AT3,$AT$2:$AT$9)))</f>
        <v>2113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VLOOKUP(B68,audio_list_stym!$A$3:$BP$18,59,FALSE)</f>
        <v>16</v>
      </c>
      <c r="F68" t="str">
        <f>VLOOKUP(E68,metki!$A$2:$B$9,2,FALSE)</f>
        <v>импл_новые_без_названия</v>
      </c>
      <c r="G68" t="str">
        <f t="shared" si="28"/>
        <v>импл_</v>
      </c>
      <c r="H68" t="str">
        <f>VLOOKUP(B68,audio_list_stym!$A$3:$AJ$18,27,FALSE)</f>
        <v>Gac</v>
      </c>
      <c r="I68" t="s">
        <v>690</v>
      </c>
      <c r="J68" t="str">
        <f t="shared" si="29"/>
        <v>Gac_3</v>
      </c>
      <c r="K68">
        <v>16</v>
      </c>
      <c r="L68">
        <f>VLOOKUP(J68,total_visual_stym!$A$2:$D$129,2,FALSE)</f>
        <v>2091</v>
      </c>
      <c r="M68" t="str">
        <f>VLOOKUP(J68,total_visual_stym!$A$2:$D$129,3,FALSE)</f>
        <v>pics\\Gac_3.jpg</v>
      </c>
      <c r="N68">
        <f>VLOOKUP(J68,total_visual_stym!$A$1:$D$129,4,FALSE)</f>
        <v>211</v>
      </c>
      <c r="P68">
        <f>IF(G68="экспл",0,IF(G68="импл_",VLOOKUP(J68,quest_импл!$A$1:$J$129,7,FALSE),0))</f>
        <v>251</v>
      </c>
      <c r="Q68" t="str">
        <f>IF(G68="экспл",0,IF(G68="импл_",VLOOKUP(J68,quest_импл!$A$1:$J$129,8,FALSE),0))</f>
        <v>sound\\Razrezan_li.wav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да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2037</v>
      </c>
      <c r="AD68" t="str">
        <f t="shared" ca="1" si="35"/>
        <v>pics\\Limon_5.jpg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0"/>
        <v>pics\\Limon_5.jpg</v>
      </c>
      <c r="AI68" t="s">
        <v>69</v>
      </c>
      <c r="AO68">
        <f t="shared" ca="1" si="36"/>
        <v>0.46220215352392802</v>
      </c>
      <c r="AP68" t="str">
        <f t="shared" ca="1" si="37"/>
        <v>pics\\Limon_5.jpg</v>
      </c>
      <c r="AS68" t="str">
        <f t="shared" ca="1" si="31"/>
        <v>pics\\Limon_5.jpg</v>
      </c>
      <c r="AT68">
        <f t="shared" ca="1" si="32"/>
        <v>0.37331795308046778</v>
      </c>
      <c r="AU68" t="s">
        <v>697</v>
      </c>
      <c r="AV68" t="str">
        <f t="shared" ca="1" si="33"/>
        <v>sound\\Redkiy_plod.wav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_Разрезан_ли_</v>
      </c>
      <c r="BB68" t="str">
        <f t="shared" si="34"/>
        <v>_Разрезан_ли_XXXXX?</v>
      </c>
      <c r="BD68" cm="1">
        <f t="array" aca="1" ref="BD68" ca="1">INDEX(L68:L75,(RANK(AT4,$AT$2:$AT$9)))</f>
        <v>2113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VLOOKUP(B69,audio_list_stym!$A$3:$BP$18,59,FALSE)</f>
        <v>16</v>
      </c>
      <c r="F69" t="str">
        <f>VLOOKUP(E69,metki!$A$2:$B$9,2,FALSE)</f>
        <v>импл_новые_без_названия</v>
      </c>
      <c r="G69" t="str">
        <f t="shared" si="28"/>
        <v>импл_</v>
      </c>
      <c r="H69" t="str">
        <f>VLOOKUP(B69,audio_list_stym!$A$3:$AJ$18,27,FALSE)</f>
        <v>Gac</v>
      </c>
      <c r="I69" t="s">
        <v>691</v>
      </c>
      <c r="J69" t="str">
        <f t="shared" si="29"/>
        <v>Gac_4</v>
      </c>
      <c r="K69">
        <v>16</v>
      </c>
      <c r="L69">
        <f>VLOOKUP(J69,total_visual_stym!$A$2:$D$129,2,FALSE)</f>
        <v>2092</v>
      </c>
      <c r="M69" t="str">
        <f>VLOOKUP(J69,total_visual_stym!$A$2:$D$129,3,FALSE)</f>
        <v>pics\\Gac_4.jpg</v>
      </c>
      <c r="N69">
        <f>VLOOKUP(J69,total_visual_stym!$A$1:$D$129,4,FALSE)</f>
        <v>211</v>
      </c>
      <c r="P69">
        <f>IF(G69="экспл",0,IF(G69="импл_",VLOOKUP(J69,quest_импл!$A$1:$J$129,7,FALSE),0))</f>
        <v>252</v>
      </c>
      <c r="Q69" t="str">
        <f>IF(G69="экспл",0,IF(G69="импл_",VLOOKUP(J69,quest_импл!$A$1:$J$129,8,FALSE),0))</f>
        <v>sound\\S_lepestkami_li.wav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2056</v>
      </c>
      <c r="AD69" t="str">
        <f t="shared" ca="1" si="35"/>
        <v>pics\\Redis_8.jpg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0"/>
        <v>pics\\Redis_8.jpg</v>
      </c>
      <c r="AI69" t="s">
        <v>70</v>
      </c>
      <c r="AO69">
        <f t="shared" ca="1" si="36"/>
        <v>0.12496442742446567</v>
      </c>
      <c r="AP69" t="str">
        <f t="shared" ca="1" si="37"/>
        <v>pics\\Redis_8.jpg</v>
      </c>
      <c r="AS69" t="str">
        <f t="shared" ca="1" si="31"/>
        <v>pics\\Redis_8.jpg</v>
      </c>
      <c r="AT69">
        <f t="shared" ca="1" si="32"/>
        <v>0.5331212821541137</v>
      </c>
      <c r="AU69" t="s">
        <v>697</v>
      </c>
      <c r="AV69" t="str">
        <f t="shared" ca="1" si="33"/>
        <v>sound\\Redkiy_plod.wav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_С_лепестками_ли_</v>
      </c>
      <c r="BB69" t="str">
        <f t="shared" si="34"/>
        <v>_С_лепестками_ли_XXXXX?</v>
      </c>
      <c r="BD69" cm="1">
        <f t="array" aca="1" ref="BD69" ca="1">INDEX(L69:L76,(RANK(AT5,$AT$2:$AT$9)))</f>
        <v>2092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VLOOKUP(B70,audio_list_stym!$A$3:$BP$18,59,FALSE)</f>
        <v>16</v>
      </c>
      <c r="F70" t="str">
        <f>VLOOKUP(E70,metki!$A$2:$B$9,2,FALSE)</f>
        <v>импл_новые_без_названия</v>
      </c>
      <c r="G70" t="str">
        <f t="shared" si="28"/>
        <v>импл_</v>
      </c>
      <c r="H70" t="str">
        <f>VLOOKUP(B70,audio_list_stym!$A$3:$AJ$18,27,FALSE)</f>
        <v>Gac</v>
      </c>
      <c r="I70" t="s">
        <v>692</v>
      </c>
      <c r="J70" t="str">
        <f t="shared" si="29"/>
        <v>Gac_5</v>
      </c>
      <c r="K70">
        <v>16</v>
      </c>
      <c r="L70">
        <f>VLOOKUP(J70,total_visual_stym!$A$2:$D$129,2,FALSE)</f>
        <v>2093</v>
      </c>
      <c r="M70" t="str">
        <f>VLOOKUP(J70,total_visual_stym!$A$2:$D$129,3,FALSE)</f>
        <v>pics\\Gac_5.jpg</v>
      </c>
      <c r="N70">
        <f>VLOOKUP(J70,total_visual_stym!$A$1:$D$129,4,FALSE)</f>
        <v>211</v>
      </c>
      <c r="P70">
        <f>IF(G70="экспл",0,IF(G70="импл_",VLOOKUP(J70,quest_импл!$A$1:$J$129,7,FALSE),0))</f>
        <v>253</v>
      </c>
      <c r="Q70" t="str">
        <f>IF(G70="экспл",0,IF(G70="импл_",VLOOKUP(J70,quest_импл!$A$1:$J$129,8,FALSE),0))</f>
        <v>sound\\Kolyuchiy_li.wav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2040</v>
      </c>
      <c r="AD70" t="str">
        <f t="shared" ca="1" si="35"/>
        <v>pics\\Limon_8.jpg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0"/>
        <v>pics\\Limon_8.jpg</v>
      </c>
      <c r="AI70" t="s">
        <v>71</v>
      </c>
      <c r="AO70">
        <f t="shared" ca="1" si="36"/>
        <v>0.4268691486991496</v>
      </c>
      <c r="AP70" t="str">
        <f t="shared" ca="1" si="37"/>
        <v>pics\\Limon_8.jpg</v>
      </c>
      <c r="AS70" t="str">
        <f t="shared" ca="1" si="31"/>
        <v>pics\\Limon_8.jpg</v>
      </c>
      <c r="AT70">
        <f t="shared" ca="1" si="32"/>
        <v>9.5428262318119739E-2</v>
      </c>
      <c r="AU70" t="s">
        <v>697</v>
      </c>
      <c r="AV70" t="str">
        <f t="shared" ca="1" si="33"/>
        <v>sound\\Redkiy_plod.wav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_Колючий_ли_</v>
      </c>
      <c r="BB70" t="str">
        <f t="shared" si="34"/>
        <v>_Колючий_ли_XXXXX?</v>
      </c>
      <c r="BD70" cm="1">
        <f t="array" aca="1" ref="BD70" ca="1">INDEX(L70:L77,(RANK(AT6,$AT$2:$AT$9)))</f>
        <v>2094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VLOOKUP(B71,audio_list_stym!$A$3:$BP$18,59,FALSE)</f>
        <v>16</v>
      </c>
      <c r="F71" t="str">
        <f>VLOOKUP(E71,metki!$A$2:$B$9,2,FALSE)</f>
        <v>импл_новые_без_названия</v>
      </c>
      <c r="G71" t="str">
        <f t="shared" si="28"/>
        <v>импл_</v>
      </c>
      <c r="H71" t="str">
        <f>VLOOKUP(B71,audio_list_stym!$A$3:$AJ$18,27,FALSE)</f>
        <v>Gac</v>
      </c>
      <c r="I71" t="s">
        <v>693</v>
      </c>
      <c r="J71" t="str">
        <f t="shared" si="29"/>
        <v>Gac_6</v>
      </c>
      <c r="K71">
        <v>16</v>
      </c>
      <c r="L71">
        <f>VLOOKUP(J71,total_visual_stym!$A$2:$D$129,2,FALSE)</f>
        <v>2094</v>
      </c>
      <c r="M71" t="str">
        <f>VLOOKUP(J71,total_visual_stym!$A$2:$D$129,3,FALSE)</f>
        <v>pics\\Gac_6.jpg</v>
      </c>
      <c r="N71">
        <f>VLOOKUP(J71,total_visual_stym!$A$1:$D$129,4,FALSE)</f>
        <v>211</v>
      </c>
      <c r="P71">
        <f>IF(G71="экспл",0,IF(G71="импл_",VLOOKUP(J71,quest_импл!$A$1:$J$129,7,FALSE),0))</f>
        <v>254</v>
      </c>
      <c r="Q71" t="str">
        <f>IF(G71="экспл",0,IF(G71="импл_",VLOOKUP(J71,quest_импл!$A$1:$J$129,8,FALSE),0))</f>
        <v>sound\\Oranzhrviy_li.wav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да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2013</v>
      </c>
      <c r="AD71" t="str">
        <f t="shared" ca="1" si="35"/>
        <v>pics\\Finik_5.jpg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0"/>
        <v>pics\\Finik_5.jpg</v>
      </c>
      <c r="AI71" t="s">
        <v>72</v>
      </c>
      <c r="AO71">
        <f t="shared" ca="1" si="36"/>
        <v>0.85074156889294505</v>
      </c>
      <c r="AP71" t="str">
        <f t="shared" ca="1" si="37"/>
        <v>pics\\Finik_5.jpg</v>
      </c>
      <c r="AS71" t="str">
        <f t="shared" ca="1" si="31"/>
        <v>pics\\Finik_5.jpg</v>
      </c>
      <c r="AT71">
        <f t="shared" ca="1" si="32"/>
        <v>0.13342492699895148</v>
      </c>
      <c r="AU71" t="s">
        <v>697</v>
      </c>
      <c r="AV71" t="str">
        <f t="shared" ca="1" si="33"/>
        <v>sound\\Redkiy_plod.wav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_Оранжевый_ли_</v>
      </c>
      <c r="BB71" t="str">
        <f t="shared" si="34"/>
        <v>_Оранжевый_ли_XXXXX?</v>
      </c>
      <c r="BD71" cm="1">
        <f t="array" aca="1" ref="BD71" ca="1">INDEX(L71:L78,(RANK(AT7,$AT$2:$AT$9)))</f>
        <v>2115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VLOOKUP(B72,audio_list_stym!$A$3:$BP$18,59,FALSE)</f>
        <v>16</v>
      </c>
      <c r="F72" t="str">
        <f>VLOOKUP(E72,metki!$A$2:$B$9,2,FALSE)</f>
        <v>импл_новые_без_названия</v>
      </c>
      <c r="G72" t="str">
        <f t="shared" si="28"/>
        <v>импл_</v>
      </c>
      <c r="H72" t="str">
        <f>VLOOKUP(B72,audio_list_stym!$A$3:$AJ$18,27,FALSE)</f>
        <v>Gac</v>
      </c>
      <c r="I72" t="s">
        <v>694</v>
      </c>
      <c r="J72" t="str">
        <f t="shared" si="29"/>
        <v>Gac_7</v>
      </c>
      <c r="K72">
        <v>16</v>
      </c>
      <c r="L72">
        <f>VLOOKUP(J72,total_visual_stym!$A$2:$D$129,2,FALSE)</f>
        <v>2095</v>
      </c>
      <c r="M72" t="str">
        <f>VLOOKUP(J72,total_visual_stym!$A$2:$D$129,3,FALSE)</f>
        <v>pics\\Gac_7.jpg</v>
      </c>
      <c r="N72">
        <f>VLOOKUP(J72,total_visual_stym!$A$1:$D$129,4,FALSE)</f>
        <v>211</v>
      </c>
      <c r="P72">
        <f>IF(G72="экспл",0,IF(G72="импл_",VLOOKUP(J72,quest_импл!$A$1:$J$129,7,FALSE),0))</f>
        <v>255</v>
      </c>
      <c r="Q72" t="str">
        <f>IF(G72="экспл",0,IF(G72="импл_",VLOOKUP(J72,quest_импл!$A$1:$J$129,8,FALSE),0))</f>
        <v>sound\\Zernistiy_li.wav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2015</v>
      </c>
      <c r="AD72" t="str">
        <f t="shared" ca="1" si="35"/>
        <v>pics\\Finik_7.jpg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0"/>
        <v>pics\\Finik_7.jpg</v>
      </c>
      <c r="AI72" t="s">
        <v>73</v>
      </c>
      <c r="AO72">
        <f t="shared" ca="1" si="36"/>
        <v>0.82208895350010158</v>
      </c>
      <c r="AP72" t="str">
        <f t="shared" ca="1" si="37"/>
        <v>pics\\Finik_7.jpg</v>
      </c>
      <c r="AS72" t="str">
        <f t="shared" ca="1" si="31"/>
        <v>pics\\Finik_7.jpg</v>
      </c>
      <c r="AT72">
        <f t="shared" ca="1" si="32"/>
        <v>0.79051939228488877</v>
      </c>
      <c r="AU72" t="s">
        <v>697</v>
      </c>
      <c r="AV72" t="str">
        <f t="shared" ca="1" si="33"/>
        <v>sound\\Noviy_plod.wav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_Зернистый_ли_</v>
      </c>
      <c r="BB72" t="str">
        <f t="shared" si="34"/>
        <v>_Зернистый_ли_XXXXX?</v>
      </c>
      <c r="BD72" cm="1">
        <f t="array" aca="1" ref="BD72" ca="1">INDEX(L72:L79,(RANK(AT8,$AT$2:$AT$9)))</f>
        <v>2113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VLOOKUP(B73,audio_list_stym!$A$3:$BP$18,59,FALSE)</f>
        <v>16</v>
      </c>
      <c r="F73" t="str">
        <f>VLOOKUP(E73,metki!$A$2:$B$9,2,FALSE)</f>
        <v>импл_новые_без_названия</v>
      </c>
      <c r="G73" t="str">
        <f t="shared" si="28"/>
        <v>импл_</v>
      </c>
      <c r="H73" t="str">
        <f>VLOOKUP(B73,audio_list_stym!$A$3:$AJ$18,27,FALSE)</f>
        <v>Gac</v>
      </c>
      <c r="I73" t="s">
        <v>695</v>
      </c>
      <c r="J73" t="str">
        <f t="shared" si="29"/>
        <v>Gac_8</v>
      </c>
      <c r="K73">
        <v>16</v>
      </c>
      <c r="L73">
        <f>VLOOKUP(J73,total_visual_stym!$A$2:$D$129,2,FALSE)</f>
        <v>2096</v>
      </c>
      <c r="M73" t="str">
        <f>VLOOKUP(J73,total_visual_stym!$A$2:$D$129,3,FALSE)</f>
        <v>pics\\Gac_8.jpg</v>
      </c>
      <c r="N73">
        <f>VLOOKUP(J73,total_visual_stym!$A$1:$D$129,4,FALSE)</f>
        <v>211</v>
      </c>
      <c r="P73">
        <f>IF(G73="экспл",0,IF(G73="импл_",VLOOKUP(J73,quest_импл!$A$1:$J$129,7,FALSE),0))</f>
        <v>256</v>
      </c>
      <c r="Q73" t="str">
        <f>IF(G73="экспл",0,IF(G73="импл_",VLOOKUP(J73,quest_импл!$A$1:$J$129,8,FALSE),0))</f>
        <v>sound\\Okrugliy_li.wav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2023</v>
      </c>
      <c r="AD73" t="str">
        <f t="shared" ca="1" si="35"/>
        <v>pics\\Goroh_7.jpg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0"/>
        <v>pics\\Goroh_7.jpg</v>
      </c>
      <c r="AI73" t="s">
        <v>74</v>
      </c>
      <c r="AO73">
        <f t="shared" ca="1" si="36"/>
        <v>0.70044929647980791</v>
      </c>
      <c r="AP73" t="str">
        <f t="shared" ca="1" si="37"/>
        <v>pics\\Goroh_7.jpg</v>
      </c>
      <c r="AS73" t="str">
        <f t="shared" ca="1" si="31"/>
        <v>pics\\Goroh_7.jpg</v>
      </c>
      <c r="AT73">
        <f t="shared" ca="1" si="32"/>
        <v>0.65094006376230673</v>
      </c>
      <c r="AU73" t="s">
        <v>697</v>
      </c>
      <c r="AV73" t="str">
        <f t="shared" ca="1" si="33"/>
        <v>sound\\Noviy_plod.wav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_Округлый_ли_</v>
      </c>
      <c r="BB73" t="str">
        <f t="shared" si="34"/>
        <v>_Округлый_ли_XXXXX?</v>
      </c>
      <c r="BD73" cm="1">
        <f t="array" aca="1" ref="BD73" ca="1">INDEX(L73:L80,(RANK(AT9,$AT$2:$AT$9)))</f>
        <v>2115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VLOOKUP(B74,audio_list_stym!$A$3:$BP$18,59,FALSE)</f>
        <v>17</v>
      </c>
      <c r="F74" t="str">
        <f>VLOOKUP(E74,metki!$A$2:$B$9,2,FALSE)</f>
        <v>экспл_новые_без_названия</v>
      </c>
      <c r="G74" t="str">
        <f t="shared" si="28"/>
        <v>экспл</v>
      </c>
      <c r="H74" t="str">
        <f>VLOOKUP(B74,audio_list_stym!$A$3:$AJ$18,27,FALSE)</f>
        <v>Noni</v>
      </c>
      <c r="I74" t="s">
        <v>688</v>
      </c>
      <c r="J74" t="str">
        <f t="shared" si="29"/>
        <v>Noni_1</v>
      </c>
      <c r="K74">
        <v>17</v>
      </c>
      <c r="L74">
        <f>VLOOKUP(J74,total_visual_stym!$A$2:$D$129,2,FALSE)</f>
        <v>2113</v>
      </c>
      <c r="M74" t="str">
        <f>VLOOKUP(J74,total_visual_stym!$A$2:$D$129,3,FALSE)</f>
        <v>pics\\Noni_1.jpg</v>
      </c>
      <c r="N74">
        <f>VLOOKUP(J74,total_visual_stym!$A$1:$D$129,4,FALSE)</f>
        <v>212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129</v>
      </c>
      <c r="Z74" t="str">
        <f>IF(G74="экспл",VLOOKUP(J74,quest_экспл!$A$1:$N$129,12,FALSE),IF(G74="импл_",0,0))</f>
        <v>sound\\On_beliy_vnutri.wav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2178</v>
      </c>
      <c r="AD74" t="str">
        <f t="shared" ca="1" si="35"/>
        <v>pics\\dis34.jpg</v>
      </c>
      <c r="AE74" s="22" t="str">
        <f t="array" aca="1" ref="AE74" ca="1">IF(G74="экспл",INDEX(total_visual_stym!$C$146:$C$209,(RANK(total_visual_stym!E154,total_visual_stym!$E$146:$E$209))),0)</f>
        <v>pics\\dis34.jpg</v>
      </c>
      <c r="AF74" s="22" t="str">
        <f t="shared" si="30"/>
        <v/>
      </c>
      <c r="AI74" t="s">
        <v>76</v>
      </c>
      <c r="AO74">
        <f t="shared" ca="1" si="36"/>
        <v>0.90770589689271675</v>
      </c>
      <c r="AP74" t="str">
        <f t="shared" ca="1" si="37"/>
        <v>pics\\Finik_1.jpg</v>
      </c>
      <c r="AR74" t="str">
        <f>IF(AH74="sound\\Ogorod",AP2,"")</f>
        <v/>
      </c>
      <c r="AS74" t="str">
        <f t="shared" si="31"/>
        <v/>
      </c>
      <c r="AT74">
        <f t="shared" ca="1" si="32"/>
        <v>0.95220046801269642</v>
      </c>
      <c r="AU74" t="s">
        <v>697</v>
      </c>
      <c r="AV74" t="str">
        <f t="shared" ca="1" si="33"/>
        <v>sound\\Noviy_plod.wav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_Он_белый_внутри?</v>
      </c>
      <c r="BA74" t="e">
        <f>VLOOKUP(Q74,audio_list_stym!$B$2:$BQ$299,68,FALSE)</f>
        <v>#N/A</v>
      </c>
      <c r="BB74" t="str">
        <f t="shared" si="34"/>
        <v>На_экране_XXXXX._Он_белый_внутри?</v>
      </c>
      <c r="BC74">
        <f>A74</f>
        <v>1210</v>
      </c>
      <c r="BD74" cm="1">
        <f t="array" aca="1" ref="BD74" ca="1">INDEX($L$74:$L$81,(RANK(AT2,$AT$2:$AT$9)))</f>
        <v>2117</v>
      </c>
      <c r="BE74" cm="1">
        <f t="array" aca="1" ref="BE74" ca="1">INDEX(BD66:BD73,(RANK(AT3,$AT$2:$AT$9)))</f>
        <v>2115</v>
      </c>
      <c r="BF74" cm="1">
        <f t="array" aca="1" ref="BF74" ca="1">INDEX(BD82:BD105,(RANK(AT3,$AT$2:$AT$17)))</f>
        <v>2142</v>
      </c>
      <c r="BG74" cm="1">
        <f t="array" aca="1" ref="BG74" ca="1">INDEX(BD106:BD129,(RANK(AT3,$AT$2:$AT$9)))</f>
        <v>2068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VLOOKUP(B75,audio_list_stym!$A$3:$BP$18,59,FALSE)</f>
        <v>17</v>
      </c>
      <c r="F75" t="str">
        <f>VLOOKUP(E75,metki!$A$2:$B$9,2,FALSE)</f>
        <v>экспл_новые_без_названия</v>
      </c>
      <c r="G75" t="str">
        <f t="shared" si="28"/>
        <v>экспл</v>
      </c>
      <c r="H75" t="str">
        <f>VLOOKUP(B75,audio_list_stym!$A$3:$AJ$18,27,FALSE)</f>
        <v>Noni</v>
      </c>
      <c r="I75" t="s">
        <v>689</v>
      </c>
      <c r="J75" t="str">
        <f t="shared" si="29"/>
        <v>Noni_2</v>
      </c>
      <c r="K75">
        <v>17</v>
      </c>
      <c r="L75">
        <f>VLOOKUP(J75,total_visual_stym!$A$2:$D$129,2,FALSE)</f>
        <v>2114</v>
      </c>
      <c r="M75" t="str">
        <f>VLOOKUP(J75,total_visual_stym!$A$2:$D$129,3,FALSE)</f>
        <v>pics\\Noni_2.jpg</v>
      </c>
      <c r="N75">
        <f>VLOOKUP(J75,total_visual_stym!$A$1:$D$129,4,FALSE)</f>
        <v>212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130</v>
      </c>
      <c r="Z75" t="str">
        <f>IF(G75="экспл",VLOOKUP(J75,quest_экспл!$A$1:$N$129,12,FALSE),IF(G75="импл_",0,0))</f>
        <v>sound\\Rebristiy_li_on.wav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2175</v>
      </c>
      <c r="AD75" t="str">
        <f t="shared" ca="1" si="35"/>
        <v>pics\\dis5.jpg</v>
      </c>
      <c r="AE75" s="22" t="str">
        <f t="array" aca="1" ref="AE75" ca="1">IF(G75="экспл",INDEX(total_visual_stym!$C$146:$C$209,(RANK(total_visual_stym!E155,total_visual_stym!$E$146:$E$209))),0)</f>
        <v>pics\\dis5.jpg</v>
      </c>
      <c r="AF75" s="22" t="str">
        <f t="shared" si="30"/>
        <v/>
      </c>
      <c r="AI75" t="s">
        <v>77</v>
      </c>
      <c r="AO75">
        <f t="shared" ca="1" si="36"/>
        <v>0.79457622559173768</v>
      </c>
      <c r="AP75" t="str">
        <f t="shared" ca="1" si="37"/>
        <v>pics\\Finik_8.jpg</v>
      </c>
      <c r="AR75" t="str">
        <f t="shared" ref="AR75:AR97" si="38">IF(AH75="sound\\Ogorod",AP3,"")</f>
        <v/>
      </c>
      <c r="AS75" t="str">
        <f t="shared" si="31"/>
        <v/>
      </c>
      <c r="AT75">
        <f t="shared" ca="1" si="32"/>
        <v>0.41235390804081951</v>
      </c>
      <c r="AU75" t="s">
        <v>697</v>
      </c>
      <c r="AV75" t="str">
        <f t="shared" ca="1" si="33"/>
        <v>sound\\Redkiy_plod.wav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_Ребристый_ли_он?</v>
      </c>
      <c r="BA75" t="e">
        <f>VLOOKUP(Q75,audio_list_stym!$B$2:$BQ$299,68,FALSE)</f>
        <v>#N/A</v>
      </c>
      <c r="BB75" t="str">
        <f t="shared" si="34"/>
        <v>Посмотрите,_вот_XXXXX._Ребристый_ли_он?</v>
      </c>
      <c r="BD75" cm="1">
        <f t="array" aca="1" ref="BD75" ca="1">INDEX($L$74:$L$81,(RANK(AT3,$AT$2:$AT$9)))</f>
        <v>2120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VLOOKUP(B76,audio_list_stym!$A$3:$BP$18,59,FALSE)</f>
        <v>17</v>
      </c>
      <c r="F76" t="str">
        <f>VLOOKUP(E76,metki!$A$2:$B$9,2,FALSE)</f>
        <v>экспл_новые_без_названия</v>
      </c>
      <c r="G76" t="str">
        <f t="shared" si="28"/>
        <v>экспл</v>
      </c>
      <c r="H76" t="str">
        <f>VLOOKUP(B76,audio_list_stym!$A$3:$AJ$18,27,FALSE)</f>
        <v>Noni</v>
      </c>
      <c r="I76" t="s">
        <v>690</v>
      </c>
      <c r="J76" t="str">
        <f t="shared" si="29"/>
        <v>Noni_3</v>
      </c>
      <c r="K76">
        <v>17</v>
      </c>
      <c r="L76">
        <f>VLOOKUP(J76,total_visual_stym!$A$2:$D$129,2,FALSE)</f>
        <v>2115</v>
      </c>
      <c r="M76" t="str">
        <f>VLOOKUP(J76,total_visual_stym!$A$2:$D$129,3,FALSE)</f>
        <v>pics\\Noni_3.jpg</v>
      </c>
      <c r="N76">
        <f>VLOOKUP(J76,total_visual_stym!$A$1:$D$129,4,FALSE)</f>
        <v>212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131</v>
      </c>
      <c r="Z76" t="str">
        <f>IF(G76="экспл",VLOOKUP(J76,quest_экспл!$A$1:$N$129,12,FALSE),IF(G76="импл_",0,0))</f>
        <v>sound\\Goluboy_li_on.wav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2189</v>
      </c>
      <c r="AD76" t="str">
        <f t="shared" ca="1" si="35"/>
        <v>pics\\dis33.jpg</v>
      </c>
      <c r="AE76" s="22" t="str">
        <f t="array" aca="1" ref="AE76" ca="1">IF(G76="экспл",INDEX(total_visual_stym!$C$146:$C$209,(RANK(total_visual_stym!E156,total_visual_stym!$E$146:$E$209))),0)</f>
        <v>pics\\dis33.jpg</v>
      </c>
      <c r="AF76" s="22" t="str">
        <f t="shared" si="30"/>
        <v/>
      </c>
      <c r="AI76" t="s">
        <v>78</v>
      </c>
      <c r="AO76">
        <f t="shared" ca="1" si="36"/>
        <v>0.53388673296797262</v>
      </c>
      <c r="AP76" t="str">
        <f t="shared" ca="1" si="37"/>
        <v>pics\\Limon_2.jpg</v>
      </c>
      <c r="AR76" t="str">
        <f t="shared" si="38"/>
        <v/>
      </c>
      <c r="AS76" t="str">
        <f t="shared" si="31"/>
        <v/>
      </c>
      <c r="AT76">
        <f t="shared" ca="1" si="32"/>
        <v>0.74246705917039002</v>
      </c>
      <c r="AU76" t="s">
        <v>697</v>
      </c>
      <c r="AV76" t="str">
        <f t="shared" ca="1" si="33"/>
        <v>sound\\Noviy_plod.wav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_Голубой_ли_он?</v>
      </c>
      <c r="BA76" t="e">
        <f>VLOOKUP(Q76,audio_list_stym!$B$2:$BQ$299,68,FALSE)</f>
        <v>#N/A</v>
      </c>
      <c r="BB76" t="str">
        <f t="shared" si="34"/>
        <v>Вот_XXXXX._Голубой_ли_он?</v>
      </c>
      <c r="BD76" cm="1">
        <f t="array" aca="1" ref="BD76" ca="1">INDEX($L$74:$L$81,(RANK(AT4,$AT$2:$AT$9)))</f>
        <v>2119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VLOOKUP(B77,audio_list_stym!$A$3:$BP$18,59,FALSE)</f>
        <v>17</v>
      </c>
      <c r="F77" t="str">
        <f>VLOOKUP(E77,metki!$A$2:$B$9,2,FALSE)</f>
        <v>экспл_новые_без_названия</v>
      </c>
      <c r="G77" t="str">
        <f t="shared" si="28"/>
        <v>экспл</v>
      </c>
      <c r="H77" t="str">
        <f>VLOOKUP(B77,audio_list_stym!$A$3:$AJ$18,27,FALSE)</f>
        <v>Noni</v>
      </c>
      <c r="I77" t="s">
        <v>691</v>
      </c>
      <c r="J77" t="str">
        <f t="shared" si="29"/>
        <v>Noni_4</v>
      </c>
      <c r="K77">
        <v>17</v>
      </c>
      <c r="L77">
        <f>VLOOKUP(J77,total_visual_stym!$A$2:$D$129,2,FALSE)</f>
        <v>2116</v>
      </c>
      <c r="M77" t="str">
        <f>VLOOKUP(J77,total_visual_stym!$A$2:$D$129,3,FALSE)</f>
        <v>pics\\Noni_4.jpg</v>
      </c>
      <c r="N77">
        <f>VLOOKUP(J77,total_visual_stym!$A$1:$D$129,4,FALSE)</f>
        <v>212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132</v>
      </c>
      <c r="Z77" t="str">
        <f>IF(G77="экспл",VLOOKUP(J77,quest_экспл!$A$1:$N$129,12,FALSE),IF(G77="импл_",0,0))</f>
        <v>sound\\On_s_bugorkami.wav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2221</v>
      </c>
      <c r="AD77" t="str">
        <f t="shared" ca="1" si="35"/>
        <v>pics\\dis28.jpg</v>
      </c>
      <c r="AE77" s="22" t="str">
        <f t="array" aca="1" ref="AE77" ca="1">IF(G77="экспл",INDEX(total_visual_stym!$C$146:$C$209,(RANK(total_visual_stym!E157,total_visual_stym!$E$146:$E$209))),0)</f>
        <v>pics\\dis28.jpg</v>
      </c>
      <c r="AF77" s="22" t="str">
        <f t="shared" si="30"/>
        <v/>
      </c>
      <c r="AI77" t="s">
        <v>79</v>
      </c>
      <c r="AO77">
        <f t="shared" ca="1" si="36"/>
        <v>0.78225229025615284</v>
      </c>
      <c r="AP77" t="str">
        <f t="shared" ca="1" si="37"/>
        <v>pics\\Goroh_1.jpg</v>
      </c>
      <c r="AR77" t="str">
        <f t="shared" si="38"/>
        <v/>
      </c>
      <c r="AS77" t="str">
        <f t="shared" si="31"/>
        <v/>
      </c>
      <c r="AT77">
        <f t="shared" ca="1" si="32"/>
        <v>0.27731141693547379</v>
      </c>
      <c r="AU77" t="s">
        <v>697</v>
      </c>
      <c r="AV77" t="str">
        <f t="shared" ca="1" si="33"/>
        <v>sound\\Redkiy_plod.wav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_Он_с_бугорками?</v>
      </c>
      <c r="BA77" t="e">
        <f>VLOOKUP(Q77,audio_list_stym!$B$2:$BQ$299,68,FALSE)</f>
        <v>#N/A</v>
      </c>
      <c r="BB77" t="str">
        <f t="shared" si="34"/>
        <v>Это_XXXXX._Он_с_бугорками?</v>
      </c>
      <c r="BD77" cm="1">
        <f t="array" aca="1" ref="BD77" ca="1">INDEX($L$74:$L$81,(RANK(AT5,$AT$2:$AT$9)))</f>
        <v>2113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VLOOKUP(B78,audio_list_stym!$A$3:$BP$18,59,FALSE)</f>
        <v>17</v>
      </c>
      <c r="F78" t="str">
        <f>VLOOKUP(E78,metki!$A$2:$B$9,2,FALSE)</f>
        <v>экспл_новые_без_названия</v>
      </c>
      <c r="G78" t="str">
        <f t="shared" si="28"/>
        <v>экспл</v>
      </c>
      <c r="H78" t="str">
        <f>VLOOKUP(B78,audio_list_stym!$A$3:$AJ$18,27,FALSE)</f>
        <v>Noni</v>
      </c>
      <c r="I78" t="s">
        <v>692</v>
      </c>
      <c r="J78" t="str">
        <f t="shared" si="29"/>
        <v>Noni_5</v>
      </c>
      <c r="K78">
        <v>17</v>
      </c>
      <c r="L78">
        <f>VLOOKUP(J78,total_visual_stym!$A$2:$D$129,2,FALSE)</f>
        <v>2117</v>
      </c>
      <c r="M78" t="str">
        <f>VLOOKUP(J78,total_visual_stym!$A$2:$D$129,3,FALSE)</f>
        <v>pics\\Noni_5.jpg</v>
      </c>
      <c r="N78">
        <f>VLOOKUP(J78,total_visual_stym!$A$1:$D$129,4,FALSE)</f>
        <v>212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133</v>
      </c>
      <c r="Z78" t="str">
        <f>IF(G78="экспл",VLOOKUP(J78,quest_экспл!$A$1:$N$129,12,FALSE),IF(G78="импл_",0,0))</f>
        <v>sound\\Ovalniy_li_on.wav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2176</v>
      </c>
      <c r="AD78" t="str">
        <f t="shared" ca="1" si="35"/>
        <v>pics\\dis21.jpg</v>
      </c>
      <c r="AE78" s="22" t="str">
        <f t="array" aca="1" ref="AE78" ca="1">IF(G78="экспл",INDEX(total_visual_stym!$C$146:$C$209,(RANK(total_visual_stym!E158,total_visual_stym!$E$146:$E$209))),0)</f>
        <v>pics\\dis21.jpg</v>
      </c>
      <c r="AF78" s="22" t="str">
        <f t="shared" si="30"/>
        <v/>
      </c>
      <c r="AI78" t="s">
        <v>80</v>
      </c>
      <c r="AO78">
        <f t="shared" ca="1" si="36"/>
        <v>0.77547914402003371</v>
      </c>
      <c r="AP78" t="str">
        <f t="shared" ca="1" si="37"/>
        <v>pics\\Goroh_2.jpg</v>
      </c>
      <c r="AR78" t="str">
        <f t="shared" si="38"/>
        <v/>
      </c>
      <c r="AS78" t="str">
        <f t="shared" si="31"/>
        <v/>
      </c>
      <c r="AT78">
        <f t="shared" ca="1" si="32"/>
        <v>0.30388797688549773</v>
      </c>
      <c r="AU78" t="s">
        <v>697</v>
      </c>
      <c r="AV78" t="str">
        <f t="shared" ca="1" si="33"/>
        <v>sound\\Redkiy_plod.wav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_Овальный_ли_он?</v>
      </c>
      <c r="BA78" t="e">
        <f>VLOOKUP(Q78,audio_list_stym!$B$2:$BQ$299,68,FALSE)</f>
        <v>#N/A</v>
      </c>
      <c r="BB78" t="str">
        <f t="shared" si="34"/>
        <v>На_картинке_XXXXX._Овальный_ли_он?</v>
      </c>
      <c r="BD78" cm="1">
        <f t="array" aca="1" ref="BD78" ca="1">INDEX($L$74:$L$81,(RANK(AT6,$AT$2:$AT$9)))</f>
        <v>2114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VLOOKUP(B79,audio_list_stym!$A$3:$BP$18,59,FALSE)</f>
        <v>17</v>
      </c>
      <c r="F79" t="str">
        <f>VLOOKUP(E79,metki!$A$2:$B$9,2,FALSE)</f>
        <v>экспл_новые_без_названия</v>
      </c>
      <c r="G79" t="str">
        <f t="shared" si="28"/>
        <v>экспл</v>
      </c>
      <c r="H79" t="str">
        <f>VLOOKUP(B79,audio_list_stym!$A$3:$AJ$18,27,FALSE)</f>
        <v>Noni</v>
      </c>
      <c r="I79" t="s">
        <v>693</v>
      </c>
      <c r="J79" t="str">
        <f t="shared" si="29"/>
        <v>Noni_6</v>
      </c>
      <c r="K79">
        <v>17</v>
      </c>
      <c r="L79">
        <f>VLOOKUP(J79,total_visual_stym!$A$2:$D$129,2,FALSE)</f>
        <v>2118</v>
      </c>
      <c r="M79" t="str">
        <f>VLOOKUP(J79,total_visual_stym!$A$2:$D$129,3,FALSE)</f>
        <v>pics\\Noni_6.jpg</v>
      </c>
      <c r="N79">
        <f>VLOOKUP(J79,total_visual_stym!$A$1:$D$129,4,FALSE)</f>
        <v>212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134</v>
      </c>
      <c r="Z79" t="str">
        <f>IF(G79="экспл",VLOOKUP(J79,quest_экспл!$A$1:$N$129,12,FALSE),IF(G79="импл_",0,0))</f>
        <v>sound\\Zhidkiy_li_on.wav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2205</v>
      </c>
      <c r="AD79" t="str">
        <f t="shared" ca="1" si="35"/>
        <v>pics\\dis46.jpg</v>
      </c>
      <c r="AE79" s="22" t="str">
        <f t="array" aca="1" ref="AE79" ca="1">IF(G79="экспл",INDEX(total_visual_stym!$C$146:$C$209,(RANK(total_visual_stym!E159,total_visual_stym!$E$146:$E$209))),0)</f>
        <v>pics\\dis46.jpg</v>
      </c>
      <c r="AF79" s="22" t="str">
        <f t="shared" si="30"/>
        <v/>
      </c>
      <c r="AI79" t="s">
        <v>81</v>
      </c>
      <c r="AO79">
        <f t="shared" ca="1" si="36"/>
        <v>0.54360525564315609</v>
      </c>
      <c r="AP79" t="str">
        <f t="shared" ca="1" si="37"/>
        <v>pics\\Kokos_8.jpg</v>
      </c>
      <c r="AR79" t="str">
        <f t="shared" si="38"/>
        <v/>
      </c>
      <c r="AS79" t="str">
        <f t="shared" si="31"/>
        <v/>
      </c>
      <c r="AT79">
        <f t="shared" ca="1" si="32"/>
        <v>0.54988067008700015</v>
      </c>
      <c r="AU79" t="s">
        <v>697</v>
      </c>
      <c r="AV79" t="str">
        <f t="shared" ca="1" si="33"/>
        <v>sound\\Noviy_plod.wav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_Жидкий_ли_он?</v>
      </c>
      <c r="BA79" t="e">
        <f>VLOOKUP(Q79,audio_list_stym!$B$2:$BQ$299,68,FALSE)</f>
        <v>#N/A</v>
      </c>
      <c r="BB79" t="str">
        <f t="shared" si="34"/>
        <v>На_мониторе_XXXXX._Жидкий_ли_он?</v>
      </c>
      <c r="BD79" cm="1">
        <f t="array" aca="1" ref="BD79" ca="1">INDEX($L$74:$L$81,(RANK(AT7,$AT$2:$AT$9)))</f>
        <v>2118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VLOOKUP(B80,audio_list_stym!$A$3:$BP$18,59,FALSE)</f>
        <v>17</v>
      </c>
      <c r="F80" t="str">
        <f>VLOOKUP(E80,metki!$A$2:$B$9,2,FALSE)</f>
        <v>экспл_новые_без_названия</v>
      </c>
      <c r="G80" t="str">
        <f t="shared" si="28"/>
        <v>экспл</v>
      </c>
      <c r="H80" t="str">
        <f>VLOOKUP(B80,audio_list_stym!$A$3:$AJ$18,27,FALSE)</f>
        <v>Noni</v>
      </c>
      <c r="I80" t="s">
        <v>694</v>
      </c>
      <c r="J80" t="str">
        <f t="shared" si="29"/>
        <v>Noni_7</v>
      </c>
      <c r="K80">
        <v>17</v>
      </c>
      <c r="L80">
        <f>VLOOKUP(J80,total_visual_stym!$A$2:$D$129,2,FALSE)</f>
        <v>2119</v>
      </c>
      <c r="M80" t="str">
        <f>VLOOKUP(J80,total_visual_stym!$A$2:$D$129,3,FALSE)</f>
        <v>pics\\Noni_7.jpg</v>
      </c>
      <c r="N80">
        <f>VLOOKUP(J80,total_visual_stym!$A$1:$D$129,4,FALSE)</f>
        <v>212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135</v>
      </c>
      <c r="Z80" t="str">
        <f>IF(G80="экспл",VLOOKUP(J80,quest_экспл!$A$1:$N$129,12,FALSE),IF(G80="импл_",0,0))</f>
        <v>sound\\On_lohmatiy.wav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2190</v>
      </c>
      <c r="AD80" t="str">
        <f t="shared" ca="1" si="35"/>
        <v>pics\\dis27.jpg</v>
      </c>
      <c r="AE80" s="22" t="str">
        <f t="array" aca="1" ref="AE80" ca="1">IF(G80="экспл",INDEX(total_visual_stym!$C$146:$C$209,(RANK(total_visual_stym!E160,total_visual_stym!$E$146:$E$209))),0)</f>
        <v>pics\\dis27.jpg</v>
      </c>
      <c r="AF80" s="22" t="str">
        <f t="shared" si="30"/>
        <v/>
      </c>
      <c r="AI80" t="s">
        <v>82</v>
      </c>
      <c r="AO80">
        <f t="shared" ca="1" si="36"/>
        <v>0.50523453694289722</v>
      </c>
      <c r="AP80" t="str">
        <f t="shared" ca="1" si="37"/>
        <v>pics\\Limon_4.jpg</v>
      </c>
      <c r="AR80" t="str">
        <f t="shared" si="38"/>
        <v/>
      </c>
      <c r="AS80" t="str">
        <f t="shared" si="31"/>
        <v/>
      </c>
      <c r="AT80">
        <f t="shared" ca="1" si="32"/>
        <v>0.78223211793437941</v>
      </c>
      <c r="AU80" t="s">
        <v>697</v>
      </c>
      <c r="AV80" t="str">
        <f t="shared" ca="1" si="33"/>
        <v>sound\\Noviy_plod.wav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_Он_лохматый?</v>
      </c>
      <c r="BA80" t="e">
        <f>VLOOKUP(Q80,audio_list_stym!$B$2:$BQ$299,68,FALSE)</f>
        <v>#N/A</v>
      </c>
      <c r="BB80" t="str">
        <f t="shared" si="34"/>
        <v>Перед_Вами_XXXXX._Он_лохматый?</v>
      </c>
      <c r="BD80" cm="1">
        <f t="array" aca="1" ref="BD80" ca="1">INDEX($L$74:$L$81,(RANK(AT8,$AT$2:$AT$9)))</f>
        <v>2115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VLOOKUP(B81,audio_list_stym!$A$3:$BP$18,59,FALSE)</f>
        <v>17</v>
      </c>
      <c r="F81" t="str">
        <f>VLOOKUP(E81,metki!$A$2:$B$9,2,FALSE)</f>
        <v>экспл_новые_без_названия</v>
      </c>
      <c r="G81" t="str">
        <f t="shared" si="28"/>
        <v>экспл</v>
      </c>
      <c r="H81" t="str">
        <f>VLOOKUP(B81,audio_list_stym!$A$3:$AJ$18,27,FALSE)</f>
        <v>Noni</v>
      </c>
      <c r="I81" t="s">
        <v>695</v>
      </c>
      <c r="J81" t="str">
        <f t="shared" si="29"/>
        <v>Noni_8</v>
      </c>
      <c r="K81">
        <v>17</v>
      </c>
      <c r="L81">
        <f>VLOOKUP(J81,total_visual_stym!$A$2:$D$129,2,FALSE)</f>
        <v>2120</v>
      </c>
      <c r="M81" t="str">
        <f>VLOOKUP(J81,total_visual_stym!$A$2:$D$129,3,FALSE)</f>
        <v>pics\\Noni_8.jpg</v>
      </c>
      <c r="N81">
        <f>VLOOKUP(J81,total_visual_stym!$A$1:$D$129,4,FALSE)</f>
        <v>212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136</v>
      </c>
      <c r="Z81" t="str">
        <f>IF(G81="экспл",VLOOKUP(J81,quest_экспл!$A$1:$N$129,12,FALSE),IF(G81="импл_",0,0))</f>
        <v>sound\\On_zolotistiy.wav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2230</v>
      </c>
      <c r="AD81" t="str">
        <f t="shared" ca="1" si="35"/>
        <v>pics\\dis8.jpg</v>
      </c>
      <c r="AE81" s="22" t="str">
        <f t="array" aca="1" ref="AE81" ca="1">IF(G81="экспл",INDEX(total_visual_stym!$C$146:$C$209,(RANK(total_visual_stym!E161,total_visual_stym!$E$146:$E$209))),0)</f>
        <v>pics\\dis8.jpg</v>
      </c>
      <c r="AF81" s="22" t="str">
        <f t="shared" si="30"/>
        <v/>
      </c>
      <c r="AI81" t="s">
        <v>83</v>
      </c>
      <c r="AO81">
        <f t="shared" ca="1" si="36"/>
        <v>0.1837233770549197</v>
      </c>
      <c r="AP81" t="str">
        <f t="shared" ca="1" si="37"/>
        <v>pics\\Redis_3.jpg</v>
      </c>
      <c r="AR81" t="str">
        <f t="shared" si="38"/>
        <v/>
      </c>
      <c r="AS81" t="str">
        <f t="shared" si="31"/>
        <v/>
      </c>
      <c r="AT81">
        <f t="shared" ca="1" si="32"/>
        <v>0.14852673092669533</v>
      </c>
      <c r="AU81" t="s">
        <v>697</v>
      </c>
      <c r="AV81" t="str">
        <f t="shared" ca="1" si="33"/>
        <v>sound\\Redkiy_plod.wav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_Он_золотистый?</v>
      </c>
      <c r="BA81" t="e">
        <f>VLOOKUP(Q81,audio_list_stym!$B$2:$BQ$299,68,FALSE)</f>
        <v>#N/A</v>
      </c>
      <c r="BB81" t="str">
        <f t="shared" si="34"/>
        <v>Вы_видите_XXXXX._Он_золотистый?</v>
      </c>
      <c r="BD81" cm="1">
        <f t="array" aca="1" ref="BD81" ca="1">INDEX($L$74:$L$81,(RANK(AT9,$AT$2:$AT$9)))</f>
        <v>2116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VLOOKUP(B82,audio_list_stym!$A$3:$BP$18,59,FALSE)</f>
        <v>14</v>
      </c>
      <c r="F82" t="str">
        <f>VLOOKUP(E82,metki!$A$2:$B$9,2,FALSE)</f>
        <v>импл_новые_с_названием</v>
      </c>
      <c r="G82" t="str">
        <f t="shared" si="28"/>
        <v>импл_</v>
      </c>
      <c r="H82" t="str">
        <f>VLOOKUP(B82,audio_list_stym!$A$3:$AJ$18,27,FALSE)</f>
        <v>Sapota</v>
      </c>
      <c r="I82" t="s">
        <v>688</v>
      </c>
      <c r="J82" t="str">
        <f t="shared" si="29"/>
        <v>Sapota_1</v>
      </c>
      <c r="K82">
        <v>14</v>
      </c>
      <c r="L82">
        <f>VLOOKUP(J82,total_visual_stym!$A$2:$D$129,2,FALSE)</f>
        <v>2129</v>
      </c>
      <c r="M82" t="str">
        <f>VLOOKUP(J82,total_visual_stym!$A$2:$D$129,3,FALSE)</f>
        <v>pics\\Sapota_1.jpg</v>
      </c>
      <c r="N82">
        <f>VLOOKUP(J82,total_visual_stym!$A$1:$D$129,4,FALSE)</f>
        <v>213</v>
      </c>
      <c r="P82">
        <f>IF(G82="экспл",0,IF(G82="импл_",VLOOKUP(J82,quest_импл!$A$1:$J$129,7,FALSE),0))</f>
        <v>265</v>
      </c>
      <c r="Q82" t="str">
        <f>IF(G82="экспл",0,IF(G82="импл_",VLOOKUP(J82,quest_импл!$A$1:$J$129,8,FALSE),0))</f>
        <v>sound\\Sharoobrazniy_li.wav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2028</v>
      </c>
      <c r="AD82" t="str">
        <f t="shared" ca="1" si="35"/>
        <v>pics\\Kokos_4.jpg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0"/>
        <v>pics\\Kokos_4.jpg</v>
      </c>
      <c r="AI82" t="s">
        <v>84</v>
      </c>
      <c r="AO82">
        <f t="shared" ca="1" si="36"/>
        <v>0.63689037448136798</v>
      </c>
      <c r="AP82" t="str">
        <f t="shared" ca="1" si="37"/>
        <v>pics\\Kokos_4.jpg</v>
      </c>
      <c r="AR82" t="str">
        <f t="shared" si="38"/>
        <v/>
      </c>
      <c r="AS82" t="str">
        <f t="shared" ca="1" si="31"/>
        <v>pics\\Kokos_4.jpg</v>
      </c>
      <c r="AT82">
        <f t="shared" ca="1" si="32"/>
        <v>0.9497692854999048</v>
      </c>
      <c r="AU82" t="s">
        <v>697</v>
      </c>
      <c r="AV82" t="str">
        <f t="shared" ca="1" si="33"/>
        <v>sound\\Noviy_plod.wav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_Шарообразный_ли_</v>
      </c>
      <c r="BB82" t="str">
        <f t="shared" si="34"/>
        <v>_Шарообразный_ли_ЛИРОХ?</v>
      </c>
      <c r="BC82">
        <f>A82</f>
        <v>1211</v>
      </c>
      <c r="BD82" cm="1">
        <f t="array" aca="1" ref="BD82" ca="1">INDEX($L$82:$L$89,(RANK(AT2,$AT$2:$AT$9)))</f>
        <v>2133</v>
      </c>
      <c r="BE82" cm="1">
        <f t="array" aca="1" ref="BE82" ca="1">INDEX(BD66:BD81,(RANK(AT4,$AT$2:$AT$17)))</f>
        <v>2114</v>
      </c>
      <c r="BF82" cm="1">
        <f t="array" aca="1" ref="BF82" ca="1">INDEX(BD90:BD105,(RANK(AT4,$AT$2:$AT$17)))</f>
        <v>2146</v>
      </c>
      <c r="BG82" cm="1">
        <f t="array" aca="1" ref="BG82" ca="1">INDEX(BD106:BD129,(RANK(AT4,$AT$2:$AT$9)))</f>
        <v>2067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VLOOKUP(B83,audio_list_stym!$A$3:$BP$18,59,FALSE)</f>
        <v>14</v>
      </c>
      <c r="F83" t="str">
        <f>VLOOKUP(E83,metki!$A$2:$B$9,2,FALSE)</f>
        <v>импл_новые_с_названием</v>
      </c>
      <c r="G83" t="str">
        <f t="shared" si="28"/>
        <v>импл_</v>
      </c>
      <c r="H83" t="str">
        <f>VLOOKUP(B83,audio_list_stym!$A$3:$AJ$18,27,FALSE)</f>
        <v>Sapota</v>
      </c>
      <c r="I83" t="s">
        <v>689</v>
      </c>
      <c r="J83" t="str">
        <f t="shared" si="29"/>
        <v>Sapota_2</v>
      </c>
      <c r="K83">
        <v>14</v>
      </c>
      <c r="L83">
        <f>VLOOKUP(J83,total_visual_stym!$A$2:$D$129,2,FALSE)</f>
        <v>2130</v>
      </c>
      <c r="M83" t="str">
        <f>VLOOKUP(J83,total_visual_stym!$A$2:$D$129,3,FALSE)</f>
        <v>pics\\Sapota_2.jpg</v>
      </c>
      <c r="N83">
        <f>VLOOKUP(J83,total_visual_stym!$A$1:$D$129,4,FALSE)</f>
        <v>213</v>
      </c>
      <c r="P83">
        <f>IF(G83="экспл",0,IF(G83="импл_",VLOOKUP(J83,quest_импл!$A$1:$J$129,7,FALSE),0))</f>
        <v>266</v>
      </c>
      <c r="Q83" t="str">
        <f>IF(G83="экспл",0,IF(G83="импл_",VLOOKUP(J83,quest_импл!$A$1:$J$129,8,FALSE),0))</f>
        <v>sound\\Nadrezan_li.wav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2004</v>
      </c>
      <c r="AD83" t="str">
        <f t="shared" ca="1" si="35"/>
        <v>pics\\Banan_4.jpg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0"/>
        <v>pics\\Banan_4.jpg</v>
      </c>
      <c r="AI83" t="s">
        <v>85</v>
      </c>
      <c r="AO83">
        <f t="shared" ca="1" si="36"/>
        <v>0.95440410964909084</v>
      </c>
      <c r="AP83" t="str">
        <f t="shared" ca="1" si="37"/>
        <v>pics\\Banan_4.jpg</v>
      </c>
      <c r="AR83" t="str">
        <f t="shared" si="38"/>
        <v/>
      </c>
      <c r="AS83" t="str">
        <f t="shared" ca="1" si="31"/>
        <v>pics\\Banan_4.jpg</v>
      </c>
      <c r="AT83">
        <f t="shared" ca="1" si="32"/>
        <v>0.50673074261487061</v>
      </c>
      <c r="AU83" t="s">
        <v>697</v>
      </c>
      <c r="AV83" t="str">
        <f t="shared" ca="1" si="33"/>
        <v>sound\\Redkiy_plod.wav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_Надрезан_ли_</v>
      </c>
      <c r="BB83" t="str">
        <f t="shared" si="34"/>
        <v>_Надрезан_ли_ЛИРОХ?</v>
      </c>
      <c r="BD83" cm="1">
        <f t="array" aca="1" ref="BD83" ca="1">INDEX($L$82:$L$89,(RANK(AT3,$AT$2:$AT$9)))</f>
        <v>2136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VLOOKUP(B84,audio_list_stym!$A$3:$BP$18,59,FALSE)</f>
        <v>14</v>
      </c>
      <c r="F84" t="str">
        <f>VLOOKUP(E84,metki!$A$2:$B$9,2,FALSE)</f>
        <v>импл_новые_с_названием</v>
      </c>
      <c r="G84" t="str">
        <f t="shared" si="28"/>
        <v>импл_</v>
      </c>
      <c r="H84" t="str">
        <f>VLOOKUP(B84,audio_list_stym!$A$3:$AJ$18,27,FALSE)</f>
        <v>Sapota</v>
      </c>
      <c r="I84" t="s">
        <v>690</v>
      </c>
      <c r="J84" t="str">
        <f t="shared" si="29"/>
        <v>Sapota_3</v>
      </c>
      <c r="K84">
        <v>14</v>
      </c>
      <c r="L84">
        <f>VLOOKUP(J84,total_visual_stym!$A$2:$D$129,2,FALSE)</f>
        <v>2131</v>
      </c>
      <c r="M84" t="str">
        <f>VLOOKUP(J84,total_visual_stym!$A$2:$D$129,3,FALSE)</f>
        <v>pics\\Sapota_3.jpg</v>
      </c>
      <c r="N84">
        <f>VLOOKUP(J84,total_visual_stym!$A$1:$D$129,4,FALSE)</f>
        <v>213</v>
      </c>
      <c r="P84">
        <f>IF(G84="экспл",0,IF(G84="импл_",VLOOKUP(J84,quest_импл!$A$1:$J$129,7,FALSE),0))</f>
        <v>267</v>
      </c>
      <c r="Q84" t="str">
        <f>IF(G84="экспл",0,IF(G84="импл_",VLOOKUP(J84,quest_импл!$A$1:$J$129,8,FALSE),0))</f>
        <v>sound\\Perekruchen_li.wav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2062</v>
      </c>
      <c r="AD84" t="str">
        <f t="shared" ca="1" si="35"/>
        <v>pics\\Tomat_6.jpg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0"/>
        <v>pics\\Tomat_6.jpg</v>
      </c>
      <c r="AI84" t="s">
        <v>94</v>
      </c>
      <c r="AO84">
        <f t="shared" ca="1" si="36"/>
        <v>4.1513402641128572E-2</v>
      </c>
      <c r="AP84" t="str">
        <f t="shared" ca="1" si="37"/>
        <v>pics\\Tomat_6.jpg</v>
      </c>
      <c r="AR84" t="str">
        <f t="shared" si="38"/>
        <v/>
      </c>
      <c r="AS84" t="str">
        <f t="shared" ca="1" si="31"/>
        <v>pics\\Tomat_6.jpg</v>
      </c>
      <c r="AT84">
        <f t="shared" ca="1" si="32"/>
        <v>0.44357561878688478</v>
      </c>
      <c r="AU84" t="s">
        <v>697</v>
      </c>
      <c r="AV84" t="str">
        <f t="shared" ca="1" si="33"/>
        <v>sound\\Redkiy_plod.wav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_Перекручен_ли_</v>
      </c>
      <c r="BB84" t="str">
        <f t="shared" si="34"/>
        <v>_Перекручен_ли_ЛИРОХ?</v>
      </c>
      <c r="BD84" cm="1">
        <f t="array" aca="1" ref="BD84" ca="1">INDEX($L$82:$L$89,(RANK(AT4,$AT$2:$AT$9)))</f>
        <v>2135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VLOOKUP(B85,audio_list_stym!$A$3:$BP$18,59,FALSE)</f>
        <v>14</v>
      </c>
      <c r="F85" t="str">
        <f>VLOOKUP(E85,metki!$A$2:$B$9,2,FALSE)</f>
        <v>импл_новые_с_названием</v>
      </c>
      <c r="G85" t="str">
        <f t="shared" si="28"/>
        <v>импл_</v>
      </c>
      <c r="H85" t="str">
        <f>VLOOKUP(B85,audio_list_stym!$A$3:$AJ$18,27,FALSE)</f>
        <v>Sapota</v>
      </c>
      <c r="I85" t="s">
        <v>691</v>
      </c>
      <c r="J85" t="str">
        <f t="shared" si="29"/>
        <v>Sapota_4</v>
      </c>
      <c r="K85">
        <v>14</v>
      </c>
      <c r="L85">
        <f>VLOOKUP(J85,total_visual_stym!$A$2:$D$129,2,FALSE)</f>
        <v>2132</v>
      </c>
      <c r="M85" t="str">
        <f>VLOOKUP(J85,total_visual_stym!$A$2:$D$129,3,FALSE)</f>
        <v>pics\\Sapota_4.jpg</v>
      </c>
      <c r="N85">
        <f>VLOOKUP(J85,total_visual_stym!$A$1:$D$129,4,FALSE)</f>
        <v>213</v>
      </c>
      <c r="P85">
        <f>IF(G85="экспл",0,IF(G85="импл_",VLOOKUP(J85,quest_импл!$A$1:$J$129,7,FALSE),0))</f>
        <v>268</v>
      </c>
      <c r="Q85" t="str">
        <f>IF(G85="экспл",0,IF(G85="импл_",VLOOKUP(J85,quest_импл!$A$1:$J$129,8,FALSE),0))</f>
        <v>sound\\Sorvan_li.wav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2038</v>
      </c>
      <c r="AD85" t="str">
        <f t="shared" ca="1" si="35"/>
        <v>pics\\Limon_6.jpg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0"/>
        <v>pics\\Limon_6.jpg</v>
      </c>
      <c r="AI85" t="s">
        <v>95</v>
      </c>
      <c r="AO85">
        <f t="shared" ca="1" si="36"/>
        <v>0.44812536588399754</v>
      </c>
      <c r="AP85" t="str">
        <f t="shared" ca="1" si="37"/>
        <v>pics\\Limon_6.jpg</v>
      </c>
      <c r="AR85" t="str">
        <f t="shared" si="38"/>
        <v/>
      </c>
      <c r="AS85" t="str">
        <f t="shared" ca="1" si="31"/>
        <v>pics\\Limon_6.jpg</v>
      </c>
      <c r="AT85">
        <f t="shared" ca="1" si="32"/>
        <v>0.74044759371704072</v>
      </c>
      <c r="AU85" t="s">
        <v>697</v>
      </c>
      <c r="AV85" t="str">
        <f t="shared" ca="1" si="33"/>
        <v>sound\\Noviy_plod.wav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_Сорван_ли_</v>
      </c>
      <c r="BB85" t="str">
        <f t="shared" si="34"/>
        <v>_Сорван_ли_ЛИРОХ?</v>
      </c>
      <c r="BD85" cm="1">
        <f t="array" aca="1" ref="BD85" ca="1">INDEX($L$82:$L$89,(RANK(AT5,$AT$2:$AT$9)))</f>
        <v>2129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VLOOKUP(B86,audio_list_stym!$A$3:$BP$18,59,FALSE)</f>
        <v>14</v>
      </c>
      <c r="F86" t="str">
        <f>VLOOKUP(E86,metki!$A$2:$B$9,2,FALSE)</f>
        <v>импл_новые_с_названием</v>
      </c>
      <c r="G86" t="str">
        <f t="shared" si="28"/>
        <v>импл_</v>
      </c>
      <c r="H86" t="str">
        <f>VLOOKUP(B86,audio_list_stym!$A$3:$AJ$18,27,FALSE)</f>
        <v>Sapota</v>
      </c>
      <c r="I86" t="s">
        <v>692</v>
      </c>
      <c r="J86" t="str">
        <f t="shared" si="29"/>
        <v>Sapota_5</v>
      </c>
      <c r="K86">
        <v>14</v>
      </c>
      <c r="L86">
        <f>VLOOKUP(J86,total_visual_stym!$A$2:$D$129,2,FALSE)</f>
        <v>2133</v>
      </c>
      <c r="M86" t="str">
        <f>VLOOKUP(J86,total_visual_stym!$A$2:$D$129,3,FALSE)</f>
        <v>pics\\Sapota_5.jpg</v>
      </c>
      <c r="N86">
        <f>VLOOKUP(J86,total_visual_stym!$A$1:$D$129,4,FALSE)</f>
        <v>213</v>
      </c>
      <c r="P86">
        <f>IF(G86="экспл",0,IF(G86="импл_",VLOOKUP(J86,quest_импл!$A$1:$J$129,7,FALSE),0))</f>
        <v>269</v>
      </c>
      <c r="Q86" t="str">
        <f>IF(G86="экспл",0,IF(G86="импл_",VLOOKUP(J86,quest_импл!$A$1:$J$129,8,FALSE),0))</f>
        <v>sound\\Spresovan_li.wav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2002</v>
      </c>
      <c r="AD86" t="str">
        <f t="shared" ca="1" si="35"/>
        <v>pics\\Banan_2.jpg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0"/>
        <v>pics\\Banan_2.jpg</v>
      </c>
      <c r="AI86" t="s">
        <v>96</v>
      </c>
      <c r="AO86">
        <f t="shared" ca="1" si="36"/>
        <v>0.97447613924179199</v>
      </c>
      <c r="AP86" t="str">
        <f t="shared" ca="1" si="37"/>
        <v>pics\\Banan_2.jpg</v>
      </c>
      <c r="AR86" t="str">
        <f t="shared" si="38"/>
        <v/>
      </c>
      <c r="AS86" t="str">
        <f t="shared" ca="1" si="31"/>
        <v>pics\\Banan_2.jpg</v>
      </c>
      <c r="AT86">
        <f t="shared" ca="1" si="32"/>
        <v>9.926690782401526E-2</v>
      </c>
      <c r="AU86" t="s">
        <v>697</v>
      </c>
      <c r="AV86" t="str">
        <f t="shared" ca="1" si="33"/>
        <v>sound\\Redkiy_plod.wav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_Спрессован_ли_</v>
      </c>
      <c r="BB86" t="str">
        <f t="shared" si="34"/>
        <v>_Спрессован_ли_ЛИРОХ?</v>
      </c>
      <c r="BD86" cm="1">
        <f t="array" aca="1" ref="BD86" ca="1">INDEX($L$82:$L$89,(RANK(AT6,$AT$2:$AT$9)))</f>
        <v>2130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VLOOKUP(B87,audio_list_stym!$A$3:$BP$18,59,FALSE)</f>
        <v>14</v>
      </c>
      <c r="F87" t="str">
        <f>VLOOKUP(E87,metki!$A$2:$B$9,2,FALSE)</f>
        <v>импл_новые_с_названием</v>
      </c>
      <c r="G87" t="str">
        <f t="shared" si="28"/>
        <v>импл_</v>
      </c>
      <c r="H87" t="str">
        <f>VLOOKUP(B87,audio_list_stym!$A$3:$AJ$18,27,FALSE)</f>
        <v>Sapota</v>
      </c>
      <c r="I87" t="s">
        <v>693</v>
      </c>
      <c r="J87" t="str">
        <f t="shared" si="29"/>
        <v>Sapota_6</v>
      </c>
      <c r="K87">
        <v>14</v>
      </c>
      <c r="L87">
        <f>VLOOKUP(J87,total_visual_stym!$A$2:$D$129,2,FALSE)</f>
        <v>2134</v>
      </c>
      <c r="M87" t="str">
        <f>VLOOKUP(J87,total_visual_stym!$A$2:$D$129,3,FALSE)</f>
        <v>pics\\Sapota_6.jpg</v>
      </c>
      <c r="N87">
        <f>VLOOKUP(J87,total_visual_stym!$A$1:$D$129,4,FALSE)</f>
        <v>213</v>
      </c>
      <c r="P87">
        <f>IF(G87="экспл",0,IF(G87="импл_",VLOOKUP(J87,quest_импл!$A$1:$J$129,7,FALSE),0))</f>
        <v>270</v>
      </c>
      <c r="Q87" t="str">
        <f>IF(G87="экспл",0,IF(G87="импл_",VLOOKUP(J87,quest_импл!$A$1:$J$129,8,FALSE),0))</f>
        <v>sound\\Zheltiy_li.wav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2052</v>
      </c>
      <c r="AD87" t="str">
        <f t="shared" ca="1" si="35"/>
        <v>pics\\Redis_4.jpg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0"/>
        <v>pics\\Redis_4.jpg</v>
      </c>
      <c r="AI87" t="s">
        <v>97</v>
      </c>
      <c r="AO87">
        <f t="shared" ca="1" si="36"/>
        <v>0.16327643189292906</v>
      </c>
      <c r="AP87" t="str">
        <f t="shared" ca="1" si="37"/>
        <v>pics\\Redis_4.jpg</v>
      </c>
      <c r="AR87" t="str">
        <f t="shared" si="38"/>
        <v/>
      </c>
      <c r="AS87" t="str">
        <f t="shared" ca="1" si="31"/>
        <v>pics\\Redis_4.jpg</v>
      </c>
      <c r="AT87">
        <f t="shared" ca="1" si="32"/>
        <v>0.72274822962948715</v>
      </c>
      <c r="AU87" t="s">
        <v>697</v>
      </c>
      <c r="AV87" t="str">
        <f t="shared" ca="1" si="33"/>
        <v>sound\\Noviy_plod.wav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_Желтый_ли_</v>
      </c>
      <c r="BB87" t="str">
        <f t="shared" si="34"/>
        <v>_Желтый_ли_ЛИРОХ?</v>
      </c>
      <c r="BD87" cm="1">
        <f t="array" aca="1" ref="BD87" ca="1">INDEX($L$82:$L$89,(RANK(AT7,$AT$2:$AT$9)))</f>
        <v>2134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VLOOKUP(B88,audio_list_stym!$A$3:$BP$18,59,FALSE)</f>
        <v>14</v>
      </c>
      <c r="F88" t="str">
        <f>VLOOKUP(E88,metki!$A$2:$B$9,2,FALSE)</f>
        <v>импл_новые_с_названием</v>
      </c>
      <c r="G88" t="str">
        <f t="shared" si="28"/>
        <v>импл_</v>
      </c>
      <c r="H88" t="str">
        <f>VLOOKUP(B88,audio_list_stym!$A$3:$AJ$18,27,FALSE)</f>
        <v>Sapota</v>
      </c>
      <c r="I88" t="s">
        <v>694</v>
      </c>
      <c r="J88" t="str">
        <f t="shared" si="29"/>
        <v>Sapota_7</v>
      </c>
      <c r="K88">
        <v>14</v>
      </c>
      <c r="L88">
        <f>VLOOKUP(J88,total_visual_stym!$A$2:$D$129,2,FALSE)</f>
        <v>2135</v>
      </c>
      <c r="M88" t="str">
        <f>VLOOKUP(J88,total_visual_stym!$A$2:$D$129,3,FALSE)</f>
        <v>pics\\Sapota_7.jpg</v>
      </c>
      <c r="N88">
        <f>VLOOKUP(J88,total_visual_stym!$A$1:$D$129,4,FALSE)</f>
        <v>213</v>
      </c>
      <c r="P88">
        <f>IF(G88="экспл",0,IF(G88="импл_",VLOOKUP(J88,quest_импл!$A$1:$J$129,7,FALSE),0))</f>
        <v>271</v>
      </c>
      <c r="Q88" t="str">
        <f>IF(G88="экспл",0,IF(G88="импл_",VLOOKUP(J88,quest_импл!$A$1:$J$129,8,FALSE),0))</f>
        <v>sound\\Rovniy_li.wav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да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2010</v>
      </c>
      <c r="AD88" t="str">
        <f t="shared" ca="1" si="35"/>
        <v>pics\\Finik_2.jpg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0"/>
        <v>pics\\Finik_2.jpg</v>
      </c>
      <c r="AI88" t="s">
        <v>98</v>
      </c>
      <c r="AO88">
        <f t="shared" ca="1" si="36"/>
        <v>0.88230476963415461</v>
      </c>
      <c r="AP88" t="str">
        <f t="shared" ca="1" si="37"/>
        <v>pics\\Finik_2.jpg</v>
      </c>
      <c r="AR88" t="str">
        <f t="shared" si="38"/>
        <v/>
      </c>
      <c r="AS88" t="str">
        <f t="shared" ca="1" si="31"/>
        <v>pics\\Finik_2.jpg</v>
      </c>
      <c r="AT88">
        <f t="shared" ca="1" si="32"/>
        <v>6.9910172338699228E-2</v>
      </c>
      <c r="AU88" t="s">
        <v>697</v>
      </c>
      <c r="AV88" t="str">
        <f t="shared" ca="1" si="33"/>
        <v>sound\\Redkiy_plod.wav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_Ровный_ли_</v>
      </c>
      <c r="BB88" t="str">
        <f t="shared" si="34"/>
        <v>_Ровный_ли_ЛИРОХ?</v>
      </c>
      <c r="BD88" cm="1">
        <f t="array" aca="1" ref="BD88" ca="1">INDEX($L$82:$L$89,(RANK(AT8,$AT$2:$AT$9)))</f>
        <v>2131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VLOOKUP(B89,audio_list_stym!$A$3:$BP$18,59,FALSE)</f>
        <v>14</v>
      </c>
      <c r="F89" t="str">
        <f>VLOOKUP(E89,metki!$A$2:$B$9,2,FALSE)</f>
        <v>импл_новые_с_названием</v>
      </c>
      <c r="G89" t="str">
        <f t="shared" si="28"/>
        <v>импл_</v>
      </c>
      <c r="H89" t="str">
        <f>VLOOKUP(B89,audio_list_stym!$A$3:$AJ$18,27,FALSE)</f>
        <v>Sapota</v>
      </c>
      <c r="I89" t="s">
        <v>695</v>
      </c>
      <c r="J89" t="str">
        <f t="shared" si="29"/>
        <v>Sapota_8</v>
      </c>
      <c r="K89">
        <v>14</v>
      </c>
      <c r="L89">
        <f>VLOOKUP(J89,total_visual_stym!$A$2:$D$129,2,FALSE)</f>
        <v>2136</v>
      </c>
      <c r="M89" t="str">
        <f>VLOOKUP(J89,total_visual_stym!$A$2:$D$129,3,FALSE)</f>
        <v>pics\\Sapota_8.jpg</v>
      </c>
      <c r="N89">
        <f>VLOOKUP(J89,total_visual_stym!$A$1:$D$129,4,FALSE)</f>
        <v>213</v>
      </c>
      <c r="P89">
        <f>IF(G89="экспл",0,IF(G89="импл_",VLOOKUP(J89,quest_импл!$A$1:$J$129,7,FALSE),0))</f>
        <v>272</v>
      </c>
      <c r="Q89" t="str">
        <f>IF(G89="экспл",0,IF(G89="импл_",VLOOKUP(J89,quest_импл!$A$1:$J$129,8,FALSE),0))</f>
        <v>sound\\Imeet_li_shipi.wav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2059</v>
      </c>
      <c r="AD89" t="str">
        <f t="shared" ca="1" si="35"/>
        <v>pics\\Tomat_3.jpg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0"/>
        <v>pics\\Tomat_3.jpg</v>
      </c>
      <c r="AI89" t="s">
        <v>99</v>
      </c>
      <c r="AO89">
        <f t="shared" ca="1" si="36"/>
        <v>6.9384643140231961E-2</v>
      </c>
      <c r="AP89" t="str">
        <f t="shared" ca="1" si="37"/>
        <v>pics\\Tomat_3.jpg</v>
      </c>
      <c r="AR89" t="str">
        <f t="shared" si="38"/>
        <v/>
      </c>
      <c r="AS89" t="str">
        <f t="shared" ca="1" si="31"/>
        <v>pics\\Tomat_3.jpg</v>
      </c>
      <c r="AT89">
        <f t="shared" ca="1" si="32"/>
        <v>0.95354279830758182</v>
      </c>
      <c r="AU89" t="s">
        <v>697</v>
      </c>
      <c r="AV89" t="str">
        <f t="shared" ca="1" si="33"/>
        <v>sound\\Noviy_plod.wav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_Имеет_ли_шипы_</v>
      </c>
      <c r="BB89" t="str">
        <f t="shared" si="34"/>
        <v>_Имеет_ли_шипы_ЛИРОХ?</v>
      </c>
      <c r="BD89" cm="1">
        <f t="array" aca="1" ref="BD89" ca="1">INDEX($L$82:$L$89,(RANK(AT9,$AT$2:$AT$9)))</f>
        <v>2132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VLOOKUP(B90,audio_list_stym!$A$3:$BP$18,59,FALSE)</f>
        <v>15</v>
      </c>
      <c r="F90" t="str">
        <f>VLOOKUP(E90,metki!$A$2:$B$9,2,FALSE)</f>
        <v>экспл_новые_с_названием</v>
      </c>
      <c r="G90" t="str">
        <f t="shared" si="28"/>
        <v>экспл</v>
      </c>
      <c r="H90" t="str">
        <f>VLOOKUP(B90,audio_list_stym!$A$3:$AJ$18,27,FALSE)</f>
        <v>Tamanid</v>
      </c>
      <c r="I90" t="s">
        <v>688</v>
      </c>
      <c r="J90" t="str">
        <f t="shared" si="29"/>
        <v>Tamanid_1</v>
      </c>
      <c r="K90">
        <v>15</v>
      </c>
      <c r="L90">
        <f>VLOOKUP(J90,total_visual_stym!$A$2:$D$129,2,FALSE)</f>
        <v>2137</v>
      </c>
      <c r="M90" t="str">
        <f>VLOOKUP(J90,total_visual_stym!$A$2:$D$129,3,FALSE)</f>
        <v>pics\\Tamanid_1.jpg</v>
      </c>
      <c r="N90">
        <f>VLOOKUP(J90,total_visual_stym!$A$1:$D$129,4,FALSE)</f>
        <v>214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145</v>
      </c>
      <c r="Z90" t="str">
        <f>IF(G90="экспл",VLOOKUP(J90,quest_экспл!$A$1:$N$129,12,FALSE),IF(G90="импл_",0,0))</f>
        <v>sound\\On_krasnovatiy.wav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2210</v>
      </c>
      <c r="AD90" t="str">
        <f t="shared" ca="1" si="35"/>
        <v>pics\\dis48.jpg</v>
      </c>
      <c r="AE90" s="22" t="str">
        <f t="array" aca="1" ref="AE90" ca="1">IF(G90="экспл",INDEX(total_visual_stym!$C$146:$C$209,(RANK(total_visual_stym!E170,total_visual_stym!$E$146:$E$209))),0)</f>
        <v>pics\\dis48.jpg</v>
      </c>
      <c r="AF90" s="22" t="str">
        <f t="shared" si="30"/>
        <v/>
      </c>
      <c r="AI90" t="s">
        <v>100</v>
      </c>
      <c r="AO90">
        <f t="shared" ca="1" si="36"/>
        <v>0.98388423417037907</v>
      </c>
      <c r="AP90" t="str">
        <f t="shared" ca="1" si="37"/>
        <v>pics\\Banan_1.jpg</v>
      </c>
      <c r="AR90" t="str">
        <f t="shared" si="38"/>
        <v/>
      </c>
      <c r="AS90" t="str">
        <f t="shared" si="31"/>
        <v/>
      </c>
      <c r="AT90">
        <f t="shared" ca="1" si="32"/>
        <v>0.33007214872058077</v>
      </c>
      <c r="AU90" t="s">
        <v>697</v>
      </c>
      <c r="AV90" t="str">
        <f t="shared" ca="1" si="33"/>
        <v>sound\\Redkiy_plod.wav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_Он_красноватый?</v>
      </c>
      <c r="BA90" t="e">
        <f>VLOOKUP(Q90,audio_list_stym!$B$2:$BQ$299,68,FALSE)</f>
        <v>#N/A</v>
      </c>
      <c r="BB90" t="str">
        <f t="shared" si="34"/>
        <v>На_экране_ФИМОН._Он_красноватый?</v>
      </c>
      <c r="BC90">
        <f>A90</f>
        <v>1212</v>
      </c>
      <c r="BD90" cm="1">
        <f t="array" aca="1" ref="BD90" ca="1">INDEX($L$90:$L$97,(RANK(AT2,$AT$2:$AT$9)))</f>
        <v>2141</v>
      </c>
      <c r="BE90" cm="1">
        <f t="array" aca="1" ref="BE90" ca="1">INDEX(BD66:BD81,(RANK(AT5,$AT$2:$AT$17)))</f>
        <v>2113</v>
      </c>
      <c r="BF90" cm="1">
        <f t="array" aca="1" ref="BF90" ca="1">INDEX(BD98:BD113,(RANK(AT5,$AT$2:$AT$17)))</f>
        <v>2152</v>
      </c>
      <c r="BG90" cm="1">
        <f t="array" aca="1" ref="BG90" ca="1">INDEX(BD114:BD129,(RANK(AT5,$AT$2:$AT$9)))</f>
        <v>2077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VLOOKUP(B91,audio_list_stym!$A$3:$BP$18,59,FALSE)</f>
        <v>15</v>
      </c>
      <c r="F91" t="str">
        <f>VLOOKUP(E91,metki!$A$2:$B$9,2,FALSE)</f>
        <v>экспл_новые_с_названием</v>
      </c>
      <c r="G91" t="str">
        <f t="shared" si="28"/>
        <v>экспл</v>
      </c>
      <c r="H91" t="str">
        <f>VLOOKUP(B91,audio_list_stym!$A$3:$AJ$18,27,FALSE)</f>
        <v>Tamanid</v>
      </c>
      <c r="I91" t="s">
        <v>689</v>
      </c>
      <c r="J91" t="str">
        <f t="shared" si="29"/>
        <v>Tamanid_2</v>
      </c>
      <c r="K91">
        <v>15</v>
      </c>
      <c r="L91">
        <f>VLOOKUP(J91,total_visual_stym!$A$2:$D$129,2,FALSE)</f>
        <v>2138</v>
      </c>
      <c r="M91" t="str">
        <f>VLOOKUP(J91,total_visual_stym!$A$2:$D$129,3,FALSE)</f>
        <v>pics\\Tamanid_2.jpg</v>
      </c>
      <c r="N91">
        <f>VLOOKUP(J91,total_visual_stym!$A$1:$D$129,4,FALSE)</f>
        <v>214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146</v>
      </c>
      <c r="Z91" t="str">
        <f>IF(G91="экспл",VLOOKUP(J91,quest_экспл!$A$1:$N$129,12,FALSE),IF(G91="импл_",0,0))</f>
        <v>sound\\Izognut_li_on.wav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2215</v>
      </c>
      <c r="AD91" t="str">
        <f t="shared" ca="1" si="35"/>
        <v>pics\\dis62.jpg</v>
      </c>
      <c r="AE91" s="22" t="str">
        <f t="array" aca="1" ref="AE91" ca="1">IF(G91="экспл",INDEX(total_visual_stym!$C$146:$C$209,(RANK(total_visual_stym!E171,total_visual_stym!$E$146:$E$209))),0)</f>
        <v>pics\\dis62.jpg</v>
      </c>
      <c r="AF91" s="22" t="str">
        <f t="shared" si="30"/>
        <v/>
      </c>
      <c r="AI91" t="s">
        <v>101</v>
      </c>
      <c r="AO91">
        <f t="shared" ca="1" si="36"/>
        <v>0.83593583613389966</v>
      </c>
      <c r="AP91" t="str">
        <f t="shared" ca="1" si="37"/>
        <v>pics\\Finik_6.jpg</v>
      </c>
      <c r="AR91" t="str">
        <f t="shared" si="38"/>
        <v/>
      </c>
      <c r="AS91" t="str">
        <f t="shared" si="31"/>
        <v/>
      </c>
      <c r="AT91">
        <f t="shared" ca="1" si="32"/>
        <v>0.57817567523003965</v>
      </c>
      <c r="AU91" t="s">
        <v>697</v>
      </c>
      <c r="AV91" t="str">
        <f t="shared" ca="1" si="33"/>
        <v>sound\\Noviy_plod.wav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_Изогнут_ли_он?</v>
      </c>
      <c r="BA91" t="e">
        <f>VLOOKUP(Q91,audio_list_stym!$B$2:$BQ$299,68,FALSE)</f>
        <v>#N/A</v>
      </c>
      <c r="BB91" t="str">
        <f t="shared" si="34"/>
        <v>Посмотрите,_вот_ФИМОН._Изогнут_ли_он?</v>
      </c>
      <c r="BD91" cm="1">
        <f t="array" aca="1" ref="BD91" ca="1">INDEX($L$90:$L$97,(RANK(AT3,$AT$2:$AT$9)))</f>
        <v>2144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VLOOKUP(B92,audio_list_stym!$A$3:$BP$18,59,FALSE)</f>
        <v>15</v>
      </c>
      <c r="F92" t="str">
        <f>VLOOKUP(E92,metki!$A$2:$B$9,2,FALSE)</f>
        <v>экспл_новые_с_названием</v>
      </c>
      <c r="G92" t="str">
        <f t="shared" si="28"/>
        <v>экспл</v>
      </c>
      <c r="H92" t="str">
        <f>VLOOKUP(B92,audio_list_stym!$A$3:$AJ$18,27,FALSE)</f>
        <v>Tamanid</v>
      </c>
      <c r="I92" t="s">
        <v>690</v>
      </c>
      <c r="J92" t="str">
        <f t="shared" si="29"/>
        <v>Tamanid_3</v>
      </c>
      <c r="K92">
        <v>15</v>
      </c>
      <c r="L92">
        <f>VLOOKUP(J92,total_visual_stym!$A$2:$D$129,2,FALSE)</f>
        <v>2139</v>
      </c>
      <c r="M92" t="str">
        <f>VLOOKUP(J92,total_visual_stym!$A$2:$D$129,3,FALSE)</f>
        <v>pics\\Tamanid_3.jpg</v>
      </c>
      <c r="N92">
        <f>VLOOKUP(J92,total_visual_stym!$A$1:$D$129,4,FALSE)</f>
        <v>214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147</v>
      </c>
      <c r="Z92" t="str">
        <f>IF(G92="экспл",VLOOKUP(J92,quest_экспл!$A$1:$N$129,12,FALSE),IF(G92="импл_",0,0))</f>
        <v>sound\\On_barhatistiy.wav</v>
      </c>
      <c r="AA92" t="str">
        <f>IF(G92="экспл",VLOOKUP(J92,quest_экспл!$A$1:$N$129,14,FALSE),IF(G92="импл_",0,0))</f>
        <v>да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2217</v>
      </c>
      <c r="AD92" t="str">
        <f t="shared" ca="1" si="35"/>
        <v>pics\\dis58.jpg</v>
      </c>
      <c r="AE92" s="22" t="str">
        <f t="array" aca="1" ref="AE92" ca="1">IF(G92="экспл",INDEX(total_visual_stym!$C$146:$C$209,(RANK(total_visual_stym!E172,total_visual_stym!$E$146:$E$209))),0)</f>
        <v>pics\\dis58.jpg</v>
      </c>
      <c r="AF92" s="22" t="str">
        <f t="shared" si="30"/>
        <v/>
      </c>
      <c r="AI92" t="s">
        <v>102</v>
      </c>
      <c r="AO92">
        <f t="shared" ca="1" si="36"/>
        <v>0.86665152481464192</v>
      </c>
      <c r="AP92" t="str">
        <f t="shared" ca="1" si="37"/>
        <v>pics\\Finik_3.jpg</v>
      </c>
      <c r="AR92" t="str">
        <f t="shared" si="38"/>
        <v/>
      </c>
      <c r="AS92" t="str">
        <f t="shared" si="31"/>
        <v/>
      </c>
      <c r="AT92">
        <f t="shared" ca="1" si="32"/>
        <v>0.49506909223980489</v>
      </c>
      <c r="AU92" t="s">
        <v>697</v>
      </c>
      <c r="AV92" t="str">
        <f t="shared" ca="1" si="33"/>
        <v>sound\\Redkiy_plod.wav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_Он_бархатистый?</v>
      </c>
      <c r="BA92" t="e">
        <f>VLOOKUP(Q92,audio_list_stym!$B$2:$BQ$299,68,FALSE)</f>
        <v>#N/A</v>
      </c>
      <c r="BB92" t="str">
        <f t="shared" si="34"/>
        <v>Вот_ФИМОН._Он_бархатистый?</v>
      </c>
      <c r="BD92" cm="1">
        <f t="array" aca="1" ref="BD92" ca="1">INDEX($L$90:$L$97,(RANK(AT4,$AT$2:$AT$9)))</f>
        <v>2143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VLOOKUP(B93,audio_list_stym!$A$3:$BP$18,59,FALSE)</f>
        <v>15</v>
      </c>
      <c r="F93" t="str">
        <f>VLOOKUP(E93,metki!$A$2:$B$9,2,FALSE)</f>
        <v>экспл_новые_с_названием</v>
      </c>
      <c r="G93" t="str">
        <f t="shared" si="28"/>
        <v>экспл</v>
      </c>
      <c r="H93" t="str">
        <f>VLOOKUP(B93,audio_list_stym!$A$3:$AJ$18,27,FALSE)</f>
        <v>Tamanid</v>
      </c>
      <c r="I93" t="s">
        <v>691</v>
      </c>
      <c r="J93" t="str">
        <f t="shared" si="29"/>
        <v>Tamanid_4</v>
      </c>
      <c r="K93">
        <v>15</v>
      </c>
      <c r="L93">
        <f>VLOOKUP(J93,total_visual_stym!$A$2:$D$129,2,FALSE)</f>
        <v>2140</v>
      </c>
      <c r="M93" t="str">
        <f>VLOOKUP(J93,total_visual_stym!$A$2:$D$129,3,FALSE)</f>
        <v>pics\\Tamanid_4.jpg</v>
      </c>
      <c r="N93">
        <f>VLOOKUP(J93,total_visual_stym!$A$1:$D$129,4,FALSE)</f>
        <v>214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148</v>
      </c>
      <c r="Z93" t="str">
        <f>IF(G93="экспл",VLOOKUP(J93,quest_экспл!$A$1:$N$129,12,FALSE),IF(G93="импл_",0,0))</f>
        <v>sound\\Odnotonniy_li_on.wav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2219</v>
      </c>
      <c r="AD93" t="str">
        <f t="shared" ca="1" si="35"/>
        <v>pics\\dis17.jpg</v>
      </c>
      <c r="AE93" s="22" t="str">
        <f t="array" aca="1" ref="AE93" ca="1">IF(G93="экспл",INDEX(total_visual_stym!$C$146:$C$209,(RANK(total_visual_stym!E173,total_visual_stym!$E$146:$E$209))),0)</f>
        <v>pics\\dis17.jpg</v>
      </c>
      <c r="AF93" s="22" t="str">
        <f t="shared" si="30"/>
        <v/>
      </c>
      <c r="AI93" t="s">
        <v>103</v>
      </c>
      <c r="AO93">
        <f t="shared" ca="1" si="36"/>
        <v>0.26443164700221755</v>
      </c>
      <c r="AP93" t="str">
        <f t="shared" ca="1" si="37"/>
        <v>pics\\Peper_8.jpg</v>
      </c>
      <c r="AR93" t="str">
        <f t="shared" si="38"/>
        <v/>
      </c>
      <c r="AS93" t="str">
        <f t="shared" si="31"/>
        <v/>
      </c>
      <c r="AT93">
        <f t="shared" ca="1" si="32"/>
        <v>0.81241972255178563</v>
      </c>
      <c r="AU93" t="s">
        <v>697</v>
      </c>
      <c r="AV93" t="str">
        <f t="shared" ca="1" si="33"/>
        <v>sound\\Noviy_plod.wav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_Однотонный_ли_он?</v>
      </c>
      <c r="BA93" t="e">
        <f>VLOOKUP(Q93,audio_list_stym!$B$2:$BQ$299,68,FALSE)</f>
        <v>#N/A</v>
      </c>
      <c r="BB93" t="str">
        <f t="shared" si="34"/>
        <v>Это_ФИМОН._Однотонный_ли_он?</v>
      </c>
      <c r="BD93" cm="1">
        <f t="array" aca="1" ref="BD93" ca="1">INDEX($L$90:$L$97,(RANK(AT5,$AT$2:$AT$9)))</f>
        <v>2137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VLOOKUP(B94,audio_list_stym!$A$3:$BP$18,59,FALSE)</f>
        <v>15</v>
      </c>
      <c r="F94" t="str">
        <f>VLOOKUP(E94,metki!$A$2:$B$9,2,FALSE)</f>
        <v>экспл_новые_с_названием</v>
      </c>
      <c r="G94" t="str">
        <f t="shared" si="28"/>
        <v>экспл</v>
      </c>
      <c r="H94" t="str">
        <f>VLOOKUP(B94,audio_list_stym!$A$3:$AJ$18,27,FALSE)</f>
        <v>Tamanid</v>
      </c>
      <c r="I94" t="s">
        <v>692</v>
      </c>
      <c r="J94" t="str">
        <f t="shared" si="29"/>
        <v>Tamanid_5</v>
      </c>
      <c r="K94">
        <v>15</v>
      </c>
      <c r="L94">
        <f>VLOOKUP(J94,total_visual_stym!$A$2:$D$129,2,FALSE)</f>
        <v>2141</v>
      </c>
      <c r="M94" t="str">
        <f>VLOOKUP(J94,total_visual_stym!$A$2:$D$129,3,FALSE)</f>
        <v>pics\\Tamanid_5.jpg</v>
      </c>
      <c r="N94">
        <f>VLOOKUP(J94,total_visual_stym!$A$1:$D$129,4,FALSE)</f>
        <v>214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149</v>
      </c>
      <c r="Z94" t="str">
        <f>IF(G94="экспл",VLOOKUP(J94,quest_экспл!$A$1:$N$129,12,FALSE),IF(G94="импл_",0,0))</f>
        <v>sound\\On_prozrachniy.wav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2226</v>
      </c>
      <c r="AD94" t="str">
        <f t="shared" ca="1" si="35"/>
        <v>pics\\dis11.jpg</v>
      </c>
      <c r="AE94" s="22" t="str">
        <f t="array" aca="1" ref="AE94" ca="1">IF(G94="экспл",INDEX(total_visual_stym!$C$146:$C$209,(RANK(total_visual_stym!E174,total_visual_stym!$E$146:$E$209))),0)</f>
        <v>pics\\dis11.jpg</v>
      </c>
      <c r="AF94" s="22" t="str">
        <f t="shared" si="30"/>
        <v/>
      </c>
      <c r="AI94" t="s">
        <v>104</v>
      </c>
      <c r="AO94">
        <f t="shared" ca="1" si="36"/>
        <v>0.13560638842714967</v>
      </c>
      <c r="AP94" t="str">
        <f t="shared" ca="1" si="37"/>
        <v>pics\\Redis_6.jpg</v>
      </c>
      <c r="AR94" t="str">
        <f t="shared" si="38"/>
        <v/>
      </c>
      <c r="AS94" t="str">
        <f t="shared" si="31"/>
        <v/>
      </c>
      <c r="AT94">
        <f t="shared" ca="1" si="32"/>
        <v>0.33762780832755213</v>
      </c>
      <c r="AU94" t="s">
        <v>697</v>
      </c>
      <c r="AV94" t="str">
        <f t="shared" ca="1" si="33"/>
        <v>sound\\Redkiy_plod.wav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_Он_прозрачный?</v>
      </c>
      <c r="BA94" t="e">
        <f>VLOOKUP(Q94,audio_list_stym!$B$2:$BQ$299,68,FALSE)</f>
        <v>#N/A</v>
      </c>
      <c r="BB94" t="str">
        <f t="shared" si="34"/>
        <v>На_картинке_ФИМОН._Он_прозрачный?</v>
      </c>
      <c r="BD94" cm="1">
        <f t="array" aca="1" ref="BD94" ca="1">INDEX($L$90:$L$97,(RANK(AT6,$AT$2:$AT$9)))</f>
        <v>2138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VLOOKUP(B95,audio_list_stym!$A$3:$BP$18,59,FALSE)</f>
        <v>15</v>
      </c>
      <c r="F95" t="str">
        <f>VLOOKUP(E95,metki!$A$2:$B$9,2,FALSE)</f>
        <v>экспл_новые_с_названием</v>
      </c>
      <c r="G95" t="str">
        <f t="shared" si="28"/>
        <v>экспл</v>
      </c>
      <c r="H95" t="str">
        <f>VLOOKUP(B95,audio_list_stym!$A$3:$AJ$18,27,FALSE)</f>
        <v>Tamanid</v>
      </c>
      <c r="I95" t="s">
        <v>693</v>
      </c>
      <c r="J95" t="str">
        <f t="shared" si="29"/>
        <v>Tamanid_6</v>
      </c>
      <c r="K95">
        <v>15</v>
      </c>
      <c r="L95">
        <f>VLOOKUP(J95,total_visual_stym!$A$2:$D$129,2,FALSE)</f>
        <v>2142</v>
      </c>
      <c r="M95" t="str">
        <f>VLOOKUP(J95,total_visual_stym!$A$2:$D$129,3,FALSE)</f>
        <v>pics\\Tamanid_6.jpg</v>
      </c>
      <c r="N95">
        <f>VLOOKUP(J95,total_visual_stym!$A$1:$D$129,4,FALSE)</f>
        <v>214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150</v>
      </c>
      <c r="Z95" t="str">
        <f>IF(G95="экспл",VLOOKUP(J95,quest_экспл!$A$1:$N$129,12,FALSE),IF(G95="импл_",0,0))</f>
        <v>sound\\On_izmelchen.wav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2201</v>
      </c>
      <c r="AD95" t="str">
        <f t="shared" ca="1" si="35"/>
        <v>pics\\dis43.jpg</v>
      </c>
      <c r="AE95" s="22" t="str">
        <f t="array" aca="1" ref="AE95" ca="1">IF(G95="экспл",INDEX(total_visual_stym!$C$146:$C$209,(RANK(total_visual_stym!E175,total_visual_stym!$E$146:$E$209))),0)</f>
        <v>pics\\dis43.jpg</v>
      </c>
      <c r="AF95" s="22" t="str">
        <f t="shared" si="30"/>
        <v/>
      </c>
      <c r="AI95" t="s">
        <v>105</v>
      </c>
      <c r="AO95">
        <f t="shared" ca="1" si="36"/>
        <v>0.26118110469361677</v>
      </c>
      <c r="AP95" t="str">
        <f t="shared" ca="1" si="37"/>
        <v>pics\\Redis_1.jpg</v>
      </c>
      <c r="AR95" t="str">
        <f t="shared" si="38"/>
        <v/>
      </c>
      <c r="AS95" t="str">
        <f t="shared" si="31"/>
        <v/>
      </c>
      <c r="AT95">
        <f t="shared" ca="1" si="32"/>
        <v>0.91649685971264572</v>
      </c>
      <c r="AU95" t="s">
        <v>697</v>
      </c>
      <c r="AV95" t="str">
        <f t="shared" ca="1" si="33"/>
        <v>sound\\Noviy_plod.wav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_Он_измельчен?</v>
      </c>
      <c r="BA95" t="e">
        <f>VLOOKUP(Q95,audio_list_stym!$B$2:$BQ$299,68,FALSE)</f>
        <v>#N/A</v>
      </c>
      <c r="BB95" t="str">
        <f t="shared" si="34"/>
        <v>На_мониторе_ФИМОН._Он_измельчен?</v>
      </c>
      <c r="BD95" cm="1">
        <f t="array" aca="1" ref="BD95" ca="1">INDEX($L$90:$L$97,(RANK(AT7,$AT$2:$AT$9)))</f>
        <v>2142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VLOOKUP(B96,audio_list_stym!$A$3:$BP$18,59,FALSE)</f>
        <v>15</v>
      </c>
      <c r="F96" t="str">
        <f>VLOOKUP(E96,metki!$A$2:$B$9,2,FALSE)</f>
        <v>экспл_новые_с_названием</v>
      </c>
      <c r="G96" t="str">
        <f t="shared" si="28"/>
        <v>экспл</v>
      </c>
      <c r="H96" t="str">
        <f>VLOOKUP(B96,audio_list_stym!$A$3:$AJ$18,27,FALSE)</f>
        <v>Tamanid</v>
      </c>
      <c r="I96" t="s">
        <v>694</v>
      </c>
      <c r="J96" t="str">
        <f t="shared" si="29"/>
        <v>Tamanid_7</v>
      </c>
      <c r="K96">
        <v>15</v>
      </c>
      <c r="L96">
        <f>VLOOKUP(J96,total_visual_stym!$A$2:$D$129,2,FALSE)</f>
        <v>2143</v>
      </c>
      <c r="M96" t="str">
        <f>VLOOKUP(J96,total_visual_stym!$A$2:$D$129,3,FALSE)</f>
        <v>pics\\Tamanid_7.jpg</v>
      </c>
      <c r="N96">
        <f>VLOOKUP(J96,total_visual_stym!$A$1:$D$129,4,FALSE)</f>
        <v>214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151</v>
      </c>
      <c r="Z96" t="str">
        <f>IF(G96="экспл",VLOOKUP(J96,quest_экспл!$A$1:$N$129,12,FALSE),IF(G96="импл_",0,0))</f>
        <v>sound\\Cvetushiy_li_on.wav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2186</v>
      </c>
      <c r="AD96" t="str">
        <f t="shared" ca="1" si="35"/>
        <v>pics\\dis25.jpg</v>
      </c>
      <c r="AE96" s="22" t="str">
        <f t="array" aca="1" ref="AE96" ca="1">IF(G96="экспл",INDEX(total_visual_stym!$C$146:$C$209,(RANK(total_visual_stym!E176,total_visual_stym!$E$146:$E$209))),0)</f>
        <v>pics\\dis25.jpg</v>
      </c>
      <c r="AF96" s="22" t="str">
        <f t="shared" si="30"/>
        <v/>
      </c>
      <c r="AI96" t="s">
        <v>106</v>
      </c>
      <c r="AO96">
        <f t="shared" ca="1" si="36"/>
        <v>0.69450315052495692</v>
      </c>
      <c r="AP96" t="str">
        <f t="shared" ca="1" si="37"/>
        <v>pics\\Goroh_8.jpg</v>
      </c>
      <c r="AR96" t="str">
        <f t="shared" si="38"/>
        <v/>
      </c>
      <c r="AS96" t="str">
        <f t="shared" si="31"/>
        <v/>
      </c>
      <c r="AT96">
        <f t="shared" ca="1" si="32"/>
        <v>0.65479367907329866</v>
      </c>
      <c r="AU96" t="s">
        <v>697</v>
      </c>
      <c r="AV96" t="str">
        <f t="shared" ca="1" si="33"/>
        <v>sound\\Noviy_plod.wav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_Цветущий_ли_он?</v>
      </c>
      <c r="BA96" t="e">
        <f>VLOOKUP(Q96,audio_list_stym!$B$2:$BQ$299,68,FALSE)</f>
        <v>#N/A</v>
      </c>
      <c r="BB96" t="str">
        <f t="shared" si="34"/>
        <v>Перед_Вами_ФИМОН._Цветущий_ли_он?</v>
      </c>
      <c r="BD96" cm="1">
        <f t="array" aca="1" ref="BD96" ca="1">INDEX($L$90:$L$97,(RANK(AT8,$AT$2:$AT$9)))</f>
        <v>2139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VLOOKUP(B97,audio_list_stym!$A$3:$BP$18,59,FALSE)</f>
        <v>15</v>
      </c>
      <c r="F97" t="str">
        <f>VLOOKUP(E97,metki!$A$2:$B$9,2,FALSE)</f>
        <v>экспл_новые_с_названием</v>
      </c>
      <c r="G97" t="str">
        <f t="shared" si="28"/>
        <v>экспл</v>
      </c>
      <c r="H97" t="str">
        <f>VLOOKUP(B97,audio_list_stym!$A$3:$AJ$18,27,FALSE)</f>
        <v>Tamanid</v>
      </c>
      <c r="I97" t="s">
        <v>695</v>
      </c>
      <c r="J97" t="str">
        <f t="shared" si="29"/>
        <v>Tamanid_8</v>
      </c>
      <c r="K97">
        <v>15</v>
      </c>
      <c r="L97">
        <f>VLOOKUP(J97,total_visual_stym!$A$2:$D$129,2,FALSE)</f>
        <v>2144</v>
      </c>
      <c r="M97" t="str">
        <f>VLOOKUP(J97,total_visual_stym!$A$2:$D$129,3,FALSE)</f>
        <v>pics\\Tamanid_8.jpg</v>
      </c>
      <c r="N97">
        <f>VLOOKUP(J97,total_visual_stym!$A$1:$D$129,4,FALSE)</f>
        <v>214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152</v>
      </c>
      <c r="Z97" t="str">
        <f>IF(G97="экспл",VLOOKUP(J97,quest_экспл!$A$1:$N$129,12,FALSE),IF(G97="импл_",0,0))</f>
        <v>sound\\Skruchen_li_on.wav</v>
      </c>
      <c r="AA97" t="str">
        <f>IF(G97="экспл",VLOOKUP(J97,quest_экспл!$A$1:$N$129,14,FALSE),IF(G97="импл_",0,0))</f>
        <v>да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2209</v>
      </c>
      <c r="AD97" t="str">
        <f t="shared" ca="1" si="35"/>
        <v>pics\\dis51.jpg</v>
      </c>
      <c r="AE97" s="22" t="str">
        <f t="array" aca="1" ref="AE97" ca="1">IF(G97="экспл",INDEX(total_visual_stym!$C$146:$C$209,(RANK(total_visual_stym!E177,total_visual_stym!$E$146:$E$209))),0)</f>
        <v>pics\\dis51.jpg</v>
      </c>
      <c r="AF97" s="22" t="str">
        <f t="shared" si="30"/>
        <v/>
      </c>
      <c r="AI97" t="s">
        <v>107</v>
      </c>
      <c r="AO97">
        <f t="shared" ca="1" si="36"/>
        <v>0.43427659069466507</v>
      </c>
      <c r="AP97" t="str">
        <f t="shared" ca="1" si="37"/>
        <v>pics\\Limon_7.jpg</v>
      </c>
      <c r="AR97" t="str">
        <f t="shared" si="38"/>
        <v/>
      </c>
      <c r="AS97" t="str">
        <f t="shared" si="31"/>
        <v/>
      </c>
      <c r="AT97">
        <f t="shared" ca="1" si="32"/>
        <v>0.18795116343620477</v>
      </c>
      <c r="AU97" t="s">
        <v>697</v>
      </c>
      <c r="AV97" t="str">
        <f t="shared" ca="1" si="33"/>
        <v>sound\\Redkiy_plod.wav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_Скручен_ли_он?</v>
      </c>
      <c r="BA97" t="e">
        <f>VLOOKUP(Q97,audio_list_stym!$B$2:$BQ$299,68,FALSE)</f>
        <v>#N/A</v>
      </c>
      <c r="BB97" t="str">
        <f t="shared" si="34"/>
        <v>Вы_видите_ФИМОН._Скручен_ли_он?</v>
      </c>
      <c r="BD97" cm="1">
        <f t="array" aca="1" ref="BD97" ca="1">INDEX($L$90:$L$97,(RANK(AT9,$AT$2:$AT$9)))</f>
        <v>2140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VLOOKUP(B98,audio_list_stym!$A$3:$BP$18,59,FALSE)</f>
        <v>16</v>
      </c>
      <c r="F98" t="str">
        <f>VLOOKUP(E98,metki!$A$2:$B$9,2,FALSE)</f>
        <v>импл_новые_без_названия</v>
      </c>
      <c r="G98" t="str">
        <f t="shared" si="28"/>
        <v>импл_</v>
      </c>
      <c r="H98" t="str">
        <f>VLOOKUP(B98,audio_list_stym!$A$3:$AJ$18,27,FALSE)</f>
        <v>ZF</v>
      </c>
      <c r="I98" t="s">
        <v>688</v>
      </c>
      <c r="J98" t="str">
        <f t="shared" si="29"/>
        <v>ZF_1</v>
      </c>
      <c r="K98">
        <v>16</v>
      </c>
      <c r="L98">
        <f>VLOOKUP(J98,total_visual_stym!$A$2:$D$129,2,FALSE)</f>
        <v>2145</v>
      </c>
      <c r="M98" t="str">
        <f>VLOOKUP(J98,total_visual_stym!$A$2:$D$129,3,FALSE)</f>
        <v>pics\\ZF_1.jpg</v>
      </c>
      <c r="N98">
        <f>VLOOKUP(J98,total_visual_stym!$A$1:$D$129,4,FALSE)</f>
        <v>215</v>
      </c>
      <c r="P98">
        <f>IF(G98="экспл",0,IF(G98="импл_",VLOOKUP(J98,quest_импл!$A$1:$J$129,7,FALSE),0))</f>
        <v>281</v>
      </c>
      <c r="Q98" t="str">
        <f>IF(G98="экспл",0,IF(G98="импл_",VLOOKUP(J98,quest_импл!$A$1:$J$129,8,FALSE),0))</f>
        <v>sound\\S_chashuykami_li.wav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2042</v>
      </c>
      <c r="AD98" t="str">
        <f t="shared" ca="1" si="35"/>
        <v>pics\\Peper_2.jpg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0"/>
        <v>pics\\Peper_2.jpg</v>
      </c>
      <c r="AI98" t="s">
        <v>108</v>
      </c>
      <c r="AO98">
        <f t="shared" ca="1" si="36"/>
        <v>0.35441710687973582</v>
      </c>
      <c r="AP98" t="str">
        <f t="shared" ca="1" si="37"/>
        <v>pics\\Peper_2.jpg</v>
      </c>
      <c r="AR98" t="str">
        <f>IF(AH98="sound\\Ogorod",AP26,"")</f>
        <v/>
      </c>
      <c r="AS98" t="str">
        <f t="shared" ca="1" si="31"/>
        <v>pics\\Peper_2.jpg</v>
      </c>
      <c r="AT98">
        <f t="shared" ca="1" si="32"/>
        <v>0.8252995166765057</v>
      </c>
      <c r="AU98" t="s">
        <v>697</v>
      </c>
      <c r="AV98" t="str">
        <f t="shared" ca="1" si="33"/>
        <v>sound\\Noviy_plod.wav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_С_чешуйками_ли_</v>
      </c>
      <c r="BB98" t="str">
        <f t="shared" si="34"/>
        <v>_С_чешуйками_ли_XXXXX?</v>
      </c>
      <c r="BC98">
        <f>A98</f>
        <v>1213</v>
      </c>
      <c r="BD98" cm="1">
        <f t="array" aca="1" ref="BD98" ca="1">INDEX($L$98:$L$105,(RANK(AT2,$AT$2:$AT$9)))</f>
        <v>2149</v>
      </c>
      <c r="BE98" cm="1">
        <f t="array" aca="1" ref="BE98" ca="1">INDEX(BD66:BD81,(RANK(AT6,$AT$2:$AT$9)))</f>
        <v>2113</v>
      </c>
      <c r="BF98" cm="1">
        <f t="array" aca="1" ref="BF98" ca="1">INDEX(BD82:BD97,(RANK(AT6,$AT$2:$AT$9)))</f>
        <v>2136</v>
      </c>
      <c r="BG98" cm="1">
        <f t="array" aca="1" ref="BG98" ca="1">INDEX(BD106:BD129,(RANK(AT6,$AT$2:$AT$17)))</f>
        <v>2065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VLOOKUP(B99,audio_list_stym!$A$3:$BP$18,59,FALSE)</f>
        <v>16</v>
      </c>
      <c r="F99" t="str">
        <f>VLOOKUP(E99,metki!$A$2:$B$9,2,FALSE)</f>
        <v>импл_новые_без_названия</v>
      </c>
      <c r="G99" t="str">
        <f t="shared" si="28"/>
        <v>импл_</v>
      </c>
      <c r="H99" t="str">
        <f>VLOOKUP(B99,audio_list_stym!$A$3:$AJ$18,27,FALSE)</f>
        <v>ZF</v>
      </c>
      <c r="I99" t="s">
        <v>689</v>
      </c>
      <c r="J99" t="str">
        <f t="shared" si="29"/>
        <v>ZF_2</v>
      </c>
      <c r="K99">
        <v>16</v>
      </c>
      <c r="L99">
        <f>VLOOKUP(J99,total_visual_stym!$A$2:$D$129,2,FALSE)</f>
        <v>2146</v>
      </c>
      <c r="M99" t="str">
        <f>VLOOKUP(J99,total_visual_stym!$A$2:$D$129,3,FALSE)</f>
        <v>pics\\ZF_2.jpg</v>
      </c>
      <c r="N99">
        <f>VLOOKUP(J99,total_visual_stym!$A$1:$D$129,4,FALSE)</f>
        <v>215</v>
      </c>
      <c r="P99">
        <f>IF(G99="экспл",0,IF(G99="импл_",VLOOKUP(J99,quest_импл!$A$1:$J$129,7,FALSE),0))</f>
        <v>282</v>
      </c>
      <c r="Q99" t="str">
        <f>IF(G99="экспл",0,IF(G99="импл_",VLOOKUP(J99,quest_импл!$A$1:$J$129,8,FALSE),0))</f>
        <v>sound\\Rozoviy_li.wav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нет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2047</v>
      </c>
      <c r="AD99" t="str">
        <f t="shared" ca="1" si="35"/>
        <v>pics\\Peper_7.jpg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0"/>
        <v>pics\\Peper_7.jpg</v>
      </c>
      <c r="AI99" t="s">
        <v>109</v>
      </c>
      <c r="AO99">
        <f t="shared" ca="1" si="36"/>
        <v>0.28140183372539174</v>
      </c>
      <c r="AP99" t="str">
        <f t="shared" ca="1" si="37"/>
        <v>pics\\Peper_7.jpg</v>
      </c>
      <c r="AR99" t="str">
        <f t="shared" ref="AR99:AR120" si="39">IF(AH99="sound\\Ogorod",AP27,"")</f>
        <v/>
      </c>
      <c r="AS99" t="str">
        <f t="shared" ca="1" si="31"/>
        <v>pics\\Peper_7.jpg</v>
      </c>
      <c r="AT99">
        <f t="shared" ca="1" si="32"/>
        <v>0.82139195261619236</v>
      </c>
      <c r="AU99" t="s">
        <v>697</v>
      </c>
      <c r="AV99" t="str">
        <f t="shared" ca="1" si="33"/>
        <v>sound\\Noviy_plod.wav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_Розовый_ли_</v>
      </c>
      <c r="BB99" t="str">
        <f t="shared" si="34"/>
        <v>_Розовый_ли_XXXXX?</v>
      </c>
      <c r="BD99" cm="1">
        <f t="array" aca="1" ref="BD99" ca="1">INDEX($L$98:$L$105,(RANK(AT3,$AT$2:$AT$9)))</f>
        <v>2152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VLOOKUP(B100,audio_list_stym!$A$3:$BP$18,59,FALSE)</f>
        <v>16</v>
      </c>
      <c r="F100" t="str">
        <f>VLOOKUP(E100,metki!$A$2:$B$9,2,FALSE)</f>
        <v>импл_новые_без_названия</v>
      </c>
      <c r="G100" t="str">
        <f t="shared" si="28"/>
        <v>импл_</v>
      </c>
      <c r="H100" t="str">
        <f>VLOOKUP(B100,audio_list_stym!$A$3:$AJ$18,27,FALSE)</f>
        <v>ZF</v>
      </c>
      <c r="I100" t="s">
        <v>690</v>
      </c>
      <c r="J100" t="str">
        <f t="shared" si="29"/>
        <v>ZF_3</v>
      </c>
      <c r="K100">
        <v>16</v>
      </c>
      <c r="L100">
        <f>VLOOKUP(J100,total_visual_stym!$A$2:$D$129,2,FALSE)</f>
        <v>2147</v>
      </c>
      <c r="M100" t="str">
        <f>VLOOKUP(J100,total_visual_stym!$A$2:$D$129,3,FALSE)</f>
        <v>pics\\ZF_3.jpg</v>
      </c>
      <c r="N100">
        <f>VLOOKUP(J100,total_visual_stym!$A$1:$D$129,4,FALSE)</f>
        <v>215</v>
      </c>
      <c r="P100">
        <f>IF(G100="экспл",0,IF(G100="импл_",VLOOKUP(J100,quest_импл!$A$1:$J$129,7,FALSE),0))</f>
        <v>283</v>
      </c>
      <c r="Q100" t="str">
        <f>IF(G100="экспл",0,IF(G100="импл_",VLOOKUP(J100,quest_импл!$A$1:$J$129,8,FALSE),0))</f>
        <v>sound\\Tonkiy_li.wav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2031</v>
      </c>
      <c r="AD100" t="str">
        <f t="shared" ca="1" si="35"/>
        <v>pics\\Kokos_7.jpg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0"/>
        <v>pics\\Kokos_7.jpg</v>
      </c>
      <c r="AI100" t="s">
        <v>110</v>
      </c>
      <c r="AO100">
        <f t="shared" ca="1" si="36"/>
        <v>0.59354300621608946</v>
      </c>
      <c r="AP100" t="str">
        <f t="shared" ca="1" si="37"/>
        <v>pics\\Kokos_7.jpg</v>
      </c>
      <c r="AR100" t="str">
        <f t="shared" si="39"/>
        <v/>
      </c>
      <c r="AS100" t="str">
        <f t="shared" ca="1" si="31"/>
        <v>pics\\Kokos_7.jpg</v>
      </c>
      <c r="AT100">
        <f t="shared" ca="1" si="32"/>
        <v>0.64934295469703429</v>
      </c>
      <c r="AU100" t="s">
        <v>697</v>
      </c>
      <c r="AV100" t="str">
        <f t="shared" ca="1" si="33"/>
        <v>sound\\Noviy_plod.wav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_Тонкий_ли_</v>
      </c>
      <c r="BB100" t="str">
        <f t="shared" si="34"/>
        <v>_Тонкий_ли_XXXXX?</v>
      </c>
      <c r="BD100" cm="1">
        <f t="array" aca="1" ref="BD100" ca="1">INDEX($L$98:$L$105,(RANK(AT4,$AT$2:$AT$9)))</f>
        <v>2151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VLOOKUP(B101,audio_list_stym!$A$3:$BP$18,59,FALSE)</f>
        <v>16</v>
      </c>
      <c r="F101" t="str">
        <f>VLOOKUP(E101,metki!$A$2:$B$9,2,FALSE)</f>
        <v>импл_новые_без_названия</v>
      </c>
      <c r="G101" t="str">
        <f t="shared" si="28"/>
        <v>импл_</v>
      </c>
      <c r="H101" t="str">
        <f>VLOOKUP(B101,audio_list_stym!$A$3:$AJ$18,27,FALSE)</f>
        <v>ZF</v>
      </c>
      <c r="I101" t="s">
        <v>691</v>
      </c>
      <c r="J101" t="str">
        <f t="shared" si="29"/>
        <v>ZF_4</v>
      </c>
      <c r="K101">
        <v>16</v>
      </c>
      <c r="L101">
        <f>VLOOKUP(J101,total_visual_stym!$A$2:$D$129,2,FALSE)</f>
        <v>2148</v>
      </c>
      <c r="M101" t="str">
        <f>VLOOKUP(J101,total_visual_stym!$A$2:$D$129,3,FALSE)</f>
        <v>pics\\ZF_4.jpg</v>
      </c>
      <c r="N101">
        <f>VLOOKUP(J101,total_visual_stym!$A$1:$D$129,4,FALSE)</f>
        <v>215</v>
      </c>
      <c r="P101">
        <f>IF(G101="экспл",0,IF(G101="импл_",VLOOKUP(J101,quest_импл!$A$1:$J$129,7,FALSE),0))</f>
        <v>284</v>
      </c>
      <c r="Q101" t="str">
        <f>IF(G101="экспл",0,IF(G101="импл_",VLOOKUP(J101,quest_импл!$A$1:$J$129,8,FALSE),0))</f>
        <v>sound\\Celniy_li.wav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2041</v>
      </c>
      <c r="AD101" t="str">
        <f t="shared" ca="1" si="35"/>
        <v>pics\\Peper_1.jpg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0"/>
        <v>pics\\Peper_1.jpg</v>
      </c>
      <c r="AI101" t="s">
        <v>111</v>
      </c>
      <c r="AO101">
        <f t="shared" ca="1" si="36"/>
        <v>0.42505626419015641</v>
      </c>
      <c r="AP101" t="str">
        <f t="shared" ca="1" si="37"/>
        <v>pics\\Peper_1.jpg</v>
      </c>
      <c r="AR101" t="str">
        <f t="shared" si="39"/>
        <v/>
      </c>
      <c r="AS101" t="str">
        <f t="shared" ca="1" si="31"/>
        <v>pics\\Peper_1.jpg</v>
      </c>
      <c r="AT101">
        <f t="shared" ca="1" si="32"/>
        <v>0.66119224137147192</v>
      </c>
      <c r="AU101" t="s">
        <v>697</v>
      </c>
      <c r="AV101" t="str">
        <f t="shared" ca="1" si="33"/>
        <v>sound\\Noviy_plod.wav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_Цельный_ли_</v>
      </c>
      <c r="BB101" t="str">
        <f t="shared" si="34"/>
        <v>_Цельный_ли_XXXXX?</v>
      </c>
      <c r="BD101" cm="1">
        <f t="array" aca="1" ref="BD101" ca="1">INDEX($L$98:$L$105,(RANK(AT5,$AT$2:$AT$9)))</f>
        <v>2145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VLOOKUP(B102,audio_list_stym!$A$3:$BP$18,59,FALSE)</f>
        <v>16</v>
      </c>
      <c r="F102" t="str">
        <f>VLOOKUP(E102,metki!$A$2:$B$9,2,FALSE)</f>
        <v>импл_новые_без_названия</v>
      </c>
      <c r="G102" t="str">
        <f t="shared" si="28"/>
        <v>импл_</v>
      </c>
      <c r="H102" t="str">
        <f>VLOOKUP(B102,audio_list_stym!$A$3:$AJ$18,27,FALSE)</f>
        <v>ZF</v>
      </c>
      <c r="I102" t="s">
        <v>692</v>
      </c>
      <c r="J102" t="str">
        <f t="shared" si="29"/>
        <v>ZF_5</v>
      </c>
      <c r="K102">
        <v>16</v>
      </c>
      <c r="L102">
        <f>VLOOKUP(J102,total_visual_stym!$A$2:$D$129,2,FALSE)</f>
        <v>2149</v>
      </c>
      <c r="M102" t="str">
        <f>VLOOKUP(J102,total_visual_stym!$A$2:$D$129,3,FALSE)</f>
        <v>pics\\ZF_5.jpg</v>
      </c>
      <c r="N102">
        <f>VLOOKUP(J102,total_visual_stym!$A$1:$D$129,4,FALSE)</f>
        <v>215</v>
      </c>
      <c r="P102">
        <f>IF(G102="экспл",0,IF(G102="импл_",VLOOKUP(J102,quest_импл!$A$1:$J$129,7,FALSE),0))</f>
        <v>285</v>
      </c>
      <c r="Q102" t="str">
        <f>IF(G102="экспл",0,IF(G102="импл_",VLOOKUP(J102,quest_импл!$A$1:$J$129,8,FALSE),0))</f>
        <v>sound\\Shershaviy_li.wav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2063</v>
      </c>
      <c r="AD102" t="str">
        <f t="shared" ca="1" si="35"/>
        <v>pics\\Tomat_7.jpg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0"/>
        <v>pics\\Tomat_7.jpg</v>
      </c>
      <c r="AI102" t="s">
        <v>112</v>
      </c>
      <c r="AO102">
        <f t="shared" ca="1" si="36"/>
        <v>1.5312306966717815E-2</v>
      </c>
      <c r="AP102" t="str">
        <f t="shared" ca="1" si="37"/>
        <v>pics\\Tomat_7.jpg</v>
      </c>
      <c r="AR102" t="str">
        <f t="shared" si="39"/>
        <v/>
      </c>
      <c r="AS102" t="str">
        <f t="shared" ca="1" si="31"/>
        <v>pics\\Tomat_7.jpg</v>
      </c>
      <c r="AT102">
        <f t="shared" ca="1" si="32"/>
        <v>0.25156609120041351</v>
      </c>
      <c r="AU102" t="s">
        <v>697</v>
      </c>
      <c r="AV102" t="str">
        <f t="shared" ca="1" si="33"/>
        <v>sound\\Redkiy_plod.wav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_Шершавый_ли_</v>
      </c>
      <c r="BB102" t="str">
        <f t="shared" si="34"/>
        <v>_Шершавый_ли_XXXXX?</v>
      </c>
      <c r="BD102" cm="1">
        <f t="array" aca="1" ref="BD102" ca="1">INDEX($L$98:$L$105,(RANK(AT6,$AT$2:$AT$9)))</f>
        <v>2146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VLOOKUP(B103,audio_list_stym!$A$3:$BP$18,59,FALSE)</f>
        <v>16</v>
      </c>
      <c r="F103" t="str">
        <f>VLOOKUP(E103,metki!$A$2:$B$9,2,FALSE)</f>
        <v>импл_новые_без_названия</v>
      </c>
      <c r="G103" t="str">
        <f t="shared" si="28"/>
        <v>импл_</v>
      </c>
      <c r="H103" t="str">
        <f>VLOOKUP(B103,audio_list_stym!$A$3:$AJ$18,27,FALSE)</f>
        <v>ZF</v>
      </c>
      <c r="I103" t="s">
        <v>693</v>
      </c>
      <c r="J103" t="str">
        <f t="shared" si="29"/>
        <v>ZF_6</v>
      </c>
      <c r="K103">
        <v>16</v>
      </c>
      <c r="L103">
        <f>VLOOKUP(J103,total_visual_stym!$A$2:$D$129,2,FALSE)</f>
        <v>2150</v>
      </c>
      <c r="M103" t="str">
        <f>VLOOKUP(J103,total_visual_stym!$A$2:$D$129,3,FALSE)</f>
        <v>pics\\ZF_6.jpg</v>
      </c>
      <c r="N103">
        <f>VLOOKUP(J103,total_visual_stym!$A$1:$D$129,4,FALSE)</f>
        <v>215</v>
      </c>
      <c r="P103">
        <f>IF(G103="экспл",0,IF(G103="импл_",VLOOKUP(J103,quest_импл!$A$1:$J$129,7,FALSE),0))</f>
        <v>286</v>
      </c>
      <c r="Q103" t="str">
        <f>IF(G103="экспл",0,IF(G103="импл_",VLOOKUP(J103,quest_импл!$A$1:$J$129,8,FALSE),0))</f>
        <v>sound\\Zaostryen_li.wav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да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2022</v>
      </c>
      <c r="AD103" t="str">
        <f t="shared" ca="1" si="35"/>
        <v>pics\\Goroh_6.jpg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0"/>
        <v>pics\\Goroh_6.jpg</v>
      </c>
      <c r="AI103" t="s">
        <v>113</v>
      </c>
      <c r="AO103">
        <f t="shared" ca="1" si="36"/>
        <v>0.71091242178020086</v>
      </c>
      <c r="AP103" t="str">
        <f t="shared" ca="1" si="37"/>
        <v>pics\\Goroh_6.jpg</v>
      </c>
      <c r="AR103" t="str">
        <f t="shared" si="39"/>
        <v/>
      </c>
      <c r="AS103" t="str">
        <f t="shared" ca="1" si="31"/>
        <v>pics\\Goroh_6.jpg</v>
      </c>
      <c r="AT103">
        <f t="shared" ca="1" si="32"/>
        <v>0.78940171950740046</v>
      </c>
      <c r="AU103" t="s">
        <v>697</v>
      </c>
      <c r="AV103" t="str">
        <f t="shared" ca="1" si="33"/>
        <v>sound\\Noviy_plod.wav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_Заострен_ли_</v>
      </c>
      <c r="BB103" t="str">
        <f t="shared" si="34"/>
        <v>_Заострен_ли_XXXXX?</v>
      </c>
      <c r="BD103" cm="1">
        <f t="array" aca="1" ref="BD103" ca="1">INDEX($L$98:$L$105,(RANK(AT7,$AT$2:$AT$9)))</f>
        <v>2150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VLOOKUP(B104,audio_list_stym!$A$3:$BP$18,59,FALSE)</f>
        <v>16</v>
      </c>
      <c r="F104" t="str">
        <f>VLOOKUP(E104,metki!$A$2:$B$9,2,FALSE)</f>
        <v>импл_новые_без_названия</v>
      </c>
      <c r="G104" t="str">
        <f t="shared" si="28"/>
        <v>импл_</v>
      </c>
      <c r="H104" t="str">
        <f>VLOOKUP(B104,audio_list_stym!$A$3:$AJ$18,27,FALSE)</f>
        <v>ZF</v>
      </c>
      <c r="I104" t="s">
        <v>694</v>
      </c>
      <c r="J104" t="str">
        <f t="shared" si="29"/>
        <v>ZF_7</v>
      </c>
      <c r="K104">
        <v>16</v>
      </c>
      <c r="L104">
        <f>VLOOKUP(J104,total_visual_stym!$A$2:$D$129,2,FALSE)</f>
        <v>2151</v>
      </c>
      <c r="M104" t="str">
        <f>VLOOKUP(J104,total_visual_stym!$A$2:$D$129,3,FALSE)</f>
        <v>pics\\ZF_7.jpg</v>
      </c>
      <c r="N104">
        <f>VLOOKUP(J104,total_visual_stym!$A$1:$D$129,4,FALSE)</f>
        <v>215</v>
      </c>
      <c r="P104">
        <f>IF(G104="экспл",0,IF(G104="импл_",VLOOKUP(J104,quest_импл!$A$1:$J$129,7,FALSE),0))</f>
        <v>287</v>
      </c>
      <c r="Q104" t="str">
        <f>IF(G104="экспл",0,IF(G104="импл_",VLOOKUP(J104,quest_импл!$A$1:$J$129,8,FALSE),0))</f>
        <v>sound\\Rassipchatiy_li.wav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2003</v>
      </c>
      <c r="AD104" t="str">
        <f t="shared" ca="1" si="35"/>
        <v>pics\\Banan_3.jpg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0"/>
        <v>pics\\Banan_3.jpg</v>
      </c>
      <c r="AI104" t="s">
        <v>114</v>
      </c>
      <c r="AO104">
        <f t="shared" ca="1" si="36"/>
        <v>0.96238422987502215</v>
      </c>
      <c r="AP104" t="str">
        <f t="shared" ca="1" si="37"/>
        <v>pics\\Banan_3.jpg</v>
      </c>
      <c r="AR104" t="str">
        <f t="shared" si="39"/>
        <v/>
      </c>
      <c r="AS104" t="str">
        <f t="shared" ca="1" si="31"/>
        <v>pics\\Banan_3.jpg</v>
      </c>
      <c r="AT104">
        <f t="shared" ca="1" si="32"/>
        <v>0.70519510198989355</v>
      </c>
      <c r="AU104" t="s">
        <v>697</v>
      </c>
      <c r="AV104" t="str">
        <f t="shared" ca="1" si="33"/>
        <v>sound\\Noviy_plod.wav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_Рассыпчатый_ли_</v>
      </c>
      <c r="BB104" t="str">
        <f t="shared" si="34"/>
        <v>_Рассыпчатый_ли_XXXXX?</v>
      </c>
      <c r="BD104" cm="1">
        <f t="array" aca="1" ref="BD104" ca="1">INDEX($L$98:$L$105,(RANK(AT8,$AT$2:$AT$9)))</f>
        <v>2147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VLOOKUP(B105,audio_list_stym!$A$3:$BP$18,59,FALSE)</f>
        <v>16</v>
      </c>
      <c r="F105" t="str">
        <f>VLOOKUP(E105,metki!$A$2:$B$9,2,FALSE)</f>
        <v>импл_новые_без_названия</v>
      </c>
      <c r="G105" t="str">
        <f t="shared" si="28"/>
        <v>импл_</v>
      </c>
      <c r="H105" t="str">
        <f>VLOOKUP(B105,audio_list_stym!$A$3:$AJ$18,27,FALSE)</f>
        <v>ZF</v>
      </c>
      <c r="I105" t="s">
        <v>695</v>
      </c>
      <c r="J105" t="str">
        <f t="shared" si="29"/>
        <v>ZF_8</v>
      </c>
      <c r="K105">
        <v>16</v>
      </c>
      <c r="L105">
        <f>VLOOKUP(J105,total_visual_stym!$A$2:$D$129,2,FALSE)</f>
        <v>2152</v>
      </c>
      <c r="M105" t="str">
        <f>VLOOKUP(J105,total_visual_stym!$A$2:$D$129,3,FALSE)</f>
        <v>pics\\ZF_8.jpg</v>
      </c>
      <c r="N105">
        <f>VLOOKUP(J105,total_visual_stym!$A$1:$D$129,4,FALSE)</f>
        <v>215</v>
      </c>
      <c r="P105">
        <f>IF(G105="экспл",0,IF(G105="импл_",VLOOKUP(J105,quest_импл!$A$1:$J$129,7,FALSE),0))</f>
        <v>288</v>
      </c>
      <c r="Q105" t="str">
        <f>IF(G105="экспл",0,IF(G105="импл_",VLOOKUP(J105,quest_импл!$A$1:$J$129,8,FALSE),0))</f>
        <v>sound\\Ochishen_li.wav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2043</v>
      </c>
      <c r="AD105" t="str">
        <f t="shared" ca="1" si="35"/>
        <v>pics\\Peper_3.jpg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0"/>
        <v>pics\\Peper_3.jpg</v>
      </c>
      <c r="AI105" t="s">
        <v>115</v>
      </c>
      <c r="AO105">
        <f t="shared" ca="1" si="36"/>
        <v>0.33699698736178807</v>
      </c>
      <c r="AP105" t="str">
        <f t="shared" ca="1" si="37"/>
        <v>pics\\Peper_3.jpg</v>
      </c>
      <c r="AR105" t="str">
        <f t="shared" si="39"/>
        <v/>
      </c>
      <c r="AS105" t="str">
        <f t="shared" ca="1" si="31"/>
        <v>pics\\Peper_3.jpg</v>
      </c>
      <c r="AT105">
        <f t="shared" ca="1" si="32"/>
        <v>0.10992611350099257</v>
      </c>
      <c r="AU105" t="s">
        <v>697</v>
      </c>
      <c r="AV105" t="str">
        <f t="shared" ca="1" si="33"/>
        <v>sound\\Redkiy_plod.wav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_Очищен_ли_</v>
      </c>
      <c r="BB105" t="str">
        <f t="shared" si="34"/>
        <v>_Очищен_ли_XXXXX?</v>
      </c>
      <c r="BD105" cm="1">
        <f t="array" aca="1" ref="BD105" ca="1">INDEX($L$98:$L$105,(RANK(AT9,$AT$2:$AT$9)))</f>
        <v>2148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VLOOKUP(B106,audio_list_stym!$A$3:$BP$18,59,FALSE)</f>
        <v>17</v>
      </c>
      <c r="F106" t="str">
        <f>VLOOKUP(E106,metki!$A$2:$B$9,2,FALSE)</f>
        <v>экспл_новые_без_названия</v>
      </c>
      <c r="G106" t="str">
        <f t="shared" si="28"/>
        <v>экспл</v>
      </c>
      <c r="H106" t="str">
        <f>VLOOKUP(B106,audio_list_stym!$A$3:$AJ$18,27,FALSE)</f>
        <v>Ackee</v>
      </c>
      <c r="I106" t="s">
        <v>688</v>
      </c>
      <c r="J106" t="str">
        <f t="shared" si="29"/>
        <v>Ackee_1</v>
      </c>
      <c r="K106">
        <v>17</v>
      </c>
      <c r="L106">
        <f>VLOOKUP(J106,total_visual_stym!$A$2:$D$129,2,FALSE)</f>
        <v>2065</v>
      </c>
      <c r="M106" t="str">
        <f>VLOOKUP(J106,total_visual_stym!$A$2:$D$129,3,FALSE)</f>
        <v>pics\\Ackee_1.jpg</v>
      </c>
      <c r="N106">
        <f>VLOOKUP(J106,total_visual_stym!$A$1:$D$129,4,FALSE)</f>
        <v>208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97</v>
      </c>
      <c r="Z106" t="str">
        <f>IF(G106="экспл",VLOOKUP(J106,quest_экспл!$A$1:$N$129,12,FALSE),IF(G106="импл_",0,0))</f>
        <v>sound\\Sushenniy_li_on.wav</v>
      </c>
      <c r="AA106" t="str">
        <f>IF(G106="экспл",VLOOKUP(J106,quest_экспл!$A$1:$N$129,14,FALSE),IF(G106="импл_",0,0))</f>
        <v>нет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2187</v>
      </c>
      <c r="AD106" t="str">
        <f t="shared" ca="1" si="35"/>
        <v>pics\\dis1.jpg</v>
      </c>
      <c r="AE106" s="22" t="str">
        <f t="array" aca="1" ref="AE106" ca="1">IF(G106="экспл",INDEX(total_visual_stym!$C$146:$C$209,(RANK(total_visual_stym!E186,total_visual_stym!$E$146:$E$209))),0)</f>
        <v>pics\\dis1.jpg</v>
      </c>
      <c r="AF106" s="22" t="str">
        <f t="shared" si="30"/>
        <v/>
      </c>
      <c r="AI106" t="s">
        <v>116</v>
      </c>
      <c r="AO106">
        <f t="shared" ca="1" si="36"/>
        <v>8.4089409516128311E-2</v>
      </c>
      <c r="AP106" t="str">
        <f t="shared" ca="1" si="37"/>
        <v>pics\\Tomat_2.jpg</v>
      </c>
      <c r="AR106" t="str">
        <f t="shared" si="39"/>
        <v/>
      </c>
      <c r="AS106" t="str">
        <f t="shared" si="31"/>
        <v/>
      </c>
      <c r="AT106">
        <f t="shared" ca="1" si="32"/>
        <v>0.89325072947031892</v>
      </c>
      <c r="AU106" t="s">
        <v>697</v>
      </c>
      <c r="AV106" t="str">
        <f t="shared" ca="1" si="33"/>
        <v>sound\\Noviy_plod.wav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_Сушеный_ли_он?</v>
      </c>
      <c r="BA106" t="e">
        <f>VLOOKUP(Q106,audio_list_stym!$B$2:$BQ$299,68,FALSE)</f>
        <v>#N/A</v>
      </c>
      <c r="BB106" t="str">
        <f t="shared" si="34"/>
        <v>На_экране_XXXXX._Сушеный_ли_он?</v>
      </c>
      <c r="BC106">
        <f>A106</f>
        <v>1214</v>
      </c>
      <c r="BD106" cm="1">
        <f t="array" aca="1" ref="BD106" ca="1">INDEX($L$106:$L$113,(RANK(AT2,$AT$2:$AT$9)))</f>
        <v>2069</v>
      </c>
      <c r="BE106" cm="1">
        <f t="array" aca="1" ref="BE106" ca="1">INDEX(BD66:BD81,(RANK(AT7,$AT$2:$AT$17)))</f>
        <v>2113</v>
      </c>
      <c r="BF106" cm="1">
        <f t="array" aca="1" ref="BF106" ca="1">INDEX(BD90:BD105,(RANK(AT7,$AT$2:$AT$17)))</f>
        <v>2145</v>
      </c>
      <c r="BG106" cm="1">
        <f t="array" aca="1" ref="BG106" ca="1">INDEX(BD114:BD129,(RANK(AT7,$AT$2:$AT$9)))</f>
        <v>2078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VLOOKUP(B107,audio_list_stym!$A$3:$BP$18,59,FALSE)</f>
        <v>17</v>
      </c>
      <c r="F107" t="str">
        <f>VLOOKUP(E107,metki!$A$2:$B$9,2,FALSE)</f>
        <v>экспл_новые_без_названия</v>
      </c>
      <c r="G107" t="str">
        <f t="shared" si="28"/>
        <v>экспл</v>
      </c>
      <c r="H107" t="str">
        <f>VLOOKUP(B107,audio_list_stym!$A$3:$AJ$18,27,FALSE)</f>
        <v>Ackee</v>
      </c>
      <c r="I107" t="s">
        <v>689</v>
      </c>
      <c r="J107" t="str">
        <f t="shared" si="29"/>
        <v>Ackee_2</v>
      </c>
      <c r="K107">
        <v>17</v>
      </c>
      <c r="L107">
        <f>VLOOKUP(J107,total_visual_stym!$A$2:$D$129,2,FALSE)</f>
        <v>2066</v>
      </c>
      <c r="M107" t="str">
        <f>VLOOKUP(J107,total_visual_stym!$A$2:$D$129,3,FALSE)</f>
        <v>pics\\Ackee_2.jpg</v>
      </c>
      <c r="N107">
        <f>VLOOKUP(J107,total_visual_stym!$A$1:$D$129,4,FALSE)</f>
        <v>208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98</v>
      </c>
      <c r="Z107" t="str">
        <f>IF(G107="экспл",VLOOKUP(J107,quest_экспл!$A$1:$N$129,12,FALSE),IF(G107="импл_",0,0))</f>
        <v>sound\\On_s_vetochkoy.wav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2199</v>
      </c>
      <c r="AD107" t="str">
        <f t="shared" ca="1" si="35"/>
        <v>pics\\dis56.jpg</v>
      </c>
      <c r="AE107" s="22" t="str">
        <f t="array" aca="1" ref="AE107" ca="1">IF(G107="экспл",INDEX(total_visual_stym!$C$146:$C$209,(RANK(total_visual_stym!E187,total_visual_stym!$E$146:$E$209))),0)</f>
        <v>pics\\dis56.jpg</v>
      </c>
      <c r="AF107" s="22" t="str">
        <f t="shared" si="30"/>
        <v/>
      </c>
      <c r="AI107" t="s">
        <v>117</v>
      </c>
      <c r="AO107">
        <f t="shared" ca="1" si="36"/>
        <v>0.32068537682083664</v>
      </c>
      <c r="AP107" t="str">
        <f t="shared" ca="1" si="37"/>
        <v>pics\\Peper_5.jpg</v>
      </c>
      <c r="AR107" t="str">
        <f t="shared" si="39"/>
        <v/>
      </c>
      <c r="AS107" t="str">
        <f t="shared" si="31"/>
        <v/>
      </c>
      <c r="AT107">
        <f t="shared" ca="1" si="32"/>
        <v>0.73866895845932934</v>
      </c>
      <c r="AU107" t="s">
        <v>697</v>
      </c>
      <c r="AV107" t="str">
        <f t="shared" ca="1" si="33"/>
        <v>sound\\Noviy_plod.wav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_Он_с_веточкой?</v>
      </c>
      <c r="BA107" t="e">
        <f>VLOOKUP(Q107,audio_list_stym!$B$2:$BQ$299,68,FALSE)</f>
        <v>#N/A</v>
      </c>
      <c r="BB107" t="str">
        <f t="shared" si="34"/>
        <v>Посмотрите,_вот_XXXXX._Он_с_веточкой?</v>
      </c>
      <c r="BD107" cm="1">
        <f t="array" aca="1" ref="BD107" ca="1">INDEX($L$106:$L$113,(RANK(AT3,$AT$2:$AT$9)))</f>
        <v>2072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VLOOKUP(B108,audio_list_stym!$A$3:$BP$18,59,FALSE)</f>
        <v>17</v>
      </c>
      <c r="F108" t="str">
        <f>VLOOKUP(E108,metki!$A$2:$B$9,2,FALSE)</f>
        <v>экспл_новые_без_названия</v>
      </c>
      <c r="G108" t="str">
        <f t="shared" si="28"/>
        <v>экспл</v>
      </c>
      <c r="H108" t="str">
        <f>VLOOKUP(B108,audio_list_stym!$A$3:$AJ$18,27,FALSE)</f>
        <v>Ackee</v>
      </c>
      <c r="I108" t="s">
        <v>690</v>
      </c>
      <c r="J108" t="str">
        <f t="shared" si="29"/>
        <v>Ackee_3</v>
      </c>
      <c r="K108">
        <v>17</v>
      </c>
      <c r="L108">
        <f>VLOOKUP(J108,total_visual_stym!$A$2:$D$129,2,FALSE)</f>
        <v>2067</v>
      </c>
      <c r="M108" t="str">
        <f>VLOOKUP(J108,total_visual_stym!$A$2:$D$129,3,FALSE)</f>
        <v>pics\\Ackee_3.jpg</v>
      </c>
      <c r="N108">
        <f>VLOOKUP(J108,total_visual_stym!$A$1:$D$129,4,FALSE)</f>
        <v>208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99</v>
      </c>
      <c r="Z108" t="str">
        <f>IF(G108="экспл",VLOOKUP(J108,quest_экспл!$A$1:$N$129,12,FALSE),IF(G108="импл_",0,0))</f>
        <v>sound\\On_rasskrit.wav</v>
      </c>
      <c r="AA108" t="str">
        <f>IF(G108="экспл",VLOOKUP(J108,quest_экспл!$A$1:$N$129,14,FALSE),IF(G108="импл_",0,0))</f>
        <v>да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2177</v>
      </c>
      <c r="AD108" t="str">
        <f t="shared" ca="1" si="35"/>
        <v>pics\\dis35.jpg</v>
      </c>
      <c r="AE108" s="22" t="str">
        <f t="array" aca="1" ref="AE108" ca="1">IF(G108="экспл",INDEX(total_visual_stym!$C$146:$C$209,(RANK(total_visual_stym!E188,total_visual_stym!$E$146:$E$209))),0)</f>
        <v>pics\\dis35.jpg</v>
      </c>
      <c r="AF108" s="22" t="str">
        <f t="shared" si="30"/>
        <v/>
      </c>
      <c r="AI108" t="s">
        <v>118</v>
      </c>
      <c r="AO108">
        <f t="shared" ca="1" si="36"/>
        <v>0.6170006495375534</v>
      </c>
      <c r="AP108" t="str">
        <f t="shared" ca="1" si="37"/>
        <v>pics\\Kokos_5.jpg</v>
      </c>
      <c r="AR108" t="str">
        <f t="shared" si="39"/>
        <v/>
      </c>
      <c r="AS108" t="str">
        <f t="shared" si="31"/>
        <v/>
      </c>
      <c r="AT108">
        <f t="shared" ca="1" si="32"/>
        <v>0.73016784365189125</v>
      </c>
      <c r="AU108" t="s">
        <v>697</v>
      </c>
      <c r="AV108" t="str">
        <f t="shared" ca="1" si="33"/>
        <v>sound\\Noviy_plod.wav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_Он_раскрыт?</v>
      </c>
      <c r="BA108" t="e">
        <f>VLOOKUP(Q108,audio_list_stym!$B$2:$BQ$299,68,FALSE)</f>
        <v>#N/A</v>
      </c>
      <c r="BB108" t="str">
        <f t="shared" si="34"/>
        <v>Вот_XXXXX._Он_раскрыт?</v>
      </c>
      <c r="BD108" cm="1">
        <f t="array" aca="1" ref="BD108" ca="1">INDEX($L$106:$L$113,(RANK(AT4,$AT$2:$AT$9)))</f>
        <v>2071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VLOOKUP(B109,audio_list_stym!$A$3:$BP$18,59,FALSE)</f>
        <v>17</v>
      </c>
      <c r="F109" t="str">
        <f>VLOOKUP(E109,metki!$A$2:$B$9,2,FALSE)</f>
        <v>экспл_новые_без_названия</v>
      </c>
      <c r="G109" t="str">
        <f t="shared" si="28"/>
        <v>экспл</v>
      </c>
      <c r="H109" t="str">
        <f>VLOOKUP(B109,audio_list_stym!$A$3:$AJ$18,27,FALSE)</f>
        <v>Ackee</v>
      </c>
      <c r="I109" t="s">
        <v>691</v>
      </c>
      <c r="J109" t="str">
        <f t="shared" si="29"/>
        <v>Ackee_4</v>
      </c>
      <c r="K109">
        <v>17</v>
      </c>
      <c r="L109">
        <f>VLOOKUP(J109,total_visual_stym!$A$2:$D$129,2,FALSE)</f>
        <v>2068</v>
      </c>
      <c r="M109" t="str">
        <f>VLOOKUP(J109,total_visual_stym!$A$2:$D$129,3,FALSE)</f>
        <v>pics\\Ackee_4.jpg</v>
      </c>
      <c r="N109">
        <f>VLOOKUP(J109,total_visual_stym!$A$1:$D$129,4,FALSE)</f>
        <v>208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100</v>
      </c>
      <c r="Z109" t="str">
        <f>IF(G109="экспл",VLOOKUP(J109,quest_экспл!$A$1:$N$129,12,FALSE),IF(G109="импл_",0,0))</f>
        <v>sound\\Pushistiy_li_on.wav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2222</v>
      </c>
      <c r="AD109" t="str">
        <f t="shared" ca="1" si="35"/>
        <v>pics\\dis14.jpg</v>
      </c>
      <c r="AE109" s="22" t="str">
        <f t="array" aca="1" ref="AE109" ca="1">IF(G109="экспл",INDEX(total_visual_stym!$C$146:$C$209,(RANK(total_visual_stym!E189,total_visual_stym!$E$146:$E$209))),0)</f>
        <v>pics\\dis14.jpg</v>
      </c>
      <c r="AF109" s="22" t="str">
        <f t="shared" si="30"/>
        <v/>
      </c>
      <c r="AI109" t="s">
        <v>119</v>
      </c>
      <c r="AO109">
        <f t="shared" ca="1" si="36"/>
        <v>6.019912644584946E-2</v>
      </c>
      <c r="AP109" t="str">
        <f t="shared" ca="1" si="37"/>
        <v>pics\\Tomat_4.jpg</v>
      </c>
      <c r="AR109" t="str">
        <f t="shared" si="39"/>
        <v/>
      </c>
      <c r="AS109" t="str">
        <f t="shared" si="31"/>
        <v/>
      </c>
      <c r="AT109">
        <f t="shared" ca="1" si="32"/>
        <v>0.76629963182324967</v>
      </c>
      <c r="AU109" t="s">
        <v>697</v>
      </c>
      <c r="AV109" t="str">
        <f t="shared" ca="1" si="33"/>
        <v>sound\\Noviy_plod.wav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_Пушистый_ли_он?</v>
      </c>
      <c r="BA109" t="e">
        <f>VLOOKUP(Q109,audio_list_stym!$B$2:$BQ$299,68,FALSE)</f>
        <v>#N/A</v>
      </c>
      <c r="BB109" t="str">
        <f t="shared" si="34"/>
        <v>Это_XXXXX._Пушистый_ли_он?</v>
      </c>
      <c r="BD109" cm="1">
        <f t="array" aca="1" ref="BD109" ca="1">INDEX($L$106:$L$113,(RANK(AT5,$AT$2:$AT$9)))</f>
        <v>2065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VLOOKUP(B110,audio_list_stym!$A$3:$BP$18,59,FALSE)</f>
        <v>17</v>
      </c>
      <c r="F110" t="str">
        <f>VLOOKUP(E110,metki!$A$2:$B$9,2,FALSE)</f>
        <v>экспл_новые_без_названия</v>
      </c>
      <c r="G110" t="str">
        <f t="shared" si="28"/>
        <v>экспл</v>
      </c>
      <c r="H110" t="str">
        <f>VLOOKUP(B110,audio_list_stym!$A$3:$AJ$18,27,FALSE)</f>
        <v>Ackee</v>
      </c>
      <c r="I110" t="s">
        <v>692</v>
      </c>
      <c r="J110" t="str">
        <f t="shared" si="29"/>
        <v>Ackee_5</v>
      </c>
      <c r="K110">
        <v>17</v>
      </c>
      <c r="L110">
        <f>VLOOKUP(J110,total_visual_stym!$A$2:$D$129,2,FALSE)</f>
        <v>2069</v>
      </c>
      <c r="M110" t="str">
        <f>VLOOKUP(J110,total_visual_stym!$A$2:$D$129,3,FALSE)</f>
        <v>pics\\Ackee_5.jpg</v>
      </c>
      <c r="N110">
        <f>VLOOKUP(J110,total_visual_stym!$A$1:$D$129,4,FALSE)</f>
        <v>208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101</v>
      </c>
      <c r="Z110" t="str">
        <f>IF(G110="экспл",VLOOKUP(J110,quest_экспл!$A$1:$N$129,12,FALSE),IF(G110="импл_",0,0))</f>
        <v>sound\\On_kvadratniy.wav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2180</v>
      </c>
      <c r="AD110" t="str">
        <f t="shared" ca="1" si="35"/>
        <v>pics\\dis4.jpg</v>
      </c>
      <c r="AE110" s="22" t="str">
        <f t="array" aca="1" ref="AE110" ca="1">IF(G110="экспл",INDEX(total_visual_stym!$C$146:$C$209,(RANK(total_visual_stym!E190,total_visual_stym!$E$146:$E$209))),0)</f>
        <v>pics\\dis4.jpg</v>
      </c>
      <c r="AF110" s="22" t="str">
        <f t="shared" si="30"/>
        <v/>
      </c>
      <c r="AI110" t="s">
        <v>120</v>
      </c>
      <c r="AO110">
        <f t="shared" ca="1" si="36"/>
        <v>0.92440766426009846</v>
      </c>
      <c r="AP110" t="str">
        <f t="shared" ca="1" si="37"/>
        <v>pics\\Banan_8.jpg</v>
      </c>
      <c r="AR110" t="str">
        <f t="shared" si="39"/>
        <v/>
      </c>
      <c r="AS110" t="str">
        <f t="shared" si="31"/>
        <v/>
      </c>
      <c r="AT110">
        <f t="shared" ca="1" si="32"/>
        <v>0.19551824803396689</v>
      </c>
      <c r="AU110" t="s">
        <v>697</v>
      </c>
      <c r="AV110" t="str">
        <f t="shared" ca="1" si="33"/>
        <v>sound\\Redkiy_plod.wav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_Он_квадратный?</v>
      </c>
      <c r="BA110" t="e">
        <f>VLOOKUP(Q110,audio_list_stym!$B$2:$BQ$299,68,FALSE)</f>
        <v>#N/A</v>
      </c>
      <c r="BB110" t="str">
        <f t="shared" si="34"/>
        <v>На_картинке_XXXXX._Он_квадратный?</v>
      </c>
      <c r="BD110" cm="1">
        <f t="array" aca="1" ref="BD110" ca="1">INDEX($L$106:$L$113,(RANK(AT6,$AT$2:$AT$9)))</f>
        <v>2066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VLOOKUP(B111,audio_list_stym!$A$3:$BP$18,59,FALSE)</f>
        <v>17</v>
      </c>
      <c r="F111" t="str">
        <f>VLOOKUP(E111,metki!$A$2:$B$9,2,FALSE)</f>
        <v>экспл_новые_без_названия</v>
      </c>
      <c r="G111" t="str">
        <f t="shared" si="28"/>
        <v>экспл</v>
      </c>
      <c r="H111" t="str">
        <f>VLOOKUP(B111,audio_list_stym!$A$3:$AJ$18,27,FALSE)</f>
        <v>Ackee</v>
      </c>
      <c r="I111" t="s">
        <v>693</v>
      </c>
      <c r="J111" t="str">
        <f t="shared" si="29"/>
        <v>Ackee_6</v>
      </c>
      <c r="K111">
        <v>17</v>
      </c>
      <c r="L111">
        <f>VLOOKUP(J111,total_visual_stym!$A$2:$D$129,2,FALSE)</f>
        <v>2070</v>
      </c>
      <c r="M111" t="str">
        <f>VLOOKUP(J111,total_visual_stym!$A$2:$D$129,3,FALSE)</f>
        <v>pics\\Ackee_6.jpg</v>
      </c>
      <c r="N111">
        <f>VLOOKUP(J111,total_visual_stym!$A$1:$D$129,4,FALSE)</f>
        <v>208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102</v>
      </c>
      <c r="Z111" t="str">
        <f>IF(G111="экспл",VLOOKUP(J111,quest_экспл!$A$1:$N$129,12,FALSE),IF(G111="импл_",0,0))</f>
        <v>sound\\Raznocvetniy_li_on.wav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2170</v>
      </c>
      <c r="AD111" t="str">
        <f t="shared" ca="1" si="35"/>
        <v>pics\\dis36.jpg</v>
      </c>
      <c r="AE111" s="22" t="str">
        <f t="array" aca="1" ref="AE111" ca="1">IF(G111="экспл",INDEX(total_visual_stym!$C$146:$C$209,(RANK(total_visual_stym!E191,total_visual_stym!$E$146:$E$209))),0)</f>
        <v>pics\\dis36.jpg</v>
      </c>
      <c r="AF111" s="22" t="str">
        <f t="shared" si="30"/>
        <v/>
      </c>
      <c r="AI111" t="s">
        <v>121</v>
      </c>
      <c r="AO111">
        <f t="shared" ca="1" si="36"/>
        <v>0.94359372044651879</v>
      </c>
      <c r="AP111" t="str">
        <f t="shared" ca="1" si="37"/>
        <v>pics\\Banan_5.jpg</v>
      </c>
      <c r="AR111" t="str">
        <f t="shared" si="39"/>
        <v/>
      </c>
      <c r="AS111" t="str">
        <f t="shared" si="31"/>
        <v/>
      </c>
      <c r="AT111">
        <f t="shared" ca="1" si="32"/>
        <v>0.76905779492977244</v>
      </c>
      <c r="AU111" t="s">
        <v>697</v>
      </c>
      <c r="AV111" t="str">
        <f t="shared" ca="1" si="33"/>
        <v>sound\\Noviy_plod.wav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_Разноцветный_ли_он?</v>
      </c>
      <c r="BA111" t="e">
        <f>VLOOKUP(Q111,audio_list_stym!$B$2:$BQ$299,68,FALSE)</f>
        <v>#N/A</v>
      </c>
      <c r="BB111" t="str">
        <f t="shared" si="34"/>
        <v>На_мониторе_XXXXX._Разноцветный_ли_он?</v>
      </c>
      <c r="BD111" cm="1">
        <f t="array" aca="1" ref="BD111" ca="1">INDEX($L$106:$L$113,(RANK(AT7,$AT$2:$AT$9)))</f>
        <v>2070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VLOOKUP(B112,audio_list_stym!$A$3:$BP$18,59,FALSE)</f>
        <v>17</v>
      </c>
      <c r="F112" t="str">
        <f>VLOOKUP(E112,metki!$A$2:$B$9,2,FALSE)</f>
        <v>экспл_новые_без_названия</v>
      </c>
      <c r="G112" t="str">
        <f t="shared" si="28"/>
        <v>экспл</v>
      </c>
      <c r="H112" t="str">
        <f>VLOOKUP(B112,audio_list_stym!$A$3:$AJ$18,27,FALSE)</f>
        <v>Ackee</v>
      </c>
      <c r="I112" t="s">
        <v>694</v>
      </c>
      <c r="J112" t="str">
        <f t="shared" si="29"/>
        <v>Ackee_7</v>
      </c>
      <c r="K112">
        <v>17</v>
      </c>
      <c r="L112">
        <f>VLOOKUP(J112,total_visual_stym!$A$2:$D$129,2,FALSE)</f>
        <v>2071</v>
      </c>
      <c r="M112" t="str">
        <f>VLOOKUP(J112,total_visual_stym!$A$2:$D$129,3,FALSE)</f>
        <v>pics\\Ackee_7.jpg</v>
      </c>
      <c r="N112">
        <f>VLOOKUP(J112,total_visual_stym!$A$1:$D$129,4,FALSE)</f>
        <v>208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103</v>
      </c>
      <c r="Z112" t="str">
        <f>IF(G112="экспл",VLOOKUP(J112,quest_экспл!$A$1:$N$129,12,FALSE),IF(G112="импл_",0,0))</f>
        <v>sound\\Uvyadshiy_li_on.wav</v>
      </c>
      <c r="AA112" t="str">
        <f>IF(G112="экспл",VLOOKUP(J112,quest_экспл!$A$1:$N$129,14,FALSE),IF(G112="импл_",0,0))</f>
        <v>да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2198</v>
      </c>
      <c r="AD112" t="str">
        <f t="shared" ca="1" si="35"/>
        <v>pics\\dis42.jpg</v>
      </c>
      <c r="AE112" s="22" t="str">
        <f t="array" aca="1" ref="AE112" ca="1">IF(G112="экспл",INDEX(total_visual_stym!$C$146:$C$209,(RANK(total_visual_stym!E192,total_visual_stym!$E$146:$E$209))),0)</f>
        <v>pics\\dis42.jpg</v>
      </c>
      <c r="AF112" s="22" t="str">
        <f t="shared" si="30"/>
        <v/>
      </c>
      <c r="AI112" t="s">
        <v>122</v>
      </c>
      <c r="AO112">
        <f t="shared" ca="1" si="36"/>
        <v>0.12668081122470787</v>
      </c>
      <c r="AP112" t="str">
        <f t="shared" ca="1" si="37"/>
        <v>pics\\Redis_7.jpg</v>
      </c>
      <c r="AR112" t="str">
        <f t="shared" si="39"/>
        <v/>
      </c>
      <c r="AS112" t="str">
        <f t="shared" si="31"/>
        <v/>
      </c>
      <c r="AT112">
        <f t="shared" ca="1" si="32"/>
        <v>0.93555998509581817</v>
      </c>
      <c r="AU112" t="s">
        <v>697</v>
      </c>
      <c r="AV112" t="str">
        <f t="shared" ca="1" si="33"/>
        <v>sound\\Noviy_plod.wav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_Увядший_ли_он?</v>
      </c>
      <c r="BA112" t="e">
        <f>VLOOKUP(Q112,audio_list_stym!$B$2:$BQ$299,68,FALSE)</f>
        <v>#N/A</v>
      </c>
      <c r="BB112" t="str">
        <f t="shared" si="34"/>
        <v>Перед_Вами_XXXXX._Увядший_ли_он?</v>
      </c>
      <c r="BD112" cm="1">
        <f t="array" aca="1" ref="BD112" ca="1">INDEX($L$106:$L$113,(RANK(AT8,$AT$2:$AT$9)))</f>
        <v>2067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VLOOKUP(B113,audio_list_stym!$A$3:$BP$18,59,FALSE)</f>
        <v>17</v>
      </c>
      <c r="F113" t="str">
        <f>VLOOKUP(E113,metki!$A$2:$B$9,2,FALSE)</f>
        <v>экспл_новые_без_названия</v>
      </c>
      <c r="G113" t="str">
        <f t="shared" si="28"/>
        <v>экспл</v>
      </c>
      <c r="H113" t="str">
        <f>VLOOKUP(B113,audio_list_stym!$A$3:$AJ$18,27,FALSE)</f>
        <v>Ackee</v>
      </c>
      <c r="I113" t="s">
        <v>695</v>
      </c>
      <c r="J113" t="str">
        <f t="shared" si="29"/>
        <v>Ackee_8</v>
      </c>
      <c r="K113">
        <v>17</v>
      </c>
      <c r="L113">
        <f>VLOOKUP(J113,total_visual_stym!$A$2:$D$129,2,FALSE)</f>
        <v>2072</v>
      </c>
      <c r="M113" t="str">
        <f>VLOOKUP(J113,total_visual_stym!$A$2:$D$129,3,FALSE)</f>
        <v>pics\\Ackee_8.jpg</v>
      </c>
      <c r="N113">
        <f>VLOOKUP(J113,total_visual_stym!$A$1:$D$129,4,FALSE)</f>
        <v>208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104</v>
      </c>
      <c r="Z113" t="str">
        <f>IF(G113="экспл",VLOOKUP(J113,quest_экспл!$A$1:$N$129,12,FALSE),IF(G113="импл_",0,0))</f>
        <v>sound\\On_sklizskiy.wav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2213</v>
      </c>
      <c r="AD113" t="str">
        <f t="shared" ca="1" si="35"/>
        <v>pics\\dis49.jpg</v>
      </c>
      <c r="AE113" s="22" t="str">
        <f t="array" aca="1" ref="AE113" ca="1">IF(G113="экспл",INDEX(total_visual_stym!$C$146:$C$209,(RANK(total_visual_stym!E193,total_visual_stym!$E$146:$E$209))),0)</f>
        <v>pics\\dis49.jpg</v>
      </c>
      <c r="AF113" s="22" t="str">
        <f t="shared" si="30"/>
        <v/>
      </c>
      <c r="AI113" t="s">
        <v>123</v>
      </c>
      <c r="AO113">
        <f t="shared" ca="1" si="36"/>
        <v>0.30890266305691272</v>
      </c>
      <c r="AP113" t="str">
        <f t="shared" ca="1" si="37"/>
        <v>pics\\Peper_6.jpg</v>
      </c>
      <c r="AR113" t="str">
        <f t="shared" si="39"/>
        <v/>
      </c>
      <c r="AS113" t="str">
        <f t="shared" si="31"/>
        <v/>
      </c>
      <c r="AT113">
        <f t="shared" ca="1" si="32"/>
        <v>0.82294262683496289</v>
      </c>
      <c r="AU113" t="s">
        <v>697</v>
      </c>
      <c r="AV113" t="str">
        <f t="shared" ca="1" si="33"/>
        <v>sound\\Noviy_plod.wav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_Он_склизкий?</v>
      </c>
      <c r="BA113" t="e">
        <f>VLOOKUP(Q113,audio_list_stym!$B$2:$BQ$299,68,FALSE)</f>
        <v>#N/A</v>
      </c>
      <c r="BB113" t="str">
        <f t="shared" si="34"/>
        <v>Вы_видите_XXXXX._Он_склизкий?</v>
      </c>
      <c r="BD113" cm="1">
        <f t="array" aca="1" ref="BD113" ca="1">INDEX($L$106:$L$113,(RANK(AT9,$AT$2:$AT$9)))</f>
        <v>2068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VLOOKUP(B114,audio_list_stym!$A$3:$BP$18,59,FALSE)</f>
        <v>14</v>
      </c>
      <c r="F114" t="str">
        <f>VLOOKUP(E114,metki!$A$2:$B$9,2,FALSE)</f>
        <v>импл_новые_с_названием</v>
      </c>
      <c r="G114" t="str">
        <f t="shared" si="28"/>
        <v>импл_</v>
      </c>
      <c r="H114" t="str">
        <f>VLOOKUP(B114,audio_list_stym!$A$3:$AJ$18,27,FALSE)</f>
        <v>Ake</v>
      </c>
      <c r="I114" t="s">
        <v>688</v>
      </c>
      <c r="J114" t="str">
        <f t="shared" si="29"/>
        <v>Ake_1</v>
      </c>
      <c r="K114">
        <v>14</v>
      </c>
      <c r="L114">
        <f>VLOOKUP(J114,total_visual_stym!$A$2:$D$129,2,FALSE)</f>
        <v>2073</v>
      </c>
      <c r="M114" t="str">
        <f>VLOOKUP(J114,total_visual_stym!$A$2:$D$129,3,FALSE)</f>
        <v>pics\\Ake_1.jpg</v>
      </c>
      <c r="N114">
        <f>VLOOKUP(J114,total_visual_stym!$A$1:$D$129,4,FALSE)</f>
        <v>209</v>
      </c>
      <c r="P114">
        <f>IF(G114="экспл",0,IF(G114="импл_",VLOOKUP(J114,quest_импл!$A$1:$J$129,7,FALSE),0))</f>
        <v>233</v>
      </c>
      <c r="Q114" t="str">
        <f>IF(G114="экспл",0,IF(G114="импл_",VLOOKUP(J114,quest_импл!$A$1:$J$129,8,FALSE),0))</f>
        <v>sound\\Imeet_li_myakot.wav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2030</v>
      </c>
      <c r="AD114" t="str">
        <f t="shared" ca="1" si="35"/>
        <v>pics\\Kokos_6.jpg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0"/>
        <v>pics\\Kokos_6.jpg</v>
      </c>
      <c r="AI114" t="s">
        <v>86</v>
      </c>
      <c r="AO114">
        <f t="shared" ca="1" si="36"/>
        <v>0.59568800248330345</v>
      </c>
      <c r="AP114" t="str">
        <f t="shared" ca="1" si="37"/>
        <v>pics\\Kokos_6.jpg</v>
      </c>
      <c r="AR114" t="str">
        <f t="shared" si="39"/>
        <v/>
      </c>
      <c r="AS114" t="str">
        <f t="shared" ca="1" si="31"/>
        <v>pics\\Kokos_6.jpg</v>
      </c>
      <c r="AT114">
        <f t="shared" ca="1" si="32"/>
        <v>0.27713498584603125</v>
      </c>
      <c r="AU114" t="s">
        <v>697</v>
      </c>
      <c r="AV114" t="str">
        <f t="shared" ca="1" si="33"/>
        <v>sound\\Redkiy_plod.wav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_Имеет_ли_мякоть_</v>
      </c>
      <c r="BB114" t="str">
        <f t="shared" si="34"/>
        <v>_Имеет_ли_мякоть_ТОДИС?</v>
      </c>
      <c r="BC114">
        <f>A114</f>
        <v>1215</v>
      </c>
      <c r="BD114" cm="1">
        <f t="array" aca="1" ref="BD114" ca="1">INDEX($L$114:$L$121,(RANK(AT2,$AT$2:$AT$9)))</f>
        <v>2077</v>
      </c>
      <c r="BE114" cm="1">
        <f t="array" aca="1" ref="BE114" ca="1">INDEX(BD66:BD81,(RANK(AT8,$AT$2:$AT$17)))</f>
        <v>2094</v>
      </c>
      <c r="BF114" cm="1">
        <f t="array" aca="1" ref="BF114" ca="1">INDEX(BD82:BD97,(RANK(AT8,$AT$2:$AT$9)))</f>
        <v>2135</v>
      </c>
      <c r="BG114" cm="1">
        <f t="array" aca="1" ref="BG114" ca="1">INDEX(BD98:BD113,(RANK(AT8,$AT$2:$AT$9)))</f>
        <v>2151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VLOOKUP(B115,audio_list_stym!$A$3:$BP$18,59,FALSE)</f>
        <v>14</v>
      </c>
      <c r="F115" t="str">
        <f>VLOOKUP(E115,metki!$A$2:$B$9,2,FALSE)</f>
        <v>импл_новые_с_названием</v>
      </c>
      <c r="G115" t="str">
        <f t="shared" si="28"/>
        <v>импл_</v>
      </c>
      <c r="H115" t="str">
        <f>VLOOKUP(B115,audio_list_stym!$A$3:$AJ$18,27,FALSE)</f>
        <v>Ake</v>
      </c>
      <c r="I115" t="s">
        <v>689</v>
      </c>
      <c r="J115" t="str">
        <f t="shared" si="29"/>
        <v>Ake_2</v>
      </c>
      <c r="K115">
        <v>14</v>
      </c>
      <c r="L115">
        <f>VLOOKUP(J115,total_visual_stym!$A$2:$D$129,2,FALSE)</f>
        <v>2074</v>
      </c>
      <c r="M115" t="str">
        <f>VLOOKUP(J115,total_visual_stym!$A$2:$D$129,3,FALSE)</f>
        <v>pics\\Ake_2.jpg</v>
      </c>
      <c r="N115">
        <f>VLOOKUP(J115,total_visual_stym!$A$1:$D$129,4,FALSE)</f>
        <v>209</v>
      </c>
      <c r="P115">
        <f>IF(G115="экспл",0,IF(G115="импл_",VLOOKUP(J115,quest_импл!$A$1:$J$129,7,FALSE),0))</f>
        <v>234</v>
      </c>
      <c r="Q115" t="str">
        <f>IF(G115="экспл",0,IF(G115="импл_",VLOOKUP(J115,quest_импл!$A$1:$J$129,8,FALSE),0))</f>
        <v>sound\\Prodolgovatiy_li.wav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2019</v>
      </c>
      <c r="AD115" t="str">
        <f t="shared" ca="1" si="35"/>
        <v>pics\\Goroh_3.jpg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0"/>
        <v>pics\\Goroh_3.jpg</v>
      </c>
      <c r="AI115" t="s">
        <v>87</v>
      </c>
      <c r="AO115">
        <f t="shared" ca="1" si="36"/>
        <v>0.7626339963564327</v>
      </c>
      <c r="AP115" t="str">
        <f t="shared" ca="1" si="37"/>
        <v>pics\\Goroh_3.jpg</v>
      </c>
      <c r="AR115" t="str">
        <f t="shared" si="39"/>
        <v/>
      </c>
      <c r="AS115" t="str">
        <f t="shared" ca="1" si="31"/>
        <v>pics\\Goroh_3.jpg</v>
      </c>
      <c r="AT115">
        <f t="shared" ca="1" si="32"/>
        <v>0.51021774209545268</v>
      </c>
      <c r="AU115" t="s">
        <v>697</v>
      </c>
      <c r="AV115" t="str">
        <f t="shared" ca="1" si="33"/>
        <v>sound\\Redkiy_plod.wav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_Продолговатый_ли_</v>
      </c>
      <c r="BB115" t="str">
        <f t="shared" si="34"/>
        <v>_Продолговатый_ли_ТОДИС?</v>
      </c>
      <c r="BD115" cm="1">
        <f t="array" aca="1" ref="BD115" ca="1">INDEX($L$114:$L$121,(RANK(AT3,$AT$2:$AT$9)))</f>
        <v>2080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VLOOKUP(B116,audio_list_stym!$A$3:$BP$18,59,FALSE)</f>
        <v>14</v>
      </c>
      <c r="F116" t="str">
        <f>VLOOKUP(E116,metki!$A$2:$B$9,2,FALSE)</f>
        <v>импл_новые_с_названием</v>
      </c>
      <c r="G116" t="str">
        <f t="shared" si="28"/>
        <v>импл_</v>
      </c>
      <c r="H116" t="str">
        <f>VLOOKUP(B116,audio_list_stym!$A$3:$AJ$18,27,FALSE)</f>
        <v>Ake</v>
      </c>
      <c r="I116" t="s">
        <v>690</v>
      </c>
      <c r="J116" t="str">
        <f t="shared" si="29"/>
        <v>Ake_3</v>
      </c>
      <c r="K116">
        <v>14</v>
      </c>
      <c r="L116">
        <f>VLOOKUP(J116,total_visual_stym!$A$2:$D$129,2,FALSE)</f>
        <v>2075</v>
      </c>
      <c r="M116" t="str">
        <f>VLOOKUP(J116,total_visual_stym!$A$2:$D$129,3,FALSE)</f>
        <v>pics\\Ake_3.jpg</v>
      </c>
      <c r="N116">
        <f>VLOOKUP(J116,total_visual_stym!$A$1:$D$129,4,FALSE)</f>
        <v>209</v>
      </c>
      <c r="P116">
        <f>IF(G116="экспл",0,IF(G116="импл_",VLOOKUP(J116,quest_импл!$A$1:$J$129,7,FALSE),0))</f>
        <v>235</v>
      </c>
      <c r="Q116" t="str">
        <f>IF(G116="экспл",0,IF(G116="импл_",VLOOKUP(J116,quest_импл!$A$1:$J$129,8,FALSE),0))</f>
        <v>sound\\Pyatnistyi_li.wav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2021</v>
      </c>
      <c r="AD116" t="str">
        <f t="shared" ca="1" si="35"/>
        <v>pics\\Goroh_5.jpg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0"/>
        <v>pics\\Goroh_5.jpg</v>
      </c>
      <c r="AI116" t="s">
        <v>88</v>
      </c>
      <c r="AO116">
        <f t="shared" ca="1" si="36"/>
        <v>0.72575630135469227</v>
      </c>
      <c r="AP116" t="str">
        <f t="shared" ca="1" si="37"/>
        <v>pics\\Goroh_5.jpg</v>
      </c>
      <c r="AR116" t="str">
        <f t="shared" si="39"/>
        <v/>
      </c>
      <c r="AS116" t="str">
        <f t="shared" ca="1" si="31"/>
        <v>pics\\Goroh_5.jpg</v>
      </c>
      <c r="AT116">
        <f t="shared" ca="1" si="32"/>
        <v>0.90679366567387132</v>
      </c>
      <c r="AU116" t="s">
        <v>697</v>
      </c>
      <c r="AV116" t="str">
        <f t="shared" ca="1" si="33"/>
        <v>sound\\Noviy_plod.wav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_Пятнистый_ли_</v>
      </c>
      <c r="BB116" t="str">
        <f t="shared" si="34"/>
        <v>_Пятнистый_ли_ТОДИС?</v>
      </c>
      <c r="BD116" cm="1">
        <f t="array" aca="1" ref="BD116" ca="1">INDEX($L$114:$L$121,(RANK(AT4,$AT$2:$AT$9)))</f>
        <v>2079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VLOOKUP(B117,audio_list_stym!$A$3:$BP$18,59,FALSE)</f>
        <v>14</v>
      </c>
      <c r="F117" t="str">
        <f>VLOOKUP(E117,metki!$A$2:$B$9,2,FALSE)</f>
        <v>импл_новые_с_названием</v>
      </c>
      <c r="G117" t="str">
        <f t="shared" si="28"/>
        <v>импл_</v>
      </c>
      <c r="H117" t="str">
        <f>VLOOKUP(B117,audio_list_stym!$A$3:$AJ$18,27,FALSE)</f>
        <v>Ake</v>
      </c>
      <c r="I117" t="s">
        <v>691</v>
      </c>
      <c r="J117" t="str">
        <f t="shared" si="29"/>
        <v>Ake_4</v>
      </c>
      <c r="K117">
        <v>14</v>
      </c>
      <c r="L117">
        <f>VLOOKUP(J117,total_visual_stym!$A$2:$D$129,2,FALSE)</f>
        <v>2076</v>
      </c>
      <c r="M117" t="str">
        <f>VLOOKUP(J117,total_visual_stym!$A$2:$D$129,3,FALSE)</f>
        <v>pics\\Ake_4.jpg</v>
      </c>
      <c r="N117">
        <f>VLOOKUP(J117,total_visual_stym!$A$1:$D$129,4,FALSE)</f>
        <v>209</v>
      </c>
      <c r="P117">
        <f>IF(G117="экспл",0,IF(G117="импл_",VLOOKUP(J117,quest_импл!$A$1:$J$129,7,FALSE),0))</f>
        <v>236</v>
      </c>
      <c r="Q117" t="str">
        <f>IF(G117="экспл",0,IF(G117="импл_",VLOOKUP(J117,quest_импл!$A$1:$J$129,8,FALSE),0))</f>
        <v>sound\\S_kochuroy_li.wav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2020</v>
      </c>
      <c r="AD117" t="str">
        <f t="shared" ca="1" si="35"/>
        <v>pics\\Goroh_4.jpg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0"/>
        <v>pics\\Goroh_4.jpg</v>
      </c>
      <c r="AI117" t="s">
        <v>89</v>
      </c>
      <c r="AO117">
        <f t="shared" ca="1" si="36"/>
        <v>0.73051183016610388</v>
      </c>
      <c r="AP117" t="str">
        <f t="shared" ca="1" si="37"/>
        <v>pics\\Goroh_4.jpg</v>
      </c>
      <c r="AR117" t="str">
        <f t="shared" si="39"/>
        <v/>
      </c>
      <c r="AS117" t="str">
        <f t="shared" ca="1" si="31"/>
        <v>pics\\Goroh_4.jpg</v>
      </c>
      <c r="AT117">
        <f t="shared" ca="1" si="32"/>
        <v>0.58249366746072662</v>
      </c>
      <c r="AU117" t="s">
        <v>697</v>
      </c>
      <c r="AV117" t="str">
        <f t="shared" ca="1" si="33"/>
        <v>sound\\Noviy_plod.wav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_С_косточкой_ли_</v>
      </c>
      <c r="BB117" t="str">
        <f t="shared" si="34"/>
        <v>_С_косточкой_ли_ТОДИС?</v>
      </c>
      <c r="BD117" cm="1">
        <f t="array" aca="1" ref="BD117" ca="1">INDEX($L$114:$L$121,(RANK(AT5,$AT$2:$AT$9)))</f>
        <v>2073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VLOOKUP(B118,audio_list_stym!$A$3:$BP$18,59,FALSE)</f>
        <v>14</v>
      </c>
      <c r="F118" t="str">
        <f>VLOOKUP(E118,metki!$A$2:$B$9,2,FALSE)</f>
        <v>импл_новые_с_названием</v>
      </c>
      <c r="G118" t="str">
        <f t="shared" si="28"/>
        <v>импл_</v>
      </c>
      <c r="H118" t="str">
        <f>VLOOKUP(B118,audio_list_stym!$A$3:$AJ$18,27,FALSE)</f>
        <v>Ake</v>
      </c>
      <c r="I118" t="s">
        <v>692</v>
      </c>
      <c r="J118" t="str">
        <f t="shared" si="29"/>
        <v>Ake_5</v>
      </c>
      <c r="K118">
        <v>14</v>
      </c>
      <c r="L118">
        <f>VLOOKUP(J118,total_visual_stym!$A$2:$D$129,2,FALSE)</f>
        <v>2077</v>
      </c>
      <c r="M118" t="str">
        <f>VLOOKUP(J118,total_visual_stym!$A$2:$D$129,3,FALSE)</f>
        <v>pics\\Ake_5.jpg</v>
      </c>
      <c r="N118">
        <f>VLOOKUP(J118,total_visual_stym!$A$1:$D$129,4,FALSE)</f>
        <v>209</v>
      </c>
      <c r="P118">
        <f>IF(G118="экспл",0,IF(G118="импл_",VLOOKUP(J118,quest_импл!$A$1:$J$129,7,FALSE),0))</f>
        <v>237</v>
      </c>
      <c r="Q118" t="str">
        <f>IF(G118="экспл",0,IF(G118="импл_",VLOOKUP(J118,quest_импл!$A$1:$J$129,8,FALSE),0))</f>
        <v>sound\\Fioletoviy_li.wav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2033</v>
      </c>
      <c r="AD118" t="str">
        <f t="shared" ca="1" si="35"/>
        <v>pics\\Limon_1.jpg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0"/>
        <v>pics\\Limon_1.jpg</v>
      </c>
      <c r="AI118" t="s">
        <v>90</v>
      </c>
      <c r="AO118">
        <f t="shared" ca="1" si="36"/>
        <v>0.54210227700735136</v>
      </c>
      <c r="AP118" t="str">
        <f t="shared" ca="1" si="37"/>
        <v>pics\\Limon_1.jpg</v>
      </c>
      <c r="AR118" t="str">
        <f t="shared" si="39"/>
        <v/>
      </c>
      <c r="AS118" t="str">
        <f t="shared" ca="1" si="31"/>
        <v>pics\\Limon_1.jpg</v>
      </c>
      <c r="AT118">
        <f t="shared" ca="1" si="32"/>
        <v>0.35917567002016459</v>
      </c>
      <c r="AU118" t="s">
        <v>697</v>
      </c>
      <c r="AV118" t="str">
        <f t="shared" ca="1" si="33"/>
        <v>sound\\Redkiy_plod.wav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_Синий_ли_</v>
      </c>
      <c r="BB118" t="str">
        <f t="shared" si="34"/>
        <v>_Синий_ли_ТОДИС?</v>
      </c>
      <c r="BD118" cm="1">
        <f t="array" aca="1" ref="BD118" ca="1">INDEX($L$114:$L$121,(RANK(AT6,$AT$2:$AT$9)))</f>
        <v>2074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VLOOKUP(B119,audio_list_stym!$A$3:$BP$18,59,FALSE)</f>
        <v>14</v>
      </c>
      <c r="F119" t="str">
        <f>VLOOKUP(E119,metki!$A$2:$B$9,2,FALSE)</f>
        <v>импл_новые_с_названием</v>
      </c>
      <c r="G119" t="str">
        <f t="shared" si="28"/>
        <v>импл_</v>
      </c>
      <c r="H119" t="str">
        <f>VLOOKUP(B119,audio_list_stym!$A$3:$AJ$18,27,FALSE)</f>
        <v>Ake</v>
      </c>
      <c r="I119" t="s">
        <v>693</v>
      </c>
      <c r="J119" t="str">
        <f t="shared" si="29"/>
        <v>Ake_6</v>
      </c>
      <c r="K119">
        <v>14</v>
      </c>
      <c r="L119">
        <f>VLOOKUP(J119,total_visual_stym!$A$2:$D$129,2,FALSE)</f>
        <v>2078</v>
      </c>
      <c r="M119" t="str">
        <f>VLOOKUP(J119,total_visual_stym!$A$2:$D$129,3,FALSE)</f>
        <v>pics\\Ake_6.jpg</v>
      </c>
      <c r="N119">
        <f>VLOOKUP(J119,total_visual_stym!$A$1:$D$129,4,FALSE)</f>
        <v>209</v>
      </c>
      <c r="P119">
        <f>IF(G119="экспл",0,IF(G119="импл_",VLOOKUP(J119,quest_импл!$A$1:$J$129,7,FALSE),0))</f>
        <v>238</v>
      </c>
      <c r="Q119" t="str">
        <f>IF(G119="экспл",0,IF(G119="импл_",VLOOKUP(J119,quest_импл!$A$1:$J$129,8,FALSE),0))</f>
        <v>sound\\S_dolkami_li.wav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2061</v>
      </c>
      <c r="AD119" t="str">
        <f t="shared" ca="1" si="35"/>
        <v>pics\\Tomat_5.jpg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0"/>
        <v>pics\\Tomat_5.jpg</v>
      </c>
      <c r="AI119" t="s">
        <v>91</v>
      </c>
      <c r="AO119">
        <f t="shared" ca="1" si="36"/>
        <v>4.5112999446413227E-2</v>
      </c>
      <c r="AP119" t="str">
        <f t="shared" ca="1" si="37"/>
        <v>pics\\Tomat_5.jpg</v>
      </c>
      <c r="AR119" t="str">
        <f t="shared" si="39"/>
        <v/>
      </c>
      <c r="AS119" t="str">
        <f t="shared" ca="1" si="31"/>
        <v>pics\\Tomat_5.jpg</v>
      </c>
      <c r="AT119">
        <f t="shared" ca="1" si="32"/>
        <v>0.93562828610170568</v>
      </c>
      <c r="AU119" t="s">
        <v>697</v>
      </c>
      <c r="AV119" t="str">
        <f t="shared" ca="1" si="33"/>
        <v>sound\\Noviy_plod.wav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_С_дольками_ли_</v>
      </c>
      <c r="BB119" t="str">
        <f t="shared" si="34"/>
        <v>_С_дольками_ли_ТОДИС?</v>
      </c>
      <c r="BD119" cm="1">
        <f t="array" aca="1" ref="BD119" ca="1">INDEX($L$114:$L$121,(RANK(AT7,$AT$2:$AT$9)))</f>
        <v>2078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VLOOKUP(B120,audio_list_stym!$A$3:$BP$18,59,FALSE)</f>
        <v>14</v>
      </c>
      <c r="F120" t="str">
        <f>VLOOKUP(E120,metki!$A$2:$B$9,2,FALSE)</f>
        <v>импл_новые_с_названием</v>
      </c>
      <c r="G120" t="str">
        <f t="shared" si="28"/>
        <v>импл_</v>
      </c>
      <c r="H120" t="str">
        <f>VLOOKUP(B120,audio_list_stym!$A$3:$AJ$18,27,FALSE)</f>
        <v>Ake</v>
      </c>
      <c r="I120" t="s">
        <v>694</v>
      </c>
      <c r="J120" t="str">
        <f t="shared" si="29"/>
        <v>Ake_7</v>
      </c>
      <c r="K120">
        <v>14</v>
      </c>
      <c r="L120">
        <f>VLOOKUP(J120,total_visual_stym!$A$2:$D$129,2,FALSE)</f>
        <v>2079</v>
      </c>
      <c r="M120" t="str">
        <f>VLOOKUP(J120,total_visual_stym!$A$2:$D$129,3,FALSE)</f>
        <v>pics\\Ake_7.jpg</v>
      </c>
      <c r="N120">
        <f>VLOOKUP(J120,total_visual_stym!$A$1:$D$129,4,FALSE)</f>
        <v>209</v>
      </c>
      <c r="P120">
        <f>IF(G120="экспл",0,IF(G120="импл_",VLOOKUP(J120,quest_импл!$A$1:$J$129,7,FALSE),0))</f>
        <v>239</v>
      </c>
      <c r="Q120" t="str">
        <f>IF(G120="экспл",0,IF(G120="импл_",VLOOKUP(J120,quest_импл!$A$1:$J$129,8,FALSE),0))</f>
        <v>sound\\Visushenniy_li.wav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2050</v>
      </c>
      <c r="AD120" t="str">
        <f t="shared" ca="1" si="35"/>
        <v>pics\\Redis_2.jpg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0"/>
        <v>pics\\Redis_2.jpg</v>
      </c>
      <c r="AI120" t="s">
        <v>92</v>
      </c>
      <c r="AO120">
        <f t="shared" ca="1" si="36"/>
        <v>0.25322113415513436</v>
      </c>
      <c r="AP120" t="str">
        <f t="shared" ca="1" si="37"/>
        <v>pics\\Redis_2.jpg</v>
      </c>
      <c r="AR120" t="str">
        <f t="shared" si="39"/>
        <v/>
      </c>
      <c r="AS120" t="str">
        <f t="shared" ca="1" si="31"/>
        <v>pics\\Redis_2.jpg</v>
      </c>
      <c r="AT120">
        <f t="shared" ca="1" si="32"/>
        <v>0.41309886534556262</v>
      </c>
      <c r="AU120" t="s">
        <v>697</v>
      </c>
      <c r="AV120" t="str">
        <f t="shared" ca="1" si="33"/>
        <v>sound\\Redkiy_plod.wav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_Высушенный_ли_</v>
      </c>
      <c r="BB120" t="str">
        <f t="shared" si="34"/>
        <v>_Высушенный_ли_ТОДИС?</v>
      </c>
      <c r="BD120" cm="1">
        <f t="array" aca="1" ref="BD120" ca="1">INDEX($L$114:$L$121,(RANK(AT8,$AT$2:$AT$9)))</f>
        <v>2075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VLOOKUP(B121,audio_list_stym!$A$3:$BP$18,59,FALSE)</f>
        <v>14</v>
      </c>
      <c r="F121" t="str">
        <f>VLOOKUP(E121,metki!$A$2:$B$9,2,FALSE)</f>
        <v>импл_новые_с_названием</v>
      </c>
      <c r="G121" t="str">
        <f t="shared" si="28"/>
        <v>импл_</v>
      </c>
      <c r="H121" t="str">
        <f>VLOOKUP(B121,audio_list_stym!$A$3:$AJ$18,27,FALSE)</f>
        <v>Ake</v>
      </c>
      <c r="I121" t="s">
        <v>695</v>
      </c>
      <c r="J121" t="str">
        <f t="shared" si="29"/>
        <v>Ake_8</v>
      </c>
      <c r="K121">
        <v>14</v>
      </c>
      <c r="L121">
        <f>VLOOKUP(J121,total_visual_stym!$A$2:$D$129,2,FALSE)</f>
        <v>2080</v>
      </c>
      <c r="M121" t="str">
        <f>VLOOKUP(J121,total_visual_stym!$A$2:$D$129,3,FALSE)</f>
        <v>pics\\Ake_8.jpg</v>
      </c>
      <c r="N121">
        <f>VLOOKUP(J121,total_visual_stym!$A$1:$D$129,4,FALSE)</f>
        <v>209</v>
      </c>
      <c r="P121">
        <f>IF(G121="экспл",0,IF(G121="импл_",VLOOKUP(J121,quest_импл!$A$1:$J$129,7,FALSE),0))</f>
        <v>240</v>
      </c>
      <c r="Q121" t="str">
        <f>IF(G121="экспл",0,IF(G121="импл_",VLOOKUP(J121,quest_импл!$A$1:$J$129,8,FALSE),0))</f>
        <v>sound\\Myatiy_li.wav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2026</v>
      </c>
      <c r="AD121" t="str">
        <f t="shared" ca="1" si="35"/>
        <v>pics\\Kokos_2.jpg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0"/>
        <v>pics\\Kokos_2.jpg</v>
      </c>
      <c r="AI121" t="s">
        <v>93</v>
      </c>
      <c r="AO121">
        <f t="shared" ca="1" si="36"/>
        <v>0.66786558738081148</v>
      </c>
      <c r="AP121" t="str">
        <f t="shared" ca="1" si="37"/>
        <v>pics\\Kokos_2.jpg</v>
      </c>
      <c r="AR121" t="str">
        <f>IF(AH121="sound\\Ogorod",AP49,"")</f>
        <v/>
      </c>
      <c r="AS121" t="str">
        <f t="shared" ca="1" si="31"/>
        <v>pics\\Kokos_2.jpg</v>
      </c>
      <c r="AT121">
        <f t="shared" ca="1" si="32"/>
        <v>0.73200631996705312</v>
      </c>
      <c r="AU121" t="s">
        <v>697</v>
      </c>
      <c r="AV121" t="str">
        <f t="shared" ca="1" si="33"/>
        <v>sound\\Noviy_plod.wav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_Мятый_ли_</v>
      </c>
      <c r="BB121" t="str">
        <f t="shared" si="34"/>
        <v>_Мятый_ли_ТОДИС?</v>
      </c>
      <c r="BD121" cm="1">
        <f t="array" aca="1" ref="BD121" ca="1">INDEX($L$114:$L$121,(RANK(AT9,$AT$2:$AT$9)))</f>
        <v>2076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VLOOKUP(B122,audio_list_stym!$A$3:$BP$18,59,FALSE)</f>
        <v>15</v>
      </c>
      <c r="F122" t="str">
        <f>VLOOKUP(E122,metki!$A$2:$B$9,2,FALSE)</f>
        <v>экспл_новые_с_названием</v>
      </c>
      <c r="G122" t="str">
        <f t="shared" si="28"/>
        <v>экспл</v>
      </c>
      <c r="H122" t="str">
        <f>VLOOKUP(B122,audio_list_stym!$A$3:$AJ$18,27,FALSE)</f>
        <v>Finger</v>
      </c>
      <c r="I122" t="s">
        <v>688</v>
      </c>
      <c r="J122" t="str">
        <f t="shared" si="29"/>
        <v>Finger_1</v>
      </c>
      <c r="K122">
        <v>15</v>
      </c>
      <c r="L122">
        <f>VLOOKUP(J122,total_visual_stym!$A$2:$D$129,2,FALSE)</f>
        <v>2081</v>
      </c>
      <c r="M122" t="str">
        <f>VLOOKUP(J122,total_visual_stym!$A$2:$D$129,3,FALSE)</f>
        <v>pics\\Finger_1.jpg</v>
      </c>
      <c r="N122">
        <f>VLOOKUP(J122,total_visual_stym!$A$1:$D$129,4,FALSE)</f>
        <v>210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113</v>
      </c>
      <c r="Z122" t="str">
        <f>IF(G122="экспл",VLOOKUP(J122,quest_экспл!$A$1:$N$129,12,FALSE),IF(G122="импл_",0,0))</f>
        <v>sound\\On_vizhatiy.wav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2185</v>
      </c>
      <c r="AD122" t="str">
        <f t="shared" ca="1" si="35"/>
        <v>pics\\dis31.jpg</v>
      </c>
      <c r="AE122" s="22" t="str">
        <f t="array" aca="1" ref="AE122" ca="1">IF(G122="экспл",INDEX(total_visual_stym!$C$146:$C$209,(RANK(total_visual_stym!E202,total_visual_stym!$E$146:$E$209))),0)</f>
        <v>pics\\dis31.jpg</v>
      </c>
      <c r="AF122" s="22" t="str">
        <f t="shared" si="30"/>
        <v/>
      </c>
      <c r="AI122" t="s">
        <v>124</v>
      </c>
      <c r="AO122">
        <f t="shared" ca="1" si="36"/>
        <v>0.13970551782653706</v>
      </c>
      <c r="AP122" t="str">
        <f t="shared" ca="1" si="37"/>
        <v>pics\\Redis_5.jpg</v>
      </c>
      <c r="AR122" t="str">
        <f t="shared" ref="AR122:AR129" si="40">IF(AH122="sound\\Ogorod",AP50,"")</f>
        <v/>
      </c>
      <c r="AS122" t="str">
        <f t="shared" si="31"/>
        <v/>
      </c>
      <c r="AT122">
        <f t="shared" ca="1" si="32"/>
        <v>0.72649102142532962</v>
      </c>
      <c r="AU122" t="s">
        <v>697</v>
      </c>
      <c r="AV122" t="str">
        <f t="shared" ca="1" si="33"/>
        <v>sound\\Noviy_plod.wav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_Он_выжатый?</v>
      </c>
      <c r="BA122" t="e">
        <f>VLOOKUP(Q122,audio_list_stym!$B$2:$BQ$299,68,FALSE)</f>
        <v>#N/A</v>
      </c>
      <c r="BB122" t="str">
        <f t="shared" si="34"/>
        <v>На_экране_ПЕМАТ._Он_выжатый?</v>
      </c>
      <c r="BC122">
        <f>A122</f>
        <v>1216</v>
      </c>
      <c r="BD122" cm="1">
        <f t="array" aca="1" ref="BD122" ca="1">INDEX($L$122:$L$129,(RANK(AT2,$AT$2:$AT$9)))</f>
        <v>2085</v>
      </c>
      <c r="BE122" cm="1">
        <f t="array" aca="1" ref="BE122" ca="1">INDEX(BD66:BD81,(RANK(AT9,$AT$2:$AT$17)))</f>
        <v>2117</v>
      </c>
      <c r="BF122" cm="1">
        <f t="array" aca="1" ref="BF122" ca="1">INDEX(BD90:BD105,(RANK(AT9,$AT$2:$AT$17)))</f>
        <v>2149</v>
      </c>
      <c r="BG122" cm="1">
        <f t="array" aca="1" ref="BG122" ca="1">INDEX(BD106:BD121,(RANK(AT9,$AT$2:$AT$17)))</f>
        <v>2077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VLOOKUP(B123,audio_list_stym!$A$3:$BP$18,59,FALSE)</f>
        <v>15</v>
      </c>
      <c r="F123" t="str">
        <f>VLOOKUP(E123,metki!$A$2:$B$9,2,FALSE)</f>
        <v>экспл_новые_с_названием</v>
      </c>
      <c r="G123" t="str">
        <f t="shared" si="28"/>
        <v>экспл</v>
      </c>
      <c r="H123" t="str">
        <f>VLOOKUP(B123,audio_list_stym!$A$3:$AJ$18,27,FALSE)</f>
        <v>Finger</v>
      </c>
      <c r="I123" t="s">
        <v>689</v>
      </c>
      <c r="J123" t="str">
        <f t="shared" si="29"/>
        <v>Finger_2</v>
      </c>
      <c r="K123">
        <v>15</v>
      </c>
      <c r="L123">
        <f>VLOOKUP(J123,total_visual_stym!$A$2:$D$129,2,FALSE)</f>
        <v>2082</v>
      </c>
      <c r="M123" t="str">
        <f>VLOOKUP(J123,total_visual_stym!$A$2:$D$129,3,FALSE)</f>
        <v>pics\\Finger_2.jpg</v>
      </c>
      <c r="N123">
        <f>VLOOKUP(J123,total_visual_stym!$A$1:$D$129,4,FALSE)</f>
        <v>210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114</v>
      </c>
      <c r="Z123" t="str">
        <f>IF(G123="экспл",VLOOKUP(J123,quest_экспл!$A$1:$N$129,12,FALSE),IF(G123="импл_",0,0))</f>
        <v>sound\\On_nadloman.wav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2227</v>
      </c>
      <c r="AD123" t="str">
        <f t="shared" ca="1" si="35"/>
        <v>pics\\dis39.jpg</v>
      </c>
      <c r="AE123" s="22" t="str">
        <f t="array" aca="1" ref="AE123" ca="1">IF(G123="экспл",INDEX(total_visual_stym!$C$146:$C$209,(RANK(total_visual_stym!E203,total_visual_stym!$E$146:$E$209))),0)</f>
        <v>pics\\dis39.jpg</v>
      </c>
      <c r="AF123" s="22" t="str">
        <f t="shared" si="30"/>
        <v/>
      </c>
      <c r="AI123" t="s">
        <v>125</v>
      </c>
      <c r="AO123">
        <f t="shared" ca="1" si="36"/>
        <v>0.32075011570756851</v>
      </c>
      <c r="AP123" t="str">
        <f t="shared" ca="1" si="37"/>
        <v>pics\\Peper_4.jpg</v>
      </c>
      <c r="AR123" t="str">
        <f t="shared" si="40"/>
        <v/>
      </c>
      <c r="AS123" t="str">
        <f t="shared" si="31"/>
        <v/>
      </c>
      <c r="AT123">
        <f t="shared" ca="1" si="32"/>
        <v>2.5222346167106391E-2</v>
      </c>
      <c r="AU123" t="s">
        <v>697</v>
      </c>
      <c r="AV123" t="str">
        <f t="shared" ca="1" si="33"/>
        <v>sound\\Redkiy_plod.wav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_Он_надломан?</v>
      </c>
      <c r="BA123" t="e">
        <f>VLOOKUP(Q123,audio_list_stym!$B$2:$BQ$299,68,FALSE)</f>
        <v>#N/A</v>
      </c>
      <c r="BB123" t="str">
        <f t="shared" si="34"/>
        <v>Посмотрите,_вот_ПЕМАТ._Он_надломан?</v>
      </c>
      <c r="BD123" cm="1">
        <f t="array" aca="1" ref="BD123" ca="1">INDEX($L$122:$L$129,(RANK(AT3,$AT$2:$AT$9)))</f>
        <v>2088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VLOOKUP(B124,audio_list_stym!$A$3:$BP$18,59,FALSE)</f>
        <v>15</v>
      </c>
      <c r="F124" t="str">
        <f>VLOOKUP(E124,metki!$A$2:$B$9,2,FALSE)</f>
        <v>экспл_новые_с_названием</v>
      </c>
      <c r="G124" t="str">
        <f t="shared" si="28"/>
        <v>экспл</v>
      </c>
      <c r="H124" t="str">
        <f>VLOOKUP(B124,audio_list_stym!$A$3:$AJ$18,27,FALSE)</f>
        <v>Finger</v>
      </c>
      <c r="I124" t="s">
        <v>690</v>
      </c>
      <c r="J124" t="str">
        <f t="shared" si="29"/>
        <v>Finger_3</v>
      </c>
      <c r="K124">
        <v>15</v>
      </c>
      <c r="L124">
        <f>VLOOKUP(J124,total_visual_stym!$A$2:$D$129,2,FALSE)</f>
        <v>2083</v>
      </c>
      <c r="M124" t="str">
        <f>VLOOKUP(J124,total_visual_stym!$A$2:$D$129,3,FALSE)</f>
        <v>pics\\Finger_3.jpg</v>
      </c>
      <c r="N124">
        <f>VLOOKUP(J124,total_visual_stym!$A$1:$D$129,4,FALSE)</f>
        <v>210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115</v>
      </c>
      <c r="Z124" t="str">
        <f>IF(G124="экспл",VLOOKUP(J124,quest_экспл!$A$1:$N$129,12,FALSE),IF(G124="импл_",0,0))</f>
        <v>sound\\On_volnistiy.wav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2172</v>
      </c>
      <c r="AD124" t="str">
        <f t="shared" ca="1" si="35"/>
        <v>pics\\dis23.jpg</v>
      </c>
      <c r="AE124" s="22" t="str">
        <f t="array" aca="1" ref="AE124" ca="1">IF(G124="экспл",INDEX(total_visual_stym!$C$146:$C$209,(RANK(total_visual_stym!E204,total_visual_stym!$E$146:$E$209))),0)</f>
        <v>pics\\dis23.jpg</v>
      </c>
      <c r="AF124" s="22" t="str">
        <f t="shared" si="30"/>
        <v/>
      </c>
      <c r="AI124" t="s">
        <v>126</v>
      </c>
      <c r="AO124">
        <f t="shared" ca="1" si="36"/>
        <v>0.11645444408881311</v>
      </c>
      <c r="AP124" t="str">
        <f t="shared" ca="1" si="37"/>
        <v>pics\\Tomat_1.jpg</v>
      </c>
      <c r="AR124" t="str">
        <f t="shared" si="40"/>
        <v/>
      </c>
      <c r="AS124" t="str">
        <f t="shared" si="31"/>
        <v/>
      </c>
      <c r="AT124">
        <f t="shared" ca="1" si="32"/>
        <v>0.10871474204249942</v>
      </c>
      <c r="AU124" t="s">
        <v>697</v>
      </c>
      <c r="AV124" t="str">
        <f t="shared" ca="1" si="33"/>
        <v>sound\\Redkiy_plod.wav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_Он_волнистый?</v>
      </c>
      <c r="BA124" t="e">
        <f>VLOOKUP(Q124,audio_list_stym!$B$2:$BQ$299,68,FALSE)</f>
        <v>#N/A</v>
      </c>
      <c r="BB124" t="str">
        <f t="shared" si="34"/>
        <v>Вот_ПЕМАТ._Он_волнистый?</v>
      </c>
      <c r="BD124" cm="1">
        <f t="array" aca="1" ref="BD124" ca="1">INDEX($L$122:$L$129,(RANK(AT4,$AT$2:$AT$9)))</f>
        <v>2087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VLOOKUP(B125,audio_list_stym!$A$3:$BP$18,59,FALSE)</f>
        <v>15</v>
      </c>
      <c r="F125" t="str">
        <f>VLOOKUP(E125,metki!$A$2:$B$9,2,FALSE)</f>
        <v>экспл_новые_с_названием</v>
      </c>
      <c r="G125" t="str">
        <f t="shared" si="28"/>
        <v>экспл</v>
      </c>
      <c r="H125" t="str">
        <f>VLOOKUP(B125,audio_list_stym!$A$3:$AJ$18,27,FALSE)</f>
        <v>Finger</v>
      </c>
      <c r="I125" t="s">
        <v>691</v>
      </c>
      <c r="J125" t="str">
        <f t="shared" si="29"/>
        <v>Finger_4</v>
      </c>
      <c r="K125">
        <v>15</v>
      </c>
      <c r="L125">
        <f>VLOOKUP(J125,total_visual_stym!$A$2:$D$129,2,FALSE)</f>
        <v>2084</v>
      </c>
      <c r="M125" t="str">
        <f>VLOOKUP(J125,total_visual_stym!$A$2:$D$129,3,FALSE)</f>
        <v>pics\\Finger_4.jpg</v>
      </c>
      <c r="N125">
        <f>VLOOKUP(J125,total_visual_stym!$A$1:$D$129,4,FALSE)</f>
        <v>210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116</v>
      </c>
      <c r="Z125" t="str">
        <f>IF(G125="экспл",VLOOKUP(J125,quest_экспл!$A$1:$N$129,12,FALSE),IF(G125="импл_",0,0))</f>
        <v>sound\\On_buriy.wav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2224</v>
      </c>
      <c r="AD125" t="str">
        <f t="shared" ca="1" si="35"/>
        <v>pics\\dis29.jpg</v>
      </c>
      <c r="AE125" s="22" t="str">
        <f t="array" aca="1" ref="AE125" ca="1">IF(G125="экспл",INDEX(total_visual_stym!$C$146:$C$209,(RANK(total_visual_stym!E205,total_visual_stym!$E$146:$E$209))),0)</f>
        <v>pics\\dis29.jpg</v>
      </c>
      <c r="AF125" s="22" t="str">
        <f t="shared" si="30"/>
        <v/>
      </c>
      <c r="AI125" t="s">
        <v>127</v>
      </c>
      <c r="AO125">
        <f t="shared" ca="1" si="36"/>
        <v>0.92811052203764888</v>
      </c>
      <c r="AP125" t="str">
        <f t="shared" ca="1" si="37"/>
        <v>pics\\Banan_7.jpg</v>
      </c>
      <c r="AR125" t="str">
        <f t="shared" si="40"/>
        <v/>
      </c>
      <c r="AS125" t="str">
        <f t="shared" si="31"/>
        <v/>
      </c>
      <c r="AT125">
        <f t="shared" ca="1" si="32"/>
        <v>0.75025558634024558</v>
      </c>
      <c r="AU125" t="s">
        <v>697</v>
      </c>
      <c r="AV125" t="str">
        <f t="shared" ca="1" si="33"/>
        <v>sound\\Noviy_plod.wav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_Он_бурый?</v>
      </c>
      <c r="BA125" t="e">
        <f>VLOOKUP(Q125,audio_list_stym!$B$2:$BQ$299,68,FALSE)</f>
        <v>#N/A</v>
      </c>
      <c r="BB125" t="str">
        <f t="shared" si="34"/>
        <v>Это_ПЕМАТ._Он_бурый?</v>
      </c>
      <c r="BD125" cm="1">
        <f t="array" aca="1" ref="BD125" ca="1">INDEX($L$122:$L$129,(RANK(AT5,$AT$2:$AT$9)))</f>
        <v>2081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VLOOKUP(B126,audio_list_stym!$A$3:$BP$18,59,FALSE)</f>
        <v>15</v>
      </c>
      <c r="F126" t="str">
        <f>VLOOKUP(E126,metki!$A$2:$B$9,2,FALSE)</f>
        <v>экспл_новые_с_названием</v>
      </c>
      <c r="G126" t="str">
        <f t="shared" si="28"/>
        <v>экспл</v>
      </c>
      <c r="H126" t="str">
        <f>VLOOKUP(B126,audio_list_stym!$A$3:$AJ$18,27,FALSE)</f>
        <v>Finger</v>
      </c>
      <c r="I126" t="s">
        <v>692</v>
      </c>
      <c r="J126" t="str">
        <f t="shared" si="29"/>
        <v>Finger_5</v>
      </c>
      <c r="K126">
        <v>15</v>
      </c>
      <c r="L126">
        <f>VLOOKUP(J126,total_visual_stym!$A$2:$D$129,2,FALSE)</f>
        <v>2085</v>
      </c>
      <c r="M126" t="str">
        <f>VLOOKUP(J126,total_visual_stym!$A$2:$D$129,3,FALSE)</f>
        <v>pics\\Finger_5.jpg</v>
      </c>
      <c r="N126">
        <f>VLOOKUP(J126,total_visual_stym!$A$1:$D$129,4,FALSE)</f>
        <v>210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117</v>
      </c>
      <c r="Z126" t="str">
        <f>IF(G126="экспл",VLOOKUP(J126,quest_экспл!$A$1:$N$129,12,FALSE),IF(G126="импл_",0,0))</f>
        <v>sound\\Vityanut_li_on.wav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2231</v>
      </c>
      <c r="AD126" t="str">
        <f t="shared" ca="1" si="35"/>
        <v>pics\\dis12.jpg</v>
      </c>
      <c r="AE126" s="22" t="str">
        <f t="array" aca="1" ref="AE126" ca="1">IF(G126="экспл",INDEX(total_visual_stym!$C$146:$C$209,(RANK(total_visual_stym!E206,total_visual_stym!$E$146:$E$209))),0)</f>
        <v>pics\\dis12.jpg</v>
      </c>
      <c r="AF126" s="22" t="str">
        <f t="shared" si="30"/>
        <v/>
      </c>
      <c r="AI126" t="s">
        <v>128</v>
      </c>
      <c r="AO126">
        <f t="shared" ca="1" si="36"/>
        <v>0.53281498576477437</v>
      </c>
      <c r="AP126" t="str">
        <f t="shared" ca="1" si="37"/>
        <v>pics\\Limon_3.jpg</v>
      </c>
      <c r="AR126" t="str">
        <f t="shared" si="40"/>
        <v/>
      </c>
      <c r="AS126" t="str">
        <f t="shared" si="31"/>
        <v/>
      </c>
      <c r="AT126">
        <f t="shared" ca="1" si="32"/>
        <v>0.72692364679530086</v>
      </c>
      <c r="AU126" t="s">
        <v>697</v>
      </c>
      <c r="AV126" t="str">
        <f t="shared" ca="1" si="33"/>
        <v>sound\\Noviy_plod.wav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_Вытянут_ли_он?</v>
      </c>
      <c r="BA126" t="e">
        <f>VLOOKUP(Q126,audio_list_stym!$B$2:$BQ$299,68,FALSE)</f>
        <v>#N/A</v>
      </c>
      <c r="BB126" t="str">
        <f t="shared" si="34"/>
        <v>На_картинке_ПЕМАТ._Вытянут_ли_он?</v>
      </c>
      <c r="BD126" cm="1">
        <f t="array" aca="1" ref="BD126" ca="1">INDEX($L$122:$L$129,(RANK(AT6,$AT$2:$AT$9)))</f>
        <v>2082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VLOOKUP(B127,audio_list_stym!$A$3:$BP$18,59,FALSE)</f>
        <v>15</v>
      </c>
      <c r="F127" t="str">
        <f>VLOOKUP(E127,metki!$A$2:$B$9,2,FALSE)</f>
        <v>экспл_новые_с_названием</v>
      </c>
      <c r="G127" t="str">
        <f t="shared" si="28"/>
        <v>экспл</v>
      </c>
      <c r="H127" t="str">
        <f>VLOOKUP(B127,audio_list_stym!$A$3:$AJ$18,27,FALSE)</f>
        <v>Finger</v>
      </c>
      <c r="I127" t="s">
        <v>693</v>
      </c>
      <c r="J127" t="str">
        <f t="shared" si="29"/>
        <v>Finger_6</v>
      </c>
      <c r="K127">
        <v>15</v>
      </c>
      <c r="L127">
        <f>VLOOKUP(J127,total_visual_stym!$A$2:$D$129,2,FALSE)</f>
        <v>2086</v>
      </c>
      <c r="M127" t="str">
        <f>VLOOKUP(J127,total_visual_stym!$A$2:$D$129,3,FALSE)</f>
        <v>pics\\Finger_6.jpg</v>
      </c>
      <c r="N127">
        <f>VLOOKUP(J127,total_visual_stym!$A$1:$D$129,4,FALSE)</f>
        <v>210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118</v>
      </c>
      <c r="Z127" t="str">
        <f>IF(G127="экспл",VLOOKUP(J127,quest_экспл!$A$1:$N$129,12,FALSE),IF(G127="импл_",0,0))</f>
        <v>sound\\Obyemniy_li_on.wav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2169</v>
      </c>
      <c r="AD127" t="str">
        <f t="shared" ca="1" si="35"/>
        <v>pics\\dis6.jpg</v>
      </c>
      <c r="AE127" s="22" t="str">
        <f t="array" aca="1" ref="AE127" ca="1">IF(G127="экспл",INDEX(total_visual_stym!$C$146:$C$209,(RANK(total_visual_stym!E207,total_visual_stym!$E$146:$E$209))),0)</f>
        <v>pics\\dis6.jpg</v>
      </c>
      <c r="AF127" s="22" t="str">
        <f t="shared" si="30"/>
        <v/>
      </c>
      <c r="AI127" t="s">
        <v>129</v>
      </c>
      <c r="AO127">
        <f t="shared" ca="1" si="36"/>
        <v>3.9942263015697588E-3</v>
      </c>
      <c r="AP127" t="str">
        <f t="shared" ca="1" si="37"/>
        <v>pics\\Tomat_8.jpg</v>
      </c>
      <c r="AR127" t="str">
        <f t="shared" si="40"/>
        <v/>
      </c>
      <c r="AS127" t="str">
        <f t="shared" si="31"/>
        <v/>
      </c>
      <c r="AT127">
        <f t="shared" ca="1" si="32"/>
        <v>0.84644979666634002</v>
      </c>
      <c r="AU127" t="s">
        <v>697</v>
      </c>
      <c r="AV127" t="str">
        <f t="shared" ca="1" si="33"/>
        <v>sound\\Noviy_plod.wav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_Объемный_ли_он?</v>
      </c>
      <c r="BA127" t="e">
        <f>VLOOKUP(Q127,audio_list_stym!$B$2:$BQ$299,68,FALSE)</f>
        <v>#N/A</v>
      </c>
      <c r="BB127" t="str">
        <f t="shared" si="34"/>
        <v>На_мониторе_ПЕМАТ._Объемный_ли_он?</v>
      </c>
      <c r="BD127" cm="1">
        <f t="array" aca="1" ref="BD127" ca="1">INDEX($L$122:$L$129,(RANK(AT7,$AT$2:$AT$9)))</f>
        <v>2086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VLOOKUP(B128,audio_list_stym!$A$3:$BP$18,59,FALSE)</f>
        <v>15</v>
      </c>
      <c r="F128" t="str">
        <f>VLOOKUP(E128,metki!$A$2:$B$9,2,FALSE)</f>
        <v>экспл_новые_с_названием</v>
      </c>
      <c r="G128" t="str">
        <f t="shared" si="28"/>
        <v>экспл</v>
      </c>
      <c r="H128" t="str">
        <f>VLOOKUP(B128,audio_list_stym!$A$3:$AJ$18,27,FALSE)</f>
        <v>Finger</v>
      </c>
      <c r="I128" t="s">
        <v>694</v>
      </c>
      <c r="J128" t="str">
        <f t="shared" si="29"/>
        <v>Finger_7</v>
      </c>
      <c r="K128">
        <v>15</v>
      </c>
      <c r="L128">
        <f>VLOOKUP(J128,total_visual_stym!$A$2:$D$129,2,FALSE)</f>
        <v>2087</v>
      </c>
      <c r="M128" t="str">
        <f>VLOOKUP(J128,total_visual_stym!$A$2:$D$129,3,FALSE)</f>
        <v>pics\\Finger_7.jpg</v>
      </c>
      <c r="N128">
        <f>VLOOKUP(J128,total_visual_stym!$A$1:$D$129,4,FALSE)</f>
        <v>210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119</v>
      </c>
      <c r="Z128" t="str">
        <f>IF(G128="экспл",VLOOKUP(J128,quest_экспл!$A$1:$N$129,12,FALSE),IF(G128="импл_",0,0))</f>
        <v>sound\\Pustoy_li_on.wav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2208</v>
      </c>
      <c r="AD128" t="str">
        <f t="shared" ca="1" si="35"/>
        <v>pics\\dis45.jpg</v>
      </c>
      <c r="AE128" s="22" t="str">
        <f t="array" aca="1" ref="AE128" ca="1">IF(G128="экспл",INDEX(total_visual_stym!$C$146:$C$209,(RANK(total_visual_stym!E208,total_visual_stym!$E$146:$E$209))),0)</f>
        <v>pics\\dis45.jpg</v>
      </c>
      <c r="AF128" s="22" t="str">
        <f t="shared" si="30"/>
        <v/>
      </c>
      <c r="AI128" t="s">
        <v>130</v>
      </c>
      <c r="AO128">
        <f t="shared" ca="1" si="36"/>
        <v>0.67946596429680994</v>
      </c>
      <c r="AP128" t="str">
        <f t="shared" ca="1" si="37"/>
        <v>pics\\Kokos_1.jpg</v>
      </c>
      <c r="AR128" t="str">
        <f t="shared" si="40"/>
        <v/>
      </c>
      <c r="AS128" t="str">
        <f t="shared" si="31"/>
        <v/>
      </c>
      <c r="AT128">
        <f t="shared" ca="1" si="32"/>
        <v>0.3970724137715087</v>
      </c>
      <c r="AU128" t="s">
        <v>697</v>
      </c>
      <c r="AV128" t="str">
        <f t="shared" ca="1" si="33"/>
        <v>sound\\Redkiy_plod.wav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_Пустой_ли_он?</v>
      </c>
      <c r="BA128" t="e">
        <f>VLOOKUP(Q128,audio_list_stym!$B$2:$BQ$299,68,FALSE)</f>
        <v>#N/A</v>
      </c>
      <c r="BB128" t="str">
        <f t="shared" si="34"/>
        <v>Перед_Вами_ПЕМАТ._Пустой_ли_он?</v>
      </c>
      <c r="BD128" cm="1">
        <f t="array" aca="1" ref="BD128" ca="1">INDEX($L$122:$L$129,(RANK(AT8,$AT$2:$AT$9)))</f>
        <v>2083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VLOOKUP(B129,audio_list_stym!$A$3:$BP$18,59,FALSE)</f>
        <v>15</v>
      </c>
      <c r="F129" t="str">
        <f>VLOOKUP(E129,metki!$A$2:$B$9,2,FALSE)</f>
        <v>экспл_новые_с_названием</v>
      </c>
      <c r="G129" t="str">
        <f t="shared" si="28"/>
        <v>экспл</v>
      </c>
      <c r="H129" t="str">
        <f>VLOOKUP(B129,audio_list_stym!$A$3:$AJ$18,27,FALSE)</f>
        <v>Finger</v>
      </c>
      <c r="I129" t="s">
        <v>695</v>
      </c>
      <c r="J129" t="str">
        <f t="shared" si="29"/>
        <v>Finger_8</v>
      </c>
      <c r="K129">
        <v>15</v>
      </c>
      <c r="L129">
        <f>VLOOKUP(J129,total_visual_stym!$A$2:$D$129,2,FALSE)</f>
        <v>2088</v>
      </c>
      <c r="M129" t="str">
        <f>VLOOKUP(J129,total_visual_stym!$A$2:$D$129,3,FALSE)</f>
        <v>pics\\Finger_8.jpg</v>
      </c>
      <c r="N129">
        <f>VLOOKUP(J129,total_visual_stym!$A$1:$D$129,4,FALSE)</f>
        <v>210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120</v>
      </c>
      <c r="Z129" t="str">
        <f>IF(G129="экспл",VLOOKUP(J129,quest_экспл!$A$1:$N$129,12,FALSE),IF(G129="импл_",0,0))</f>
        <v>sound\\Belyi_li_on.wav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2223</v>
      </c>
      <c r="AD129" t="str">
        <f t="shared" ca="1" si="35"/>
        <v>pics\\dis15.jpg</v>
      </c>
      <c r="AE129" s="22" t="str">
        <f t="array" aca="1" ref="AE129" ca="1">IF(G129="экспл",INDEX(total_visual_stym!$C$146:$C$209,(RANK(total_visual_stym!E209,total_visual_stym!$E$146:$E$209))),0)</f>
        <v>pics\\dis15.jpg</v>
      </c>
      <c r="AF129" s="22" t="str">
        <f t="shared" si="30"/>
        <v/>
      </c>
      <c r="AI129" t="s">
        <v>131</v>
      </c>
      <c r="AO129">
        <f t="shared" ca="1" si="36"/>
        <v>0.64920045727015996</v>
      </c>
      <c r="AP129" t="str">
        <f t="shared" ca="1" si="37"/>
        <v>pics\\Kokos_3.jpg</v>
      </c>
      <c r="AR129" t="str">
        <f t="shared" si="40"/>
        <v/>
      </c>
      <c r="AS129" t="str">
        <f t="shared" si="31"/>
        <v/>
      </c>
      <c r="AT129">
        <f t="shared" ca="1" si="32"/>
        <v>0.49571465844270113</v>
      </c>
      <c r="AU129" t="s">
        <v>697</v>
      </c>
      <c r="AV129" t="str">
        <f t="shared" ca="1" si="33"/>
        <v>sound\\Redkiy_plod.wav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_Белый_ли_он?</v>
      </c>
      <c r="BA129" t="e">
        <f>VLOOKUP(Q129,audio_list_stym!$B$2:$BQ$299,68,FALSE)</f>
        <v>#N/A</v>
      </c>
      <c r="BB129" t="str">
        <f t="shared" si="34"/>
        <v>Вы_видите_ПЕМАТ._Белый_ли_он?</v>
      </c>
      <c r="BD129" cm="1">
        <f t="array" aca="1" ref="BD129" ca="1">INDEX($L$122:$L$129,(RANK(AT9,$AT$2:$AT$9)))</f>
        <v>2084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700-000000000000}"/>
  <pageMargins left="0.7" right="0.7" top="0.75" bottom="0.75" header="0.3" footer="0.3"/>
  <pageSetup paperSize="9" orientation="portrait" horizontalDpi="4294967293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H161"/>
  <sheetViews>
    <sheetView topLeftCell="AU1" zoomScale="59" zoomScaleNormal="59" zoomScaleSheetLayoutView="40" workbookViewId="0">
      <selection activeCell="BC1" sqref="BC1:BH1048576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VLOOKUP(B2,audio_list_stym!$A$3:$BP$18,58,FALSE)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VLOOKUP(B2,audio_list_stym!$A$3:$AJ$18,26,FALSE)</f>
        <v>Tomat</v>
      </c>
      <c r="I2" t="s">
        <v>688</v>
      </c>
      <c r="J2" t="str">
        <f t="shared" ref="J2:J65" si="1">H2&amp;I2</f>
        <v>Tomat_1</v>
      </c>
      <c r="K2">
        <v>11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pics\\dis41.jpg</v>
      </c>
      <c r="AF2" s="22" t="str">
        <f t="shared" ref="AF2:AF3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0.14760298462178467</v>
      </c>
      <c r="AP2" t="str">
        <f ca="1">INDEX($AM$2:$AM$25,(RANK(AO2,$AO$2:$AO$25)))</f>
        <v>pics\\Injir_3.jpg</v>
      </c>
      <c r="AQ2" t="str">
        <f ca="1">INDEX($AN$2:$AN$25,(RANK(AO2,$AO$2:$AO$25)))</f>
        <v>pics\\Tikva_3.jpg</v>
      </c>
      <c r="AT2">
        <f t="shared" ref="AT2:AT65" ca="1" si="7">RAND()</f>
        <v>0.80347352000312311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На_экране_ТОМАТ._Целый_ли_он?</v>
      </c>
      <c r="BC2">
        <f>A2</f>
        <v>1201</v>
      </c>
      <c r="BD2" cm="1">
        <f t="array" aca="1" ref="BD2" ca="1">INDEX($L$2:$L$9,(RANK(AT2,$AT$2:$AT$9)))</f>
        <v>2059</v>
      </c>
      <c r="BE2" cm="1">
        <f t="array" aca="1" ref="BE2" ca="1">INDEX(BD10:BD25,(RANK(AT2,$AT$2:$AT$16)))</f>
        <v>2040</v>
      </c>
      <c r="BF2" cm="1">
        <f t="array" aca="1" ref="BF2" ca="1">INDEX(BD26:BD49,(RANK(AT2,$AT$2:$AT$16)))</f>
        <v>2056</v>
      </c>
      <c r="BG2" cm="1">
        <f t="array" aca="1" ref="BG2" ca="1">INDEX(BD50:BD65,(RANK(AT2,$AT$2:$AT$16)))</f>
        <v>2016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VLOOKUP(B3,audio_list_stym!$A$3:$BP$18,58,FALSE)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VLOOKUP(B3,audio_list_stym!$A$3:$AJ$18,26,FALSE)</f>
        <v>Tomat</v>
      </c>
      <c r="I3" t="s">
        <v>689</v>
      </c>
      <c r="J3" t="str">
        <f t="shared" si="1"/>
        <v>Tomat_2</v>
      </c>
      <c r="K3">
        <v>11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2181</v>
      </c>
      <c r="AD3" t="str">
        <f t="shared" ref="AD3:AD66" ca="1" si="10">IF(ISTEXT(AE3),AE3,IF(ISTEXT(AF3),AF3,""))</f>
        <v>pics\\dis24.jpg</v>
      </c>
      <c r="AE3" s="22" t="str">
        <f t="array" aca="1" ref="AE3" ca="1">IF(G3="экспл",INDEX(total_visual_stym!$C$146:$C$209,(RANK(total_visual_stym!E147,total_visual_stym!$E$146:$E$209))),0)</f>
        <v>pics\\dis24.jpg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0.53540433954224587</v>
      </c>
      <c r="AP3" t="str">
        <f t="shared" ref="AP3:AP25" ca="1" si="12">INDEX($AM$2:$AM$25,(RANK(AO3,$AO$2:$AO$25)))</f>
        <v>pics\\Finik_5.jpg</v>
      </c>
      <c r="AQ3" t="str">
        <f t="shared" ref="AQ3:AQ25" ca="1" si="13">INDEX($AN$2:$AN$25,(RANK(AO3,$AO$2:$AO$25)))</f>
        <v>pics\\Peper_5.jpg</v>
      </c>
      <c r="AT3">
        <f t="shared" ca="1" si="7"/>
        <v>0.4159659698114182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Посмотрите,_вот_ТОМАТ._Мясистый_ли_он?</v>
      </c>
      <c r="BD3" cm="1">
        <f t="array" aca="1" ref="BD3" ca="1">INDEX($L$2:$L$9,(RANK(AT3,$AT$2:$AT$9)))</f>
        <v>2061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VLOOKUP(B4,audio_list_stym!$A$3:$BP$18,58,FALSE)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VLOOKUP(B4,audio_list_stym!$A$3:$AJ$18,26,FALSE)</f>
        <v>Tomat</v>
      </c>
      <c r="I4" t="s">
        <v>690</v>
      </c>
      <c r="J4" t="str">
        <f t="shared" si="1"/>
        <v>Tomat_3</v>
      </c>
      <c r="K4">
        <v>11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2171</v>
      </c>
      <c r="AD4" t="str">
        <f t="shared" ca="1" si="10"/>
        <v>pics\\dis22.jpg</v>
      </c>
      <c r="AE4" s="22" t="str">
        <f t="array" aca="1" ref="AE4" ca="1">IF(G4="экспл",INDEX(total_visual_stym!$C$146:$C$209,(RANK(total_visual_stym!E148,total_visual_stym!$E$146:$E$209))),0)</f>
        <v>pics\\dis22.jpg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0.30481590439117889</v>
      </c>
      <c r="AP4" t="str">
        <f t="shared" ca="1" si="12"/>
        <v>pics\\Finik_7.jpg</v>
      </c>
      <c r="AQ4" t="str">
        <f t="shared" ca="1" si="13"/>
        <v>pics\\Peper_7.jpg</v>
      </c>
      <c r="AT4">
        <f t="shared" ca="1" si="7"/>
        <v>0.91136549239152875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Вот_ТОМАТ._Горький_ли_он?</v>
      </c>
      <c r="BD4" cm="1">
        <f t="array" aca="1" ref="BD4" ca="1">INDEX($L$2:$L$9,(RANK(AT4,$AT$2:$AT$9)))</f>
        <v>2057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VLOOKUP(B5,audio_list_stym!$A$3:$BP$18,58,FALSE)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VLOOKUP(B5,audio_list_stym!$A$3:$AJ$18,26,FALSE)</f>
        <v>Tomat</v>
      </c>
      <c r="I5" t="s">
        <v>691</v>
      </c>
      <c r="J5" t="str">
        <f t="shared" si="1"/>
        <v>Tomat_4</v>
      </c>
      <c r="K5">
        <v>11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2184</v>
      </c>
      <c r="AD5" t="str">
        <f t="shared" ca="1" si="10"/>
        <v>pics\\dis19.jpg</v>
      </c>
      <c r="AE5" s="22" t="str">
        <f t="array" aca="1" ref="AE5" ca="1">IF(G5="экспл",INDEX(total_visual_stym!$C$146:$C$209,(RANK(total_visual_stym!E149,total_visual_stym!$E$146:$E$209))),0)</f>
        <v>pics\\dis19.jpg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0.94222085583718906</v>
      </c>
      <c r="AP5" t="str">
        <f t="shared" ca="1" si="12"/>
        <v>pics\\Kokos_3.jpg</v>
      </c>
      <c r="AQ5" t="str">
        <f t="shared" ca="1" si="13"/>
        <v>pics\\Tomat_3.jpg</v>
      </c>
      <c r="AT5">
        <f t="shared" ca="1" si="7"/>
        <v>5.8506783299651755E-2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Это_ТОМАТ._Он_яркий?</v>
      </c>
      <c r="BD5" cm="1">
        <f t="array" aca="1" ref="BD5" ca="1">INDEX($L$2:$L$9,(RANK(AT5,$AT$2:$AT$9)))</f>
        <v>2064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VLOOKUP(B6,audio_list_stym!$A$3:$BP$18,58,FALSE)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VLOOKUP(B6,audio_list_stym!$A$3:$AJ$18,26,FALSE)</f>
        <v>Tomat</v>
      </c>
      <c r="I6" t="s">
        <v>692</v>
      </c>
      <c r="J6" t="str">
        <f t="shared" si="1"/>
        <v>Tomat_5</v>
      </c>
      <c r="K6">
        <v>11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2183</v>
      </c>
      <c r="AD6" t="str">
        <f t="shared" ca="1" si="10"/>
        <v>pics\\dis18.jpg</v>
      </c>
      <c r="AE6" s="22" t="str">
        <f t="array" aca="1" ref="AE6" ca="1">IF(G6="экспл",INDEX(total_visual_stym!$C$146:$C$209,(RANK(total_visual_stym!E150,total_visual_stym!$E$146:$E$209))),0)</f>
        <v>pics\\dis18.jpg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0.99666433892355066</v>
      </c>
      <c r="AP6" t="str">
        <f t="shared" ca="1" si="12"/>
        <v>pics\\Kokos_1.jpg</v>
      </c>
      <c r="AQ6" t="str">
        <f t="shared" ca="1" si="13"/>
        <v>pics\\Tomat_1.jpg</v>
      </c>
      <c r="AT6">
        <f t="shared" ca="1" si="7"/>
        <v>0.29184624922429814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На_картинке_ТОМАТ._Он_острый?</v>
      </c>
      <c r="BD6" cm="1">
        <f t="array" aca="1" ref="BD6" ca="1">INDEX($L$2:$L$9,(RANK(AT6,$AT$2:$AT$9)))</f>
        <v>2063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VLOOKUP(B7,audio_list_stym!$A$3:$BP$18,58,FALSE)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VLOOKUP(B7,audio_list_stym!$A$3:$AJ$18,26,FALSE)</f>
        <v>Tomat</v>
      </c>
      <c r="I7" t="s">
        <v>693</v>
      </c>
      <c r="J7" t="str">
        <f t="shared" si="1"/>
        <v>Tomat_6</v>
      </c>
      <c r="K7">
        <v>11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2173</v>
      </c>
      <c r="AD7" t="str">
        <f t="shared" ca="1" si="10"/>
        <v>pics\\dis37.jpg</v>
      </c>
      <c r="AE7" s="22" t="str">
        <f t="array" aca="1" ref="AE7" ca="1">IF(G7="экспл",INDEX(total_visual_stym!$C$146:$C$209,(RANK(total_visual_stym!E151,total_visual_stym!$E$146:$E$209))),0)</f>
        <v>pics\\dis37.jpg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0.68218451090185361</v>
      </c>
      <c r="AP7" t="str">
        <f t="shared" ca="1" si="12"/>
        <v>pics\\Kokos_8.jpg</v>
      </c>
      <c r="AQ7" t="str">
        <f t="shared" ca="1" si="13"/>
        <v>pics\\Tomat_8.jpg</v>
      </c>
      <c r="AT7">
        <f t="shared" ca="1" si="7"/>
        <v>0.62318339047927518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На_мониторе_ТОМАТ._Он_спелый?</v>
      </c>
      <c r="BD7" cm="1">
        <f t="array" aca="1" ref="BD7" ca="1">INDEX($L$2:$L$9,(RANK(AT7,$AT$2:$AT$9)))</f>
        <v>2060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VLOOKUP(B8,audio_list_stym!$A$3:$BP$18,58,FALSE)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VLOOKUP(B8,audio_list_stym!$A$3:$AJ$18,26,FALSE)</f>
        <v>Tomat</v>
      </c>
      <c r="I8" t="s">
        <v>694</v>
      </c>
      <c r="J8" t="str">
        <f t="shared" si="1"/>
        <v>Tomat_7</v>
      </c>
      <c r="K8">
        <v>11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2225</v>
      </c>
      <c r="AD8" t="str">
        <f t="shared" ca="1" si="10"/>
        <v>pics\\dis9.jpg</v>
      </c>
      <c r="AE8" s="22" t="str">
        <f t="array" aca="1" ref="AE8" ca="1">IF(G8="экспл",INDEX(total_visual_stym!$C$146:$C$209,(RANK(total_visual_stym!E152,total_visual_stym!$E$146:$E$209))),0)</f>
        <v>pics\\dis9.jpg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0.7495624104701164</v>
      </c>
      <c r="AP8" t="str">
        <f t="shared" ca="1" si="12"/>
        <v>pics\\Kokos_7.jpg</v>
      </c>
      <c r="AQ8" t="str">
        <f t="shared" ca="1" si="13"/>
        <v>pics\\Tomat_7.jpg</v>
      </c>
      <c r="AT8">
        <f t="shared" ca="1" si="7"/>
        <v>0.89180148669553327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Перед_Вами_ТОМАТ._Он_серый?</v>
      </c>
      <c r="BD8" cm="1">
        <f t="array" aca="1" ref="BD8" ca="1">INDEX($L$2:$L$9,(RANK(AT8,$AT$2:$AT$9)))</f>
        <v>2058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VLOOKUP(B9,audio_list_stym!$A$3:$BP$18,58,FALSE)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VLOOKUP(B9,audio_list_stym!$A$3:$AJ$18,26,FALSE)</f>
        <v>Tomat</v>
      </c>
      <c r="I9" t="s">
        <v>695</v>
      </c>
      <c r="J9" t="str">
        <f t="shared" si="1"/>
        <v>Tomat_8</v>
      </c>
      <c r="K9">
        <v>11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2194</v>
      </c>
      <c r="AD9" t="str">
        <f t="shared" ca="1" si="10"/>
        <v>pics\\dis55.jpg</v>
      </c>
      <c r="AE9" s="22" t="str">
        <f t="array" aca="1" ref="AE9" ca="1">IF(G9="экспл",INDEX(total_visual_stym!$C$146:$C$209,(RANK(total_visual_stym!E153,total_visual_stym!$E$146:$E$209))),0)</f>
        <v>pics\\dis55.jpg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0.83658559235647345</v>
      </c>
      <c r="AP9" t="str">
        <f t="shared" ca="1" si="12"/>
        <v>pics\\Kokos_6.jpg</v>
      </c>
      <c r="AQ9" t="str">
        <f t="shared" ca="1" si="13"/>
        <v>pics\\Tomat_6.jpg</v>
      </c>
      <c r="AT9">
        <f t="shared" ca="1" si="7"/>
        <v>0.31194325240752174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Вы_видите_ТОМАТ._Вязкий_ли_он?</v>
      </c>
      <c r="BD9" cm="1">
        <f t="array" aca="1" ref="BD9" ca="1">INDEX($L$2:$L$9,(RANK(AT9,$AT$2:$AT$9)))</f>
        <v>2062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VLOOKUP(B10,audio_list_stym!$A$3:$BP$18,58,FALSE)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VLOOKUP(B10,audio_list_stym!$A$3:$AJ$18,26,FALSE)</f>
        <v>Limon</v>
      </c>
      <c r="I10" t="s">
        <v>688</v>
      </c>
      <c r="J10" t="str">
        <f t="shared" si="1"/>
        <v>Limon_1</v>
      </c>
      <c r="K10">
        <v>12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2164</v>
      </c>
      <c r="AD10" t="str">
        <f t="shared" ca="1" si="10"/>
        <v>pics\\Tikva_4.jpg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pics\\Tikva_4.jpg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0.11635168467266432</v>
      </c>
      <c r="AP10" t="str">
        <f t="shared" ca="1" si="12"/>
        <v>pics\\Injir_4.jpg</v>
      </c>
      <c r="AQ10" t="str">
        <f t="shared" ca="1" si="13"/>
        <v>pics\\Tikva_4.jpg</v>
      </c>
      <c r="AS10" t="str">
        <f t="shared" ref="AS10:AS17" ca="1" si="15">IF(AH10="sound\\Tropic",AQ10,"")</f>
        <v>pics\\Tikva_4.jpg</v>
      </c>
      <c r="AT10">
        <f t="shared" ca="1" si="7"/>
        <v>0.57348997884805208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_Старый_ли_XXXXX?</v>
      </c>
      <c r="BC10">
        <f>A10</f>
        <v>1202</v>
      </c>
      <c r="BD10" cm="1">
        <f t="array" aca="1" ref="BD10" ca="1">INDEX($L$10:$L$17,(RANK(AT2,$AT$2:$AT$9)))</f>
        <v>2035</v>
      </c>
      <c r="BE10" cm="1">
        <f t="array" aca="1" ref="BE10" ca="1">INDEX(BD2:BD9,(RANK(AT3,$AT$2:$AT$9)))</f>
        <v>2063</v>
      </c>
      <c r="BF10" cm="1">
        <f t="array" aca="1" ref="BF10" ca="1">INDEX(BD18:BD33,(RANK(AT3,$AT$2:$AT$16)))</f>
        <v>2030</v>
      </c>
      <c r="BG10" cm="1">
        <f t="array" aca="1" ref="BG10" ca="1">INDEX(BD34:BD65,(RANK(AT3,$AT$2:$AT$16)))</f>
        <v>2046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VLOOKUP(B11,audio_list_stym!$A$3:$BP$18,58,FALSE)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VLOOKUP(B11,audio_list_stym!$A$3:$AJ$18,26,FALSE)</f>
        <v>Limon</v>
      </c>
      <c r="I11" t="s">
        <v>689</v>
      </c>
      <c r="J11" t="str">
        <f t="shared" si="1"/>
        <v>Limon_2</v>
      </c>
      <c r="K11">
        <v>12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2042</v>
      </c>
      <c r="AD11" t="str">
        <f t="shared" ca="1" si="10"/>
        <v>pics\\Peper_2.jpg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pics\\Peper_2.jpg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0.57955175824695537</v>
      </c>
      <c r="AP11" t="str">
        <f t="shared" ca="1" si="12"/>
        <v>pics\\Finik_2.jpg</v>
      </c>
      <c r="AQ11" t="str">
        <f t="shared" ca="1" si="13"/>
        <v>pics\\Peper_2.jpg</v>
      </c>
      <c r="AS11" t="str">
        <f t="shared" ca="1" si="15"/>
        <v>pics\\Peper_2.jpg</v>
      </c>
      <c r="AT11">
        <f t="shared" ca="1" si="7"/>
        <v>0.89074056655946887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sound\\Noviy_plod.wav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_Фиолетовый_ли_XXXXX?</v>
      </c>
      <c r="BD11" cm="1">
        <f t="array" aca="1" ref="BD11" ca="1">INDEX($L$10:$L$17,(RANK(AT3,$AT$2:$AT$9)))</f>
        <v>2037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VLOOKUP(B12,audio_list_stym!$A$3:$BP$18,58,FALSE)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VLOOKUP(B12,audio_list_stym!$A$3:$AJ$18,26,FALSE)</f>
        <v>Limon</v>
      </c>
      <c r="I12" t="s">
        <v>690</v>
      </c>
      <c r="J12" t="str">
        <f t="shared" si="1"/>
        <v>Limon_3</v>
      </c>
      <c r="K12">
        <v>12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2168</v>
      </c>
      <c r="AD12" t="str">
        <f t="shared" ca="1" si="10"/>
        <v>pics\\Tikva_8.jpg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pics\\Tikva_8.jpg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8.0141449855044566E-3</v>
      </c>
      <c r="AP12" t="str">
        <f t="shared" ca="1" si="12"/>
        <v>pics\\Injir_8.jpg</v>
      </c>
      <c r="AQ12" t="str">
        <f t="shared" ca="1" si="13"/>
        <v>pics\\Tikva_8.jpg</v>
      </c>
      <c r="AS12" t="str">
        <f t="shared" ca="1" si="15"/>
        <v>pics\\Tikva_8.jpg</v>
      </c>
      <c r="AT12">
        <f t="shared" ca="1" si="7"/>
        <v>0.72967207659566313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_С_цедрой_ли_XXXXX?</v>
      </c>
      <c r="BD12" cm="1">
        <f t="array" aca="1" ref="BD12" ca="1">INDEX($L$10:$L$17,(RANK(AT4,$AT$2:$AT$9)))</f>
        <v>2033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VLOOKUP(B13,audio_list_stym!$A$3:$BP$18,58,FALSE)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VLOOKUP(B13,audio_list_stym!$A$3:$AJ$18,26,FALSE)</f>
        <v>Limon</v>
      </c>
      <c r="I13" t="s">
        <v>691</v>
      </c>
      <c r="J13" t="str">
        <f t="shared" si="1"/>
        <v>Limon_4</v>
      </c>
      <c r="K13">
        <v>12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2046</v>
      </c>
      <c r="AD13" t="str">
        <f t="shared" ca="1" si="10"/>
        <v>pics\\Peper_6.jpg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pics\\Peper_6.jpg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0.3295259601472118</v>
      </c>
      <c r="AP13" t="str">
        <f t="shared" ca="1" si="12"/>
        <v>pics\\Finik_6.jpg</v>
      </c>
      <c r="AQ13" t="str">
        <f t="shared" ca="1" si="13"/>
        <v>pics\\Peper_6.jpg</v>
      </c>
      <c r="AS13" t="str">
        <f t="shared" ca="1" si="15"/>
        <v>pics\\Peper_6.jpg</v>
      </c>
      <c r="AT13">
        <f t="shared" ca="1" si="7"/>
        <v>0.29057487661717007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_Кислый_ли_XXXXX?</v>
      </c>
      <c r="BD13" cm="1">
        <f t="array" aca="1" ref="BD13" ca="1">INDEX($L$10:$L$17,(RANK(AT5,$AT$2:$AT$9)))</f>
        <v>2040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VLOOKUP(B14,audio_list_stym!$A$3:$BP$18,58,FALSE)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VLOOKUP(B14,audio_list_stym!$A$3:$AJ$18,26,FALSE)</f>
        <v>Limon</v>
      </c>
      <c r="I14" t="s">
        <v>692</v>
      </c>
      <c r="J14" t="str">
        <f t="shared" si="1"/>
        <v>Limon_5</v>
      </c>
      <c r="K14">
        <v>12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2061</v>
      </c>
      <c r="AD14" t="str">
        <f t="shared" ca="1" si="10"/>
        <v>pics\\Tomat_5.jpg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pics\\Tomat_5.jpg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0.93647879982027193</v>
      </c>
      <c r="AP14" t="str">
        <f t="shared" ca="1" si="12"/>
        <v>pics\\Kokos_5.jpg</v>
      </c>
      <c r="AQ14" t="str">
        <f t="shared" ca="1" si="13"/>
        <v>pics\\Tomat_5.jpg</v>
      </c>
      <c r="AS14" t="str">
        <f t="shared" ca="1" si="15"/>
        <v>pics\\Tomat_5.jpg</v>
      </c>
      <c r="AT14">
        <f t="shared" ca="1" si="7"/>
        <v>3.4304508152341873E-3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_Сочный_ли_XXXXX?</v>
      </c>
      <c r="BD14" cm="1">
        <f t="array" aca="1" ref="BD14" ca="1">INDEX($L$10:$L$17,(RANK(AT6,$AT$2:$AT$9)))</f>
        <v>2039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VLOOKUP(B15,audio_list_stym!$A$3:$BP$18,58,FALSE)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VLOOKUP(B15,audio_list_stym!$A$3:$AJ$18,26,FALSE)</f>
        <v>Limon</v>
      </c>
      <c r="I15" t="s">
        <v>693</v>
      </c>
      <c r="J15" t="str">
        <f t="shared" si="1"/>
        <v>Limon_6</v>
      </c>
      <c r="K15">
        <v>12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2043</v>
      </c>
      <c r="AD15" t="str">
        <f t="shared" ca="1" si="10"/>
        <v>pics\\Peper_3.jpg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pics\\Peper_3.jpg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0.57453333759150826</v>
      </c>
      <c r="AP15" t="str">
        <f t="shared" ca="1" si="12"/>
        <v>pics\\Finik_3.jpg</v>
      </c>
      <c r="AQ15" t="str">
        <f t="shared" ca="1" si="13"/>
        <v>pics\\Peper_3.jpg</v>
      </c>
      <c r="AS15" t="str">
        <f t="shared" ca="1" si="15"/>
        <v>pics\\Peper_3.jpg</v>
      </c>
      <c r="AT15">
        <f t="shared" ca="1" si="7"/>
        <v>5.7736701076747887E-2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_Длинный_ли_XXXXX?</v>
      </c>
      <c r="BD15" cm="1">
        <f t="array" aca="1" ref="BD15" ca="1">INDEX($L$10:$L$17,(RANK(AT7,$AT$2:$AT$9)))</f>
        <v>2036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VLOOKUP(B16,audio_list_stym!$A$3:$BP$18,58,FALSE)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VLOOKUP(B16,audio_list_stym!$A$3:$AJ$18,26,FALSE)</f>
        <v>Limon</v>
      </c>
      <c r="I16" t="s">
        <v>694</v>
      </c>
      <c r="J16" t="str">
        <f t="shared" si="1"/>
        <v>Limon_7</v>
      </c>
      <c r="K16">
        <v>12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2044</v>
      </c>
      <c r="AD16" t="str">
        <f t="shared" ca="1" si="10"/>
        <v>pics\\Peper_4.jpg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pics\\Peper_4.jpg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0.5519131684373324</v>
      </c>
      <c r="AP16" t="str">
        <f t="shared" ca="1" si="12"/>
        <v>pics\\Finik_4.jpg</v>
      </c>
      <c r="AQ16" t="str">
        <f t="shared" ca="1" si="13"/>
        <v>pics\\Peper_4.jpg</v>
      </c>
      <c r="AS16" t="str">
        <f t="shared" ca="1" si="15"/>
        <v>pics\\Peper_4.jpg</v>
      </c>
      <c r="AT16">
        <f t="shared" ca="1" si="7"/>
        <v>7.5241535652218916E-2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_Упругий_ли_XXXXX?</v>
      </c>
      <c r="BD16" cm="1">
        <f t="array" aca="1" ref="BD16" ca="1">INDEX($L$10:$L$17,(RANK(AT8,$AT$2:$AT$9)))</f>
        <v>2034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VLOOKUP(B17,audio_list_stym!$A$3:$BP$18,58,FALSE)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VLOOKUP(B17,audio_list_stym!$A$3:$AJ$18,26,FALSE)</f>
        <v>Limon</v>
      </c>
      <c r="I17" t="s">
        <v>695</v>
      </c>
      <c r="J17" t="str">
        <f t="shared" si="1"/>
        <v>Limon_8</v>
      </c>
      <c r="K17">
        <v>12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2165</v>
      </c>
      <c r="AD17" t="str">
        <f t="shared" ca="1" si="10"/>
        <v>pics\\Tikva_5.jpg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pics\\Tikva_5.jpg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9.7604153147974881E-2</v>
      </c>
      <c r="AP17" t="str">
        <f t="shared" ca="1" si="12"/>
        <v>pics\\Injir_5.jpg</v>
      </c>
      <c r="AQ17" t="str">
        <f t="shared" ca="1" si="13"/>
        <v>pics\\Tikva_5.jpg</v>
      </c>
      <c r="AS17" t="str">
        <f t="shared" ca="1" si="15"/>
        <v>pics\\Tikva_5.jpg</v>
      </c>
      <c r="AT17">
        <f t="shared" ca="1" si="7"/>
        <v>0.42424022743624612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_Без_кожуры_ли_XXXXX?</v>
      </c>
      <c r="BD17" cm="1">
        <f t="array" aca="1" ref="BD17" ca="1">INDEX($L$10:$L$17,(RANK(AT9,$AT$2:$AT$9)))</f>
        <v>2038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VLOOKUP(B18,audio_list_stym!$A$3:$BP$18,58,FALSE)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VLOOKUP(B18,audio_list_stym!$A$3:$AJ$18,26,FALSE)</f>
        <v>Kokos</v>
      </c>
      <c r="I18" t="s">
        <v>688</v>
      </c>
      <c r="J18" t="str">
        <f t="shared" si="1"/>
        <v>Kokos_1</v>
      </c>
      <c r="K18">
        <v>13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2232</v>
      </c>
      <c r="AD18" t="str">
        <f t="shared" ca="1" si="10"/>
        <v>pics\\dis13.jpg</v>
      </c>
      <c r="AE18" s="22" t="str">
        <f t="array" aca="1" ref="AE18" ca="1">IF(G18="экспл",INDEX(total_visual_stym!$C$146:$C$209,(RANK(total_visual_stym!E162,total_visual_stym!$E$146:$E$209))),0)</f>
        <v>pics\\dis13.jpg</v>
      </c>
      <c r="AF18" s="22" t="str">
        <f t="shared" si="2"/>
        <v/>
      </c>
      <c r="AG18" t="str">
        <f t="shared" ref="AG18:AG73" si="17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ref="AL18:AL25" si="18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4.3150942975582418E-2</v>
      </c>
      <c r="AP18" t="str">
        <f t="shared" ca="1" si="12"/>
        <v>pics\\Injir_6.jpg</v>
      </c>
      <c r="AQ18" t="str">
        <f t="shared" ca="1" si="13"/>
        <v>pics\\Tikva_6.jpg</v>
      </c>
      <c r="AT18">
        <f t="shared" ca="1" si="7"/>
        <v>0.29525415799462096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На_экране_XXXXX._Он_с_молоком?</v>
      </c>
      <c r="BC18">
        <f>A18</f>
        <v>1203</v>
      </c>
      <c r="BD18" cm="1">
        <f t="array" aca="1" ref="BD18" ca="1">INDEX($L$18:$L$25,(RANK(AT2,$AT$2:$AT$9)))</f>
        <v>2027</v>
      </c>
      <c r="BE18" cm="1">
        <f t="array" aca="1" ref="BE18" ca="1">INDEX(BD2:BD17,(RANK(AT4,$AT$2:$AT$16)))</f>
        <v>2059</v>
      </c>
      <c r="BF18" cm="1">
        <f t="array" aca="1" ref="BF18" ca="1">INDEX(BD26:BD49,(RANK(AT4,$AT$2:$AT$16)))</f>
        <v>2051</v>
      </c>
      <c r="BG18" cm="1">
        <f t="array" aca="1" ref="BG18" ca="1">INDEX(BD50:BD65,(RANK(AT4,$AT$2:$AT$16)))</f>
        <v>2011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VLOOKUP(B19,audio_list_stym!$A$3:$BP$18,58,FALSE)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VLOOKUP(B19,audio_list_stym!$A$3:$AJ$18,26,FALSE)</f>
        <v>Kokos</v>
      </c>
      <c r="I19" t="s">
        <v>689</v>
      </c>
      <c r="J19" t="str">
        <f t="shared" si="1"/>
        <v>Kokos_2</v>
      </c>
      <c r="K19">
        <v>13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2218</v>
      </c>
      <c r="AD19" t="str">
        <f t="shared" ca="1" si="10"/>
        <v>pics\\dis64.jpg</v>
      </c>
      <c r="AE19" s="22" t="str">
        <f t="array" aca="1" ref="AE19" ca="1">IF(G19="экспл",INDEX(total_visual_stym!$C$146:$C$209,(RANK(total_visual_stym!E163,total_visual_stym!$E$146:$E$209))),0)</f>
        <v>pics\\dis64.jpg</v>
      </c>
      <c r="AF19" s="22" t="str">
        <f t="shared" si="2"/>
        <v/>
      </c>
      <c r="AG19" t="str">
        <f t="shared" si="17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18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0.95848294689636027</v>
      </c>
      <c r="AP19" t="str">
        <f t="shared" ca="1" si="12"/>
        <v>pics\\Kokos_2.jpg</v>
      </c>
      <c r="AQ19" t="str">
        <f t="shared" ca="1" si="13"/>
        <v>pics\\Tomat_2.jpg</v>
      </c>
      <c r="AT19">
        <f t="shared" ca="1" si="7"/>
        <v>0.51279512199774191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Посмотрите,_вот_XXXXX._Полый_ли_он?</v>
      </c>
      <c r="BD19" cm="1">
        <f t="array" aca="1" ref="BD19" ca="1">INDEX($L$18:$L$25,(RANK(AT3,$AT$2:$AT$9)))</f>
        <v>2029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VLOOKUP(B20,audio_list_stym!$A$3:$BP$18,58,FALSE)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VLOOKUP(B20,audio_list_stym!$A$3:$AJ$18,26,FALSE)</f>
        <v>Kokos</v>
      </c>
      <c r="I20" t="s">
        <v>690</v>
      </c>
      <c r="J20" t="str">
        <f t="shared" si="1"/>
        <v>Kokos_3</v>
      </c>
      <c r="K20">
        <v>13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2228</v>
      </c>
      <c r="AD20" t="str">
        <f t="shared" ca="1" si="10"/>
        <v>pics\\dis38.jpg</v>
      </c>
      <c r="AE20" s="22" t="str">
        <f t="array" aca="1" ref="AE20" ca="1">IF(G20="экспл",INDEX(total_visual_stym!$C$146:$C$209,(RANK(total_visual_stym!E164,total_visual_stym!$E$146:$E$209))),0)</f>
        <v>pics\\dis38.jpg</v>
      </c>
      <c r="AF20" s="22" t="str">
        <f t="shared" si="2"/>
        <v/>
      </c>
      <c r="AG20" t="str">
        <f t="shared" si="17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18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0.20408056379292272</v>
      </c>
      <c r="AP20" t="str">
        <f t="shared" ca="1" si="12"/>
        <v>pics\\Finik_8.jpg</v>
      </c>
      <c r="AQ20" t="str">
        <f t="shared" ca="1" si="13"/>
        <v>pics\\Peper_8.jpg</v>
      </c>
      <c r="AT20">
        <f t="shared" ca="1" si="7"/>
        <v>0.76333054395957223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Вот_XXXXX._Гладкий_ли_он?</v>
      </c>
      <c r="BD20" cm="1">
        <f t="array" aca="1" ref="BD20" ca="1">INDEX($L$18:$L$25,(RANK(AT4,$AT$2:$AT$9)))</f>
        <v>2025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VLOOKUP(B21,audio_list_stym!$A$3:$BP$18,58,FALSE)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VLOOKUP(B21,audio_list_stym!$A$3:$AJ$18,26,FALSE)</f>
        <v>Kokos</v>
      </c>
      <c r="I21" t="s">
        <v>691</v>
      </c>
      <c r="J21" t="str">
        <f t="shared" si="1"/>
        <v>Kokos_4</v>
      </c>
      <c r="K21">
        <v>13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2197</v>
      </c>
      <c r="AD21" t="str">
        <f t="shared" ca="1" si="10"/>
        <v>pics\\dis54.jpg</v>
      </c>
      <c r="AE21" s="22" t="str">
        <f t="array" aca="1" ref="AE21" ca="1">IF(G21="экспл",INDEX(total_visual_stym!$C$146:$C$209,(RANK(total_visual_stym!E165,total_visual_stym!$E$146:$E$209))),0)</f>
        <v>pics\\dis54.jpg</v>
      </c>
      <c r="AF21" s="22" t="str">
        <f t="shared" si="2"/>
        <v/>
      </c>
      <c r="AG21" t="str">
        <f t="shared" si="17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18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0.20276966814434427</v>
      </c>
      <c r="AP21" t="str">
        <f t="shared" ca="1" si="12"/>
        <v>pics\\Injir_1.jpg</v>
      </c>
      <c r="AQ21" t="str">
        <f t="shared" ca="1" si="13"/>
        <v>pics\\Tikva_1.jpg</v>
      </c>
      <c r="AT21">
        <f t="shared" ca="1" si="7"/>
        <v>0.53507869442166356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Это_XXXXX._Пористый_ли_он?</v>
      </c>
      <c r="BD21" cm="1">
        <f t="array" aca="1" ref="BD21" ca="1">INDEX($L$18:$L$25,(RANK(AT5,$AT$2:$AT$9)))</f>
        <v>2032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VLOOKUP(B22,audio_list_stym!$A$3:$BP$18,58,FALSE)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VLOOKUP(B22,audio_list_stym!$A$3:$AJ$18,26,FALSE)</f>
        <v>Kokos</v>
      </c>
      <c r="I22" t="s">
        <v>692</v>
      </c>
      <c r="J22" t="str">
        <f t="shared" si="1"/>
        <v>Kokos_5</v>
      </c>
      <c r="K22">
        <v>13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2220</v>
      </c>
      <c r="AD22" t="str">
        <f t="shared" ca="1" si="10"/>
        <v>pics\\dis16.jpg</v>
      </c>
      <c r="AE22" s="22" t="str">
        <f t="array" aca="1" ref="AE22" ca="1">IF(G22="экспл",INDEX(total_visual_stym!$C$146:$C$209,(RANK(total_visual_stym!E166,total_visual_stym!$E$146:$E$209))),0)</f>
        <v>pics\\dis16.jpg</v>
      </c>
      <c r="AF22" s="22" t="str">
        <f t="shared" si="2"/>
        <v/>
      </c>
      <c r="AG22" t="str">
        <f t="shared" si="17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18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9.4960526870484507E-3</v>
      </c>
      <c r="AP22" t="str">
        <f t="shared" ca="1" si="12"/>
        <v>pics\\Injir_7.jpg</v>
      </c>
      <c r="AQ22" t="str">
        <f t="shared" ca="1" si="13"/>
        <v>pics\\Tikva_7.jpg</v>
      </c>
      <c r="AT22">
        <f t="shared" ca="1" si="7"/>
        <v>1.3205640476314562E-2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На_картинке_XXXXX._Он_вареный?</v>
      </c>
      <c r="BD22" cm="1">
        <f t="array" aca="1" ref="BD22" ca="1">INDEX($L$18:$L$25,(RANK(AT6,$AT$2:$AT$9)))</f>
        <v>2031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VLOOKUP(B23,audio_list_stym!$A$3:$BP$18,58,FALSE)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VLOOKUP(B23,audio_list_stym!$A$3:$AJ$18,26,FALSE)</f>
        <v>Kokos</v>
      </c>
      <c r="I23" t="s">
        <v>693</v>
      </c>
      <c r="J23" t="str">
        <f t="shared" si="1"/>
        <v>Kokos_6</v>
      </c>
      <c r="K23">
        <v>13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2179</v>
      </c>
      <c r="AD23" t="str">
        <f t="shared" ca="1" si="10"/>
        <v>pics\\dis20.jpg</v>
      </c>
      <c r="AE23" s="22" t="str">
        <f t="array" aca="1" ref="AE23" ca="1">IF(G23="экспл",INDEX(total_visual_stym!$C$146:$C$209,(RANK(total_visual_stym!E167,total_visual_stym!$E$146:$E$209))),0)</f>
        <v>pics\\dis20.jpg</v>
      </c>
      <c r="AF23" s="22" t="str">
        <f t="shared" si="2"/>
        <v/>
      </c>
      <c r="AG23" t="str">
        <f t="shared" si="17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18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0.64542890070814951</v>
      </c>
      <c r="AP23" t="str">
        <f t="shared" ca="1" si="12"/>
        <v>pics\\Finik_1.jpg</v>
      </c>
      <c r="AQ23" t="str">
        <f t="shared" ca="1" si="13"/>
        <v>pics\\Peper_1.jpg</v>
      </c>
      <c r="AT23">
        <f t="shared" ca="1" si="7"/>
        <v>0.50572888853341147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На_мониторе_XXXXX._Плотный_ли_он?</v>
      </c>
      <c r="BD23" cm="1">
        <f t="array" aca="1" ref="BD23" ca="1">INDEX($L$18:$L$25,(RANK(AT7,$AT$2:$AT$9)))</f>
        <v>2028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VLOOKUP(B24,audio_list_stym!$A$3:$BP$18,58,FALSE)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VLOOKUP(B24,audio_list_stym!$A$3:$AJ$18,26,FALSE)</f>
        <v>Kokos</v>
      </c>
      <c r="I24" t="s">
        <v>694</v>
      </c>
      <c r="J24" t="str">
        <f t="shared" si="1"/>
        <v>Kokos_7</v>
      </c>
      <c r="K24">
        <v>13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2203</v>
      </c>
      <c r="AD24" t="str">
        <f t="shared" ca="1" si="10"/>
        <v>pics\\dis53.jpg</v>
      </c>
      <c r="AE24" s="22" t="str">
        <f t="array" aca="1" ref="AE24" ca="1">IF(G24="экспл",INDEX(total_visual_stym!$C$146:$C$209,(RANK(total_visual_stym!E168,total_visual_stym!$E$146:$E$209))),0)</f>
        <v>pics\\dis53.jpg</v>
      </c>
      <c r="AF24" s="22" t="str">
        <f t="shared" si="2"/>
        <v/>
      </c>
      <c r="AG24" t="str">
        <f t="shared" si="17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18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0.15059085358930724</v>
      </c>
      <c r="AP24" t="str">
        <f t="shared" ca="1" si="12"/>
        <v>pics\\Injir_2.jpg</v>
      </c>
      <c r="AQ24" t="str">
        <f t="shared" ca="1" si="13"/>
        <v>pics\\Tikva_2.jpg</v>
      </c>
      <c r="AT24">
        <f t="shared" ca="1" si="7"/>
        <v>0.77023488474697965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Перед_Вами_XXXXX._Он_ворсистый?</v>
      </c>
      <c r="BD24" cm="1">
        <f t="array" aca="1" ref="BD24" ca="1">INDEX($L$18:$L$25,(RANK(AT8,$AT$2:$AT$9)))</f>
        <v>2026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VLOOKUP(B25,audio_list_stym!$A$3:$BP$18,58,FALSE)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VLOOKUP(B25,audio_list_stym!$A$3:$AJ$18,26,FALSE)</f>
        <v>Kokos</v>
      </c>
      <c r="I25" t="s">
        <v>695</v>
      </c>
      <c r="J25" t="str">
        <f t="shared" si="1"/>
        <v>Kokos_8</v>
      </c>
      <c r="K25">
        <v>13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2207</v>
      </c>
      <c r="AD25" t="str">
        <f t="shared" ca="1" si="10"/>
        <v>pics\\dis44.jpg</v>
      </c>
      <c r="AE25" s="22" t="str">
        <f t="array" aca="1" ref="AE25" ca="1">IF(G25="экспл",INDEX(total_visual_stym!$C$146:$C$209,(RANK(total_visual_stym!E169,total_visual_stym!$E$146:$E$209))),0)</f>
        <v>pics\\dis44.jpg</v>
      </c>
      <c r="AF25" s="22" t="str">
        <f t="shared" si="2"/>
        <v/>
      </c>
      <c r="AG25" t="str">
        <f t="shared" si="17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18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0.94199713912967653</v>
      </c>
      <c r="AP25" t="str">
        <f t="shared" ca="1" si="12"/>
        <v>pics\\Kokos_4.jpg</v>
      </c>
      <c r="AQ25" t="str">
        <f t="shared" ca="1" si="13"/>
        <v>pics\\Tomat_4.jpg</v>
      </c>
      <c r="AT25">
        <f t="shared" ca="1" si="7"/>
        <v>0.42085127401246958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Вы_видите_XXXXX._Он_мягкий?</v>
      </c>
      <c r="BD25" cm="1">
        <f t="array" aca="1" ref="BD25" ca="1">INDEX($L$18:$L$25,(RANK(AT9,$AT$2:$AT$9)))</f>
        <v>2030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VLOOKUP(B26,audio_list_stym!$A$3:$BP$18,58,FALSE)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VLOOKUP(B26,audio_list_stym!$A$3:$AJ$18,26,FALSE)</f>
        <v>Redis</v>
      </c>
      <c r="I26" t="s">
        <v>688</v>
      </c>
      <c r="J26" t="str">
        <f t="shared" si="1"/>
        <v>Redis_1</v>
      </c>
      <c r="K26">
        <v>10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2155</v>
      </c>
      <c r="AD26" t="str">
        <f t="shared" ca="1" si="10"/>
        <v>pics\\Injir_3.jpg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pics\\Injir_3.jpg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pics\\Injir_3.jpg</v>
      </c>
      <c r="AT26">
        <f t="shared" ca="1" si="7"/>
        <v>0.95772207309772517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_С_ботвой_ли_РЕДИС?</v>
      </c>
      <c r="BC26">
        <f>A26</f>
        <v>1204</v>
      </c>
      <c r="BD26" cm="1">
        <f t="array" aca="1" ref="BD26" ca="1">INDEX($L$26:$L$33,(RANK(AT2,$AT$2:$AT$9)))</f>
        <v>2051</v>
      </c>
      <c r="BE26" cm="1">
        <f t="array" aca="1" ref="BE26" ca="1">INDEX(BD2:BD25,(RANK(AT5,$AT$2:$AT$16)))</f>
        <v>2039</v>
      </c>
      <c r="BF26" cm="1">
        <f t="array" aca="1" ref="BF26" ca="1">INDEX(BD34:BD49,(RANK(AT5,$AT$2:$AT$16)))</f>
        <v>2007</v>
      </c>
      <c r="BG26" cm="1">
        <f t="array" aca="1" ref="BG26" ca="1">INDEX(BD50:BD65,(RANK(AT5,$AT$2:$AT$16)))</f>
        <v>2023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VLOOKUP(B27,audio_list_stym!$A$3:$BP$18,58,FALSE)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VLOOKUP(B27,audio_list_stym!$A$3:$AJ$18,26,FALSE)</f>
        <v>Redis</v>
      </c>
      <c r="I27" t="s">
        <v>689</v>
      </c>
      <c r="J27" t="str">
        <f t="shared" si="1"/>
        <v>Redis_2</v>
      </c>
      <c r="K27">
        <v>10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2013</v>
      </c>
      <c r="AD27" t="str">
        <f t="shared" ca="1" si="10"/>
        <v>pics\\Finik_5.jpg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pics\\Finik_5.jpg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pics\\Finik_5.jpg</v>
      </c>
      <c r="AT27">
        <f t="shared" ca="1" si="7"/>
        <v>0.62599796502419891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sound\\Noviy_plod.wav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_Алый_ли_РЕДИС?</v>
      </c>
      <c r="BD27" cm="1">
        <f t="array" aca="1" ref="BD27" ca="1">INDEX($L$26:$L$33,(RANK(AT3,$AT$2:$AT$9)))</f>
        <v>2053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VLOOKUP(B28,audio_list_stym!$A$3:$BP$18,58,FALSE)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VLOOKUP(B28,audio_list_stym!$A$3:$AJ$18,26,FALSE)</f>
        <v>Redis</v>
      </c>
      <c r="I28" t="s">
        <v>690</v>
      </c>
      <c r="J28" t="str">
        <f t="shared" si="1"/>
        <v>Redis_3</v>
      </c>
      <c r="K28">
        <v>10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2015</v>
      </c>
      <c r="AD28" t="str">
        <f t="shared" ca="1" si="10"/>
        <v>pics\\Finik_7.jpg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pics\\Finik_7.jpg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pics\\Finik_7.jpg</v>
      </c>
      <c r="AT28">
        <f t="shared" ca="1" si="7"/>
        <v>0.39977951697174652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_Пряный_ли_РЕДИС?</v>
      </c>
      <c r="BD28" cm="1">
        <f t="array" aca="1" ref="BD28" ca="1">INDEX($L$26:$L$33,(RANK(AT4,$AT$2:$AT$9)))</f>
        <v>2049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VLOOKUP(B29,audio_list_stym!$A$3:$BP$18,58,FALSE)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VLOOKUP(B29,audio_list_stym!$A$3:$AJ$18,26,FALSE)</f>
        <v>Redis</v>
      </c>
      <c r="I29" t="s">
        <v>691</v>
      </c>
      <c r="J29" t="str">
        <f t="shared" si="1"/>
        <v>Redis_4</v>
      </c>
      <c r="K29">
        <v>10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2027</v>
      </c>
      <c r="AD29" t="str">
        <f t="shared" ca="1" si="10"/>
        <v>pics\\Kokos_3.jpg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pics\\Kokos_3.jpg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pics\\Kokos_3.jpg</v>
      </c>
      <c r="AT29">
        <f t="shared" ca="1" si="7"/>
        <v>0.37720664949619975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_Жирный_ли_РЕДИС?</v>
      </c>
      <c r="BD29" cm="1">
        <f t="array" aca="1" ref="BD29" ca="1">INDEX($L$26:$L$33,(RANK(AT5,$AT$2:$AT$9)))</f>
        <v>2056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VLOOKUP(B30,audio_list_stym!$A$3:$BP$18,58,FALSE)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VLOOKUP(B30,audio_list_stym!$A$3:$AJ$18,26,FALSE)</f>
        <v>Redis</v>
      </c>
      <c r="I30" t="s">
        <v>692</v>
      </c>
      <c r="J30" t="str">
        <f t="shared" si="1"/>
        <v>Redis_5</v>
      </c>
      <c r="K30">
        <v>10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2025</v>
      </c>
      <c r="AD30" t="str">
        <f t="shared" ca="1" si="10"/>
        <v>pics\\Kokos_1.jpg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pics\\Kokos_1.jpg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pics\\Kokos_1.jpg</v>
      </c>
      <c r="AT30">
        <f t="shared" ca="1" si="7"/>
        <v>0.64618343144871182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_Соленый_ли_РЕДИС?</v>
      </c>
      <c r="BD30" cm="1">
        <f t="array" aca="1" ref="BD30" ca="1">INDEX($L$26:$L$33,(RANK(AT6,$AT$2:$AT$9)))</f>
        <v>2055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VLOOKUP(B31,audio_list_stym!$A$3:$BP$18,58,FALSE)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VLOOKUP(B31,audio_list_stym!$A$3:$AJ$18,26,FALSE)</f>
        <v>Redis</v>
      </c>
      <c r="I31" t="s">
        <v>693</v>
      </c>
      <c r="J31" t="str">
        <f t="shared" si="1"/>
        <v>Redis_6</v>
      </c>
      <c r="K31">
        <v>10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2032</v>
      </c>
      <c r="AD31" t="str">
        <f t="shared" ca="1" si="10"/>
        <v>pics\\Kokos_8.jpg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pics\\Kokos_8.jpg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pics\\Kokos_8.jpg</v>
      </c>
      <c r="AT31">
        <f t="shared" ca="1" si="7"/>
        <v>0.47086205797094238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_Пышный_ли_РЕДИС?</v>
      </c>
      <c r="BD31" cm="1">
        <f t="array" aca="1" ref="BD31" ca="1">INDEX($L$26:$L$33,(RANK(AT7,$AT$2:$AT$9)))</f>
        <v>2052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VLOOKUP(B32,audio_list_stym!$A$3:$BP$18,58,FALSE)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VLOOKUP(B32,audio_list_stym!$A$3:$AJ$18,26,FALSE)</f>
        <v>Redis</v>
      </c>
      <c r="I32" t="s">
        <v>694</v>
      </c>
      <c r="J32" t="str">
        <f t="shared" si="1"/>
        <v>Redis_7</v>
      </c>
      <c r="K32">
        <v>10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2031</v>
      </c>
      <c r="AD32" t="str">
        <f t="shared" ca="1" si="10"/>
        <v>pics\\Kokos_7.jpg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pics\\Kokos_7.jpg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pics\\Kokos_7.jpg</v>
      </c>
      <c r="AT32">
        <f t="shared" ca="1" si="7"/>
        <v>0.77377067645648656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_Крепкий_ли_РЕДИС?</v>
      </c>
      <c r="BD32" cm="1">
        <f t="array" aca="1" ref="BD32" ca="1">INDEX($L$26:$L$33,(RANK(AT8,$AT$2:$AT$9)))</f>
        <v>2050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VLOOKUP(B33,audio_list_stym!$A$3:$BP$18,58,FALSE)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VLOOKUP(B33,audio_list_stym!$A$3:$AJ$18,26,FALSE)</f>
        <v>Redis</v>
      </c>
      <c r="I33" t="s">
        <v>695</v>
      </c>
      <c r="J33" t="str">
        <f t="shared" si="1"/>
        <v>Redis_8</v>
      </c>
      <c r="K33">
        <v>10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2030</v>
      </c>
      <c r="AD33" t="str">
        <f t="shared" ca="1" si="10"/>
        <v>pics\\Kokos_6.jpg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pics\\Kokos_6.jpg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pics\\Kokos_6.jpg</v>
      </c>
      <c r="AT33">
        <f t="shared" ca="1" si="7"/>
        <v>0.47001435124000501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_Круглый_ли_РЕДИС?</v>
      </c>
      <c r="BD33" cm="1">
        <f t="array" aca="1" ref="BD33" ca="1">INDEX($L$26:$L$33,(RANK(AT9,$AT$2:$AT$9)))</f>
        <v>2054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VLOOKUP(B34,audio_list_stym!$A$3:$BP$18,58,FALSE)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VLOOKUP(B34,audio_list_stym!$A$3:$AJ$18,26,FALSE)</f>
        <v>Peper</v>
      </c>
      <c r="I34" t="s">
        <v>688</v>
      </c>
      <c r="J34" t="str">
        <f t="shared" si="1"/>
        <v>Peper_1</v>
      </c>
      <c r="K34">
        <v>11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2204</v>
      </c>
      <c r="AD34" t="str">
        <f t="shared" ca="1" si="10"/>
        <v>pics\\dis52.jpg</v>
      </c>
      <c r="AE34" s="22" t="str">
        <f t="array" aca="1" ref="AE34" ca="1">IF(G34="экспл",INDEX(total_visual_stym!$C$146:$C$209,(RANK(total_visual_stym!E178,total_visual_stym!$E$146:$E$209))),0)</f>
        <v>pics\\dis52.jpg</v>
      </c>
      <c r="AF34" s="22" t="str">
        <f t="shared" si="2"/>
        <v/>
      </c>
      <c r="AG34" t="str">
        <f t="shared" si="17"/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0.75787162133392105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На_экране_ПЕРЕЦ._Сырой_ли_он?</v>
      </c>
      <c r="BC34">
        <f>A34</f>
        <v>1205</v>
      </c>
      <c r="BD34" cm="1">
        <f t="array" aca="1" ref="BD34" ca="1">INDEX($L$34:$L$41,(RANK(AT2,$AT$2:$AT$9)))</f>
        <v>2043</v>
      </c>
      <c r="BE34" cm="1">
        <f t="array" aca="1" ref="BE34" ca="1">INDEX(BD2:BD17,(RANK(AT5,$AT$2:$AT$17)))</f>
        <v>2036</v>
      </c>
      <c r="BF34" cm="1">
        <f t="array" aca="1" ref="BF34" ca="1">INDEX(BD18:BD33,(RANK(AT5,$AT$2:$AT$7)))</f>
        <v>2028</v>
      </c>
      <c r="BG34" cm="1">
        <f t="array" aca="1" ref="BG34" ca="1">INDEX(BD42:BD65,(RANK(AT5,$AT$2:$AT$17)))</f>
        <v>2012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VLOOKUP(B35,audio_list_stym!$A$3:$BP$18,58,FALSE)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VLOOKUP(B35,audio_list_stym!$A$3:$AJ$18,26,FALSE)</f>
        <v>Peper</v>
      </c>
      <c r="I35" t="s">
        <v>689</v>
      </c>
      <c r="J35" t="str">
        <f t="shared" si="1"/>
        <v>Peper_2</v>
      </c>
      <c r="K35">
        <v>11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2182</v>
      </c>
      <c r="AD35" t="str">
        <f t="shared" ca="1" si="10"/>
        <v>pics\\dis30.jpg</v>
      </c>
      <c r="AE35" s="22" t="str">
        <f t="array" aca="1" ref="AE35" ca="1">IF(G35="экспл",INDEX(total_visual_stym!$C$146:$C$209,(RANK(total_visual_stym!E179,total_visual_stym!$E$146:$E$209))),0)</f>
        <v>pics\\dis30.jpg</v>
      </c>
      <c r="AF35" s="22" t="str">
        <f t="shared" si="2"/>
        <v/>
      </c>
      <c r="AG35" t="str">
        <f t="shared" si="17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0.16321194165586017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Посмотрите,_вот_ПЕРЕЦ._Черный_ли_он?</v>
      </c>
      <c r="BD35" cm="1">
        <f t="array" aca="1" ref="BD35" ca="1">INDEX($L$34:$L$41,(RANK(AT3,$AT$2:$AT$9)))</f>
        <v>2045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VLOOKUP(B36,audio_list_stym!$A$3:$BP$18,58,FALSE)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VLOOKUP(B36,audio_list_stym!$A$3:$AJ$18,26,FALSE)</f>
        <v>Peper</v>
      </c>
      <c r="I36" t="s">
        <v>690</v>
      </c>
      <c r="J36" t="str">
        <f t="shared" si="1"/>
        <v>Peper_3</v>
      </c>
      <c r="K36">
        <v>11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2174</v>
      </c>
      <c r="AD36" t="str">
        <f t="shared" ca="1" si="10"/>
        <v>pics\\dis7.jpg</v>
      </c>
      <c r="AE36" s="22" t="str">
        <f t="array" aca="1" ref="AE36" ca="1">IF(G36="экспл",INDEX(total_visual_stym!$C$146:$C$209,(RANK(total_visual_stym!E180,total_visual_stym!$E$146:$E$209))),0)</f>
        <v>pics\\dis7.jpg</v>
      </c>
      <c r="AF36" s="22" t="str">
        <f t="shared" si="2"/>
        <v/>
      </c>
      <c r="AG36" t="str">
        <f t="shared" si="17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0.38871998249372786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Вот_ПЕРЕЦ._Он_гнилой?</v>
      </c>
      <c r="BD36" cm="1">
        <f t="array" aca="1" ref="BD36" ca="1">INDEX($L$34:$L$41,(RANK(AT4,$AT$2:$AT$9)))</f>
        <v>2041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VLOOKUP(B37,audio_list_stym!$A$3:$BP$18,58,FALSE)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VLOOKUP(B37,audio_list_stym!$A$3:$AJ$18,26,FALSE)</f>
        <v>Peper</v>
      </c>
      <c r="I37" t="s">
        <v>691</v>
      </c>
      <c r="J37" t="str">
        <f t="shared" si="1"/>
        <v>Peper_4</v>
      </c>
      <c r="K37">
        <v>11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2211</v>
      </c>
      <c r="AD37" t="str">
        <f t="shared" ca="1" si="10"/>
        <v>pics\\dis60.jpg</v>
      </c>
      <c r="AE37" s="22" t="str">
        <f t="array" aca="1" ref="AE37" ca="1">IF(G37="экспл",INDEX(total_visual_stym!$C$146:$C$209,(RANK(total_visual_stym!E181,total_visual_stym!$E$146:$E$209))),0)</f>
        <v>pics\\dis60.jpg</v>
      </c>
      <c r="AF37" s="22" t="str">
        <f t="shared" si="2"/>
        <v/>
      </c>
      <c r="AG37" t="str">
        <f t="shared" si="17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0.61383431856950543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Это_ПЕРЕЦ._Он_бугристый?</v>
      </c>
      <c r="BD37" cm="1">
        <f t="array" aca="1" ref="BD37" ca="1">INDEX($L$34:$L$41,(RANK(AT5,$AT$2:$AT$9)))</f>
        <v>2048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VLOOKUP(B38,audio_list_stym!$A$3:$BP$18,58,FALSE)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VLOOKUP(B38,audio_list_stym!$A$3:$AJ$18,26,FALSE)</f>
        <v>Peper</v>
      </c>
      <c r="I38" t="s">
        <v>692</v>
      </c>
      <c r="J38" t="str">
        <f t="shared" si="1"/>
        <v>Peper_5</v>
      </c>
      <c r="K38">
        <v>11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2188</v>
      </c>
      <c r="AD38" t="str">
        <f t="shared" ca="1" si="10"/>
        <v>pics\\dis3.jpg</v>
      </c>
      <c r="AE38" s="22" t="str">
        <f t="array" aca="1" ref="AE38" ca="1">IF(G38="экспл",INDEX(total_visual_stym!$C$146:$C$209,(RANK(total_visual_stym!E182,total_visual_stym!$E$146:$E$209))),0)</f>
        <v>pics\\dis3.jpg</v>
      </c>
      <c r="AF38" s="22" t="str">
        <f t="shared" si="2"/>
        <v/>
      </c>
      <c r="AG38" t="str">
        <f t="shared" si="17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0.93567769130756573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На_картинке_ПЕРЕЦ._Он_слоеный?</v>
      </c>
      <c r="BD38" cm="1">
        <f t="array" aca="1" ref="BD38" ca="1">INDEX($L$34:$L$41,(RANK(AT6,$AT$2:$AT$9)))</f>
        <v>2047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VLOOKUP(B39,audio_list_stym!$A$3:$BP$18,58,FALSE)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VLOOKUP(B39,audio_list_stym!$A$3:$AJ$18,26,FALSE)</f>
        <v>Peper</v>
      </c>
      <c r="I39" t="s">
        <v>693</v>
      </c>
      <c r="J39" t="str">
        <f t="shared" si="1"/>
        <v>Peper_6</v>
      </c>
      <c r="K39">
        <v>11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2202</v>
      </c>
      <c r="AD39" t="str">
        <f t="shared" ca="1" si="10"/>
        <v>pics\\dis47.jpg</v>
      </c>
      <c r="AE39" s="22" t="str">
        <f t="array" aca="1" ref="AE39" ca="1">IF(G39="экспл",INDEX(total_visual_stym!$C$146:$C$209,(RANK(total_visual_stym!E183,total_visual_stym!$E$146:$E$209))),0)</f>
        <v>pics\\dis47.jpg</v>
      </c>
      <c r="AF39" s="22" t="str">
        <f>IF(ISTEXT(AR39),AR39,IF(ISTEXT(AS39),AS39,""))</f>
        <v/>
      </c>
      <c r="AG39" t="str">
        <f t="shared" si="17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0.28541761716618352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На_мониторе_ПЕРЕЦ._Хрустящий_ли_он?</v>
      </c>
      <c r="BD39" cm="1">
        <f t="array" aca="1" ref="BD39" ca="1">INDEX($L$34:$L$41,(RANK(AT7,$AT$2:$AT$9)))</f>
        <v>2044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VLOOKUP(B40,audio_list_stym!$A$3:$BP$18,58,FALSE)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VLOOKUP(B40,audio_list_stym!$A$3:$AJ$18,26,FALSE)</f>
        <v>Peper</v>
      </c>
      <c r="I40" t="s">
        <v>694</v>
      </c>
      <c r="J40" t="str">
        <f t="shared" si="1"/>
        <v>Peper_7</v>
      </c>
      <c r="K40">
        <v>11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2196</v>
      </c>
      <c r="AD40" t="str">
        <f t="shared" ca="1" si="10"/>
        <v>pics\\dis40.jpg</v>
      </c>
      <c r="AE40" s="22" t="str">
        <f t="array" aca="1" ref="AE40" ca="1">IF(G40="экспл",INDEX(total_visual_stym!$C$146:$C$209,(RANK(total_visual_stym!E184,total_visual_stym!$E$146:$E$209))),0)</f>
        <v>pics\\dis40.jpg</v>
      </c>
      <c r="AF40" s="22" t="str">
        <f>IF(ISTEXT(AR40),AR40,IF(ISTEXT(AS40),AS40,""))</f>
        <v/>
      </c>
      <c r="AG40" t="str">
        <f t="shared" si="17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0.24698320016383513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Перед_Вами_ПЕРЕЦ._Блестит_ли_он?</v>
      </c>
      <c r="BD40" cm="1">
        <f t="array" aca="1" ref="BD40" ca="1">INDEX($L$34:$L$41,(RANK(AT8,$AT$2:$AT$9)))</f>
        <v>2042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VLOOKUP(B41,audio_list_stym!$A$3:$BP$18,58,FALSE)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VLOOKUP(B41,audio_list_stym!$A$3:$AJ$18,26,FALSE)</f>
        <v>Peper</v>
      </c>
      <c r="I41" t="s">
        <v>695</v>
      </c>
      <c r="J41" t="str">
        <f t="shared" si="1"/>
        <v>Peper_8</v>
      </c>
      <c r="K41">
        <v>11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2216</v>
      </c>
      <c r="AD41" t="str">
        <f t="shared" ca="1" si="10"/>
        <v>pics\\dis59.jpg</v>
      </c>
      <c r="AE41" s="22" t="str">
        <f t="array" aca="1" ref="AE41" ca="1">IF(G41="экспл",INDEX(total_visual_stym!$C$146:$C$209,(RANK(total_visual_stym!E185,total_visual_stym!$E$146:$E$209))),0)</f>
        <v>pics\\dis59.jpg</v>
      </c>
      <c r="AF41" s="22" t="str">
        <f t="shared" ref="AF41:AF55" si="21">IF(ISTEXT(AR41),AR41,IF(ISTEXT(AS41),AS41,""))</f>
        <v/>
      </c>
      <c r="AG41" t="str">
        <f t="shared" si="17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0.60039046418367181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Вы_видите_ПЕРЕЦ._Он_цитрусовый?</v>
      </c>
      <c r="BD41" cm="1">
        <f t="array" aca="1" ref="BD41" ca="1">INDEX($L$34:$L$41,(RANK(AT9,$AT$2:$AT$9)))</f>
        <v>2046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VLOOKUP(B42,audio_list_stym!$A$3:$BP$18,58,FALSE)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VLOOKUP(B42,audio_list_stym!$A$3:$AJ$18,26,FALSE)</f>
        <v>Banan</v>
      </c>
      <c r="I42" t="s">
        <v>688</v>
      </c>
      <c r="J42" t="str">
        <f t="shared" si="1"/>
        <v>Banan_1</v>
      </c>
      <c r="K42">
        <v>12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2166</v>
      </c>
      <c r="AD42" t="str">
        <f t="shared" ca="1" si="10"/>
        <v>pics\\Tikva_6.jpg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pics\\Tikva_6.jpg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3">IF(AH42="sound\\Tropic",AQ18,"")</f>
        <v>pics\\Tikva_6.jpg</v>
      </c>
      <c r="AT42">
        <f t="shared" ca="1" si="7"/>
        <v>0.90112929883710091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_Чистый_ли_XXXXX?</v>
      </c>
      <c r="BC42">
        <f>A42</f>
        <v>1206</v>
      </c>
      <c r="BD42" cm="1">
        <f t="array" aca="1" ref="BD42" ca="1">INDEX($L$42:$L$49,(RANK(AT2,$AT$2:$AT$9)))</f>
        <v>2003</v>
      </c>
      <c r="BE42" cm="1">
        <f t="array" aca="1" ref="BE42" ca="1">INDEX(BD2:BD17,(RANK(AT6,$AT$2:$AT17)))</f>
        <v>2033</v>
      </c>
      <c r="BF42" cm="1">
        <f t="array" aca="1" ref="BF42" ca="1">INDEX(BD26:BD41,(RANK(AT6,$AT$2:$AT$17)))</f>
        <v>2041</v>
      </c>
      <c r="BG42" cm="1">
        <f t="array" aca="1" ref="BG42" ca="1">INDEX(BD50:BD65,(RANK(AT6,$AT$2:$AT$17)))</f>
        <v>2017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VLOOKUP(B43,audio_list_stym!$A$3:$BP$18,58,FALSE)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VLOOKUP(B43,audio_list_stym!$A$3:$AJ$18,26,FALSE)</f>
        <v>Banan</v>
      </c>
      <c r="I43" t="s">
        <v>689</v>
      </c>
      <c r="J43" t="str">
        <f t="shared" si="1"/>
        <v>Banan_2</v>
      </c>
      <c r="K43">
        <v>12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2058</v>
      </c>
      <c r="AD43" t="str">
        <f t="shared" ca="1" si="10"/>
        <v>pics\\Tomat_2.jpg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pics\\Tomat_2.jpg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3"/>
        <v>pics\\Tomat_2.jpg</v>
      </c>
      <c r="AT43">
        <f t="shared" ca="1" si="7"/>
        <v>0.34414687412551914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_Свежий_ли_XXXXX?</v>
      </c>
      <c r="BD43" cm="1">
        <f t="array" aca="1" ref="BD43" ca="1">INDEX($L$42:$L$49,(RANK(AT3,$AT$2:$AT$9)))</f>
        <v>2005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VLOOKUP(B44,audio_list_stym!$A$3:$BP$18,58,FALSE)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VLOOKUP(B44,audio_list_stym!$A$3:$AJ$18,26,FALSE)</f>
        <v>Banan</v>
      </c>
      <c r="I44" t="s">
        <v>690</v>
      </c>
      <c r="J44" t="str">
        <f t="shared" si="1"/>
        <v>Banan_3</v>
      </c>
      <c r="K44">
        <v>12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2048</v>
      </c>
      <c r="AD44" t="str">
        <f t="shared" ca="1" si="10"/>
        <v>pics\\Peper_8.jpg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pics\\Peper_8.jpg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3"/>
        <v>pics\\Peper_8.jpg</v>
      </c>
      <c r="AT44">
        <f t="shared" ca="1" si="7"/>
        <v>0.66457911939779957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_Жаренный_ли_XXXXX?</v>
      </c>
      <c r="BD44" cm="1">
        <f t="array" aca="1" ref="BD44" ca="1">INDEX($L$42:$L$49,(RANK(AT4,$AT$2:$AT$9)))</f>
        <v>2001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VLOOKUP(B45,audio_list_stym!$A$3:$BP$18,58,FALSE)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VLOOKUP(B45,audio_list_stym!$A$3:$AJ$18,26,FALSE)</f>
        <v>Banan</v>
      </c>
      <c r="I45" t="s">
        <v>691</v>
      </c>
      <c r="J45" t="str">
        <f t="shared" si="1"/>
        <v>Banan_4</v>
      </c>
      <c r="K45">
        <v>12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2161</v>
      </c>
      <c r="AD45" t="str">
        <f t="shared" ca="1" si="10"/>
        <v>pics\\Tikva_1.jpg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pics\\Tikva_1.jpg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3"/>
        <v>pics\\Tikva_1.jpg</v>
      </c>
      <c r="AT45">
        <f t="shared" ca="1" si="7"/>
        <v>6.4862663172799984E-2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_Сладкий_ли_XXXXX?</v>
      </c>
      <c r="BD45" cm="1">
        <f t="array" aca="1" ref="BD45" ca="1">INDEX($L$42:$L$49,(RANK(AT5,$AT$2:$AT$9)))</f>
        <v>2008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VLOOKUP(B46,audio_list_stym!$A$3:$BP$18,58,FALSE)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VLOOKUP(B46,audio_list_stym!$A$3:$AJ$18,26,FALSE)</f>
        <v>Banan</v>
      </c>
      <c r="I46" t="s">
        <v>692</v>
      </c>
      <c r="J46" t="str">
        <f t="shared" si="1"/>
        <v>Banan_5</v>
      </c>
      <c r="K46">
        <v>12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2167</v>
      </c>
      <c r="AD46" t="str">
        <f t="shared" ca="1" si="10"/>
        <v>pics\\Tikva_7.jpg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pics\\Tikva_7.jpg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3"/>
        <v>pics\\Tikva_7.jpg</v>
      </c>
      <c r="AT46">
        <f t="shared" ca="1" si="7"/>
        <v>0.41297173431759104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_Влажный_ли_XXXXX?</v>
      </c>
      <c r="BD46" cm="1">
        <f t="array" aca="1" ref="BD46" ca="1">INDEX($L$42:$L$49,(RANK(AT6,$AT$2:$AT$9)))</f>
        <v>2007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VLOOKUP(B47,audio_list_stym!$A$3:$BP$18,58,FALSE)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VLOOKUP(B47,audio_list_stym!$A$3:$AJ$18,26,FALSE)</f>
        <v>Banan</v>
      </c>
      <c r="I47" t="s">
        <v>693</v>
      </c>
      <c r="J47" t="str">
        <f t="shared" si="1"/>
        <v>Banan_6</v>
      </c>
      <c r="K47">
        <v>12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2041</v>
      </c>
      <c r="AD47" t="str">
        <f t="shared" ca="1" si="10"/>
        <v>pics\\Peper_1.jpg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pics\\Peper_1.jpg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3"/>
        <v>pics\\Peper_1.jpg</v>
      </c>
      <c r="AT47">
        <f t="shared" ca="1" si="7"/>
        <v>0.14265235467912685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_Съедобный_ли_XXXXX?</v>
      </c>
      <c r="BD47" cm="1">
        <f t="array" aca="1" ref="BD47" ca="1">INDEX($L$42:$L$49,(RANK(AT7,$AT$2:$AT$9)))</f>
        <v>2004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VLOOKUP(B48,audio_list_stym!$A$3:$BP$18,58,FALSE)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VLOOKUP(B48,audio_list_stym!$A$3:$AJ$18,26,FALSE)</f>
        <v>Banan</v>
      </c>
      <c r="I48" t="s">
        <v>694</v>
      </c>
      <c r="J48" t="str">
        <f t="shared" si="1"/>
        <v>Banan_7</v>
      </c>
      <c r="K48">
        <v>12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2162</v>
      </c>
      <c r="AD48" t="str">
        <f t="shared" ca="1" si="10"/>
        <v>pics\\Tikva_2.jpg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pics\\Tikva_2.jpg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3"/>
        <v>pics\\Tikva_2.jpg</v>
      </c>
      <c r="AT48">
        <f t="shared" ca="1" si="7"/>
        <v>0.9595399183068386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_Сиреневый_ли_XXXXX?</v>
      </c>
      <c r="BD48" cm="1">
        <f t="array" aca="1" ref="BD48" ca="1">INDEX($L$42:$L$49,(RANK(AT8,$AT$2:$AT$9)))</f>
        <v>2002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VLOOKUP(B49,audio_list_stym!$A$3:$BP$18,58,FALSE)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VLOOKUP(B49,audio_list_stym!$A$3:$AJ$18,26,FALSE)</f>
        <v>Banan</v>
      </c>
      <c r="I49" t="s">
        <v>695</v>
      </c>
      <c r="J49" t="str">
        <f t="shared" si="1"/>
        <v>Banan_8</v>
      </c>
      <c r="K49">
        <v>12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2060</v>
      </c>
      <c r="AD49" t="str">
        <f t="shared" ca="1" si="10"/>
        <v>pics\\Tomat_4.jpg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pics\\Tomat_4.jpg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3"/>
        <v>pics\\Tomat_4.jpg</v>
      </c>
      <c r="AT49">
        <f t="shared" ca="1" si="7"/>
        <v>0.72177326682232612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_Репчатый_ли_XXXXX?</v>
      </c>
      <c r="BD49" cm="1">
        <f t="array" aca="1" ref="BD49" ca="1">INDEX($L$42:$L$49,(RANK(AT9,$AT$2:$AT$9)))</f>
        <v>2006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VLOOKUP(B50,audio_list_stym!$A$3:$BP$18,58,FALSE)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VLOOKUP(B50,audio_list_stym!$A$3:$AJ$18,26,FALSE)</f>
        <v>Finik</v>
      </c>
      <c r="I50" t="s">
        <v>688</v>
      </c>
      <c r="J50" t="str">
        <f t="shared" si="1"/>
        <v>Finik_1</v>
      </c>
      <c r="K50">
        <v>13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2229</v>
      </c>
      <c r="AD50" t="str">
        <f t="shared" ca="1" si="10"/>
        <v>pics\\dis10.jpg</v>
      </c>
      <c r="AE50" s="22" t="str">
        <f t="array" aca="1" ref="AE50" ca="1">IF(G50="экспл",INDEX(total_visual_stym!$C$146:$C$209,(RANK(total_visual_stym!E194,total_visual_stym!$E$146:$E$209))),0)</f>
        <v>pics\\dis10.jpg</v>
      </c>
      <c r="AF50" s="22" t="str">
        <f t="shared" si="21"/>
        <v/>
      </c>
      <c r="AG50" t="str">
        <f t="shared" si="17"/>
        <v>pics\\Finik_1.jpg</v>
      </c>
      <c r="AH50">
        <f t="shared" si="4"/>
        <v>0</v>
      </c>
      <c r="AT50">
        <f t="shared" ca="1" si="7"/>
        <v>0.56339881571669082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На_экране_XXXXX._Коричневый_ли_он?</v>
      </c>
      <c r="BC50">
        <f>A50</f>
        <v>1207</v>
      </c>
      <c r="BD50" cm="1">
        <f t="array" aca="1" ref="BD50" ca="1">INDEX($L$50:$L$57,(RANK(AT2,$AT$2:$AT$9)))</f>
        <v>2011</v>
      </c>
      <c r="BE50" cm="1">
        <f t="array" aca="1" ref="BE50" ca="1">INDEX(BD2:BD17,(RANK(AT7,$AT$2:$AT$17)))</f>
        <v>2060</v>
      </c>
      <c r="BF50" cm="1">
        <f t="array" aca="1" ref="BF50" ca="1">INDEX(BD18:BD49,(RANK(AT7,$AT$2:$AT$17)))</f>
        <v>2028</v>
      </c>
      <c r="BG50" cm="1">
        <f t="array" aca="1" ref="BG50" ca="1">INDEX(BD58:BD65,(RANK(AT7,$AT$2:$AT$9)))</f>
        <v>2024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VLOOKUP(B51,audio_list_stym!$A$3:$BP$18,58,FALSE)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VLOOKUP(B51,audio_list_stym!$A$3:$AJ$18,26,FALSE)</f>
        <v>Finik</v>
      </c>
      <c r="I51" t="s">
        <v>689</v>
      </c>
      <c r="J51" t="str">
        <f t="shared" si="1"/>
        <v>Finik_2</v>
      </c>
      <c r="K51">
        <v>13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2191</v>
      </c>
      <c r="AD51" t="str">
        <f t="shared" ca="1" si="10"/>
        <v>pics\\dis26.jpg</v>
      </c>
      <c r="AE51" s="22" t="str">
        <f t="array" aca="1" ref="AE51" ca="1">IF(G51="экспл",INDEX(total_visual_stym!$C$146:$C$209,(RANK(total_visual_stym!E195,total_visual_stym!$E$146:$E$209))),0)</f>
        <v>pics\\dis26.jpg</v>
      </c>
      <c r="AF51" s="22" t="str">
        <f t="shared" si="21"/>
        <v/>
      </c>
      <c r="AG51" t="str">
        <f t="shared" si="17"/>
        <v>pics\\Finik_2.jpg</v>
      </c>
      <c r="AH51">
        <f t="shared" si="4"/>
        <v>0</v>
      </c>
      <c r="AT51">
        <f t="shared" ca="1" si="7"/>
        <v>6.5210112610137094E-2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Посмотрите,_вот_XXXXX._Сахаристый_ли_он?</v>
      </c>
      <c r="BD51" cm="1">
        <f t="array" aca="1" ref="BD51" ca="1">INDEX($L$50:$L$57,(RANK(AT3,$AT$2:$AT$9)))</f>
        <v>2013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VLOOKUP(B52,audio_list_stym!$A$3:$BP$18,58,FALSE)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VLOOKUP(B52,audio_list_stym!$A$3:$AJ$18,26,FALSE)</f>
        <v>Finik</v>
      </c>
      <c r="I52" t="s">
        <v>690</v>
      </c>
      <c r="J52" t="str">
        <f t="shared" si="1"/>
        <v>Finik_3</v>
      </c>
      <c r="K52">
        <v>13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2192</v>
      </c>
      <c r="AD52" t="str">
        <f t="shared" ca="1" si="10"/>
        <v>pics\\dis32.jpg</v>
      </c>
      <c r="AE52" s="22" t="str">
        <f t="array" aca="1" ref="AE52" ca="1">IF(G52="экспл",INDEX(total_visual_stym!$C$146:$C$209,(RANK(total_visual_stym!E196,total_visual_stym!$E$146:$E$209))),0)</f>
        <v>pics\\dis32.jpg</v>
      </c>
      <c r="AF52" s="22" t="str">
        <f t="shared" si="21"/>
        <v/>
      </c>
      <c r="AG52" t="str">
        <f t="shared" si="17"/>
        <v>pics\\Finik_3.jpg</v>
      </c>
      <c r="AH52">
        <f t="shared" si="4"/>
        <v>0</v>
      </c>
      <c r="AT52">
        <f t="shared" ca="1" si="7"/>
        <v>0.58619417743540458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Вот_XXXXX._Он_скользкий?</v>
      </c>
      <c r="BD52" cm="1">
        <f t="array" aca="1" ref="BD52" ca="1">INDEX($L$50:$L$57,(RANK(AT4,$AT$2:$AT$9)))</f>
        <v>2009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VLOOKUP(B53,audio_list_stym!$A$3:$BP$18,58,FALSE)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VLOOKUP(B53,audio_list_stym!$A$3:$AJ$18,26,FALSE)</f>
        <v>Finik</v>
      </c>
      <c r="I53" t="s">
        <v>691</v>
      </c>
      <c r="J53" t="str">
        <f t="shared" si="1"/>
        <v>Finik_4</v>
      </c>
      <c r="K53">
        <v>13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2214</v>
      </c>
      <c r="AD53" t="str">
        <f t="shared" ca="1" si="10"/>
        <v>pics\\dis63.jpg</v>
      </c>
      <c r="AE53" s="22" t="str">
        <f t="array" aca="1" ref="AE53" ca="1">IF(G53="экспл",INDEX(total_visual_stym!$C$146:$C$209,(RANK(total_visual_stym!E197,total_visual_stym!$E$146:$E$209))),0)</f>
        <v>pics\\dis63.jpg</v>
      </c>
      <c r="AF53" s="22" t="str">
        <f t="shared" si="21"/>
        <v/>
      </c>
      <c r="AG53" t="str">
        <f t="shared" si="17"/>
        <v>pics\\Finik_4.jpg</v>
      </c>
      <c r="AH53">
        <f t="shared" si="4"/>
        <v>0</v>
      </c>
      <c r="AT53">
        <f t="shared" ca="1" si="7"/>
        <v>0.22919368913371363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Это_XXXXX._Ломкий_ли_он?</v>
      </c>
      <c r="BD53" cm="1">
        <f t="array" aca="1" ref="BD53" ca="1">INDEX($L$50:$L$57,(RANK(AT5,$AT$2:$AT$9)))</f>
        <v>2016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VLOOKUP(B54,audio_list_stym!$A$3:$BP$18,58,FALSE)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VLOOKUP(B54,audio_list_stym!$A$3:$AJ$18,26,FALSE)</f>
        <v>Finik</v>
      </c>
      <c r="I54" t="s">
        <v>692</v>
      </c>
      <c r="J54" t="str">
        <f t="shared" si="1"/>
        <v>Finik_5</v>
      </c>
      <c r="K54">
        <v>13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2206</v>
      </c>
      <c r="AD54" t="str">
        <f t="shared" ca="1" si="10"/>
        <v>pics\\dis50.jpg</v>
      </c>
      <c r="AE54" s="22" t="str">
        <f t="array" aca="1" ref="AE54" ca="1">IF(G54="экспл",INDEX(total_visual_stym!$C$146:$C$209,(RANK(total_visual_stym!E198,total_visual_stym!$E$146:$E$209))),0)</f>
        <v>pics\\dis50.jpg</v>
      </c>
      <c r="AF54" s="22" t="str">
        <f t="shared" si="21"/>
        <v/>
      </c>
      <c r="AG54" t="str">
        <f t="shared" si="17"/>
        <v>pics\\Finik_5.jpg</v>
      </c>
      <c r="AH54">
        <f t="shared" si="4"/>
        <v>0</v>
      </c>
      <c r="AI54" s="11"/>
      <c r="AT54">
        <f t="shared" ca="1" si="7"/>
        <v>0.16449019110522189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На_картинке_XXXXX._Мохнатый_ли_он?</v>
      </c>
      <c r="BD54" cm="1">
        <f t="array" aca="1" ref="BD54" ca="1">INDEX($L$50:$L$57,(RANK(AT6,$AT$2:$AT$9)))</f>
        <v>2015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VLOOKUP(B55,audio_list_stym!$A$3:$BP$18,58,FALSE)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VLOOKUP(B55,audio_list_stym!$A$3:$AJ$18,26,FALSE)</f>
        <v>Finik</v>
      </c>
      <c r="I55" t="s">
        <v>693</v>
      </c>
      <c r="J55" t="str">
        <f t="shared" si="1"/>
        <v>Finik_6</v>
      </c>
      <c r="K55">
        <v>13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2193</v>
      </c>
      <c r="AD55" t="str">
        <f t="shared" ca="1" si="10"/>
        <v>pics\\dis2.jpg</v>
      </c>
      <c r="AE55" s="22" t="str">
        <f t="array" aca="1" ref="AE55" ca="1">IF(G55="экспл",INDEX(total_visual_stym!$C$146:$C$209,(RANK(total_visual_stym!E199,total_visual_stym!$E$146:$E$209))),0)</f>
        <v>pics\\dis2.jpg</v>
      </c>
      <c r="AF55" s="22" t="str">
        <f t="shared" si="21"/>
        <v/>
      </c>
      <c r="AG55" t="str">
        <f t="shared" si="17"/>
        <v>pics\\Finik_6.jpg</v>
      </c>
      <c r="AH55">
        <f t="shared" si="4"/>
        <v>0</v>
      </c>
      <c r="AT55">
        <f t="shared" ca="1" si="7"/>
        <v>0.65897759355940155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На_мониторе_XXXXX._Он_сморщенный?</v>
      </c>
      <c r="BD55" cm="1">
        <f t="array" aca="1" ref="BD55" ca="1">INDEX($L$50:$L$57,(RANK(AT7,$AT$2:$AT$9)))</f>
        <v>2012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VLOOKUP(B56,audio_list_stym!$A$3:$BP$18,58,FALSE)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VLOOKUP(B56,audio_list_stym!$A$3:$AJ$18,26,FALSE)</f>
        <v>Finik</v>
      </c>
      <c r="I56" t="s">
        <v>694</v>
      </c>
      <c r="J56" t="str">
        <f t="shared" si="1"/>
        <v>Finik_7</v>
      </c>
      <c r="K56">
        <v>13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2200</v>
      </c>
      <c r="AD56" t="str">
        <f t="shared" ca="1" si="10"/>
        <v>pics\\dis57.jpg</v>
      </c>
      <c r="AE56" s="22" t="str">
        <f t="array" aca="1" ref="AE56" ca="1">IF(G56="экспл",INDEX(total_visual_stym!$C$146:$C$209,(RANK(total_visual_stym!E200,total_visual_stym!$E$146:$E$209))),0)</f>
        <v>pics\\dis57.jpg</v>
      </c>
      <c r="AF56" s="22" t="str">
        <f>IF(ISTEXT(AR56),AR56,IF(ISTEXT(AS56),AS56,""))</f>
        <v/>
      </c>
      <c r="AG56" t="str">
        <f t="shared" si="17"/>
        <v>pics\\Finik_7.jpg</v>
      </c>
      <c r="AH56">
        <f t="shared" si="4"/>
        <v>0</v>
      </c>
      <c r="AT56">
        <f t="shared" ca="1" si="7"/>
        <v>0.75839415171300972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Перед_Вами_XXXXX._Он_с_косточкой?</v>
      </c>
      <c r="BD56" cm="1">
        <f t="array" aca="1" ref="BD56" ca="1">INDEX($L$50:$L$57,(RANK(AT8,$AT$2:$AT$9)))</f>
        <v>2010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VLOOKUP(B57,audio_list_stym!$A$3:$BP$18,58,FALSE)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VLOOKUP(B57,audio_list_stym!$A$3:$AJ$18,26,FALSE)</f>
        <v>Finik</v>
      </c>
      <c r="I57" t="s">
        <v>695</v>
      </c>
      <c r="J57" t="str">
        <f t="shared" si="1"/>
        <v>Finik_8</v>
      </c>
      <c r="K57">
        <v>13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2212</v>
      </c>
      <c r="AD57" t="str">
        <f t="shared" ca="1" si="10"/>
        <v>pics\\dis61.jpg</v>
      </c>
      <c r="AE57" s="22" t="str">
        <f t="array" aca="1" ref="AE57" ca="1">IF(G57="экспл",INDEX(total_visual_stym!$C$146:$C$209,(RANK(total_visual_stym!E201,total_visual_stym!$E$146:$E$209))),0)</f>
        <v>pics\\dis61.jpg</v>
      </c>
      <c r="AF57" s="22" t="str">
        <f>IF(ISTEXT(AR57),AR57,IF(ISTEXT(AS57),AS57,""))</f>
        <v/>
      </c>
      <c r="AG57" t="str">
        <f t="shared" si="17"/>
        <v>pics\\Finik_8.jpg</v>
      </c>
      <c r="AH57">
        <f t="shared" si="4"/>
        <v>0</v>
      </c>
      <c r="AI57" s="11"/>
      <c r="AT57">
        <f t="shared" ca="1" si="7"/>
        <v>0.33678089046175386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Вы_видите_XXXXX._Он_треугольный?</v>
      </c>
      <c r="BD57" cm="1">
        <f t="array" aca="1" ref="BD57" ca="1">INDEX($L$50:$L$57,(RANK(AT9,$AT$2:$AT$9)))</f>
        <v>2014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VLOOKUP(B58,audio_list_stym!$A$3:$BP$18,58,FALSE)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VLOOKUP(B58,audio_list_stym!$A$3:$AJ$18,26,FALSE)</f>
        <v>Goroh</v>
      </c>
      <c r="I58" t="s">
        <v>688</v>
      </c>
      <c r="J58" t="str">
        <f t="shared" si="1"/>
        <v>Goroh_1</v>
      </c>
      <c r="K58">
        <v>10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2156</v>
      </c>
      <c r="AD58" t="str">
        <f t="shared" ca="1" si="10"/>
        <v>pics\\Injir_4.jpg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4">IF(ISTEXT(AR58),AR58,IF(ISTEXT(AS58),AS58,""))</f>
        <v>pics\\Injir_4.jpg</v>
      </c>
      <c r="AG58" t="str">
        <f t="shared" si="17"/>
        <v/>
      </c>
      <c r="AH58" t="str">
        <f t="shared" si="4"/>
        <v>sound\\Ogorod</v>
      </c>
      <c r="AI58" s="11"/>
      <c r="AR58" t="str">
        <f t="shared" ref="AR58:AR65" ca="1" si="25">IF(AH58="sound\\Ogorod",AP10,"")</f>
        <v>pics\\Injir_4.jpg</v>
      </c>
      <c r="AT58">
        <f t="shared" ca="1" si="7"/>
        <v>0.54761287129572711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_Рыхлый_ли_ГОРОХ?</v>
      </c>
      <c r="BC58">
        <f>A58</f>
        <v>1208</v>
      </c>
      <c r="BD58" cm="1">
        <f t="array" aca="1" ref="BD58" ca="1">INDEX($L$58:$L$65,(RANK(AT2,$AT$2:$AT$9)))</f>
        <v>2019</v>
      </c>
      <c r="BE58" cm="1">
        <f t="array" aca="1" ref="BE58" ca="1">INDEX(BD2:BD17,(RANK(AT8,$AT$2:$AT$17)))</f>
        <v>2061</v>
      </c>
      <c r="BF58" cm="1">
        <f t="array" aca="1" ref="BF58" ca="1">INDEX(BD18:BD33,(RANK(AT8,$AT$2:$AT$17)))</f>
        <v>2029</v>
      </c>
      <c r="BG58" cm="1">
        <f t="array" aca="1" ref="BG58" ca="1">INDEX(BD42:BD57,(RANK(AT8,$AT$2:$AT$9)))</f>
        <v>2005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VLOOKUP(B59,audio_list_stym!$A$3:$BP$18,58,FALSE)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VLOOKUP(B59,audio_list_stym!$A$3:$AJ$18,26,FALSE)</f>
        <v>Goroh</v>
      </c>
      <c r="I59" t="s">
        <v>689</v>
      </c>
      <c r="J59" t="str">
        <f t="shared" si="1"/>
        <v>Goroh_2</v>
      </c>
      <c r="K59">
        <v>10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2010</v>
      </c>
      <c r="AD59" t="str">
        <f t="shared" ca="1" si="10"/>
        <v>pics\\Finik_2.jpg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4"/>
        <v>pics\\Finik_2.jpg</v>
      </c>
      <c r="AG59" t="str">
        <f t="shared" si="17"/>
        <v/>
      </c>
      <c r="AH59" t="str">
        <f t="shared" si="4"/>
        <v>sound\\Ogorod</v>
      </c>
      <c r="AR59" t="str">
        <f t="shared" ca="1" si="25"/>
        <v>pics\\Finik_2.jpg</v>
      </c>
      <c r="AT59">
        <f t="shared" ca="1" si="7"/>
        <v>0.10734626977639194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_В_стручке_ли_ГОРОХ?</v>
      </c>
      <c r="BD59" cm="1">
        <f t="array" aca="1" ref="BD59" ca="1">INDEX($L$58:$L$65,(RANK(AT3,$AT$2:$AT$9)))</f>
        <v>2021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VLOOKUP(B60,audio_list_stym!$A$3:$BP$18,58,FALSE)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VLOOKUP(B60,audio_list_stym!$A$3:$AJ$18,26,FALSE)</f>
        <v>Goroh</v>
      </c>
      <c r="I60" t="s">
        <v>690</v>
      </c>
      <c r="J60" t="str">
        <f t="shared" si="1"/>
        <v>Goroh_3</v>
      </c>
      <c r="K60">
        <v>10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2160</v>
      </c>
      <c r="AD60" t="str">
        <f t="shared" ca="1" si="10"/>
        <v>pics\\Injir_8.jpg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4"/>
        <v>pics\\Injir_8.jpg</v>
      </c>
      <c r="AG60" t="str">
        <f t="shared" si="17"/>
        <v/>
      </c>
      <c r="AH60" t="str">
        <f t="shared" si="4"/>
        <v>sound\\Ogorod</v>
      </c>
      <c r="AR60" t="str">
        <f t="shared" ca="1" si="25"/>
        <v>pics\\Injir_8.jpg</v>
      </c>
      <c r="AT60">
        <f t="shared" ca="1" si="7"/>
        <v>0.84802673648617388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_Ядовитый_ли_ГОРОХ?</v>
      </c>
      <c r="BD60" cm="1">
        <f t="array" aca="1" ref="BD60" ca="1">INDEX($L$58:$L$65,(RANK(AT4,$AT$2:$AT$9)))</f>
        <v>2017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VLOOKUP(B61,audio_list_stym!$A$3:$BP$18,58,FALSE)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VLOOKUP(B61,audio_list_stym!$A$3:$AJ$18,26,FALSE)</f>
        <v>Goroh</v>
      </c>
      <c r="I61" t="s">
        <v>691</v>
      </c>
      <c r="J61" t="str">
        <f t="shared" si="1"/>
        <v>Goroh_4</v>
      </c>
      <c r="K61">
        <v>10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2014</v>
      </c>
      <c r="AD61" t="str">
        <f t="shared" ca="1" si="10"/>
        <v>pics\\Finik_6.jpg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4"/>
        <v>pics\\Finik_6.jpg</v>
      </c>
      <c r="AG61" t="str">
        <f t="shared" si="17"/>
        <v/>
      </c>
      <c r="AH61" t="str">
        <f t="shared" si="4"/>
        <v>sound\\Ogorod</v>
      </c>
      <c r="AR61" t="str">
        <f t="shared" ca="1" si="25"/>
        <v>pics\\Finik_6.jpg</v>
      </c>
      <c r="AT61">
        <f t="shared" ca="1" si="7"/>
        <v>0.61321115652202818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_Полосатый_ли_ГОРОХ?</v>
      </c>
      <c r="BD61" cm="1">
        <f t="array" aca="1" ref="BD61" ca="1">INDEX($L$58:$L$65,(RANK(AT5,$AT$2:$AT$9)))</f>
        <v>2024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VLOOKUP(B62,audio_list_stym!$A$3:$BP$18,58,FALSE)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VLOOKUP(B62,audio_list_stym!$A$3:$AJ$18,26,FALSE)</f>
        <v>Goroh</v>
      </c>
      <c r="I62" t="s">
        <v>692</v>
      </c>
      <c r="J62" t="str">
        <f t="shared" si="1"/>
        <v>Goroh_5</v>
      </c>
      <c r="K62">
        <v>10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2029</v>
      </c>
      <c r="AD62" t="str">
        <f t="shared" ca="1" si="10"/>
        <v>pics\\Kokos_5.jpg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4"/>
        <v>pics\\Kokos_5.jpg</v>
      </c>
      <c r="AG62" t="str">
        <f t="shared" si="17"/>
        <v/>
      </c>
      <c r="AH62" t="str">
        <f t="shared" si="4"/>
        <v>sound\\Ogorod</v>
      </c>
      <c r="AR62" t="str">
        <f t="shared" ca="1" si="25"/>
        <v>pics\\Kokos_5.jpg</v>
      </c>
      <c r="AT62">
        <f t="shared" ca="1" si="7"/>
        <v>0.84291008107603471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_Плоский_ли_ГОРОХ?</v>
      </c>
      <c r="BD62" cm="1">
        <f t="array" aca="1" ref="BD62" ca="1">INDEX($L$58:$L$65,(RANK(AT6,$AT$2:$AT$9)))</f>
        <v>2023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VLOOKUP(B63,audio_list_stym!$A$3:$BP$18,58,FALSE)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VLOOKUP(B63,audio_list_stym!$A$3:$AJ$18,26,FALSE)</f>
        <v>Goroh</v>
      </c>
      <c r="I63" t="s">
        <v>693</v>
      </c>
      <c r="J63" t="str">
        <f t="shared" si="1"/>
        <v>Goroh_6</v>
      </c>
      <c r="K63">
        <v>10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2011</v>
      </c>
      <c r="AD63" t="str">
        <f t="shared" ca="1" si="10"/>
        <v>pics\\Finik_3.jpg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4"/>
        <v>pics\\Finik_3.jpg</v>
      </c>
      <c r="AG63" t="str">
        <f t="shared" si="17"/>
        <v/>
      </c>
      <c r="AH63" t="str">
        <f t="shared" si="4"/>
        <v>sound\\Ogorod</v>
      </c>
      <c r="AR63" t="str">
        <f t="shared" ca="1" si="25"/>
        <v>pics\\Finik_3.jpg</v>
      </c>
      <c r="AT63">
        <f t="shared" ca="1" si="7"/>
        <v>7.8471519377522059E-2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_Толченый_ли_ГОРОХ?</v>
      </c>
      <c r="BD63" cm="1">
        <f t="array" aca="1" ref="BD63" ca="1">INDEX($L$58:$L$65,(RANK(AT7,$AT$2:$AT$9)))</f>
        <v>2020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VLOOKUP(B64,audio_list_stym!$A$3:$BP$18,58,FALSE)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VLOOKUP(B64,audio_list_stym!$A$3:$AJ$18,26,FALSE)</f>
        <v>Goroh</v>
      </c>
      <c r="I64" t="s">
        <v>694</v>
      </c>
      <c r="J64" t="str">
        <f t="shared" si="1"/>
        <v>Goroh_7</v>
      </c>
      <c r="K64">
        <v>10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2012</v>
      </c>
      <c r="AD64" t="str">
        <f t="shared" ca="1" si="10"/>
        <v>pics\\Finik_4.jpg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4"/>
        <v>pics\\Finik_4.jpg</v>
      </c>
      <c r="AG64" t="str">
        <f t="shared" si="17"/>
        <v/>
      </c>
      <c r="AH64" t="str">
        <f t="shared" si="4"/>
        <v>sound\\Ogorod</v>
      </c>
      <c r="AI64" s="11"/>
      <c r="AR64" t="str">
        <f t="shared" ca="1" si="25"/>
        <v>pics\\Finik_4.jpg</v>
      </c>
      <c r="AT64">
        <f t="shared" ca="1" si="7"/>
        <v>0.65432680758997019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_Зеленый_ли_ГОРОХ?</v>
      </c>
      <c r="BD64" cm="1">
        <f t="array" aca="1" ref="BD64" ca="1">INDEX($L$58:$L$65,(RANK(AT8,$AT$2:$AT$9)))</f>
        <v>2018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VLOOKUP(B65,audio_list_stym!$A$3:$BP$18,58,FALSE)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VLOOKUP(B65,audio_list_stym!$A$3:$AJ$18,26,FALSE)</f>
        <v>Goroh</v>
      </c>
      <c r="I65" t="s">
        <v>695</v>
      </c>
      <c r="J65" t="str">
        <f t="shared" si="1"/>
        <v>Goroh_8</v>
      </c>
      <c r="K65">
        <v>10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2157</v>
      </c>
      <c r="AD65" t="str">
        <f t="shared" ca="1" si="10"/>
        <v>pics\\Injir_5.jpg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4"/>
        <v>pics\\Injir_5.jpg</v>
      </c>
      <c r="AG65" t="str">
        <f t="shared" si="17"/>
        <v/>
      </c>
      <c r="AH65" t="str">
        <f t="shared" si="4"/>
        <v>sound\\Ogorod</v>
      </c>
      <c r="AR65" t="str">
        <f t="shared" ca="1" si="25"/>
        <v>pics\\Injir_5.jpg</v>
      </c>
      <c r="AT65">
        <f t="shared" ca="1" si="7"/>
        <v>0.91925133471474318</v>
      </c>
      <c r="AU65" t="s">
        <v>697</v>
      </c>
      <c r="AV65" t="str">
        <f t="shared" ca="1" si="8"/>
        <v>sound\\Noviy_plod.wav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_Легкий_ли_ГОРОХ?</v>
      </c>
      <c r="BD65" cm="1">
        <f t="array" aca="1" ref="BD65" ca="1">INDEX($L$58:$L$65,(RANK(AT9,$AT$2:$AT$9)))</f>
        <v>2022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VLOOKUP(B66,audio_list_stym!$A$3:$BP$18,58,FALSE)</f>
        <v>15</v>
      </c>
      <c r="F66" t="str">
        <f>VLOOKUP(E66,metki!$A$2:$B$9,2,FALSE)</f>
        <v>экспл_новые_с_названием</v>
      </c>
      <c r="G66" t="str">
        <f t="shared" ref="G66:G129" si="26">LEFT(F66,5)</f>
        <v>экспл</v>
      </c>
      <c r="H66" t="str">
        <f>VLOOKUP(B66,audio_list_stym!$A$3:$AJ$18,26,FALSE)</f>
        <v>Finger</v>
      </c>
      <c r="I66" t="s">
        <v>688</v>
      </c>
      <c r="J66" t="str">
        <f t="shared" ref="J66:J129" si="27">H66&amp;I66</f>
        <v>Finger_1</v>
      </c>
      <c r="K66">
        <v>15</v>
      </c>
      <c r="L66">
        <f>VLOOKUP(J66,total_visual_stym!$A$2:$D$129,2,FALSE)</f>
        <v>2081</v>
      </c>
      <c r="M66" t="str">
        <f>VLOOKUP(J66,total_visual_stym!$A$2:$D$129,3,FALSE)</f>
        <v>pics\\Finger_1.jpg</v>
      </c>
      <c r="N66">
        <f>VLOOKUP(J66,total_visual_stym!$A$1:$D$129,4,FALSE)</f>
        <v>210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113</v>
      </c>
      <c r="Z66" t="str">
        <f>IF(G66="экспл",VLOOKUP(J66,quest_экспл!$A$1:$N$129,12,FALSE),IF(G66="импл_",0,0))</f>
        <v>sound\\On_vizhatiy.wav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2195</v>
      </c>
      <c r="AD66" t="str">
        <f t="shared" ca="1" si="10"/>
        <v>pics\\dis41.jpg</v>
      </c>
      <c r="AE66" s="22" t="str">
        <f t="array" aca="1" ref="AE66" ca="1">IF(G66="экспл",INDEX(total_visual_stym!$C$146:$C$209,(RANK(total_visual_stym!E146,total_visual_stym!$E$146:$E$209))),0)</f>
        <v>pics\\dis41.jpg</v>
      </c>
      <c r="AF66" s="22" t="str">
        <f t="shared" ref="AF66:AF129" si="28">AS66</f>
        <v/>
      </c>
      <c r="AG66" t="str">
        <f t="shared" si="17"/>
        <v/>
      </c>
      <c r="AI66" t="s">
        <v>67</v>
      </c>
      <c r="AO66">
        <f ca="1">RAND()</f>
        <v>0.20483053108912808</v>
      </c>
      <c r="AP66" t="str">
        <f ca="1">INDEX($AI$66:$AI$129,(RANK(AO66,$AO$66:$AO$129)))</f>
        <v>pics\\Redis_7.jpg</v>
      </c>
      <c r="AS66" t="str">
        <f t="shared" ref="AS66:AS129" si="29">IF(G66="импл_",AP66,"")</f>
        <v/>
      </c>
      <c r="AT66">
        <f t="shared" ref="AT66:AT129" ca="1" si="30">RAND()</f>
        <v>0.40436453523079985</v>
      </c>
      <c r="AU66" t="s">
        <v>697</v>
      </c>
      <c r="AV66" t="str">
        <f t="shared" ref="AV66:AV129" ca="1" si="31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_Он_выжатый?</v>
      </c>
      <c r="BA66" t="e">
        <f>VLOOKUP(Q66,audio_list_stym!$B$2:$BQ$299,68,FALSE)</f>
        <v>#N/A</v>
      </c>
      <c r="BB66" t="str">
        <f t="shared" ref="BB66:BB129" si="32">IF(G66="экспл",AY66&amp;AX66&amp;"."&amp;AZ66,IF(G66="импл_",BA66&amp;AX66&amp;"?"))</f>
        <v>На_экране_РЕНАН._Он_выжатый?</v>
      </c>
      <c r="BC66">
        <f>A66</f>
        <v>1209</v>
      </c>
      <c r="BD66" cm="1">
        <f t="array" aca="1" ref="BD66" ca="1">INDEX(L66:L73,(RANK(AT2,$AT$2:$AT$9)))</f>
        <v>2083</v>
      </c>
      <c r="BE66" cm="1">
        <f t="array" aca="1" ref="BE66" ca="1">INDEX(BD74:BD89,(RANK(AT2,$AT$2:$AT$7)))</f>
        <v>2093</v>
      </c>
      <c r="BF66" cm="1">
        <f t="array" aca="1" ref="BF66" ca="1">INDEX(BD90:BD113,(RANK(AT2,$AT$2:$AT$17)))</f>
        <v>2136</v>
      </c>
      <c r="BG66" cm="1">
        <f t="array" aca="1" ref="BG66" ca="1">INDEX(BD114:BD129,(RANK(AT2,$AT$2:$AT$17)))</f>
        <v>2072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VLOOKUP(B67,audio_list_stym!$A$3:$BP$18,58,FALSE)</f>
        <v>15</v>
      </c>
      <c r="F67" t="str">
        <f>VLOOKUP(E67,metki!$A$2:$B$9,2,FALSE)</f>
        <v>экспл_новые_с_названием</v>
      </c>
      <c r="G67" t="str">
        <f t="shared" si="26"/>
        <v>экспл</v>
      </c>
      <c r="H67" t="str">
        <f>VLOOKUP(B67,audio_list_stym!$A$3:$AJ$18,26,FALSE)</f>
        <v>Finger</v>
      </c>
      <c r="I67" t="s">
        <v>689</v>
      </c>
      <c r="J67" t="str">
        <f t="shared" si="27"/>
        <v>Finger_2</v>
      </c>
      <c r="K67">
        <v>15</v>
      </c>
      <c r="L67">
        <f>VLOOKUP(J67,total_visual_stym!$A$2:$D$129,2,FALSE)</f>
        <v>2082</v>
      </c>
      <c r="M67" t="str">
        <f>VLOOKUP(J67,total_visual_stym!$A$2:$D$129,3,FALSE)</f>
        <v>pics\\Finger_2.jpg</v>
      </c>
      <c r="N67">
        <f>VLOOKUP(J67,total_visual_stym!$A$1:$D$129,4,FALSE)</f>
        <v>210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114</v>
      </c>
      <c r="Z67" t="str">
        <f>IF(G67="экспл",VLOOKUP(J67,quest_экспл!$A$1:$N$129,12,FALSE),IF(G67="импл_",0,0))</f>
        <v>sound\\On_nadloman.wav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2181</v>
      </c>
      <c r="AD67" t="str">
        <f t="shared" ref="AD67:AD129" ca="1" si="33">IF(ISTEXT(AE67),AE67,IF(ISTEXT(AF67),AF67,""))</f>
        <v>pics\\dis24.jpg</v>
      </c>
      <c r="AE67" s="22" t="str">
        <f t="array" aca="1" ref="AE67" ca="1">IF(G67="экспл",INDEX(total_visual_stym!$C$146:$C$209,(RANK(total_visual_stym!E147,total_visual_stym!$E$146:$E$209))),0)</f>
        <v>pics\\dis24.jpg</v>
      </c>
      <c r="AF67" s="22" t="str">
        <f t="shared" si="28"/>
        <v/>
      </c>
      <c r="AG67" t="str">
        <f t="shared" si="17"/>
        <v/>
      </c>
      <c r="AI67" t="s">
        <v>68</v>
      </c>
      <c r="AO67">
        <f t="shared" ref="AO67:AO129" ca="1" si="34">RAND()</f>
        <v>0.31113961675539259</v>
      </c>
      <c r="AP67" t="str">
        <f t="shared" ref="AP67:AP129" ca="1" si="35">INDEX($AI$66:$AI$129,(RANK(AO67,$AO$66:$AO$129)))</f>
        <v>pics\\Redis_3.jpg</v>
      </c>
      <c r="AS67" t="str">
        <f t="shared" si="29"/>
        <v/>
      </c>
      <c r="AT67">
        <f t="shared" ca="1" si="30"/>
        <v>0.36466614500929606</v>
      </c>
      <c r="AU67" t="s">
        <v>697</v>
      </c>
      <c r="AV67" t="str">
        <f t="shared" ca="1" si="31"/>
        <v>sound\\Redkiy_plod.wav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_Он_надломан?</v>
      </c>
      <c r="BA67" t="e">
        <f>VLOOKUP(Q67,audio_list_stym!$B$2:$BQ$299,68,FALSE)</f>
        <v>#N/A</v>
      </c>
      <c r="BB67" t="str">
        <f t="shared" si="32"/>
        <v>Посмотрите,_вот_РЕНАН._Он_надломан?</v>
      </c>
      <c r="BD67" cm="1">
        <f t="array" aca="1" ref="BD67" ca="1">INDEX(L67:L74,(RANK(AT3,$AT$2:$AT$9)))</f>
        <v>2086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VLOOKUP(B68,audio_list_stym!$A$3:$BP$18,58,FALSE)</f>
        <v>15</v>
      </c>
      <c r="F68" t="str">
        <f>VLOOKUP(E68,metki!$A$2:$B$9,2,FALSE)</f>
        <v>экспл_новые_с_названием</v>
      </c>
      <c r="G68" t="str">
        <f t="shared" si="26"/>
        <v>экспл</v>
      </c>
      <c r="H68" t="str">
        <f>VLOOKUP(B68,audio_list_stym!$A$3:$AJ$18,26,FALSE)</f>
        <v>Finger</v>
      </c>
      <c r="I68" t="s">
        <v>690</v>
      </c>
      <c r="J68" t="str">
        <f t="shared" si="27"/>
        <v>Finger_3</v>
      </c>
      <c r="K68">
        <v>15</v>
      </c>
      <c r="L68">
        <f>VLOOKUP(J68,total_visual_stym!$A$2:$D$129,2,FALSE)</f>
        <v>2083</v>
      </c>
      <c r="M68" t="str">
        <f>VLOOKUP(J68,total_visual_stym!$A$2:$D$129,3,FALSE)</f>
        <v>pics\\Finger_3.jpg</v>
      </c>
      <c r="N68">
        <f>VLOOKUP(J68,total_visual_stym!$A$1:$D$129,4,FALSE)</f>
        <v>210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115</v>
      </c>
      <c r="Z68" t="str">
        <f>IF(G68="экспл",VLOOKUP(J68,quest_экспл!$A$1:$N$129,12,FALSE),IF(G68="импл_",0,0))</f>
        <v>sound\\On_volnistiy.wav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2171</v>
      </c>
      <c r="AD68" t="str">
        <f t="shared" ca="1" si="33"/>
        <v>pics\\dis22.jpg</v>
      </c>
      <c r="AE68" s="22" t="str">
        <f t="array" aca="1" ref="AE68" ca="1">IF(G68="экспл",INDEX(total_visual_stym!$C$146:$C$209,(RANK(total_visual_stym!E148,total_visual_stym!$E$146:$E$209))),0)</f>
        <v>pics\\dis22.jpg</v>
      </c>
      <c r="AF68" s="22" t="str">
        <f t="shared" si="28"/>
        <v/>
      </c>
      <c r="AG68" t="str">
        <f t="shared" si="17"/>
        <v/>
      </c>
      <c r="AI68" t="s">
        <v>69</v>
      </c>
      <c r="AO68">
        <f t="shared" ca="1" si="34"/>
        <v>0.71855647582861026</v>
      </c>
      <c r="AP68" t="str">
        <f t="shared" ca="1" si="35"/>
        <v>pics\\Goroh_8.jpg</v>
      </c>
      <c r="AS68" t="str">
        <f t="shared" si="29"/>
        <v/>
      </c>
      <c r="AT68">
        <f t="shared" ca="1" si="30"/>
        <v>0.35814121631715423</v>
      </c>
      <c r="AU68" t="s">
        <v>697</v>
      </c>
      <c r="AV68" t="str">
        <f t="shared" ca="1" si="31"/>
        <v>sound\\Redkiy_plod.wav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_Он_волнистый?</v>
      </c>
      <c r="BA68" t="e">
        <f>VLOOKUP(Q68,audio_list_stym!$B$2:$BQ$299,68,FALSE)</f>
        <v>#N/A</v>
      </c>
      <c r="BB68" t="str">
        <f t="shared" si="32"/>
        <v>Вот_РЕНАН._Он_волнистый?</v>
      </c>
      <c r="BD68" cm="1">
        <f t="array" aca="1" ref="BD68" ca="1">INDEX(L68:L75,(RANK(AT4,$AT$2:$AT$9)))</f>
        <v>2083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VLOOKUP(B69,audio_list_stym!$A$3:$BP$18,58,FALSE)</f>
        <v>15</v>
      </c>
      <c r="F69" t="str">
        <f>VLOOKUP(E69,metki!$A$2:$B$9,2,FALSE)</f>
        <v>экспл_новые_с_названием</v>
      </c>
      <c r="G69" t="str">
        <f t="shared" si="26"/>
        <v>экспл</v>
      </c>
      <c r="H69" t="str">
        <f>VLOOKUP(B69,audio_list_stym!$A$3:$AJ$18,26,FALSE)</f>
        <v>Finger</v>
      </c>
      <c r="I69" t="s">
        <v>691</v>
      </c>
      <c r="J69" t="str">
        <f t="shared" si="27"/>
        <v>Finger_4</v>
      </c>
      <c r="K69">
        <v>15</v>
      </c>
      <c r="L69">
        <f>VLOOKUP(J69,total_visual_stym!$A$2:$D$129,2,FALSE)</f>
        <v>2084</v>
      </c>
      <c r="M69" t="str">
        <f>VLOOKUP(J69,total_visual_stym!$A$2:$D$129,3,FALSE)</f>
        <v>pics\\Finger_4.jpg</v>
      </c>
      <c r="N69">
        <f>VLOOKUP(J69,total_visual_stym!$A$1:$D$129,4,FALSE)</f>
        <v>210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116</v>
      </c>
      <c r="Z69" t="str">
        <f>IF(G69="экспл",VLOOKUP(J69,quest_экспл!$A$1:$N$129,12,FALSE),IF(G69="импл_",0,0))</f>
        <v>sound\\On_buriy.wav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2184</v>
      </c>
      <c r="AD69" t="str">
        <f t="shared" ca="1" si="33"/>
        <v>pics\\dis19.jpg</v>
      </c>
      <c r="AE69" s="22" t="str">
        <f t="array" aca="1" ref="AE69" ca="1">IF(G69="экспл",INDEX(total_visual_stym!$C$146:$C$209,(RANK(total_visual_stym!E149,total_visual_stym!$E$146:$E$209))),0)</f>
        <v>pics\\dis19.jpg</v>
      </c>
      <c r="AF69" s="22" t="str">
        <f t="shared" si="28"/>
        <v/>
      </c>
      <c r="AG69" t="str">
        <f t="shared" si="17"/>
        <v/>
      </c>
      <c r="AI69" t="s">
        <v>70</v>
      </c>
      <c r="AO69">
        <f t="shared" ca="1" si="34"/>
        <v>0.84262932398412971</v>
      </c>
      <c r="AP69" t="str">
        <f t="shared" ca="1" si="35"/>
        <v>pics\\Goroh_2.jpg</v>
      </c>
      <c r="AS69" t="str">
        <f t="shared" si="29"/>
        <v/>
      </c>
      <c r="AT69">
        <f t="shared" ca="1" si="30"/>
        <v>0.3715261351967396</v>
      </c>
      <c r="AU69" t="s">
        <v>697</v>
      </c>
      <c r="AV69" t="str">
        <f t="shared" ca="1" si="31"/>
        <v>sound\\Redkiy_plod.wav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_Он_бурый?</v>
      </c>
      <c r="BA69" t="e">
        <f>VLOOKUP(Q69,audio_list_stym!$B$2:$BQ$299,68,FALSE)</f>
        <v>#N/A</v>
      </c>
      <c r="BB69" t="str">
        <f t="shared" si="32"/>
        <v>Это_РЕНАН._Он_бурый?</v>
      </c>
      <c r="BD69" cm="1">
        <f t="array" aca="1" ref="BD69" ca="1">INDEX(L69:L76,(RANK(AT5,$AT$2:$AT$9)))</f>
        <v>2091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VLOOKUP(B70,audio_list_stym!$A$3:$BP$18,58,FALSE)</f>
        <v>15</v>
      </c>
      <c r="F70" t="str">
        <f>VLOOKUP(E70,metki!$A$2:$B$9,2,FALSE)</f>
        <v>экспл_новые_с_названием</v>
      </c>
      <c r="G70" t="str">
        <f t="shared" si="26"/>
        <v>экспл</v>
      </c>
      <c r="H70" t="str">
        <f>VLOOKUP(B70,audio_list_stym!$A$3:$AJ$18,26,FALSE)</f>
        <v>Finger</v>
      </c>
      <c r="I70" t="s">
        <v>692</v>
      </c>
      <c r="J70" t="str">
        <f t="shared" si="27"/>
        <v>Finger_5</v>
      </c>
      <c r="K70">
        <v>15</v>
      </c>
      <c r="L70">
        <f>VLOOKUP(J70,total_visual_stym!$A$2:$D$129,2,FALSE)</f>
        <v>2085</v>
      </c>
      <c r="M70" t="str">
        <f>VLOOKUP(J70,total_visual_stym!$A$2:$D$129,3,FALSE)</f>
        <v>pics\\Finger_5.jpg</v>
      </c>
      <c r="N70">
        <f>VLOOKUP(J70,total_visual_stym!$A$1:$D$129,4,FALSE)</f>
        <v>210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117</v>
      </c>
      <c r="Z70" t="str">
        <f>IF(G70="экспл",VLOOKUP(J70,quest_экспл!$A$1:$N$129,12,FALSE),IF(G70="импл_",0,0))</f>
        <v>sound\\Vityanut_li_on.wav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2183</v>
      </c>
      <c r="AD70" t="str">
        <f t="shared" ca="1" si="33"/>
        <v>pics\\dis18.jpg</v>
      </c>
      <c r="AE70" s="22" t="str">
        <f t="array" aca="1" ref="AE70" ca="1">IF(G70="экспл",INDEX(total_visual_stym!$C$146:$C$209,(RANK(total_visual_stym!E150,total_visual_stym!$E$146:$E$209))),0)</f>
        <v>pics\\dis18.jpg</v>
      </c>
      <c r="AF70" s="22" t="str">
        <f t="shared" si="28"/>
        <v/>
      </c>
      <c r="AG70" t="str">
        <f t="shared" si="17"/>
        <v/>
      </c>
      <c r="AI70" t="s">
        <v>71</v>
      </c>
      <c r="AO70">
        <f t="shared" ca="1" si="34"/>
        <v>0.35884384218608112</v>
      </c>
      <c r="AP70" t="str">
        <f t="shared" ca="1" si="35"/>
        <v>pics\\Peper_8.jpg</v>
      </c>
      <c r="AS70" t="str">
        <f t="shared" si="29"/>
        <v/>
      </c>
      <c r="AT70">
        <f t="shared" ca="1" si="30"/>
        <v>0.74396633141444513</v>
      </c>
      <c r="AU70" t="s">
        <v>697</v>
      </c>
      <c r="AV70" t="str">
        <f t="shared" ca="1" si="31"/>
        <v>sound\\Noviy_plod.wav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_Вытянут_ли_он?</v>
      </c>
      <c r="BA70" t="e">
        <f>VLOOKUP(Q70,audio_list_stym!$B$2:$BQ$299,68,FALSE)</f>
        <v>#N/A</v>
      </c>
      <c r="BB70" t="str">
        <f t="shared" si="32"/>
        <v>На_картинке_РЕНАН._Вытянут_ли_он?</v>
      </c>
      <c r="BD70" cm="1">
        <f t="array" aca="1" ref="BD70" ca="1">INDEX(L70:L77,(RANK(AT6,$AT$2:$AT$9)))</f>
        <v>2091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VLOOKUP(B71,audio_list_stym!$A$3:$BP$18,58,FALSE)</f>
        <v>15</v>
      </c>
      <c r="F71" t="str">
        <f>VLOOKUP(E71,metki!$A$2:$B$9,2,FALSE)</f>
        <v>экспл_новые_с_названием</v>
      </c>
      <c r="G71" t="str">
        <f t="shared" si="26"/>
        <v>экспл</v>
      </c>
      <c r="H71" t="str">
        <f>VLOOKUP(B71,audio_list_stym!$A$3:$AJ$18,26,FALSE)</f>
        <v>Finger</v>
      </c>
      <c r="I71" t="s">
        <v>693</v>
      </c>
      <c r="J71" t="str">
        <f t="shared" si="27"/>
        <v>Finger_6</v>
      </c>
      <c r="K71">
        <v>15</v>
      </c>
      <c r="L71">
        <f>VLOOKUP(J71,total_visual_stym!$A$2:$D$129,2,FALSE)</f>
        <v>2086</v>
      </c>
      <c r="M71" t="str">
        <f>VLOOKUP(J71,total_visual_stym!$A$2:$D$129,3,FALSE)</f>
        <v>pics\\Finger_6.jpg</v>
      </c>
      <c r="N71">
        <f>VLOOKUP(J71,total_visual_stym!$A$1:$D$129,4,FALSE)</f>
        <v>210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118</v>
      </c>
      <c r="Z71" t="str">
        <f>IF(G71="экспл",VLOOKUP(J71,quest_экспл!$A$1:$N$129,12,FALSE),IF(G71="импл_",0,0))</f>
        <v>sound\\Obyemniy_li_on.wav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2173</v>
      </c>
      <c r="AD71" t="str">
        <f t="shared" ca="1" si="33"/>
        <v>pics\\dis37.jpg</v>
      </c>
      <c r="AE71" s="22" t="str">
        <f t="array" aca="1" ref="AE71" ca="1">IF(G71="экспл",INDEX(total_visual_stym!$C$146:$C$209,(RANK(total_visual_stym!E151,total_visual_stym!$E$146:$E$209))),0)</f>
        <v>pics\\dis37.jpg</v>
      </c>
      <c r="AF71" s="22" t="str">
        <f t="shared" si="28"/>
        <v/>
      </c>
      <c r="AG71" t="str">
        <f t="shared" si="17"/>
        <v/>
      </c>
      <c r="AI71" t="s">
        <v>72</v>
      </c>
      <c r="AO71">
        <f t="shared" ca="1" si="34"/>
        <v>4.2392587604520138E-2</v>
      </c>
      <c r="AP71" t="str">
        <f t="shared" ca="1" si="35"/>
        <v>pics\\Tomat_7.jpg</v>
      </c>
      <c r="AS71" t="str">
        <f t="shared" si="29"/>
        <v/>
      </c>
      <c r="AT71">
        <f t="shared" ca="1" si="30"/>
        <v>0.60641624880439093</v>
      </c>
      <c r="AU71" t="s">
        <v>697</v>
      </c>
      <c r="AV71" t="str">
        <f t="shared" ca="1" si="31"/>
        <v>sound\\Noviy_plod.wav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_Объемный_ли_он?</v>
      </c>
      <c r="BA71" t="e">
        <f>VLOOKUP(Q71,audio_list_stym!$B$2:$BQ$299,68,FALSE)</f>
        <v>#N/A</v>
      </c>
      <c r="BB71" t="str">
        <f t="shared" si="32"/>
        <v>На_мониторе_РЕНАН._Объемный_ли_он?</v>
      </c>
      <c r="BD71" cm="1">
        <f t="array" aca="1" ref="BD71" ca="1">INDEX(L71:L78,(RANK(AT7,$AT$2:$AT$9)))</f>
        <v>2089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VLOOKUP(B72,audio_list_stym!$A$3:$BP$18,58,FALSE)</f>
        <v>15</v>
      </c>
      <c r="F72" t="str">
        <f>VLOOKUP(E72,metki!$A$2:$B$9,2,FALSE)</f>
        <v>экспл_новые_с_названием</v>
      </c>
      <c r="G72" t="str">
        <f t="shared" si="26"/>
        <v>экспл</v>
      </c>
      <c r="H72" t="str">
        <f>VLOOKUP(B72,audio_list_stym!$A$3:$AJ$18,26,FALSE)</f>
        <v>Finger</v>
      </c>
      <c r="I72" t="s">
        <v>694</v>
      </c>
      <c r="J72" t="str">
        <f t="shared" si="27"/>
        <v>Finger_7</v>
      </c>
      <c r="K72">
        <v>15</v>
      </c>
      <c r="L72">
        <f>VLOOKUP(J72,total_visual_stym!$A$2:$D$129,2,FALSE)</f>
        <v>2087</v>
      </c>
      <c r="M72" t="str">
        <f>VLOOKUP(J72,total_visual_stym!$A$2:$D$129,3,FALSE)</f>
        <v>pics\\Finger_7.jpg</v>
      </c>
      <c r="N72">
        <f>VLOOKUP(J72,total_visual_stym!$A$1:$D$129,4,FALSE)</f>
        <v>210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119</v>
      </c>
      <c r="Z72" t="str">
        <f>IF(G72="экспл",VLOOKUP(J72,quest_экспл!$A$1:$N$129,12,FALSE),IF(G72="импл_",0,0))</f>
        <v>sound\\Pustoy_li_on.wav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2225</v>
      </c>
      <c r="AD72" t="str">
        <f t="shared" ca="1" si="33"/>
        <v>pics\\dis9.jpg</v>
      </c>
      <c r="AE72" s="22" t="str">
        <f t="array" aca="1" ref="AE72" ca="1">IF(G72="экспл",INDEX(total_visual_stym!$C$146:$C$209,(RANK(total_visual_stym!E152,total_visual_stym!$E$146:$E$209))),0)</f>
        <v>pics\\dis9.jpg</v>
      </c>
      <c r="AF72" s="22" t="str">
        <f t="shared" si="28"/>
        <v/>
      </c>
      <c r="AG72" t="str">
        <f t="shared" si="17"/>
        <v/>
      </c>
      <c r="AI72" t="s">
        <v>73</v>
      </c>
      <c r="AO72">
        <f t="shared" ca="1" si="34"/>
        <v>0.942524034814888</v>
      </c>
      <c r="AP72" t="str">
        <f t="shared" ca="1" si="35"/>
        <v>pics\\Banan_6.jpg</v>
      </c>
      <c r="AS72" t="str">
        <f t="shared" si="29"/>
        <v/>
      </c>
      <c r="AT72">
        <f t="shared" ca="1" si="30"/>
        <v>0.67984163972151834</v>
      </c>
      <c r="AU72" t="s">
        <v>697</v>
      </c>
      <c r="AV72" t="str">
        <f t="shared" ca="1" si="31"/>
        <v>sound\\Noviy_plod.wav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_Пустой_ли_он?</v>
      </c>
      <c r="BA72" t="e">
        <f>VLOOKUP(Q72,audio_list_stym!$B$2:$BQ$299,68,FALSE)</f>
        <v>#N/A</v>
      </c>
      <c r="BB72" t="str">
        <f t="shared" si="32"/>
        <v>Перед_Вами_РЕНАН._Пустой_ли_он?</v>
      </c>
      <c r="BD72" cm="1">
        <f t="array" aca="1" ref="BD72" ca="1">INDEX(L72:L79,(RANK(AT8,$AT$2:$AT$9)))</f>
        <v>2088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VLOOKUP(B73,audio_list_stym!$A$3:$BP$18,58,FALSE)</f>
        <v>15</v>
      </c>
      <c r="F73" t="str">
        <f>VLOOKUP(E73,metki!$A$2:$B$9,2,FALSE)</f>
        <v>экспл_новые_с_названием</v>
      </c>
      <c r="G73" t="str">
        <f t="shared" si="26"/>
        <v>экспл</v>
      </c>
      <c r="H73" t="str">
        <f>VLOOKUP(B73,audio_list_stym!$A$3:$AJ$18,26,FALSE)</f>
        <v>Finger</v>
      </c>
      <c r="I73" t="s">
        <v>695</v>
      </c>
      <c r="J73" t="str">
        <f t="shared" si="27"/>
        <v>Finger_8</v>
      </c>
      <c r="K73">
        <v>15</v>
      </c>
      <c r="L73">
        <f>VLOOKUP(J73,total_visual_stym!$A$2:$D$129,2,FALSE)</f>
        <v>2088</v>
      </c>
      <c r="M73" t="str">
        <f>VLOOKUP(J73,total_visual_stym!$A$2:$D$129,3,FALSE)</f>
        <v>pics\\Finger_8.jpg</v>
      </c>
      <c r="N73">
        <f>VLOOKUP(J73,total_visual_stym!$A$1:$D$129,4,FALSE)</f>
        <v>210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120</v>
      </c>
      <c r="Z73" t="str">
        <f>IF(G73="экспл",VLOOKUP(J73,quest_экспл!$A$1:$N$129,12,FALSE),IF(G73="импл_",0,0))</f>
        <v>sound\\Belyi_li_on.wav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2194</v>
      </c>
      <c r="AD73" t="str">
        <f t="shared" ca="1" si="33"/>
        <v>pics\\dis55.jpg</v>
      </c>
      <c r="AE73" s="22" t="str">
        <f t="array" aca="1" ref="AE73" ca="1">IF(G73="экспл",INDEX(total_visual_stym!$C$146:$C$209,(RANK(total_visual_stym!E153,total_visual_stym!$E$146:$E$209))),0)</f>
        <v>pics\\dis55.jpg</v>
      </c>
      <c r="AF73" s="22" t="str">
        <f t="shared" si="28"/>
        <v/>
      </c>
      <c r="AG73" t="str">
        <f t="shared" si="17"/>
        <v/>
      </c>
      <c r="AI73" t="s">
        <v>74</v>
      </c>
      <c r="AO73">
        <f t="shared" ca="1" si="34"/>
        <v>0.98464608167617729</v>
      </c>
      <c r="AP73" t="str">
        <f t="shared" ca="1" si="35"/>
        <v>pics\\Banan_2.jpg</v>
      </c>
      <c r="AS73" t="str">
        <f t="shared" si="29"/>
        <v/>
      </c>
      <c r="AT73">
        <f t="shared" ca="1" si="30"/>
        <v>0.94363078886989038</v>
      </c>
      <c r="AU73" t="s">
        <v>697</v>
      </c>
      <c r="AV73" t="str">
        <f t="shared" ca="1" si="31"/>
        <v>sound\\Noviy_plod.wav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_Белый_ли_он?</v>
      </c>
      <c r="BA73" t="e">
        <f>VLOOKUP(Q73,audio_list_stym!$B$2:$BQ$299,68,FALSE)</f>
        <v>#N/A</v>
      </c>
      <c r="BB73" t="str">
        <f t="shared" si="32"/>
        <v>Вы_видите_РЕНАН._Белый_ли_он?</v>
      </c>
      <c r="BD73" cm="1">
        <f t="array" aca="1" ref="BD73" ca="1">INDEX(L73:L80,(RANK(AT9,$AT$2:$AT$9)))</f>
        <v>2093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VLOOKUP(B74,audio_list_stym!$A$3:$BP$18,58,FALSE)</f>
        <v>16</v>
      </c>
      <c r="F74" t="str">
        <f>VLOOKUP(E74,metki!$A$2:$B$9,2,FALSE)</f>
        <v>импл_новые_без_названия</v>
      </c>
      <c r="G74" t="str">
        <f t="shared" si="26"/>
        <v>импл_</v>
      </c>
      <c r="H74" t="str">
        <f>VLOOKUP(B74,audio_list_stym!$A$3:$AJ$18,26,FALSE)</f>
        <v>Gac</v>
      </c>
      <c r="I74" t="s">
        <v>688</v>
      </c>
      <c r="J74" t="str">
        <f t="shared" si="27"/>
        <v>Gac_1</v>
      </c>
      <c r="K74">
        <v>16</v>
      </c>
      <c r="L74">
        <f>VLOOKUP(J74,total_visual_stym!$A$2:$D$129,2,FALSE)</f>
        <v>2089</v>
      </c>
      <c r="M74" t="str">
        <f>VLOOKUP(J74,total_visual_stym!$A$2:$D$129,3,FALSE)</f>
        <v>pics\\Gac_1.jpg</v>
      </c>
      <c r="N74">
        <f>VLOOKUP(J74,total_visual_stym!$A$1:$D$129,4,FALSE)</f>
        <v>211</v>
      </c>
      <c r="P74">
        <f>IF(G74="экспл",0,IF(G74="импл_",VLOOKUP(J74,quest_импл!$A$1:$J$129,7,FALSE),0))</f>
        <v>249</v>
      </c>
      <c r="Q74" t="str">
        <f>IF(G74="экспл",0,IF(G74="импл_",VLOOKUP(J74,quest_импл!$A$1:$J$129,8,FALSE),0))</f>
        <v>sound\\Ispachkan_li.wav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нет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2037</v>
      </c>
      <c r="AD74" t="str">
        <f t="shared" ca="1" si="33"/>
        <v>pics\\Limon_5.jpg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8"/>
        <v>pics\\Limon_5.jpg</v>
      </c>
      <c r="AI74" t="s">
        <v>76</v>
      </c>
      <c r="AO74">
        <f t="shared" ca="1" si="34"/>
        <v>0.50073859630028605</v>
      </c>
      <c r="AP74" t="str">
        <f t="shared" ca="1" si="35"/>
        <v>pics\\Limon_5.jpg</v>
      </c>
      <c r="AR74" t="str">
        <f>IF(AH74="sound\\Ogorod",AP2,"")</f>
        <v/>
      </c>
      <c r="AS74" t="str">
        <f t="shared" ca="1" si="29"/>
        <v>pics\\Limon_5.jpg</v>
      </c>
      <c r="AT74">
        <f t="shared" ca="1" si="30"/>
        <v>0.5837323681455312</v>
      </c>
      <c r="AU74" t="s">
        <v>697</v>
      </c>
      <c r="AV74" t="str">
        <f t="shared" ca="1" si="31"/>
        <v>sound\\Noviy_plod.wav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_Испачкан_ли_</v>
      </c>
      <c r="BB74" t="str">
        <f t="shared" si="32"/>
        <v>_Испачкан_ли_XXXXX?</v>
      </c>
      <c r="BC74">
        <f>A74</f>
        <v>1210</v>
      </c>
      <c r="BD74" cm="1">
        <f t="array" aca="1" ref="BD74" ca="1">INDEX($L$74:$L$81,(RANK(AT2,$AT$2:$AT$9)))</f>
        <v>2091</v>
      </c>
      <c r="BE74" cm="1">
        <f t="array" aca="1" ref="BE74" ca="1">INDEX(BD66:BD73,(RANK(AT3,$AT$2:$AT$9)))</f>
        <v>2091</v>
      </c>
      <c r="BF74" cm="1">
        <f t="array" aca="1" ref="BF74" ca="1">INDEX(BD82:BD105,(RANK(AT3,$AT$2:$AT$17)))</f>
        <v>2131</v>
      </c>
      <c r="BG74" cm="1">
        <f t="array" aca="1" ref="BG74" ca="1">INDEX(BD106:BD129,(RANK(AT3,$AT$2:$AT$9)))</f>
        <v>2151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VLOOKUP(B75,audio_list_stym!$A$3:$BP$18,58,FALSE)</f>
        <v>16</v>
      </c>
      <c r="F75" t="str">
        <f>VLOOKUP(E75,metki!$A$2:$B$9,2,FALSE)</f>
        <v>импл_новые_без_названия</v>
      </c>
      <c r="G75" t="str">
        <f t="shared" si="26"/>
        <v>импл_</v>
      </c>
      <c r="H75" t="str">
        <f>VLOOKUP(B75,audio_list_stym!$A$3:$AJ$18,26,FALSE)</f>
        <v>Gac</v>
      </c>
      <c r="I75" t="s">
        <v>689</v>
      </c>
      <c r="J75" t="str">
        <f t="shared" si="27"/>
        <v>Gac_2</v>
      </c>
      <c r="K75">
        <v>16</v>
      </c>
      <c r="L75">
        <f>VLOOKUP(J75,total_visual_stym!$A$2:$D$129,2,FALSE)</f>
        <v>2090</v>
      </c>
      <c r="M75" t="str">
        <f>VLOOKUP(J75,total_visual_stym!$A$2:$D$129,3,FALSE)</f>
        <v>pics\\Gac_2.jpg</v>
      </c>
      <c r="N75">
        <f>VLOOKUP(J75,total_visual_stym!$A$1:$D$129,4,FALSE)</f>
        <v>211</v>
      </c>
      <c r="P75">
        <f>IF(G75="экспл",0,IF(G75="импл_",VLOOKUP(J75,quest_импл!$A$1:$J$129,7,FALSE),0))</f>
        <v>250</v>
      </c>
      <c r="Q75" t="str">
        <f>IF(G75="экспл",0,IF(G75="импл_",VLOOKUP(J75,quest_импл!$A$1:$J$129,8,FALSE),0))</f>
        <v>sound\\Farshirovanniy_li.wav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нет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2009</v>
      </c>
      <c r="AD75" t="str">
        <f t="shared" ca="1" si="33"/>
        <v>pics\\Finik_1.jpg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8"/>
        <v>pics\\Finik_1.jpg</v>
      </c>
      <c r="AI75" t="s">
        <v>77</v>
      </c>
      <c r="AO75">
        <f t="shared" ca="1" si="34"/>
        <v>0.92354570274880476</v>
      </c>
      <c r="AP75" t="str">
        <f t="shared" ca="1" si="35"/>
        <v>pics\\Finik_1.jpg</v>
      </c>
      <c r="AR75" t="str">
        <f t="shared" ref="AR75:AR97" si="36">IF(AH75="sound\\Ogorod",AP3,"")</f>
        <v/>
      </c>
      <c r="AS75" t="str">
        <f t="shared" ca="1" si="29"/>
        <v>pics\\Finik_1.jpg</v>
      </c>
      <c r="AT75">
        <f t="shared" ca="1" si="30"/>
        <v>0.89316539823605146</v>
      </c>
      <c r="AU75" t="s">
        <v>697</v>
      </c>
      <c r="AV75" t="str">
        <f t="shared" ca="1" si="31"/>
        <v>sound\\Noviy_plod.wav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_Фаршированный_ли_</v>
      </c>
      <c r="BB75" t="str">
        <f t="shared" si="32"/>
        <v>_Фаршированный_ли_XXXXX?</v>
      </c>
      <c r="BD75" cm="1">
        <f t="array" aca="1" ref="BD75" ca="1">INDEX($L$74:$L$81,(RANK(AT3,$AT$2:$AT$9)))</f>
        <v>2093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VLOOKUP(B76,audio_list_stym!$A$3:$BP$18,58,FALSE)</f>
        <v>16</v>
      </c>
      <c r="F76" t="str">
        <f>VLOOKUP(E76,metki!$A$2:$B$9,2,FALSE)</f>
        <v>импл_новые_без_названия</v>
      </c>
      <c r="G76" t="str">
        <f t="shared" si="26"/>
        <v>импл_</v>
      </c>
      <c r="H76" t="str">
        <f>VLOOKUP(B76,audio_list_stym!$A$3:$AJ$18,26,FALSE)</f>
        <v>Gac</v>
      </c>
      <c r="I76" t="s">
        <v>690</v>
      </c>
      <c r="J76" t="str">
        <f t="shared" si="27"/>
        <v>Gac_3</v>
      </c>
      <c r="K76">
        <v>16</v>
      </c>
      <c r="L76">
        <f>VLOOKUP(J76,total_visual_stym!$A$2:$D$129,2,FALSE)</f>
        <v>2091</v>
      </c>
      <c r="M76" t="str">
        <f>VLOOKUP(J76,total_visual_stym!$A$2:$D$129,3,FALSE)</f>
        <v>pics\\Gac_3.jpg</v>
      </c>
      <c r="N76">
        <f>VLOOKUP(J76,total_visual_stym!$A$1:$D$129,4,FALSE)</f>
        <v>211</v>
      </c>
      <c r="P76">
        <f>IF(G76="экспл",0,IF(G76="импл_",VLOOKUP(J76,quest_импл!$A$1:$J$129,7,FALSE),0))</f>
        <v>251</v>
      </c>
      <c r="Q76" t="str">
        <f>IF(G76="экспл",0,IF(G76="импл_",VLOOKUP(J76,quest_импл!$A$1:$J$129,8,FALSE),0))</f>
        <v>sound\\Razrezan_li.wav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да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2049</v>
      </c>
      <c r="AD76" t="str">
        <f t="shared" ca="1" si="33"/>
        <v>pics\\Redis_1.jpg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8"/>
        <v>pics\\Redis_1.jpg</v>
      </c>
      <c r="AI76" t="s">
        <v>78</v>
      </c>
      <c r="AO76">
        <f t="shared" ca="1" si="34"/>
        <v>0.33494849014810857</v>
      </c>
      <c r="AP76" t="str">
        <f t="shared" ca="1" si="35"/>
        <v>pics\\Redis_1.jpg</v>
      </c>
      <c r="AR76" t="str">
        <f t="shared" si="36"/>
        <v/>
      </c>
      <c r="AS76" t="str">
        <f t="shared" ca="1" si="29"/>
        <v>pics\\Redis_1.jpg</v>
      </c>
      <c r="AT76">
        <f t="shared" ca="1" si="30"/>
        <v>0.68201953589765951</v>
      </c>
      <c r="AU76" t="s">
        <v>697</v>
      </c>
      <c r="AV76" t="str">
        <f t="shared" ca="1" si="31"/>
        <v>sound\\Noviy_plod.wav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_Разрезан_ли_</v>
      </c>
      <c r="BB76" t="str">
        <f t="shared" si="32"/>
        <v>_Разрезан_ли_XXXXX?</v>
      </c>
      <c r="BD76" cm="1">
        <f t="array" aca="1" ref="BD76" ca="1">INDEX($L$74:$L$81,(RANK(AT4,$AT$2:$AT$9)))</f>
        <v>2089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VLOOKUP(B77,audio_list_stym!$A$3:$BP$18,58,FALSE)</f>
        <v>16</v>
      </c>
      <c r="F77" t="str">
        <f>VLOOKUP(E77,metki!$A$2:$B$9,2,FALSE)</f>
        <v>импл_новые_без_названия</v>
      </c>
      <c r="G77" t="str">
        <f t="shared" si="26"/>
        <v>импл_</v>
      </c>
      <c r="H77" t="str">
        <f>VLOOKUP(B77,audio_list_stym!$A$3:$AJ$18,26,FALSE)</f>
        <v>Gac</v>
      </c>
      <c r="I77" t="s">
        <v>691</v>
      </c>
      <c r="J77" t="str">
        <f t="shared" si="27"/>
        <v>Gac_4</v>
      </c>
      <c r="K77">
        <v>16</v>
      </c>
      <c r="L77">
        <f>VLOOKUP(J77,total_visual_stym!$A$2:$D$129,2,FALSE)</f>
        <v>2092</v>
      </c>
      <c r="M77" t="str">
        <f>VLOOKUP(J77,total_visual_stym!$A$2:$D$129,3,FALSE)</f>
        <v>pics\\Gac_4.jpg</v>
      </c>
      <c r="N77">
        <f>VLOOKUP(J77,total_visual_stym!$A$1:$D$129,4,FALSE)</f>
        <v>211</v>
      </c>
      <c r="P77">
        <f>IF(G77="экспл",0,IF(G77="импл_",VLOOKUP(J77,quest_импл!$A$1:$J$129,7,FALSE),0))</f>
        <v>252</v>
      </c>
      <c r="Q77" t="str">
        <f>IF(G77="экспл",0,IF(G77="импл_",VLOOKUP(J77,quest_импл!$A$1:$J$129,8,FALSE),0))</f>
        <v>sound\\S_lepestkami_li.wav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2027</v>
      </c>
      <c r="AD77" t="str">
        <f t="shared" ca="1" si="33"/>
        <v>pics\\Kokos_3.jpg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8"/>
        <v>pics\\Kokos_3.jpg</v>
      </c>
      <c r="AI77" t="s">
        <v>79</v>
      </c>
      <c r="AO77">
        <f t="shared" ca="1" si="34"/>
        <v>0.66837381515494021</v>
      </c>
      <c r="AP77" t="str">
        <f t="shared" ca="1" si="35"/>
        <v>pics\\Kokos_3.jpg</v>
      </c>
      <c r="AR77" t="str">
        <f t="shared" si="36"/>
        <v/>
      </c>
      <c r="AS77" t="str">
        <f t="shared" ca="1" si="29"/>
        <v>pics\\Kokos_3.jpg</v>
      </c>
      <c r="AT77">
        <f t="shared" ca="1" si="30"/>
        <v>0.45535892978486492</v>
      </c>
      <c r="AU77" t="s">
        <v>697</v>
      </c>
      <c r="AV77" t="str">
        <f t="shared" ca="1" si="31"/>
        <v>sound\\Redkiy_plod.wav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_С_лепестками_ли_</v>
      </c>
      <c r="BB77" t="str">
        <f t="shared" si="32"/>
        <v>_С_лепестками_ли_XXXXX?</v>
      </c>
      <c r="BD77" cm="1">
        <f t="array" aca="1" ref="BD77" ca="1">INDEX($L$74:$L$81,(RANK(AT5,$AT$2:$AT$9)))</f>
        <v>2096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VLOOKUP(B78,audio_list_stym!$A$3:$BP$18,58,FALSE)</f>
        <v>16</v>
      </c>
      <c r="F78" t="str">
        <f>VLOOKUP(E78,metki!$A$2:$B$9,2,FALSE)</f>
        <v>импл_новые_без_названия</v>
      </c>
      <c r="G78" t="str">
        <f t="shared" si="26"/>
        <v>импл_</v>
      </c>
      <c r="H78" t="str">
        <f>VLOOKUP(B78,audio_list_stym!$A$3:$AJ$18,26,FALSE)</f>
        <v>Gac</v>
      </c>
      <c r="I78" t="s">
        <v>692</v>
      </c>
      <c r="J78" t="str">
        <f t="shared" si="27"/>
        <v>Gac_5</v>
      </c>
      <c r="K78">
        <v>16</v>
      </c>
      <c r="L78">
        <f>VLOOKUP(J78,total_visual_stym!$A$2:$D$129,2,FALSE)</f>
        <v>2093</v>
      </c>
      <c r="M78" t="str">
        <f>VLOOKUP(J78,total_visual_stym!$A$2:$D$129,3,FALSE)</f>
        <v>pics\\Gac_5.jpg</v>
      </c>
      <c r="N78">
        <f>VLOOKUP(J78,total_visual_stym!$A$1:$D$129,4,FALSE)</f>
        <v>211</v>
      </c>
      <c r="P78">
        <f>IF(G78="экспл",0,IF(G78="импл_",VLOOKUP(J78,quest_импл!$A$1:$J$129,7,FALSE),0))</f>
        <v>253</v>
      </c>
      <c r="Q78" t="str">
        <f>IF(G78="экспл",0,IF(G78="импл_",VLOOKUP(J78,quest_импл!$A$1:$J$129,8,FALSE),0))</f>
        <v>sound\\Kolyuchiy_li.wav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2020</v>
      </c>
      <c r="AD78" t="str">
        <f t="shared" ca="1" si="33"/>
        <v>pics\\Goroh_4.jpg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8"/>
        <v>pics\\Goroh_4.jpg</v>
      </c>
      <c r="AI78" t="s">
        <v>80</v>
      </c>
      <c r="AO78">
        <f t="shared" ca="1" si="34"/>
        <v>0.82735743776986526</v>
      </c>
      <c r="AP78" t="str">
        <f t="shared" ca="1" si="35"/>
        <v>pics\\Goroh_4.jpg</v>
      </c>
      <c r="AR78" t="str">
        <f t="shared" si="36"/>
        <v/>
      </c>
      <c r="AS78" t="str">
        <f t="shared" ca="1" si="29"/>
        <v>pics\\Goroh_4.jpg</v>
      </c>
      <c r="AT78">
        <f t="shared" ca="1" si="30"/>
        <v>2.3601455003470218E-3</v>
      </c>
      <c r="AU78" t="s">
        <v>697</v>
      </c>
      <c r="AV78" t="str">
        <f t="shared" ca="1" si="31"/>
        <v>sound\\Redkiy_plod.wav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_Колючий_ли_</v>
      </c>
      <c r="BB78" t="str">
        <f t="shared" si="32"/>
        <v>_Колючий_ли_XXXXX?</v>
      </c>
      <c r="BD78" cm="1">
        <f t="array" aca="1" ref="BD78" ca="1">INDEX($L$74:$L$81,(RANK(AT6,$AT$2:$AT$9)))</f>
        <v>2095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VLOOKUP(B79,audio_list_stym!$A$3:$BP$18,58,FALSE)</f>
        <v>16</v>
      </c>
      <c r="F79" t="str">
        <f>VLOOKUP(E79,metki!$A$2:$B$9,2,FALSE)</f>
        <v>импл_новые_без_названия</v>
      </c>
      <c r="G79" t="str">
        <f t="shared" si="26"/>
        <v>импл_</v>
      </c>
      <c r="H79" t="str">
        <f>VLOOKUP(B79,audio_list_stym!$A$3:$AJ$18,26,FALSE)</f>
        <v>Gac</v>
      </c>
      <c r="I79" t="s">
        <v>693</v>
      </c>
      <c r="J79" t="str">
        <f t="shared" si="27"/>
        <v>Gac_6</v>
      </c>
      <c r="K79">
        <v>16</v>
      </c>
      <c r="L79">
        <f>VLOOKUP(J79,total_visual_stym!$A$2:$D$129,2,FALSE)</f>
        <v>2094</v>
      </c>
      <c r="M79" t="str">
        <f>VLOOKUP(J79,total_visual_stym!$A$2:$D$129,3,FALSE)</f>
        <v>pics\\Gac_6.jpg</v>
      </c>
      <c r="N79">
        <f>VLOOKUP(J79,total_visual_stym!$A$1:$D$129,4,FALSE)</f>
        <v>211</v>
      </c>
      <c r="P79">
        <f>IF(G79="экспл",0,IF(G79="импл_",VLOOKUP(J79,quest_импл!$A$1:$J$129,7,FALSE),0))</f>
        <v>254</v>
      </c>
      <c r="Q79" t="str">
        <f>IF(G79="экспл",0,IF(G79="импл_",VLOOKUP(J79,quest_импл!$A$1:$J$129,8,FALSE),0))</f>
        <v>sound\\Oranzhrviy_li.wav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да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2036</v>
      </c>
      <c r="AD79" t="str">
        <f t="shared" ca="1" si="33"/>
        <v>pics\\Limon_4.jpg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8"/>
        <v>pics\\Limon_4.jpg</v>
      </c>
      <c r="AI79" t="s">
        <v>81</v>
      </c>
      <c r="AO79">
        <f t="shared" ca="1" si="34"/>
        <v>0.53987207129307524</v>
      </c>
      <c r="AP79" t="str">
        <f t="shared" ca="1" si="35"/>
        <v>pics\\Limon_4.jpg</v>
      </c>
      <c r="AR79" t="str">
        <f t="shared" si="36"/>
        <v/>
      </c>
      <c r="AS79" t="str">
        <f t="shared" ca="1" si="29"/>
        <v>pics\\Limon_4.jpg</v>
      </c>
      <c r="AT79">
        <f t="shared" ca="1" si="30"/>
        <v>0.17938140782524092</v>
      </c>
      <c r="AU79" t="s">
        <v>697</v>
      </c>
      <c r="AV79" t="str">
        <f t="shared" ca="1" si="31"/>
        <v>sound\\Redkiy_plod.wav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_Оранжевый_ли_</v>
      </c>
      <c r="BB79" t="str">
        <f t="shared" si="32"/>
        <v>_Оранжевый_ли_XXXXX?</v>
      </c>
      <c r="BD79" cm="1">
        <f t="array" aca="1" ref="BD79" ca="1">INDEX($L$74:$L$81,(RANK(AT7,$AT$2:$AT$9)))</f>
        <v>2092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VLOOKUP(B80,audio_list_stym!$A$3:$BP$18,58,FALSE)</f>
        <v>16</v>
      </c>
      <c r="F80" t="str">
        <f>VLOOKUP(E80,metki!$A$2:$B$9,2,FALSE)</f>
        <v>импл_новые_без_названия</v>
      </c>
      <c r="G80" t="str">
        <f t="shared" si="26"/>
        <v>импл_</v>
      </c>
      <c r="H80" t="str">
        <f>VLOOKUP(B80,audio_list_stym!$A$3:$AJ$18,26,FALSE)</f>
        <v>Gac</v>
      </c>
      <c r="I80" t="s">
        <v>694</v>
      </c>
      <c r="J80" t="str">
        <f t="shared" si="27"/>
        <v>Gac_7</v>
      </c>
      <c r="K80">
        <v>16</v>
      </c>
      <c r="L80">
        <f>VLOOKUP(J80,total_visual_stym!$A$2:$D$129,2,FALSE)</f>
        <v>2095</v>
      </c>
      <c r="M80" t="str">
        <f>VLOOKUP(J80,total_visual_stym!$A$2:$D$129,3,FALSE)</f>
        <v>pics\\Gac_7.jpg</v>
      </c>
      <c r="N80">
        <f>VLOOKUP(J80,total_visual_stym!$A$1:$D$129,4,FALSE)</f>
        <v>211</v>
      </c>
      <c r="P80">
        <f>IF(G80="экспл",0,IF(G80="импл_",VLOOKUP(J80,quest_импл!$A$1:$J$129,7,FALSE),0))</f>
        <v>255</v>
      </c>
      <c r="Q80" t="str">
        <f>IF(G80="экспл",0,IF(G80="импл_",VLOOKUP(J80,quest_импл!$A$1:$J$129,8,FALSE),0))</f>
        <v>sound\\Zernistiy_li.wav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2005</v>
      </c>
      <c r="AD80" t="str">
        <f t="shared" ca="1" si="33"/>
        <v>pics\\Banan_5.jpg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8"/>
        <v>pics\\Banan_5.jpg</v>
      </c>
      <c r="AI80" t="s">
        <v>82</v>
      </c>
      <c r="AO80">
        <f t="shared" ca="1" si="34"/>
        <v>0.96726791994999217</v>
      </c>
      <c r="AP80" t="str">
        <f t="shared" ca="1" si="35"/>
        <v>pics\\Banan_5.jpg</v>
      </c>
      <c r="AR80" t="str">
        <f t="shared" si="36"/>
        <v/>
      </c>
      <c r="AS80" t="str">
        <f t="shared" ca="1" si="29"/>
        <v>pics\\Banan_5.jpg</v>
      </c>
      <c r="AT80">
        <f t="shared" ca="1" si="30"/>
        <v>0.47331080568687212</v>
      </c>
      <c r="AU80" t="s">
        <v>697</v>
      </c>
      <c r="AV80" t="str">
        <f t="shared" ca="1" si="31"/>
        <v>sound\\Redkiy_plod.wav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_Зернистый_ли_</v>
      </c>
      <c r="BB80" t="str">
        <f t="shared" si="32"/>
        <v>_Зернистый_ли_XXXXX?</v>
      </c>
      <c r="BD80" cm="1">
        <f t="array" aca="1" ref="BD80" ca="1">INDEX($L$74:$L$81,(RANK(AT8,$AT$2:$AT$9)))</f>
        <v>2090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VLOOKUP(B81,audio_list_stym!$A$3:$BP$18,58,FALSE)</f>
        <v>16</v>
      </c>
      <c r="F81" t="str">
        <f>VLOOKUP(E81,metki!$A$2:$B$9,2,FALSE)</f>
        <v>импл_новые_без_названия</v>
      </c>
      <c r="G81" t="str">
        <f t="shared" si="26"/>
        <v>импл_</v>
      </c>
      <c r="H81" t="str">
        <f>VLOOKUP(B81,audio_list_stym!$A$3:$AJ$18,26,FALSE)</f>
        <v>Gac</v>
      </c>
      <c r="I81" t="s">
        <v>695</v>
      </c>
      <c r="J81" t="str">
        <f t="shared" si="27"/>
        <v>Gac_8</v>
      </c>
      <c r="K81">
        <v>16</v>
      </c>
      <c r="L81">
        <f>VLOOKUP(J81,total_visual_stym!$A$2:$D$129,2,FALSE)</f>
        <v>2096</v>
      </c>
      <c r="M81" t="str">
        <f>VLOOKUP(J81,total_visual_stym!$A$2:$D$129,3,FALSE)</f>
        <v>pics\\Gac_8.jpg</v>
      </c>
      <c r="N81">
        <f>VLOOKUP(J81,total_visual_stym!$A$1:$D$129,4,FALSE)</f>
        <v>211</v>
      </c>
      <c r="P81">
        <f>IF(G81="экспл",0,IF(G81="импл_",VLOOKUP(J81,quest_импл!$A$1:$J$129,7,FALSE),0))</f>
        <v>256</v>
      </c>
      <c r="Q81" t="str">
        <f>IF(G81="экспл",0,IF(G81="импл_",VLOOKUP(J81,quest_импл!$A$1:$J$129,8,FALSE),0))</f>
        <v>sound\\Okrugliy_li.wav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2008</v>
      </c>
      <c r="AD81" t="str">
        <f t="shared" ca="1" si="33"/>
        <v>pics\\Banan_8.jpg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8"/>
        <v>pics\\Banan_8.jpg</v>
      </c>
      <c r="AI81" t="s">
        <v>83</v>
      </c>
      <c r="AO81">
        <f t="shared" ca="1" si="34"/>
        <v>0.93888828772692512</v>
      </c>
      <c r="AP81" t="str">
        <f t="shared" ca="1" si="35"/>
        <v>pics\\Banan_8.jpg</v>
      </c>
      <c r="AR81" t="str">
        <f t="shared" si="36"/>
        <v/>
      </c>
      <c r="AS81" t="str">
        <f t="shared" ca="1" si="29"/>
        <v>pics\\Banan_8.jpg</v>
      </c>
      <c r="AT81">
        <f t="shared" ca="1" si="30"/>
        <v>4.6504241323092166E-2</v>
      </c>
      <c r="AU81" t="s">
        <v>697</v>
      </c>
      <c r="AV81" t="str">
        <f t="shared" ca="1" si="31"/>
        <v>sound\\Redkiy_plod.wav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_Округлый_ли_</v>
      </c>
      <c r="BB81" t="str">
        <f t="shared" si="32"/>
        <v>_Округлый_ли_XXXXX?</v>
      </c>
      <c r="BD81" cm="1">
        <f t="array" aca="1" ref="BD81" ca="1">INDEX($L$74:$L$81,(RANK(AT9,$AT$2:$AT$9)))</f>
        <v>2094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VLOOKUP(B82,audio_list_stym!$A$3:$BP$18,58,FALSE)</f>
        <v>17</v>
      </c>
      <c r="F82" t="str">
        <f>VLOOKUP(E82,metki!$A$2:$B$9,2,FALSE)</f>
        <v>экспл_новые_без_названия</v>
      </c>
      <c r="G82" t="str">
        <f t="shared" si="26"/>
        <v>экспл</v>
      </c>
      <c r="H82" t="str">
        <f>VLOOKUP(B82,audio_list_stym!$A$3:$AJ$18,26,FALSE)</f>
        <v>Noni</v>
      </c>
      <c r="I82" t="s">
        <v>688</v>
      </c>
      <c r="J82" t="str">
        <f t="shared" si="27"/>
        <v>Noni_1</v>
      </c>
      <c r="K82">
        <v>17</v>
      </c>
      <c r="L82">
        <f>VLOOKUP(J82,total_visual_stym!$A$2:$D$129,2,FALSE)</f>
        <v>2113</v>
      </c>
      <c r="M82" t="str">
        <f>VLOOKUP(J82,total_visual_stym!$A$2:$D$129,3,FALSE)</f>
        <v>pics\\Noni_1.jpg</v>
      </c>
      <c r="N82">
        <f>VLOOKUP(J82,total_visual_stym!$A$1:$D$129,4,FALSE)</f>
        <v>212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129</v>
      </c>
      <c r="Z82" t="str">
        <f>IF(G82="экспл",VLOOKUP(J82,quest_экспл!$A$1:$N$129,12,FALSE),IF(G82="импл_",0,0))</f>
        <v>sound\\On_beliy_vnutri.wav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2232</v>
      </c>
      <c r="AD82" t="str">
        <f t="shared" ca="1" si="33"/>
        <v>pics\\dis13.jpg</v>
      </c>
      <c r="AE82" s="22" t="str">
        <f t="array" aca="1" ref="AE82" ca="1">IF(G82="экспл",INDEX(total_visual_stym!$C$146:$C$209,(RANK(total_visual_stym!E162,total_visual_stym!$E$146:$E$209))),0)</f>
        <v>pics\\dis13.jpg</v>
      </c>
      <c r="AF82" s="22" t="str">
        <f t="shared" si="28"/>
        <v/>
      </c>
      <c r="AI82" t="s">
        <v>84</v>
      </c>
      <c r="AO82">
        <f t="shared" ca="1" si="34"/>
        <v>0.84667954264079104</v>
      </c>
      <c r="AP82" t="str">
        <f t="shared" ca="1" si="35"/>
        <v>pics\\Goroh_1.jpg</v>
      </c>
      <c r="AR82" t="str">
        <f t="shared" si="36"/>
        <v/>
      </c>
      <c r="AS82" t="str">
        <f t="shared" si="29"/>
        <v/>
      </c>
      <c r="AT82">
        <f t="shared" ca="1" si="30"/>
        <v>0.76813754582211402</v>
      </c>
      <c r="AU82" t="s">
        <v>697</v>
      </c>
      <c r="AV82" t="str">
        <f t="shared" ca="1" si="31"/>
        <v>sound\\Noviy_plod.wav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_Он_белый_внутри?</v>
      </c>
      <c r="BA82" t="e">
        <f>VLOOKUP(Q82,audio_list_stym!$B$2:$BQ$299,68,FALSE)</f>
        <v>#N/A</v>
      </c>
      <c r="BB82" t="str">
        <f t="shared" si="32"/>
        <v>На_экране_XXXXX._Он_белый_внутри?</v>
      </c>
      <c r="BC82">
        <f>A82</f>
        <v>1211</v>
      </c>
      <c r="BD82" cm="1">
        <f t="array" aca="1" ref="BD82" ca="1">INDEX($L$82:$L$89,(RANK(AT2,$AT$2:$AT$9)))</f>
        <v>2115</v>
      </c>
      <c r="BE82" cm="1">
        <f t="array" aca="1" ref="BE82" ca="1">INDEX(BD66:BD81,(RANK(AT4,$AT$2:$AT$17)))</f>
        <v>2083</v>
      </c>
      <c r="BF82" cm="1">
        <f t="array" aca="1" ref="BF82" ca="1">INDEX(BD90:BD105,(RANK(AT4,$AT$2:$AT$17)))</f>
        <v>2131</v>
      </c>
      <c r="BG82" cm="1">
        <f t="array" aca="1" ref="BG82" ca="1">INDEX(BD106:BD129,(RANK(AT4,$AT$2:$AT$9)))</f>
        <v>2147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VLOOKUP(B83,audio_list_stym!$A$3:$BP$18,58,FALSE)</f>
        <v>17</v>
      </c>
      <c r="F83" t="str">
        <f>VLOOKUP(E83,metki!$A$2:$B$9,2,FALSE)</f>
        <v>экспл_новые_без_названия</v>
      </c>
      <c r="G83" t="str">
        <f t="shared" si="26"/>
        <v>экспл</v>
      </c>
      <c r="H83" t="str">
        <f>VLOOKUP(B83,audio_list_stym!$A$3:$AJ$18,26,FALSE)</f>
        <v>Noni</v>
      </c>
      <c r="I83" t="s">
        <v>689</v>
      </c>
      <c r="J83" t="str">
        <f t="shared" si="27"/>
        <v>Noni_2</v>
      </c>
      <c r="K83">
        <v>17</v>
      </c>
      <c r="L83">
        <f>VLOOKUP(J83,total_visual_stym!$A$2:$D$129,2,FALSE)</f>
        <v>2114</v>
      </c>
      <c r="M83" t="str">
        <f>VLOOKUP(J83,total_visual_stym!$A$2:$D$129,3,FALSE)</f>
        <v>pics\\Noni_2.jpg</v>
      </c>
      <c r="N83">
        <f>VLOOKUP(J83,total_visual_stym!$A$1:$D$129,4,FALSE)</f>
        <v>212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130</v>
      </c>
      <c r="Z83" t="str">
        <f>IF(G83="экспл",VLOOKUP(J83,quest_экспл!$A$1:$N$129,12,FALSE),IF(G83="импл_",0,0))</f>
        <v>sound\\Rebristiy_li_on.wav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2218</v>
      </c>
      <c r="AD83" t="str">
        <f t="shared" ca="1" si="33"/>
        <v>pics\\dis64.jpg</v>
      </c>
      <c r="AE83" s="22" t="str">
        <f t="array" aca="1" ref="AE83" ca="1">IF(G83="экспл",INDEX(total_visual_stym!$C$146:$C$209,(RANK(total_visual_stym!E163,total_visual_stym!$E$146:$E$209))),0)</f>
        <v>pics\\dis64.jpg</v>
      </c>
      <c r="AF83" s="22" t="str">
        <f t="shared" si="28"/>
        <v/>
      </c>
      <c r="AI83" t="s">
        <v>85</v>
      </c>
      <c r="AO83">
        <f t="shared" ca="1" si="34"/>
        <v>0.5852766305274435</v>
      </c>
      <c r="AP83" t="str">
        <f t="shared" ca="1" si="35"/>
        <v>pics\\Limon_2.jpg</v>
      </c>
      <c r="AR83" t="str">
        <f t="shared" si="36"/>
        <v/>
      </c>
      <c r="AS83" t="str">
        <f t="shared" si="29"/>
        <v/>
      </c>
      <c r="AT83">
        <f t="shared" ca="1" si="30"/>
        <v>0.79766813897910105</v>
      </c>
      <c r="AU83" t="s">
        <v>697</v>
      </c>
      <c r="AV83" t="str">
        <f t="shared" ca="1" si="31"/>
        <v>sound\\Noviy_plod.wav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_Ребристый_ли_он?</v>
      </c>
      <c r="BA83" t="e">
        <f>VLOOKUP(Q83,audio_list_stym!$B$2:$BQ$299,68,FALSE)</f>
        <v>#N/A</v>
      </c>
      <c r="BB83" t="str">
        <f t="shared" si="32"/>
        <v>Посмотрите,_вот_XXXXX._Ребристый_ли_он?</v>
      </c>
      <c r="BD83" cm="1">
        <f t="array" aca="1" ref="BD83" ca="1">INDEX($L$82:$L$89,(RANK(AT3,$AT$2:$AT$9)))</f>
        <v>2117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VLOOKUP(B84,audio_list_stym!$A$3:$BP$18,58,FALSE)</f>
        <v>17</v>
      </c>
      <c r="F84" t="str">
        <f>VLOOKUP(E84,metki!$A$2:$B$9,2,FALSE)</f>
        <v>экспл_новые_без_названия</v>
      </c>
      <c r="G84" t="str">
        <f t="shared" si="26"/>
        <v>экспл</v>
      </c>
      <c r="H84" t="str">
        <f>VLOOKUP(B84,audio_list_stym!$A$3:$AJ$18,26,FALSE)</f>
        <v>Noni</v>
      </c>
      <c r="I84" t="s">
        <v>690</v>
      </c>
      <c r="J84" t="str">
        <f t="shared" si="27"/>
        <v>Noni_3</v>
      </c>
      <c r="K84">
        <v>17</v>
      </c>
      <c r="L84">
        <f>VLOOKUP(J84,total_visual_stym!$A$2:$D$129,2,FALSE)</f>
        <v>2115</v>
      </c>
      <c r="M84" t="str">
        <f>VLOOKUP(J84,total_visual_stym!$A$2:$D$129,3,FALSE)</f>
        <v>pics\\Noni_3.jpg</v>
      </c>
      <c r="N84">
        <f>VLOOKUP(J84,total_visual_stym!$A$1:$D$129,4,FALSE)</f>
        <v>212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131</v>
      </c>
      <c r="Z84" t="str">
        <f>IF(G84="экспл",VLOOKUP(J84,quest_экспл!$A$1:$N$129,12,FALSE),IF(G84="импл_",0,0))</f>
        <v>sound\\Goluboy_li_on.wav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2228</v>
      </c>
      <c r="AD84" t="str">
        <f t="shared" ca="1" si="33"/>
        <v>pics\\dis38.jpg</v>
      </c>
      <c r="AE84" s="22" t="str">
        <f t="array" aca="1" ref="AE84" ca="1">IF(G84="экспл",INDEX(total_visual_stym!$C$146:$C$209,(RANK(total_visual_stym!E164,total_visual_stym!$E$146:$E$209))),0)</f>
        <v>pics\\dis38.jpg</v>
      </c>
      <c r="AF84" s="22" t="str">
        <f t="shared" si="28"/>
        <v/>
      </c>
      <c r="AI84" t="s">
        <v>94</v>
      </c>
      <c r="AO84">
        <f t="shared" ca="1" si="34"/>
        <v>0.10445456201856884</v>
      </c>
      <c r="AP84" t="str">
        <f t="shared" ca="1" si="35"/>
        <v>pics\\Tomat_4.jpg</v>
      </c>
      <c r="AR84" t="str">
        <f t="shared" si="36"/>
        <v/>
      </c>
      <c r="AS84" t="str">
        <f t="shared" si="29"/>
        <v/>
      </c>
      <c r="AT84">
        <f t="shared" ca="1" si="30"/>
        <v>0.4670604796180976</v>
      </c>
      <c r="AU84" t="s">
        <v>697</v>
      </c>
      <c r="AV84" t="str">
        <f t="shared" ca="1" si="31"/>
        <v>sound\\Redkiy_plod.wav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_Голубой_ли_он?</v>
      </c>
      <c r="BA84" t="e">
        <f>VLOOKUP(Q84,audio_list_stym!$B$2:$BQ$299,68,FALSE)</f>
        <v>#N/A</v>
      </c>
      <c r="BB84" t="str">
        <f t="shared" si="32"/>
        <v>Вот_XXXXX._Голубой_ли_он?</v>
      </c>
      <c r="BD84" cm="1">
        <f t="array" aca="1" ref="BD84" ca="1">INDEX($L$82:$L$89,(RANK(AT4,$AT$2:$AT$9)))</f>
        <v>2113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VLOOKUP(B85,audio_list_stym!$A$3:$BP$18,58,FALSE)</f>
        <v>17</v>
      </c>
      <c r="F85" t="str">
        <f>VLOOKUP(E85,metki!$A$2:$B$9,2,FALSE)</f>
        <v>экспл_новые_без_названия</v>
      </c>
      <c r="G85" t="str">
        <f t="shared" si="26"/>
        <v>экспл</v>
      </c>
      <c r="H85" t="str">
        <f>VLOOKUP(B85,audio_list_stym!$A$3:$AJ$18,26,FALSE)</f>
        <v>Noni</v>
      </c>
      <c r="I85" t="s">
        <v>691</v>
      </c>
      <c r="J85" t="str">
        <f t="shared" si="27"/>
        <v>Noni_4</v>
      </c>
      <c r="K85">
        <v>17</v>
      </c>
      <c r="L85">
        <f>VLOOKUP(J85,total_visual_stym!$A$2:$D$129,2,FALSE)</f>
        <v>2116</v>
      </c>
      <c r="M85" t="str">
        <f>VLOOKUP(J85,total_visual_stym!$A$2:$D$129,3,FALSE)</f>
        <v>pics\\Noni_4.jpg</v>
      </c>
      <c r="N85">
        <f>VLOOKUP(J85,total_visual_stym!$A$1:$D$129,4,FALSE)</f>
        <v>212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132</v>
      </c>
      <c r="Z85" t="str">
        <f>IF(G85="экспл",VLOOKUP(J85,quest_экспл!$A$1:$N$129,12,FALSE),IF(G85="импл_",0,0))</f>
        <v>sound\\On_s_bugorkami.wav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2197</v>
      </c>
      <c r="AD85" t="str">
        <f t="shared" ca="1" si="33"/>
        <v>pics\\dis54.jpg</v>
      </c>
      <c r="AE85" s="22" t="str">
        <f t="array" aca="1" ref="AE85" ca="1">IF(G85="экспл",INDEX(total_visual_stym!$C$146:$C$209,(RANK(total_visual_stym!E165,total_visual_stym!$E$146:$E$209))),0)</f>
        <v>pics\\dis54.jpg</v>
      </c>
      <c r="AF85" s="22" t="str">
        <f t="shared" si="28"/>
        <v/>
      </c>
      <c r="AI85" t="s">
        <v>95</v>
      </c>
      <c r="AO85">
        <f t="shared" ca="1" si="34"/>
        <v>0.39236816811789532</v>
      </c>
      <c r="AP85" t="str">
        <f t="shared" ca="1" si="35"/>
        <v>pics\\Peper_6.jpg</v>
      </c>
      <c r="AR85" t="str">
        <f t="shared" si="36"/>
        <v/>
      </c>
      <c r="AS85" t="str">
        <f t="shared" si="29"/>
        <v/>
      </c>
      <c r="AT85">
        <f t="shared" ca="1" si="30"/>
        <v>0.91122471424751639</v>
      </c>
      <c r="AU85" t="s">
        <v>697</v>
      </c>
      <c r="AV85" t="str">
        <f t="shared" ca="1" si="31"/>
        <v>sound\\Noviy_plod.wav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_Он_с_бугорками?</v>
      </c>
      <c r="BA85" t="e">
        <f>VLOOKUP(Q85,audio_list_stym!$B$2:$BQ$299,68,FALSE)</f>
        <v>#N/A</v>
      </c>
      <c r="BB85" t="str">
        <f t="shared" si="32"/>
        <v>Это_XXXXX._Он_с_бугорками?</v>
      </c>
      <c r="BD85" cm="1">
        <f t="array" aca="1" ref="BD85" ca="1">INDEX($L$82:$L$89,(RANK(AT5,$AT$2:$AT$9)))</f>
        <v>2120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VLOOKUP(B86,audio_list_stym!$A$3:$BP$18,58,FALSE)</f>
        <v>17</v>
      </c>
      <c r="F86" t="str">
        <f>VLOOKUP(E86,metki!$A$2:$B$9,2,FALSE)</f>
        <v>экспл_новые_без_названия</v>
      </c>
      <c r="G86" t="str">
        <f t="shared" si="26"/>
        <v>экспл</v>
      </c>
      <c r="H86" t="str">
        <f>VLOOKUP(B86,audio_list_stym!$A$3:$AJ$18,26,FALSE)</f>
        <v>Noni</v>
      </c>
      <c r="I86" t="s">
        <v>692</v>
      </c>
      <c r="J86" t="str">
        <f t="shared" si="27"/>
        <v>Noni_5</v>
      </c>
      <c r="K86">
        <v>17</v>
      </c>
      <c r="L86">
        <f>VLOOKUP(J86,total_visual_stym!$A$2:$D$129,2,FALSE)</f>
        <v>2117</v>
      </c>
      <c r="M86" t="str">
        <f>VLOOKUP(J86,total_visual_stym!$A$2:$D$129,3,FALSE)</f>
        <v>pics\\Noni_5.jpg</v>
      </c>
      <c r="N86">
        <f>VLOOKUP(J86,total_visual_stym!$A$1:$D$129,4,FALSE)</f>
        <v>212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133</v>
      </c>
      <c r="Z86" t="str">
        <f>IF(G86="экспл",VLOOKUP(J86,quest_экспл!$A$1:$N$129,12,FALSE),IF(G86="импл_",0,0))</f>
        <v>sound\\Ovalniy_li_on.wav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2220</v>
      </c>
      <c r="AD86" t="str">
        <f t="shared" ca="1" si="33"/>
        <v>pics\\dis16.jpg</v>
      </c>
      <c r="AE86" s="22" t="str">
        <f t="array" aca="1" ref="AE86" ca="1">IF(G86="экспл",INDEX(total_visual_stym!$C$146:$C$209,(RANK(total_visual_stym!E166,total_visual_stym!$E$146:$E$209))),0)</f>
        <v>pics\\dis16.jpg</v>
      </c>
      <c r="AF86" s="22" t="str">
        <f t="shared" si="28"/>
        <v/>
      </c>
      <c r="AI86" t="s">
        <v>96</v>
      </c>
      <c r="AO86">
        <f t="shared" ca="1" si="34"/>
        <v>0.40909450198696062</v>
      </c>
      <c r="AP86" t="str">
        <f t="shared" ca="1" si="35"/>
        <v>pics\\Peper_4.jpg</v>
      </c>
      <c r="AR86" t="str">
        <f t="shared" si="36"/>
        <v/>
      </c>
      <c r="AS86" t="str">
        <f t="shared" si="29"/>
        <v/>
      </c>
      <c r="AT86">
        <f t="shared" ca="1" si="30"/>
        <v>0.5496435640725551</v>
      </c>
      <c r="AU86" t="s">
        <v>697</v>
      </c>
      <c r="AV86" t="str">
        <f t="shared" ca="1" si="31"/>
        <v>sound\\Noviy_plod.wav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_Овальный_ли_он?</v>
      </c>
      <c r="BA86" t="e">
        <f>VLOOKUP(Q86,audio_list_stym!$B$2:$BQ$299,68,FALSE)</f>
        <v>#N/A</v>
      </c>
      <c r="BB86" t="str">
        <f t="shared" si="32"/>
        <v>На_картинке_XXXXX._Овальный_ли_он?</v>
      </c>
      <c r="BD86" cm="1">
        <f t="array" aca="1" ref="BD86" ca="1">INDEX($L$82:$L$89,(RANK(AT6,$AT$2:$AT$9)))</f>
        <v>2119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VLOOKUP(B87,audio_list_stym!$A$3:$BP$18,58,FALSE)</f>
        <v>17</v>
      </c>
      <c r="F87" t="str">
        <f>VLOOKUP(E87,metki!$A$2:$B$9,2,FALSE)</f>
        <v>экспл_новые_без_названия</v>
      </c>
      <c r="G87" t="str">
        <f t="shared" si="26"/>
        <v>экспл</v>
      </c>
      <c r="H87" t="str">
        <f>VLOOKUP(B87,audio_list_stym!$A$3:$AJ$18,26,FALSE)</f>
        <v>Noni</v>
      </c>
      <c r="I87" t="s">
        <v>693</v>
      </c>
      <c r="J87" t="str">
        <f t="shared" si="27"/>
        <v>Noni_6</v>
      </c>
      <c r="K87">
        <v>17</v>
      </c>
      <c r="L87">
        <f>VLOOKUP(J87,total_visual_stym!$A$2:$D$129,2,FALSE)</f>
        <v>2118</v>
      </c>
      <c r="M87" t="str">
        <f>VLOOKUP(J87,total_visual_stym!$A$2:$D$129,3,FALSE)</f>
        <v>pics\\Noni_6.jpg</v>
      </c>
      <c r="N87">
        <f>VLOOKUP(J87,total_visual_stym!$A$1:$D$129,4,FALSE)</f>
        <v>212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134</v>
      </c>
      <c r="Z87" t="str">
        <f>IF(G87="экспл",VLOOKUP(J87,quest_экспл!$A$1:$N$129,12,FALSE),IF(G87="импл_",0,0))</f>
        <v>sound\\Zhidkiy_li_on.wav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2179</v>
      </c>
      <c r="AD87" t="str">
        <f t="shared" ca="1" si="33"/>
        <v>pics\\dis20.jpg</v>
      </c>
      <c r="AE87" s="22" t="str">
        <f t="array" aca="1" ref="AE87" ca="1">IF(G87="экспл",INDEX(total_visual_stym!$C$146:$C$209,(RANK(total_visual_stym!E167,total_visual_stym!$E$146:$E$209))),0)</f>
        <v>pics\\dis20.jpg</v>
      </c>
      <c r="AF87" s="22" t="str">
        <f t="shared" si="28"/>
        <v/>
      </c>
      <c r="AI87" t="s">
        <v>97</v>
      </c>
      <c r="AO87">
        <f t="shared" ca="1" si="34"/>
        <v>0.30419937969980815</v>
      </c>
      <c r="AP87" t="str">
        <f t="shared" ca="1" si="35"/>
        <v>pics\\Redis_4.jpg</v>
      </c>
      <c r="AR87" t="str">
        <f t="shared" si="36"/>
        <v/>
      </c>
      <c r="AS87" t="str">
        <f t="shared" si="29"/>
        <v/>
      </c>
      <c r="AT87">
        <f t="shared" ca="1" si="30"/>
        <v>0.76733898569784309</v>
      </c>
      <c r="AU87" t="s">
        <v>697</v>
      </c>
      <c r="AV87" t="str">
        <f t="shared" ca="1" si="31"/>
        <v>sound\\Noviy_plod.wav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_Жидкий_ли_он?</v>
      </c>
      <c r="BA87" t="e">
        <f>VLOOKUP(Q87,audio_list_stym!$B$2:$BQ$299,68,FALSE)</f>
        <v>#N/A</v>
      </c>
      <c r="BB87" t="str">
        <f t="shared" si="32"/>
        <v>На_мониторе_XXXXX._Жидкий_ли_он?</v>
      </c>
      <c r="BD87" cm="1">
        <f t="array" aca="1" ref="BD87" ca="1">INDEX($L$82:$L$89,(RANK(AT7,$AT$2:$AT$9)))</f>
        <v>2116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VLOOKUP(B88,audio_list_stym!$A$3:$BP$18,58,FALSE)</f>
        <v>17</v>
      </c>
      <c r="F88" t="str">
        <f>VLOOKUP(E88,metki!$A$2:$B$9,2,FALSE)</f>
        <v>экспл_новые_без_названия</v>
      </c>
      <c r="G88" t="str">
        <f t="shared" si="26"/>
        <v>экспл</v>
      </c>
      <c r="H88" t="str">
        <f>VLOOKUP(B88,audio_list_stym!$A$3:$AJ$18,26,FALSE)</f>
        <v>Noni</v>
      </c>
      <c r="I88" t="s">
        <v>694</v>
      </c>
      <c r="J88" t="str">
        <f t="shared" si="27"/>
        <v>Noni_7</v>
      </c>
      <c r="K88">
        <v>17</v>
      </c>
      <c r="L88">
        <f>VLOOKUP(J88,total_visual_stym!$A$2:$D$129,2,FALSE)</f>
        <v>2119</v>
      </c>
      <c r="M88" t="str">
        <f>VLOOKUP(J88,total_visual_stym!$A$2:$D$129,3,FALSE)</f>
        <v>pics\\Noni_7.jpg</v>
      </c>
      <c r="N88">
        <f>VLOOKUP(J88,total_visual_stym!$A$1:$D$129,4,FALSE)</f>
        <v>212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135</v>
      </c>
      <c r="Z88" t="str">
        <f>IF(G88="экспл",VLOOKUP(J88,quest_экспл!$A$1:$N$129,12,FALSE),IF(G88="импл_",0,0))</f>
        <v>sound\\On_lohmatiy.wav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2203</v>
      </c>
      <c r="AD88" t="str">
        <f t="shared" ca="1" si="33"/>
        <v>pics\\dis53.jpg</v>
      </c>
      <c r="AE88" s="22" t="str">
        <f t="array" aca="1" ref="AE88" ca="1">IF(G88="экспл",INDEX(total_visual_stym!$C$146:$C$209,(RANK(total_visual_stym!E168,total_visual_stym!$E$146:$E$209))),0)</f>
        <v>pics\\dis53.jpg</v>
      </c>
      <c r="AF88" s="22" t="str">
        <f t="shared" si="28"/>
        <v/>
      </c>
      <c r="AI88" t="s">
        <v>98</v>
      </c>
      <c r="AO88">
        <f t="shared" ca="1" si="34"/>
        <v>0.20518290452497912</v>
      </c>
      <c r="AP88" t="str">
        <f t="shared" ca="1" si="35"/>
        <v>pics\\Redis_6.jpg</v>
      </c>
      <c r="AR88" t="str">
        <f t="shared" si="36"/>
        <v/>
      </c>
      <c r="AS88" t="str">
        <f t="shared" si="29"/>
        <v/>
      </c>
      <c r="AT88">
        <f t="shared" ca="1" si="30"/>
        <v>7.8539794910388649E-2</v>
      </c>
      <c r="AU88" t="s">
        <v>697</v>
      </c>
      <c r="AV88" t="str">
        <f t="shared" ca="1" si="31"/>
        <v>sound\\Redkiy_plod.wav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_Он_лохматый?</v>
      </c>
      <c r="BA88" t="e">
        <f>VLOOKUP(Q88,audio_list_stym!$B$2:$BQ$299,68,FALSE)</f>
        <v>#N/A</v>
      </c>
      <c r="BB88" t="str">
        <f t="shared" si="32"/>
        <v>Перед_Вами_XXXXX._Он_лохматый?</v>
      </c>
      <c r="BD88" cm="1">
        <f t="array" aca="1" ref="BD88" ca="1">INDEX($L$82:$L$89,(RANK(AT8,$AT$2:$AT$9)))</f>
        <v>2114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VLOOKUP(B89,audio_list_stym!$A$3:$BP$18,58,FALSE)</f>
        <v>17</v>
      </c>
      <c r="F89" t="str">
        <f>VLOOKUP(E89,metki!$A$2:$B$9,2,FALSE)</f>
        <v>экспл_новые_без_названия</v>
      </c>
      <c r="G89" t="str">
        <f t="shared" si="26"/>
        <v>экспл</v>
      </c>
      <c r="H89" t="str">
        <f>VLOOKUP(B89,audio_list_stym!$A$3:$AJ$18,26,FALSE)</f>
        <v>Noni</v>
      </c>
      <c r="I89" t="s">
        <v>695</v>
      </c>
      <c r="J89" t="str">
        <f t="shared" si="27"/>
        <v>Noni_8</v>
      </c>
      <c r="K89">
        <v>17</v>
      </c>
      <c r="L89">
        <f>VLOOKUP(J89,total_visual_stym!$A$2:$D$129,2,FALSE)</f>
        <v>2120</v>
      </c>
      <c r="M89" t="str">
        <f>VLOOKUP(J89,total_visual_stym!$A$2:$D$129,3,FALSE)</f>
        <v>pics\\Noni_8.jpg</v>
      </c>
      <c r="N89">
        <f>VLOOKUP(J89,total_visual_stym!$A$1:$D$129,4,FALSE)</f>
        <v>212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136</v>
      </c>
      <c r="Z89" t="str">
        <f>IF(G89="экспл",VLOOKUP(J89,quest_экспл!$A$1:$N$129,12,FALSE),IF(G89="импл_",0,0))</f>
        <v>sound\\On_zolotistiy.wav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2207</v>
      </c>
      <c r="AD89" t="str">
        <f t="shared" ca="1" si="33"/>
        <v>pics\\dis44.jpg</v>
      </c>
      <c r="AE89" s="22" t="str">
        <f t="array" aca="1" ref="AE89" ca="1">IF(G89="экспл",INDEX(total_visual_stym!$C$146:$C$209,(RANK(total_visual_stym!E169,total_visual_stym!$E$146:$E$209))),0)</f>
        <v>pics\\dis44.jpg</v>
      </c>
      <c r="AF89" s="22" t="str">
        <f t="shared" si="28"/>
        <v/>
      </c>
      <c r="AI89" t="s">
        <v>99</v>
      </c>
      <c r="AO89">
        <f t="shared" ca="1" si="34"/>
        <v>0.94070762999756929</v>
      </c>
      <c r="AP89" t="str">
        <f t="shared" ca="1" si="35"/>
        <v>pics\\Banan_7.jpg</v>
      </c>
      <c r="AR89" t="str">
        <f t="shared" si="36"/>
        <v/>
      </c>
      <c r="AS89" t="str">
        <f t="shared" si="29"/>
        <v/>
      </c>
      <c r="AT89">
        <f t="shared" ca="1" si="30"/>
        <v>0.47980313041659983</v>
      </c>
      <c r="AU89" t="s">
        <v>697</v>
      </c>
      <c r="AV89" t="str">
        <f t="shared" ca="1" si="31"/>
        <v>sound\\Redkiy_plod.wav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_Он_золотистый?</v>
      </c>
      <c r="BA89" t="e">
        <f>VLOOKUP(Q89,audio_list_stym!$B$2:$BQ$299,68,FALSE)</f>
        <v>#N/A</v>
      </c>
      <c r="BB89" t="str">
        <f t="shared" si="32"/>
        <v>Вы_видите_XXXXX._Он_золотистый?</v>
      </c>
      <c r="BD89" cm="1">
        <f t="array" aca="1" ref="BD89" ca="1">INDEX($L$82:$L$89,(RANK(AT9,$AT$2:$AT$9)))</f>
        <v>2118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VLOOKUP(B90,audio_list_stym!$A$3:$BP$18,58,FALSE)</f>
        <v>14</v>
      </c>
      <c r="F90" t="str">
        <f>VLOOKUP(E90,metki!$A$2:$B$9,2,FALSE)</f>
        <v>импл_новые_с_названием</v>
      </c>
      <c r="G90" t="str">
        <f t="shared" si="26"/>
        <v>импл_</v>
      </c>
      <c r="H90" t="str">
        <f>VLOOKUP(B90,audio_list_stym!$A$3:$AJ$18,26,FALSE)</f>
        <v>Sapota</v>
      </c>
      <c r="I90" t="s">
        <v>688</v>
      </c>
      <c r="J90" t="str">
        <f t="shared" si="27"/>
        <v>Sapota_1</v>
      </c>
      <c r="K90">
        <v>14</v>
      </c>
      <c r="L90">
        <f>VLOOKUP(J90,total_visual_stym!$A$2:$D$129,2,FALSE)</f>
        <v>2129</v>
      </c>
      <c r="M90" t="str">
        <f>VLOOKUP(J90,total_visual_stym!$A$2:$D$129,3,FALSE)</f>
        <v>pics\\Sapota_1.jpg</v>
      </c>
      <c r="N90">
        <f>VLOOKUP(J90,total_visual_stym!$A$1:$D$129,4,FALSE)</f>
        <v>213</v>
      </c>
      <c r="P90">
        <f>IF(G90="экспл",0,IF(G90="импл_",VLOOKUP(J90,quest_импл!$A$1:$J$129,7,FALSE),0))</f>
        <v>265</v>
      </c>
      <c r="Q90" t="str">
        <f>IF(G90="экспл",0,IF(G90="импл_",VLOOKUP(J90,quest_импл!$A$1:$J$129,8,FALSE),0))</f>
        <v>sound\\Sharoobrazniy_li.wav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2039</v>
      </c>
      <c r="AD90" t="str">
        <f t="shared" ca="1" si="33"/>
        <v>pics\\Limon_7.jpg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8"/>
        <v>pics\\Limon_7.jpg</v>
      </c>
      <c r="AI90" t="s">
        <v>100</v>
      </c>
      <c r="AO90">
        <f t="shared" ca="1" si="34"/>
        <v>0.49432770996820918</v>
      </c>
      <c r="AP90" t="str">
        <f t="shared" ca="1" si="35"/>
        <v>pics\\Limon_7.jpg</v>
      </c>
      <c r="AR90" t="str">
        <f t="shared" si="36"/>
        <v/>
      </c>
      <c r="AS90" t="str">
        <f t="shared" ca="1" si="29"/>
        <v>pics\\Limon_7.jpg</v>
      </c>
      <c r="AT90">
        <f t="shared" ca="1" si="30"/>
        <v>0.65770488252361325</v>
      </c>
      <c r="AU90" t="s">
        <v>697</v>
      </c>
      <c r="AV90" t="str">
        <f t="shared" ca="1" si="31"/>
        <v>sound\\Noviy_plod.wav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_Шарообразный_ли_</v>
      </c>
      <c r="BB90" t="str">
        <f t="shared" si="32"/>
        <v>_Шарообразный_ли_ФИМОН?</v>
      </c>
      <c r="BC90">
        <f>A90</f>
        <v>1212</v>
      </c>
      <c r="BD90" cm="1">
        <f t="array" aca="1" ref="BD90" ca="1">INDEX($L$90:$L$97,(RANK(AT2,$AT$2:$AT$9)))</f>
        <v>2131</v>
      </c>
      <c r="BE90" cm="1">
        <f t="array" aca="1" ref="BE90" ca="1">INDEX(BD66:BD81,(RANK(AT5,$AT$2:$AT$17)))</f>
        <v>2092</v>
      </c>
      <c r="BF90" cm="1">
        <f t="array" aca="1" ref="BF90" ca="1">INDEX(BD98:BD113,(RANK(AT5,$AT$2:$AT$17)))</f>
        <v>2148</v>
      </c>
      <c r="BG90" cm="1">
        <f t="array" aca="1" ref="BG90" ca="1">INDEX(BD114:BD129,(RANK(AT5,$AT$2:$AT$9)))</f>
        <v>2070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VLOOKUP(B91,audio_list_stym!$A$3:$BP$18,58,FALSE)</f>
        <v>14</v>
      </c>
      <c r="F91" t="str">
        <f>VLOOKUP(E91,metki!$A$2:$B$9,2,FALSE)</f>
        <v>импл_новые_с_названием</v>
      </c>
      <c r="G91" t="str">
        <f t="shared" si="26"/>
        <v>импл_</v>
      </c>
      <c r="H91" t="str">
        <f>VLOOKUP(B91,audio_list_stym!$A$3:$AJ$18,26,FALSE)</f>
        <v>Sapota</v>
      </c>
      <c r="I91" t="s">
        <v>689</v>
      </c>
      <c r="J91" t="str">
        <f t="shared" si="27"/>
        <v>Sapota_2</v>
      </c>
      <c r="K91">
        <v>14</v>
      </c>
      <c r="L91">
        <f>VLOOKUP(J91,total_visual_stym!$A$2:$D$129,2,FALSE)</f>
        <v>2130</v>
      </c>
      <c r="M91" t="str">
        <f>VLOOKUP(J91,total_visual_stym!$A$2:$D$129,3,FALSE)</f>
        <v>pics\\Sapota_2.jpg</v>
      </c>
      <c r="N91">
        <f>VLOOKUP(J91,total_visual_stym!$A$1:$D$129,4,FALSE)</f>
        <v>213</v>
      </c>
      <c r="P91">
        <f>IF(G91="экспл",0,IF(G91="импл_",VLOOKUP(J91,quest_импл!$A$1:$J$129,7,FALSE),0))</f>
        <v>266</v>
      </c>
      <c r="Q91" t="str">
        <f>IF(G91="экспл",0,IF(G91="импл_",VLOOKUP(J91,quest_импл!$A$1:$J$129,8,FALSE),0))</f>
        <v>sound\\Nadrezan_li.wav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2045</v>
      </c>
      <c r="AD91" t="str">
        <f t="shared" ca="1" si="33"/>
        <v>pics\\Peper_5.jpg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8"/>
        <v>pics\\Peper_5.jpg</v>
      </c>
      <c r="AI91" t="s">
        <v>101</v>
      </c>
      <c r="AO91">
        <f t="shared" ca="1" si="34"/>
        <v>0.39443964705655943</v>
      </c>
      <c r="AP91" t="str">
        <f t="shared" ca="1" si="35"/>
        <v>pics\\Peper_5.jpg</v>
      </c>
      <c r="AR91" t="str">
        <f t="shared" si="36"/>
        <v/>
      </c>
      <c r="AS91" t="str">
        <f t="shared" ca="1" si="29"/>
        <v>pics\\Peper_5.jpg</v>
      </c>
      <c r="AT91">
        <f t="shared" ca="1" si="30"/>
        <v>0.37708550071264213</v>
      </c>
      <c r="AU91" t="s">
        <v>697</v>
      </c>
      <c r="AV91" t="str">
        <f t="shared" ca="1" si="31"/>
        <v>sound\\Redkiy_plod.wav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_Надрезан_ли_</v>
      </c>
      <c r="BB91" t="str">
        <f t="shared" si="32"/>
        <v>_Надрезан_ли_ФИМОН?</v>
      </c>
      <c r="BD91" cm="1">
        <f t="array" aca="1" ref="BD91" ca="1">INDEX($L$90:$L$97,(RANK(AT3,$AT$2:$AT$9)))</f>
        <v>2133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VLOOKUP(B92,audio_list_stym!$A$3:$BP$18,58,FALSE)</f>
        <v>14</v>
      </c>
      <c r="F92" t="str">
        <f>VLOOKUP(E92,metki!$A$2:$B$9,2,FALSE)</f>
        <v>импл_новые_с_названием</v>
      </c>
      <c r="G92" t="str">
        <f t="shared" si="26"/>
        <v>импл_</v>
      </c>
      <c r="H92" t="str">
        <f>VLOOKUP(B92,audio_list_stym!$A$3:$AJ$18,26,FALSE)</f>
        <v>Sapota</v>
      </c>
      <c r="I92" t="s">
        <v>690</v>
      </c>
      <c r="J92" t="str">
        <f t="shared" si="27"/>
        <v>Sapota_3</v>
      </c>
      <c r="K92">
        <v>14</v>
      </c>
      <c r="L92">
        <f>VLOOKUP(J92,total_visual_stym!$A$2:$D$129,2,FALSE)</f>
        <v>2131</v>
      </c>
      <c r="M92" t="str">
        <f>VLOOKUP(J92,total_visual_stym!$A$2:$D$129,3,FALSE)</f>
        <v>pics\\Sapota_3.jpg</v>
      </c>
      <c r="N92">
        <f>VLOOKUP(J92,total_visual_stym!$A$1:$D$129,4,FALSE)</f>
        <v>213</v>
      </c>
      <c r="P92">
        <f>IF(G92="экспл",0,IF(G92="импл_",VLOOKUP(J92,quest_импл!$A$1:$J$129,7,FALSE),0))</f>
        <v>267</v>
      </c>
      <c r="Q92" t="str">
        <f>IF(G92="экспл",0,IF(G92="импл_",VLOOKUP(J92,quest_импл!$A$1:$J$129,8,FALSE),0))</f>
        <v>sound\\Perekruchen_li.wav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2058</v>
      </c>
      <c r="AD92" t="str">
        <f t="shared" ca="1" si="33"/>
        <v>pics\\Tomat_2.jpg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8"/>
        <v>pics\\Tomat_2.jpg</v>
      </c>
      <c r="AI92" t="s">
        <v>102</v>
      </c>
      <c r="AO92">
        <f t="shared" ca="1" si="34"/>
        <v>0.16776322413723443</v>
      </c>
      <c r="AP92" t="str">
        <f t="shared" ca="1" si="35"/>
        <v>pics\\Tomat_2.jpg</v>
      </c>
      <c r="AR92" t="str">
        <f t="shared" si="36"/>
        <v/>
      </c>
      <c r="AS92" t="str">
        <f t="shared" ca="1" si="29"/>
        <v>pics\\Tomat_2.jpg</v>
      </c>
      <c r="AT92">
        <f t="shared" ca="1" si="30"/>
        <v>0.45005826091823875</v>
      </c>
      <c r="AU92" t="s">
        <v>697</v>
      </c>
      <c r="AV92" t="str">
        <f t="shared" ca="1" si="31"/>
        <v>sound\\Redkiy_plod.wav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_Перекручен_ли_</v>
      </c>
      <c r="BB92" t="str">
        <f t="shared" si="32"/>
        <v>_Перекручен_ли_ФИМОН?</v>
      </c>
      <c r="BD92" cm="1">
        <f t="array" aca="1" ref="BD92" ca="1">INDEX($L$90:$L$97,(RANK(AT4,$AT$2:$AT$9)))</f>
        <v>2129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VLOOKUP(B93,audio_list_stym!$A$3:$BP$18,58,FALSE)</f>
        <v>14</v>
      </c>
      <c r="F93" t="str">
        <f>VLOOKUP(E93,metki!$A$2:$B$9,2,FALSE)</f>
        <v>импл_новые_с_названием</v>
      </c>
      <c r="G93" t="str">
        <f t="shared" si="26"/>
        <v>импл_</v>
      </c>
      <c r="H93" t="str">
        <f>VLOOKUP(B93,audio_list_stym!$A$3:$AJ$18,26,FALSE)</f>
        <v>Sapota</v>
      </c>
      <c r="I93" t="s">
        <v>691</v>
      </c>
      <c r="J93" t="str">
        <f t="shared" si="27"/>
        <v>Sapota_4</v>
      </c>
      <c r="K93">
        <v>14</v>
      </c>
      <c r="L93">
        <f>VLOOKUP(J93,total_visual_stym!$A$2:$D$129,2,FALSE)</f>
        <v>2132</v>
      </c>
      <c r="M93" t="str">
        <f>VLOOKUP(J93,total_visual_stym!$A$2:$D$129,3,FALSE)</f>
        <v>pics\\Sapota_4.jpg</v>
      </c>
      <c r="N93">
        <f>VLOOKUP(J93,total_visual_stym!$A$1:$D$129,4,FALSE)</f>
        <v>213</v>
      </c>
      <c r="P93">
        <f>IF(G93="экспл",0,IF(G93="импл_",VLOOKUP(J93,quest_импл!$A$1:$J$129,7,FALSE),0))</f>
        <v>268</v>
      </c>
      <c r="Q93" t="str">
        <f>IF(G93="экспл",0,IF(G93="импл_",VLOOKUP(J93,quest_импл!$A$1:$J$129,8,FALSE),0))</f>
        <v>sound\\Sorvan_li.wav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2001</v>
      </c>
      <c r="AD93" t="str">
        <f t="shared" ca="1" si="33"/>
        <v>pics\\Banan_1.jpg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8"/>
        <v>pics\\Banan_1.jpg</v>
      </c>
      <c r="AI93" t="s">
        <v>103</v>
      </c>
      <c r="AO93">
        <f t="shared" ca="1" si="34"/>
        <v>0.99759863386796632</v>
      </c>
      <c r="AP93" t="str">
        <f t="shared" ca="1" si="35"/>
        <v>pics\\Banan_1.jpg</v>
      </c>
      <c r="AR93" t="str">
        <f t="shared" si="36"/>
        <v/>
      </c>
      <c r="AS93" t="str">
        <f t="shared" ca="1" si="29"/>
        <v>pics\\Banan_1.jpg</v>
      </c>
      <c r="AT93">
        <f t="shared" ca="1" si="30"/>
        <v>0.92942564603227373</v>
      </c>
      <c r="AU93" t="s">
        <v>697</v>
      </c>
      <c r="AV93" t="str">
        <f t="shared" ca="1" si="31"/>
        <v>sound\\Noviy_plod.wav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_Сорван_ли_</v>
      </c>
      <c r="BB93" t="str">
        <f t="shared" si="32"/>
        <v>_Сорван_ли_ФИМОН?</v>
      </c>
      <c r="BD93" cm="1">
        <f t="array" aca="1" ref="BD93" ca="1">INDEX($L$90:$L$97,(RANK(AT5,$AT$2:$AT$9)))</f>
        <v>2136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VLOOKUP(B94,audio_list_stym!$A$3:$BP$18,58,FALSE)</f>
        <v>14</v>
      </c>
      <c r="F94" t="str">
        <f>VLOOKUP(E94,metki!$A$2:$B$9,2,FALSE)</f>
        <v>импл_новые_с_названием</v>
      </c>
      <c r="G94" t="str">
        <f t="shared" si="26"/>
        <v>импл_</v>
      </c>
      <c r="H94" t="str">
        <f>VLOOKUP(B94,audio_list_stym!$A$3:$AJ$18,26,FALSE)</f>
        <v>Sapota</v>
      </c>
      <c r="I94" t="s">
        <v>692</v>
      </c>
      <c r="J94" t="str">
        <f t="shared" si="27"/>
        <v>Sapota_5</v>
      </c>
      <c r="K94">
        <v>14</v>
      </c>
      <c r="L94">
        <f>VLOOKUP(J94,total_visual_stym!$A$2:$D$129,2,FALSE)</f>
        <v>2133</v>
      </c>
      <c r="M94" t="str">
        <f>VLOOKUP(J94,total_visual_stym!$A$2:$D$129,3,FALSE)</f>
        <v>pics\\Sapota_5.jpg</v>
      </c>
      <c r="N94">
        <f>VLOOKUP(J94,total_visual_stym!$A$1:$D$129,4,FALSE)</f>
        <v>213</v>
      </c>
      <c r="P94">
        <f>IF(G94="экспл",0,IF(G94="импл_",VLOOKUP(J94,quest_импл!$A$1:$J$129,7,FALSE),0))</f>
        <v>269</v>
      </c>
      <c r="Q94" t="str">
        <f>IF(G94="экспл",0,IF(G94="импл_",VLOOKUP(J94,quest_импл!$A$1:$J$129,8,FALSE),0))</f>
        <v>sound\\Spresovan_li.wav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2011</v>
      </c>
      <c r="AD94" t="str">
        <f t="shared" ca="1" si="33"/>
        <v>pics\\Finik_3.jpg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8"/>
        <v>pics\\Finik_3.jpg</v>
      </c>
      <c r="AI94" t="s">
        <v>104</v>
      </c>
      <c r="AO94">
        <f t="shared" ca="1" si="34"/>
        <v>0.90375969388905553</v>
      </c>
      <c r="AP94" t="str">
        <f t="shared" ca="1" si="35"/>
        <v>pics\\Finik_3.jpg</v>
      </c>
      <c r="AR94" t="str">
        <f t="shared" si="36"/>
        <v/>
      </c>
      <c r="AS94" t="str">
        <f t="shared" ca="1" si="29"/>
        <v>pics\\Finik_3.jpg</v>
      </c>
      <c r="AT94">
        <f t="shared" ca="1" si="30"/>
        <v>0.7397619093488863</v>
      </c>
      <c r="AU94" t="s">
        <v>697</v>
      </c>
      <c r="AV94" t="str">
        <f t="shared" ca="1" si="31"/>
        <v>sound\\Noviy_plod.wav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_Спрессован_ли_</v>
      </c>
      <c r="BB94" t="str">
        <f t="shared" si="32"/>
        <v>_Спрессован_ли_ФИМОН?</v>
      </c>
      <c r="BD94" cm="1">
        <f t="array" aca="1" ref="BD94" ca="1">INDEX($L$90:$L$97,(RANK(AT6,$AT$2:$AT$9)))</f>
        <v>2135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VLOOKUP(B95,audio_list_stym!$A$3:$BP$18,58,FALSE)</f>
        <v>14</v>
      </c>
      <c r="F95" t="str">
        <f>VLOOKUP(E95,metki!$A$2:$B$9,2,FALSE)</f>
        <v>импл_новые_с_названием</v>
      </c>
      <c r="G95" t="str">
        <f t="shared" si="26"/>
        <v>импл_</v>
      </c>
      <c r="H95" t="str">
        <f>VLOOKUP(B95,audio_list_stym!$A$3:$AJ$18,26,FALSE)</f>
        <v>Sapota</v>
      </c>
      <c r="I95" t="s">
        <v>693</v>
      </c>
      <c r="J95" t="str">
        <f t="shared" si="27"/>
        <v>Sapota_6</v>
      </c>
      <c r="K95">
        <v>14</v>
      </c>
      <c r="L95">
        <f>VLOOKUP(J95,total_visual_stym!$A$2:$D$129,2,FALSE)</f>
        <v>2134</v>
      </c>
      <c r="M95" t="str">
        <f>VLOOKUP(J95,total_visual_stym!$A$2:$D$129,3,FALSE)</f>
        <v>pics\\Sapota_6.jpg</v>
      </c>
      <c r="N95">
        <f>VLOOKUP(J95,total_visual_stym!$A$1:$D$129,4,FALSE)</f>
        <v>213</v>
      </c>
      <c r="P95">
        <f>IF(G95="экспл",0,IF(G95="импл_",VLOOKUP(J95,quest_импл!$A$1:$J$129,7,FALSE),0))</f>
        <v>270</v>
      </c>
      <c r="Q95" t="str">
        <f>IF(G95="экспл",0,IF(G95="импл_",VLOOKUP(J95,quest_импл!$A$1:$J$129,8,FALSE),0))</f>
        <v>sound\\Zheltiy_li.wav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2062</v>
      </c>
      <c r="AD95" t="str">
        <f t="shared" ca="1" si="33"/>
        <v>pics\\Tomat_6.jpg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8"/>
        <v>pics\\Tomat_6.jpg</v>
      </c>
      <c r="AI95" t="s">
        <v>105</v>
      </c>
      <c r="AO95">
        <f t="shared" ca="1" si="34"/>
        <v>5.0881498874121855E-2</v>
      </c>
      <c r="AP95" t="str">
        <f t="shared" ca="1" si="35"/>
        <v>pics\\Tomat_6.jpg</v>
      </c>
      <c r="AR95" t="str">
        <f t="shared" si="36"/>
        <v/>
      </c>
      <c r="AS95" t="str">
        <f t="shared" ca="1" si="29"/>
        <v>pics\\Tomat_6.jpg</v>
      </c>
      <c r="AT95">
        <f t="shared" ca="1" si="30"/>
        <v>0.18196578659799867</v>
      </c>
      <c r="AU95" t="s">
        <v>697</v>
      </c>
      <c r="AV95" t="str">
        <f t="shared" ca="1" si="31"/>
        <v>sound\\Redkiy_plod.wav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_Желтый_ли_</v>
      </c>
      <c r="BB95" t="str">
        <f t="shared" si="32"/>
        <v>_Желтый_ли_ФИМОН?</v>
      </c>
      <c r="BD95" cm="1">
        <f t="array" aca="1" ref="BD95" ca="1">INDEX($L$90:$L$97,(RANK(AT7,$AT$2:$AT$9)))</f>
        <v>2132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VLOOKUP(B96,audio_list_stym!$A$3:$BP$18,58,FALSE)</f>
        <v>14</v>
      </c>
      <c r="F96" t="str">
        <f>VLOOKUP(E96,metki!$A$2:$B$9,2,FALSE)</f>
        <v>импл_новые_с_названием</v>
      </c>
      <c r="G96" t="str">
        <f t="shared" si="26"/>
        <v>импл_</v>
      </c>
      <c r="H96" t="str">
        <f>VLOOKUP(B96,audio_list_stym!$A$3:$AJ$18,26,FALSE)</f>
        <v>Sapota</v>
      </c>
      <c r="I96" t="s">
        <v>694</v>
      </c>
      <c r="J96" t="str">
        <f t="shared" si="27"/>
        <v>Sapota_7</v>
      </c>
      <c r="K96">
        <v>14</v>
      </c>
      <c r="L96">
        <f>VLOOKUP(J96,total_visual_stym!$A$2:$D$129,2,FALSE)</f>
        <v>2135</v>
      </c>
      <c r="M96" t="str">
        <f>VLOOKUP(J96,total_visual_stym!$A$2:$D$129,3,FALSE)</f>
        <v>pics\\Sapota_7.jpg</v>
      </c>
      <c r="N96">
        <f>VLOOKUP(J96,total_visual_stym!$A$1:$D$129,4,FALSE)</f>
        <v>213</v>
      </c>
      <c r="P96">
        <f>IF(G96="экспл",0,IF(G96="импл_",VLOOKUP(J96,quest_импл!$A$1:$J$129,7,FALSE),0))</f>
        <v>271</v>
      </c>
      <c r="Q96" t="str">
        <f>IF(G96="экспл",0,IF(G96="импл_",VLOOKUP(J96,quest_импл!$A$1:$J$129,8,FALSE),0))</f>
        <v>sound\\Rovniy_li.wav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да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2059</v>
      </c>
      <c r="AD96" t="str">
        <f t="shared" ca="1" si="33"/>
        <v>pics\\Tomat_3.jpg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8"/>
        <v>pics\\Tomat_3.jpg</v>
      </c>
      <c r="AI96" t="s">
        <v>106</v>
      </c>
      <c r="AO96">
        <f t="shared" ca="1" si="34"/>
        <v>0.1061101867414147</v>
      </c>
      <c r="AP96" t="str">
        <f t="shared" ca="1" si="35"/>
        <v>pics\\Tomat_3.jpg</v>
      </c>
      <c r="AR96" t="str">
        <f t="shared" si="36"/>
        <v/>
      </c>
      <c r="AS96" t="str">
        <f t="shared" ca="1" si="29"/>
        <v>pics\\Tomat_3.jpg</v>
      </c>
      <c r="AT96">
        <f t="shared" ca="1" si="30"/>
        <v>0.29541626958383349</v>
      </c>
      <c r="AU96" t="s">
        <v>697</v>
      </c>
      <c r="AV96" t="str">
        <f t="shared" ca="1" si="31"/>
        <v>sound\\Redkiy_plod.wav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_Ровный_ли_</v>
      </c>
      <c r="BB96" t="str">
        <f t="shared" si="32"/>
        <v>_Ровный_ли_ФИМОН?</v>
      </c>
      <c r="BD96" cm="1">
        <f t="array" aca="1" ref="BD96" ca="1">INDEX($L$90:$L$97,(RANK(AT8,$AT$2:$AT$9)))</f>
        <v>2130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VLOOKUP(B97,audio_list_stym!$A$3:$BP$18,58,FALSE)</f>
        <v>14</v>
      </c>
      <c r="F97" t="str">
        <f>VLOOKUP(E97,metki!$A$2:$B$9,2,FALSE)</f>
        <v>импл_новые_с_названием</v>
      </c>
      <c r="G97" t="str">
        <f t="shared" si="26"/>
        <v>импл_</v>
      </c>
      <c r="H97" t="str">
        <f>VLOOKUP(B97,audio_list_stym!$A$3:$AJ$18,26,FALSE)</f>
        <v>Sapota</v>
      </c>
      <c r="I97" t="s">
        <v>695</v>
      </c>
      <c r="J97" t="str">
        <f t="shared" si="27"/>
        <v>Sapota_8</v>
      </c>
      <c r="K97">
        <v>14</v>
      </c>
      <c r="L97">
        <f>VLOOKUP(J97,total_visual_stym!$A$2:$D$129,2,FALSE)</f>
        <v>2136</v>
      </c>
      <c r="M97" t="str">
        <f>VLOOKUP(J97,total_visual_stym!$A$2:$D$129,3,FALSE)</f>
        <v>pics\\Sapota_8.jpg</v>
      </c>
      <c r="N97">
        <f>VLOOKUP(J97,total_visual_stym!$A$1:$D$129,4,FALSE)</f>
        <v>213</v>
      </c>
      <c r="P97">
        <f>IF(G97="экспл",0,IF(G97="импл_",VLOOKUP(J97,quest_импл!$A$1:$J$129,7,FALSE),0))</f>
        <v>272</v>
      </c>
      <c r="Q97" t="str">
        <f>IF(G97="экспл",0,IF(G97="импл_",VLOOKUP(J97,quest_импл!$A$1:$J$129,8,FALSE),0))</f>
        <v>sound\\Imeet_li_shipi.wav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2026</v>
      </c>
      <c r="AD97" t="str">
        <f t="shared" ca="1" si="33"/>
        <v>pics\\Kokos_2.jpg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8"/>
        <v>pics\\Kokos_2.jpg</v>
      </c>
      <c r="AI97" t="s">
        <v>107</v>
      </c>
      <c r="AO97">
        <f t="shared" ca="1" si="34"/>
        <v>0.68368573882767592</v>
      </c>
      <c r="AP97" t="str">
        <f t="shared" ca="1" si="35"/>
        <v>pics\\Kokos_2.jpg</v>
      </c>
      <c r="AR97" t="str">
        <f t="shared" si="36"/>
        <v/>
      </c>
      <c r="AS97" t="str">
        <f t="shared" ca="1" si="29"/>
        <v>pics\\Kokos_2.jpg</v>
      </c>
      <c r="AT97">
        <f t="shared" ca="1" si="30"/>
        <v>1.5797657214161154E-2</v>
      </c>
      <c r="AU97" t="s">
        <v>697</v>
      </c>
      <c r="AV97" t="str">
        <f t="shared" ca="1" si="31"/>
        <v>sound\\Redkiy_plod.wav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_Имеет_ли_шипы_</v>
      </c>
      <c r="BB97" t="str">
        <f t="shared" si="32"/>
        <v>_Имеет_ли_шипы_ФИМОН?</v>
      </c>
      <c r="BD97" cm="1">
        <f t="array" aca="1" ref="BD97" ca="1">INDEX($L$90:$L$97,(RANK(AT9,$AT$2:$AT$9)))</f>
        <v>2134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VLOOKUP(B98,audio_list_stym!$A$3:$BP$18,58,FALSE)</f>
        <v>15</v>
      </c>
      <c r="F98" t="str">
        <f>VLOOKUP(E98,metki!$A$2:$B$9,2,FALSE)</f>
        <v>экспл_новые_с_названием</v>
      </c>
      <c r="G98" t="str">
        <f t="shared" si="26"/>
        <v>экспл</v>
      </c>
      <c r="H98" t="str">
        <f>VLOOKUP(B98,audio_list_stym!$A$3:$AJ$18,26,FALSE)</f>
        <v>Tamanid</v>
      </c>
      <c r="I98" t="s">
        <v>688</v>
      </c>
      <c r="J98" t="str">
        <f t="shared" si="27"/>
        <v>Tamanid_1</v>
      </c>
      <c r="K98">
        <v>15</v>
      </c>
      <c r="L98">
        <f>VLOOKUP(J98,total_visual_stym!$A$2:$D$129,2,FALSE)</f>
        <v>2137</v>
      </c>
      <c r="M98" t="str">
        <f>VLOOKUP(J98,total_visual_stym!$A$2:$D$129,3,FALSE)</f>
        <v>pics\\Tamanid_1.jpg</v>
      </c>
      <c r="N98">
        <f>VLOOKUP(J98,total_visual_stym!$A$1:$D$129,4,FALSE)</f>
        <v>214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145</v>
      </c>
      <c r="Z98" t="str">
        <f>IF(G98="экспл",VLOOKUP(J98,quest_экспл!$A$1:$N$129,12,FALSE),IF(G98="импл_",0,0))</f>
        <v>sound\\On_krasnovatiy.wav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2204</v>
      </c>
      <c r="AD98" t="str">
        <f t="shared" ca="1" si="33"/>
        <v>pics\\dis52.jpg</v>
      </c>
      <c r="AE98" s="22" t="str">
        <f t="array" aca="1" ref="AE98" ca="1">IF(G98="экспл",INDEX(total_visual_stym!$C$146:$C$209,(RANK(total_visual_stym!E178,total_visual_stym!$E$146:$E$209))),0)</f>
        <v>pics\\dis52.jpg</v>
      </c>
      <c r="AF98" s="22" t="str">
        <f t="shared" si="28"/>
        <v/>
      </c>
      <c r="AI98" t="s">
        <v>108</v>
      </c>
      <c r="AO98">
        <f t="shared" ca="1" si="34"/>
        <v>0.6043278823658077</v>
      </c>
      <c r="AP98" t="str">
        <f t="shared" ca="1" si="35"/>
        <v>pics\\Kokos_7.jpg</v>
      </c>
      <c r="AR98" t="str">
        <f>IF(AH98="sound\\Ogorod",AP26,"")</f>
        <v/>
      </c>
      <c r="AS98" t="str">
        <f t="shared" si="29"/>
        <v/>
      </c>
      <c r="AT98">
        <f t="shared" ca="1" si="30"/>
        <v>0.53360164457508497</v>
      </c>
      <c r="AU98" t="s">
        <v>697</v>
      </c>
      <c r="AV98" t="str">
        <f t="shared" ca="1" si="31"/>
        <v>sound\\Noviy_plod.wav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_Он_красноватый?</v>
      </c>
      <c r="BA98" t="e">
        <f>VLOOKUP(Q98,audio_list_stym!$B$2:$BQ$299,68,FALSE)</f>
        <v>#N/A</v>
      </c>
      <c r="BB98" t="str">
        <f t="shared" si="32"/>
        <v>На_экране_КОДИС._Он_красноватый?</v>
      </c>
      <c r="BC98">
        <f>A98</f>
        <v>1213</v>
      </c>
      <c r="BD98" cm="1">
        <f t="array" aca="1" ref="BD98" ca="1">INDEX($L$98:$L$105,(RANK(AT2,$AT$2:$AT$9)))</f>
        <v>2139</v>
      </c>
      <c r="BE98" cm="1">
        <f t="array" aca="1" ref="BE98" ca="1">INDEX(BD66:BD81,(RANK(AT6,$AT$2:$AT$9)))</f>
        <v>2088</v>
      </c>
      <c r="BF98" cm="1">
        <f t="array" aca="1" ref="BF98" ca="1">INDEX(BD82:BD97,(RANK(AT6,$AT$2:$AT$9)))</f>
        <v>2114</v>
      </c>
      <c r="BG98" cm="1">
        <f t="array" aca="1" ref="BG98" ca="1">INDEX(BD106:BD129,(RANK(AT6,$AT$2:$AT$17)))</f>
        <v>2065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VLOOKUP(B99,audio_list_stym!$A$3:$BP$18,58,FALSE)</f>
        <v>15</v>
      </c>
      <c r="F99" t="str">
        <f>VLOOKUP(E99,metki!$A$2:$B$9,2,FALSE)</f>
        <v>экспл_новые_с_названием</v>
      </c>
      <c r="G99" t="str">
        <f t="shared" si="26"/>
        <v>экспл</v>
      </c>
      <c r="H99" t="str">
        <f>VLOOKUP(B99,audio_list_stym!$A$3:$AJ$18,26,FALSE)</f>
        <v>Tamanid</v>
      </c>
      <c r="I99" t="s">
        <v>689</v>
      </c>
      <c r="J99" t="str">
        <f t="shared" si="27"/>
        <v>Tamanid_2</v>
      </c>
      <c r="K99">
        <v>15</v>
      </c>
      <c r="L99">
        <f>VLOOKUP(J99,total_visual_stym!$A$2:$D$129,2,FALSE)</f>
        <v>2138</v>
      </c>
      <c r="M99" t="str">
        <f>VLOOKUP(J99,total_visual_stym!$A$2:$D$129,3,FALSE)</f>
        <v>pics\\Tamanid_2.jpg</v>
      </c>
      <c r="N99">
        <f>VLOOKUP(J99,total_visual_stym!$A$1:$D$129,4,FALSE)</f>
        <v>214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146</v>
      </c>
      <c r="Z99" t="str">
        <f>IF(G99="экспл",VLOOKUP(J99,quest_экспл!$A$1:$N$129,12,FALSE),IF(G99="импл_",0,0))</f>
        <v>sound\\Izognut_li_on.wav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2182</v>
      </c>
      <c r="AD99" t="str">
        <f t="shared" ca="1" si="33"/>
        <v>pics\\dis30.jpg</v>
      </c>
      <c r="AE99" s="22" t="str">
        <f t="array" aca="1" ref="AE99" ca="1">IF(G99="экспл",INDEX(total_visual_stym!$C$146:$C$209,(RANK(total_visual_stym!E179,total_visual_stym!$E$146:$E$209))),0)</f>
        <v>pics\\dis30.jpg</v>
      </c>
      <c r="AF99" s="22" t="str">
        <f t="shared" si="28"/>
        <v/>
      </c>
      <c r="AI99" t="s">
        <v>109</v>
      </c>
      <c r="AO99">
        <f t="shared" ca="1" si="34"/>
        <v>0.85839336491406004</v>
      </c>
      <c r="AP99" t="str">
        <f t="shared" ca="1" si="35"/>
        <v>pics\\Finik_7.jpg</v>
      </c>
      <c r="AR99" t="str">
        <f t="shared" ref="AR99:AR120" si="37">IF(AH99="sound\\Ogorod",AP27,"")</f>
        <v/>
      </c>
      <c r="AS99" t="str">
        <f t="shared" si="29"/>
        <v/>
      </c>
      <c r="AT99">
        <f t="shared" ca="1" si="30"/>
        <v>0.85974000219433377</v>
      </c>
      <c r="AU99" t="s">
        <v>697</v>
      </c>
      <c r="AV99" t="str">
        <f t="shared" ca="1" si="31"/>
        <v>sound\\Noviy_plod.wav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_Изогнут_ли_он?</v>
      </c>
      <c r="BA99" t="e">
        <f>VLOOKUP(Q99,audio_list_stym!$B$2:$BQ$299,68,FALSE)</f>
        <v>#N/A</v>
      </c>
      <c r="BB99" t="str">
        <f t="shared" si="32"/>
        <v>Посмотрите,_вот_КОДИС._Изогнут_ли_он?</v>
      </c>
      <c r="BD99" cm="1">
        <f t="array" aca="1" ref="BD99" ca="1">INDEX($L$98:$L$105,(RANK(AT3,$AT$2:$AT$9)))</f>
        <v>2141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VLOOKUP(B100,audio_list_stym!$A$3:$BP$18,58,FALSE)</f>
        <v>15</v>
      </c>
      <c r="F100" t="str">
        <f>VLOOKUP(E100,metki!$A$2:$B$9,2,FALSE)</f>
        <v>экспл_новые_с_названием</v>
      </c>
      <c r="G100" t="str">
        <f t="shared" si="26"/>
        <v>экспл</v>
      </c>
      <c r="H100" t="str">
        <f>VLOOKUP(B100,audio_list_stym!$A$3:$AJ$18,26,FALSE)</f>
        <v>Tamanid</v>
      </c>
      <c r="I100" t="s">
        <v>690</v>
      </c>
      <c r="J100" t="str">
        <f t="shared" si="27"/>
        <v>Tamanid_3</v>
      </c>
      <c r="K100">
        <v>15</v>
      </c>
      <c r="L100">
        <f>VLOOKUP(J100,total_visual_stym!$A$2:$D$129,2,FALSE)</f>
        <v>2139</v>
      </c>
      <c r="M100" t="str">
        <f>VLOOKUP(J100,total_visual_stym!$A$2:$D$129,3,FALSE)</f>
        <v>pics\\Tamanid_3.jpg</v>
      </c>
      <c r="N100">
        <f>VLOOKUP(J100,total_visual_stym!$A$1:$D$129,4,FALSE)</f>
        <v>214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147</v>
      </c>
      <c r="Z100" t="str">
        <f>IF(G100="экспл",VLOOKUP(J100,quest_экспл!$A$1:$N$129,12,FALSE),IF(G100="импл_",0,0))</f>
        <v>sound\\On_barhatistiy.wav</v>
      </c>
      <c r="AA100" t="str">
        <f>IF(G100="экспл",VLOOKUP(J100,quest_экспл!$A$1:$N$129,14,FALSE),IF(G100="импл_",0,0))</f>
        <v>да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2174</v>
      </c>
      <c r="AD100" t="str">
        <f t="shared" ca="1" si="33"/>
        <v>pics\\dis7.jpg</v>
      </c>
      <c r="AE100" s="22" t="str">
        <f t="array" aca="1" ref="AE100" ca="1">IF(G100="экспл",INDEX(total_visual_stym!$C$146:$C$209,(RANK(total_visual_stym!E180,total_visual_stym!$E$146:$E$209))),0)</f>
        <v>pics\\dis7.jpg</v>
      </c>
      <c r="AF100" s="22" t="str">
        <f t="shared" si="28"/>
        <v/>
      </c>
      <c r="AI100" t="s">
        <v>110</v>
      </c>
      <c r="AO100">
        <f t="shared" ca="1" si="34"/>
        <v>0.49962913389783903</v>
      </c>
      <c r="AP100" t="str">
        <f t="shared" ca="1" si="35"/>
        <v>pics\\Limon_6.jpg</v>
      </c>
      <c r="AR100" t="str">
        <f t="shared" si="37"/>
        <v/>
      </c>
      <c r="AS100" t="str">
        <f t="shared" si="29"/>
        <v/>
      </c>
      <c r="AT100">
        <f t="shared" ca="1" si="30"/>
        <v>0.68288385028948273</v>
      </c>
      <c r="AU100" t="s">
        <v>697</v>
      </c>
      <c r="AV100" t="str">
        <f t="shared" ca="1" si="31"/>
        <v>sound\\Noviy_plod.wav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_Он_бархатистый?</v>
      </c>
      <c r="BA100" t="e">
        <f>VLOOKUP(Q100,audio_list_stym!$B$2:$BQ$299,68,FALSE)</f>
        <v>#N/A</v>
      </c>
      <c r="BB100" t="str">
        <f t="shared" si="32"/>
        <v>Вот_КОДИС._Он_бархатистый?</v>
      </c>
      <c r="BD100" cm="1">
        <f t="array" aca="1" ref="BD100" ca="1">INDEX($L$98:$L$105,(RANK(AT4,$AT$2:$AT$9)))</f>
        <v>2137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VLOOKUP(B101,audio_list_stym!$A$3:$BP$18,58,FALSE)</f>
        <v>15</v>
      </c>
      <c r="F101" t="str">
        <f>VLOOKUP(E101,metki!$A$2:$B$9,2,FALSE)</f>
        <v>экспл_новые_с_названием</v>
      </c>
      <c r="G101" t="str">
        <f t="shared" si="26"/>
        <v>экспл</v>
      </c>
      <c r="H101" t="str">
        <f>VLOOKUP(B101,audio_list_stym!$A$3:$AJ$18,26,FALSE)</f>
        <v>Tamanid</v>
      </c>
      <c r="I101" t="s">
        <v>691</v>
      </c>
      <c r="J101" t="str">
        <f t="shared" si="27"/>
        <v>Tamanid_4</v>
      </c>
      <c r="K101">
        <v>15</v>
      </c>
      <c r="L101">
        <f>VLOOKUP(J101,total_visual_stym!$A$2:$D$129,2,FALSE)</f>
        <v>2140</v>
      </c>
      <c r="M101" t="str">
        <f>VLOOKUP(J101,total_visual_stym!$A$2:$D$129,3,FALSE)</f>
        <v>pics\\Tamanid_4.jpg</v>
      </c>
      <c r="N101">
        <f>VLOOKUP(J101,total_visual_stym!$A$1:$D$129,4,FALSE)</f>
        <v>214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148</v>
      </c>
      <c r="Z101" t="str">
        <f>IF(G101="экспл",VLOOKUP(J101,quest_экспл!$A$1:$N$129,12,FALSE),IF(G101="импл_",0,0))</f>
        <v>sound\\Odnotonniy_li_on.wav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2211</v>
      </c>
      <c r="AD101" t="str">
        <f t="shared" ca="1" si="33"/>
        <v>pics\\dis60.jpg</v>
      </c>
      <c r="AE101" s="22" t="str">
        <f t="array" aca="1" ref="AE101" ca="1">IF(G101="экспл",INDEX(total_visual_stym!$C$146:$C$209,(RANK(total_visual_stym!E181,total_visual_stym!$E$146:$E$209))),0)</f>
        <v>pics\\dis60.jpg</v>
      </c>
      <c r="AF101" s="22" t="str">
        <f t="shared" si="28"/>
        <v/>
      </c>
      <c r="AI101" t="s">
        <v>111</v>
      </c>
      <c r="AO101">
        <f t="shared" ca="1" si="34"/>
        <v>0.72360561751176988</v>
      </c>
      <c r="AP101" t="str">
        <f t="shared" ca="1" si="35"/>
        <v>pics\\Goroh_7.jpg</v>
      </c>
      <c r="AR101" t="str">
        <f t="shared" si="37"/>
        <v/>
      </c>
      <c r="AS101" t="str">
        <f t="shared" si="29"/>
        <v/>
      </c>
      <c r="AT101">
        <f t="shared" ca="1" si="30"/>
        <v>0.50881029257811361</v>
      </c>
      <c r="AU101" t="s">
        <v>697</v>
      </c>
      <c r="AV101" t="str">
        <f t="shared" ca="1" si="31"/>
        <v>sound\\Redkiy_plod.wav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_Однотонный_ли_он?</v>
      </c>
      <c r="BA101" t="e">
        <f>VLOOKUP(Q101,audio_list_stym!$B$2:$BQ$299,68,FALSE)</f>
        <v>#N/A</v>
      </c>
      <c r="BB101" t="str">
        <f t="shared" si="32"/>
        <v>Это_КОДИС._Однотонный_ли_он?</v>
      </c>
      <c r="BD101" cm="1">
        <f t="array" aca="1" ref="BD101" ca="1">INDEX($L$98:$L$105,(RANK(AT5,$AT$2:$AT$9)))</f>
        <v>2144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VLOOKUP(B102,audio_list_stym!$A$3:$BP$18,58,FALSE)</f>
        <v>15</v>
      </c>
      <c r="F102" t="str">
        <f>VLOOKUP(E102,metki!$A$2:$B$9,2,FALSE)</f>
        <v>экспл_новые_с_названием</v>
      </c>
      <c r="G102" t="str">
        <f t="shared" si="26"/>
        <v>экспл</v>
      </c>
      <c r="H102" t="str">
        <f>VLOOKUP(B102,audio_list_stym!$A$3:$AJ$18,26,FALSE)</f>
        <v>Tamanid</v>
      </c>
      <c r="I102" t="s">
        <v>692</v>
      </c>
      <c r="J102" t="str">
        <f t="shared" si="27"/>
        <v>Tamanid_5</v>
      </c>
      <c r="K102">
        <v>15</v>
      </c>
      <c r="L102">
        <f>VLOOKUP(J102,total_visual_stym!$A$2:$D$129,2,FALSE)</f>
        <v>2141</v>
      </c>
      <c r="M102" t="str">
        <f>VLOOKUP(J102,total_visual_stym!$A$2:$D$129,3,FALSE)</f>
        <v>pics\\Tamanid_5.jpg</v>
      </c>
      <c r="N102">
        <f>VLOOKUP(J102,total_visual_stym!$A$1:$D$129,4,FALSE)</f>
        <v>214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149</v>
      </c>
      <c r="Z102" t="str">
        <f>IF(G102="экспл",VLOOKUP(J102,quest_экспл!$A$1:$N$129,12,FALSE),IF(G102="импл_",0,0))</f>
        <v>sound\\On_prozrachniy.wav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2188</v>
      </c>
      <c r="AD102" t="str">
        <f t="shared" ca="1" si="33"/>
        <v>pics\\dis3.jpg</v>
      </c>
      <c r="AE102" s="22" t="str">
        <f t="array" aca="1" ref="AE102" ca="1">IF(G102="экспл",INDEX(total_visual_stym!$C$146:$C$209,(RANK(total_visual_stym!E182,total_visual_stym!$E$146:$E$209))),0)</f>
        <v>pics\\dis3.jpg</v>
      </c>
      <c r="AF102" s="22" t="str">
        <f t="shared" si="28"/>
        <v/>
      </c>
      <c r="AI102" t="s">
        <v>112</v>
      </c>
      <c r="AO102">
        <f t="shared" ca="1" si="34"/>
        <v>0.57294356099926114</v>
      </c>
      <c r="AP102" t="str">
        <f t="shared" ca="1" si="35"/>
        <v>pics\\Limon_3.jpg</v>
      </c>
      <c r="AR102" t="str">
        <f t="shared" si="37"/>
        <v/>
      </c>
      <c r="AS102" t="str">
        <f t="shared" si="29"/>
        <v/>
      </c>
      <c r="AT102">
        <f t="shared" ca="1" si="30"/>
        <v>0.35172009035692686</v>
      </c>
      <c r="AU102" t="s">
        <v>697</v>
      </c>
      <c r="AV102" t="str">
        <f t="shared" ca="1" si="31"/>
        <v>sound\\Redkiy_plod.wav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_Он_прозрачный?</v>
      </c>
      <c r="BA102" t="e">
        <f>VLOOKUP(Q102,audio_list_stym!$B$2:$BQ$299,68,FALSE)</f>
        <v>#N/A</v>
      </c>
      <c r="BB102" t="str">
        <f t="shared" si="32"/>
        <v>На_картинке_КОДИС._Он_прозрачный?</v>
      </c>
      <c r="BD102" cm="1">
        <f t="array" aca="1" ref="BD102" ca="1">INDEX($L$98:$L$105,(RANK(AT6,$AT$2:$AT$9)))</f>
        <v>2143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VLOOKUP(B103,audio_list_stym!$A$3:$BP$18,58,FALSE)</f>
        <v>15</v>
      </c>
      <c r="F103" t="str">
        <f>VLOOKUP(E103,metki!$A$2:$B$9,2,FALSE)</f>
        <v>экспл_новые_с_названием</v>
      </c>
      <c r="G103" t="str">
        <f t="shared" si="26"/>
        <v>экспл</v>
      </c>
      <c r="H103" t="str">
        <f>VLOOKUP(B103,audio_list_stym!$A$3:$AJ$18,26,FALSE)</f>
        <v>Tamanid</v>
      </c>
      <c r="I103" t="s">
        <v>693</v>
      </c>
      <c r="J103" t="str">
        <f t="shared" si="27"/>
        <v>Tamanid_6</v>
      </c>
      <c r="K103">
        <v>15</v>
      </c>
      <c r="L103">
        <f>VLOOKUP(J103,total_visual_stym!$A$2:$D$129,2,FALSE)</f>
        <v>2142</v>
      </c>
      <c r="M103" t="str">
        <f>VLOOKUP(J103,total_visual_stym!$A$2:$D$129,3,FALSE)</f>
        <v>pics\\Tamanid_6.jpg</v>
      </c>
      <c r="N103">
        <f>VLOOKUP(J103,total_visual_stym!$A$1:$D$129,4,FALSE)</f>
        <v>214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150</v>
      </c>
      <c r="Z103" t="str">
        <f>IF(G103="экспл",VLOOKUP(J103,quest_экспл!$A$1:$N$129,12,FALSE),IF(G103="импл_",0,0))</f>
        <v>sound\\On_izmelchen.wav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2202</v>
      </c>
      <c r="AD103" t="str">
        <f t="shared" ca="1" si="33"/>
        <v>pics\\dis47.jpg</v>
      </c>
      <c r="AE103" s="22" t="str">
        <f t="array" aca="1" ref="AE103" ca="1">IF(G103="экспл",INDEX(total_visual_stym!$C$146:$C$209,(RANK(total_visual_stym!E183,total_visual_stym!$E$146:$E$209))),0)</f>
        <v>pics\\dis47.jpg</v>
      </c>
      <c r="AF103" s="22" t="str">
        <f t="shared" si="28"/>
        <v/>
      </c>
      <c r="AI103" t="s">
        <v>113</v>
      </c>
      <c r="AO103">
        <f t="shared" ca="1" si="34"/>
        <v>0.70250980430217336</v>
      </c>
      <c r="AP103" t="str">
        <f t="shared" ca="1" si="35"/>
        <v>pics\\Kokos_1.jpg</v>
      </c>
      <c r="AR103" t="str">
        <f t="shared" si="37"/>
        <v/>
      </c>
      <c r="AS103" t="str">
        <f t="shared" si="29"/>
        <v/>
      </c>
      <c r="AT103">
        <f t="shared" ca="1" si="30"/>
        <v>0.50569228817091083</v>
      </c>
      <c r="AU103" t="s">
        <v>697</v>
      </c>
      <c r="AV103" t="str">
        <f t="shared" ca="1" si="31"/>
        <v>sound\\Redkiy_plod.wav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_Он_измельчен?</v>
      </c>
      <c r="BA103" t="e">
        <f>VLOOKUP(Q103,audio_list_stym!$B$2:$BQ$299,68,FALSE)</f>
        <v>#N/A</v>
      </c>
      <c r="BB103" t="str">
        <f t="shared" si="32"/>
        <v>На_мониторе_КОДИС._Он_измельчен?</v>
      </c>
      <c r="BD103" cm="1">
        <f t="array" aca="1" ref="BD103" ca="1">INDEX($L$98:$L$105,(RANK(AT7,$AT$2:$AT$9)))</f>
        <v>2140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VLOOKUP(B104,audio_list_stym!$A$3:$BP$18,58,FALSE)</f>
        <v>15</v>
      </c>
      <c r="F104" t="str">
        <f>VLOOKUP(E104,metki!$A$2:$B$9,2,FALSE)</f>
        <v>экспл_новые_с_названием</v>
      </c>
      <c r="G104" t="str">
        <f t="shared" si="26"/>
        <v>экспл</v>
      </c>
      <c r="H104" t="str">
        <f>VLOOKUP(B104,audio_list_stym!$A$3:$AJ$18,26,FALSE)</f>
        <v>Tamanid</v>
      </c>
      <c r="I104" t="s">
        <v>694</v>
      </c>
      <c r="J104" t="str">
        <f t="shared" si="27"/>
        <v>Tamanid_7</v>
      </c>
      <c r="K104">
        <v>15</v>
      </c>
      <c r="L104">
        <f>VLOOKUP(J104,total_visual_stym!$A$2:$D$129,2,FALSE)</f>
        <v>2143</v>
      </c>
      <c r="M104" t="str">
        <f>VLOOKUP(J104,total_visual_stym!$A$2:$D$129,3,FALSE)</f>
        <v>pics\\Tamanid_7.jpg</v>
      </c>
      <c r="N104">
        <f>VLOOKUP(J104,total_visual_stym!$A$1:$D$129,4,FALSE)</f>
        <v>214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151</v>
      </c>
      <c r="Z104" t="str">
        <f>IF(G104="экспл",VLOOKUP(J104,quest_экспл!$A$1:$N$129,12,FALSE),IF(G104="импл_",0,0))</f>
        <v>sound\\Cvetushiy_li_on.wav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2196</v>
      </c>
      <c r="AD104" t="str">
        <f t="shared" ca="1" si="33"/>
        <v>pics\\dis40.jpg</v>
      </c>
      <c r="AE104" s="22" t="str">
        <f t="array" aca="1" ref="AE104" ca="1">IF(G104="экспл",INDEX(total_visual_stym!$C$146:$C$209,(RANK(total_visual_stym!E184,total_visual_stym!$E$146:$E$209))),0)</f>
        <v>pics\\dis40.jpg</v>
      </c>
      <c r="AF104" s="22" t="str">
        <f t="shared" si="28"/>
        <v/>
      </c>
      <c r="AI104" t="s">
        <v>114</v>
      </c>
      <c r="AO104">
        <f t="shared" ca="1" si="34"/>
        <v>0.79438226123144762</v>
      </c>
      <c r="AP104" t="str">
        <f t="shared" ca="1" si="35"/>
        <v>pics\\Goroh_5.jpg</v>
      </c>
      <c r="AR104" t="str">
        <f t="shared" si="37"/>
        <v/>
      </c>
      <c r="AS104" t="str">
        <f t="shared" si="29"/>
        <v/>
      </c>
      <c r="AT104">
        <f t="shared" ca="1" si="30"/>
        <v>0.66942250422124405</v>
      </c>
      <c r="AU104" t="s">
        <v>697</v>
      </c>
      <c r="AV104" t="str">
        <f t="shared" ca="1" si="31"/>
        <v>sound\\Noviy_plod.wav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_Цветущий_ли_он?</v>
      </c>
      <c r="BA104" t="e">
        <f>VLOOKUP(Q104,audio_list_stym!$B$2:$BQ$299,68,FALSE)</f>
        <v>#N/A</v>
      </c>
      <c r="BB104" t="str">
        <f t="shared" si="32"/>
        <v>Перед_Вами_КОДИС._Цветущий_ли_он?</v>
      </c>
      <c r="BD104" cm="1">
        <f t="array" aca="1" ref="BD104" ca="1">INDEX($L$98:$L$105,(RANK(AT8,$AT$2:$AT$9)))</f>
        <v>2138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VLOOKUP(B105,audio_list_stym!$A$3:$BP$18,58,FALSE)</f>
        <v>15</v>
      </c>
      <c r="F105" t="str">
        <f>VLOOKUP(E105,metki!$A$2:$B$9,2,FALSE)</f>
        <v>экспл_новые_с_названием</v>
      </c>
      <c r="G105" t="str">
        <f t="shared" si="26"/>
        <v>экспл</v>
      </c>
      <c r="H105" t="str">
        <f>VLOOKUP(B105,audio_list_stym!$A$3:$AJ$18,26,FALSE)</f>
        <v>Tamanid</v>
      </c>
      <c r="I105" t="s">
        <v>695</v>
      </c>
      <c r="J105" t="str">
        <f t="shared" si="27"/>
        <v>Tamanid_8</v>
      </c>
      <c r="K105">
        <v>15</v>
      </c>
      <c r="L105">
        <f>VLOOKUP(J105,total_visual_stym!$A$2:$D$129,2,FALSE)</f>
        <v>2144</v>
      </c>
      <c r="M105" t="str">
        <f>VLOOKUP(J105,total_visual_stym!$A$2:$D$129,3,FALSE)</f>
        <v>pics\\Tamanid_8.jpg</v>
      </c>
      <c r="N105">
        <f>VLOOKUP(J105,total_visual_stym!$A$1:$D$129,4,FALSE)</f>
        <v>214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152</v>
      </c>
      <c r="Z105" t="str">
        <f>IF(G105="экспл",VLOOKUP(J105,quest_экспл!$A$1:$N$129,12,FALSE),IF(G105="импл_",0,0))</f>
        <v>sound\\Skruchen_li_on.wav</v>
      </c>
      <c r="AA105" t="str">
        <f>IF(G105="экспл",VLOOKUP(J105,quest_экспл!$A$1:$N$129,14,FALSE),IF(G105="импл_",0,0))</f>
        <v>да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2216</v>
      </c>
      <c r="AD105" t="str">
        <f t="shared" ca="1" si="33"/>
        <v>pics\\dis59.jpg</v>
      </c>
      <c r="AE105" s="22" t="str">
        <f t="array" aca="1" ref="AE105" ca="1">IF(G105="экспл",INDEX(total_visual_stym!$C$146:$C$209,(RANK(total_visual_stym!E185,total_visual_stym!$E$146:$E$209))),0)</f>
        <v>pics\\dis59.jpg</v>
      </c>
      <c r="AF105" s="22" t="str">
        <f t="shared" si="28"/>
        <v/>
      </c>
      <c r="AI105" t="s">
        <v>115</v>
      </c>
      <c r="AO105">
        <f t="shared" ca="1" si="34"/>
        <v>0.74607677659743543</v>
      </c>
      <c r="AP105" t="str">
        <f t="shared" ca="1" si="35"/>
        <v>pics\\Goroh_6.jpg</v>
      </c>
      <c r="AR105" t="str">
        <f t="shared" si="37"/>
        <v/>
      </c>
      <c r="AS105" t="str">
        <f t="shared" si="29"/>
        <v/>
      </c>
      <c r="AT105">
        <f t="shared" ca="1" si="30"/>
        <v>0.21615696365248993</v>
      </c>
      <c r="AU105" t="s">
        <v>697</v>
      </c>
      <c r="AV105" t="str">
        <f t="shared" ca="1" si="31"/>
        <v>sound\\Redkiy_plod.wav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_Скручен_ли_он?</v>
      </c>
      <c r="BA105" t="e">
        <f>VLOOKUP(Q105,audio_list_stym!$B$2:$BQ$299,68,FALSE)</f>
        <v>#N/A</v>
      </c>
      <c r="BB105" t="str">
        <f t="shared" si="32"/>
        <v>Вы_видите_КОДИС._Скручен_ли_он?</v>
      </c>
      <c r="BD105" cm="1">
        <f t="array" aca="1" ref="BD105" ca="1">INDEX($L$98:$L$105,(RANK(AT9,$AT$2:$AT$9)))</f>
        <v>2142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VLOOKUP(B106,audio_list_stym!$A$3:$BP$18,58,FALSE)</f>
        <v>16</v>
      </c>
      <c r="F106" t="str">
        <f>VLOOKUP(E106,metki!$A$2:$B$9,2,FALSE)</f>
        <v>импл_новые_без_названия</v>
      </c>
      <c r="G106" t="str">
        <f t="shared" si="26"/>
        <v>импл_</v>
      </c>
      <c r="H106" t="str">
        <f>VLOOKUP(B106,audio_list_stym!$A$3:$AJ$18,26,FALSE)</f>
        <v>ZF</v>
      </c>
      <c r="I106" t="s">
        <v>688</v>
      </c>
      <c r="J106" t="str">
        <f t="shared" si="27"/>
        <v>ZF_1</v>
      </c>
      <c r="K106">
        <v>16</v>
      </c>
      <c r="L106">
        <f>VLOOKUP(J106,total_visual_stym!$A$2:$D$129,2,FALSE)</f>
        <v>2145</v>
      </c>
      <c r="M106" t="str">
        <f>VLOOKUP(J106,total_visual_stym!$A$2:$D$129,3,FALSE)</f>
        <v>pics\\ZF_1.jpg</v>
      </c>
      <c r="N106">
        <f>VLOOKUP(J106,total_visual_stym!$A$1:$D$129,4,FALSE)</f>
        <v>215</v>
      </c>
      <c r="P106">
        <f>IF(G106="экспл",0,IF(G106="импл_",VLOOKUP(J106,quest_импл!$A$1:$J$129,7,FALSE),0))</f>
        <v>281</v>
      </c>
      <c r="Q106" t="str">
        <f>IF(G106="экспл",0,IF(G106="импл_",VLOOKUP(J106,quest_импл!$A$1:$J$129,8,FALSE),0))</f>
        <v>sound\\S_chashuykami_li.wav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2040</v>
      </c>
      <c r="AD106" t="str">
        <f t="shared" ca="1" si="33"/>
        <v>pics\\Limon_8.jpg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8"/>
        <v>pics\\Limon_8.jpg</v>
      </c>
      <c r="AI106" t="s">
        <v>116</v>
      </c>
      <c r="AO106">
        <f t="shared" ca="1" si="34"/>
        <v>0.49203886463529733</v>
      </c>
      <c r="AP106" t="str">
        <f t="shared" ca="1" si="35"/>
        <v>pics\\Limon_8.jpg</v>
      </c>
      <c r="AR106" t="str">
        <f t="shared" si="37"/>
        <v/>
      </c>
      <c r="AS106" t="str">
        <f t="shared" ca="1" si="29"/>
        <v>pics\\Limon_8.jpg</v>
      </c>
      <c r="AT106">
        <f t="shared" ca="1" si="30"/>
        <v>0.75729609259120556</v>
      </c>
      <c r="AU106" t="s">
        <v>697</v>
      </c>
      <c r="AV106" t="str">
        <f t="shared" ca="1" si="31"/>
        <v>sound\\Noviy_plod.wav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_С_чешуйками_ли_</v>
      </c>
      <c r="BB106" t="str">
        <f t="shared" si="32"/>
        <v>_С_чешуйками_ли_XXXXX?</v>
      </c>
      <c r="BC106">
        <f>A106</f>
        <v>1214</v>
      </c>
      <c r="BD106" cm="1">
        <f t="array" aca="1" ref="BD106" ca="1">INDEX($L$106:$L$113,(RANK(AT2,$AT$2:$AT$9)))</f>
        <v>2147</v>
      </c>
      <c r="BE106" cm="1">
        <f t="array" aca="1" ref="BE106" ca="1">INDEX(BD66:BD81,(RANK(AT7,$AT$2:$AT$17)))</f>
        <v>2089</v>
      </c>
      <c r="BF106" cm="1">
        <f t="array" aca="1" ref="BF106" ca="1">INDEX(BD90:BD105,(RANK(AT7,$AT$2:$AT$17)))</f>
        <v>2132</v>
      </c>
      <c r="BG106" cm="1">
        <f t="array" aca="1" ref="BG106" ca="1">INDEX(BD114:BD129,(RANK(AT7,$AT$2:$AT$9)))</f>
        <v>2072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VLOOKUP(B107,audio_list_stym!$A$3:$BP$18,58,FALSE)</f>
        <v>16</v>
      </c>
      <c r="F107" t="str">
        <f>VLOOKUP(E107,metki!$A$2:$B$9,2,FALSE)</f>
        <v>импл_новые_без_названия</v>
      </c>
      <c r="G107" t="str">
        <f t="shared" si="26"/>
        <v>импл_</v>
      </c>
      <c r="H107" t="str">
        <f>VLOOKUP(B107,audio_list_stym!$A$3:$AJ$18,26,FALSE)</f>
        <v>ZF</v>
      </c>
      <c r="I107" t="s">
        <v>689</v>
      </c>
      <c r="J107" t="str">
        <f t="shared" si="27"/>
        <v>ZF_2</v>
      </c>
      <c r="K107">
        <v>16</v>
      </c>
      <c r="L107">
        <f>VLOOKUP(J107,total_visual_stym!$A$2:$D$129,2,FALSE)</f>
        <v>2146</v>
      </c>
      <c r="M107" t="str">
        <f>VLOOKUP(J107,total_visual_stym!$A$2:$D$129,3,FALSE)</f>
        <v>pics\\ZF_2.jpg</v>
      </c>
      <c r="N107">
        <f>VLOOKUP(J107,total_visual_stym!$A$1:$D$129,4,FALSE)</f>
        <v>215</v>
      </c>
      <c r="P107">
        <f>IF(G107="экспл",0,IF(G107="импл_",VLOOKUP(J107,quest_импл!$A$1:$J$129,7,FALSE),0))</f>
        <v>282</v>
      </c>
      <c r="Q107" t="str">
        <f>IF(G107="экспл",0,IF(G107="импл_",VLOOKUP(J107,quest_импл!$A$1:$J$129,8,FALSE),0))</f>
        <v>sound\\Rozoviy_li.wav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нет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2019</v>
      </c>
      <c r="AD107" t="str">
        <f t="shared" ca="1" si="33"/>
        <v>pics\\Goroh_3.jpg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8"/>
        <v>pics\\Goroh_3.jpg</v>
      </c>
      <c r="AI107" t="s">
        <v>117</v>
      </c>
      <c r="AO107">
        <f t="shared" ca="1" si="34"/>
        <v>0.83557497573783091</v>
      </c>
      <c r="AP107" t="str">
        <f t="shared" ca="1" si="35"/>
        <v>pics\\Goroh_3.jpg</v>
      </c>
      <c r="AR107" t="str">
        <f t="shared" si="37"/>
        <v/>
      </c>
      <c r="AS107" t="str">
        <f t="shared" ca="1" si="29"/>
        <v>pics\\Goroh_3.jpg</v>
      </c>
      <c r="AT107">
        <f t="shared" ca="1" si="30"/>
        <v>0.97515463474746145</v>
      </c>
      <c r="AU107" t="s">
        <v>697</v>
      </c>
      <c r="AV107" t="str">
        <f t="shared" ca="1" si="31"/>
        <v>sound\\Noviy_plod.wav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_Розовый_ли_</v>
      </c>
      <c r="BB107" t="str">
        <f t="shared" si="32"/>
        <v>_Розовый_ли_XXXXX?</v>
      </c>
      <c r="BD107" cm="1">
        <f t="array" aca="1" ref="BD107" ca="1">INDEX($L$106:$L$113,(RANK(AT3,$AT$2:$AT$9)))</f>
        <v>2149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VLOOKUP(B108,audio_list_stym!$A$3:$BP$18,58,FALSE)</f>
        <v>16</v>
      </c>
      <c r="F108" t="str">
        <f>VLOOKUP(E108,metki!$A$2:$B$9,2,FALSE)</f>
        <v>импл_новые_без_названия</v>
      </c>
      <c r="G108" t="str">
        <f t="shared" si="26"/>
        <v>импл_</v>
      </c>
      <c r="H108" t="str">
        <f>VLOOKUP(B108,audio_list_stym!$A$3:$AJ$18,26,FALSE)</f>
        <v>ZF</v>
      </c>
      <c r="I108" t="s">
        <v>690</v>
      </c>
      <c r="J108" t="str">
        <f t="shared" si="27"/>
        <v>ZF_3</v>
      </c>
      <c r="K108">
        <v>16</v>
      </c>
      <c r="L108">
        <f>VLOOKUP(J108,total_visual_stym!$A$2:$D$129,2,FALSE)</f>
        <v>2147</v>
      </c>
      <c r="M108" t="str">
        <f>VLOOKUP(J108,total_visual_stym!$A$2:$D$129,3,FALSE)</f>
        <v>pics\\ZF_3.jpg</v>
      </c>
      <c r="N108">
        <f>VLOOKUP(J108,total_visual_stym!$A$1:$D$129,4,FALSE)</f>
        <v>215</v>
      </c>
      <c r="P108">
        <f>IF(G108="экспл",0,IF(G108="импл_",VLOOKUP(J108,quest_импл!$A$1:$J$129,7,FALSE),0))</f>
        <v>283</v>
      </c>
      <c r="Q108" t="str">
        <f>IF(G108="экспл",0,IF(G108="импл_",VLOOKUP(J108,quest_импл!$A$1:$J$129,8,FALSE),0))</f>
        <v>sound\\Tonkiy_li.wav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2004</v>
      </c>
      <c r="AD108" t="str">
        <f t="shared" ca="1" si="33"/>
        <v>pics\\Banan_4.jpg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8"/>
        <v>pics\\Banan_4.jpg</v>
      </c>
      <c r="AI108" t="s">
        <v>118</v>
      </c>
      <c r="AO108">
        <f t="shared" ca="1" si="34"/>
        <v>0.97172037397655231</v>
      </c>
      <c r="AP108" t="str">
        <f t="shared" ca="1" si="35"/>
        <v>pics\\Banan_4.jpg</v>
      </c>
      <c r="AR108" t="str">
        <f t="shared" si="37"/>
        <v/>
      </c>
      <c r="AS108" t="str">
        <f t="shared" ca="1" si="29"/>
        <v>pics\\Banan_4.jpg</v>
      </c>
      <c r="AT108">
        <f t="shared" ca="1" si="30"/>
        <v>0.6964789774366873</v>
      </c>
      <c r="AU108" t="s">
        <v>697</v>
      </c>
      <c r="AV108" t="str">
        <f t="shared" ca="1" si="31"/>
        <v>sound\\Noviy_plod.wav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_Тонкий_ли_</v>
      </c>
      <c r="BB108" t="str">
        <f t="shared" si="32"/>
        <v>_Тонкий_ли_XXXXX?</v>
      </c>
      <c r="BD108" cm="1">
        <f t="array" aca="1" ref="BD108" ca="1">INDEX($L$106:$L$113,(RANK(AT4,$AT$2:$AT$9)))</f>
        <v>2145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VLOOKUP(B109,audio_list_stym!$A$3:$BP$18,58,FALSE)</f>
        <v>16</v>
      </c>
      <c r="F109" t="str">
        <f>VLOOKUP(E109,metki!$A$2:$B$9,2,FALSE)</f>
        <v>импл_новые_без_названия</v>
      </c>
      <c r="G109" t="str">
        <f t="shared" si="26"/>
        <v>импл_</v>
      </c>
      <c r="H109" t="str">
        <f>VLOOKUP(B109,audio_list_stym!$A$3:$AJ$18,26,FALSE)</f>
        <v>ZF</v>
      </c>
      <c r="I109" t="s">
        <v>691</v>
      </c>
      <c r="J109" t="str">
        <f t="shared" si="27"/>
        <v>ZF_4</v>
      </c>
      <c r="K109">
        <v>16</v>
      </c>
      <c r="L109">
        <f>VLOOKUP(J109,total_visual_stym!$A$2:$D$129,2,FALSE)</f>
        <v>2148</v>
      </c>
      <c r="M109" t="str">
        <f>VLOOKUP(J109,total_visual_stym!$A$2:$D$129,3,FALSE)</f>
        <v>pics\\ZF_4.jpg</v>
      </c>
      <c r="N109">
        <f>VLOOKUP(J109,total_visual_stym!$A$1:$D$129,4,FALSE)</f>
        <v>215</v>
      </c>
      <c r="P109">
        <f>IF(G109="экспл",0,IF(G109="импл_",VLOOKUP(J109,quest_импл!$A$1:$J$129,7,FALSE),0))</f>
        <v>284</v>
      </c>
      <c r="Q109" t="str">
        <f>IF(G109="экспл",0,IF(G109="импл_",VLOOKUP(J109,quest_импл!$A$1:$J$129,8,FALSE),0))</f>
        <v>sound\\Celniy_li.wav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2057</v>
      </c>
      <c r="AD109" t="str">
        <f t="shared" ca="1" si="33"/>
        <v>pics\\Tomat_1.jpg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8"/>
        <v>pics\\Tomat_1.jpg</v>
      </c>
      <c r="AI109" t="s">
        <v>119</v>
      </c>
      <c r="AO109">
        <f t="shared" ca="1" si="34"/>
        <v>0.1682570237683827</v>
      </c>
      <c r="AP109" t="str">
        <f t="shared" ca="1" si="35"/>
        <v>pics\\Tomat_1.jpg</v>
      </c>
      <c r="AR109" t="str">
        <f t="shared" si="37"/>
        <v/>
      </c>
      <c r="AS109" t="str">
        <f t="shared" ca="1" si="29"/>
        <v>pics\\Tomat_1.jpg</v>
      </c>
      <c r="AT109">
        <f t="shared" ca="1" si="30"/>
        <v>0.29208964719910335</v>
      </c>
      <c r="AU109" t="s">
        <v>697</v>
      </c>
      <c r="AV109" t="str">
        <f t="shared" ca="1" si="31"/>
        <v>sound\\Redkiy_plod.wav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_Цельный_ли_</v>
      </c>
      <c r="BB109" t="str">
        <f t="shared" si="32"/>
        <v>_Цельный_ли_XXXXX?</v>
      </c>
      <c r="BD109" cm="1">
        <f t="array" aca="1" ref="BD109" ca="1">INDEX($L$106:$L$113,(RANK(AT5,$AT$2:$AT$9)))</f>
        <v>2152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VLOOKUP(B110,audio_list_stym!$A$3:$BP$18,58,FALSE)</f>
        <v>16</v>
      </c>
      <c r="F110" t="str">
        <f>VLOOKUP(E110,metki!$A$2:$B$9,2,FALSE)</f>
        <v>импл_новые_без_названия</v>
      </c>
      <c r="G110" t="str">
        <f t="shared" si="26"/>
        <v>импл_</v>
      </c>
      <c r="H110" t="str">
        <f>VLOOKUP(B110,audio_list_stym!$A$3:$AJ$18,26,FALSE)</f>
        <v>ZF</v>
      </c>
      <c r="I110" t="s">
        <v>692</v>
      </c>
      <c r="J110" t="str">
        <f t="shared" si="27"/>
        <v>ZF_5</v>
      </c>
      <c r="K110">
        <v>16</v>
      </c>
      <c r="L110">
        <f>VLOOKUP(J110,total_visual_stym!$A$2:$D$129,2,FALSE)</f>
        <v>2149</v>
      </c>
      <c r="M110" t="str">
        <f>VLOOKUP(J110,total_visual_stym!$A$2:$D$129,3,FALSE)</f>
        <v>pics\\ZF_5.jpg</v>
      </c>
      <c r="N110">
        <f>VLOOKUP(J110,total_visual_stym!$A$1:$D$129,4,FALSE)</f>
        <v>215</v>
      </c>
      <c r="P110">
        <f>IF(G110="экспл",0,IF(G110="импл_",VLOOKUP(J110,quest_импл!$A$1:$J$129,7,FALSE),0))</f>
        <v>285</v>
      </c>
      <c r="Q110" t="str">
        <f>IF(G110="экспл",0,IF(G110="импл_",VLOOKUP(J110,quest_импл!$A$1:$J$129,8,FALSE),0))</f>
        <v>sound\\Shershaviy_li.wav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2047</v>
      </c>
      <c r="AD110" t="str">
        <f t="shared" ca="1" si="33"/>
        <v>pics\\Peper_7.jpg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8"/>
        <v>pics\\Peper_7.jpg</v>
      </c>
      <c r="AI110" t="s">
        <v>120</v>
      </c>
      <c r="AO110">
        <f t="shared" ca="1" si="34"/>
        <v>0.36195963179141755</v>
      </c>
      <c r="AP110" t="str">
        <f t="shared" ca="1" si="35"/>
        <v>pics\\Peper_7.jpg</v>
      </c>
      <c r="AR110" t="str">
        <f t="shared" si="37"/>
        <v/>
      </c>
      <c r="AS110" t="str">
        <f t="shared" ca="1" si="29"/>
        <v>pics\\Peper_7.jpg</v>
      </c>
      <c r="AT110">
        <f t="shared" ca="1" si="30"/>
        <v>0.42213896253209604</v>
      </c>
      <c r="AU110" t="s">
        <v>697</v>
      </c>
      <c r="AV110" t="str">
        <f t="shared" ca="1" si="31"/>
        <v>sound\\Redkiy_plod.wav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_Шершавый_ли_</v>
      </c>
      <c r="BB110" t="str">
        <f t="shared" si="32"/>
        <v>_Шершавый_ли_XXXXX?</v>
      </c>
      <c r="BD110" cm="1">
        <f t="array" aca="1" ref="BD110" ca="1">INDEX($L$106:$L$113,(RANK(AT6,$AT$2:$AT$9)))</f>
        <v>2151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VLOOKUP(B111,audio_list_stym!$A$3:$BP$18,58,FALSE)</f>
        <v>16</v>
      </c>
      <c r="F111" t="str">
        <f>VLOOKUP(E111,metki!$A$2:$B$9,2,FALSE)</f>
        <v>импл_новые_без_названия</v>
      </c>
      <c r="G111" t="str">
        <f t="shared" si="26"/>
        <v>импл_</v>
      </c>
      <c r="H111" t="str">
        <f>VLOOKUP(B111,audio_list_stym!$A$3:$AJ$18,26,FALSE)</f>
        <v>ZF</v>
      </c>
      <c r="I111" t="s">
        <v>693</v>
      </c>
      <c r="J111" t="str">
        <f t="shared" si="27"/>
        <v>ZF_6</v>
      </c>
      <c r="K111">
        <v>16</v>
      </c>
      <c r="L111">
        <f>VLOOKUP(J111,total_visual_stym!$A$2:$D$129,2,FALSE)</f>
        <v>2150</v>
      </c>
      <c r="M111" t="str">
        <f>VLOOKUP(J111,total_visual_stym!$A$2:$D$129,3,FALSE)</f>
        <v>pics\\ZF_6.jpg</v>
      </c>
      <c r="N111">
        <f>VLOOKUP(J111,total_visual_stym!$A$1:$D$129,4,FALSE)</f>
        <v>215</v>
      </c>
      <c r="P111">
        <f>IF(G111="экспл",0,IF(G111="импл_",VLOOKUP(J111,quest_импл!$A$1:$J$129,7,FALSE),0))</f>
        <v>286</v>
      </c>
      <c r="Q111" t="str">
        <f>IF(G111="экспл",0,IF(G111="импл_",VLOOKUP(J111,quest_импл!$A$1:$J$129,8,FALSE),0))</f>
        <v>sound\\Zaostryen_li.wav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да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2043</v>
      </c>
      <c r="AD111" t="str">
        <f t="shared" ca="1" si="33"/>
        <v>pics\\Peper_3.jpg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8"/>
        <v>pics\\Peper_3.jpg</v>
      </c>
      <c r="AI111" t="s">
        <v>121</v>
      </c>
      <c r="AO111">
        <f t="shared" ca="1" si="34"/>
        <v>0.43260588255132493</v>
      </c>
      <c r="AP111" t="str">
        <f t="shared" ca="1" si="35"/>
        <v>pics\\Peper_3.jpg</v>
      </c>
      <c r="AR111" t="str">
        <f t="shared" si="37"/>
        <v/>
      </c>
      <c r="AS111" t="str">
        <f t="shared" ca="1" si="29"/>
        <v>pics\\Peper_3.jpg</v>
      </c>
      <c r="AT111">
        <f t="shared" ca="1" si="30"/>
        <v>0.11569325663791852</v>
      </c>
      <c r="AU111" t="s">
        <v>697</v>
      </c>
      <c r="AV111" t="str">
        <f t="shared" ca="1" si="31"/>
        <v>sound\\Redkiy_plod.wav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_Заострен_ли_</v>
      </c>
      <c r="BB111" t="str">
        <f t="shared" si="32"/>
        <v>_Заострен_ли_XXXXX?</v>
      </c>
      <c r="BD111" cm="1">
        <f t="array" aca="1" ref="BD111" ca="1">INDEX($L$106:$L$113,(RANK(AT7,$AT$2:$AT$9)))</f>
        <v>2148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VLOOKUP(B112,audio_list_stym!$A$3:$BP$18,58,FALSE)</f>
        <v>16</v>
      </c>
      <c r="F112" t="str">
        <f>VLOOKUP(E112,metki!$A$2:$B$9,2,FALSE)</f>
        <v>импл_новые_без_названия</v>
      </c>
      <c r="G112" t="str">
        <f t="shared" si="26"/>
        <v>импл_</v>
      </c>
      <c r="H112" t="str">
        <f>VLOOKUP(B112,audio_list_stym!$A$3:$AJ$18,26,FALSE)</f>
        <v>ZF</v>
      </c>
      <c r="I112" t="s">
        <v>694</v>
      </c>
      <c r="J112" t="str">
        <f t="shared" si="27"/>
        <v>ZF_7</v>
      </c>
      <c r="K112">
        <v>16</v>
      </c>
      <c r="L112">
        <f>VLOOKUP(J112,total_visual_stym!$A$2:$D$129,2,FALSE)</f>
        <v>2151</v>
      </c>
      <c r="M112" t="str">
        <f>VLOOKUP(J112,total_visual_stym!$A$2:$D$129,3,FALSE)</f>
        <v>pics\\ZF_7.jpg</v>
      </c>
      <c r="N112">
        <f>VLOOKUP(J112,total_visual_stym!$A$1:$D$129,4,FALSE)</f>
        <v>215</v>
      </c>
      <c r="P112">
        <f>IF(G112="экспл",0,IF(G112="импл_",VLOOKUP(J112,quest_импл!$A$1:$J$129,7,FALSE),0))</f>
        <v>287</v>
      </c>
      <c r="Q112" t="str">
        <f>IF(G112="экспл",0,IF(G112="импл_",VLOOKUP(J112,quest_импл!$A$1:$J$129,8,FALSE),0))</f>
        <v>sound\\Rassipchatiy_li.wav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2030</v>
      </c>
      <c r="AD112" t="str">
        <f t="shared" ca="1" si="33"/>
        <v>pics\\Kokos_6.jpg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8"/>
        <v>pics\\Kokos_6.jpg</v>
      </c>
      <c r="AI112" t="s">
        <v>122</v>
      </c>
      <c r="AO112">
        <f t="shared" ca="1" si="34"/>
        <v>0.61077910673893299</v>
      </c>
      <c r="AP112" t="str">
        <f t="shared" ca="1" si="35"/>
        <v>pics\\Kokos_6.jpg</v>
      </c>
      <c r="AR112" t="str">
        <f t="shared" si="37"/>
        <v/>
      </c>
      <c r="AS112" t="str">
        <f t="shared" ca="1" si="29"/>
        <v>pics\\Kokos_6.jpg</v>
      </c>
      <c r="AT112">
        <f t="shared" ca="1" si="30"/>
        <v>0.53615598136229115</v>
      </c>
      <c r="AU112" t="s">
        <v>697</v>
      </c>
      <c r="AV112" t="str">
        <f t="shared" ca="1" si="31"/>
        <v>sound\\Noviy_plod.wav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_Рассыпчатый_ли_</v>
      </c>
      <c r="BB112" t="str">
        <f t="shared" si="32"/>
        <v>_Рассыпчатый_ли_XXXXX?</v>
      </c>
      <c r="BD112" cm="1">
        <f t="array" aca="1" ref="BD112" ca="1">INDEX($L$106:$L$113,(RANK(AT8,$AT$2:$AT$9)))</f>
        <v>2146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VLOOKUP(B113,audio_list_stym!$A$3:$BP$18,58,FALSE)</f>
        <v>16</v>
      </c>
      <c r="F113" t="str">
        <f>VLOOKUP(E113,metki!$A$2:$B$9,2,FALSE)</f>
        <v>импл_новые_без_названия</v>
      </c>
      <c r="G113" t="str">
        <f t="shared" si="26"/>
        <v>импл_</v>
      </c>
      <c r="H113" t="str">
        <f>VLOOKUP(B113,audio_list_stym!$A$3:$AJ$18,26,FALSE)</f>
        <v>ZF</v>
      </c>
      <c r="I113" t="s">
        <v>695</v>
      </c>
      <c r="J113" t="str">
        <f t="shared" si="27"/>
        <v>ZF_8</v>
      </c>
      <c r="K113">
        <v>16</v>
      </c>
      <c r="L113">
        <f>VLOOKUP(J113,total_visual_stym!$A$2:$D$129,2,FALSE)</f>
        <v>2152</v>
      </c>
      <c r="M113" t="str">
        <f>VLOOKUP(J113,total_visual_stym!$A$2:$D$129,3,FALSE)</f>
        <v>pics\\ZF_8.jpg</v>
      </c>
      <c r="N113">
        <f>VLOOKUP(J113,total_visual_stym!$A$1:$D$129,4,FALSE)</f>
        <v>215</v>
      </c>
      <c r="P113">
        <f>IF(G113="экспл",0,IF(G113="импл_",VLOOKUP(J113,quest_импл!$A$1:$J$129,7,FALSE),0))</f>
        <v>288</v>
      </c>
      <c r="Q113" t="str">
        <f>IF(G113="экспл",0,IF(G113="импл_",VLOOKUP(J113,quest_импл!$A$1:$J$129,8,FALSE),0))</f>
        <v>sound\\Ochishen_li.wav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2064</v>
      </c>
      <c r="AD113" t="str">
        <f t="shared" ca="1" si="33"/>
        <v>pics\\Tomat_8.jpg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8"/>
        <v>pics\\Tomat_8.jpg</v>
      </c>
      <c r="AI113" t="s">
        <v>123</v>
      </c>
      <c r="AO113">
        <f t="shared" ca="1" si="34"/>
        <v>2.4083263413872125E-3</v>
      </c>
      <c r="AP113" t="str">
        <f t="shared" ca="1" si="35"/>
        <v>pics\\Tomat_8.jpg</v>
      </c>
      <c r="AR113" t="str">
        <f t="shared" si="37"/>
        <v/>
      </c>
      <c r="AS113" t="str">
        <f t="shared" ca="1" si="29"/>
        <v>pics\\Tomat_8.jpg</v>
      </c>
      <c r="AT113">
        <f t="shared" ca="1" si="30"/>
        <v>0.87667387633066596</v>
      </c>
      <c r="AU113" t="s">
        <v>697</v>
      </c>
      <c r="AV113" t="str">
        <f t="shared" ca="1" si="31"/>
        <v>sound\\Noviy_plod.wav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_Очищен_ли_</v>
      </c>
      <c r="BB113" t="str">
        <f t="shared" si="32"/>
        <v>_Очищен_ли_XXXXX?</v>
      </c>
      <c r="BD113" cm="1">
        <f t="array" aca="1" ref="BD113" ca="1">INDEX($L$106:$L$113,(RANK(AT9,$AT$2:$AT$9)))</f>
        <v>2150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VLOOKUP(B114,audio_list_stym!$A$3:$BP$18,58,FALSE)</f>
        <v>17</v>
      </c>
      <c r="F114" t="str">
        <f>VLOOKUP(E114,metki!$A$2:$B$9,2,FALSE)</f>
        <v>экспл_новые_без_названия</v>
      </c>
      <c r="G114" t="str">
        <f t="shared" si="26"/>
        <v>экспл</v>
      </c>
      <c r="H114" t="str">
        <f>VLOOKUP(B114,audio_list_stym!$A$3:$AJ$18,26,FALSE)</f>
        <v>Ackee</v>
      </c>
      <c r="I114" t="s">
        <v>688</v>
      </c>
      <c r="J114" t="str">
        <f t="shared" si="27"/>
        <v>Ackee_1</v>
      </c>
      <c r="K114">
        <v>17</v>
      </c>
      <c r="L114">
        <f>VLOOKUP(J114,total_visual_stym!$A$2:$D$129,2,FALSE)</f>
        <v>2065</v>
      </c>
      <c r="M114" t="str">
        <f>VLOOKUP(J114,total_visual_stym!$A$2:$D$129,3,FALSE)</f>
        <v>pics\\Ackee_1.jpg</v>
      </c>
      <c r="N114">
        <f>VLOOKUP(J114,total_visual_stym!$A$1:$D$129,4,FALSE)</f>
        <v>208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97</v>
      </c>
      <c r="Z114" t="str">
        <f>IF(G114="экспл",VLOOKUP(J114,quest_экспл!$A$1:$N$129,12,FALSE),IF(G114="импл_",0,0))</f>
        <v>sound\\Sushenniy_li_on.wav</v>
      </c>
      <c r="AA114" t="str">
        <f>IF(G114="экспл",VLOOKUP(J114,quest_экспл!$A$1:$N$129,14,FALSE),IF(G114="импл_",0,0))</f>
        <v>нет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2229</v>
      </c>
      <c r="AD114" t="str">
        <f t="shared" ca="1" si="33"/>
        <v>pics\\dis10.jpg</v>
      </c>
      <c r="AE114" s="22" t="str">
        <f t="array" aca="1" ref="AE114" ca="1">IF(G114="экспл",INDEX(total_visual_stym!$C$146:$C$209,(RANK(total_visual_stym!E194,total_visual_stym!$E$146:$E$209))),0)</f>
        <v>pics\\dis10.jpg</v>
      </c>
      <c r="AF114" s="22" t="str">
        <f t="shared" si="28"/>
        <v/>
      </c>
      <c r="AI114" t="s">
        <v>86</v>
      </c>
      <c r="AO114">
        <f t="shared" ca="1" si="34"/>
        <v>0.45328402906353782</v>
      </c>
      <c r="AP114" t="str">
        <f t="shared" ca="1" si="35"/>
        <v>pics\\Peper_1.jpg</v>
      </c>
      <c r="AR114" t="str">
        <f t="shared" si="37"/>
        <v/>
      </c>
      <c r="AS114" t="str">
        <f t="shared" si="29"/>
        <v/>
      </c>
      <c r="AT114">
        <f t="shared" ca="1" si="30"/>
        <v>0.88303583014272946</v>
      </c>
      <c r="AU114" t="s">
        <v>697</v>
      </c>
      <c r="AV114" t="str">
        <f t="shared" ca="1" si="31"/>
        <v>sound\\Noviy_plod.wav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_Сушеный_ли_он?</v>
      </c>
      <c r="BA114" t="e">
        <f>VLOOKUP(Q114,audio_list_stym!$B$2:$BQ$299,68,FALSE)</f>
        <v>#N/A</v>
      </c>
      <c r="BB114" t="str">
        <f t="shared" si="32"/>
        <v>На_экране_XXXXX._Сушеный_ли_он?</v>
      </c>
      <c r="BC114">
        <f>A114</f>
        <v>1215</v>
      </c>
      <c r="BD114" cm="1">
        <f t="array" aca="1" ref="BD114" ca="1">INDEX($L$114:$L$121,(RANK(AT2,$AT$2:$AT$9)))</f>
        <v>2067</v>
      </c>
      <c r="BE114" cm="1">
        <f t="array" aca="1" ref="BE114" ca="1">INDEX(BD66:BD81,(RANK(AT8,$AT$2:$AT$17)))</f>
        <v>2086</v>
      </c>
      <c r="BF114" cm="1">
        <f t="array" aca="1" ref="BF114" ca="1">INDEX(BD82:BD97,(RANK(AT8,$AT$2:$AT$9)))</f>
        <v>2117</v>
      </c>
      <c r="BG114" cm="1">
        <f t="array" aca="1" ref="BG114" ca="1">INDEX(BD98:BD113,(RANK(AT8,$AT$2:$AT$9)))</f>
        <v>2141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VLOOKUP(B115,audio_list_stym!$A$3:$BP$18,58,FALSE)</f>
        <v>17</v>
      </c>
      <c r="F115" t="str">
        <f>VLOOKUP(E115,metki!$A$2:$B$9,2,FALSE)</f>
        <v>экспл_новые_без_названия</v>
      </c>
      <c r="G115" t="str">
        <f t="shared" si="26"/>
        <v>экспл</v>
      </c>
      <c r="H115" t="str">
        <f>VLOOKUP(B115,audio_list_stym!$A$3:$AJ$18,26,FALSE)</f>
        <v>Ackee</v>
      </c>
      <c r="I115" t="s">
        <v>689</v>
      </c>
      <c r="J115" t="str">
        <f t="shared" si="27"/>
        <v>Ackee_2</v>
      </c>
      <c r="K115">
        <v>17</v>
      </c>
      <c r="L115">
        <f>VLOOKUP(J115,total_visual_stym!$A$2:$D$129,2,FALSE)</f>
        <v>2066</v>
      </c>
      <c r="M115" t="str">
        <f>VLOOKUP(J115,total_visual_stym!$A$2:$D$129,3,FALSE)</f>
        <v>pics\\Ackee_2.jpg</v>
      </c>
      <c r="N115">
        <f>VLOOKUP(J115,total_visual_stym!$A$1:$D$129,4,FALSE)</f>
        <v>208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98</v>
      </c>
      <c r="Z115" t="str">
        <f>IF(G115="экспл",VLOOKUP(J115,quest_экспл!$A$1:$N$129,12,FALSE),IF(G115="импл_",0,0))</f>
        <v>sound\\On_s_vetochkoy.wav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2191</v>
      </c>
      <c r="AD115" t="str">
        <f t="shared" ca="1" si="33"/>
        <v>pics\\dis26.jpg</v>
      </c>
      <c r="AE115" s="22" t="str">
        <f t="array" aca="1" ref="AE115" ca="1">IF(G115="экспл",INDEX(total_visual_stym!$C$146:$C$209,(RANK(total_visual_stym!E195,total_visual_stym!$E$146:$E$209))),0)</f>
        <v>pics\\dis26.jpg</v>
      </c>
      <c r="AF115" s="22" t="str">
        <f t="shared" si="28"/>
        <v/>
      </c>
      <c r="AI115" t="s">
        <v>87</v>
      </c>
      <c r="AO115">
        <f t="shared" ca="1" si="34"/>
        <v>0.32553201842648183</v>
      </c>
      <c r="AP115" t="str">
        <f t="shared" ca="1" si="35"/>
        <v>pics\\Redis_2.jpg</v>
      </c>
      <c r="AR115" t="str">
        <f t="shared" si="37"/>
        <v/>
      </c>
      <c r="AS115" t="str">
        <f t="shared" si="29"/>
        <v/>
      </c>
      <c r="AT115">
        <f t="shared" ca="1" si="30"/>
        <v>0.82871188938172835</v>
      </c>
      <c r="AU115" t="s">
        <v>697</v>
      </c>
      <c r="AV115" t="str">
        <f t="shared" ca="1" si="31"/>
        <v>sound\\Noviy_plod.wav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_Он_с_веточкой?</v>
      </c>
      <c r="BA115" t="e">
        <f>VLOOKUP(Q115,audio_list_stym!$B$2:$BQ$299,68,FALSE)</f>
        <v>#N/A</v>
      </c>
      <c r="BB115" t="str">
        <f t="shared" si="32"/>
        <v>Посмотрите,_вот_XXXXX._Он_с_веточкой?</v>
      </c>
      <c r="BD115" cm="1">
        <f t="array" aca="1" ref="BD115" ca="1">INDEX($L$114:$L$121,(RANK(AT3,$AT$2:$AT$9)))</f>
        <v>2069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VLOOKUP(B116,audio_list_stym!$A$3:$BP$18,58,FALSE)</f>
        <v>17</v>
      </c>
      <c r="F116" t="str">
        <f>VLOOKUP(E116,metki!$A$2:$B$9,2,FALSE)</f>
        <v>экспл_новые_без_названия</v>
      </c>
      <c r="G116" t="str">
        <f t="shared" si="26"/>
        <v>экспл</v>
      </c>
      <c r="H116" t="str">
        <f>VLOOKUP(B116,audio_list_stym!$A$3:$AJ$18,26,FALSE)</f>
        <v>Ackee</v>
      </c>
      <c r="I116" t="s">
        <v>690</v>
      </c>
      <c r="J116" t="str">
        <f t="shared" si="27"/>
        <v>Ackee_3</v>
      </c>
      <c r="K116">
        <v>17</v>
      </c>
      <c r="L116">
        <f>VLOOKUP(J116,total_visual_stym!$A$2:$D$129,2,FALSE)</f>
        <v>2067</v>
      </c>
      <c r="M116" t="str">
        <f>VLOOKUP(J116,total_visual_stym!$A$2:$D$129,3,FALSE)</f>
        <v>pics\\Ackee_3.jpg</v>
      </c>
      <c r="N116">
        <f>VLOOKUP(J116,total_visual_stym!$A$1:$D$129,4,FALSE)</f>
        <v>208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99</v>
      </c>
      <c r="Z116" t="str">
        <f>IF(G116="экспл",VLOOKUP(J116,quest_экспл!$A$1:$N$129,12,FALSE),IF(G116="импл_",0,0))</f>
        <v>sound\\On_rasskrit.wav</v>
      </c>
      <c r="AA116" t="str">
        <f>IF(G116="экспл",VLOOKUP(J116,quest_экспл!$A$1:$N$129,14,FALSE),IF(G116="импл_",0,0))</f>
        <v>да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2192</v>
      </c>
      <c r="AD116" t="str">
        <f t="shared" ca="1" si="33"/>
        <v>pics\\dis32.jpg</v>
      </c>
      <c r="AE116" s="22" t="str">
        <f t="array" aca="1" ref="AE116" ca="1">IF(G116="экспл",INDEX(total_visual_stym!$C$146:$C$209,(RANK(total_visual_stym!E196,total_visual_stym!$E$146:$E$209))),0)</f>
        <v>pics\\dis32.jpg</v>
      </c>
      <c r="AF116" s="22" t="str">
        <f t="shared" si="28"/>
        <v/>
      </c>
      <c r="AI116" t="s">
        <v>88</v>
      </c>
      <c r="AO116">
        <f t="shared" ca="1" si="34"/>
        <v>0.43633040336694973</v>
      </c>
      <c r="AP116" t="str">
        <f t="shared" ca="1" si="35"/>
        <v>pics\\Peper_2.jpg</v>
      </c>
      <c r="AR116" t="str">
        <f t="shared" si="37"/>
        <v/>
      </c>
      <c r="AS116" t="str">
        <f t="shared" si="29"/>
        <v/>
      </c>
      <c r="AT116">
        <f t="shared" ca="1" si="30"/>
        <v>0.50739274759536312</v>
      </c>
      <c r="AU116" t="s">
        <v>697</v>
      </c>
      <c r="AV116" t="str">
        <f t="shared" ca="1" si="31"/>
        <v>sound\\Redkiy_plod.wav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_Он_раскрыт?</v>
      </c>
      <c r="BA116" t="e">
        <f>VLOOKUP(Q116,audio_list_stym!$B$2:$BQ$299,68,FALSE)</f>
        <v>#N/A</v>
      </c>
      <c r="BB116" t="str">
        <f t="shared" si="32"/>
        <v>Вот_XXXXX._Он_раскрыт?</v>
      </c>
      <c r="BD116" cm="1">
        <f t="array" aca="1" ref="BD116" ca="1">INDEX($L$114:$L$121,(RANK(AT4,$AT$2:$AT$9)))</f>
        <v>2065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VLOOKUP(B117,audio_list_stym!$A$3:$BP$18,58,FALSE)</f>
        <v>17</v>
      </c>
      <c r="F117" t="str">
        <f>VLOOKUP(E117,metki!$A$2:$B$9,2,FALSE)</f>
        <v>экспл_новые_без_названия</v>
      </c>
      <c r="G117" t="str">
        <f t="shared" si="26"/>
        <v>экспл</v>
      </c>
      <c r="H117" t="str">
        <f>VLOOKUP(B117,audio_list_stym!$A$3:$AJ$18,26,FALSE)</f>
        <v>Ackee</v>
      </c>
      <c r="I117" t="s">
        <v>691</v>
      </c>
      <c r="J117" t="str">
        <f t="shared" si="27"/>
        <v>Ackee_4</v>
      </c>
      <c r="K117">
        <v>17</v>
      </c>
      <c r="L117">
        <f>VLOOKUP(J117,total_visual_stym!$A$2:$D$129,2,FALSE)</f>
        <v>2068</v>
      </c>
      <c r="M117" t="str">
        <f>VLOOKUP(J117,total_visual_stym!$A$2:$D$129,3,FALSE)</f>
        <v>pics\\Ackee_4.jpg</v>
      </c>
      <c r="N117">
        <f>VLOOKUP(J117,total_visual_stym!$A$1:$D$129,4,FALSE)</f>
        <v>208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100</v>
      </c>
      <c r="Z117" t="str">
        <f>IF(G117="экспл",VLOOKUP(J117,quest_экспл!$A$1:$N$129,12,FALSE),IF(G117="импл_",0,0))</f>
        <v>sound\\Pushistiy_li_on.wav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2214</v>
      </c>
      <c r="AD117" t="str">
        <f t="shared" ca="1" si="33"/>
        <v>pics\\dis63.jpg</v>
      </c>
      <c r="AE117" s="22" t="str">
        <f t="array" aca="1" ref="AE117" ca="1">IF(G117="экспл",INDEX(total_visual_stym!$C$146:$C$209,(RANK(total_visual_stym!E197,total_visual_stym!$E$146:$E$209))),0)</f>
        <v>pics\\dis63.jpg</v>
      </c>
      <c r="AF117" s="22" t="str">
        <f t="shared" si="28"/>
        <v/>
      </c>
      <c r="AI117" t="s">
        <v>89</v>
      </c>
      <c r="AO117">
        <f t="shared" ca="1" si="34"/>
        <v>0.5929918078816756</v>
      </c>
      <c r="AP117" t="str">
        <f t="shared" ca="1" si="35"/>
        <v>pics\\Limon_1.jpg</v>
      </c>
      <c r="AR117" t="str">
        <f t="shared" si="37"/>
        <v/>
      </c>
      <c r="AS117" t="str">
        <f t="shared" si="29"/>
        <v/>
      </c>
      <c r="AT117">
        <f t="shared" ca="1" si="30"/>
        <v>0.4394633667187311</v>
      </c>
      <c r="AU117" t="s">
        <v>697</v>
      </c>
      <c r="AV117" t="str">
        <f t="shared" ca="1" si="31"/>
        <v>sound\\Redkiy_plod.wav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_Пушистый_ли_он?</v>
      </c>
      <c r="BA117" t="e">
        <f>VLOOKUP(Q117,audio_list_stym!$B$2:$BQ$299,68,FALSE)</f>
        <v>#N/A</v>
      </c>
      <c r="BB117" t="str">
        <f t="shared" si="32"/>
        <v>Это_XXXXX._Пушистый_ли_он?</v>
      </c>
      <c r="BD117" cm="1">
        <f t="array" aca="1" ref="BD117" ca="1">INDEX($L$114:$L$121,(RANK(AT5,$AT$2:$AT$9)))</f>
        <v>2072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VLOOKUP(B118,audio_list_stym!$A$3:$BP$18,58,FALSE)</f>
        <v>17</v>
      </c>
      <c r="F118" t="str">
        <f>VLOOKUP(E118,metki!$A$2:$B$9,2,FALSE)</f>
        <v>экспл_новые_без_названия</v>
      </c>
      <c r="G118" t="str">
        <f t="shared" si="26"/>
        <v>экспл</v>
      </c>
      <c r="H118" t="str">
        <f>VLOOKUP(B118,audio_list_stym!$A$3:$AJ$18,26,FALSE)</f>
        <v>Ackee</v>
      </c>
      <c r="I118" t="s">
        <v>692</v>
      </c>
      <c r="J118" t="str">
        <f t="shared" si="27"/>
        <v>Ackee_5</v>
      </c>
      <c r="K118">
        <v>17</v>
      </c>
      <c r="L118">
        <f>VLOOKUP(J118,total_visual_stym!$A$2:$D$129,2,FALSE)</f>
        <v>2069</v>
      </c>
      <c r="M118" t="str">
        <f>VLOOKUP(J118,total_visual_stym!$A$2:$D$129,3,FALSE)</f>
        <v>pics\\Ackee_5.jpg</v>
      </c>
      <c r="N118">
        <f>VLOOKUP(J118,total_visual_stym!$A$1:$D$129,4,FALSE)</f>
        <v>208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101</v>
      </c>
      <c r="Z118" t="str">
        <f>IF(G118="экспл",VLOOKUP(J118,quest_экспл!$A$1:$N$129,12,FALSE),IF(G118="импл_",0,0))</f>
        <v>sound\\On_kvadratniy.wav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2206</v>
      </c>
      <c r="AD118" t="str">
        <f t="shared" ca="1" si="33"/>
        <v>pics\\dis50.jpg</v>
      </c>
      <c r="AE118" s="22" t="str">
        <f t="array" aca="1" ref="AE118" ca="1">IF(G118="экспл",INDEX(total_visual_stym!$C$146:$C$209,(RANK(total_visual_stym!E198,total_visual_stym!$E$146:$E$209))),0)</f>
        <v>pics\\dis50.jpg</v>
      </c>
      <c r="AF118" s="22" t="str">
        <f t="shared" si="28"/>
        <v/>
      </c>
      <c r="AI118" t="s">
        <v>90</v>
      </c>
      <c r="AO118">
        <f t="shared" ca="1" si="34"/>
        <v>0.8995889466550071</v>
      </c>
      <c r="AP118" t="str">
        <f t="shared" ca="1" si="35"/>
        <v>pics\\Finik_4.jpg</v>
      </c>
      <c r="AR118" t="str">
        <f t="shared" si="37"/>
        <v/>
      </c>
      <c r="AS118" t="str">
        <f t="shared" si="29"/>
        <v/>
      </c>
      <c r="AT118">
        <f t="shared" ca="1" si="30"/>
        <v>0.26113214306156174</v>
      </c>
      <c r="AU118" t="s">
        <v>697</v>
      </c>
      <c r="AV118" t="str">
        <f t="shared" ca="1" si="31"/>
        <v>sound\\Redkiy_plod.wav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_Он_квадратный?</v>
      </c>
      <c r="BA118" t="e">
        <f>VLOOKUP(Q118,audio_list_stym!$B$2:$BQ$299,68,FALSE)</f>
        <v>#N/A</v>
      </c>
      <c r="BB118" t="str">
        <f t="shared" si="32"/>
        <v>На_картинке_XXXXX._Он_квадратный?</v>
      </c>
      <c r="BD118" cm="1">
        <f t="array" aca="1" ref="BD118" ca="1">INDEX($L$114:$L$121,(RANK(AT6,$AT$2:$AT$9)))</f>
        <v>2071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VLOOKUP(B119,audio_list_stym!$A$3:$BP$18,58,FALSE)</f>
        <v>17</v>
      </c>
      <c r="F119" t="str">
        <f>VLOOKUP(E119,metki!$A$2:$B$9,2,FALSE)</f>
        <v>экспл_новые_без_названия</v>
      </c>
      <c r="G119" t="str">
        <f t="shared" si="26"/>
        <v>экспл</v>
      </c>
      <c r="H119" t="str">
        <f>VLOOKUP(B119,audio_list_stym!$A$3:$AJ$18,26,FALSE)</f>
        <v>Ackee</v>
      </c>
      <c r="I119" t="s">
        <v>693</v>
      </c>
      <c r="J119" t="str">
        <f t="shared" si="27"/>
        <v>Ackee_6</v>
      </c>
      <c r="K119">
        <v>17</v>
      </c>
      <c r="L119">
        <f>VLOOKUP(J119,total_visual_stym!$A$2:$D$129,2,FALSE)</f>
        <v>2070</v>
      </c>
      <c r="M119" t="str">
        <f>VLOOKUP(J119,total_visual_stym!$A$2:$D$129,3,FALSE)</f>
        <v>pics\\Ackee_6.jpg</v>
      </c>
      <c r="N119">
        <f>VLOOKUP(J119,total_visual_stym!$A$1:$D$129,4,FALSE)</f>
        <v>208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102</v>
      </c>
      <c r="Z119" t="str">
        <f>IF(G119="экспл",VLOOKUP(J119,quest_экспл!$A$1:$N$129,12,FALSE),IF(G119="импл_",0,0))</f>
        <v>sound\\Raznocvetniy_li_on.wav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2193</v>
      </c>
      <c r="AD119" t="str">
        <f t="shared" ca="1" si="33"/>
        <v>pics\\dis2.jpg</v>
      </c>
      <c r="AE119" s="22" t="str">
        <f t="array" aca="1" ref="AE119" ca="1">IF(G119="экспл",INDEX(total_visual_stym!$C$146:$C$209,(RANK(total_visual_stym!E199,total_visual_stym!$E$146:$E$209))),0)</f>
        <v>pics\\dis2.jpg</v>
      </c>
      <c r="AF119" s="22" t="str">
        <f t="shared" si="28"/>
        <v/>
      </c>
      <c r="AI119" t="s">
        <v>91</v>
      </c>
      <c r="AO119">
        <f t="shared" ca="1" si="34"/>
        <v>0.64010288054095743</v>
      </c>
      <c r="AP119" t="str">
        <f t="shared" ca="1" si="35"/>
        <v>pics\\Kokos_4.jpg</v>
      </c>
      <c r="AR119" t="str">
        <f t="shared" si="37"/>
        <v/>
      </c>
      <c r="AS119" t="str">
        <f t="shared" si="29"/>
        <v/>
      </c>
      <c r="AT119">
        <f t="shared" ca="1" si="30"/>
        <v>0.40609869423216705</v>
      </c>
      <c r="AU119" t="s">
        <v>697</v>
      </c>
      <c r="AV119" t="str">
        <f t="shared" ca="1" si="31"/>
        <v>sound\\Redkiy_plod.wav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_Разноцветный_ли_он?</v>
      </c>
      <c r="BA119" t="e">
        <f>VLOOKUP(Q119,audio_list_stym!$B$2:$BQ$299,68,FALSE)</f>
        <v>#N/A</v>
      </c>
      <c r="BB119" t="str">
        <f t="shared" si="32"/>
        <v>На_мониторе_XXXXX._Разноцветный_ли_он?</v>
      </c>
      <c r="BD119" cm="1">
        <f t="array" aca="1" ref="BD119" ca="1">INDEX($L$114:$L$121,(RANK(AT7,$AT$2:$AT$9)))</f>
        <v>2068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VLOOKUP(B120,audio_list_stym!$A$3:$BP$18,58,FALSE)</f>
        <v>17</v>
      </c>
      <c r="F120" t="str">
        <f>VLOOKUP(E120,metki!$A$2:$B$9,2,FALSE)</f>
        <v>экспл_новые_без_названия</v>
      </c>
      <c r="G120" t="str">
        <f t="shared" si="26"/>
        <v>экспл</v>
      </c>
      <c r="H120" t="str">
        <f>VLOOKUP(B120,audio_list_stym!$A$3:$AJ$18,26,FALSE)</f>
        <v>Ackee</v>
      </c>
      <c r="I120" t="s">
        <v>694</v>
      </c>
      <c r="J120" t="str">
        <f t="shared" si="27"/>
        <v>Ackee_7</v>
      </c>
      <c r="K120">
        <v>17</v>
      </c>
      <c r="L120">
        <f>VLOOKUP(J120,total_visual_stym!$A$2:$D$129,2,FALSE)</f>
        <v>2071</v>
      </c>
      <c r="M120" t="str">
        <f>VLOOKUP(J120,total_visual_stym!$A$2:$D$129,3,FALSE)</f>
        <v>pics\\Ackee_7.jpg</v>
      </c>
      <c r="N120">
        <f>VLOOKUP(J120,total_visual_stym!$A$1:$D$129,4,FALSE)</f>
        <v>208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103</v>
      </c>
      <c r="Z120" t="str">
        <f>IF(G120="экспл",VLOOKUP(J120,quest_экспл!$A$1:$N$129,12,FALSE),IF(G120="импл_",0,0))</f>
        <v>sound\\Uvyadshiy_li_on.wav</v>
      </c>
      <c r="AA120" t="str">
        <f>IF(G120="экспл",VLOOKUP(J120,quest_экспл!$A$1:$N$129,14,FALSE),IF(G120="импл_",0,0))</f>
        <v>да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2200</v>
      </c>
      <c r="AD120" t="str">
        <f t="shared" ca="1" si="33"/>
        <v>pics\\dis57.jpg</v>
      </c>
      <c r="AE120" s="22" t="str">
        <f t="array" aca="1" ref="AE120" ca="1">IF(G120="экспл",INDEX(total_visual_stym!$C$146:$C$209,(RANK(total_visual_stym!E200,total_visual_stym!$E$146:$E$209))),0)</f>
        <v>pics\\dis57.jpg</v>
      </c>
      <c r="AF120" s="22" t="str">
        <f t="shared" si="28"/>
        <v/>
      </c>
      <c r="AI120" t="s">
        <v>92</v>
      </c>
      <c r="AO120">
        <f t="shared" ca="1" si="34"/>
        <v>0.849634636338926</v>
      </c>
      <c r="AP120" t="str">
        <f t="shared" ca="1" si="35"/>
        <v>pics\\Finik_8.jpg</v>
      </c>
      <c r="AR120" t="str">
        <f t="shared" si="37"/>
        <v/>
      </c>
      <c r="AS120" t="str">
        <f t="shared" si="29"/>
        <v/>
      </c>
      <c r="AT120">
        <f t="shared" ca="1" si="30"/>
        <v>0.86986953872952588</v>
      </c>
      <c r="AU120" t="s">
        <v>697</v>
      </c>
      <c r="AV120" t="str">
        <f t="shared" ca="1" si="31"/>
        <v>sound\\Noviy_plod.wav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_Увядший_ли_он?</v>
      </c>
      <c r="BA120" t="e">
        <f>VLOOKUP(Q120,audio_list_stym!$B$2:$BQ$299,68,FALSE)</f>
        <v>#N/A</v>
      </c>
      <c r="BB120" t="str">
        <f t="shared" si="32"/>
        <v>Перед_Вами_XXXXX._Увядший_ли_он?</v>
      </c>
      <c r="BD120" cm="1">
        <f t="array" aca="1" ref="BD120" ca="1">INDEX($L$114:$L$121,(RANK(AT8,$AT$2:$AT$9)))</f>
        <v>2066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VLOOKUP(B121,audio_list_stym!$A$3:$BP$18,58,FALSE)</f>
        <v>17</v>
      </c>
      <c r="F121" t="str">
        <f>VLOOKUP(E121,metki!$A$2:$B$9,2,FALSE)</f>
        <v>экспл_новые_без_названия</v>
      </c>
      <c r="G121" t="str">
        <f t="shared" si="26"/>
        <v>экспл</v>
      </c>
      <c r="H121" t="str">
        <f>VLOOKUP(B121,audio_list_stym!$A$3:$AJ$18,26,FALSE)</f>
        <v>Ackee</v>
      </c>
      <c r="I121" t="s">
        <v>695</v>
      </c>
      <c r="J121" t="str">
        <f t="shared" si="27"/>
        <v>Ackee_8</v>
      </c>
      <c r="K121">
        <v>17</v>
      </c>
      <c r="L121">
        <f>VLOOKUP(J121,total_visual_stym!$A$2:$D$129,2,FALSE)</f>
        <v>2072</v>
      </c>
      <c r="M121" t="str">
        <f>VLOOKUP(J121,total_visual_stym!$A$2:$D$129,3,FALSE)</f>
        <v>pics\\Ackee_8.jpg</v>
      </c>
      <c r="N121">
        <f>VLOOKUP(J121,total_visual_stym!$A$1:$D$129,4,FALSE)</f>
        <v>208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104</v>
      </c>
      <c r="Z121" t="str">
        <f>IF(G121="экспл",VLOOKUP(J121,quest_экспл!$A$1:$N$129,12,FALSE),IF(G121="импл_",0,0))</f>
        <v>sound\\On_sklizskiy.wav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2212</v>
      </c>
      <c r="AD121" t="str">
        <f t="shared" ca="1" si="33"/>
        <v>pics\\dis61.jpg</v>
      </c>
      <c r="AE121" s="22" t="str">
        <f t="array" aca="1" ref="AE121" ca="1">IF(G121="экспл",INDEX(total_visual_stym!$C$146:$C$209,(RANK(total_visual_stym!E201,total_visual_stym!$E$146:$E$209))),0)</f>
        <v>pics\\dis61.jpg</v>
      </c>
      <c r="AF121" s="22" t="str">
        <f t="shared" si="28"/>
        <v/>
      </c>
      <c r="AI121" t="s">
        <v>93</v>
      </c>
      <c r="AO121">
        <f t="shared" ca="1" si="34"/>
        <v>0.87047990145975218</v>
      </c>
      <c r="AP121" t="str">
        <f t="shared" ca="1" si="35"/>
        <v>pics\\Finik_5.jpg</v>
      </c>
      <c r="AR121" t="str">
        <f>IF(AH121="sound\\Ogorod",AP49,"")</f>
        <v/>
      </c>
      <c r="AS121" t="str">
        <f t="shared" si="29"/>
        <v/>
      </c>
      <c r="AT121">
        <f t="shared" ca="1" si="30"/>
        <v>0.60497161670282873</v>
      </c>
      <c r="AU121" t="s">
        <v>697</v>
      </c>
      <c r="AV121" t="str">
        <f t="shared" ca="1" si="31"/>
        <v>sound\\Noviy_plod.wav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_Он_склизкий?</v>
      </c>
      <c r="BA121" t="e">
        <f>VLOOKUP(Q121,audio_list_stym!$B$2:$BQ$299,68,FALSE)</f>
        <v>#N/A</v>
      </c>
      <c r="BB121" t="str">
        <f t="shared" si="32"/>
        <v>Вы_видите_XXXXX._Он_склизкий?</v>
      </c>
      <c r="BD121" cm="1">
        <f t="array" aca="1" ref="BD121" ca="1">INDEX($L$114:$L$121,(RANK(AT9,$AT$2:$AT$9)))</f>
        <v>2070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VLOOKUP(B122,audio_list_stym!$A$3:$BP$18,58,FALSE)</f>
        <v>14</v>
      </c>
      <c r="F122" t="str">
        <f>VLOOKUP(E122,metki!$A$2:$B$9,2,FALSE)</f>
        <v>импл_новые_с_названием</v>
      </c>
      <c r="G122" t="str">
        <f t="shared" si="26"/>
        <v>импл_</v>
      </c>
      <c r="H122" t="str">
        <f>VLOOKUP(B122,audio_list_stym!$A$3:$AJ$18,26,FALSE)</f>
        <v>Ake</v>
      </c>
      <c r="I122" t="s">
        <v>688</v>
      </c>
      <c r="J122" t="str">
        <f t="shared" si="27"/>
        <v>Ake_1</v>
      </c>
      <c r="K122">
        <v>14</v>
      </c>
      <c r="L122">
        <f>VLOOKUP(J122,total_visual_stym!$A$2:$D$129,2,FALSE)</f>
        <v>2073</v>
      </c>
      <c r="M122" t="str">
        <f>VLOOKUP(J122,total_visual_stym!$A$2:$D$129,3,FALSE)</f>
        <v>pics\\Ake_1.jpg</v>
      </c>
      <c r="N122">
        <f>VLOOKUP(J122,total_visual_stym!$A$1:$D$129,4,FALSE)</f>
        <v>209</v>
      </c>
      <c r="P122">
        <f>IF(G122="экспл",0,IF(G122="импл_",VLOOKUP(J122,quest_импл!$A$1:$J$129,7,FALSE),0))</f>
        <v>233</v>
      </c>
      <c r="Q122" t="str">
        <f>IF(G122="экспл",0,IF(G122="импл_",VLOOKUP(J122,quest_импл!$A$1:$J$129,8,FALSE),0))</f>
        <v>sound\\Imeet_li_myakot.wav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2056</v>
      </c>
      <c r="AD122" t="str">
        <f t="shared" ca="1" si="33"/>
        <v>pics\\Redis_8.jpg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8"/>
        <v>pics\\Redis_8.jpg</v>
      </c>
      <c r="AI122" t="s">
        <v>124</v>
      </c>
      <c r="AO122">
        <f t="shared" ca="1" si="34"/>
        <v>0.17336615116712462</v>
      </c>
      <c r="AP122" t="str">
        <f t="shared" ca="1" si="35"/>
        <v>pics\\Redis_8.jpg</v>
      </c>
      <c r="AR122" t="str">
        <f t="shared" ref="AR122:AR129" si="38">IF(AH122="sound\\Ogorod",AP50,"")</f>
        <v/>
      </c>
      <c r="AS122" t="str">
        <f t="shared" ca="1" si="29"/>
        <v>pics\\Redis_8.jpg</v>
      </c>
      <c r="AT122">
        <f t="shared" ca="1" si="30"/>
        <v>0.87980351683487634</v>
      </c>
      <c r="AU122" t="s">
        <v>697</v>
      </c>
      <c r="AV122" t="str">
        <f t="shared" ca="1" si="31"/>
        <v>sound\\Noviy_plod.wav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_Имеет_ли_мякоть_</v>
      </c>
      <c r="BB122" t="str">
        <f t="shared" si="32"/>
        <v>_Имеет_ли_мякоть_ПЕМАТ?</v>
      </c>
      <c r="BC122">
        <f>A122</f>
        <v>1216</v>
      </c>
      <c r="BD122" cm="1">
        <f t="array" aca="1" ref="BD122" ca="1">INDEX($L$122:$L$129,(RANK(AT2,$AT$2:$AT$9)))</f>
        <v>2075</v>
      </c>
      <c r="BE122" cm="1">
        <f t="array" aca="1" ref="BE122" ca="1">INDEX(BD66:BD81,(RANK(AT9,$AT$2:$AT$17)))</f>
        <v>2093</v>
      </c>
      <c r="BF122" cm="1">
        <f t="array" aca="1" ref="BF122" ca="1">INDEX(BD90:BD105,(RANK(AT9,$AT$2:$AT$17)))</f>
        <v>2141</v>
      </c>
      <c r="BG122" cm="1">
        <f t="array" aca="1" ref="BG122" ca="1">INDEX(BD106:BD121,(RANK(AT9,$AT$2:$AT$17)))</f>
        <v>2069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VLOOKUP(B123,audio_list_stym!$A$3:$BP$18,58,FALSE)</f>
        <v>14</v>
      </c>
      <c r="F123" t="str">
        <f>VLOOKUP(E123,metki!$A$2:$B$9,2,FALSE)</f>
        <v>импл_новые_с_названием</v>
      </c>
      <c r="G123" t="str">
        <f t="shared" si="26"/>
        <v>импл_</v>
      </c>
      <c r="H123" t="str">
        <f>VLOOKUP(B123,audio_list_stym!$A$3:$AJ$18,26,FALSE)</f>
        <v>Ake</v>
      </c>
      <c r="I123" t="s">
        <v>689</v>
      </c>
      <c r="J123" t="str">
        <f t="shared" si="27"/>
        <v>Ake_2</v>
      </c>
      <c r="K123">
        <v>14</v>
      </c>
      <c r="L123">
        <f>VLOOKUP(J123,total_visual_stym!$A$2:$D$129,2,FALSE)</f>
        <v>2074</v>
      </c>
      <c r="M123" t="str">
        <f>VLOOKUP(J123,total_visual_stym!$A$2:$D$129,3,FALSE)</f>
        <v>pics\\Ake_2.jpg</v>
      </c>
      <c r="N123">
        <f>VLOOKUP(J123,total_visual_stym!$A$1:$D$129,4,FALSE)</f>
        <v>209</v>
      </c>
      <c r="P123">
        <f>IF(G123="экспл",0,IF(G123="импл_",VLOOKUP(J123,quest_импл!$A$1:$J$129,7,FALSE),0))</f>
        <v>234</v>
      </c>
      <c r="Q123" t="str">
        <f>IF(G123="экспл",0,IF(G123="импл_",VLOOKUP(J123,quest_импл!$A$1:$J$129,8,FALSE),0))</f>
        <v>sound\\Prodolgovatiy_li.wav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2029</v>
      </c>
      <c r="AD123" t="str">
        <f t="shared" ca="1" si="33"/>
        <v>pics\\Kokos_5.jpg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8"/>
        <v>pics\\Kokos_5.jpg</v>
      </c>
      <c r="AI123" t="s">
        <v>125</v>
      </c>
      <c r="AO123">
        <f t="shared" ca="1" si="34"/>
        <v>0.62530061977441631</v>
      </c>
      <c r="AP123" t="str">
        <f t="shared" ca="1" si="35"/>
        <v>pics\\Kokos_5.jpg</v>
      </c>
      <c r="AR123" t="str">
        <f t="shared" si="38"/>
        <v/>
      </c>
      <c r="AS123" t="str">
        <f t="shared" ca="1" si="29"/>
        <v>pics\\Kokos_5.jpg</v>
      </c>
      <c r="AT123">
        <f t="shared" ca="1" si="30"/>
        <v>0.68316029915913845</v>
      </c>
      <c r="AU123" t="s">
        <v>697</v>
      </c>
      <c r="AV123" t="str">
        <f t="shared" ca="1" si="31"/>
        <v>sound\\Noviy_plod.wav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_Продолговатый_ли_</v>
      </c>
      <c r="BB123" t="str">
        <f t="shared" si="32"/>
        <v>_Продолговатый_ли_ПЕМАТ?</v>
      </c>
      <c r="BD123" cm="1">
        <f t="array" aca="1" ref="BD123" ca="1">INDEX($L$122:$L$129,(RANK(AT3,$AT$2:$AT$9)))</f>
        <v>2077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VLOOKUP(B124,audio_list_stym!$A$3:$BP$18,58,FALSE)</f>
        <v>14</v>
      </c>
      <c r="F124" t="str">
        <f>VLOOKUP(E124,metki!$A$2:$B$9,2,FALSE)</f>
        <v>импл_новые_с_названием</v>
      </c>
      <c r="G124" t="str">
        <f t="shared" si="26"/>
        <v>импл_</v>
      </c>
      <c r="H124" t="str">
        <f>VLOOKUP(B124,audio_list_stym!$A$3:$AJ$18,26,FALSE)</f>
        <v>Ake</v>
      </c>
      <c r="I124" t="s">
        <v>690</v>
      </c>
      <c r="J124" t="str">
        <f t="shared" si="27"/>
        <v>Ake_3</v>
      </c>
      <c r="K124">
        <v>14</v>
      </c>
      <c r="L124">
        <f>VLOOKUP(J124,total_visual_stym!$A$2:$D$129,2,FALSE)</f>
        <v>2075</v>
      </c>
      <c r="M124" t="str">
        <f>VLOOKUP(J124,total_visual_stym!$A$2:$D$129,3,FALSE)</f>
        <v>pics\\Ake_3.jpg</v>
      </c>
      <c r="N124">
        <f>VLOOKUP(J124,total_visual_stym!$A$1:$D$129,4,FALSE)</f>
        <v>209</v>
      </c>
      <c r="P124">
        <f>IF(G124="экспл",0,IF(G124="импл_",VLOOKUP(J124,quest_импл!$A$1:$J$129,7,FALSE),0))</f>
        <v>235</v>
      </c>
      <c r="Q124" t="str">
        <f>IF(G124="экспл",0,IF(G124="импл_",VLOOKUP(J124,quest_импл!$A$1:$J$129,8,FALSE),0))</f>
        <v>sound\\Pyatnistyi_li.wav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2014</v>
      </c>
      <c r="AD124" t="str">
        <f t="shared" ca="1" si="33"/>
        <v>pics\\Finik_6.jpg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8"/>
        <v>pics\\Finik_6.jpg</v>
      </c>
      <c r="AI124" t="s">
        <v>126</v>
      </c>
      <c r="AO124">
        <f t="shared" ca="1" si="34"/>
        <v>0.86556761886245048</v>
      </c>
      <c r="AP124" t="str">
        <f t="shared" ca="1" si="35"/>
        <v>pics\\Finik_6.jpg</v>
      </c>
      <c r="AR124" t="str">
        <f t="shared" si="38"/>
        <v/>
      </c>
      <c r="AS124" t="str">
        <f t="shared" ca="1" si="29"/>
        <v>pics\\Finik_6.jpg</v>
      </c>
      <c r="AT124">
        <f t="shared" ca="1" si="30"/>
        <v>0.2705296112762936</v>
      </c>
      <c r="AU124" t="s">
        <v>697</v>
      </c>
      <c r="AV124" t="str">
        <f t="shared" ca="1" si="31"/>
        <v>sound\\Redkiy_plod.wav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_Пятнистый_ли_</v>
      </c>
      <c r="BB124" t="str">
        <f t="shared" si="32"/>
        <v>_Пятнистый_ли_ПЕМАТ?</v>
      </c>
      <c r="BD124" cm="1">
        <f t="array" aca="1" ref="BD124" ca="1">INDEX($L$122:$L$129,(RANK(AT4,$AT$2:$AT$9)))</f>
        <v>2073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VLOOKUP(B125,audio_list_stym!$A$3:$BP$18,58,FALSE)</f>
        <v>14</v>
      </c>
      <c r="F125" t="str">
        <f>VLOOKUP(E125,metki!$A$2:$B$9,2,FALSE)</f>
        <v>импл_новые_с_названием</v>
      </c>
      <c r="G125" t="str">
        <f t="shared" si="26"/>
        <v>импл_</v>
      </c>
      <c r="H125" t="str">
        <f>VLOOKUP(B125,audio_list_stym!$A$3:$AJ$18,26,FALSE)</f>
        <v>Ake</v>
      </c>
      <c r="I125" t="s">
        <v>691</v>
      </c>
      <c r="J125" t="str">
        <f t="shared" si="27"/>
        <v>Ake_4</v>
      </c>
      <c r="K125">
        <v>14</v>
      </c>
      <c r="L125">
        <f>VLOOKUP(J125,total_visual_stym!$A$2:$D$129,2,FALSE)</f>
        <v>2076</v>
      </c>
      <c r="M125" t="str">
        <f>VLOOKUP(J125,total_visual_stym!$A$2:$D$129,3,FALSE)</f>
        <v>pics\\Ake_4.jpg</v>
      </c>
      <c r="N125">
        <f>VLOOKUP(J125,total_visual_stym!$A$1:$D$129,4,FALSE)</f>
        <v>209</v>
      </c>
      <c r="P125">
        <f>IF(G125="экспл",0,IF(G125="импл_",VLOOKUP(J125,quest_импл!$A$1:$J$129,7,FALSE),0))</f>
        <v>236</v>
      </c>
      <c r="Q125" t="str">
        <f>IF(G125="экспл",0,IF(G125="импл_",VLOOKUP(J125,quest_импл!$A$1:$J$129,8,FALSE),0))</f>
        <v>sound\\S_kochuroy_li.wav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2010</v>
      </c>
      <c r="AD125" t="str">
        <f t="shared" ca="1" si="33"/>
        <v>pics\\Finik_2.jpg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8"/>
        <v>pics\\Finik_2.jpg</v>
      </c>
      <c r="AI125" t="s">
        <v>127</v>
      </c>
      <c r="AO125">
        <f t="shared" ca="1" si="34"/>
        <v>0.91568180161119617</v>
      </c>
      <c r="AP125" t="str">
        <f t="shared" ca="1" si="35"/>
        <v>pics\\Finik_2.jpg</v>
      </c>
      <c r="AR125" t="str">
        <f t="shared" si="38"/>
        <v/>
      </c>
      <c r="AS125" t="str">
        <f t="shared" ca="1" si="29"/>
        <v>pics\\Finik_2.jpg</v>
      </c>
      <c r="AT125">
        <f t="shared" ca="1" si="30"/>
        <v>0.10364952661097349</v>
      </c>
      <c r="AU125" t="s">
        <v>697</v>
      </c>
      <c r="AV125" t="str">
        <f t="shared" ca="1" si="31"/>
        <v>sound\\Redkiy_plod.wav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_С_косточкой_ли_</v>
      </c>
      <c r="BB125" t="str">
        <f t="shared" si="32"/>
        <v>_С_косточкой_ли_ПЕМАТ?</v>
      </c>
      <c r="BD125" cm="1">
        <f t="array" aca="1" ref="BD125" ca="1">INDEX($L$122:$L$129,(RANK(AT5,$AT$2:$AT$9)))</f>
        <v>2080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VLOOKUP(B126,audio_list_stym!$A$3:$BP$18,58,FALSE)</f>
        <v>14</v>
      </c>
      <c r="F126" t="str">
        <f>VLOOKUP(E126,metki!$A$2:$B$9,2,FALSE)</f>
        <v>импл_новые_с_названием</v>
      </c>
      <c r="G126" t="str">
        <f t="shared" si="26"/>
        <v>импл_</v>
      </c>
      <c r="H126" t="str">
        <f>VLOOKUP(B126,audio_list_stym!$A$3:$AJ$18,26,FALSE)</f>
        <v>Ake</v>
      </c>
      <c r="I126" t="s">
        <v>692</v>
      </c>
      <c r="J126" t="str">
        <f t="shared" si="27"/>
        <v>Ake_5</v>
      </c>
      <c r="K126">
        <v>14</v>
      </c>
      <c r="L126">
        <f>VLOOKUP(J126,total_visual_stym!$A$2:$D$129,2,FALSE)</f>
        <v>2077</v>
      </c>
      <c r="M126" t="str">
        <f>VLOOKUP(J126,total_visual_stym!$A$2:$D$129,3,FALSE)</f>
        <v>pics\\Ake_5.jpg</v>
      </c>
      <c r="N126">
        <f>VLOOKUP(J126,total_visual_stym!$A$1:$D$129,4,FALSE)</f>
        <v>209</v>
      </c>
      <c r="P126">
        <f>IF(G126="экспл",0,IF(G126="импл_",VLOOKUP(J126,quest_импл!$A$1:$J$129,7,FALSE),0))</f>
        <v>237</v>
      </c>
      <c r="Q126" t="str">
        <f>IF(G126="экспл",0,IF(G126="импл_",VLOOKUP(J126,quest_импл!$A$1:$J$129,8,FALSE),0))</f>
        <v>sound\\Fioletoviy_li.wav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2003</v>
      </c>
      <c r="AD126" t="str">
        <f t="shared" ca="1" si="33"/>
        <v>pics\\Banan_3.jpg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8"/>
        <v>pics\\Banan_3.jpg</v>
      </c>
      <c r="AI126" t="s">
        <v>128</v>
      </c>
      <c r="AO126">
        <f t="shared" ca="1" si="34"/>
        <v>0.97858422060967798</v>
      </c>
      <c r="AP126" t="str">
        <f t="shared" ca="1" si="35"/>
        <v>pics\\Banan_3.jpg</v>
      </c>
      <c r="AR126" t="str">
        <f t="shared" si="38"/>
        <v/>
      </c>
      <c r="AS126" t="str">
        <f t="shared" ca="1" si="29"/>
        <v>pics\\Banan_3.jpg</v>
      </c>
      <c r="AT126">
        <f t="shared" ca="1" si="30"/>
        <v>0.29682203177646016</v>
      </c>
      <c r="AU126" t="s">
        <v>697</v>
      </c>
      <c r="AV126" t="str">
        <f t="shared" ca="1" si="31"/>
        <v>sound\\Redkiy_plod.wav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_Синий_ли_</v>
      </c>
      <c r="BB126" t="str">
        <f t="shared" si="32"/>
        <v>_Синий_ли_ПЕМАТ?</v>
      </c>
      <c r="BD126" cm="1">
        <f t="array" aca="1" ref="BD126" ca="1">INDEX($L$122:$L$129,(RANK(AT6,$AT$2:$AT$9)))</f>
        <v>2079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VLOOKUP(B127,audio_list_stym!$A$3:$BP$18,58,FALSE)</f>
        <v>14</v>
      </c>
      <c r="F127" t="str">
        <f>VLOOKUP(E127,metki!$A$2:$B$9,2,FALSE)</f>
        <v>импл_новые_с_названием</v>
      </c>
      <c r="G127" t="str">
        <f t="shared" si="26"/>
        <v>импл_</v>
      </c>
      <c r="H127" t="str">
        <f>VLOOKUP(B127,audio_list_stym!$A$3:$AJ$18,26,FALSE)</f>
        <v>Ake</v>
      </c>
      <c r="I127" t="s">
        <v>693</v>
      </c>
      <c r="J127" t="str">
        <f t="shared" si="27"/>
        <v>Ake_6</v>
      </c>
      <c r="K127">
        <v>14</v>
      </c>
      <c r="L127">
        <f>VLOOKUP(J127,total_visual_stym!$A$2:$D$129,2,FALSE)</f>
        <v>2078</v>
      </c>
      <c r="M127" t="str">
        <f>VLOOKUP(J127,total_visual_stym!$A$2:$D$129,3,FALSE)</f>
        <v>pics\\Ake_6.jpg</v>
      </c>
      <c r="N127">
        <f>VLOOKUP(J127,total_visual_stym!$A$1:$D$129,4,FALSE)</f>
        <v>209</v>
      </c>
      <c r="P127">
        <f>IF(G127="экспл",0,IF(G127="импл_",VLOOKUP(J127,quest_импл!$A$1:$J$129,7,FALSE),0))</f>
        <v>238</v>
      </c>
      <c r="Q127" t="str">
        <f>IF(G127="экспл",0,IF(G127="импл_",VLOOKUP(J127,quest_импл!$A$1:$J$129,8,FALSE),0))</f>
        <v>sound\\S_dolkami_li.wav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2032</v>
      </c>
      <c r="AD127" t="str">
        <f t="shared" ca="1" si="33"/>
        <v>pics\\Kokos_8.jpg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8"/>
        <v>pics\\Kokos_8.jpg</v>
      </c>
      <c r="AI127" t="s">
        <v>129</v>
      </c>
      <c r="AO127">
        <f t="shared" ca="1" si="34"/>
        <v>0.60259091455516556</v>
      </c>
      <c r="AP127" t="str">
        <f t="shared" ca="1" si="35"/>
        <v>pics\\Kokos_8.jpg</v>
      </c>
      <c r="AR127" t="str">
        <f t="shared" si="38"/>
        <v/>
      </c>
      <c r="AS127" t="str">
        <f t="shared" ca="1" si="29"/>
        <v>pics\\Kokos_8.jpg</v>
      </c>
      <c r="AT127">
        <f t="shared" ca="1" si="30"/>
        <v>0.18865906213710548</v>
      </c>
      <c r="AU127" t="s">
        <v>697</v>
      </c>
      <c r="AV127" t="str">
        <f t="shared" ca="1" si="31"/>
        <v>sound\\Redkiy_plod.wav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_С_дольками_ли_</v>
      </c>
      <c r="BB127" t="str">
        <f t="shared" si="32"/>
        <v>_С_дольками_ли_ПЕМАТ?</v>
      </c>
      <c r="BD127" cm="1">
        <f t="array" aca="1" ref="BD127" ca="1">INDEX($L$122:$L$129,(RANK(AT7,$AT$2:$AT$9)))</f>
        <v>2076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VLOOKUP(B128,audio_list_stym!$A$3:$BP$18,58,FALSE)</f>
        <v>14</v>
      </c>
      <c r="F128" t="str">
        <f>VLOOKUP(E128,metki!$A$2:$B$9,2,FALSE)</f>
        <v>импл_новые_с_названием</v>
      </c>
      <c r="G128" t="str">
        <f t="shared" si="26"/>
        <v>импл_</v>
      </c>
      <c r="H128" t="str">
        <f>VLOOKUP(B128,audio_list_stym!$A$3:$AJ$18,26,FALSE)</f>
        <v>Ake</v>
      </c>
      <c r="I128" t="s">
        <v>694</v>
      </c>
      <c r="J128" t="str">
        <f t="shared" si="27"/>
        <v>Ake_7</v>
      </c>
      <c r="K128">
        <v>14</v>
      </c>
      <c r="L128">
        <f>VLOOKUP(J128,total_visual_stym!$A$2:$D$129,2,FALSE)</f>
        <v>2079</v>
      </c>
      <c r="M128" t="str">
        <f>VLOOKUP(J128,total_visual_stym!$A$2:$D$129,3,FALSE)</f>
        <v>pics\\Ake_7.jpg</v>
      </c>
      <c r="N128">
        <f>VLOOKUP(J128,total_visual_stym!$A$1:$D$129,4,FALSE)</f>
        <v>209</v>
      </c>
      <c r="P128">
        <f>IF(G128="экспл",0,IF(G128="импл_",VLOOKUP(J128,quest_импл!$A$1:$J$129,7,FALSE),0))</f>
        <v>239</v>
      </c>
      <c r="Q128" t="str">
        <f>IF(G128="экспл",0,IF(G128="импл_",VLOOKUP(J128,quest_импл!$A$1:$J$129,8,FALSE),0))</f>
        <v>sound\\Visushenniy_li.wav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2053</v>
      </c>
      <c r="AD128" t="str">
        <f t="shared" ca="1" si="33"/>
        <v>pics\\Redis_5.jpg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8"/>
        <v>pics\\Redis_5.jpg</v>
      </c>
      <c r="AI128" t="s">
        <v>130</v>
      </c>
      <c r="AO128">
        <f t="shared" ca="1" si="34"/>
        <v>0.28432691711871294</v>
      </c>
      <c r="AP128" t="str">
        <f t="shared" ca="1" si="35"/>
        <v>pics\\Redis_5.jpg</v>
      </c>
      <c r="AR128" t="str">
        <f t="shared" si="38"/>
        <v/>
      </c>
      <c r="AS128" t="str">
        <f t="shared" ca="1" si="29"/>
        <v>pics\\Redis_5.jpg</v>
      </c>
      <c r="AT128">
        <f t="shared" ca="1" si="30"/>
        <v>0.33903321856382029</v>
      </c>
      <c r="AU128" t="s">
        <v>697</v>
      </c>
      <c r="AV128" t="str">
        <f t="shared" ca="1" si="31"/>
        <v>sound\\Redkiy_plod.wav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_Высушенный_ли_</v>
      </c>
      <c r="BB128" t="str">
        <f t="shared" si="32"/>
        <v>_Высушенный_ли_ПЕМАТ?</v>
      </c>
      <c r="BD128" cm="1">
        <f t="array" aca="1" ref="BD128" ca="1">INDEX($L$122:$L$129,(RANK(AT8,$AT$2:$AT$9)))</f>
        <v>2074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VLOOKUP(B129,audio_list_stym!$A$3:$BP$18,58,FALSE)</f>
        <v>14</v>
      </c>
      <c r="F129" t="str">
        <f>VLOOKUP(E129,metki!$A$2:$B$9,2,FALSE)</f>
        <v>импл_новые_с_названием</v>
      </c>
      <c r="G129" t="str">
        <f t="shared" si="26"/>
        <v>импл_</v>
      </c>
      <c r="H129" t="str">
        <f>VLOOKUP(B129,audio_list_stym!$A$3:$AJ$18,26,FALSE)</f>
        <v>Ake</v>
      </c>
      <c r="I129" t="s">
        <v>695</v>
      </c>
      <c r="J129" t="str">
        <f t="shared" si="27"/>
        <v>Ake_8</v>
      </c>
      <c r="K129">
        <v>14</v>
      </c>
      <c r="L129">
        <f>VLOOKUP(J129,total_visual_stym!$A$2:$D$129,2,FALSE)</f>
        <v>2080</v>
      </c>
      <c r="M129" t="str">
        <f>VLOOKUP(J129,total_visual_stym!$A$2:$D$129,3,FALSE)</f>
        <v>pics\\Ake_8.jpg</v>
      </c>
      <c r="N129">
        <f>VLOOKUP(J129,total_visual_stym!$A$1:$D$129,4,FALSE)</f>
        <v>209</v>
      </c>
      <c r="P129">
        <f>IF(G129="экспл",0,IF(G129="импл_",VLOOKUP(J129,quest_импл!$A$1:$J$129,7,FALSE),0))</f>
        <v>240</v>
      </c>
      <c r="Q129" t="str">
        <f>IF(G129="экспл",0,IF(G129="импл_",VLOOKUP(J129,quest_импл!$A$1:$J$129,8,FALSE),0))</f>
        <v>sound\\Myatiy_li.wav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2061</v>
      </c>
      <c r="AD129" t="str">
        <f t="shared" ca="1" si="33"/>
        <v>pics\\Tomat_5.jpg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8"/>
        <v>pics\\Tomat_5.jpg</v>
      </c>
      <c r="AI129" t="s">
        <v>131</v>
      </c>
      <c r="AO129">
        <f t="shared" ca="1" si="34"/>
        <v>7.0478549351916553E-2</v>
      </c>
      <c r="AP129" t="str">
        <f t="shared" ca="1" si="35"/>
        <v>pics\\Tomat_5.jpg</v>
      </c>
      <c r="AR129" t="str">
        <f t="shared" si="38"/>
        <v/>
      </c>
      <c r="AS129" t="str">
        <f t="shared" ca="1" si="29"/>
        <v>pics\\Tomat_5.jpg</v>
      </c>
      <c r="AT129">
        <f t="shared" ca="1" si="30"/>
        <v>0.30316807273874424</v>
      </c>
      <c r="AU129" t="s">
        <v>697</v>
      </c>
      <c r="AV129" t="str">
        <f t="shared" ca="1" si="31"/>
        <v>sound\\Redkiy_plod.wav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_Мятый_ли_</v>
      </c>
      <c r="BB129" t="str">
        <f t="shared" si="32"/>
        <v>_Мятый_ли_ПЕМАТ?</v>
      </c>
      <c r="BD129" cm="1">
        <f t="array" aca="1" ref="BD129" ca="1">INDEX($L$122:$L$129,(RANK(AT9,$AT$2:$AT$9)))</f>
        <v>2078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600-000000000000}"/>
  <pageMargins left="0.7" right="0.7" top="0.75" bottom="0.75" header="0.3" footer="0.3"/>
  <pageSetup paperSize="9" orientation="portrait" horizontalDpi="4294967293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H161"/>
  <sheetViews>
    <sheetView topLeftCell="BB1" zoomScale="80" zoomScaleNormal="80" zoomScaleSheetLayoutView="40" workbookViewId="0">
      <selection activeCell="BC1" sqref="BC1:BH1048576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VLOOKUP(B2,audio_list_stym!$A$3:$BP$18,60,FALSE)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VLOOKUP(B2,audio_list_stym!$A$3:$AJ$18,28,FALSE)</f>
        <v>Tomat</v>
      </c>
      <c r="I2" t="s">
        <v>688</v>
      </c>
      <c r="J2" t="str">
        <f t="shared" ref="J2:J65" si="1">H2&amp;I2</f>
        <v>Tomat_1</v>
      </c>
      <c r="K2">
        <v>13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pics\\dis41.jpg</v>
      </c>
      <c r="AF2" s="22" t="str">
        <f t="shared" ref="AF2:AF3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0.56804448897720938</v>
      </c>
      <c r="AP2" t="str">
        <f ca="1">INDEX($AM$2:$AM$25,(RANK(AO2,$AO$2:$AO$25)))</f>
        <v>pics\\Finik_2.jpg</v>
      </c>
      <c r="AQ2" t="str">
        <f ca="1">INDEX($AN$2:$AN$25,(RANK(AO2,$AO$2:$AO$25)))</f>
        <v>pics\\Peper_2.jpg</v>
      </c>
      <c r="AT2">
        <f t="shared" ref="AT2:AT65" ca="1" si="7">RAND()</f>
        <v>0.15623438611059237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На_экране_XXXXX._Целый_ли_он?</v>
      </c>
      <c r="BC2">
        <f>A2</f>
        <v>1201</v>
      </c>
      <c r="BD2" cm="1">
        <f t="array" aca="1" ref="BD2" ca="1">INDEX($L$2:$L$9,(RANK(AT2,$AT$2:$AT$9)))</f>
        <v>2062</v>
      </c>
      <c r="BE2" cm="1">
        <f t="array" aca="1" ref="BE2" ca="1">INDEX(BD10:BD25,(RANK(AT2,$AT$2:$AT$16)))</f>
        <v>2029</v>
      </c>
      <c r="BF2" cm="1">
        <f t="array" aca="1" ref="BF2" ca="1">INDEX(BD26:BD49,(RANK(AT2,$AT$2:$AT$16)))</f>
        <v>2045</v>
      </c>
      <c r="BG2" cm="1">
        <f t="array" aca="1" ref="BG2" ca="1">INDEX(BD50:BD65,(RANK(AT2,$AT$2:$AT$16)))</f>
        <v>2021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VLOOKUP(B3,audio_list_stym!$A$3:$BP$18,60,FALSE)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VLOOKUP(B3,audio_list_stym!$A$3:$AJ$18,28,FALSE)</f>
        <v>Tomat</v>
      </c>
      <c r="I3" t="s">
        <v>689</v>
      </c>
      <c r="J3" t="str">
        <f t="shared" si="1"/>
        <v>Tomat_2</v>
      </c>
      <c r="K3">
        <v>13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2181</v>
      </c>
      <c r="AD3" t="str">
        <f t="shared" ref="AD3:AD66" ca="1" si="10">IF(ISTEXT(AE3),AE3,IF(ISTEXT(AF3),AF3,""))</f>
        <v>pics\\dis24.jpg</v>
      </c>
      <c r="AE3" s="22" t="str">
        <f t="array" aca="1" ref="AE3" ca="1">IF(G3="экспл",INDEX(total_visual_stym!$C$146:$C$209,(RANK(total_visual_stym!E147,total_visual_stym!$E$146:$E$209))),0)</f>
        <v>pics\\dis24.jpg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0.60512290426542126</v>
      </c>
      <c r="AP3" t="str">
        <f t="shared" ref="AP3:AP25" ca="1" si="12">INDEX($AM$2:$AM$25,(RANK(AO3,$AO$2:$AO$25)))</f>
        <v>pics\\Kokos_8.jpg</v>
      </c>
      <c r="AQ3" t="str">
        <f t="shared" ref="AQ3:AQ25" ca="1" si="13">INDEX($AN$2:$AN$25,(RANK(AO3,$AO$2:$AO$25)))</f>
        <v>pics\\Tomat_8.jpg</v>
      </c>
      <c r="AT3">
        <f t="shared" ca="1" si="7"/>
        <v>0.22029669062124901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Посмотрите,_вот_XXXXX._Мясистый_ли_он?</v>
      </c>
      <c r="BD3" cm="1">
        <f t="array" aca="1" ref="BD3" ca="1">INDEX($L$2:$L$9,(RANK(AT3,$AT$2:$AT$9)))</f>
        <v>2061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VLOOKUP(B4,audio_list_stym!$A$3:$BP$18,60,FALSE)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VLOOKUP(B4,audio_list_stym!$A$3:$AJ$18,28,FALSE)</f>
        <v>Tomat</v>
      </c>
      <c r="I4" t="s">
        <v>690</v>
      </c>
      <c r="J4" t="str">
        <f t="shared" si="1"/>
        <v>Tomat_3</v>
      </c>
      <c r="K4">
        <v>13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2171</v>
      </c>
      <c r="AD4" t="str">
        <f t="shared" ca="1" si="10"/>
        <v>pics\\dis22.jpg</v>
      </c>
      <c r="AE4" s="22" t="str">
        <f t="array" aca="1" ref="AE4" ca="1">IF(G4="экспл",INDEX(total_visual_stym!$C$146:$C$209,(RANK(total_visual_stym!E148,total_visual_stym!$E$146:$E$209))),0)</f>
        <v>pics\\dis22.jpg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0.85339588364039953</v>
      </c>
      <c r="AP4" t="str">
        <f t="shared" ca="1" si="12"/>
        <v>pics\\Kokos_1.jpg</v>
      </c>
      <c r="AQ4" t="str">
        <f t="shared" ca="1" si="13"/>
        <v>pics\\Tomat_1.jpg</v>
      </c>
      <c r="AT4">
        <f t="shared" ca="1" si="7"/>
        <v>0.29496793738174265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Вот_XXXXX._Горький_ли_он?</v>
      </c>
      <c r="BD4" cm="1">
        <f t="array" aca="1" ref="BD4" ca="1">INDEX($L$2:$L$9,(RANK(AT4,$AT$2:$AT$9)))</f>
        <v>2060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VLOOKUP(B5,audio_list_stym!$A$3:$BP$18,60,FALSE)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VLOOKUP(B5,audio_list_stym!$A$3:$AJ$18,28,FALSE)</f>
        <v>Tomat</v>
      </c>
      <c r="I5" t="s">
        <v>691</v>
      </c>
      <c r="J5" t="str">
        <f t="shared" si="1"/>
        <v>Tomat_4</v>
      </c>
      <c r="K5">
        <v>13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2184</v>
      </c>
      <c r="AD5" t="str">
        <f t="shared" ca="1" si="10"/>
        <v>pics\\dis19.jpg</v>
      </c>
      <c r="AE5" s="22" t="str">
        <f t="array" aca="1" ref="AE5" ca="1">IF(G5="экспл",INDEX(total_visual_stym!$C$146:$C$209,(RANK(total_visual_stym!E149,total_visual_stym!$E$146:$E$209))),0)</f>
        <v>pics\\dis19.jpg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0.71639665988974299</v>
      </c>
      <c r="AP5" t="str">
        <f t="shared" ca="1" si="12"/>
        <v>pics\\Kokos_7.jpg</v>
      </c>
      <c r="AQ5" t="str">
        <f t="shared" ca="1" si="13"/>
        <v>pics\\Tomat_7.jpg</v>
      </c>
      <c r="AT5">
        <f t="shared" ca="1" si="7"/>
        <v>0.87372433380378578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Это_XXXXX._Он_яркий?</v>
      </c>
      <c r="BD5" cm="1">
        <f t="array" aca="1" ref="BD5" ca="1">INDEX($L$2:$L$9,(RANK(AT5,$AT$2:$AT$9)))</f>
        <v>2058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VLOOKUP(B6,audio_list_stym!$A$3:$BP$18,60,FALSE)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VLOOKUP(B6,audio_list_stym!$A$3:$AJ$18,28,FALSE)</f>
        <v>Tomat</v>
      </c>
      <c r="I6" t="s">
        <v>692</v>
      </c>
      <c r="J6" t="str">
        <f t="shared" si="1"/>
        <v>Tomat_5</v>
      </c>
      <c r="K6">
        <v>13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2183</v>
      </c>
      <c r="AD6" t="str">
        <f t="shared" ca="1" si="10"/>
        <v>pics\\dis18.jpg</v>
      </c>
      <c r="AE6" s="22" t="str">
        <f t="array" aca="1" ref="AE6" ca="1">IF(G6="экспл",INDEX(total_visual_stym!$C$146:$C$209,(RANK(total_visual_stym!E150,total_visual_stym!$E$146:$E$209))),0)</f>
        <v>pics\\dis18.jpg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0.72788463849814655</v>
      </c>
      <c r="AP6" t="str">
        <f t="shared" ca="1" si="12"/>
        <v>pics\\Kokos_6.jpg</v>
      </c>
      <c r="AQ6" t="str">
        <f t="shared" ca="1" si="13"/>
        <v>pics\\Tomat_6.jpg</v>
      </c>
      <c r="AT6">
        <f t="shared" ca="1" si="7"/>
        <v>5.5139694147351648E-2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На_картинке_XXXXX._Он_острый?</v>
      </c>
      <c r="BD6" cm="1">
        <f t="array" aca="1" ref="BD6" ca="1">INDEX($L$2:$L$9,(RANK(AT6,$AT$2:$AT$9)))</f>
        <v>2063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VLOOKUP(B7,audio_list_stym!$A$3:$BP$18,60,FALSE)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VLOOKUP(B7,audio_list_stym!$A$3:$AJ$18,28,FALSE)</f>
        <v>Tomat</v>
      </c>
      <c r="I7" t="s">
        <v>693</v>
      </c>
      <c r="J7" t="str">
        <f t="shared" si="1"/>
        <v>Tomat_6</v>
      </c>
      <c r="K7">
        <v>13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2173</v>
      </c>
      <c r="AD7" t="str">
        <f t="shared" ca="1" si="10"/>
        <v>pics\\dis37.jpg</v>
      </c>
      <c r="AE7" s="22" t="str">
        <f t="array" aca="1" ref="AE7" ca="1">IF(G7="экспл",INDEX(total_visual_stym!$C$146:$C$209,(RANK(total_visual_stym!E151,total_visual_stym!$E$146:$E$209))),0)</f>
        <v>pics\\dis37.jpg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0.10395547386684933</v>
      </c>
      <c r="AP7" t="str">
        <f t="shared" ca="1" si="12"/>
        <v>pics\\Injir_5.jpg</v>
      </c>
      <c r="AQ7" t="str">
        <f t="shared" ca="1" si="13"/>
        <v>pics\\Tikva_5.jpg</v>
      </c>
      <c r="AT7">
        <f t="shared" ca="1" si="7"/>
        <v>4.0056086639040034E-2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На_мониторе_XXXXX._Он_спелый?</v>
      </c>
      <c r="BD7" cm="1">
        <f t="array" aca="1" ref="BD7" ca="1">INDEX($L$2:$L$9,(RANK(AT7,$AT$2:$AT$9)))</f>
        <v>2064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VLOOKUP(B8,audio_list_stym!$A$3:$BP$18,60,FALSE)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VLOOKUP(B8,audio_list_stym!$A$3:$AJ$18,28,FALSE)</f>
        <v>Tomat</v>
      </c>
      <c r="I8" t="s">
        <v>694</v>
      </c>
      <c r="J8" t="str">
        <f t="shared" si="1"/>
        <v>Tomat_7</v>
      </c>
      <c r="K8">
        <v>13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2225</v>
      </c>
      <c r="AD8" t="str">
        <f t="shared" ca="1" si="10"/>
        <v>pics\\dis9.jpg</v>
      </c>
      <c r="AE8" s="22" t="str">
        <f t="array" aca="1" ref="AE8" ca="1">IF(G8="экспл",INDEX(total_visual_stym!$C$146:$C$209,(RANK(total_visual_stym!E152,total_visual_stym!$E$146:$E$209))),0)</f>
        <v>pics\\dis9.jpg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1.5834350756004589E-2</v>
      </c>
      <c r="AP8" t="str">
        <f t="shared" ca="1" si="12"/>
        <v>pics\\Injir_8.jpg</v>
      </c>
      <c r="AQ8" t="str">
        <f t="shared" ca="1" si="13"/>
        <v>pics\\Tikva_8.jpg</v>
      </c>
      <c r="AT8">
        <f t="shared" ca="1" si="7"/>
        <v>0.59816821732048475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Перед_Вами_XXXXX._Он_серый?</v>
      </c>
      <c r="BD8" cm="1">
        <f t="array" aca="1" ref="BD8" ca="1">INDEX($L$2:$L$9,(RANK(AT8,$AT$2:$AT$9)))</f>
        <v>2059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VLOOKUP(B9,audio_list_stym!$A$3:$BP$18,60,FALSE)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VLOOKUP(B9,audio_list_stym!$A$3:$AJ$18,28,FALSE)</f>
        <v>Tomat</v>
      </c>
      <c r="I9" t="s">
        <v>695</v>
      </c>
      <c r="J9" t="str">
        <f t="shared" si="1"/>
        <v>Tomat_8</v>
      </c>
      <c r="K9">
        <v>13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2194</v>
      </c>
      <c r="AD9" t="str">
        <f t="shared" ca="1" si="10"/>
        <v>pics\\dis55.jpg</v>
      </c>
      <c r="AE9" s="22" t="str">
        <f t="array" aca="1" ref="AE9" ca="1">IF(G9="экспл",INDEX(total_visual_stym!$C$146:$C$209,(RANK(total_visual_stym!E153,total_visual_stym!$E$146:$E$209))),0)</f>
        <v>pics\\dis55.jpg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0.49268500489997247</v>
      </c>
      <c r="AP9" t="str">
        <f t="shared" ca="1" si="12"/>
        <v>pics\\Finik_4.jpg</v>
      </c>
      <c r="AQ9" t="str">
        <f t="shared" ca="1" si="13"/>
        <v>pics\\Peper_4.jpg</v>
      </c>
      <c r="AT9">
        <f t="shared" ca="1" si="7"/>
        <v>0.94669823515076079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sound\\Noviy_plod.wav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Вы_видите_XXXXX._Вязкий_ли_он?</v>
      </c>
      <c r="BD9" cm="1">
        <f t="array" aca="1" ref="BD9" ca="1">INDEX($L$2:$L$9,(RANK(AT9,$AT$2:$AT$9)))</f>
        <v>2057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VLOOKUP(B10,audio_list_stym!$A$3:$BP$18,60,FALSE)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VLOOKUP(B10,audio_list_stym!$A$3:$AJ$18,28,FALSE)</f>
        <v>Limon</v>
      </c>
      <c r="I10" t="s">
        <v>688</v>
      </c>
      <c r="J10" t="str">
        <f t="shared" si="1"/>
        <v>Limon_1</v>
      </c>
      <c r="K10">
        <v>10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2166</v>
      </c>
      <c r="AD10" t="str">
        <f t="shared" ca="1" si="10"/>
        <v>pics\\Tikva_6.jpg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pics\\Tikva_6.jpg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6.5691936553655572E-2</v>
      </c>
      <c r="AP10" t="str">
        <f t="shared" ca="1" si="12"/>
        <v>pics\\Injir_6.jpg</v>
      </c>
      <c r="AQ10" t="str">
        <f t="shared" ca="1" si="13"/>
        <v>pics\\Tikva_6.jpg</v>
      </c>
      <c r="AS10" t="str">
        <f t="shared" ref="AS10:AS17" ca="1" si="15">IF(AH10="sound\\Tropic",AQ10,"")</f>
        <v>pics\\Tikva_6.jpg</v>
      </c>
      <c r="AT10">
        <f t="shared" ca="1" si="7"/>
        <v>4.157874130353012E-2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_Старый_ли_ЛИМОН?</v>
      </c>
      <c r="BC10">
        <f>A10</f>
        <v>1202</v>
      </c>
      <c r="BD10" cm="1">
        <f t="array" aca="1" ref="BD10" ca="1">INDEX($L$10:$L$17,(RANK(AT2,$AT$2:$AT$9)))</f>
        <v>2038</v>
      </c>
      <c r="BE10" cm="1">
        <f t="array" aca="1" ref="BE10" ca="1">INDEX(BD2:BD9,(RANK(AT3,$AT$2:$AT$9)))</f>
        <v>2063</v>
      </c>
      <c r="BF10" cm="1">
        <f t="array" aca="1" ref="BF10" ca="1">INDEX(BD18:BD33,(RANK(AT3,$AT$2:$AT$16)))</f>
        <v>2025</v>
      </c>
      <c r="BG10" cm="1">
        <f t="array" aca="1" ref="BG10" ca="1">INDEX(BD34:BD65,(RANK(AT3,$AT$2:$AT$16)))</f>
        <v>2041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VLOOKUP(B11,audio_list_stym!$A$3:$BP$18,60,FALSE)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VLOOKUP(B11,audio_list_stym!$A$3:$AJ$18,28,FALSE)</f>
        <v>Limon</v>
      </c>
      <c r="I11" t="s">
        <v>689</v>
      </c>
      <c r="J11" t="str">
        <f t="shared" si="1"/>
        <v>Limon_2</v>
      </c>
      <c r="K11">
        <v>10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2058</v>
      </c>
      <c r="AD11" t="str">
        <f t="shared" ca="1" si="10"/>
        <v>pics\\Tomat_2.jpg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pics\\Tomat_2.jpg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0.83387714796895396</v>
      </c>
      <c r="AP11" t="str">
        <f t="shared" ca="1" si="12"/>
        <v>pics\\Kokos_2.jpg</v>
      </c>
      <c r="AQ11" t="str">
        <f t="shared" ca="1" si="13"/>
        <v>pics\\Tomat_2.jpg</v>
      </c>
      <c r="AS11" t="str">
        <f t="shared" ca="1" si="15"/>
        <v>pics\\Tomat_2.jpg</v>
      </c>
      <c r="AT11">
        <f t="shared" ca="1" si="7"/>
        <v>0.49035544475624415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_Фиолетовый_ли_ЛИМОН?</v>
      </c>
      <c r="BD11" cm="1">
        <f t="array" aca="1" ref="BD11" ca="1">INDEX($L$10:$L$17,(RANK(AT3,$AT$2:$AT$9)))</f>
        <v>2037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VLOOKUP(B12,audio_list_stym!$A$3:$BP$18,60,FALSE)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VLOOKUP(B12,audio_list_stym!$A$3:$AJ$18,28,FALSE)</f>
        <v>Limon</v>
      </c>
      <c r="I12" t="s">
        <v>690</v>
      </c>
      <c r="J12" t="str">
        <f t="shared" si="1"/>
        <v>Limon_3</v>
      </c>
      <c r="K12">
        <v>10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2046</v>
      </c>
      <c r="AD12" t="str">
        <f t="shared" ca="1" si="10"/>
        <v>pics\\Peper_6.jpg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pics\\Peper_6.jpg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0.38732988364254139</v>
      </c>
      <c r="AP12" t="str">
        <f t="shared" ca="1" si="12"/>
        <v>pics\\Finik_6.jpg</v>
      </c>
      <c r="AQ12" t="str">
        <f t="shared" ca="1" si="13"/>
        <v>pics\\Peper_6.jpg</v>
      </c>
      <c r="AS12" t="str">
        <f t="shared" ca="1" si="15"/>
        <v>pics\\Peper_6.jpg</v>
      </c>
      <c r="AT12">
        <f t="shared" ca="1" si="7"/>
        <v>0.10040127894661643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_С_цедрой_ли_ЛИМОН?</v>
      </c>
      <c r="BD12" cm="1">
        <f t="array" aca="1" ref="BD12" ca="1">INDEX($L$10:$L$17,(RANK(AT4,$AT$2:$AT$9)))</f>
        <v>2036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VLOOKUP(B13,audio_list_stym!$A$3:$BP$18,60,FALSE)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VLOOKUP(B13,audio_list_stym!$A$3:$AJ$18,28,FALSE)</f>
        <v>Limon</v>
      </c>
      <c r="I13" t="s">
        <v>691</v>
      </c>
      <c r="J13" t="str">
        <f t="shared" si="1"/>
        <v>Limon_4</v>
      </c>
      <c r="K13">
        <v>10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2045</v>
      </c>
      <c r="AD13" t="str">
        <f t="shared" ca="1" si="10"/>
        <v>pics\\Peper_5.jpg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pics\\Peper_5.jpg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0.40121571478388629</v>
      </c>
      <c r="AP13" t="str">
        <f t="shared" ca="1" si="12"/>
        <v>pics\\Finik_5.jpg</v>
      </c>
      <c r="AQ13" t="str">
        <f t="shared" ca="1" si="13"/>
        <v>pics\\Peper_5.jpg</v>
      </c>
      <c r="AS13" t="str">
        <f t="shared" ca="1" si="15"/>
        <v>pics\\Peper_5.jpg</v>
      </c>
      <c r="AT13">
        <f t="shared" ca="1" si="7"/>
        <v>0.22106756189029686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_Кислый_ли_ЛИМОН?</v>
      </c>
      <c r="BD13" cm="1">
        <f t="array" aca="1" ref="BD13" ca="1">INDEX($L$10:$L$17,(RANK(AT5,$AT$2:$AT$9)))</f>
        <v>2034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VLOOKUP(B14,audio_list_stym!$A$3:$BP$18,60,FALSE)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VLOOKUP(B14,audio_list_stym!$A$3:$AJ$18,28,FALSE)</f>
        <v>Limon</v>
      </c>
      <c r="I14" t="s">
        <v>692</v>
      </c>
      <c r="J14" t="str">
        <f t="shared" si="1"/>
        <v>Limon_5</v>
      </c>
      <c r="K14">
        <v>10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2161</v>
      </c>
      <c r="AD14" t="str">
        <f t="shared" ca="1" si="10"/>
        <v>pics\\Tikva_1.jpg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pics\\Tikva_1.jpg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0.30679326484597647</v>
      </c>
      <c r="AP14" t="str">
        <f t="shared" ca="1" si="12"/>
        <v>pics\\Injir_1.jpg</v>
      </c>
      <c r="AQ14" t="str">
        <f t="shared" ca="1" si="13"/>
        <v>pics\\Tikva_1.jpg</v>
      </c>
      <c r="AS14" t="str">
        <f t="shared" ca="1" si="15"/>
        <v>pics\\Tikva_1.jpg</v>
      </c>
      <c r="AT14">
        <f t="shared" ca="1" si="7"/>
        <v>0.1961917481121519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_Сочный_ли_ЛИМОН?</v>
      </c>
      <c r="BD14" cm="1">
        <f t="array" aca="1" ref="BD14" ca="1">INDEX($L$10:$L$17,(RANK(AT6,$AT$2:$AT$9)))</f>
        <v>2039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VLOOKUP(B15,audio_list_stym!$A$3:$BP$18,60,FALSE)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VLOOKUP(B15,audio_list_stym!$A$3:$AJ$18,28,FALSE)</f>
        <v>Limon</v>
      </c>
      <c r="I15" t="s">
        <v>693</v>
      </c>
      <c r="J15" t="str">
        <f t="shared" si="1"/>
        <v>Limon_6</v>
      </c>
      <c r="K15">
        <v>10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2163</v>
      </c>
      <c r="AD15" t="str">
        <f t="shared" ca="1" si="10"/>
        <v>pics\\Tikva_3.jpg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pics\\Tikva_3.jpg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0.15711173344737162</v>
      </c>
      <c r="AP15" t="str">
        <f t="shared" ca="1" si="12"/>
        <v>pics\\Injir_3.jpg</v>
      </c>
      <c r="AQ15" t="str">
        <f t="shared" ca="1" si="13"/>
        <v>pics\\Tikva_3.jpg</v>
      </c>
      <c r="AS15" t="str">
        <f t="shared" ca="1" si="15"/>
        <v>pics\\Tikva_3.jpg</v>
      </c>
      <c r="AT15">
        <f t="shared" ca="1" si="7"/>
        <v>0.68704460435971459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_Длинный_ли_ЛИМОН?</v>
      </c>
      <c r="BD15" cm="1">
        <f t="array" aca="1" ref="BD15" ca="1">INDEX($L$10:$L$17,(RANK(AT7,$AT$2:$AT$9)))</f>
        <v>2040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VLOOKUP(B16,audio_list_stym!$A$3:$BP$18,60,FALSE)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VLOOKUP(B16,audio_list_stym!$A$3:$AJ$18,28,FALSE)</f>
        <v>Limon</v>
      </c>
      <c r="I16" t="s">
        <v>694</v>
      </c>
      <c r="J16" t="str">
        <f t="shared" si="1"/>
        <v>Limon_7</v>
      </c>
      <c r="K16">
        <v>10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2048</v>
      </c>
      <c r="AD16" t="str">
        <f t="shared" ca="1" si="10"/>
        <v>pics\\Peper_8.jpg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pics\\Peper_8.jpg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0.32924278161817022</v>
      </c>
      <c r="AP16" t="str">
        <f t="shared" ca="1" si="12"/>
        <v>pics\\Finik_8.jpg</v>
      </c>
      <c r="AQ16" t="str">
        <f t="shared" ca="1" si="13"/>
        <v>pics\\Peper_8.jpg</v>
      </c>
      <c r="AS16" t="str">
        <f t="shared" ca="1" si="15"/>
        <v>pics\\Peper_8.jpg</v>
      </c>
      <c r="AT16">
        <f t="shared" ca="1" si="7"/>
        <v>6.7236466192976074E-2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_Упругий_ли_ЛИМОН?</v>
      </c>
      <c r="BD16" cm="1">
        <f t="array" aca="1" ref="BD16" ca="1">INDEX($L$10:$L$17,(RANK(AT8,$AT$2:$AT$9)))</f>
        <v>2035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VLOOKUP(B17,audio_list_stym!$A$3:$BP$18,60,FALSE)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VLOOKUP(B17,audio_list_stym!$A$3:$AJ$18,28,FALSE)</f>
        <v>Limon</v>
      </c>
      <c r="I17" t="s">
        <v>695</v>
      </c>
      <c r="J17" t="str">
        <f t="shared" si="1"/>
        <v>Limon_8</v>
      </c>
      <c r="K17">
        <v>10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2041</v>
      </c>
      <c r="AD17" t="str">
        <f t="shared" ca="1" si="10"/>
        <v>pics\\Peper_1.jpg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pics\\Peper_1.jpg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0.57941221794187814</v>
      </c>
      <c r="AP17" t="str">
        <f t="shared" ca="1" si="12"/>
        <v>pics\\Finik_1.jpg</v>
      </c>
      <c r="AQ17" t="str">
        <f t="shared" ca="1" si="13"/>
        <v>pics\\Peper_1.jpg</v>
      </c>
      <c r="AS17" t="str">
        <f t="shared" ca="1" si="15"/>
        <v>pics\\Peper_1.jpg</v>
      </c>
      <c r="AT17">
        <f t="shared" ca="1" si="7"/>
        <v>0.74372193448177626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_Без_кожуры_ли_ЛИМОН?</v>
      </c>
      <c r="BD17" cm="1">
        <f t="array" aca="1" ref="BD17" ca="1">INDEX($L$10:$L$17,(RANK(AT9,$AT$2:$AT$9)))</f>
        <v>2033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VLOOKUP(B18,audio_list_stym!$A$3:$BP$18,60,FALSE)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VLOOKUP(B18,audio_list_stym!$A$3:$AJ$18,28,FALSE)</f>
        <v>Kokos</v>
      </c>
      <c r="I18" t="s">
        <v>688</v>
      </c>
      <c r="J18" t="str">
        <f t="shared" si="1"/>
        <v>Kokos_1</v>
      </c>
      <c r="K18">
        <v>11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2232</v>
      </c>
      <c r="AD18" t="str">
        <f t="shared" ca="1" si="10"/>
        <v>pics\\dis13.jpg</v>
      </c>
      <c r="AE18" s="22" t="str">
        <f t="array" aca="1" ref="AE18" ca="1">IF(G18="экспл",INDEX(total_visual_stym!$C$146:$C$209,(RANK(total_visual_stym!E162,total_visual_stym!$E$146:$E$209))),0)</f>
        <v>pics\\dis13.jpg</v>
      </c>
      <c r="AF18" s="22" t="str">
        <f t="shared" si="2"/>
        <v/>
      </c>
      <c r="AG18" t="str">
        <f t="shared" ref="AG18:AG25" si="17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ref="AL18:AL25" si="18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0.11677877837696826</v>
      </c>
      <c r="AP18" t="str">
        <f t="shared" ca="1" si="12"/>
        <v>pics\\Injir_4.jpg</v>
      </c>
      <c r="AQ18" t="str">
        <f t="shared" ca="1" si="13"/>
        <v>pics\\Tikva_4.jpg</v>
      </c>
      <c r="AT18">
        <f t="shared" ca="1" si="7"/>
        <v>0.50150475143643425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На_экране_КОКОС._Он_с_молоком?</v>
      </c>
      <c r="BC18">
        <f>A18</f>
        <v>1203</v>
      </c>
      <c r="BD18" cm="1">
        <f t="array" aca="1" ref="BD18" ca="1">INDEX($L$18:$L$25,(RANK(AT2,$AT$2:$AT$9)))</f>
        <v>2030</v>
      </c>
      <c r="BE18" cm="1">
        <f t="array" aca="1" ref="BE18" ca="1">INDEX(BD2:BD17,(RANK(AT4,$AT$2:$AT$16)))</f>
        <v>2064</v>
      </c>
      <c r="BF18" cm="1">
        <f t="array" aca="1" ref="BF18" ca="1">INDEX(BD26:BD49,(RANK(AT4,$AT$2:$AT$16)))</f>
        <v>2056</v>
      </c>
      <c r="BG18" cm="1">
        <f t="array" aca="1" ref="BG18" ca="1">INDEX(BD50:BD65,(RANK(AT4,$AT$2:$AT$16)))</f>
        <v>2016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VLOOKUP(B19,audio_list_stym!$A$3:$BP$18,60,FALSE)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VLOOKUP(B19,audio_list_stym!$A$3:$AJ$18,28,FALSE)</f>
        <v>Kokos</v>
      </c>
      <c r="I19" t="s">
        <v>689</v>
      </c>
      <c r="J19" t="str">
        <f t="shared" si="1"/>
        <v>Kokos_2</v>
      </c>
      <c r="K19">
        <v>11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2218</v>
      </c>
      <c r="AD19" t="str">
        <f t="shared" ca="1" si="10"/>
        <v>pics\\dis64.jpg</v>
      </c>
      <c r="AE19" s="22" t="str">
        <f t="array" aca="1" ref="AE19" ca="1">IF(G19="экспл",INDEX(total_visual_stym!$C$146:$C$209,(RANK(total_visual_stym!E163,total_visual_stym!$E$146:$E$209))),0)</f>
        <v>pics\\dis64.jpg</v>
      </c>
      <c r="AF19" s="22" t="str">
        <f t="shared" si="2"/>
        <v/>
      </c>
      <c r="AG19" t="str">
        <f t="shared" si="17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18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0.55108525387787843</v>
      </c>
      <c r="AP19" t="str">
        <f t="shared" ca="1" si="12"/>
        <v>pics\\Finik_3.jpg</v>
      </c>
      <c r="AQ19" t="str">
        <f t="shared" ca="1" si="13"/>
        <v>pics\\Peper_3.jpg</v>
      </c>
      <c r="AT19">
        <f t="shared" ca="1" si="7"/>
        <v>0.49479733891785771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Посмотрите,_вот_КОКОС._Полый_ли_он?</v>
      </c>
      <c r="BD19" cm="1">
        <f t="array" aca="1" ref="BD19" ca="1">INDEX($L$18:$L$25,(RANK(AT3,$AT$2:$AT$9)))</f>
        <v>2029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VLOOKUP(B20,audio_list_stym!$A$3:$BP$18,60,FALSE)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VLOOKUP(B20,audio_list_stym!$A$3:$AJ$18,28,FALSE)</f>
        <v>Kokos</v>
      </c>
      <c r="I20" t="s">
        <v>690</v>
      </c>
      <c r="J20" t="str">
        <f t="shared" si="1"/>
        <v>Kokos_3</v>
      </c>
      <c r="K20">
        <v>11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2228</v>
      </c>
      <c r="AD20" t="str">
        <f t="shared" ca="1" si="10"/>
        <v>pics\\dis38.jpg</v>
      </c>
      <c r="AE20" s="22" t="str">
        <f t="array" aca="1" ref="AE20" ca="1">IF(G20="экспл",INDEX(total_visual_stym!$C$146:$C$209,(RANK(total_visual_stym!E164,total_visual_stym!$E$146:$E$209))),0)</f>
        <v>pics\\dis38.jpg</v>
      </c>
      <c r="AF20" s="22" t="str">
        <f t="shared" si="2"/>
        <v/>
      </c>
      <c r="AG20" t="str">
        <f t="shared" si="17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18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0.78282826741926748</v>
      </c>
      <c r="AP20" t="str">
        <f t="shared" ca="1" si="12"/>
        <v>pics\\Kokos_4.jpg</v>
      </c>
      <c r="AQ20" t="str">
        <f t="shared" ca="1" si="13"/>
        <v>pics\\Tomat_4.jpg</v>
      </c>
      <c r="AT20">
        <f t="shared" ca="1" si="7"/>
        <v>0.59088724695467321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Вот_КОКОС._Гладкий_ли_он?</v>
      </c>
      <c r="BD20" cm="1">
        <f t="array" aca="1" ref="BD20" ca="1">INDEX($L$18:$L$25,(RANK(AT4,$AT$2:$AT$9)))</f>
        <v>2028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VLOOKUP(B21,audio_list_stym!$A$3:$BP$18,60,FALSE)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VLOOKUP(B21,audio_list_stym!$A$3:$AJ$18,28,FALSE)</f>
        <v>Kokos</v>
      </c>
      <c r="I21" t="s">
        <v>691</v>
      </c>
      <c r="J21" t="str">
        <f t="shared" si="1"/>
        <v>Kokos_4</v>
      </c>
      <c r="K21">
        <v>11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2197</v>
      </c>
      <c r="AD21" t="str">
        <f t="shared" ca="1" si="10"/>
        <v>pics\\dis54.jpg</v>
      </c>
      <c r="AE21" s="22" t="str">
        <f t="array" aca="1" ref="AE21" ca="1">IF(G21="экспл",INDEX(total_visual_stym!$C$146:$C$209,(RANK(total_visual_stym!E165,total_visual_stym!$E$146:$E$209))),0)</f>
        <v>pics\\dis54.jpg</v>
      </c>
      <c r="AF21" s="22" t="str">
        <f t="shared" si="2"/>
        <v/>
      </c>
      <c r="AG21" t="str">
        <f t="shared" si="17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18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0.36237058910679065</v>
      </c>
      <c r="AP21" t="str">
        <f t="shared" ca="1" si="12"/>
        <v>pics\\Finik_7.jpg</v>
      </c>
      <c r="AQ21" t="str">
        <f t="shared" ca="1" si="13"/>
        <v>pics\\Peper_7.jpg</v>
      </c>
      <c r="AT21">
        <f t="shared" ca="1" si="7"/>
        <v>0.60593706117818058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Это_КОКОС._Пористый_ли_он?</v>
      </c>
      <c r="BD21" cm="1">
        <f t="array" aca="1" ref="BD21" ca="1">INDEX($L$18:$L$25,(RANK(AT5,$AT$2:$AT$9)))</f>
        <v>2026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VLOOKUP(B22,audio_list_stym!$A$3:$BP$18,60,FALSE)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VLOOKUP(B22,audio_list_stym!$A$3:$AJ$18,28,FALSE)</f>
        <v>Kokos</v>
      </c>
      <c r="I22" t="s">
        <v>692</v>
      </c>
      <c r="J22" t="str">
        <f t="shared" si="1"/>
        <v>Kokos_5</v>
      </c>
      <c r="K22">
        <v>11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2220</v>
      </c>
      <c r="AD22" t="str">
        <f t="shared" ca="1" si="10"/>
        <v>pics\\dis16.jpg</v>
      </c>
      <c r="AE22" s="22" t="str">
        <f t="array" aca="1" ref="AE22" ca="1">IF(G22="экспл",INDEX(total_visual_stym!$C$146:$C$209,(RANK(total_visual_stym!E166,total_visual_stym!$E$146:$E$209))),0)</f>
        <v>pics\\dis16.jpg</v>
      </c>
      <c r="AF22" s="22" t="str">
        <f t="shared" si="2"/>
        <v/>
      </c>
      <c r="AG22" t="str">
        <f t="shared" si="17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18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0.80819185905261015</v>
      </c>
      <c r="AP22" t="str">
        <f t="shared" ca="1" si="12"/>
        <v>pics\\Kokos_3.jpg</v>
      </c>
      <c r="AQ22" t="str">
        <f t="shared" ca="1" si="13"/>
        <v>pics\\Tomat_3.jpg</v>
      </c>
      <c r="AT22">
        <f t="shared" ca="1" si="7"/>
        <v>0.61939937642779475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На_картинке_КОКОС._Он_вареный?</v>
      </c>
      <c r="BD22" cm="1">
        <f t="array" aca="1" ref="BD22" ca="1">INDEX($L$18:$L$25,(RANK(AT6,$AT$2:$AT$9)))</f>
        <v>2031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VLOOKUP(B23,audio_list_stym!$A$3:$BP$18,60,FALSE)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VLOOKUP(B23,audio_list_stym!$A$3:$AJ$18,28,FALSE)</f>
        <v>Kokos</v>
      </c>
      <c r="I23" t="s">
        <v>693</v>
      </c>
      <c r="J23" t="str">
        <f t="shared" si="1"/>
        <v>Kokos_6</v>
      </c>
      <c r="K23">
        <v>11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2179</v>
      </c>
      <c r="AD23" t="str">
        <f t="shared" ca="1" si="10"/>
        <v>pics\\dis20.jpg</v>
      </c>
      <c r="AE23" s="22" t="str">
        <f t="array" aca="1" ref="AE23" ca="1">IF(G23="экспл",INDEX(total_visual_stym!$C$146:$C$209,(RANK(total_visual_stym!E167,total_visual_stym!$E$146:$E$209))),0)</f>
        <v>pics\\dis20.jpg</v>
      </c>
      <c r="AF23" s="22" t="str">
        <f t="shared" si="2"/>
        <v/>
      </c>
      <c r="AG23" t="str">
        <f t="shared" si="17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18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4.9324031056635298E-2</v>
      </c>
      <c r="AP23" t="str">
        <f t="shared" ca="1" si="12"/>
        <v>pics\\Injir_7.jpg</v>
      </c>
      <c r="AQ23" t="str">
        <f t="shared" ca="1" si="13"/>
        <v>pics\\Tikva_7.jpg</v>
      </c>
      <c r="AT23">
        <f t="shared" ca="1" si="7"/>
        <v>0.23573889201490061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На_мониторе_КОКОС._Плотный_ли_он?</v>
      </c>
      <c r="BD23" cm="1">
        <f t="array" aca="1" ref="BD23" ca="1">INDEX($L$18:$L$25,(RANK(AT7,$AT$2:$AT$9)))</f>
        <v>2032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VLOOKUP(B24,audio_list_stym!$A$3:$BP$18,60,FALSE)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VLOOKUP(B24,audio_list_stym!$A$3:$AJ$18,28,FALSE)</f>
        <v>Kokos</v>
      </c>
      <c r="I24" t="s">
        <v>694</v>
      </c>
      <c r="J24" t="str">
        <f t="shared" si="1"/>
        <v>Kokos_7</v>
      </c>
      <c r="K24">
        <v>11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2203</v>
      </c>
      <c r="AD24" t="str">
        <f t="shared" ca="1" si="10"/>
        <v>pics\\dis53.jpg</v>
      </c>
      <c r="AE24" s="22" t="str">
        <f t="array" aca="1" ref="AE24" ca="1">IF(G24="экспл",INDEX(total_visual_stym!$C$146:$C$209,(RANK(total_visual_stym!E168,total_visual_stym!$E$146:$E$209))),0)</f>
        <v>pics\\dis53.jpg</v>
      </c>
      <c r="AF24" s="22" t="str">
        <f t="shared" si="2"/>
        <v/>
      </c>
      <c r="AG24" t="str">
        <f t="shared" si="17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18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0.24455028886421981</v>
      </c>
      <c r="AP24" t="str">
        <f t="shared" ca="1" si="12"/>
        <v>pics\\Injir_2.jpg</v>
      </c>
      <c r="AQ24" t="str">
        <f t="shared" ca="1" si="13"/>
        <v>pics\\Tikva_2.jpg</v>
      </c>
      <c r="AT24">
        <f t="shared" ca="1" si="7"/>
        <v>0.8444884862464449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Перед_Вами_КОКОС._Он_ворсистый?</v>
      </c>
      <c r="BD24" cm="1">
        <f t="array" aca="1" ref="BD24" ca="1">INDEX($L$18:$L$25,(RANK(AT8,$AT$2:$AT$9)))</f>
        <v>2027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VLOOKUP(B25,audio_list_stym!$A$3:$BP$18,60,FALSE)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VLOOKUP(B25,audio_list_stym!$A$3:$AJ$18,28,FALSE)</f>
        <v>Kokos</v>
      </c>
      <c r="I25" t="s">
        <v>695</v>
      </c>
      <c r="J25" t="str">
        <f t="shared" si="1"/>
        <v>Kokos_8</v>
      </c>
      <c r="K25">
        <v>11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2207</v>
      </c>
      <c r="AD25" t="str">
        <f t="shared" ca="1" si="10"/>
        <v>pics\\dis44.jpg</v>
      </c>
      <c r="AE25" s="22" t="str">
        <f t="array" aca="1" ref="AE25" ca="1">IF(G25="экспл",INDEX(total_visual_stym!$C$146:$C$209,(RANK(total_visual_stym!E169,total_visual_stym!$E$146:$E$209))),0)</f>
        <v>pics\\dis44.jpg</v>
      </c>
      <c r="AF25" s="22" t="str">
        <f t="shared" si="2"/>
        <v/>
      </c>
      <c r="AG25" t="str">
        <f t="shared" si="17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18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0.75214480042452148</v>
      </c>
      <c r="AP25" t="str">
        <f t="shared" ca="1" si="12"/>
        <v>pics\\Kokos_5.jpg</v>
      </c>
      <c r="AQ25" t="str">
        <f t="shared" ca="1" si="13"/>
        <v>pics\\Tomat_5.jpg</v>
      </c>
      <c r="AT25">
        <f t="shared" ca="1" si="7"/>
        <v>0.52585113391419847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Вы_видите_КОКОС._Он_мягкий?</v>
      </c>
      <c r="BD25" cm="1">
        <f t="array" aca="1" ref="BD25" ca="1">INDEX($L$18:$L$25,(RANK(AT9,$AT$2:$AT$9)))</f>
        <v>2025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VLOOKUP(B26,audio_list_stym!$A$3:$BP$18,60,FALSE)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VLOOKUP(B26,audio_list_stym!$A$3:$AJ$18,28,FALSE)</f>
        <v>Redis</v>
      </c>
      <c r="I26" t="s">
        <v>688</v>
      </c>
      <c r="J26" t="str">
        <f t="shared" si="1"/>
        <v>Redis_1</v>
      </c>
      <c r="K26">
        <v>12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2010</v>
      </c>
      <c r="AD26" t="str">
        <f t="shared" ca="1" si="10"/>
        <v>pics\\Finik_2.jpg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pics\\Finik_2.jpg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pics\\Finik_2.jpg</v>
      </c>
      <c r="AT26">
        <f t="shared" ca="1" si="7"/>
        <v>3.8842302845448984E-2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_С_ботвой_ли_XXXXX?</v>
      </c>
      <c r="BC26">
        <f>A26</f>
        <v>1204</v>
      </c>
      <c r="BD26" cm="1">
        <f t="array" aca="1" ref="BD26" ca="1">INDEX($L$26:$L$33,(RANK(AT2,$AT$2:$AT$9)))</f>
        <v>2054</v>
      </c>
      <c r="BE26" cm="1">
        <f t="array" aca="1" ref="BE26" ca="1">INDEX(BD2:BD25,(RANK(AT5,$AT$2:$AT$16)))</f>
        <v>2061</v>
      </c>
      <c r="BF26" cm="1">
        <f t="array" aca="1" ref="BF26" ca="1">INDEX(BD34:BD49,(RANK(AT5,$AT$2:$AT$16)))</f>
        <v>2045</v>
      </c>
      <c r="BG26" cm="1">
        <f t="array" aca="1" ref="BG26" ca="1">INDEX(BD50:BD65,(RANK(AT5,$AT$2:$AT$16)))</f>
        <v>2013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VLOOKUP(B27,audio_list_stym!$A$3:$BP$18,60,FALSE)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VLOOKUP(B27,audio_list_stym!$A$3:$AJ$18,28,FALSE)</f>
        <v>Redis</v>
      </c>
      <c r="I27" t="s">
        <v>689</v>
      </c>
      <c r="J27" t="str">
        <f t="shared" si="1"/>
        <v>Redis_2</v>
      </c>
      <c r="K27">
        <v>12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2032</v>
      </c>
      <c r="AD27" t="str">
        <f t="shared" ca="1" si="10"/>
        <v>pics\\Kokos_8.jpg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pics\\Kokos_8.jpg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pics\\Kokos_8.jpg</v>
      </c>
      <c r="AT27">
        <f t="shared" ca="1" si="7"/>
        <v>0.70928926032269868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_Алый_ли_XXXXX?</v>
      </c>
      <c r="BD27" cm="1">
        <f t="array" aca="1" ref="BD27" ca="1">INDEX($L$26:$L$33,(RANK(AT3,$AT$2:$AT$9)))</f>
        <v>2053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VLOOKUP(B28,audio_list_stym!$A$3:$BP$18,60,FALSE)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VLOOKUP(B28,audio_list_stym!$A$3:$AJ$18,28,FALSE)</f>
        <v>Redis</v>
      </c>
      <c r="I28" t="s">
        <v>690</v>
      </c>
      <c r="J28" t="str">
        <f t="shared" si="1"/>
        <v>Redis_3</v>
      </c>
      <c r="K28">
        <v>12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2025</v>
      </c>
      <c r="AD28" t="str">
        <f t="shared" ca="1" si="10"/>
        <v>pics\\Kokos_1.jpg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pics\\Kokos_1.jpg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pics\\Kokos_1.jpg</v>
      </c>
      <c r="AT28">
        <f t="shared" ca="1" si="7"/>
        <v>0.475658106245331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_Пряный_ли_XXXXX?</v>
      </c>
      <c r="BD28" cm="1">
        <f t="array" aca="1" ref="BD28" ca="1">INDEX($L$26:$L$33,(RANK(AT4,$AT$2:$AT$9)))</f>
        <v>2052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VLOOKUP(B29,audio_list_stym!$A$3:$BP$18,60,FALSE)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VLOOKUP(B29,audio_list_stym!$A$3:$AJ$18,28,FALSE)</f>
        <v>Redis</v>
      </c>
      <c r="I29" t="s">
        <v>691</v>
      </c>
      <c r="J29" t="str">
        <f t="shared" si="1"/>
        <v>Redis_4</v>
      </c>
      <c r="K29">
        <v>12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2031</v>
      </c>
      <c r="AD29" t="str">
        <f t="shared" ca="1" si="10"/>
        <v>pics\\Kokos_7.jpg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pics\\Kokos_7.jpg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pics\\Kokos_7.jpg</v>
      </c>
      <c r="AT29">
        <f t="shared" ca="1" si="7"/>
        <v>0.82818010899534433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_Жирный_ли_XXXXX?</v>
      </c>
      <c r="BD29" cm="1">
        <f t="array" aca="1" ref="BD29" ca="1">INDEX($L$26:$L$33,(RANK(AT5,$AT$2:$AT$9)))</f>
        <v>2050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VLOOKUP(B30,audio_list_stym!$A$3:$BP$18,60,FALSE)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VLOOKUP(B30,audio_list_stym!$A$3:$AJ$18,28,FALSE)</f>
        <v>Redis</v>
      </c>
      <c r="I30" t="s">
        <v>692</v>
      </c>
      <c r="J30" t="str">
        <f t="shared" si="1"/>
        <v>Redis_5</v>
      </c>
      <c r="K30">
        <v>12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2030</v>
      </c>
      <c r="AD30" t="str">
        <f t="shared" ca="1" si="10"/>
        <v>pics\\Kokos_6.jpg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pics\\Kokos_6.jpg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pics\\Kokos_6.jpg</v>
      </c>
      <c r="AT30">
        <f t="shared" ca="1" si="7"/>
        <v>0.52714239873771818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_Соленый_ли_XXXXX?</v>
      </c>
      <c r="BD30" cm="1">
        <f t="array" aca="1" ref="BD30" ca="1">INDEX($L$26:$L$33,(RANK(AT6,$AT$2:$AT$9)))</f>
        <v>2055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VLOOKUP(B31,audio_list_stym!$A$3:$BP$18,60,FALSE)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VLOOKUP(B31,audio_list_stym!$A$3:$AJ$18,28,FALSE)</f>
        <v>Redis</v>
      </c>
      <c r="I31" t="s">
        <v>693</v>
      </c>
      <c r="J31" t="str">
        <f t="shared" si="1"/>
        <v>Redis_6</v>
      </c>
      <c r="K31">
        <v>12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2157</v>
      </c>
      <c r="AD31" t="str">
        <f t="shared" ca="1" si="10"/>
        <v>pics\\Injir_5.jpg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pics\\Injir_5.jpg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pics\\Injir_5.jpg</v>
      </c>
      <c r="AT31">
        <f t="shared" ca="1" si="7"/>
        <v>0.68647721203103795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_Пышный_ли_XXXXX?</v>
      </c>
      <c r="BD31" cm="1">
        <f t="array" aca="1" ref="BD31" ca="1">INDEX($L$26:$L$33,(RANK(AT7,$AT$2:$AT$9)))</f>
        <v>2056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VLOOKUP(B32,audio_list_stym!$A$3:$BP$18,60,FALSE)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VLOOKUP(B32,audio_list_stym!$A$3:$AJ$18,28,FALSE)</f>
        <v>Redis</v>
      </c>
      <c r="I32" t="s">
        <v>694</v>
      </c>
      <c r="J32" t="str">
        <f t="shared" si="1"/>
        <v>Redis_7</v>
      </c>
      <c r="K32">
        <v>12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2160</v>
      </c>
      <c r="AD32" t="str">
        <f t="shared" ca="1" si="10"/>
        <v>pics\\Injir_8.jpg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pics\\Injir_8.jpg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pics\\Injir_8.jpg</v>
      </c>
      <c r="AT32">
        <f t="shared" ca="1" si="7"/>
        <v>0.74199413674878378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_Крепкий_ли_XXXXX?</v>
      </c>
      <c r="BD32" cm="1">
        <f t="array" aca="1" ref="BD32" ca="1">INDEX($L$26:$L$33,(RANK(AT8,$AT$2:$AT$9)))</f>
        <v>2051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VLOOKUP(B33,audio_list_stym!$A$3:$BP$18,60,FALSE)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VLOOKUP(B33,audio_list_stym!$A$3:$AJ$18,28,FALSE)</f>
        <v>Redis</v>
      </c>
      <c r="I33" t="s">
        <v>695</v>
      </c>
      <c r="J33" t="str">
        <f t="shared" si="1"/>
        <v>Redis_8</v>
      </c>
      <c r="K33">
        <v>12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2012</v>
      </c>
      <c r="AD33" t="str">
        <f t="shared" ca="1" si="10"/>
        <v>pics\\Finik_4.jpg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pics\\Finik_4.jpg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pics\\Finik_4.jpg</v>
      </c>
      <c r="AT33">
        <f t="shared" ca="1" si="7"/>
        <v>0.67005651950326295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_Круглый_ли_XXXXX?</v>
      </c>
      <c r="BD33" cm="1">
        <f t="array" aca="1" ref="BD33" ca="1">INDEX($L$26:$L$33,(RANK(AT9,$AT$2:$AT$9)))</f>
        <v>2049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VLOOKUP(B34,audio_list_stym!$A$3:$BP$18,60,FALSE)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VLOOKUP(B34,audio_list_stym!$A$3:$AJ$18,28,FALSE)</f>
        <v>Peper</v>
      </c>
      <c r="I34" t="s">
        <v>688</v>
      </c>
      <c r="J34" t="str">
        <f t="shared" si="1"/>
        <v>Peper_1</v>
      </c>
      <c r="K34">
        <v>13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2204</v>
      </c>
      <c r="AD34" t="str">
        <f t="shared" ca="1" si="10"/>
        <v>pics\\dis52.jpg</v>
      </c>
      <c r="AE34" s="22" t="str">
        <f t="array" aca="1" ref="AE34" ca="1">IF(G34="экспл",INDEX(total_visual_stym!$C$146:$C$209,(RANK(total_visual_stym!E178,total_visual_stym!$E$146:$E$209))),0)</f>
        <v>pics\\dis52.jpg</v>
      </c>
      <c r="AF34" s="22" t="str">
        <f t="shared" si="2"/>
        <v/>
      </c>
      <c r="AG34" t="str">
        <f t="shared" ref="AG34:AG41" si="20">IF(OR(E34=11,E34=13),M34,"")</f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21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0.13427122973553862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На_экране_XXXXX._Сырой_ли_он?</v>
      </c>
      <c r="BC34">
        <f>A34</f>
        <v>1205</v>
      </c>
      <c r="BD34" cm="1">
        <f t="array" aca="1" ref="BD34" ca="1">INDEX($L$34:$L$41,(RANK(AT2,$AT$2:$AT$9)))</f>
        <v>2046</v>
      </c>
      <c r="BE34" cm="1">
        <f t="array" aca="1" ref="BE34" ca="1">INDEX(BD2:BD17,(RANK(AT5,$AT$2:$AT$17)))</f>
        <v>2061</v>
      </c>
      <c r="BF34" cm="1">
        <f t="array" aca="1" ref="BF34" ca="1">INDEX(BD18:BD33,(RANK(AT5,$AT$2:$AT$7)))</f>
        <v>2030</v>
      </c>
      <c r="BG34" cm="1">
        <f t="array" aca="1" ref="BG34" ca="1">INDEX(BD42:BD65,(RANK(AT5,$AT$2:$AT$17)))</f>
        <v>2005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VLOOKUP(B35,audio_list_stym!$A$3:$BP$18,60,FALSE)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VLOOKUP(B35,audio_list_stym!$A$3:$AJ$18,28,FALSE)</f>
        <v>Peper</v>
      </c>
      <c r="I35" t="s">
        <v>689</v>
      </c>
      <c r="J35" t="str">
        <f t="shared" si="1"/>
        <v>Peper_2</v>
      </c>
      <c r="K35">
        <v>13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2182</v>
      </c>
      <c r="AD35" t="str">
        <f t="shared" ca="1" si="10"/>
        <v>pics\\dis30.jpg</v>
      </c>
      <c r="AE35" s="22" t="str">
        <f t="array" aca="1" ref="AE35" ca="1">IF(G35="экспл",INDEX(total_visual_stym!$C$146:$C$209,(RANK(total_visual_stym!E179,total_visual_stym!$E$146:$E$209))),0)</f>
        <v>pics\\dis30.jpg</v>
      </c>
      <c r="AF35" s="22" t="str">
        <f t="shared" si="2"/>
        <v/>
      </c>
      <c r="AG35" t="str">
        <f t="shared" si="20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21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0.39698446998070647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sound\\Redkiy_plod.wav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Посмотрите,_вот_XXXXX._Черный_ли_он?</v>
      </c>
      <c r="BD35" cm="1">
        <f t="array" aca="1" ref="BD35" ca="1">INDEX($L$34:$L$41,(RANK(AT3,$AT$2:$AT$9)))</f>
        <v>2045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VLOOKUP(B36,audio_list_stym!$A$3:$BP$18,60,FALSE)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VLOOKUP(B36,audio_list_stym!$A$3:$AJ$18,28,FALSE)</f>
        <v>Peper</v>
      </c>
      <c r="I36" t="s">
        <v>690</v>
      </c>
      <c r="J36" t="str">
        <f t="shared" si="1"/>
        <v>Peper_3</v>
      </c>
      <c r="K36">
        <v>13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2174</v>
      </c>
      <c r="AD36" t="str">
        <f t="shared" ca="1" si="10"/>
        <v>pics\\dis7.jpg</v>
      </c>
      <c r="AE36" s="22" t="str">
        <f t="array" aca="1" ref="AE36" ca="1">IF(G36="экспл",INDEX(total_visual_stym!$C$146:$C$209,(RANK(total_visual_stym!E180,total_visual_stym!$E$146:$E$209))),0)</f>
        <v>pics\\dis7.jpg</v>
      </c>
      <c r="AF36" s="22" t="str">
        <f t="shared" si="2"/>
        <v/>
      </c>
      <c r="AG36" t="str">
        <f t="shared" si="20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21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0.15516629249840153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Вот_XXXXX._Он_гнилой?</v>
      </c>
      <c r="BD36" cm="1">
        <f t="array" aca="1" ref="BD36" ca="1">INDEX($L$34:$L$41,(RANK(AT4,$AT$2:$AT$9)))</f>
        <v>2044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VLOOKUP(B37,audio_list_stym!$A$3:$BP$18,60,FALSE)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VLOOKUP(B37,audio_list_stym!$A$3:$AJ$18,28,FALSE)</f>
        <v>Peper</v>
      </c>
      <c r="I37" t="s">
        <v>691</v>
      </c>
      <c r="J37" t="str">
        <f t="shared" si="1"/>
        <v>Peper_4</v>
      </c>
      <c r="K37">
        <v>13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2211</v>
      </c>
      <c r="AD37" t="str">
        <f t="shared" ca="1" si="10"/>
        <v>pics\\dis60.jpg</v>
      </c>
      <c r="AE37" s="22" t="str">
        <f t="array" aca="1" ref="AE37" ca="1">IF(G37="экспл",INDEX(total_visual_stym!$C$146:$C$209,(RANK(total_visual_stym!E181,total_visual_stym!$E$146:$E$209))),0)</f>
        <v>pics\\dis60.jpg</v>
      </c>
      <c r="AF37" s="22" t="str">
        <f t="shared" si="2"/>
        <v/>
      </c>
      <c r="AG37" t="str">
        <f t="shared" si="20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21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1.2596495555399323E-2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Это_XXXXX._Он_бугристый?</v>
      </c>
      <c r="BD37" cm="1">
        <f t="array" aca="1" ref="BD37" ca="1">INDEX($L$34:$L$41,(RANK(AT5,$AT$2:$AT$9)))</f>
        <v>2042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VLOOKUP(B38,audio_list_stym!$A$3:$BP$18,60,FALSE)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VLOOKUP(B38,audio_list_stym!$A$3:$AJ$18,28,FALSE)</f>
        <v>Peper</v>
      </c>
      <c r="I38" t="s">
        <v>692</v>
      </c>
      <c r="J38" t="str">
        <f t="shared" si="1"/>
        <v>Peper_5</v>
      </c>
      <c r="K38">
        <v>13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2188</v>
      </c>
      <c r="AD38" t="str">
        <f t="shared" ca="1" si="10"/>
        <v>pics\\dis3.jpg</v>
      </c>
      <c r="AE38" s="22" t="str">
        <f t="array" aca="1" ref="AE38" ca="1">IF(G38="экспл",INDEX(total_visual_stym!$C$146:$C$209,(RANK(total_visual_stym!E182,total_visual_stym!$E$146:$E$209))),0)</f>
        <v>pics\\dis3.jpg</v>
      </c>
      <c r="AF38" s="22" t="str">
        <f t="shared" si="2"/>
        <v/>
      </c>
      <c r="AG38" t="str">
        <f t="shared" si="20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21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0.32343319232854317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На_картинке_XXXXX._Он_слоеный?</v>
      </c>
      <c r="BD38" cm="1">
        <f t="array" aca="1" ref="BD38" ca="1">INDEX($L$34:$L$41,(RANK(AT6,$AT$2:$AT$9)))</f>
        <v>2047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VLOOKUP(B39,audio_list_stym!$A$3:$BP$18,60,FALSE)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VLOOKUP(B39,audio_list_stym!$A$3:$AJ$18,28,FALSE)</f>
        <v>Peper</v>
      </c>
      <c r="I39" t="s">
        <v>693</v>
      </c>
      <c r="J39" t="str">
        <f t="shared" si="1"/>
        <v>Peper_6</v>
      </c>
      <c r="K39">
        <v>13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2202</v>
      </c>
      <c r="AD39" t="str">
        <f t="shared" ca="1" si="10"/>
        <v>pics\\dis47.jpg</v>
      </c>
      <c r="AE39" s="22" t="str">
        <f t="array" aca="1" ref="AE39" ca="1">IF(G39="экспл",INDEX(total_visual_stym!$C$146:$C$209,(RANK(total_visual_stym!E183,total_visual_stym!$E$146:$E$209))),0)</f>
        <v>pics\\dis47.jpg</v>
      </c>
      <c r="AF39" s="22" t="str">
        <f>IF(ISTEXT(AR39),AR39,IF(ISTEXT(AS39),AS39,""))</f>
        <v/>
      </c>
      <c r="AG39" t="str">
        <f t="shared" si="20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21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0.8238063610967159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На_мониторе_XXXXX._Хрустящий_ли_он?</v>
      </c>
      <c r="BD39" cm="1">
        <f t="array" aca="1" ref="BD39" ca="1">INDEX($L$34:$L$41,(RANK(AT7,$AT$2:$AT$9)))</f>
        <v>2048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VLOOKUP(B40,audio_list_stym!$A$3:$BP$18,60,FALSE)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VLOOKUP(B40,audio_list_stym!$A$3:$AJ$18,28,FALSE)</f>
        <v>Peper</v>
      </c>
      <c r="I40" t="s">
        <v>694</v>
      </c>
      <c r="J40" t="str">
        <f t="shared" si="1"/>
        <v>Peper_7</v>
      </c>
      <c r="K40">
        <v>13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2196</v>
      </c>
      <c r="AD40" t="str">
        <f t="shared" ca="1" si="10"/>
        <v>pics\\dis40.jpg</v>
      </c>
      <c r="AE40" s="22" t="str">
        <f t="array" aca="1" ref="AE40" ca="1">IF(G40="экспл",INDEX(total_visual_stym!$C$146:$C$209,(RANK(total_visual_stym!E184,total_visual_stym!$E$146:$E$209))),0)</f>
        <v>pics\\dis40.jpg</v>
      </c>
      <c r="AF40" s="22" t="str">
        <f>IF(ISTEXT(AR40),AR40,IF(ISTEXT(AS40),AS40,""))</f>
        <v/>
      </c>
      <c r="AG40" t="str">
        <f t="shared" si="20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21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6.9034710737698846E-2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Перед_Вами_XXXXX._Блестит_ли_он?</v>
      </c>
      <c r="BD40" cm="1">
        <f t="array" aca="1" ref="BD40" ca="1">INDEX($L$34:$L$41,(RANK(AT8,$AT$2:$AT$9)))</f>
        <v>2043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VLOOKUP(B41,audio_list_stym!$A$3:$BP$18,60,FALSE)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VLOOKUP(B41,audio_list_stym!$A$3:$AJ$18,28,FALSE)</f>
        <v>Peper</v>
      </c>
      <c r="I41" t="s">
        <v>695</v>
      </c>
      <c r="J41" t="str">
        <f t="shared" si="1"/>
        <v>Peper_8</v>
      </c>
      <c r="K41">
        <v>13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2216</v>
      </c>
      <c r="AD41" t="str">
        <f t="shared" ca="1" si="10"/>
        <v>pics\\dis59.jpg</v>
      </c>
      <c r="AE41" s="22" t="str">
        <f t="array" aca="1" ref="AE41" ca="1">IF(G41="экспл",INDEX(total_visual_stym!$C$146:$C$209,(RANK(total_visual_stym!E185,total_visual_stym!$E$146:$E$209))),0)</f>
        <v>pics\\dis59.jpg</v>
      </c>
      <c r="AF41" s="22" t="str">
        <f t="shared" ref="AF41:AF55" si="22">IF(ISTEXT(AR41),AR41,IF(ISTEXT(AS41),AS41,""))</f>
        <v/>
      </c>
      <c r="AG41" t="str">
        <f t="shared" si="20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21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0.50308054387550394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Вы_видите_XXXXX._Он_цитрусовый?</v>
      </c>
      <c r="BD41" cm="1">
        <f t="array" aca="1" ref="BD41" ca="1">INDEX($L$34:$L$41,(RANK(AT9,$AT$2:$AT$9)))</f>
        <v>2041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VLOOKUP(B42,audio_list_stym!$A$3:$BP$18,60,FALSE)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VLOOKUP(B42,audio_list_stym!$A$3:$AJ$18,28,FALSE)</f>
        <v>Banan</v>
      </c>
      <c r="I42" t="s">
        <v>688</v>
      </c>
      <c r="J42" t="str">
        <f t="shared" si="1"/>
        <v>Banan_1</v>
      </c>
      <c r="K42">
        <v>10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2164</v>
      </c>
      <c r="AD42" t="str">
        <f t="shared" ca="1" si="10"/>
        <v>pics\\Tikva_4.jpg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2"/>
        <v>pics\\Tikva_4.jpg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4">IF(AH42="sound\\Tropic",AQ18,"")</f>
        <v>pics\\Tikva_4.jpg</v>
      </c>
      <c r="AT42">
        <f t="shared" ca="1" si="7"/>
        <v>0.70676125353656927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_Чистый_ли_БАНАН?</v>
      </c>
      <c r="BC42">
        <f>A42</f>
        <v>1206</v>
      </c>
      <c r="BD42" cm="1">
        <f t="array" aca="1" ref="BD42" ca="1">INDEX($L$42:$L$49,(RANK(AT2,$AT$2:$AT$9)))</f>
        <v>2006</v>
      </c>
      <c r="BE42" cm="1">
        <f t="array" aca="1" ref="BE42" ca="1">INDEX(BD2:BD17,(RANK(AT6,$AT$2:$AT17)))</f>
        <v>2040</v>
      </c>
      <c r="BF42" cm="1">
        <f t="array" aca="1" ref="BF42" ca="1">INDEX(BD26:BD41,(RANK(AT6,$AT$2:$AT$17)))</f>
        <v>2048</v>
      </c>
      <c r="BG42" cm="1">
        <f t="array" aca="1" ref="BG42" ca="1">INDEX(BD50:BD65,(RANK(AT6,$AT$2:$AT$17)))</f>
        <v>2024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VLOOKUP(B43,audio_list_stym!$A$3:$BP$18,60,FALSE)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VLOOKUP(B43,audio_list_stym!$A$3:$AJ$18,28,FALSE)</f>
        <v>Banan</v>
      </c>
      <c r="I43" t="s">
        <v>689</v>
      </c>
      <c r="J43" t="str">
        <f t="shared" si="1"/>
        <v>Banan_2</v>
      </c>
      <c r="K43">
        <v>10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2043</v>
      </c>
      <c r="AD43" t="str">
        <f t="shared" ca="1" si="10"/>
        <v>pics\\Peper_3.jpg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2"/>
        <v>pics\\Peper_3.jpg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4"/>
        <v>pics\\Peper_3.jpg</v>
      </c>
      <c r="AT43">
        <f t="shared" ca="1" si="7"/>
        <v>0.618389809664458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_Свежий_ли_БАНАН?</v>
      </c>
      <c r="BD43" cm="1">
        <f t="array" aca="1" ref="BD43" ca="1">INDEX($L$42:$L$49,(RANK(AT3,$AT$2:$AT$9)))</f>
        <v>2005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VLOOKUP(B44,audio_list_stym!$A$3:$BP$18,60,FALSE)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VLOOKUP(B44,audio_list_stym!$A$3:$AJ$18,28,FALSE)</f>
        <v>Banan</v>
      </c>
      <c r="I44" t="s">
        <v>690</v>
      </c>
      <c r="J44" t="str">
        <f t="shared" si="1"/>
        <v>Banan_3</v>
      </c>
      <c r="K44">
        <v>10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2060</v>
      </c>
      <c r="AD44" t="str">
        <f t="shared" ca="1" si="10"/>
        <v>pics\\Tomat_4.jpg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2"/>
        <v>pics\\Tomat_4.jpg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4"/>
        <v>pics\\Tomat_4.jpg</v>
      </c>
      <c r="AT44">
        <f t="shared" ca="1" si="7"/>
        <v>0.11693101382650539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_Жаренный_ли_БАНАН?</v>
      </c>
      <c r="BD44" cm="1">
        <f t="array" aca="1" ref="BD44" ca="1">INDEX($L$42:$L$49,(RANK(AT4,$AT$2:$AT$9)))</f>
        <v>2004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VLOOKUP(B45,audio_list_stym!$A$3:$BP$18,60,FALSE)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VLOOKUP(B45,audio_list_stym!$A$3:$AJ$18,28,FALSE)</f>
        <v>Banan</v>
      </c>
      <c r="I45" t="s">
        <v>691</v>
      </c>
      <c r="J45" t="str">
        <f t="shared" si="1"/>
        <v>Banan_4</v>
      </c>
      <c r="K45">
        <v>10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2047</v>
      </c>
      <c r="AD45" t="str">
        <f t="shared" ca="1" si="10"/>
        <v>pics\\Peper_7.jpg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2"/>
        <v>pics\\Peper_7.jpg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4"/>
        <v>pics\\Peper_7.jpg</v>
      </c>
      <c r="AT45">
        <f t="shared" ca="1" si="7"/>
        <v>0.24919676602205099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_Сладкий_ли_БАНАН?</v>
      </c>
      <c r="BD45" cm="1">
        <f t="array" aca="1" ref="BD45" ca="1">INDEX($L$42:$L$49,(RANK(AT5,$AT$2:$AT$9)))</f>
        <v>2002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VLOOKUP(B46,audio_list_stym!$A$3:$BP$18,60,FALSE)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VLOOKUP(B46,audio_list_stym!$A$3:$AJ$18,28,FALSE)</f>
        <v>Banan</v>
      </c>
      <c r="I46" t="s">
        <v>692</v>
      </c>
      <c r="J46" t="str">
        <f t="shared" si="1"/>
        <v>Banan_5</v>
      </c>
      <c r="K46">
        <v>10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2059</v>
      </c>
      <c r="AD46" t="str">
        <f t="shared" ca="1" si="10"/>
        <v>pics\\Tomat_3.jpg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2"/>
        <v>pics\\Tomat_3.jpg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4"/>
        <v>pics\\Tomat_3.jpg</v>
      </c>
      <c r="AT46">
        <f t="shared" ca="1" si="7"/>
        <v>0.76075771019895022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_Влажный_ли_БАНАН?</v>
      </c>
      <c r="BD46" cm="1">
        <f t="array" aca="1" ref="BD46" ca="1">INDEX($L$42:$L$49,(RANK(AT6,$AT$2:$AT$9)))</f>
        <v>2007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VLOOKUP(B47,audio_list_stym!$A$3:$BP$18,60,FALSE)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VLOOKUP(B47,audio_list_stym!$A$3:$AJ$18,28,FALSE)</f>
        <v>Banan</v>
      </c>
      <c r="I47" t="s">
        <v>693</v>
      </c>
      <c r="J47" t="str">
        <f t="shared" si="1"/>
        <v>Banan_6</v>
      </c>
      <c r="K47">
        <v>10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2167</v>
      </c>
      <c r="AD47" t="str">
        <f t="shared" ca="1" si="10"/>
        <v>pics\\Tikva_7.jpg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2"/>
        <v>pics\\Tikva_7.jpg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4"/>
        <v>pics\\Tikva_7.jpg</v>
      </c>
      <c r="AT47">
        <f t="shared" ca="1" si="7"/>
        <v>0.89037633295391871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_Съедобный_ли_БАНАН?</v>
      </c>
      <c r="BD47" cm="1">
        <f t="array" aca="1" ref="BD47" ca="1">INDEX($L$42:$L$49,(RANK(AT7,$AT$2:$AT$9)))</f>
        <v>2008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VLOOKUP(B48,audio_list_stym!$A$3:$BP$18,60,FALSE)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VLOOKUP(B48,audio_list_stym!$A$3:$AJ$18,28,FALSE)</f>
        <v>Banan</v>
      </c>
      <c r="I48" t="s">
        <v>694</v>
      </c>
      <c r="J48" t="str">
        <f t="shared" si="1"/>
        <v>Banan_7</v>
      </c>
      <c r="K48">
        <v>10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2162</v>
      </c>
      <c r="AD48" t="str">
        <f t="shared" ca="1" si="10"/>
        <v>pics\\Tikva_2.jpg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2"/>
        <v>pics\\Tikva_2.jpg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4"/>
        <v>pics\\Tikva_2.jpg</v>
      </c>
      <c r="AT48">
        <f t="shared" ca="1" si="7"/>
        <v>0.8587872274437468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_Сиреневый_ли_БАНАН?</v>
      </c>
      <c r="BD48" cm="1">
        <f t="array" aca="1" ref="BD48" ca="1">INDEX($L$42:$L$49,(RANK(AT8,$AT$2:$AT$9)))</f>
        <v>2003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VLOOKUP(B49,audio_list_stym!$A$3:$BP$18,60,FALSE)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VLOOKUP(B49,audio_list_stym!$A$3:$AJ$18,28,FALSE)</f>
        <v>Banan</v>
      </c>
      <c r="I49" t="s">
        <v>695</v>
      </c>
      <c r="J49" t="str">
        <f t="shared" si="1"/>
        <v>Banan_8</v>
      </c>
      <c r="K49">
        <v>10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2061</v>
      </c>
      <c r="AD49" t="str">
        <f t="shared" ca="1" si="10"/>
        <v>pics\\Tomat_5.jpg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2"/>
        <v>pics\\Tomat_5.jpg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4"/>
        <v>pics\\Tomat_5.jpg</v>
      </c>
      <c r="AT49">
        <f t="shared" ca="1" si="7"/>
        <v>0.51325501613287194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_Репчатый_ли_БАНАН?</v>
      </c>
      <c r="BD49" cm="1">
        <f t="array" aca="1" ref="BD49" ca="1">INDEX($L$42:$L$49,(RANK(AT9,$AT$2:$AT$9)))</f>
        <v>2001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VLOOKUP(B50,audio_list_stym!$A$3:$BP$18,60,FALSE)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VLOOKUP(B50,audio_list_stym!$A$3:$AJ$18,28,FALSE)</f>
        <v>Finik</v>
      </c>
      <c r="I50" t="s">
        <v>688</v>
      </c>
      <c r="J50" t="str">
        <f t="shared" si="1"/>
        <v>Finik_1</v>
      </c>
      <c r="K50">
        <v>11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2229</v>
      </c>
      <c r="AD50" t="str">
        <f t="shared" ca="1" si="10"/>
        <v>pics\\dis10.jpg</v>
      </c>
      <c r="AE50" s="22" t="str">
        <f t="array" aca="1" ref="AE50" ca="1">IF(G50="экспл",INDEX(total_visual_stym!$C$146:$C$209,(RANK(total_visual_stym!E194,total_visual_stym!$E$146:$E$209))),0)</f>
        <v>pics\\dis10.jpg</v>
      </c>
      <c r="AF50" s="22" t="str">
        <f t="shared" si="22"/>
        <v/>
      </c>
      <c r="AG50" t="str">
        <f t="shared" ref="AG50:AG65" si="25">IF(OR(E50=11,E50=13),M50,"")</f>
        <v>pics\\Finik_1.jpg</v>
      </c>
      <c r="AH50">
        <f t="shared" si="4"/>
        <v>0</v>
      </c>
      <c r="AT50">
        <f t="shared" ca="1" si="7"/>
        <v>0.47733829921385063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На_экране_ФИНИК._Коричневый_ли_он?</v>
      </c>
      <c r="BC50">
        <f>A50</f>
        <v>1207</v>
      </c>
      <c r="BD50" cm="1">
        <f t="array" aca="1" ref="BD50" ca="1">INDEX($L$50:$L$57,(RANK(AT2,$AT$2:$AT$9)))</f>
        <v>2014</v>
      </c>
      <c r="BE50" cm="1">
        <f t="array" aca="1" ref="BE50" ca="1">INDEX(BD2:BD17,(RANK(AT7,$AT$2:$AT$17)))</f>
        <v>2033</v>
      </c>
      <c r="BF50" cm="1">
        <f t="array" aca="1" ref="BF50" ca="1">INDEX(BD18:BD49,(RANK(AT7,$AT$2:$AT$17)))</f>
        <v>2049</v>
      </c>
      <c r="BG50" cm="1">
        <f t="array" aca="1" ref="BG50" ca="1">INDEX(BD58:BD65,(RANK(AT7,$AT$2:$AT$9)))</f>
        <v>2017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VLOOKUP(B51,audio_list_stym!$A$3:$BP$18,60,FALSE)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VLOOKUP(B51,audio_list_stym!$A$3:$AJ$18,28,FALSE)</f>
        <v>Finik</v>
      </c>
      <c r="I51" t="s">
        <v>689</v>
      </c>
      <c r="J51" t="str">
        <f t="shared" si="1"/>
        <v>Finik_2</v>
      </c>
      <c r="K51">
        <v>11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2191</v>
      </c>
      <c r="AD51" t="str">
        <f t="shared" ca="1" si="10"/>
        <v>pics\\dis26.jpg</v>
      </c>
      <c r="AE51" s="22" t="str">
        <f t="array" aca="1" ref="AE51" ca="1">IF(G51="экспл",INDEX(total_visual_stym!$C$146:$C$209,(RANK(total_visual_stym!E195,total_visual_stym!$E$146:$E$209))),0)</f>
        <v>pics\\dis26.jpg</v>
      </c>
      <c r="AF51" s="22" t="str">
        <f t="shared" si="22"/>
        <v/>
      </c>
      <c r="AG51" t="str">
        <f t="shared" si="25"/>
        <v>pics\\Finik_2.jpg</v>
      </c>
      <c r="AH51">
        <f t="shared" si="4"/>
        <v>0</v>
      </c>
      <c r="AT51">
        <f t="shared" ca="1" si="7"/>
        <v>0.88064408509464265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Посмотрите,_вот_ФИНИК._Сахаристый_ли_он?</v>
      </c>
      <c r="BD51" cm="1">
        <f t="array" aca="1" ref="BD51" ca="1">INDEX($L$50:$L$57,(RANK(AT3,$AT$2:$AT$9)))</f>
        <v>2013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VLOOKUP(B52,audio_list_stym!$A$3:$BP$18,60,FALSE)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VLOOKUP(B52,audio_list_stym!$A$3:$AJ$18,28,FALSE)</f>
        <v>Finik</v>
      </c>
      <c r="I52" t="s">
        <v>690</v>
      </c>
      <c r="J52" t="str">
        <f t="shared" si="1"/>
        <v>Finik_3</v>
      </c>
      <c r="K52">
        <v>11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2192</v>
      </c>
      <c r="AD52" t="str">
        <f t="shared" ca="1" si="10"/>
        <v>pics\\dis32.jpg</v>
      </c>
      <c r="AE52" s="22" t="str">
        <f t="array" aca="1" ref="AE52" ca="1">IF(G52="экспл",INDEX(total_visual_stym!$C$146:$C$209,(RANK(total_visual_stym!E196,total_visual_stym!$E$146:$E$209))),0)</f>
        <v>pics\\dis32.jpg</v>
      </c>
      <c r="AF52" s="22" t="str">
        <f t="shared" si="22"/>
        <v/>
      </c>
      <c r="AG52" t="str">
        <f t="shared" si="25"/>
        <v>pics\\Finik_3.jpg</v>
      </c>
      <c r="AH52">
        <f t="shared" si="4"/>
        <v>0</v>
      </c>
      <c r="AT52">
        <f t="shared" ca="1" si="7"/>
        <v>0.45578497034432841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Вот_ФИНИК._Он_скользкий?</v>
      </c>
      <c r="BD52" cm="1">
        <f t="array" aca="1" ref="BD52" ca="1">INDEX($L$50:$L$57,(RANK(AT4,$AT$2:$AT$9)))</f>
        <v>2012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VLOOKUP(B53,audio_list_stym!$A$3:$BP$18,60,FALSE)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VLOOKUP(B53,audio_list_stym!$A$3:$AJ$18,28,FALSE)</f>
        <v>Finik</v>
      </c>
      <c r="I53" t="s">
        <v>691</v>
      </c>
      <c r="J53" t="str">
        <f t="shared" si="1"/>
        <v>Finik_4</v>
      </c>
      <c r="K53">
        <v>11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2214</v>
      </c>
      <c r="AD53" t="str">
        <f t="shared" ca="1" si="10"/>
        <v>pics\\dis63.jpg</v>
      </c>
      <c r="AE53" s="22" t="str">
        <f t="array" aca="1" ref="AE53" ca="1">IF(G53="экспл",INDEX(total_visual_stym!$C$146:$C$209,(RANK(total_visual_stym!E197,total_visual_stym!$E$146:$E$209))),0)</f>
        <v>pics\\dis63.jpg</v>
      </c>
      <c r="AF53" s="22" t="str">
        <f t="shared" si="22"/>
        <v/>
      </c>
      <c r="AG53" t="str">
        <f t="shared" si="25"/>
        <v>pics\\Finik_4.jpg</v>
      </c>
      <c r="AH53">
        <f t="shared" si="4"/>
        <v>0</v>
      </c>
      <c r="AT53">
        <f t="shared" ca="1" si="7"/>
        <v>0.84171756941899734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Это_ФИНИК._Ломкий_ли_он?</v>
      </c>
      <c r="BD53" cm="1">
        <f t="array" aca="1" ref="BD53" ca="1">INDEX($L$50:$L$57,(RANK(AT5,$AT$2:$AT$9)))</f>
        <v>2010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VLOOKUP(B54,audio_list_stym!$A$3:$BP$18,60,FALSE)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VLOOKUP(B54,audio_list_stym!$A$3:$AJ$18,28,FALSE)</f>
        <v>Finik</v>
      </c>
      <c r="I54" t="s">
        <v>692</v>
      </c>
      <c r="J54" t="str">
        <f t="shared" si="1"/>
        <v>Finik_5</v>
      </c>
      <c r="K54">
        <v>11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2206</v>
      </c>
      <c r="AD54" t="str">
        <f t="shared" ca="1" si="10"/>
        <v>pics\\dis50.jpg</v>
      </c>
      <c r="AE54" s="22" t="str">
        <f t="array" aca="1" ref="AE54" ca="1">IF(G54="экспл",INDEX(total_visual_stym!$C$146:$C$209,(RANK(total_visual_stym!E198,total_visual_stym!$E$146:$E$209))),0)</f>
        <v>pics\\dis50.jpg</v>
      </c>
      <c r="AF54" s="22" t="str">
        <f t="shared" si="22"/>
        <v/>
      </c>
      <c r="AG54" t="str">
        <f t="shared" si="25"/>
        <v>pics\\Finik_5.jpg</v>
      </c>
      <c r="AH54">
        <f t="shared" si="4"/>
        <v>0</v>
      </c>
      <c r="AI54" s="11"/>
      <c r="AT54">
        <f t="shared" ca="1" si="7"/>
        <v>0.39269346445977082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На_картинке_ФИНИК._Мохнатый_ли_он?</v>
      </c>
      <c r="BD54" cm="1">
        <f t="array" aca="1" ref="BD54" ca="1">INDEX($L$50:$L$57,(RANK(AT6,$AT$2:$AT$9)))</f>
        <v>2015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VLOOKUP(B55,audio_list_stym!$A$3:$BP$18,60,FALSE)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VLOOKUP(B55,audio_list_stym!$A$3:$AJ$18,28,FALSE)</f>
        <v>Finik</v>
      </c>
      <c r="I55" t="s">
        <v>693</v>
      </c>
      <c r="J55" t="str">
        <f t="shared" si="1"/>
        <v>Finik_6</v>
      </c>
      <c r="K55">
        <v>11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2193</v>
      </c>
      <c r="AD55" t="str">
        <f t="shared" ca="1" si="10"/>
        <v>pics\\dis2.jpg</v>
      </c>
      <c r="AE55" s="22" t="str">
        <f t="array" aca="1" ref="AE55" ca="1">IF(G55="экспл",INDEX(total_visual_stym!$C$146:$C$209,(RANK(total_visual_stym!E199,total_visual_stym!$E$146:$E$209))),0)</f>
        <v>pics\\dis2.jpg</v>
      </c>
      <c r="AF55" s="22" t="str">
        <f t="shared" si="22"/>
        <v/>
      </c>
      <c r="AG55" t="str">
        <f t="shared" si="25"/>
        <v>pics\\Finik_6.jpg</v>
      </c>
      <c r="AH55">
        <f t="shared" si="4"/>
        <v>0</v>
      </c>
      <c r="AT55">
        <f t="shared" ca="1" si="7"/>
        <v>0.64693753003859999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На_мониторе_ФИНИК._Он_сморщенный?</v>
      </c>
      <c r="BD55" cm="1">
        <f t="array" aca="1" ref="BD55" ca="1">INDEX($L$50:$L$57,(RANK(AT7,$AT$2:$AT$9)))</f>
        <v>2016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VLOOKUP(B56,audio_list_stym!$A$3:$BP$18,60,FALSE)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VLOOKUP(B56,audio_list_stym!$A$3:$AJ$18,28,FALSE)</f>
        <v>Finik</v>
      </c>
      <c r="I56" t="s">
        <v>694</v>
      </c>
      <c r="J56" t="str">
        <f t="shared" si="1"/>
        <v>Finik_7</v>
      </c>
      <c r="K56">
        <v>11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2200</v>
      </c>
      <c r="AD56" t="str">
        <f t="shared" ca="1" si="10"/>
        <v>pics\\dis57.jpg</v>
      </c>
      <c r="AE56" s="22" t="str">
        <f t="array" aca="1" ref="AE56" ca="1">IF(G56="экспл",INDEX(total_visual_stym!$C$146:$C$209,(RANK(total_visual_stym!E200,total_visual_stym!$E$146:$E$209))),0)</f>
        <v>pics\\dis57.jpg</v>
      </c>
      <c r="AF56" s="22" t="str">
        <f>IF(ISTEXT(AR56),AR56,IF(ISTEXT(AS56),AS56,""))</f>
        <v/>
      </c>
      <c r="AG56" t="str">
        <f t="shared" si="25"/>
        <v>pics\\Finik_7.jpg</v>
      </c>
      <c r="AH56">
        <f t="shared" si="4"/>
        <v>0</v>
      </c>
      <c r="AT56">
        <f t="shared" ca="1" si="7"/>
        <v>0.3718960734030613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Перед_Вами_ФИНИК._Он_с_косточкой?</v>
      </c>
      <c r="BD56" cm="1">
        <f t="array" aca="1" ref="BD56" ca="1">INDEX($L$50:$L$57,(RANK(AT8,$AT$2:$AT$9)))</f>
        <v>2011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VLOOKUP(B57,audio_list_stym!$A$3:$BP$18,60,FALSE)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VLOOKUP(B57,audio_list_stym!$A$3:$AJ$18,28,FALSE)</f>
        <v>Finik</v>
      </c>
      <c r="I57" t="s">
        <v>695</v>
      </c>
      <c r="J57" t="str">
        <f t="shared" si="1"/>
        <v>Finik_8</v>
      </c>
      <c r="K57">
        <v>11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2212</v>
      </c>
      <c r="AD57" t="str">
        <f t="shared" ca="1" si="10"/>
        <v>pics\\dis61.jpg</v>
      </c>
      <c r="AE57" s="22" t="str">
        <f t="array" aca="1" ref="AE57" ca="1">IF(G57="экспл",INDEX(total_visual_stym!$C$146:$C$209,(RANK(total_visual_stym!E201,total_visual_stym!$E$146:$E$209))),0)</f>
        <v>pics\\dis61.jpg</v>
      </c>
      <c r="AF57" s="22" t="str">
        <f>IF(ISTEXT(AR57),AR57,IF(ISTEXT(AS57),AS57,""))</f>
        <v/>
      </c>
      <c r="AG57" t="str">
        <f t="shared" si="25"/>
        <v>pics\\Finik_8.jpg</v>
      </c>
      <c r="AH57">
        <f t="shared" si="4"/>
        <v>0</v>
      </c>
      <c r="AI57" s="11"/>
      <c r="AT57">
        <f t="shared" ca="1" si="7"/>
        <v>0.752814969611039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Вы_видите_ФИНИК._Он_треугольный?</v>
      </c>
      <c r="BD57" cm="1">
        <f t="array" aca="1" ref="BD57" ca="1">INDEX($L$50:$L$57,(RANK(AT9,$AT$2:$AT$9)))</f>
        <v>2009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VLOOKUP(B58,audio_list_stym!$A$3:$BP$18,60,FALSE)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VLOOKUP(B58,audio_list_stym!$A$3:$AJ$18,28,FALSE)</f>
        <v>Goroh</v>
      </c>
      <c r="I58" t="s">
        <v>688</v>
      </c>
      <c r="J58" t="str">
        <f t="shared" si="1"/>
        <v>Goroh_1</v>
      </c>
      <c r="K58">
        <v>12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2158</v>
      </c>
      <c r="AD58" t="str">
        <f t="shared" ca="1" si="10"/>
        <v>pics\\Injir_6.jpg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6">IF(ISTEXT(AR58),AR58,IF(ISTEXT(AS58),AS58,""))</f>
        <v>pics\\Injir_6.jpg</v>
      </c>
      <c r="AG58" t="str">
        <f t="shared" si="25"/>
        <v/>
      </c>
      <c r="AH58" t="str">
        <f t="shared" si="4"/>
        <v>sound\\Ogorod</v>
      </c>
      <c r="AI58" s="11"/>
      <c r="AR58" t="str">
        <f t="shared" ref="AR58:AR63" ca="1" si="27">IF(AH58="sound\\Ogorod",AP10,"")</f>
        <v>pics\\Injir_6.jpg</v>
      </c>
      <c r="AT58">
        <f t="shared" ca="1" si="7"/>
        <v>0.80919870103990921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_Рыхлый_ли_XXXXX?</v>
      </c>
      <c r="BC58">
        <f>A58</f>
        <v>1208</v>
      </c>
      <c r="BD58" cm="1">
        <f t="array" aca="1" ref="BD58" ca="1">INDEX($L$58:$L$65,(RANK(AT2,$AT$2:$AT$9)))</f>
        <v>2022</v>
      </c>
      <c r="BE58" cm="1">
        <f t="array" aca="1" ref="BE58" ca="1">INDEX(BD2:BD17,(RANK(AT8,$AT$2:$AT$17)))</f>
        <v>2063</v>
      </c>
      <c r="BF58" cm="1">
        <f t="array" aca="1" ref="BF58" ca="1">INDEX(BD18:BD33,(RANK(AT8,$AT$2:$AT$17)))</f>
        <v>2031</v>
      </c>
      <c r="BG58" cm="1">
        <f t="array" aca="1" ref="BG58" ca="1">INDEX(BD42:BD57,(RANK(AT8,$AT$2:$AT$9)))</f>
        <v>2004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VLOOKUP(B59,audio_list_stym!$A$3:$BP$18,60,FALSE)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VLOOKUP(B59,audio_list_stym!$A$3:$AJ$18,28,FALSE)</f>
        <v>Goroh</v>
      </c>
      <c r="I59" t="s">
        <v>689</v>
      </c>
      <c r="J59" t="str">
        <f t="shared" si="1"/>
        <v>Goroh_2</v>
      </c>
      <c r="K59">
        <v>12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2026</v>
      </c>
      <c r="AD59" t="str">
        <f t="shared" ca="1" si="10"/>
        <v>pics\\Kokos_2.jpg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6"/>
        <v>pics\\Kokos_2.jpg</v>
      </c>
      <c r="AG59" t="str">
        <f t="shared" si="25"/>
        <v/>
      </c>
      <c r="AH59" t="str">
        <f t="shared" si="4"/>
        <v>sound\\Ogorod</v>
      </c>
      <c r="AR59" t="str">
        <f t="shared" ca="1" si="27"/>
        <v>pics\\Kokos_2.jpg</v>
      </c>
      <c r="AT59">
        <f t="shared" ca="1" si="7"/>
        <v>0.54465244354400499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_В_стручке_ли_XXXXX?</v>
      </c>
      <c r="BD59" cm="1">
        <f t="array" aca="1" ref="BD59" ca="1">INDEX($L$58:$L$65,(RANK(AT3,$AT$2:$AT$9)))</f>
        <v>2021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VLOOKUP(B60,audio_list_stym!$A$3:$BP$18,60,FALSE)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VLOOKUP(B60,audio_list_stym!$A$3:$AJ$18,28,FALSE)</f>
        <v>Goroh</v>
      </c>
      <c r="I60" t="s">
        <v>690</v>
      </c>
      <c r="J60" t="str">
        <f t="shared" si="1"/>
        <v>Goroh_3</v>
      </c>
      <c r="K60">
        <v>12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2014</v>
      </c>
      <c r="AD60" t="str">
        <f t="shared" ca="1" si="10"/>
        <v>pics\\Finik_6.jpg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6"/>
        <v>pics\\Finik_6.jpg</v>
      </c>
      <c r="AG60" t="str">
        <f t="shared" si="25"/>
        <v/>
      </c>
      <c r="AH60" t="str">
        <f t="shared" si="4"/>
        <v>sound\\Ogorod</v>
      </c>
      <c r="AR60" t="str">
        <f t="shared" ca="1" si="27"/>
        <v>pics\\Finik_6.jpg</v>
      </c>
      <c r="AT60">
        <f t="shared" ca="1" si="7"/>
        <v>0.58814694412109081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_Ядовитый_ли_XXXXX?</v>
      </c>
      <c r="BD60" cm="1">
        <f t="array" aca="1" ref="BD60" ca="1">INDEX($L$58:$L$65,(RANK(AT4,$AT$2:$AT$9)))</f>
        <v>2020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VLOOKUP(B61,audio_list_stym!$A$3:$BP$18,60,FALSE)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VLOOKUP(B61,audio_list_stym!$A$3:$AJ$18,28,FALSE)</f>
        <v>Goroh</v>
      </c>
      <c r="I61" t="s">
        <v>691</v>
      </c>
      <c r="J61" t="str">
        <f t="shared" si="1"/>
        <v>Goroh_4</v>
      </c>
      <c r="K61">
        <v>12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2013</v>
      </c>
      <c r="AD61" t="str">
        <f t="shared" ca="1" si="10"/>
        <v>pics\\Finik_5.jpg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6"/>
        <v>pics\\Finik_5.jpg</v>
      </c>
      <c r="AG61" t="str">
        <f t="shared" si="25"/>
        <v/>
      </c>
      <c r="AH61" t="str">
        <f t="shared" si="4"/>
        <v>sound\\Ogorod</v>
      </c>
      <c r="AR61" t="str">
        <f t="shared" ca="1" si="27"/>
        <v>pics\\Finik_5.jpg</v>
      </c>
      <c r="AT61">
        <f t="shared" ca="1" si="7"/>
        <v>0.76720519789070862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_Полосатый_ли_XXXXX?</v>
      </c>
      <c r="BD61" cm="1">
        <f t="array" aca="1" ref="BD61" ca="1">INDEX($L$58:$L$65,(RANK(AT5,$AT$2:$AT$9)))</f>
        <v>2018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VLOOKUP(B62,audio_list_stym!$A$3:$BP$18,60,FALSE)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VLOOKUP(B62,audio_list_stym!$A$3:$AJ$18,28,FALSE)</f>
        <v>Goroh</v>
      </c>
      <c r="I62" t="s">
        <v>692</v>
      </c>
      <c r="J62" t="str">
        <f t="shared" si="1"/>
        <v>Goroh_5</v>
      </c>
      <c r="K62">
        <v>12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2153</v>
      </c>
      <c r="AD62" t="str">
        <f t="shared" ca="1" si="10"/>
        <v>pics\\Injir_1.jpg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6"/>
        <v>pics\\Injir_1.jpg</v>
      </c>
      <c r="AG62" t="str">
        <f t="shared" si="25"/>
        <v/>
      </c>
      <c r="AH62" t="str">
        <f t="shared" si="4"/>
        <v>sound\\Ogorod</v>
      </c>
      <c r="AR62" t="str">
        <f t="shared" ca="1" si="27"/>
        <v>pics\\Injir_1.jpg</v>
      </c>
      <c r="AT62">
        <f t="shared" ca="1" si="7"/>
        <v>0.20747261042528609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_Плоский_ли_XXXXX?</v>
      </c>
      <c r="BD62" cm="1">
        <f t="array" aca="1" ref="BD62" ca="1">INDEX($L$58:$L$65,(RANK(AT6,$AT$2:$AT$9)))</f>
        <v>2023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VLOOKUP(B63,audio_list_stym!$A$3:$BP$18,60,FALSE)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VLOOKUP(B63,audio_list_stym!$A$3:$AJ$18,28,FALSE)</f>
        <v>Goroh</v>
      </c>
      <c r="I63" t="s">
        <v>693</v>
      </c>
      <c r="J63" t="str">
        <f t="shared" si="1"/>
        <v>Goroh_6</v>
      </c>
      <c r="K63">
        <v>12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2155</v>
      </c>
      <c r="AD63" t="str">
        <f t="shared" ca="1" si="10"/>
        <v>pics\\Injir_3.jpg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6"/>
        <v>pics\\Injir_3.jpg</v>
      </c>
      <c r="AG63" t="str">
        <f t="shared" si="25"/>
        <v/>
      </c>
      <c r="AH63" t="str">
        <f t="shared" si="4"/>
        <v>sound\\Ogorod</v>
      </c>
      <c r="AR63" t="str">
        <f t="shared" ca="1" si="27"/>
        <v>pics\\Injir_3.jpg</v>
      </c>
      <c r="AT63">
        <f t="shared" ca="1" si="7"/>
        <v>0.30353871652480813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_Толченый_ли_XXXXX?</v>
      </c>
      <c r="BD63" cm="1">
        <f t="array" aca="1" ref="BD63" ca="1">INDEX($L$58:$L$65,(RANK(AT7,$AT$2:$AT$9)))</f>
        <v>2024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VLOOKUP(B64,audio_list_stym!$A$3:$BP$18,60,FALSE)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VLOOKUP(B64,audio_list_stym!$A$3:$AJ$18,28,FALSE)</f>
        <v>Goroh</v>
      </c>
      <c r="I64" t="s">
        <v>694</v>
      </c>
      <c r="J64" t="str">
        <f t="shared" si="1"/>
        <v>Goroh_7</v>
      </c>
      <c r="K64">
        <v>12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2016</v>
      </c>
      <c r="AD64" t="str">
        <f t="shared" ca="1" si="10"/>
        <v>pics\\Finik_8.jpg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6"/>
        <v>pics\\Finik_8.jpg</v>
      </c>
      <c r="AG64" t="str">
        <f t="shared" si="25"/>
        <v/>
      </c>
      <c r="AH64" t="str">
        <f t="shared" si="4"/>
        <v>sound\\Ogorod</v>
      </c>
      <c r="AI64" s="11"/>
      <c r="AR64" t="str">
        <f ca="1">IF(AH64="sound\\Ogorod",AP16,"")</f>
        <v>pics\\Finik_8.jpg</v>
      </c>
      <c r="AT64">
        <f t="shared" ca="1" si="7"/>
        <v>4.9855828196543772E-2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_Зеленый_ли_XXXXX?</v>
      </c>
      <c r="BD64" cm="1">
        <f t="array" aca="1" ref="BD64" ca="1">INDEX($L$58:$L$65,(RANK(AT8,$AT$2:$AT$9)))</f>
        <v>2019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VLOOKUP(B65,audio_list_stym!$A$3:$BP$18,60,FALSE)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VLOOKUP(B65,audio_list_stym!$A$3:$AJ$18,28,FALSE)</f>
        <v>Goroh</v>
      </c>
      <c r="I65" t="s">
        <v>695</v>
      </c>
      <c r="J65" t="str">
        <f t="shared" si="1"/>
        <v>Goroh_8</v>
      </c>
      <c r="K65">
        <v>12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2009</v>
      </c>
      <c r="AD65" t="str">
        <f t="shared" ca="1" si="10"/>
        <v>pics\\Finik_1.jpg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6"/>
        <v>pics\\Finik_1.jpg</v>
      </c>
      <c r="AG65" t="str">
        <f t="shared" si="25"/>
        <v/>
      </c>
      <c r="AH65" t="str">
        <f t="shared" si="4"/>
        <v>sound\\Ogorod</v>
      </c>
      <c r="AR65" t="str">
        <f ca="1">IF(AH65="sound\\Ogorod",AP17,"")</f>
        <v>pics\\Finik_1.jpg</v>
      </c>
      <c r="AT65">
        <f t="shared" ca="1" si="7"/>
        <v>0.33596941074525577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_Легкий_ли_XXXXX?</v>
      </c>
      <c r="BD65" cm="1">
        <f t="array" aca="1" ref="BD65" ca="1">INDEX($L$58:$L$65,(RANK(AT9,$AT$2:$AT$9)))</f>
        <v>2017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VLOOKUP(B66,audio_list_stym!$A$3:$BP$18,60,FALSE)</f>
        <v>17</v>
      </c>
      <c r="F66" t="str">
        <f>VLOOKUP(E66,metki!$A$2:$B$9,2,FALSE)</f>
        <v>экспл_новые_без_названия</v>
      </c>
      <c r="G66" t="str">
        <f t="shared" ref="G66:G129" si="28">LEFT(F66,5)</f>
        <v>экспл</v>
      </c>
      <c r="H66" t="str">
        <f>VLOOKUP(B66,audio_list_stym!$A$3:$AJ$18,28,FALSE)</f>
        <v>Gac</v>
      </c>
      <c r="I66" t="s">
        <v>688</v>
      </c>
      <c r="J66" t="str">
        <f t="shared" ref="J66:J129" si="29">H66&amp;I66</f>
        <v>Gac_1</v>
      </c>
      <c r="K66">
        <v>17</v>
      </c>
      <c r="L66">
        <f>VLOOKUP(J66,total_visual_stym!$A$2:$D$129,2,FALSE)</f>
        <v>2089</v>
      </c>
      <c r="M66" t="str">
        <f>VLOOKUP(J66,total_visual_stym!$A$2:$D$129,3,FALSE)</f>
        <v>pics\\Gac_1.jpg</v>
      </c>
      <c r="N66">
        <f>VLOOKUP(J66,total_visual_stym!$A$1:$D$129,4,FALSE)</f>
        <v>211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121</v>
      </c>
      <c r="Z66" t="str">
        <f>IF(G66="экспл",VLOOKUP(J66,quest_экспл!$A$1:$N$129,12,FALSE),IF(G66="импл_",0,0))</f>
        <v>sound\\Ispachkan_li_on.wav</v>
      </c>
      <c r="AA66" t="str">
        <f>IF(G66="экспл",VLOOKUP(J66,quest_экспл!$A$1:$N$129,14,FALSE),IF(G66="импл_",0,0))</f>
        <v>нет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2195</v>
      </c>
      <c r="AD66" t="str">
        <f t="shared" ca="1" si="10"/>
        <v>pics\\dis41.jpg</v>
      </c>
      <c r="AE66" s="22" t="str">
        <f t="array" aca="1" ref="AE66" ca="1">IF(G66="экспл",INDEX(total_visual_stym!$C$146:$C$209,(RANK(total_visual_stym!E146,total_visual_stym!$E$146:$E$209))),0)</f>
        <v>pics\\dis41.jpg</v>
      </c>
      <c r="AF66" s="22" t="str">
        <f t="shared" ref="AF66:AF129" si="30">AS66</f>
        <v/>
      </c>
      <c r="AI66" t="s">
        <v>67</v>
      </c>
      <c r="AO66">
        <f ca="1">RAND()</f>
        <v>0.66605822815473459</v>
      </c>
      <c r="AP66" t="str">
        <f ca="1">INDEX($AI$66:$AI$129,(RANK(AO66,$AO$66:$AO$129)))</f>
        <v>pics\\Goroh_7.jpg</v>
      </c>
      <c r="AS66" t="str">
        <f t="shared" ref="AS66:AS129" si="31">IF(G66="импл_",AP66,"")</f>
        <v/>
      </c>
      <c r="AT66">
        <f t="shared" ref="AT66:AT129" ca="1" si="32">RAND()</f>
        <v>0.79087530633571235</v>
      </c>
      <c r="AU66" t="s">
        <v>697</v>
      </c>
      <c r="AV66" t="str">
        <f t="shared" ref="AV66:AV129" ca="1" si="33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_Испачкан_ли_он?</v>
      </c>
      <c r="BA66" t="e">
        <f>VLOOKUP(Q66,audio_list_stym!$B$2:$BQ$299,68,FALSE)</f>
        <v>#N/A</v>
      </c>
      <c r="BB66" t="str">
        <f t="shared" ref="BB66:BB129" si="34">IF(G66="экспл",AY66&amp;AX66&amp;"."&amp;AZ66,IF(G66="импл_",BA66&amp;AX66&amp;"?"))</f>
        <v>На_экране_XXXXX._Испачкан_ли_он?</v>
      </c>
      <c r="BC66">
        <f>A66</f>
        <v>1209</v>
      </c>
      <c r="BD66" cm="1">
        <f t="array" aca="1" ref="BD66" ca="1">INDEX(L66:L73,(RANK(AT2,$AT$2:$AT$9)))</f>
        <v>2094</v>
      </c>
      <c r="BE66" cm="1">
        <f t="array" aca="1" ref="BE66" ca="1">INDEX(BD74:BD89,(RANK(AT2,$AT$2:$AT$7)))</f>
        <v>2114</v>
      </c>
      <c r="BF66" cm="1">
        <f t="array" aca="1" ref="BF66" ca="1">INDEX(BD90:BD113,(RANK(AT2,$AT$2:$AT$17)))</f>
        <v>2148</v>
      </c>
      <c r="BG66" cm="1">
        <f t="array" aca="1" ref="BG66" ca="1">INDEX(BD114:BD129,(RANK(AT2,$AT$2:$AT$17)))</f>
        <v>2084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VLOOKUP(B67,audio_list_stym!$A$3:$BP$18,60,FALSE)</f>
        <v>17</v>
      </c>
      <c r="F67" t="str">
        <f>VLOOKUP(E67,metki!$A$2:$B$9,2,FALSE)</f>
        <v>экспл_новые_без_названия</v>
      </c>
      <c r="G67" t="str">
        <f t="shared" si="28"/>
        <v>экспл</v>
      </c>
      <c r="H67" t="str">
        <f>VLOOKUP(B67,audio_list_stym!$A$3:$AJ$18,28,FALSE)</f>
        <v>Gac</v>
      </c>
      <c r="I67" t="s">
        <v>689</v>
      </c>
      <c r="J67" t="str">
        <f t="shared" si="29"/>
        <v>Gac_2</v>
      </c>
      <c r="K67">
        <v>17</v>
      </c>
      <c r="L67">
        <f>VLOOKUP(J67,total_visual_stym!$A$2:$D$129,2,FALSE)</f>
        <v>2090</v>
      </c>
      <c r="M67" t="str">
        <f>VLOOKUP(J67,total_visual_stym!$A$2:$D$129,3,FALSE)</f>
        <v>pics\\Gac_2.jpg</v>
      </c>
      <c r="N67">
        <f>VLOOKUP(J67,total_visual_stym!$A$1:$D$129,4,FALSE)</f>
        <v>211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122</v>
      </c>
      <c r="Z67" t="str">
        <f>IF(G67="экспл",VLOOKUP(J67,quest_экспл!$A$1:$N$129,12,FALSE),IF(G67="импл_",0,0))</f>
        <v>sound\\On_farshirovanniy.wav</v>
      </c>
      <c r="AA67" t="str">
        <f>IF(G67="экспл",VLOOKUP(J67,quest_экспл!$A$1:$N$129,14,FALSE),IF(G67="импл_",0,0))</f>
        <v>нет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2181</v>
      </c>
      <c r="AD67" t="str">
        <f t="shared" ref="AD67:AD129" ca="1" si="35">IF(ISTEXT(AE67),AE67,IF(ISTEXT(AF67),AF67,""))</f>
        <v>pics\\dis24.jpg</v>
      </c>
      <c r="AE67" s="22" t="str">
        <f t="array" aca="1" ref="AE67" ca="1">IF(G67="экспл",INDEX(total_visual_stym!$C$146:$C$209,(RANK(total_visual_stym!E147,total_visual_stym!$E$146:$E$209))),0)</f>
        <v>pics\\dis24.jpg</v>
      </c>
      <c r="AF67" s="22" t="str">
        <f t="shared" si="30"/>
        <v/>
      </c>
      <c r="AI67" t="s">
        <v>68</v>
      </c>
      <c r="AO67">
        <f t="shared" ref="AO67:AO129" ca="1" si="36">RAND()</f>
        <v>0.19300776892068128</v>
      </c>
      <c r="AP67" t="str">
        <f t="shared" ref="AP67:AP129" ca="1" si="37">INDEX($AI$66:$AI$129,(RANK(AO67,$AO$66:$AO$129)))</f>
        <v>pics\\Redis_7.jpg</v>
      </c>
      <c r="AS67" t="str">
        <f t="shared" si="31"/>
        <v/>
      </c>
      <c r="AT67">
        <f t="shared" ca="1" si="32"/>
        <v>0.31422353681302739</v>
      </c>
      <c r="AU67" t="s">
        <v>697</v>
      </c>
      <c r="AV67" t="str">
        <f t="shared" ca="1" si="33"/>
        <v>sound\\Redkiy_plod.wav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_Он_фаршированный?</v>
      </c>
      <c r="BA67" t="e">
        <f>VLOOKUP(Q67,audio_list_stym!$B$2:$BQ$299,68,FALSE)</f>
        <v>#N/A</v>
      </c>
      <c r="BB67" t="str">
        <f t="shared" si="34"/>
        <v>Посмотрите,_вот_XXXXX._Он_фаршированный?</v>
      </c>
      <c r="BD67" cm="1">
        <f t="array" aca="1" ref="BD67" ca="1">INDEX(L67:L74,(RANK(AT3,$AT$2:$AT$9)))</f>
        <v>2094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VLOOKUP(B68,audio_list_stym!$A$3:$BP$18,60,FALSE)</f>
        <v>17</v>
      </c>
      <c r="F68" t="str">
        <f>VLOOKUP(E68,metki!$A$2:$B$9,2,FALSE)</f>
        <v>экспл_новые_без_названия</v>
      </c>
      <c r="G68" t="str">
        <f t="shared" si="28"/>
        <v>экспл</v>
      </c>
      <c r="H68" t="str">
        <f>VLOOKUP(B68,audio_list_stym!$A$3:$AJ$18,28,FALSE)</f>
        <v>Gac</v>
      </c>
      <c r="I68" t="s">
        <v>690</v>
      </c>
      <c r="J68" t="str">
        <f t="shared" si="29"/>
        <v>Gac_3</v>
      </c>
      <c r="K68">
        <v>17</v>
      </c>
      <c r="L68">
        <f>VLOOKUP(J68,total_visual_stym!$A$2:$D$129,2,FALSE)</f>
        <v>2091</v>
      </c>
      <c r="M68" t="str">
        <f>VLOOKUP(J68,total_visual_stym!$A$2:$D$129,3,FALSE)</f>
        <v>pics\\Gac_3.jpg</v>
      </c>
      <c r="N68">
        <f>VLOOKUP(J68,total_visual_stym!$A$1:$D$129,4,FALSE)</f>
        <v>211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123</v>
      </c>
      <c r="Z68" t="str">
        <f>IF(G68="экспл",VLOOKUP(J68,quest_экспл!$A$1:$N$129,12,FALSE),IF(G68="импл_",0,0))</f>
        <v>sound\\On_razrezanniy.wav</v>
      </c>
      <c r="AA68" t="str">
        <f>IF(G68="экспл",VLOOKUP(J68,quest_экспл!$A$1:$N$129,14,FALSE),IF(G68="импл_",0,0))</f>
        <v>да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2171</v>
      </c>
      <c r="AD68" t="str">
        <f t="shared" ca="1" si="35"/>
        <v>pics\\dis22.jpg</v>
      </c>
      <c r="AE68" s="22" t="str">
        <f t="array" aca="1" ref="AE68" ca="1">IF(G68="экспл",INDEX(total_visual_stym!$C$146:$C$209,(RANK(total_visual_stym!E148,total_visual_stym!$E$146:$E$209))),0)</f>
        <v>pics\\dis22.jpg</v>
      </c>
      <c r="AF68" s="22" t="str">
        <f t="shared" si="30"/>
        <v/>
      </c>
      <c r="AI68" t="s">
        <v>69</v>
      </c>
      <c r="AO68">
        <f t="shared" ca="1" si="36"/>
        <v>0.55418764394662456</v>
      </c>
      <c r="AP68" t="str">
        <f t="shared" ca="1" si="37"/>
        <v>pics\\Kokos_5.jpg</v>
      </c>
      <c r="AS68" t="str">
        <f t="shared" si="31"/>
        <v/>
      </c>
      <c r="AT68">
        <f t="shared" ca="1" si="32"/>
        <v>0.98352531193290982</v>
      </c>
      <c r="AU68" t="s">
        <v>697</v>
      </c>
      <c r="AV68" t="str">
        <f t="shared" ca="1" si="33"/>
        <v>sound\\Noviy_plod.wav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_Он_разрезанный?</v>
      </c>
      <c r="BA68" t="e">
        <f>VLOOKUP(Q68,audio_list_stym!$B$2:$BQ$299,68,FALSE)</f>
        <v>#N/A</v>
      </c>
      <c r="BB68" t="str">
        <f t="shared" si="34"/>
        <v>Вот_XXXXX._Он_разрезанный?</v>
      </c>
      <c r="BD68" cm="1">
        <f t="array" aca="1" ref="BD68" ca="1">INDEX(L68:L75,(RANK(AT4,$AT$2:$AT$9)))</f>
        <v>2094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VLOOKUP(B69,audio_list_stym!$A$3:$BP$18,60,FALSE)</f>
        <v>17</v>
      </c>
      <c r="F69" t="str">
        <f>VLOOKUP(E69,metki!$A$2:$B$9,2,FALSE)</f>
        <v>экспл_новые_без_названия</v>
      </c>
      <c r="G69" t="str">
        <f t="shared" si="28"/>
        <v>экспл</v>
      </c>
      <c r="H69" t="str">
        <f>VLOOKUP(B69,audio_list_stym!$A$3:$AJ$18,28,FALSE)</f>
        <v>Gac</v>
      </c>
      <c r="I69" t="s">
        <v>691</v>
      </c>
      <c r="J69" t="str">
        <f t="shared" si="29"/>
        <v>Gac_4</v>
      </c>
      <c r="K69">
        <v>17</v>
      </c>
      <c r="L69">
        <f>VLOOKUP(J69,total_visual_stym!$A$2:$D$129,2,FALSE)</f>
        <v>2092</v>
      </c>
      <c r="M69" t="str">
        <f>VLOOKUP(J69,total_visual_stym!$A$2:$D$129,3,FALSE)</f>
        <v>pics\\Gac_4.jpg</v>
      </c>
      <c r="N69">
        <f>VLOOKUP(J69,total_visual_stym!$A$1:$D$129,4,FALSE)</f>
        <v>211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124</v>
      </c>
      <c r="Z69" t="str">
        <f>IF(G69="экспл",VLOOKUP(J69,quest_экспл!$A$1:$N$129,12,FALSE),IF(G69="импл_",0,0))</f>
        <v>sound\\On_s_lepestkami.wav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2184</v>
      </c>
      <c r="AD69" t="str">
        <f t="shared" ca="1" si="35"/>
        <v>pics\\dis19.jpg</v>
      </c>
      <c r="AE69" s="22" t="str">
        <f t="array" aca="1" ref="AE69" ca="1">IF(G69="экспл",INDEX(total_visual_stym!$C$146:$C$209,(RANK(total_visual_stym!E149,total_visual_stym!$E$146:$E$209))),0)</f>
        <v>pics\\dis19.jpg</v>
      </c>
      <c r="AF69" s="22" t="str">
        <f t="shared" si="30"/>
        <v/>
      </c>
      <c r="AI69" t="s">
        <v>70</v>
      </c>
      <c r="AO69">
        <f t="shared" ca="1" si="36"/>
        <v>0.81436062230718398</v>
      </c>
      <c r="AP69" t="str">
        <f t="shared" ca="1" si="37"/>
        <v>pics\\Finik_3.jpg</v>
      </c>
      <c r="AS69" t="str">
        <f t="shared" si="31"/>
        <v/>
      </c>
      <c r="AT69">
        <f t="shared" ca="1" si="32"/>
        <v>0.71261850579342412</v>
      </c>
      <c r="AU69" t="s">
        <v>697</v>
      </c>
      <c r="AV69" t="str">
        <f t="shared" ca="1" si="33"/>
        <v>sound\\Noviy_plod.wav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_Он_с_лепестками?</v>
      </c>
      <c r="BA69" t="e">
        <f>VLOOKUP(Q69,audio_list_stym!$B$2:$BQ$299,68,FALSE)</f>
        <v>#N/A</v>
      </c>
      <c r="BB69" t="str">
        <f t="shared" si="34"/>
        <v>Это_XXXXX._Он_с_лепестками?</v>
      </c>
      <c r="BD69" cm="1">
        <f t="array" aca="1" ref="BD69" ca="1">INDEX(L69:L76,(RANK(AT5,$AT$2:$AT$9)))</f>
        <v>2093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VLOOKUP(B70,audio_list_stym!$A$3:$BP$18,60,FALSE)</f>
        <v>17</v>
      </c>
      <c r="F70" t="str">
        <f>VLOOKUP(E70,metki!$A$2:$B$9,2,FALSE)</f>
        <v>экспл_новые_без_названия</v>
      </c>
      <c r="G70" t="str">
        <f t="shared" si="28"/>
        <v>экспл</v>
      </c>
      <c r="H70" t="str">
        <f>VLOOKUP(B70,audio_list_stym!$A$3:$AJ$18,28,FALSE)</f>
        <v>Gac</v>
      </c>
      <c r="I70" t="s">
        <v>692</v>
      </c>
      <c r="J70" t="str">
        <f t="shared" si="29"/>
        <v>Gac_5</v>
      </c>
      <c r="K70">
        <v>17</v>
      </c>
      <c r="L70">
        <f>VLOOKUP(J70,total_visual_stym!$A$2:$D$129,2,FALSE)</f>
        <v>2093</v>
      </c>
      <c r="M70" t="str">
        <f>VLOOKUP(J70,total_visual_stym!$A$2:$D$129,3,FALSE)</f>
        <v>pics\\Gac_5.jpg</v>
      </c>
      <c r="N70">
        <f>VLOOKUP(J70,total_visual_stym!$A$1:$D$129,4,FALSE)</f>
        <v>211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125</v>
      </c>
      <c r="Z70" t="str">
        <f>IF(G70="экспл",VLOOKUP(J70,quest_экспл!$A$1:$N$129,12,FALSE),IF(G70="импл_",0,0))</f>
        <v>sound\\Kolyuchiy_li_on.wav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2183</v>
      </c>
      <c r="AD70" t="str">
        <f t="shared" ca="1" si="35"/>
        <v>pics\\dis18.jpg</v>
      </c>
      <c r="AE70" s="22" t="str">
        <f t="array" aca="1" ref="AE70" ca="1">IF(G70="экспл",INDEX(total_visual_stym!$C$146:$C$209,(RANK(total_visual_stym!E150,total_visual_stym!$E$146:$E$209))),0)</f>
        <v>pics\\dis18.jpg</v>
      </c>
      <c r="AF70" s="22" t="str">
        <f t="shared" si="30"/>
        <v/>
      </c>
      <c r="AI70" t="s">
        <v>71</v>
      </c>
      <c r="AO70">
        <f t="shared" ca="1" si="36"/>
        <v>0.41323773972383004</v>
      </c>
      <c r="AP70" t="str">
        <f t="shared" ca="1" si="37"/>
        <v>pics\\Limon_8.jpg</v>
      </c>
      <c r="AS70" t="str">
        <f t="shared" si="31"/>
        <v/>
      </c>
      <c r="AT70">
        <f t="shared" ca="1" si="32"/>
        <v>0.27234672354336231</v>
      </c>
      <c r="AU70" t="s">
        <v>697</v>
      </c>
      <c r="AV70" t="str">
        <f t="shared" ca="1" si="33"/>
        <v>sound\\Redkiy_plod.wav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_Колючий_ли_он?</v>
      </c>
      <c r="BA70" t="e">
        <f>VLOOKUP(Q70,audio_list_stym!$B$2:$BQ$299,68,FALSE)</f>
        <v>#N/A</v>
      </c>
      <c r="BB70" t="str">
        <f t="shared" si="34"/>
        <v>На_картинке_XXXXX._Колючий_ли_он?</v>
      </c>
      <c r="BD70" cm="1">
        <f t="array" aca="1" ref="BD70" ca="1">INDEX(L70:L77,(RANK(AT6,$AT$2:$AT$9)))</f>
        <v>2115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VLOOKUP(B71,audio_list_stym!$A$3:$BP$18,60,FALSE)</f>
        <v>17</v>
      </c>
      <c r="F71" t="str">
        <f>VLOOKUP(E71,metki!$A$2:$B$9,2,FALSE)</f>
        <v>экспл_новые_без_названия</v>
      </c>
      <c r="G71" t="str">
        <f t="shared" si="28"/>
        <v>экспл</v>
      </c>
      <c r="H71" t="str">
        <f>VLOOKUP(B71,audio_list_stym!$A$3:$AJ$18,28,FALSE)</f>
        <v>Gac</v>
      </c>
      <c r="I71" t="s">
        <v>693</v>
      </c>
      <c r="J71" t="str">
        <f t="shared" si="29"/>
        <v>Gac_6</v>
      </c>
      <c r="K71">
        <v>17</v>
      </c>
      <c r="L71">
        <f>VLOOKUP(J71,total_visual_stym!$A$2:$D$129,2,FALSE)</f>
        <v>2094</v>
      </c>
      <c r="M71" t="str">
        <f>VLOOKUP(J71,total_visual_stym!$A$2:$D$129,3,FALSE)</f>
        <v>pics\\Gac_6.jpg</v>
      </c>
      <c r="N71">
        <f>VLOOKUP(J71,total_visual_stym!$A$1:$D$129,4,FALSE)</f>
        <v>211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126</v>
      </c>
      <c r="Z71" t="str">
        <f>IF(G71="экспл",VLOOKUP(J71,quest_экспл!$A$1:$N$129,12,FALSE),IF(G71="импл_",0,0))</f>
        <v>sound\\Oranzheviy_li_on.wav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2173</v>
      </c>
      <c r="AD71" t="str">
        <f t="shared" ca="1" si="35"/>
        <v>pics\\dis37.jpg</v>
      </c>
      <c r="AE71" s="22" t="str">
        <f t="array" aca="1" ref="AE71" ca="1">IF(G71="экспл",INDEX(total_visual_stym!$C$146:$C$209,(RANK(total_visual_stym!E151,total_visual_stym!$E$146:$E$209))),0)</f>
        <v>pics\\dis37.jpg</v>
      </c>
      <c r="AF71" s="22" t="str">
        <f t="shared" si="30"/>
        <v/>
      </c>
      <c r="AI71" t="s">
        <v>72</v>
      </c>
      <c r="AO71">
        <f t="shared" ca="1" si="36"/>
        <v>0.46842971464003336</v>
      </c>
      <c r="AP71" t="str">
        <f t="shared" ca="1" si="37"/>
        <v>pics\\Limon_3.jpg</v>
      </c>
      <c r="AS71" t="str">
        <f t="shared" si="31"/>
        <v/>
      </c>
      <c r="AT71">
        <f t="shared" ca="1" si="32"/>
        <v>0.42895651205599428</v>
      </c>
      <c r="AU71" t="s">
        <v>697</v>
      </c>
      <c r="AV71" t="str">
        <f t="shared" ca="1" si="33"/>
        <v>sound\\Redkiy_plod.wav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_Оранжевый_ли_он?</v>
      </c>
      <c r="BA71" t="e">
        <f>VLOOKUP(Q71,audio_list_stym!$B$2:$BQ$299,68,FALSE)</f>
        <v>#N/A</v>
      </c>
      <c r="BB71" t="str">
        <f t="shared" si="34"/>
        <v>На_мониторе_XXXXX._Оранжевый_ли_он?</v>
      </c>
      <c r="BD71" cm="1">
        <f t="array" aca="1" ref="BD71" ca="1">INDEX(L71:L78,(RANK(AT7,$AT$2:$AT$9)))</f>
        <v>2117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VLOOKUP(B72,audio_list_stym!$A$3:$BP$18,60,FALSE)</f>
        <v>17</v>
      </c>
      <c r="F72" t="str">
        <f>VLOOKUP(E72,metki!$A$2:$B$9,2,FALSE)</f>
        <v>экспл_новые_без_названия</v>
      </c>
      <c r="G72" t="str">
        <f t="shared" si="28"/>
        <v>экспл</v>
      </c>
      <c r="H72" t="str">
        <f>VLOOKUP(B72,audio_list_stym!$A$3:$AJ$18,28,FALSE)</f>
        <v>Gac</v>
      </c>
      <c r="I72" t="s">
        <v>694</v>
      </c>
      <c r="J72" t="str">
        <f t="shared" si="29"/>
        <v>Gac_7</v>
      </c>
      <c r="K72">
        <v>17</v>
      </c>
      <c r="L72">
        <f>VLOOKUP(J72,total_visual_stym!$A$2:$D$129,2,FALSE)</f>
        <v>2095</v>
      </c>
      <c r="M72" t="str">
        <f>VLOOKUP(J72,total_visual_stym!$A$2:$D$129,3,FALSE)</f>
        <v>pics\\Gac_7.jpg</v>
      </c>
      <c r="N72">
        <f>VLOOKUP(J72,total_visual_stym!$A$1:$D$129,4,FALSE)</f>
        <v>211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127</v>
      </c>
      <c r="Z72" t="str">
        <f>IF(G72="экспл",VLOOKUP(J72,quest_экспл!$A$1:$N$129,12,FALSE),IF(G72="импл_",0,0))</f>
        <v>sound\\On_zernistiy.wav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2225</v>
      </c>
      <c r="AD72" t="str">
        <f t="shared" ca="1" si="35"/>
        <v>pics\\dis9.jpg</v>
      </c>
      <c r="AE72" s="22" t="str">
        <f t="array" aca="1" ref="AE72" ca="1">IF(G72="экспл",INDEX(total_visual_stym!$C$146:$C$209,(RANK(total_visual_stym!E152,total_visual_stym!$E$146:$E$209))),0)</f>
        <v>pics\\dis9.jpg</v>
      </c>
      <c r="AF72" s="22" t="str">
        <f t="shared" si="30"/>
        <v/>
      </c>
      <c r="AI72" t="s">
        <v>73</v>
      </c>
      <c r="AO72">
        <f t="shared" ca="1" si="36"/>
        <v>0.72985671434618016</v>
      </c>
      <c r="AP72" t="str">
        <f t="shared" ca="1" si="37"/>
        <v>pics\\Goroh_1.jpg</v>
      </c>
      <c r="AS72" t="str">
        <f t="shared" si="31"/>
        <v/>
      </c>
      <c r="AT72">
        <f t="shared" ca="1" si="32"/>
        <v>0.7797052714513022</v>
      </c>
      <c r="AU72" t="s">
        <v>697</v>
      </c>
      <c r="AV72" t="str">
        <f t="shared" ca="1" si="33"/>
        <v>sound\\Noviy_plod.wav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_Он_зернистый?</v>
      </c>
      <c r="BA72" t="e">
        <f>VLOOKUP(Q72,audio_list_stym!$B$2:$BQ$299,68,FALSE)</f>
        <v>#N/A</v>
      </c>
      <c r="BB72" t="str">
        <f t="shared" si="34"/>
        <v>Перед_Вами_XXXXX._Он_зернистый?</v>
      </c>
      <c r="BD72" cm="1">
        <f t="array" aca="1" ref="BD72" ca="1">INDEX(L72:L79,(RANK(AT8,$AT$2:$AT$9)))</f>
        <v>2113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VLOOKUP(B73,audio_list_stym!$A$3:$BP$18,60,FALSE)</f>
        <v>17</v>
      </c>
      <c r="F73" t="str">
        <f>VLOOKUP(E73,metki!$A$2:$B$9,2,FALSE)</f>
        <v>экспл_новые_без_названия</v>
      </c>
      <c r="G73" t="str">
        <f t="shared" si="28"/>
        <v>экспл</v>
      </c>
      <c r="H73" t="str">
        <f>VLOOKUP(B73,audio_list_stym!$A$3:$AJ$18,28,FALSE)</f>
        <v>Gac</v>
      </c>
      <c r="I73" t="s">
        <v>695</v>
      </c>
      <c r="J73" t="str">
        <f t="shared" si="29"/>
        <v>Gac_8</v>
      </c>
      <c r="K73">
        <v>17</v>
      </c>
      <c r="L73">
        <f>VLOOKUP(J73,total_visual_stym!$A$2:$D$129,2,FALSE)</f>
        <v>2096</v>
      </c>
      <c r="M73" t="str">
        <f>VLOOKUP(J73,total_visual_stym!$A$2:$D$129,3,FALSE)</f>
        <v>pics\\Gac_8.jpg</v>
      </c>
      <c r="N73">
        <f>VLOOKUP(J73,total_visual_stym!$A$1:$D$129,4,FALSE)</f>
        <v>211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128</v>
      </c>
      <c r="Z73" t="str">
        <f>IF(G73="экспл",VLOOKUP(J73,quest_экспл!$A$1:$N$129,12,FALSE),IF(G73="импл_",0,0))</f>
        <v>sound\\Okruglya_li_on.wav</v>
      </c>
      <c r="AA73" t="str">
        <f>IF(G73="экспл",VLOOKUP(J73,quest_экспл!$A$1:$N$129,14,FALSE),IF(G73="импл_",0,0))</f>
        <v>да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2194</v>
      </c>
      <c r="AD73" t="str">
        <f t="shared" ca="1" si="35"/>
        <v>pics\\dis55.jpg</v>
      </c>
      <c r="AE73" s="22" t="str">
        <f t="array" aca="1" ref="AE73" ca="1">IF(G73="экспл",INDEX(total_visual_stym!$C$146:$C$209,(RANK(total_visual_stym!E153,total_visual_stym!$E$146:$E$209))),0)</f>
        <v>pics\\dis55.jpg</v>
      </c>
      <c r="AF73" s="22" t="str">
        <f t="shared" si="30"/>
        <v/>
      </c>
      <c r="AI73" t="s">
        <v>74</v>
      </c>
      <c r="AO73">
        <f t="shared" ca="1" si="36"/>
        <v>0.34591421391943866</v>
      </c>
      <c r="AP73" t="str">
        <f t="shared" ca="1" si="37"/>
        <v>pics\\Peper_5.jpg</v>
      </c>
      <c r="AS73" t="str">
        <f t="shared" si="31"/>
        <v/>
      </c>
      <c r="AT73">
        <f t="shared" ca="1" si="32"/>
        <v>0.51793405421541028</v>
      </c>
      <c r="AU73" t="s">
        <v>697</v>
      </c>
      <c r="AV73" t="str">
        <f t="shared" ca="1" si="33"/>
        <v>sound\\Redkiy_plod.wav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_Округлый_ли_он?</v>
      </c>
      <c r="BA73" t="e">
        <f>VLOOKUP(Q73,audio_list_stym!$B$2:$BQ$299,68,FALSE)</f>
        <v>#N/A</v>
      </c>
      <c r="BB73" t="str">
        <f t="shared" si="34"/>
        <v>Вы_видите_XXXXX._Округлый_ли_он?</v>
      </c>
      <c r="BD73" cm="1">
        <f t="array" aca="1" ref="BD73" ca="1">INDEX(L73:L80,(RANK(AT9,$AT$2:$AT$9)))</f>
        <v>2096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VLOOKUP(B74,audio_list_stym!$A$3:$BP$18,60,FALSE)</f>
        <v>14</v>
      </c>
      <c r="F74" t="str">
        <f>VLOOKUP(E74,metki!$A$2:$B$9,2,FALSE)</f>
        <v>импл_новые_с_названием</v>
      </c>
      <c r="G74" t="str">
        <f t="shared" si="28"/>
        <v>импл_</v>
      </c>
      <c r="H74" t="str">
        <f>VLOOKUP(B74,audio_list_stym!$A$3:$AJ$18,28,FALSE)</f>
        <v>Noni</v>
      </c>
      <c r="I74" t="s">
        <v>688</v>
      </c>
      <c r="J74" t="str">
        <f t="shared" si="29"/>
        <v>Noni_1</v>
      </c>
      <c r="K74">
        <v>14</v>
      </c>
      <c r="L74">
        <f>VLOOKUP(J74,total_visual_stym!$A$2:$D$129,2,FALSE)</f>
        <v>2113</v>
      </c>
      <c r="M74" t="str">
        <f>VLOOKUP(J74,total_visual_stym!$A$2:$D$129,3,FALSE)</f>
        <v>pics\\Noni_1.jpg</v>
      </c>
      <c r="N74">
        <f>VLOOKUP(J74,total_visual_stym!$A$1:$D$129,4,FALSE)</f>
        <v>212</v>
      </c>
      <c r="P74">
        <f>IF(G74="экспл",0,IF(G74="импл_",VLOOKUP(J74,quest_импл!$A$1:$J$129,7,FALSE),0))</f>
        <v>257</v>
      </c>
      <c r="Q74" t="str">
        <f>IF(G74="экспл",0,IF(G74="импл_",VLOOKUP(J74,quest_импл!$A$1:$J$129,8,FALSE),0))</f>
        <v>sound\\Beliy_li_vnutri.wav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2039</v>
      </c>
      <c r="AD74" t="str">
        <f t="shared" ca="1" si="35"/>
        <v>pics\\Limon_7.jpg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30"/>
        <v>pics\\Limon_7.jpg</v>
      </c>
      <c r="AI74" t="s">
        <v>76</v>
      </c>
      <c r="AO74">
        <f t="shared" ca="1" si="36"/>
        <v>0.42721305635437146</v>
      </c>
      <c r="AP74" t="str">
        <f t="shared" ca="1" si="37"/>
        <v>pics\\Limon_7.jpg</v>
      </c>
      <c r="AR74" t="str">
        <f>IF(AH74="sound\\Ogorod",AP2,"")</f>
        <v/>
      </c>
      <c r="AS74" t="str">
        <f t="shared" ca="1" si="31"/>
        <v>pics\\Limon_7.jpg</v>
      </c>
      <c r="AT74">
        <f t="shared" ca="1" si="32"/>
        <v>0.81369187639051566</v>
      </c>
      <c r="AU74" t="s">
        <v>697</v>
      </c>
      <c r="AV74" t="str">
        <f t="shared" ca="1" si="33"/>
        <v>sound\\Noviy_plod.wav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_Белый_ли_внутри_</v>
      </c>
      <c r="BB74" t="str">
        <f t="shared" si="34"/>
        <v>_Белый_ли_внутри_БАРОХ?</v>
      </c>
      <c r="BC74">
        <f>A74</f>
        <v>1210</v>
      </c>
      <c r="BD74" cm="1">
        <f t="array" aca="1" ref="BD74" ca="1">INDEX($L$74:$L$81,(RANK(AT2,$AT$2:$AT$9)))</f>
        <v>2118</v>
      </c>
      <c r="BE74" cm="1">
        <f t="array" aca="1" ref="BE74" ca="1">INDEX(BD66:BD73,(RANK(AT3,$AT$2:$AT$9)))</f>
        <v>2115</v>
      </c>
      <c r="BF74" cm="1">
        <f t="array" aca="1" ref="BF74" ca="1">INDEX(BD82:BD105,(RANK(AT3,$AT$2:$AT$17)))</f>
        <v>2142</v>
      </c>
      <c r="BG74" cm="1">
        <f t="array" aca="1" ref="BG74" ca="1">INDEX(BD106:BD129,(RANK(AT3,$AT$2:$AT$9)))</f>
        <v>2071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VLOOKUP(B75,audio_list_stym!$A$3:$BP$18,60,FALSE)</f>
        <v>14</v>
      </c>
      <c r="F75" t="str">
        <f>VLOOKUP(E75,metki!$A$2:$B$9,2,FALSE)</f>
        <v>импл_новые_с_названием</v>
      </c>
      <c r="G75" t="str">
        <f t="shared" si="28"/>
        <v>импл_</v>
      </c>
      <c r="H75" t="str">
        <f>VLOOKUP(B75,audio_list_stym!$A$3:$AJ$18,28,FALSE)</f>
        <v>Noni</v>
      </c>
      <c r="I75" t="s">
        <v>689</v>
      </c>
      <c r="J75" t="str">
        <f t="shared" si="29"/>
        <v>Noni_2</v>
      </c>
      <c r="K75">
        <v>14</v>
      </c>
      <c r="L75">
        <f>VLOOKUP(J75,total_visual_stym!$A$2:$D$129,2,FALSE)</f>
        <v>2114</v>
      </c>
      <c r="M75" t="str">
        <f>VLOOKUP(J75,total_visual_stym!$A$2:$D$129,3,FALSE)</f>
        <v>pics\\Noni_2.jpg</v>
      </c>
      <c r="N75">
        <f>VLOOKUP(J75,total_visual_stym!$A$1:$D$129,4,FALSE)</f>
        <v>212</v>
      </c>
      <c r="P75">
        <f>IF(G75="экспл",0,IF(G75="импл_",VLOOKUP(J75,quest_импл!$A$1:$J$129,7,FALSE),0))</f>
        <v>258</v>
      </c>
      <c r="Q75" t="str">
        <f>IF(G75="экспл",0,IF(G75="импл_",VLOOKUP(J75,quest_импл!$A$1:$J$129,8,FALSE),0))</f>
        <v>sound\\Rebristiy_li.wav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2056</v>
      </c>
      <c r="AD75" t="str">
        <f t="shared" ca="1" si="35"/>
        <v>pics\\Redis_8.jpg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30"/>
        <v>pics\\Redis_8.jpg</v>
      </c>
      <c r="AI75" t="s">
        <v>77</v>
      </c>
      <c r="AO75">
        <f t="shared" ca="1" si="36"/>
        <v>0.19241067372254905</v>
      </c>
      <c r="AP75" t="str">
        <f t="shared" ca="1" si="37"/>
        <v>pics\\Redis_8.jpg</v>
      </c>
      <c r="AR75" t="str">
        <f t="shared" ref="AR75:AR97" si="38">IF(AH75="sound\\Ogorod",AP3,"")</f>
        <v/>
      </c>
      <c r="AS75" t="str">
        <f t="shared" ca="1" si="31"/>
        <v>pics\\Redis_8.jpg</v>
      </c>
      <c r="AT75">
        <f t="shared" ca="1" si="32"/>
        <v>0.89825403781770774</v>
      </c>
      <c r="AU75" t="s">
        <v>697</v>
      </c>
      <c r="AV75" t="str">
        <f t="shared" ca="1" si="33"/>
        <v>sound\\Noviy_plod.wav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_Ребристый_ли_</v>
      </c>
      <c r="BB75" t="str">
        <f t="shared" si="34"/>
        <v>_Ребристый_ли_БАРОХ?</v>
      </c>
      <c r="BD75" cm="1">
        <f t="array" aca="1" ref="BD75" ca="1">INDEX($L$74:$L$81,(RANK(AT3,$AT$2:$AT$9)))</f>
        <v>2117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VLOOKUP(B76,audio_list_stym!$A$3:$BP$18,60,FALSE)</f>
        <v>14</v>
      </c>
      <c r="F76" t="str">
        <f>VLOOKUP(E76,metki!$A$2:$B$9,2,FALSE)</f>
        <v>импл_новые_с_названием</v>
      </c>
      <c r="G76" t="str">
        <f t="shared" si="28"/>
        <v>импл_</v>
      </c>
      <c r="H76" t="str">
        <f>VLOOKUP(B76,audio_list_stym!$A$3:$AJ$18,28,FALSE)</f>
        <v>Noni</v>
      </c>
      <c r="I76" t="s">
        <v>690</v>
      </c>
      <c r="J76" t="str">
        <f t="shared" si="29"/>
        <v>Noni_3</v>
      </c>
      <c r="K76">
        <v>14</v>
      </c>
      <c r="L76">
        <f>VLOOKUP(J76,total_visual_stym!$A$2:$D$129,2,FALSE)</f>
        <v>2115</v>
      </c>
      <c r="M76" t="str">
        <f>VLOOKUP(J76,total_visual_stym!$A$2:$D$129,3,FALSE)</f>
        <v>pics\\Noni_3.jpg</v>
      </c>
      <c r="N76">
        <f>VLOOKUP(J76,total_visual_stym!$A$1:$D$129,4,FALSE)</f>
        <v>212</v>
      </c>
      <c r="P76">
        <f>IF(G76="экспл",0,IF(G76="импл_",VLOOKUP(J76,quest_импл!$A$1:$J$129,7,FALSE),0))</f>
        <v>259</v>
      </c>
      <c r="Q76" t="str">
        <f>IF(G76="экспл",0,IF(G76="импл_",VLOOKUP(J76,quest_импл!$A$1:$J$129,8,FALSE),0))</f>
        <v>sound\\Goluboy_li.wav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2061</v>
      </c>
      <c r="AD76" t="str">
        <f t="shared" ca="1" si="35"/>
        <v>pics\\Tomat_5.jpg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30"/>
        <v>pics\\Tomat_5.jpg</v>
      </c>
      <c r="AI76" t="s">
        <v>78</v>
      </c>
      <c r="AO76">
        <f t="shared" ca="1" si="36"/>
        <v>0.12665578422587842</v>
      </c>
      <c r="AP76" t="str">
        <f t="shared" ca="1" si="37"/>
        <v>pics\\Tomat_5.jpg</v>
      </c>
      <c r="AR76" t="str">
        <f t="shared" si="38"/>
        <v/>
      </c>
      <c r="AS76" t="str">
        <f t="shared" ca="1" si="31"/>
        <v>pics\\Tomat_5.jpg</v>
      </c>
      <c r="AT76">
        <f t="shared" ca="1" si="32"/>
        <v>1.9460388602720036E-2</v>
      </c>
      <c r="AU76" t="s">
        <v>697</v>
      </c>
      <c r="AV76" t="str">
        <f t="shared" ca="1" si="33"/>
        <v>sound\\Redkiy_plod.wav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_Голубой_ли_</v>
      </c>
      <c r="BB76" t="str">
        <f t="shared" si="34"/>
        <v>_Голубой_ли_БАРОХ?</v>
      </c>
      <c r="BD76" cm="1">
        <f t="array" aca="1" ref="BD76" ca="1">INDEX($L$74:$L$81,(RANK(AT4,$AT$2:$AT$9)))</f>
        <v>2116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VLOOKUP(B77,audio_list_stym!$A$3:$BP$18,60,FALSE)</f>
        <v>14</v>
      </c>
      <c r="F77" t="str">
        <f>VLOOKUP(E77,metki!$A$2:$B$9,2,FALSE)</f>
        <v>импл_новые_с_названием</v>
      </c>
      <c r="G77" t="str">
        <f t="shared" si="28"/>
        <v>импл_</v>
      </c>
      <c r="H77" t="str">
        <f>VLOOKUP(B77,audio_list_stym!$A$3:$AJ$18,28,FALSE)</f>
        <v>Noni</v>
      </c>
      <c r="I77" t="s">
        <v>691</v>
      </c>
      <c r="J77" t="str">
        <f t="shared" si="29"/>
        <v>Noni_4</v>
      </c>
      <c r="K77">
        <v>14</v>
      </c>
      <c r="L77">
        <f>VLOOKUP(J77,total_visual_stym!$A$2:$D$129,2,FALSE)</f>
        <v>2116</v>
      </c>
      <c r="M77" t="str">
        <f>VLOOKUP(J77,total_visual_stym!$A$2:$D$129,3,FALSE)</f>
        <v>pics\\Noni_4.jpg</v>
      </c>
      <c r="N77">
        <f>VLOOKUP(J77,total_visual_stym!$A$1:$D$129,4,FALSE)</f>
        <v>212</v>
      </c>
      <c r="P77">
        <f>IF(G77="экспл",0,IF(G77="импл_",VLOOKUP(J77,quest_импл!$A$1:$J$129,7,FALSE),0))</f>
        <v>260</v>
      </c>
      <c r="Q77" t="str">
        <f>IF(G77="экспл",0,IF(G77="импл_",VLOOKUP(J77,quest_импл!$A$1:$J$129,8,FALSE),0))</f>
        <v>sound\\S_bugorkami_li.wav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2013</v>
      </c>
      <c r="AD77" t="str">
        <f t="shared" ca="1" si="35"/>
        <v>pics\\Finik_5.jpg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30"/>
        <v>pics\\Finik_5.jpg</v>
      </c>
      <c r="AI77" t="s">
        <v>79</v>
      </c>
      <c r="AO77">
        <f t="shared" ca="1" si="36"/>
        <v>0.77920603001888988</v>
      </c>
      <c r="AP77" t="str">
        <f t="shared" ca="1" si="37"/>
        <v>pics\\Finik_5.jpg</v>
      </c>
      <c r="AR77" t="str">
        <f t="shared" si="38"/>
        <v/>
      </c>
      <c r="AS77" t="str">
        <f t="shared" ca="1" si="31"/>
        <v>pics\\Finik_5.jpg</v>
      </c>
      <c r="AT77">
        <f t="shared" ca="1" si="32"/>
        <v>0.6515368668750442</v>
      </c>
      <c r="AU77" t="s">
        <v>697</v>
      </c>
      <c r="AV77" t="str">
        <f t="shared" ca="1" si="33"/>
        <v>sound\\Noviy_plod.wav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_С_бугорками_ли_</v>
      </c>
      <c r="BB77" t="str">
        <f t="shared" si="34"/>
        <v>_С_бугорками_ли_БАРОХ?</v>
      </c>
      <c r="BD77" cm="1">
        <f t="array" aca="1" ref="BD77" ca="1">INDEX($L$74:$L$81,(RANK(AT5,$AT$2:$AT$9)))</f>
        <v>2114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VLOOKUP(B78,audio_list_stym!$A$3:$BP$18,60,FALSE)</f>
        <v>14</v>
      </c>
      <c r="F78" t="str">
        <f>VLOOKUP(E78,metki!$A$2:$B$9,2,FALSE)</f>
        <v>импл_новые_с_названием</v>
      </c>
      <c r="G78" t="str">
        <f t="shared" si="28"/>
        <v>импл_</v>
      </c>
      <c r="H78" t="str">
        <f>VLOOKUP(B78,audio_list_stym!$A$3:$AJ$18,28,FALSE)</f>
        <v>Noni</v>
      </c>
      <c r="I78" t="s">
        <v>692</v>
      </c>
      <c r="J78" t="str">
        <f t="shared" si="29"/>
        <v>Noni_5</v>
      </c>
      <c r="K78">
        <v>14</v>
      </c>
      <c r="L78">
        <f>VLOOKUP(J78,total_visual_stym!$A$2:$D$129,2,FALSE)</f>
        <v>2117</v>
      </c>
      <c r="M78" t="str">
        <f>VLOOKUP(J78,total_visual_stym!$A$2:$D$129,3,FALSE)</f>
        <v>pics\\Noni_5.jpg</v>
      </c>
      <c r="N78">
        <f>VLOOKUP(J78,total_visual_stym!$A$1:$D$129,4,FALSE)</f>
        <v>212</v>
      </c>
      <c r="P78">
        <f>IF(G78="экспл",0,IF(G78="импл_",VLOOKUP(J78,quest_импл!$A$1:$J$129,7,FALSE),0))</f>
        <v>261</v>
      </c>
      <c r="Q78" t="str">
        <f>IF(G78="экспл",0,IF(G78="импл_",VLOOKUP(J78,quest_импл!$A$1:$J$129,8,FALSE),0))</f>
        <v>sound\\Ovalniy_li.wav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2038</v>
      </c>
      <c r="AD78" t="str">
        <f t="shared" ca="1" si="35"/>
        <v>pics\\Limon_6.jpg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30"/>
        <v>pics\\Limon_6.jpg</v>
      </c>
      <c r="AI78" t="s">
        <v>80</v>
      </c>
      <c r="AO78">
        <f t="shared" ca="1" si="36"/>
        <v>0.44185483266258274</v>
      </c>
      <c r="AP78" t="str">
        <f t="shared" ca="1" si="37"/>
        <v>pics\\Limon_6.jpg</v>
      </c>
      <c r="AR78" t="str">
        <f t="shared" si="38"/>
        <v/>
      </c>
      <c r="AS78" t="str">
        <f t="shared" ca="1" si="31"/>
        <v>pics\\Limon_6.jpg</v>
      </c>
      <c r="AT78">
        <f t="shared" ca="1" si="32"/>
        <v>0.91412200133064581</v>
      </c>
      <c r="AU78" t="s">
        <v>697</v>
      </c>
      <c r="AV78" t="str">
        <f t="shared" ca="1" si="33"/>
        <v>sound\\Noviy_plod.wav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_Овальный_ли_</v>
      </c>
      <c r="BB78" t="str">
        <f t="shared" si="34"/>
        <v>_Овальный_ли_БАРОХ?</v>
      </c>
      <c r="BD78" cm="1">
        <f t="array" aca="1" ref="BD78" ca="1">INDEX($L$74:$L$81,(RANK(AT6,$AT$2:$AT$9)))</f>
        <v>2119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VLOOKUP(B79,audio_list_stym!$A$3:$BP$18,60,FALSE)</f>
        <v>14</v>
      </c>
      <c r="F79" t="str">
        <f>VLOOKUP(E79,metki!$A$2:$B$9,2,FALSE)</f>
        <v>импл_новые_с_названием</v>
      </c>
      <c r="G79" t="str">
        <f t="shared" si="28"/>
        <v>импл_</v>
      </c>
      <c r="H79" t="str">
        <f>VLOOKUP(B79,audio_list_stym!$A$3:$AJ$18,28,FALSE)</f>
        <v>Noni</v>
      </c>
      <c r="I79" t="s">
        <v>693</v>
      </c>
      <c r="J79" t="str">
        <f t="shared" si="29"/>
        <v>Noni_6</v>
      </c>
      <c r="K79">
        <v>14</v>
      </c>
      <c r="L79">
        <f>VLOOKUP(J79,total_visual_stym!$A$2:$D$129,2,FALSE)</f>
        <v>2118</v>
      </c>
      <c r="M79" t="str">
        <f>VLOOKUP(J79,total_visual_stym!$A$2:$D$129,3,FALSE)</f>
        <v>pics\\Noni_6.jpg</v>
      </c>
      <c r="N79">
        <f>VLOOKUP(J79,total_visual_stym!$A$1:$D$129,4,FALSE)</f>
        <v>212</v>
      </c>
      <c r="P79">
        <f>IF(G79="экспл",0,IF(G79="импл_",VLOOKUP(J79,quest_импл!$A$1:$J$129,7,FALSE),0))</f>
        <v>262</v>
      </c>
      <c r="Q79" t="str">
        <f>IF(G79="экспл",0,IF(G79="импл_",VLOOKUP(J79,quest_импл!$A$1:$J$129,8,FALSE),0))</f>
        <v>sound\\Zhidkiy_li.wav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2014</v>
      </c>
      <c r="AD79" t="str">
        <f t="shared" ca="1" si="35"/>
        <v>pics\\Finik_6.jpg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30"/>
        <v>pics\\Finik_6.jpg</v>
      </c>
      <c r="AI79" t="s">
        <v>81</v>
      </c>
      <c r="AO79">
        <f t="shared" ca="1" si="36"/>
        <v>0.77357097270383002</v>
      </c>
      <c r="AP79" t="str">
        <f t="shared" ca="1" si="37"/>
        <v>pics\\Finik_6.jpg</v>
      </c>
      <c r="AR79" t="str">
        <f t="shared" si="38"/>
        <v/>
      </c>
      <c r="AS79" t="str">
        <f t="shared" ca="1" si="31"/>
        <v>pics\\Finik_6.jpg</v>
      </c>
      <c r="AT79">
        <f t="shared" ca="1" si="32"/>
        <v>7.0723728895472959E-2</v>
      </c>
      <c r="AU79" t="s">
        <v>697</v>
      </c>
      <c r="AV79" t="str">
        <f t="shared" ca="1" si="33"/>
        <v>sound\\Redkiy_plod.wav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_Жидкий_ли_</v>
      </c>
      <c r="BB79" t="str">
        <f t="shared" si="34"/>
        <v>_Жидкий_ли_БАРОХ?</v>
      </c>
      <c r="BD79" cm="1">
        <f t="array" aca="1" ref="BD79" ca="1">INDEX($L$74:$L$81,(RANK(AT7,$AT$2:$AT$9)))</f>
        <v>2120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VLOOKUP(B80,audio_list_stym!$A$3:$BP$18,60,FALSE)</f>
        <v>14</v>
      </c>
      <c r="F80" t="str">
        <f>VLOOKUP(E80,metki!$A$2:$B$9,2,FALSE)</f>
        <v>импл_новые_с_названием</v>
      </c>
      <c r="G80" t="str">
        <f t="shared" si="28"/>
        <v>импл_</v>
      </c>
      <c r="H80" t="str">
        <f>VLOOKUP(B80,audio_list_stym!$A$3:$AJ$18,28,FALSE)</f>
        <v>Noni</v>
      </c>
      <c r="I80" t="s">
        <v>694</v>
      </c>
      <c r="J80" t="str">
        <f t="shared" si="29"/>
        <v>Noni_7</v>
      </c>
      <c r="K80">
        <v>14</v>
      </c>
      <c r="L80">
        <f>VLOOKUP(J80,total_visual_stym!$A$2:$D$129,2,FALSE)</f>
        <v>2119</v>
      </c>
      <c r="M80" t="str">
        <f>VLOOKUP(J80,total_visual_stym!$A$2:$D$129,3,FALSE)</f>
        <v>pics\\Noni_7.jpg</v>
      </c>
      <c r="N80">
        <f>VLOOKUP(J80,total_visual_stym!$A$1:$D$129,4,FALSE)</f>
        <v>212</v>
      </c>
      <c r="P80">
        <f>IF(G80="экспл",0,IF(G80="импл_",VLOOKUP(J80,quest_импл!$A$1:$J$129,7,FALSE),0))</f>
        <v>263</v>
      </c>
      <c r="Q80" t="str">
        <f>IF(G80="экспл",0,IF(G80="импл_",VLOOKUP(J80,quest_импл!$A$1:$J$129,8,FALSE),0))</f>
        <v>sound\\Lohmatiy_li.wav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2043</v>
      </c>
      <c r="AD80" t="str">
        <f t="shared" ca="1" si="35"/>
        <v>pics\\Peper_3.jpg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30"/>
        <v>pics\\Peper_3.jpg</v>
      </c>
      <c r="AI80" t="s">
        <v>82</v>
      </c>
      <c r="AO80">
        <f t="shared" ca="1" si="36"/>
        <v>0.36607288674419924</v>
      </c>
      <c r="AP80" t="str">
        <f t="shared" ca="1" si="37"/>
        <v>pics\\Peper_3.jpg</v>
      </c>
      <c r="AR80" t="str">
        <f t="shared" si="38"/>
        <v/>
      </c>
      <c r="AS80" t="str">
        <f t="shared" ca="1" si="31"/>
        <v>pics\\Peper_3.jpg</v>
      </c>
      <c r="AT80">
        <f t="shared" ca="1" si="32"/>
        <v>0.9461827781409895</v>
      </c>
      <c r="AU80" t="s">
        <v>697</v>
      </c>
      <c r="AV80" t="str">
        <f t="shared" ca="1" si="33"/>
        <v>sound\\Noviy_plod.wav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_Лохматый_ли_</v>
      </c>
      <c r="BB80" t="str">
        <f t="shared" si="34"/>
        <v>_Лохматый_ли_БАРОХ?</v>
      </c>
      <c r="BD80" cm="1">
        <f t="array" aca="1" ref="BD80" ca="1">INDEX($L$74:$L$81,(RANK(AT8,$AT$2:$AT$9)))</f>
        <v>2115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VLOOKUP(B81,audio_list_stym!$A$3:$BP$18,60,FALSE)</f>
        <v>14</v>
      </c>
      <c r="F81" t="str">
        <f>VLOOKUP(E81,metki!$A$2:$B$9,2,FALSE)</f>
        <v>импл_новые_с_названием</v>
      </c>
      <c r="G81" t="str">
        <f t="shared" si="28"/>
        <v>импл_</v>
      </c>
      <c r="H81" t="str">
        <f>VLOOKUP(B81,audio_list_stym!$A$3:$AJ$18,28,FALSE)</f>
        <v>Noni</v>
      </c>
      <c r="I81" t="s">
        <v>695</v>
      </c>
      <c r="J81" t="str">
        <f t="shared" si="29"/>
        <v>Noni_8</v>
      </c>
      <c r="K81">
        <v>14</v>
      </c>
      <c r="L81">
        <f>VLOOKUP(J81,total_visual_stym!$A$2:$D$129,2,FALSE)</f>
        <v>2120</v>
      </c>
      <c r="M81" t="str">
        <f>VLOOKUP(J81,total_visual_stym!$A$2:$D$129,3,FALSE)</f>
        <v>pics\\Noni_8.jpg</v>
      </c>
      <c r="N81">
        <f>VLOOKUP(J81,total_visual_stym!$A$1:$D$129,4,FALSE)</f>
        <v>212</v>
      </c>
      <c r="P81">
        <f>IF(G81="экспл",0,IF(G81="импл_",VLOOKUP(J81,quest_импл!$A$1:$J$129,7,FALSE),0))</f>
        <v>264</v>
      </c>
      <c r="Q81" t="str">
        <f>IF(G81="экспл",0,IF(G81="импл_",VLOOKUP(J81,quest_импл!$A$1:$J$129,8,FALSE),0))</f>
        <v>sound\\Zolotistiy_li.wav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2044</v>
      </c>
      <c r="AD81" t="str">
        <f t="shared" ca="1" si="35"/>
        <v>pics\\Peper_4.jpg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30"/>
        <v>pics\\Peper_4.jpg</v>
      </c>
      <c r="AI81" t="s">
        <v>83</v>
      </c>
      <c r="AO81">
        <f t="shared" ca="1" si="36"/>
        <v>0.36271543394040917</v>
      </c>
      <c r="AP81" t="str">
        <f t="shared" ca="1" si="37"/>
        <v>pics\\Peper_4.jpg</v>
      </c>
      <c r="AR81" t="str">
        <f t="shared" si="38"/>
        <v/>
      </c>
      <c r="AS81" t="str">
        <f t="shared" ca="1" si="31"/>
        <v>pics\\Peper_4.jpg</v>
      </c>
      <c r="AT81">
        <f t="shared" ca="1" si="32"/>
        <v>0.1451395314495515</v>
      </c>
      <c r="AU81" t="s">
        <v>697</v>
      </c>
      <c r="AV81" t="str">
        <f t="shared" ca="1" si="33"/>
        <v>sound\\Redkiy_plod.wav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_Золотистый_ли_</v>
      </c>
      <c r="BB81" t="str">
        <f t="shared" si="34"/>
        <v>_Золотистый_ли_БАРОХ?</v>
      </c>
      <c r="BD81" cm="1">
        <f t="array" aca="1" ref="BD81" ca="1">INDEX($L$74:$L$81,(RANK(AT9,$AT$2:$AT$9)))</f>
        <v>2113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VLOOKUP(B82,audio_list_stym!$A$3:$BP$18,60,FALSE)</f>
        <v>15</v>
      </c>
      <c r="F82" t="str">
        <f>VLOOKUP(E82,metki!$A$2:$B$9,2,FALSE)</f>
        <v>экспл_новые_с_названием</v>
      </c>
      <c r="G82" t="str">
        <f t="shared" si="28"/>
        <v>экспл</v>
      </c>
      <c r="H82" t="str">
        <f>VLOOKUP(B82,audio_list_stym!$A$3:$AJ$18,28,FALSE)</f>
        <v>Sapota</v>
      </c>
      <c r="I82" t="s">
        <v>688</v>
      </c>
      <c r="J82" t="str">
        <f t="shared" si="29"/>
        <v>Sapota_1</v>
      </c>
      <c r="K82">
        <v>15</v>
      </c>
      <c r="L82">
        <f>VLOOKUP(J82,total_visual_stym!$A$2:$D$129,2,FALSE)</f>
        <v>2129</v>
      </c>
      <c r="M82" t="str">
        <f>VLOOKUP(J82,total_visual_stym!$A$2:$D$129,3,FALSE)</f>
        <v>pics\\Sapota_1.jpg</v>
      </c>
      <c r="N82">
        <f>VLOOKUP(J82,total_visual_stym!$A$1:$D$129,4,FALSE)</f>
        <v>213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137</v>
      </c>
      <c r="Z82" t="str">
        <f>IF(G82="экспл",VLOOKUP(J82,quest_экспл!$A$1:$N$129,12,FALSE),IF(G82="импл_",0,0))</f>
        <v>sound\\On_sharoobraxniy.wav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2232</v>
      </c>
      <c r="AD82" t="str">
        <f t="shared" ca="1" si="35"/>
        <v>pics\\dis13.jpg</v>
      </c>
      <c r="AE82" s="22" t="str">
        <f t="array" aca="1" ref="AE82" ca="1">IF(G82="экспл",INDEX(total_visual_stym!$C$146:$C$209,(RANK(total_visual_stym!E162,total_visual_stym!$E$146:$E$209))),0)</f>
        <v>pics\\dis13.jpg</v>
      </c>
      <c r="AF82" s="22" t="str">
        <f t="shared" si="30"/>
        <v/>
      </c>
      <c r="AI82" t="s">
        <v>84</v>
      </c>
      <c r="AO82">
        <f t="shared" ca="1" si="36"/>
        <v>0.26404731638379464</v>
      </c>
      <c r="AP82" t="str">
        <f t="shared" ca="1" si="37"/>
        <v>pics\\Redis_3.jpg</v>
      </c>
      <c r="AR82" t="str">
        <f t="shared" si="38"/>
        <v/>
      </c>
      <c r="AS82" t="str">
        <f t="shared" si="31"/>
        <v/>
      </c>
      <c r="AT82">
        <f t="shared" ca="1" si="32"/>
        <v>0.993924112287774</v>
      </c>
      <c r="AU82" t="s">
        <v>697</v>
      </c>
      <c r="AV82" t="str">
        <f t="shared" ca="1" si="33"/>
        <v>sound\\Noviy_plod.wav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_Он_шарообразный?</v>
      </c>
      <c r="BA82" t="e">
        <f>VLOOKUP(Q82,audio_list_stym!$B$2:$BQ$299,68,FALSE)</f>
        <v>#N/A</v>
      </c>
      <c r="BB82" t="str">
        <f t="shared" si="34"/>
        <v>На_экране_ЛИРОХ._Он_шарообразный?</v>
      </c>
      <c r="BC82">
        <f>A82</f>
        <v>1211</v>
      </c>
      <c r="BD82" cm="1">
        <f t="array" aca="1" ref="BD82" ca="1">INDEX($L$82:$L$89,(RANK(AT2,$AT$2:$AT$9)))</f>
        <v>2134</v>
      </c>
      <c r="BE82" cm="1">
        <f t="array" aca="1" ref="BE82" ca="1">INDEX(BD66:BD81,(RANK(AT4,$AT$2:$AT$17)))</f>
        <v>2113</v>
      </c>
      <c r="BF82" cm="1">
        <f t="array" aca="1" ref="BF82" ca="1">INDEX(BD90:BD105,(RANK(AT4,$AT$2:$AT$17)))</f>
        <v>2139</v>
      </c>
      <c r="BG82" cm="1">
        <f t="array" aca="1" ref="BG82" ca="1">INDEX(BD106:BD129,(RANK(AT4,$AT$2:$AT$9)))</f>
        <v>2066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VLOOKUP(B83,audio_list_stym!$A$3:$BP$18,60,FALSE)</f>
        <v>15</v>
      </c>
      <c r="F83" t="str">
        <f>VLOOKUP(E83,metki!$A$2:$B$9,2,FALSE)</f>
        <v>экспл_новые_с_названием</v>
      </c>
      <c r="G83" t="str">
        <f t="shared" si="28"/>
        <v>экспл</v>
      </c>
      <c r="H83" t="str">
        <f>VLOOKUP(B83,audio_list_stym!$A$3:$AJ$18,28,FALSE)</f>
        <v>Sapota</v>
      </c>
      <c r="I83" t="s">
        <v>689</v>
      </c>
      <c r="J83" t="str">
        <f t="shared" si="29"/>
        <v>Sapota_2</v>
      </c>
      <c r="K83">
        <v>15</v>
      </c>
      <c r="L83">
        <f>VLOOKUP(J83,total_visual_stym!$A$2:$D$129,2,FALSE)</f>
        <v>2130</v>
      </c>
      <c r="M83" t="str">
        <f>VLOOKUP(J83,total_visual_stym!$A$2:$D$129,3,FALSE)</f>
        <v>pics\\Sapota_2.jpg</v>
      </c>
      <c r="N83">
        <f>VLOOKUP(J83,total_visual_stym!$A$1:$D$129,4,FALSE)</f>
        <v>213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138</v>
      </c>
      <c r="Z83" t="str">
        <f>IF(G83="экспл",VLOOKUP(J83,quest_экспл!$A$1:$N$129,12,FALSE),IF(G83="импл_",0,0))</f>
        <v>sound\\On_nadrezan.wav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2218</v>
      </c>
      <c r="AD83" t="str">
        <f t="shared" ca="1" si="35"/>
        <v>pics\\dis64.jpg</v>
      </c>
      <c r="AE83" s="22" t="str">
        <f t="array" aca="1" ref="AE83" ca="1">IF(G83="экспл",INDEX(total_visual_stym!$C$146:$C$209,(RANK(total_visual_stym!E163,total_visual_stym!$E$146:$E$209))),0)</f>
        <v>pics\\dis64.jpg</v>
      </c>
      <c r="AF83" s="22" t="str">
        <f t="shared" si="30"/>
        <v/>
      </c>
      <c r="AI83" t="s">
        <v>85</v>
      </c>
      <c r="AO83">
        <f t="shared" ca="1" si="36"/>
        <v>0.49331885782451135</v>
      </c>
      <c r="AP83" t="str">
        <f t="shared" ca="1" si="37"/>
        <v>pics\\Limon_1.jpg</v>
      </c>
      <c r="AR83" t="str">
        <f t="shared" si="38"/>
        <v/>
      </c>
      <c r="AS83" t="str">
        <f t="shared" si="31"/>
        <v/>
      </c>
      <c r="AT83">
        <f t="shared" ca="1" si="32"/>
        <v>0.94556445499376252</v>
      </c>
      <c r="AU83" t="s">
        <v>697</v>
      </c>
      <c r="AV83" t="str">
        <f t="shared" ca="1" si="33"/>
        <v>sound\\Noviy_plod.wav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_Он_надрезан?</v>
      </c>
      <c r="BA83" t="e">
        <f>VLOOKUP(Q83,audio_list_stym!$B$2:$BQ$299,68,FALSE)</f>
        <v>#N/A</v>
      </c>
      <c r="BB83" t="str">
        <f t="shared" si="34"/>
        <v>Посмотрите,_вот_ЛИРОХ._Он_надрезан?</v>
      </c>
      <c r="BD83" cm="1">
        <f t="array" aca="1" ref="BD83" ca="1">INDEX($L$82:$L$89,(RANK(AT3,$AT$2:$AT$9)))</f>
        <v>2133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VLOOKUP(B84,audio_list_stym!$A$3:$BP$18,60,FALSE)</f>
        <v>15</v>
      </c>
      <c r="F84" t="str">
        <f>VLOOKUP(E84,metki!$A$2:$B$9,2,FALSE)</f>
        <v>экспл_новые_с_названием</v>
      </c>
      <c r="G84" t="str">
        <f t="shared" si="28"/>
        <v>экспл</v>
      </c>
      <c r="H84" t="str">
        <f>VLOOKUP(B84,audio_list_stym!$A$3:$AJ$18,28,FALSE)</f>
        <v>Sapota</v>
      </c>
      <c r="I84" t="s">
        <v>690</v>
      </c>
      <c r="J84" t="str">
        <f t="shared" si="29"/>
        <v>Sapota_3</v>
      </c>
      <c r="K84">
        <v>15</v>
      </c>
      <c r="L84">
        <f>VLOOKUP(J84,total_visual_stym!$A$2:$D$129,2,FALSE)</f>
        <v>2131</v>
      </c>
      <c r="M84" t="str">
        <f>VLOOKUP(J84,total_visual_stym!$A$2:$D$129,3,FALSE)</f>
        <v>pics\\Sapota_3.jpg</v>
      </c>
      <c r="N84">
        <f>VLOOKUP(J84,total_visual_stym!$A$1:$D$129,4,FALSE)</f>
        <v>213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139</v>
      </c>
      <c r="Z84" t="str">
        <f>IF(G84="экспл",VLOOKUP(J84,quest_экспл!$A$1:$N$129,12,FALSE),IF(G84="импл_",0,0))</f>
        <v>sound\\On_perekruchen.wav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2228</v>
      </c>
      <c r="AD84" t="str">
        <f t="shared" ca="1" si="35"/>
        <v>pics\\dis38.jpg</v>
      </c>
      <c r="AE84" s="22" t="str">
        <f t="array" aca="1" ref="AE84" ca="1">IF(G84="экспл",INDEX(total_visual_stym!$C$146:$C$209,(RANK(total_visual_stym!E164,total_visual_stym!$E$146:$E$209))),0)</f>
        <v>pics\\dis38.jpg</v>
      </c>
      <c r="AF84" s="22" t="str">
        <f t="shared" si="30"/>
        <v/>
      </c>
      <c r="AI84" t="s">
        <v>94</v>
      </c>
      <c r="AO84">
        <f t="shared" ca="1" si="36"/>
        <v>0.30259776022880758</v>
      </c>
      <c r="AP84" t="str">
        <f t="shared" ca="1" si="37"/>
        <v>pics\\Peper_8.jpg</v>
      </c>
      <c r="AR84" t="str">
        <f t="shared" si="38"/>
        <v/>
      </c>
      <c r="AS84" t="str">
        <f t="shared" si="31"/>
        <v/>
      </c>
      <c r="AT84">
        <f t="shared" ca="1" si="32"/>
        <v>0.58042045209780713</v>
      </c>
      <c r="AU84" t="s">
        <v>697</v>
      </c>
      <c r="AV84" t="str">
        <f t="shared" ca="1" si="33"/>
        <v>sound\\Noviy_plod.wav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_Он_перекручен?</v>
      </c>
      <c r="BA84" t="e">
        <f>VLOOKUP(Q84,audio_list_stym!$B$2:$BQ$299,68,FALSE)</f>
        <v>#N/A</v>
      </c>
      <c r="BB84" t="str">
        <f t="shared" si="34"/>
        <v>Вот_ЛИРОХ._Он_перекручен?</v>
      </c>
      <c r="BD84" cm="1">
        <f t="array" aca="1" ref="BD84" ca="1">INDEX($L$82:$L$89,(RANK(AT4,$AT$2:$AT$9)))</f>
        <v>2132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VLOOKUP(B85,audio_list_stym!$A$3:$BP$18,60,FALSE)</f>
        <v>15</v>
      </c>
      <c r="F85" t="str">
        <f>VLOOKUP(E85,metki!$A$2:$B$9,2,FALSE)</f>
        <v>экспл_новые_с_названием</v>
      </c>
      <c r="G85" t="str">
        <f t="shared" si="28"/>
        <v>экспл</v>
      </c>
      <c r="H85" t="str">
        <f>VLOOKUP(B85,audio_list_stym!$A$3:$AJ$18,28,FALSE)</f>
        <v>Sapota</v>
      </c>
      <c r="I85" t="s">
        <v>691</v>
      </c>
      <c r="J85" t="str">
        <f t="shared" si="29"/>
        <v>Sapota_4</v>
      </c>
      <c r="K85">
        <v>15</v>
      </c>
      <c r="L85">
        <f>VLOOKUP(J85,total_visual_stym!$A$2:$D$129,2,FALSE)</f>
        <v>2132</v>
      </c>
      <c r="M85" t="str">
        <f>VLOOKUP(J85,total_visual_stym!$A$2:$D$129,3,FALSE)</f>
        <v>pics\\Sapota_4.jpg</v>
      </c>
      <c r="N85">
        <f>VLOOKUP(J85,total_visual_stym!$A$1:$D$129,4,FALSE)</f>
        <v>213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140</v>
      </c>
      <c r="Z85" t="str">
        <f>IF(G85="экспл",VLOOKUP(J85,quest_экспл!$A$1:$N$129,12,FALSE),IF(G85="импл_",0,0))</f>
        <v>sound\\Sorvan_li_on.wav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2197</v>
      </c>
      <c r="AD85" t="str">
        <f t="shared" ca="1" si="35"/>
        <v>pics\\dis54.jpg</v>
      </c>
      <c r="AE85" s="22" t="str">
        <f t="array" aca="1" ref="AE85" ca="1">IF(G85="экспл",INDEX(total_visual_stym!$C$146:$C$209,(RANK(total_visual_stym!E165,total_visual_stym!$E$146:$E$209))),0)</f>
        <v>pics\\dis54.jpg</v>
      </c>
      <c r="AF85" s="22" t="str">
        <f t="shared" si="30"/>
        <v/>
      </c>
      <c r="AI85" t="s">
        <v>95</v>
      </c>
      <c r="AO85">
        <f t="shared" ca="1" si="36"/>
        <v>0.69716144741235531</v>
      </c>
      <c r="AP85" t="str">
        <f t="shared" ca="1" si="37"/>
        <v>pics\\Goroh_4.jpg</v>
      </c>
      <c r="AR85" t="str">
        <f t="shared" si="38"/>
        <v/>
      </c>
      <c r="AS85" t="str">
        <f t="shared" si="31"/>
        <v/>
      </c>
      <c r="AT85">
        <f t="shared" ca="1" si="32"/>
        <v>0.88210409045165583</v>
      </c>
      <c r="AU85" t="s">
        <v>697</v>
      </c>
      <c r="AV85" t="str">
        <f t="shared" ca="1" si="33"/>
        <v>sound\\Noviy_plod.wav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_Сорван_ли_он?</v>
      </c>
      <c r="BA85" t="e">
        <f>VLOOKUP(Q85,audio_list_stym!$B$2:$BQ$299,68,FALSE)</f>
        <v>#N/A</v>
      </c>
      <c r="BB85" t="str">
        <f t="shared" si="34"/>
        <v>Это_ЛИРОХ._Сорван_ли_он?</v>
      </c>
      <c r="BD85" cm="1">
        <f t="array" aca="1" ref="BD85" ca="1">INDEX($L$82:$L$89,(RANK(AT5,$AT$2:$AT$9)))</f>
        <v>2130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VLOOKUP(B86,audio_list_stym!$A$3:$BP$18,60,FALSE)</f>
        <v>15</v>
      </c>
      <c r="F86" t="str">
        <f>VLOOKUP(E86,metki!$A$2:$B$9,2,FALSE)</f>
        <v>экспл_новые_с_названием</v>
      </c>
      <c r="G86" t="str">
        <f t="shared" si="28"/>
        <v>экспл</v>
      </c>
      <c r="H86" t="str">
        <f>VLOOKUP(B86,audio_list_stym!$A$3:$AJ$18,28,FALSE)</f>
        <v>Sapota</v>
      </c>
      <c r="I86" t="s">
        <v>692</v>
      </c>
      <c r="J86" t="str">
        <f t="shared" si="29"/>
        <v>Sapota_5</v>
      </c>
      <c r="K86">
        <v>15</v>
      </c>
      <c r="L86">
        <f>VLOOKUP(J86,total_visual_stym!$A$2:$D$129,2,FALSE)</f>
        <v>2133</v>
      </c>
      <c r="M86" t="str">
        <f>VLOOKUP(J86,total_visual_stym!$A$2:$D$129,3,FALSE)</f>
        <v>pics\\Sapota_5.jpg</v>
      </c>
      <c r="N86">
        <f>VLOOKUP(J86,total_visual_stym!$A$1:$D$129,4,FALSE)</f>
        <v>213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141</v>
      </c>
      <c r="Z86" t="str">
        <f>IF(G86="экспл",VLOOKUP(J86,quest_экспл!$A$1:$N$129,12,FALSE),IF(G86="импл_",0,0))</f>
        <v>sound\\Spressovan_li_on.wav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2220</v>
      </c>
      <c r="AD86" t="str">
        <f t="shared" ca="1" si="35"/>
        <v>pics\\dis16.jpg</v>
      </c>
      <c r="AE86" s="22" t="str">
        <f t="array" aca="1" ref="AE86" ca="1">IF(G86="экспл",INDEX(total_visual_stym!$C$146:$C$209,(RANK(total_visual_stym!E166,total_visual_stym!$E$146:$E$209))),0)</f>
        <v>pics\\dis16.jpg</v>
      </c>
      <c r="AF86" s="22" t="str">
        <f t="shared" si="30"/>
        <v/>
      </c>
      <c r="AI86" t="s">
        <v>96</v>
      </c>
      <c r="AO86">
        <f t="shared" ca="1" si="36"/>
        <v>0.24937389347306105</v>
      </c>
      <c r="AP86" t="str">
        <f t="shared" ca="1" si="37"/>
        <v>pics\\Redis_4.jpg</v>
      </c>
      <c r="AR86" t="str">
        <f t="shared" si="38"/>
        <v/>
      </c>
      <c r="AS86" t="str">
        <f t="shared" si="31"/>
        <v/>
      </c>
      <c r="AT86">
        <f t="shared" ca="1" si="32"/>
        <v>0.36325992257454021</v>
      </c>
      <c r="AU86" t="s">
        <v>697</v>
      </c>
      <c r="AV86" t="str">
        <f t="shared" ca="1" si="33"/>
        <v>sound\\Redkiy_plod.wav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_Спрессован_ли_он?</v>
      </c>
      <c r="BA86" t="e">
        <f>VLOOKUP(Q86,audio_list_stym!$B$2:$BQ$299,68,FALSE)</f>
        <v>#N/A</v>
      </c>
      <c r="BB86" t="str">
        <f t="shared" si="34"/>
        <v>На_картинке_ЛИРОХ._Спрессован_ли_он?</v>
      </c>
      <c r="BD86" cm="1">
        <f t="array" aca="1" ref="BD86" ca="1">INDEX($L$82:$L$89,(RANK(AT6,$AT$2:$AT$9)))</f>
        <v>2135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VLOOKUP(B87,audio_list_stym!$A$3:$BP$18,60,FALSE)</f>
        <v>15</v>
      </c>
      <c r="F87" t="str">
        <f>VLOOKUP(E87,metki!$A$2:$B$9,2,FALSE)</f>
        <v>экспл_новые_с_названием</v>
      </c>
      <c r="G87" t="str">
        <f t="shared" si="28"/>
        <v>экспл</v>
      </c>
      <c r="H87" t="str">
        <f>VLOOKUP(B87,audio_list_stym!$A$3:$AJ$18,28,FALSE)</f>
        <v>Sapota</v>
      </c>
      <c r="I87" t="s">
        <v>693</v>
      </c>
      <c r="J87" t="str">
        <f t="shared" si="29"/>
        <v>Sapota_6</v>
      </c>
      <c r="K87">
        <v>15</v>
      </c>
      <c r="L87">
        <f>VLOOKUP(J87,total_visual_stym!$A$2:$D$129,2,FALSE)</f>
        <v>2134</v>
      </c>
      <c r="M87" t="str">
        <f>VLOOKUP(J87,total_visual_stym!$A$2:$D$129,3,FALSE)</f>
        <v>pics\\Sapota_6.jpg</v>
      </c>
      <c r="N87">
        <f>VLOOKUP(J87,total_visual_stym!$A$1:$D$129,4,FALSE)</f>
        <v>213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142</v>
      </c>
      <c r="Z87" t="str">
        <f>IF(G87="экспл",VLOOKUP(J87,quest_экспл!$A$1:$N$129,12,FALSE),IF(G87="импл_",0,0))</f>
        <v>sound\\Zheltiy_li_on.wav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2179</v>
      </c>
      <c r="AD87" t="str">
        <f t="shared" ca="1" si="35"/>
        <v>pics\\dis20.jpg</v>
      </c>
      <c r="AE87" s="22" t="str">
        <f t="array" aca="1" ref="AE87" ca="1">IF(G87="экспл",INDEX(total_visual_stym!$C$146:$C$209,(RANK(total_visual_stym!E167,total_visual_stym!$E$146:$E$209))),0)</f>
        <v>pics\\dis20.jpg</v>
      </c>
      <c r="AF87" s="22" t="str">
        <f t="shared" si="30"/>
        <v/>
      </c>
      <c r="AI87" t="s">
        <v>97</v>
      </c>
      <c r="AO87">
        <f t="shared" ca="1" si="36"/>
        <v>0.75636567445876735</v>
      </c>
      <c r="AP87" t="str">
        <f t="shared" ca="1" si="37"/>
        <v>pics\\Finik_7.jpg</v>
      </c>
      <c r="AR87" t="str">
        <f t="shared" si="38"/>
        <v/>
      </c>
      <c r="AS87" t="str">
        <f t="shared" si="31"/>
        <v/>
      </c>
      <c r="AT87">
        <f t="shared" ca="1" si="32"/>
        <v>0.63122371990611026</v>
      </c>
      <c r="AU87" t="s">
        <v>697</v>
      </c>
      <c r="AV87" t="str">
        <f t="shared" ca="1" si="33"/>
        <v>sound\\Noviy_plod.wav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_Желтый_ли_он?</v>
      </c>
      <c r="BA87" t="e">
        <f>VLOOKUP(Q87,audio_list_stym!$B$2:$BQ$299,68,FALSE)</f>
        <v>#N/A</v>
      </c>
      <c r="BB87" t="str">
        <f t="shared" si="34"/>
        <v>На_мониторе_ЛИРОХ._Желтый_ли_он?</v>
      </c>
      <c r="BD87" cm="1">
        <f t="array" aca="1" ref="BD87" ca="1">INDEX($L$82:$L$89,(RANK(AT7,$AT$2:$AT$9)))</f>
        <v>2136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VLOOKUP(B88,audio_list_stym!$A$3:$BP$18,60,FALSE)</f>
        <v>15</v>
      </c>
      <c r="F88" t="str">
        <f>VLOOKUP(E88,metki!$A$2:$B$9,2,FALSE)</f>
        <v>экспл_новые_с_названием</v>
      </c>
      <c r="G88" t="str">
        <f t="shared" si="28"/>
        <v>экспл</v>
      </c>
      <c r="H88" t="str">
        <f>VLOOKUP(B88,audio_list_stym!$A$3:$AJ$18,28,FALSE)</f>
        <v>Sapota</v>
      </c>
      <c r="I88" t="s">
        <v>694</v>
      </c>
      <c r="J88" t="str">
        <f t="shared" si="29"/>
        <v>Sapota_7</v>
      </c>
      <c r="K88">
        <v>15</v>
      </c>
      <c r="L88">
        <f>VLOOKUP(J88,total_visual_stym!$A$2:$D$129,2,FALSE)</f>
        <v>2135</v>
      </c>
      <c r="M88" t="str">
        <f>VLOOKUP(J88,total_visual_stym!$A$2:$D$129,3,FALSE)</f>
        <v>pics\\Sapota_7.jpg</v>
      </c>
      <c r="N88">
        <f>VLOOKUP(J88,total_visual_stym!$A$1:$D$129,4,FALSE)</f>
        <v>213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143</v>
      </c>
      <c r="Z88" t="str">
        <f>IF(G88="экспл",VLOOKUP(J88,quest_экспл!$A$1:$N$129,12,FALSE),IF(G88="импл_",0,0))</f>
        <v>sound\\Rovniy_li_on.wav</v>
      </c>
      <c r="AA88" t="str">
        <f>IF(G88="экспл",VLOOKUP(J88,quest_экспл!$A$1:$N$129,14,FALSE),IF(G88="импл_",0,0))</f>
        <v>да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2203</v>
      </c>
      <c r="AD88" t="str">
        <f t="shared" ca="1" si="35"/>
        <v>pics\\dis53.jpg</v>
      </c>
      <c r="AE88" s="22" t="str">
        <f t="array" aca="1" ref="AE88" ca="1">IF(G88="экспл",INDEX(total_visual_stym!$C$146:$C$209,(RANK(total_visual_stym!E168,total_visual_stym!$E$146:$E$209))),0)</f>
        <v>pics\\dis53.jpg</v>
      </c>
      <c r="AF88" s="22" t="str">
        <f t="shared" si="30"/>
        <v/>
      </c>
      <c r="AI88" t="s">
        <v>98</v>
      </c>
      <c r="AO88">
        <f t="shared" ca="1" si="36"/>
        <v>0.74308631386442991</v>
      </c>
      <c r="AP88" t="str">
        <f t="shared" ca="1" si="37"/>
        <v>pics\\Finik_8.jpg</v>
      </c>
      <c r="AR88" t="str">
        <f t="shared" si="38"/>
        <v/>
      </c>
      <c r="AS88" t="str">
        <f t="shared" si="31"/>
        <v/>
      </c>
      <c r="AT88">
        <f t="shared" ca="1" si="32"/>
        <v>0.76754150528441745</v>
      </c>
      <c r="AU88" t="s">
        <v>697</v>
      </c>
      <c r="AV88" t="str">
        <f t="shared" ca="1" si="33"/>
        <v>sound\\Noviy_plod.wav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_Ровный_ли_он?</v>
      </c>
      <c r="BA88" t="e">
        <f>VLOOKUP(Q88,audio_list_stym!$B$2:$BQ$299,68,FALSE)</f>
        <v>#N/A</v>
      </c>
      <c r="BB88" t="str">
        <f t="shared" si="34"/>
        <v>Перед_Вами_ЛИРОХ._Ровный_ли_он?</v>
      </c>
      <c r="BD88" cm="1">
        <f t="array" aca="1" ref="BD88" ca="1">INDEX($L$82:$L$89,(RANK(AT8,$AT$2:$AT$9)))</f>
        <v>2131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VLOOKUP(B89,audio_list_stym!$A$3:$BP$18,60,FALSE)</f>
        <v>15</v>
      </c>
      <c r="F89" t="str">
        <f>VLOOKUP(E89,metki!$A$2:$B$9,2,FALSE)</f>
        <v>экспл_новые_с_названием</v>
      </c>
      <c r="G89" t="str">
        <f t="shared" si="28"/>
        <v>экспл</v>
      </c>
      <c r="H89" t="str">
        <f>VLOOKUP(B89,audio_list_stym!$A$3:$AJ$18,28,FALSE)</f>
        <v>Sapota</v>
      </c>
      <c r="I89" t="s">
        <v>695</v>
      </c>
      <c r="J89" t="str">
        <f t="shared" si="29"/>
        <v>Sapota_8</v>
      </c>
      <c r="K89">
        <v>15</v>
      </c>
      <c r="L89">
        <f>VLOOKUP(J89,total_visual_stym!$A$2:$D$129,2,FALSE)</f>
        <v>2136</v>
      </c>
      <c r="M89" t="str">
        <f>VLOOKUP(J89,total_visual_stym!$A$2:$D$129,3,FALSE)</f>
        <v>pics\\Sapota_8.jpg</v>
      </c>
      <c r="N89">
        <f>VLOOKUP(J89,total_visual_stym!$A$1:$D$129,4,FALSE)</f>
        <v>213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144</v>
      </c>
      <c r="Z89" t="str">
        <f>IF(G89="экспл",VLOOKUP(J89,quest_экспл!$A$1:$N$129,12,FALSE),IF(G89="импл_",0,0))</f>
        <v>sound\\On_imeet_shipi.wav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2207</v>
      </c>
      <c r="AD89" t="str">
        <f t="shared" ca="1" si="35"/>
        <v>pics\\dis44.jpg</v>
      </c>
      <c r="AE89" s="22" t="str">
        <f t="array" aca="1" ref="AE89" ca="1">IF(G89="экспл",INDEX(total_visual_stym!$C$146:$C$209,(RANK(total_visual_stym!E169,total_visual_stym!$E$146:$E$209))),0)</f>
        <v>pics\\dis44.jpg</v>
      </c>
      <c r="AF89" s="22" t="str">
        <f t="shared" si="30"/>
        <v/>
      </c>
      <c r="AI89" t="s">
        <v>99</v>
      </c>
      <c r="AO89">
        <f t="shared" ca="1" si="36"/>
        <v>0.1055065996526493</v>
      </c>
      <c r="AP89" t="str">
        <f t="shared" ca="1" si="37"/>
        <v>pics\\Tomat_7.jpg</v>
      </c>
      <c r="AR89" t="str">
        <f t="shared" si="38"/>
        <v/>
      </c>
      <c r="AS89" t="str">
        <f t="shared" si="31"/>
        <v/>
      </c>
      <c r="AT89">
        <f t="shared" ca="1" si="32"/>
        <v>0.33579805100144466</v>
      </c>
      <c r="AU89" t="s">
        <v>697</v>
      </c>
      <c r="AV89" t="str">
        <f t="shared" ca="1" si="33"/>
        <v>sound\\Redkiy_plod.wav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_Он_имеет_шипы?</v>
      </c>
      <c r="BA89" t="e">
        <f>VLOOKUP(Q89,audio_list_stym!$B$2:$BQ$299,68,FALSE)</f>
        <v>#N/A</v>
      </c>
      <c r="BB89" t="str">
        <f t="shared" si="34"/>
        <v>Вы_видите_ЛИРОХ._Он_имеет_шипы?</v>
      </c>
      <c r="BD89" cm="1">
        <f t="array" aca="1" ref="BD89" ca="1">INDEX($L$82:$L$89,(RANK(AT9,$AT$2:$AT$9)))</f>
        <v>2129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VLOOKUP(B90,audio_list_stym!$A$3:$BP$18,60,FALSE)</f>
        <v>16</v>
      </c>
      <c r="F90" t="str">
        <f>VLOOKUP(E90,metki!$A$2:$B$9,2,FALSE)</f>
        <v>импл_новые_без_названия</v>
      </c>
      <c r="G90" t="str">
        <f t="shared" si="28"/>
        <v>импл_</v>
      </c>
      <c r="H90" t="str">
        <f>VLOOKUP(B90,audio_list_stym!$A$3:$AJ$18,28,FALSE)</f>
        <v>Tamanid</v>
      </c>
      <c r="I90" t="s">
        <v>688</v>
      </c>
      <c r="J90" t="str">
        <f t="shared" si="29"/>
        <v>Tamanid_1</v>
      </c>
      <c r="K90">
        <v>16</v>
      </c>
      <c r="L90">
        <f>VLOOKUP(J90,total_visual_stym!$A$2:$D$129,2,FALSE)</f>
        <v>2137</v>
      </c>
      <c r="M90" t="str">
        <f>VLOOKUP(J90,total_visual_stym!$A$2:$D$129,3,FALSE)</f>
        <v>pics\\Tamanid_1.jpg</v>
      </c>
      <c r="N90">
        <f>VLOOKUP(J90,total_visual_stym!$A$1:$D$129,4,FALSE)</f>
        <v>214</v>
      </c>
      <c r="P90">
        <f>IF(G90="экспл",0,IF(G90="импл_",VLOOKUP(J90,quest_импл!$A$1:$J$129,7,FALSE),0))</f>
        <v>273</v>
      </c>
      <c r="Q90" t="str">
        <f>IF(G90="экспл",0,IF(G90="импл_",VLOOKUP(J90,quest_импл!$A$1:$J$129,8,FALSE),0))</f>
        <v>sound\\Krasnovatiy_li.wav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2059</v>
      </c>
      <c r="AD90" t="str">
        <f t="shared" ca="1" si="35"/>
        <v>pics\\Tomat_3.jpg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30"/>
        <v>pics\\Tomat_3.jpg</v>
      </c>
      <c r="AI90" t="s">
        <v>100</v>
      </c>
      <c r="AO90">
        <f t="shared" ca="1" si="36"/>
        <v>0.15197913796507201</v>
      </c>
      <c r="AP90" t="str">
        <f t="shared" ca="1" si="37"/>
        <v>pics\\Tomat_3.jpg</v>
      </c>
      <c r="AR90" t="str">
        <f t="shared" si="38"/>
        <v/>
      </c>
      <c r="AS90" t="str">
        <f t="shared" ca="1" si="31"/>
        <v>pics\\Tomat_3.jpg</v>
      </c>
      <c r="AT90">
        <f t="shared" ca="1" si="32"/>
        <v>0.69202066003667717</v>
      </c>
      <c r="AU90" t="s">
        <v>697</v>
      </c>
      <c r="AV90" t="str">
        <f t="shared" ca="1" si="33"/>
        <v>sound\\Noviy_plod.wav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_Красноватый_ли_</v>
      </c>
      <c r="BB90" t="str">
        <f t="shared" si="34"/>
        <v>_Красноватый_ли_XXXXX?</v>
      </c>
      <c r="BC90">
        <f>A90</f>
        <v>1212</v>
      </c>
      <c r="BD90" cm="1">
        <f t="array" aca="1" ref="BD90" ca="1">INDEX($L$90:$L$97,(RANK(AT2,$AT$2:$AT$9)))</f>
        <v>2142</v>
      </c>
      <c r="BE90" cm="1">
        <f t="array" aca="1" ref="BE90" ca="1">INDEX(BD66:BD81,(RANK(AT5,$AT$2:$AT$17)))</f>
        <v>2094</v>
      </c>
      <c r="BF90" cm="1">
        <f t="array" aca="1" ref="BF90" ca="1">INDEX(BD98:BD113,(RANK(AT5,$AT$2:$AT$17)))</f>
        <v>2149</v>
      </c>
      <c r="BG90" cm="1">
        <f t="array" aca="1" ref="BG90" ca="1">INDEX(BD114:BD129,(RANK(AT5,$AT$2:$AT$9)))</f>
        <v>2077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VLOOKUP(B91,audio_list_stym!$A$3:$BP$18,60,FALSE)</f>
        <v>16</v>
      </c>
      <c r="F91" t="str">
        <f>VLOOKUP(E91,metki!$A$2:$B$9,2,FALSE)</f>
        <v>импл_новые_без_названия</v>
      </c>
      <c r="G91" t="str">
        <f t="shared" si="28"/>
        <v>импл_</v>
      </c>
      <c r="H91" t="str">
        <f>VLOOKUP(B91,audio_list_stym!$A$3:$AJ$18,28,FALSE)</f>
        <v>Tamanid</v>
      </c>
      <c r="I91" t="s">
        <v>689</v>
      </c>
      <c r="J91" t="str">
        <f t="shared" si="29"/>
        <v>Tamanid_2</v>
      </c>
      <c r="K91">
        <v>16</v>
      </c>
      <c r="L91">
        <f>VLOOKUP(J91,total_visual_stym!$A$2:$D$129,2,FALSE)</f>
        <v>2138</v>
      </c>
      <c r="M91" t="str">
        <f>VLOOKUP(J91,total_visual_stym!$A$2:$D$129,3,FALSE)</f>
        <v>pics\\Tamanid_2.jpg</v>
      </c>
      <c r="N91">
        <f>VLOOKUP(J91,total_visual_stym!$A$1:$D$129,4,FALSE)</f>
        <v>214</v>
      </c>
      <c r="P91">
        <f>IF(G91="экспл",0,IF(G91="импл_",VLOOKUP(J91,quest_импл!$A$1:$J$129,7,FALSE),0))</f>
        <v>274</v>
      </c>
      <c r="Q91" t="str">
        <f>IF(G91="экспл",0,IF(G91="импл_",VLOOKUP(J91,quest_импл!$A$1:$J$129,8,FALSE),0))</f>
        <v>sound\\Izognut_li.wav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2012</v>
      </c>
      <c r="AD91" t="str">
        <f t="shared" ca="1" si="35"/>
        <v>pics\\Finik_4.jpg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30"/>
        <v>pics\\Finik_4.jpg</v>
      </c>
      <c r="AI91" t="s">
        <v>101</v>
      </c>
      <c r="AO91">
        <f t="shared" ca="1" si="36"/>
        <v>0.80896887172692722</v>
      </c>
      <c r="AP91" t="str">
        <f t="shared" ca="1" si="37"/>
        <v>pics\\Finik_4.jpg</v>
      </c>
      <c r="AR91" t="str">
        <f t="shared" si="38"/>
        <v/>
      </c>
      <c r="AS91" t="str">
        <f t="shared" ca="1" si="31"/>
        <v>pics\\Finik_4.jpg</v>
      </c>
      <c r="AT91">
        <f t="shared" ca="1" si="32"/>
        <v>0.72286751338298194</v>
      </c>
      <c r="AU91" t="s">
        <v>697</v>
      </c>
      <c r="AV91" t="str">
        <f t="shared" ca="1" si="33"/>
        <v>sound\\Noviy_plod.wav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_Изогнут_ли_</v>
      </c>
      <c r="BB91" t="str">
        <f t="shared" si="34"/>
        <v>_Изогнут_ли_XXXXX?</v>
      </c>
      <c r="BD91" cm="1">
        <f t="array" aca="1" ref="BD91" ca="1">INDEX($L$90:$L$97,(RANK(AT3,$AT$2:$AT$9)))</f>
        <v>2141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VLOOKUP(B92,audio_list_stym!$A$3:$BP$18,60,FALSE)</f>
        <v>16</v>
      </c>
      <c r="F92" t="str">
        <f>VLOOKUP(E92,metki!$A$2:$B$9,2,FALSE)</f>
        <v>импл_новые_без_названия</v>
      </c>
      <c r="G92" t="str">
        <f t="shared" si="28"/>
        <v>импл_</v>
      </c>
      <c r="H92" t="str">
        <f>VLOOKUP(B92,audio_list_stym!$A$3:$AJ$18,28,FALSE)</f>
        <v>Tamanid</v>
      </c>
      <c r="I92" t="s">
        <v>690</v>
      </c>
      <c r="J92" t="str">
        <f t="shared" si="29"/>
        <v>Tamanid_3</v>
      </c>
      <c r="K92">
        <v>16</v>
      </c>
      <c r="L92">
        <f>VLOOKUP(J92,total_visual_stym!$A$2:$D$129,2,FALSE)</f>
        <v>2139</v>
      </c>
      <c r="M92" t="str">
        <f>VLOOKUP(J92,total_visual_stym!$A$2:$D$129,3,FALSE)</f>
        <v>pics\\Tamanid_3.jpg</v>
      </c>
      <c r="N92">
        <f>VLOOKUP(J92,total_visual_stym!$A$1:$D$129,4,FALSE)</f>
        <v>214</v>
      </c>
      <c r="P92">
        <f>IF(G92="экспл",0,IF(G92="импл_",VLOOKUP(J92,quest_импл!$A$1:$J$129,7,FALSE),0))</f>
        <v>275</v>
      </c>
      <c r="Q92" t="str">
        <f>IF(G92="экспл",0,IF(G92="импл_",VLOOKUP(J92,quest_импл!$A$1:$J$129,8,FALSE),0))</f>
        <v>sound\\Barhatistiy_li.wav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да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2019</v>
      </c>
      <c r="AD92" t="str">
        <f t="shared" ca="1" si="35"/>
        <v>pics\\Goroh_3.jpg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30"/>
        <v>pics\\Goroh_3.jpg</v>
      </c>
      <c r="AI92" t="s">
        <v>102</v>
      </c>
      <c r="AO92">
        <f t="shared" ca="1" si="36"/>
        <v>0.70696831250626047</v>
      </c>
      <c r="AP92" t="str">
        <f t="shared" ca="1" si="37"/>
        <v>pics\\Goroh_3.jpg</v>
      </c>
      <c r="AR92" t="str">
        <f t="shared" si="38"/>
        <v/>
      </c>
      <c r="AS92" t="str">
        <f t="shared" ca="1" si="31"/>
        <v>pics\\Goroh_3.jpg</v>
      </c>
      <c r="AT92">
        <f t="shared" ca="1" si="32"/>
        <v>0.9987306612619482</v>
      </c>
      <c r="AU92" t="s">
        <v>697</v>
      </c>
      <c r="AV92" t="str">
        <f t="shared" ca="1" si="33"/>
        <v>sound\\Noviy_plod.wav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_Бархатистый_ли_</v>
      </c>
      <c r="BB92" t="str">
        <f t="shared" si="34"/>
        <v>_Бархатистый_ли_XXXXX?</v>
      </c>
      <c r="BD92" cm="1">
        <f t="array" aca="1" ref="BD92" ca="1">INDEX($L$90:$L$97,(RANK(AT4,$AT$2:$AT$9)))</f>
        <v>2140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VLOOKUP(B93,audio_list_stym!$A$3:$BP$18,60,FALSE)</f>
        <v>16</v>
      </c>
      <c r="F93" t="str">
        <f>VLOOKUP(E93,metki!$A$2:$B$9,2,FALSE)</f>
        <v>импл_новые_без_названия</v>
      </c>
      <c r="G93" t="str">
        <f t="shared" si="28"/>
        <v>импл_</v>
      </c>
      <c r="H93" t="str">
        <f>VLOOKUP(B93,audio_list_stym!$A$3:$AJ$18,28,FALSE)</f>
        <v>Tamanid</v>
      </c>
      <c r="I93" t="s">
        <v>691</v>
      </c>
      <c r="J93" t="str">
        <f t="shared" si="29"/>
        <v>Tamanid_4</v>
      </c>
      <c r="K93">
        <v>16</v>
      </c>
      <c r="L93">
        <f>VLOOKUP(J93,total_visual_stym!$A$2:$D$129,2,FALSE)</f>
        <v>2140</v>
      </c>
      <c r="M93" t="str">
        <f>VLOOKUP(J93,total_visual_stym!$A$2:$D$129,3,FALSE)</f>
        <v>pics\\Tamanid_4.jpg</v>
      </c>
      <c r="N93">
        <f>VLOOKUP(J93,total_visual_stym!$A$1:$D$129,4,FALSE)</f>
        <v>214</v>
      </c>
      <c r="P93">
        <f>IF(G93="экспл",0,IF(G93="импл_",VLOOKUP(J93,quest_импл!$A$1:$J$129,7,FALSE),0))</f>
        <v>276</v>
      </c>
      <c r="Q93" t="str">
        <f>IF(G93="экспл",0,IF(G93="импл_",VLOOKUP(J93,quest_импл!$A$1:$J$129,8,FALSE),0))</f>
        <v>sound\\Odnotonniy_li.wav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2054</v>
      </c>
      <c r="AD93" t="str">
        <f t="shared" ca="1" si="35"/>
        <v>pics\\Redis_6.jpg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30"/>
        <v>pics\\Redis_6.jpg</v>
      </c>
      <c r="AI93" t="s">
        <v>103</v>
      </c>
      <c r="AO93">
        <f t="shared" ca="1" si="36"/>
        <v>0.23621321814580887</v>
      </c>
      <c r="AP93" t="str">
        <f t="shared" ca="1" si="37"/>
        <v>pics\\Redis_6.jpg</v>
      </c>
      <c r="AR93" t="str">
        <f t="shared" si="38"/>
        <v/>
      </c>
      <c r="AS93" t="str">
        <f t="shared" ca="1" si="31"/>
        <v>pics\\Redis_6.jpg</v>
      </c>
      <c r="AT93">
        <f t="shared" ca="1" si="32"/>
        <v>0.32153024807612796</v>
      </c>
      <c r="AU93" t="s">
        <v>697</v>
      </c>
      <c r="AV93" t="str">
        <f t="shared" ca="1" si="33"/>
        <v>sound\\Redkiy_plod.wav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_Однотонный_ли_</v>
      </c>
      <c r="BB93" t="str">
        <f t="shared" si="34"/>
        <v>_Однотонный_ли_XXXXX?</v>
      </c>
      <c r="BD93" cm="1">
        <f t="array" aca="1" ref="BD93" ca="1">INDEX($L$90:$L$97,(RANK(AT5,$AT$2:$AT$9)))</f>
        <v>2138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VLOOKUP(B94,audio_list_stym!$A$3:$BP$18,60,FALSE)</f>
        <v>16</v>
      </c>
      <c r="F94" t="str">
        <f>VLOOKUP(E94,metki!$A$2:$B$9,2,FALSE)</f>
        <v>импл_новые_без_названия</v>
      </c>
      <c r="G94" t="str">
        <f t="shared" si="28"/>
        <v>импл_</v>
      </c>
      <c r="H94" t="str">
        <f>VLOOKUP(B94,audio_list_stym!$A$3:$AJ$18,28,FALSE)</f>
        <v>Tamanid</v>
      </c>
      <c r="I94" t="s">
        <v>692</v>
      </c>
      <c r="J94" t="str">
        <f t="shared" si="29"/>
        <v>Tamanid_5</v>
      </c>
      <c r="K94">
        <v>16</v>
      </c>
      <c r="L94">
        <f>VLOOKUP(J94,total_visual_stym!$A$2:$D$129,2,FALSE)</f>
        <v>2141</v>
      </c>
      <c r="M94" t="str">
        <f>VLOOKUP(J94,total_visual_stym!$A$2:$D$129,3,FALSE)</f>
        <v>pics\\Tamanid_5.jpg</v>
      </c>
      <c r="N94">
        <f>VLOOKUP(J94,total_visual_stym!$A$1:$D$129,4,FALSE)</f>
        <v>214</v>
      </c>
      <c r="P94">
        <f>IF(G94="экспл",0,IF(G94="импл_",VLOOKUP(J94,quest_импл!$A$1:$J$129,7,FALSE),0))</f>
        <v>277</v>
      </c>
      <c r="Q94" t="str">
        <f>IF(G94="экспл",0,IF(G94="импл_",VLOOKUP(J94,quest_импл!$A$1:$J$129,8,FALSE),0))</f>
        <v>sound\\Prozrachniy_li.wav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2037</v>
      </c>
      <c r="AD94" t="str">
        <f t="shared" ca="1" si="35"/>
        <v>pics\\Limon_5.jpg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30"/>
        <v>pics\\Limon_5.jpg</v>
      </c>
      <c r="AI94" t="s">
        <v>104</v>
      </c>
      <c r="AO94">
        <f t="shared" ca="1" si="36"/>
        <v>0.45646011996450531</v>
      </c>
      <c r="AP94" t="str">
        <f t="shared" ca="1" si="37"/>
        <v>pics\\Limon_5.jpg</v>
      </c>
      <c r="AR94" t="str">
        <f t="shared" si="38"/>
        <v/>
      </c>
      <c r="AS94" t="str">
        <f t="shared" ca="1" si="31"/>
        <v>pics\\Limon_5.jpg</v>
      </c>
      <c r="AT94">
        <f t="shared" ca="1" si="32"/>
        <v>8.587501000046649E-2</v>
      </c>
      <c r="AU94" t="s">
        <v>697</v>
      </c>
      <c r="AV94" t="str">
        <f t="shared" ca="1" si="33"/>
        <v>sound\\Redkiy_plod.wav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_Прозрачный_ли_</v>
      </c>
      <c r="BB94" t="str">
        <f t="shared" si="34"/>
        <v>_Прозрачный_ли_XXXXX?</v>
      </c>
      <c r="BD94" cm="1">
        <f t="array" aca="1" ref="BD94" ca="1">INDEX($L$90:$L$97,(RANK(AT6,$AT$2:$AT$9)))</f>
        <v>2143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VLOOKUP(B95,audio_list_stym!$A$3:$BP$18,60,FALSE)</f>
        <v>16</v>
      </c>
      <c r="F95" t="str">
        <f>VLOOKUP(E95,metki!$A$2:$B$9,2,FALSE)</f>
        <v>импл_новые_без_названия</v>
      </c>
      <c r="G95" t="str">
        <f t="shared" si="28"/>
        <v>импл_</v>
      </c>
      <c r="H95" t="str">
        <f>VLOOKUP(B95,audio_list_stym!$A$3:$AJ$18,28,FALSE)</f>
        <v>Tamanid</v>
      </c>
      <c r="I95" t="s">
        <v>693</v>
      </c>
      <c r="J95" t="str">
        <f t="shared" si="29"/>
        <v>Tamanid_6</v>
      </c>
      <c r="K95">
        <v>16</v>
      </c>
      <c r="L95">
        <f>VLOOKUP(J95,total_visual_stym!$A$2:$D$129,2,FALSE)</f>
        <v>2142</v>
      </c>
      <c r="M95" t="str">
        <f>VLOOKUP(J95,total_visual_stym!$A$2:$D$129,3,FALSE)</f>
        <v>pics\\Tamanid_6.jpg</v>
      </c>
      <c r="N95">
        <f>VLOOKUP(J95,total_visual_stym!$A$1:$D$129,4,FALSE)</f>
        <v>214</v>
      </c>
      <c r="P95">
        <f>IF(G95="экспл",0,IF(G95="импл_",VLOOKUP(J95,quest_импл!$A$1:$J$129,7,FALSE),0))</f>
        <v>278</v>
      </c>
      <c r="Q95" t="str">
        <f>IF(G95="экспл",0,IF(G95="импл_",VLOOKUP(J95,quest_импл!$A$1:$J$129,8,FALSE),0))</f>
        <v>sound\\Izmelchen_li.wav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2030</v>
      </c>
      <c r="AD95" t="str">
        <f t="shared" ca="1" si="35"/>
        <v>pics\\Kokos_6.jpg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30"/>
        <v>pics\\Kokos_6.jpg</v>
      </c>
      <c r="AI95" t="s">
        <v>105</v>
      </c>
      <c r="AO95">
        <f t="shared" ca="1" si="36"/>
        <v>0.54346341802734788</v>
      </c>
      <c r="AP95" t="str">
        <f t="shared" ca="1" si="37"/>
        <v>pics\\Kokos_6.jpg</v>
      </c>
      <c r="AR95" t="str">
        <f t="shared" si="38"/>
        <v/>
      </c>
      <c r="AS95" t="str">
        <f t="shared" ca="1" si="31"/>
        <v>pics\\Kokos_6.jpg</v>
      </c>
      <c r="AT95">
        <f t="shared" ca="1" si="32"/>
        <v>0.24601297978704728</v>
      </c>
      <c r="AU95" t="s">
        <v>697</v>
      </c>
      <c r="AV95" t="str">
        <f t="shared" ca="1" si="33"/>
        <v>sound\\Redkiy_plod.wav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_Измельчен_ли_</v>
      </c>
      <c r="BB95" t="str">
        <f t="shared" si="34"/>
        <v>_Измельчен_ли_XXXXX?</v>
      </c>
      <c r="BD95" cm="1">
        <f t="array" aca="1" ref="BD95" ca="1">INDEX($L$90:$L$97,(RANK(AT7,$AT$2:$AT$9)))</f>
        <v>2144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VLOOKUP(B96,audio_list_stym!$A$3:$BP$18,60,FALSE)</f>
        <v>16</v>
      </c>
      <c r="F96" t="str">
        <f>VLOOKUP(E96,metki!$A$2:$B$9,2,FALSE)</f>
        <v>импл_новые_без_названия</v>
      </c>
      <c r="G96" t="str">
        <f t="shared" si="28"/>
        <v>импл_</v>
      </c>
      <c r="H96" t="str">
        <f>VLOOKUP(B96,audio_list_stym!$A$3:$AJ$18,28,FALSE)</f>
        <v>Tamanid</v>
      </c>
      <c r="I96" t="s">
        <v>694</v>
      </c>
      <c r="J96" t="str">
        <f t="shared" si="29"/>
        <v>Tamanid_7</v>
      </c>
      <c r="K96">
        <v>16</v>
      </c>
      <c r="L96">
        <f>VLOOKUP(J96,total_visual_stym!$A$2:$D$129,2,FALSE)</f>
        <v>2143</v>
      </c>
      <c r="M96" t="str">
        <f>VLOOKUP(J96,total_visual_stym!$A$2:$D$129,3,FALSE)</f>
        <v>pics\\Tamanid_7.jpg</v>
      </c>
      <c r="N96">
        <f>VLOOKUP(J96,total_visual_stym!$A$1:$D$129,4,FALSE)</f>
        <v>214</v>
      </c>
      <c r="P96">
        <f>IF(G96="экспл",0,IF(G96="импл_",VLOOKUP(J96,quest_импл!$A$1:$J$129,7,FALSE),0))</f>
        <v>279</v>
      </c>
      <c r="Q96" t="str">
        <f>IF(G96="экспл",0,IF(G96="импл_",VLOOKUP(J96,quest_импл!$A$1:$J$129,8,FALSE),0))</f>
        <v>sound\\Cvetushiy_li.wav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2007</v>
      </c>
      <c r="AD96" t="str">
        <f t="shared" ca="1" si="35"/>
        <v>pics\\Banan_7.jpg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30"/>
        <v>pics\\Banan_7.jpg</v>
      </c>
      <c r="AI96" t="s">
        <v>106</v>
      </c>
      <c r="AO96">
        <f t="shared" ca="1" si="36"/>
        <v>0.87552098161710346</v>
      </c>
      <c r="AP96" t="str">
        <f t="shared" ca="1" si="37"/>
        <v>pics\\Banan_7.jpg</v>
      </c>
      <c r="AR96" t="str">
        <f t="shared" si="38"/>
        <v/>
      </c>
      <c r="AS96" t="str">
        <f t="shared" ca="1" si="31"/>
        <v>pics\\Banan_7.jpg</v>
      </c>
      <c r="AT96">
        <f t="shared" ca="1" si="32"/>
        <v>3.5157951856865655E-2</v>
      </c>
      <c r="AU96" t="s">
        <v>697</v>
      </c>
      <c r="AV96" t="str">
        <f t="shared" ca="1" si="33"/>
        <v>sound\\Redkiy_plod.wav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_Цветущий_ли_</v>
      </c>
      <c r="BB96" t="str">
        <f t="shared" si="34"/>
        <v>_Цветущий_ли_XXXXX?</v>
      </c>
      <c r="BD96" cm="1">
        <f t="array" aca="1" ref="BD96" ca="1">INDEX($L$90:$L$97,(RANK(AT8,$AT$2:$AT$9)))</f>
        <v>2139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VLOOKUP(B97,audio_list_stym!$A$3:$BP$18,60,FALSE)</f>
        <v>16</v>
      </c>
      <c r="F97" t="str">
        <f>VLOOKUP(E97,metki!$A$2:$B$9,2,FALSE)</f>
        <v>импл_новые_без_названия</v>
      </c>
      <c r="G97" t="str">
        <f t="shared" si="28"/>
        <v>импл_</v>
      </c>
      <c r="H97" t="str">
        <f>VLOOKUP(B97,audio_list_stym!$A$3:$AJ$18,28,FALSE)</f>
        <v>Tamanid</v>
      </c>
      <c r="I97" t="s">
        <v>695</v>
      </c>
      <c r="J97" t="str">
        <f t="shared" si="29"/>
        <v>Tamanid_8</v>
      </c>
      <c r="K97">
        <v>16</v>
      </c>
      <c r="L97">
        <f>VLOOKUP(J97,total_visual_stym!$A$2:$D$129,2,FALSE)</f>
        <v>2144</v>
      </c>
      <c r="M97" t="str">
        <f>VLOOKUP(J97,total_visual_stym!$A$2:$D$129,3,FALSE)</f>
        <v>pics\\Tamanid_8.jpg</v>
      </c>
      <c r="N97">
        <f>VLOOKUP(J97,total_visual_stym!$A$1:$D$129,4,FALSE)</f>
        <v>214</v>
      </c>
      <c r="P97">
        <f>IF(G97="экспл",0,IF(G97="импл_",VLOOKUP(J97,quest_импл!$A$1:$J$129,7,FALSE),0))</f>
        <v>280</v>
      </c>
      <c r="Q97" t="str">
        <f>IF(G97="экспл",0,IF(G97="импл_",VLOOKUP(J97,quest_импл!$A$1:$J$129,8,FALSE),0))</f>
        <v>sound\\Skruchen_li.wav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2047</v>
      </c>
      <c r="AD97" t="str">
        <f t="shared" ca="1" si="35"/>
        <v>pics\\Peper_7.jpg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30"/>
        <v>pics\\Peper_7.jpg</v>
      </c>
      <c r="AI97" t="s">
        <v>107</v>
      </c>
      <c r="AO97">
        <f t="shared" ca="1" si="36"/>
        <v>0.31998164142980745</v>
      </c>
      <c r="AP97" t="str">
        <f t="shared" ca="1" si="37"/>
        <v>pics\\Peper_7.jpg</v>
      </c>
      <c r="AR97" t="str">
        <f t="shared" si="38"/>
        <v/>
      </c>
      <c r="AS97" t="str">
        <f t="shared" ca="1" si="31"/>
        <v>pics\\Peper_7.jpg</v>
      </c>
      <c r="AT97">
        <f t="shared" ca="1" si="32"/>
        <v>0.19763486337130143</v>
      </c>
      <c r="AU97" t="s">
        <v>697</v>
      </c>
      <c r="AV97" t="str">
        <f t="shared" ca="1" si="33"/>
        <v>sound\\Redkiy_plod.wav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_Скручен_ли_</v>
      </c>
      <c r="BB97" t="str">
        <f t="shared" si="34"/>
        <v>_Скручен_ли_XXXXX?</v>
      </c>
      <c r="BD97" cm="1">
        <f t="array" aca="1" ref="BD97" ca="1">INDEX($L$90:$L$97,(RANK(AT9,$AT$2:$AT$9)))</f>
        <v>2137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VLOOKUP(B98,audio_list_stym!$A$3:$BP$18,60,FALSE)</f>
        <v>17</v>
      </c>
      <c r="F98" t="str">
        <f>VLOOKUP(E98,metki!$A$2:$B$9,2,FALSE)</f>
        <v>экспл_новые_без_названия</v>
      </c>
      <c r="G98" t="str">
        <f t="shared" si="28"/>
        <v>экспл</v>
      </c>
      <c r="H98" t="str">
        <f>VLOOKUP(B98,audio_list_stym!$A$3:$AJ$18,28,FALSE)</f>
        <v>ZF</v>
      </c>
      <c r="I98" t="s">
        <v>688</v>
      </c>
      <c r="J98" t="str">
        <f t="shared" si="29"/>
        <v>ZF_1</v>
      </c>
      <c r="K98">
        <v>17</v>
      </c>
      <c r="L98">
        <f>VLOOKUP(J98,total_visual_stym!$A$2:$D$129,2,FALSE)</f>
        <v>2145</v>
      </c>
      <c r="M98" t="str">
        <f>VLOOKUP(J98,total_visual_stym!$A$2:$D$129,3,FALSE)</f>
        <v>pics\\ZF_1.jpg</v>
      </c>
      <c r="N98">
        <f>VLOOKUP(J98,total_visual_stym!$A$1:$D$129,4,FALSE)</f>
        <v>215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153</v>
      </c>
      <c r="Z98" t="str">
        <f>IF(G98="экспл",VLOOKUP(J98,quest_экспл!$A$1:$N$129,12,FALSE),IF(G98="импл_",0,0))</f>
        <v>sound\\On_s_chashuykami.wav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2204</v>
      </c>
      <c r="AD98" t="str">
        <f t="shared" ca="1" si="35"/>
        <v>pics\\dis52.jpg</v>
      </c>
      <c r="AE98" s="22" t="str">
        <f t="array" aca="1" ref="AE98" ca="1">IF(G98="экспл",INDEX(total_visual_stym!$C$146:$C$209,(RANK(total_visual_stym!E178,total_visual_stym!$E$146:$E$209))),0)</f>
        <v>pics\\dis52.jpg</v>
      </c>
      <c r="AF98" s="22" t="str">
        <f t="shared" si="30"/>
        <v/>
      </c>
      <c r="AI98" t="s">
        <v>108</v>
      </c>
      <c r="AO98">
        <f t="shared" ca="1" si="36"/>
        <v>0.49907572772805431</v>
      </c>
      <c r="AP98" t="str">
        <f t="shared" ca="1" si="37"/>
        <v>pics\\Kokos_8.jpg</v>
      </c>
      <c r="AR98" t="str">
        <f>IF(AH98="sound\\Ogorod",AP26,"")</f>
        <v/>
      </c>
      <c r="AS98" t="str">
        <f t="shared" si="31"/>
        <v/>
      </c>
      <c r="AT98">
        <f t="shared" ca="1" si="32"/>
        <v>0.90360279929296761</v>
      </c>
      <c r="AU98" t="s">
        <v>697</v>
      </c>
      <c r="AV98" t="str">
        <f t="shared" ca="1" si="33"/>
        <v>sound\\Noviy_plod.wav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_Он_с_чешуйками?</v>
      </c>
      <c r="BA98" t="e">
        <f>VLOOKUP(Q98,audio_list_stym!$B$2:$BQ$299,68,FALSE)</f>
        <v>#N/A</v>
      </c>
      <c r="BB98" t="str">
        <f t="shared" si="34"/>
        <v>На_экране_XXXXX._Он_с_чешуйками?</v>
      </c>
      <c r="BC98">
        <f>A98</f>
        <v>1213</v>
      </c>
      <c r="BD98" cm="1">
        <f t="array" aca="1" ref="BD98" ca="1">INDEX($L$98:$L$105,(RANK(AT2,$AT$2:$AT$9)))</f>
        <v>2150</v>
      </c>
      <c r="BE98" cm="1">
        <f t="array" aca="1" ref="BE98" ca="1">INDEX(BD66:BD81,(RANK(AT6,$AT$2:$AT$9)))</f>
        <v>2113</v>
      </c>
      <c r="BF98" cm="1">
        <f t="array" aca="1" ref="BF98" ca="1">INDEX(BD82:BD97,(RANK(AT6,$AT$2:$AT$9)))</f>
        <v>2131</v>
      </c>
      <c r="BG98" cm="1">
        <f t="array" aca="1" ref="BG98" ca="1">INDEX(BD106:BD129,(RANK(AT6,$AT$2:$AT$17)))</f>
        <v>2080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VLOOKUP(B99,audio_list_stym!$A$3:$BP$18,60,FALSE)</f>
        <v>17</v>
      </c>
      <c r="F99" t="str">
        <f>VLOOKUP(E99,metki!$A$2:$B$9,2,FALSE)</f>
        <v>экспл_новые_без_названия</v>
      </c>
      <c r="G99" t="str">
        <f t="shared" si="28"/>
        <v>экспл</v>
      </c>
      <c r="H99" t="str">
        <f>VLOOKUP(B99,audio_list_stym!$A$3:$AJ$18,28,FALSE)</f>
        <v>ZF</v>
      </c>
      <c r="I99" t="s">
        <v>689</v>
      </c>
      <c r="J99" t="str">
        <f t="shared" si="29"/>
        <v>ZF_2</v>
      </c>
      <c r="K99">
        <v>17</v>
      </c>
      <c r="L99">
        <f>VLOOKUP(J99,total_visual_stym!$A$2:$D$129,2,FALSE)</f>
        <v>2146</v>
      </c>
      <c r="M99" t="str">
        <f>VLOOKUP(J99,total_visual_stym!$A$2:$D$129,3,FALSE)</f>
        <v>pics\\ZF_2.jpg</v>
      </c>
      <c r="N99">
        <f>VLOOKUP(J99,total_visual_stym!$A$1:$D$129,4,FALSE)</f>
        <v>215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154</v>
      </c>
      <c r="Z99" t="str">
        <f>IF(G99="экспл",VLOOKUP(J99,quest_экспл!$A$1:$N$129,12,FALSE),IF(G99="импл_",0,0))</f>
        <v>sound\\On_rozoviy.wav</v>
      </c>
      <c r="AA99" t="str">
        <f>IF(G99="экспл",VLOOKUP(J99,quest_экспл!$A$1:$N$129,14,FALSE),IF(G99="импл_",0,0))</f>
        <v>нет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2182</v>
      </c>
      <c r="AD99" t="str">
        <f t="shared" ca="1" si="35"/>
        <v>pics\\dis30.jpg</v>
      </c>
      <c r="AE99" s="22" t="str">
        <f t="array" aca="1" ref="AE99" ca="1">IF(G99="экспл",INDEX(total_visual_stym!$C$146:$C$209,(RANK(total_visual_stym!E179,total_visual_stym!$E$146:$E$209))),0)</f>
        <v>pics\\dis30.jpg</v>
      </c>
      <c r="AF99" s="22" t="str">
        <f t="shared" si="30"/>
        <v/>
      </c>
      <c r="AI99" t="s">
        <v>109</v>
      </c>
      <c r="AO99">
        <f t="shared" ca="1" si="36"/>
        <v>0.59304182344489631</v>
      </c>
      <c r="AP99" t="str">
        <f t="shared" ca="1" si="37"/>
        <v>pics\\Kokos_1.jpg</v>
      </c>
      <c r="AR99" t="str">
        <f t="shared" ref="AR99:AR120" si="39">IF(AH99="sound\\Ogorod",AP27,"")</f>
        <v/>
      </c>
      <c r="AS99" t="str">
        <f t="shared" si="31"/>
        <v/>
      </c>
      <c r="AT99">
        <f t="shared" ca="1" si="32"/>
        <v>0.1048475797037105</v>
      </c>
      <c r="AU99" t="s">
        <v>697</v>
      </c>
      <c r="AV99" t="str">
        <f t="shared" ca="1" si="33"/>
        <v>sound\\Redkiy_plod.wav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_Он_розовый?</v>
      </c>
      <c r="BA99" t="e">
        <f>VLOOKUP(Q99,audio_list_stym!$B$2:$BQ$299,68,FALSE)</f>
        <v>#N/A</v>
      </c>
      <c r="BB99" t="str">
        <f t="shared" si="34"/>
        <v>Посмотрите,_вот_XXXXX._Он_розовый?</v>
      </c>
      <c r="BD99" cm="1">
        <f t="array" aca="1" ref="BD99" ca="1">INDEX($L$98:$L$105,(RANK(AT3,$AT$2:$AT$9)))</f>
        <v>2149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VLOOKUP(B100,audio_list_stym!$A$3:$BP$18,60,FALSE)</f>
        <v>17</v>
      </c>
      <c r="F100" t="str">
        <f>VLOOKUP(E100,metki!$A$2:$B$9,2,FALSE)</f>
        <v>экспл_новые_без_названия</v>
      </c>
      <c r="G100" t="str">
        <f t="shared" si="28"/>
        <v>экспл</v>
      </c>
      <c r="H100" t="str">
        <f>VLOOKUP(B100,audio_list_stym!$A$3:$AJ$18,28,FALSE)</f>
        <v>ZF</v>
      </c>
      <c r="I100" t="s">
        <v>690</v>
      </c>
      <c r="J100" t="str">
        <f t="shared" si="29"/>
        <v>ZF_3</v>
      </c>
      <c r="K100">
        <v>17</v>
      </c>
      <c r="L100">
        <f>VLOOKUP(J100,total_visual_stym!$A$2:$D$129,2,FALSE)</f>
        <v>2147</v>
      </c>
      <c r="M100" t="str">
        <f>VLOOKUP(J100,total_visual_stym!$A$2:$D$129,3,FALSE)</f>
        <v>pics\\ZF_3.jpg</v>
      </c>
      <c r="N100">
        <f>VLOOKUP(J100,total_visual_stym!$A$1:$D$129,4,FALSE)</f>
        <v>215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155</v>
      </c>
      <c r="Z100" t="str">
        <f>IF(G100="экспл",VLOOKUP(J100,quest_экспл!$A$1:$N$129,12,FALSE),IF(G100="импл_",0,0))</f>
        <v>sound\\Tonkiy_li_on.wav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2174</v>
      </c>
      <c r="AD100" t="str">
        <f t="shared" ca="1" si="35"/>
        <v>pics\\dis7.jpg</v>
      </c>
      <c r="AE100" s="22" t="str">
        <f t="array" aca="1" ref="AE100" ca="1">IF(G100="экспл",INDEX(total_visual_stym!$C$146:$C$209,(RANK(total_visual_stym!E180,total_visual_stym!$E$146:$E$209))),0)</f>
        <v>pics\\dis7.jpg</v>
      </c>
      <c r="AF100" s="22" t="str">
        <f t="shared" si="30"/>
        <v/>
      </c>
      <c r="AI100" t="s">
        <v>110</v>
      </c>
      <c r="AO100">
        <f t="shared" ca="1" si="36"/>
        <v>0.98799827892599523</v>
      </c>
      <c r="AP100" t="str">
        <f t="shared" ca="1" si="37"/>
        <v>pics\\Banan_1.jpg</v>
      </c>
      <c r="AR100" t="str">
        <f t="shared" si="39"/>
        <v/>
      </c>
      <c r="AS100" t="str">
        <f t="shared" si="31"/>
        <v/>
      </c>
      <c r="AT100">
        <f t="shared" ca="1" si="32"/>
        <v>0.24384660368472311</v>
      </c>
      <c r="AU100" t="s">
        <v>697</v>
      </c>
      <c r="AV100" t="str">
        <f t="shared" ca="1" si="33"/>
        <v>sound\\Redkiy_plod.wav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_Тонкий_ли_он?</v>
      </c>
      <c r="BA100" t="e">
        <f>VLOOKUP(Q100,audio_list_stym!$B$2:$BQ$299,68,FALSE)</f>
        <v>#N/A</v>
      </c>
      <c r="BB100" t="str">
        <f t="shared" si="34"/>
        <v>Вот_XXXXX._Тонкий_ли_он?</v>
      </c>
      <c r="BD100" cm="1">
        <f t="array" aca="1" ref="BD100" ca="1">INDEX($L$98:$L$105,(RANK(AT4,$AT$2:$AT$9)))</f>
        <v>2148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VLOOKUP(B101,audio_list_stym!$A$3:$BP$18,60,FALSE)</f>
        <v>17</v>
      </c>
      <c r="F101" t="str">
        <f>VLOOKUP(E101,metki!$A$2:$B$9,2,FALSE)</f>
        <v>экспл_новые_без_названия</v>
      </c>
      <c r="G101" t="str">
        <f t="shared" si="28"/>
        <v>экспл</v>
      </c>
      <c r="H101" t="str">
        <f>VLOOKUP(B101,audio_list_stym!$A$3:$AJ$18,28,FALSE)</f>
        <v>ZF</v>
      </c>
      <c r="I101" t="s">
        <v>691</v>
      </c>
      <c r="J101" t="str">
        <f t="shared" si="29"/>
        <v>ZF_4</v>
      </c>
      <c r="K101">
        <v>17</v>
      </c>
      <c r="L101">
        <f>VLOOKUP(J101,total_visual_stym!$A$2:$D$129,2,FALSE)</f>
        <v>2148</v>
      </c>
      <c r="M101" t="str">
        <f>VLOOKUP(J101,total_visual_stym!$A$2:$D$129,3,FALSE)</f>
        <v>pics\\ZF_4.jpg</v>
      </c>
      <c r="N101">
        <f>VLOOKUP(J101,total_visual_stym!$A$1:$D$129,4,FALSE)</f>
        <v>215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156</v>
      </c>
      <c r="Z101" t="str">
        <f>IF(G101="экспл",VLOOKUP(J101,quest_экспл!$A$1:$N$129,12,FALSE),IF(G101="импл_",0,0))</f>
        <v>sound\\Celniy_li_on.wav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2211</v>
      </c>
      <c r="AD101" t="str">
        <f t="shared" ca="1" si="35"/>
        <v>pics\\dis60.jpg</v>
      </c>
      <c r="AE101" s="22" t="str">
        <f t="array" aca="1" ref="AE101" ca="1">IF(G101="экспл",INDEX(total_visual_stym!$C$146:$C$209,(RANK(total_visual_stym!E181,total_visual_stym!$E$146:$E$209))),0)</f>
        <v>pics\\dis60.jpg</v>
      </c>
      <c r="AF101" s="22" t="str">
        <f t="shared" si="30"/>
        <v/>
      </c>
      <c r="AI101" t="s">
        <v>111</v>
      </c>
      <c r="AO101">
        <f t="shared" ca="1" si="36"/>
        <v>0.90006903055433418</v>
      </c>
      <c r="AP101" t="str">
        <f t="shared" ca="1" si="37"/>
        <v>pics\\Banan_6.jpg</v>
      </c>
      <c r="AR101" t="str">
        <f t="shared" si="39"/>
        <v/>
      </c>
      <c r="AS101" t="str">
        <f t="shared" si="31"/>
        <v/>
      </c>
      <c r="AT101">
        <f t="shared" ca="1" si="32"/>
        <v>0.89333570818886343</v>
      </c>
      <c r="AU101" t="s">
        <v>697</v>
      </c>
      <c r="AV101" t="str">
        <f t="shared" ca="1" si="33"/>
        <v>sound\\Noviy_plod.wav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_Цельный_ли_он?</v>
      </c>
      <c r="BA101" t="e">
        <f>VLOOKUP(Q101,audio_list_stym!$B$2:$BQ$299,68,FALSE)</f>
        <v>#N/A</v>
      </c>
      <c r="BB101" t="str">
        <f t="shared" si="34"/>
        <v>Это_XXXXX._Цельный_ли_он?</v>
      </c>
      <c r="BD101" cm="1">
        <f t="array" aca="1" ref="BD101" ca="1">INDEX($L$98:$L$105,(RANK(AT5,$AT$2:$AT$9)))</f>
        <v>2146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VLOOKUP(B102,audio_list_stym!$A$3:$BP$18,60,FALSE)</f>
        <v>17</v>
      </c>
      <c r="F102" t="str">
        <f>VLOOKUP(E102,metki!$A$2:$B$9,2,FALSE)</f>
        <v>экспл_новые_без_названия</v>
      </c>
      <c r="G102" t="str">
        <f t="shared" si="28"/>
        <v>экспл</v>
      </c>
      <c r="H102" t="str">
        <f>VLOOKUP(B102,audio_list_stym!$A$3:$AJ$18,28,FALSE)</f>
        <v>ZF</v>
      </c>
      <c r="I102" t="s">
        <v>692</v>
      </c>
      <c r="J102" t="str">
        <f t="shared" si="29"/>
        <v>ZF_5</v>
      </c>
      <c r="K102">
        <v>17</v>
      </c>
      <c r="L102">
        <f>VLOOKUP(J102,total_visual_stym!$A$2:$D$129,2,FALSE)</f>
        <v>2149</v>
      </c>
      <c r="M102" t="str">
        <f>VLOOKUP(J102,total_visual_stym!$A$2:$D$129,3,FALSE)</f>
        <v>pics\\ZF_5.jpg</v>
      </c>
      <c r="N102">
        <f>VLOOKUP(J102,total_visual_stym!$A$1:$D$129,4,FALSE)</f>
        <v>215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157</v>
      </c>
      <c r="Z102" t="str">
        <f>IF(G102="экспл",VLOOKUP(J102,quest_экспл!$A$1:$N$129,12,FALSE),IF(G102="импл_",0,0))</f>
        <v>sound\\On_shershaviy.wav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2188</v>
      </c>
      <c r="AD102" t="str">
        <f t="shared" ca="1" si="35"/>
        <v>pics\\dis3.jpg</v>
      </c>
      <c r="AE102" s="22" t="str">
        <f t="array" aca="1" ref="AE102" ca="1">IF(G102="экспл",INDEX(total_visual_stym!$C$146:$C$209,(RANK(total_visual_stym!E182,total_visual_stym!$E$146:$E$209))),0)</f>
        <v>pics\\dis3.jpg</v>
      </c>
      <c r="AF102" s="22" t="str">
        <f t="shared" si="30"/>
        <v/>
      </c>
      <c r="AI102" t="s">
        <v>112</v>
      </c>
      <c r="AO102">
        <f t="shared" ca="1" si="36"/>
        <v>0.33583927109141032</v>
      </c>
      <c r="AP102" t="str">
        <f t="shared" ca="1" si="37"/>
        <v>pics\\Peper_6.jpg</v>
      </c>
      <c r="AR102" t="str">
        <f t="shared" si="39"/>
        <v/>
      </c>
      <c r="AS102" t="str">
        <f t="shared" si="31"/>
        <v/>
      </c>
      <c r="AT102">
        <f t="shared" ca="1" si="32"/>
        <v>0.72021322926618281</v>
      </c>
      <c r="AU102" t="s">
        <v>697</v>
      </c>
      <c r="AV102" t="str">
        <f t="shared" ca="1" si="33"/>
        <v>sound\\Noviy_plod.wav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_Он_шершавый?</v>
      </c>
      <c r="BA102" t="e">
        <f>VLOOKUP(Q102,audio_list_stym!$B$2:$BQ$299,68,FALSE)</f>
        <v>#N/A</v>
      </c>
      <c r="BB102" t="str">
        <f t="shared" si="34"/>
        <v>На_картинке_XXXXX._Он_шершавый?</v>
      </c>
      <c r="BD102" cm="1">
        <f t="array" aca="1" ref="BD102" ca="1">INDEX($L$98:$L$105,(RANK(AT6,$AT$2:$AT$9)))</f>
        <v>2151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VLOOKUP(B103,audio_list_stym!$A$3:$BP$18,60,FALSE)</f>
        <v>17</v>
      </c>
      <c r="F103" t="str">
        <f>VLOOKUP(E103,metki!$A$2:$B$9,2,FALSE)</f>
        <v>экспл_новые_без_названия</v>
      </c>
      <c r="G103" t="str">
        <f t="shared" si="28"/>
        <v>экспл</v>
      </c>
      <c r="H103" t="str">
        <f>VLOOKUP(B103,audio_list_stym!$A$3:$AJ$18,28,FALSE)</f>
        <v>ZF</v>
      </c>
      <c r="I103" t="s">
        <v>693</v>
      </c>
      <c r="J103" t="str">
        <f t="shared" si="29"/>
        <v>ZF_6</v>
      </c>
      <c r="K103">
        <v>17</v>
      </c>
      <c r="L103">
        <f>VLOOKUP(J103,total_visual_stym!$A$2:$D$129,2,FALSE)</f>
        <v>2150</v>
      </c>
      <c r="M103" t="str">
        <f>VLOOKUP(J103,total_visual_stym!$A$2:$D$129,3,FALSE)</f>
        <v>pics\\ZF_6.jpg</v>
      </c>
      <c r="N103">
        <f>VLOOKUP(J103,total_visual_stym!$A$1:$D$129,4,FALSE)</f>
        <v>215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158</v>
      </c>
      <c r="Z103" t="str">
        <f>IF(G103="экспл",VLOOKUP(J103,quest_экспл!$A$1:$N$129,12,FALSE),IF(G103="импл_",0,0))</f>
        <v>sound\\Zaostrin_li_on.wav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2202</v>
      </c>
      <c r="AD103" t="str">
        <f t="shared" ca="1" si="35"/>
        <v>pics\\dis47.jpg</v>
      </c>
      <c r="AE103" s="22" t="str">
        <f t="array" aca="1" ref="AE103" ca="1">IF(G103="экспл",INDEX(total_visual_stym!$C$146:$C$209,(RANK(total_visual_stym!E183,total_visual_stym!$E$146:$E$209))),0)</f>
        <v>pics\\dis47.jpg</v>
      </c>
      <c r="AF103" s="22" t="str">
        <f t="shared" si="30"/>
        <v/>
      </c>
      <c r="AI103" t="s">
        <v>113</v>
      </c>
      <c r="AO103">
        <f t="shared" ca="1" si="36"/>
        <v>0.4779859698706147</v>
      </c>
      <c r="AP103" t="str">
        <f t="shared" ca="1" si="37"/>
        <v>pics\\Limon_2.jpg</v>
      </c>
      <c r="AR103" t="str">
        <f t="shared" si="39"/>
        <v/>
      </c>
      <c r="AS103" t="str">
        <f t="shared" si="31"/>
        <v/>
      </c>
      <c r="AT103">
        <f t="shared" ca="1" si="32"/>
        <v>0.10407754270851566</v>
      </c>
      <c r="AU103" t="s">
        <v>697</v>
      </c>
      <c r="AV103" t="str">
        <f t="shared" ca="1" si="33"/>
        <v>sound\\Redkiy_plod.wav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_Заострен_ли_он?</v>
      </c>
      <c r="BA103" t="e">
        <f>VLOOKUP(Q103,audio_list_stym!$B$2:$BQ$299,68,FALSE)</f>
        <v>#N/A</v>
      </c>
      <c r="BB103" t="str">
        <f t="shared" si="34"/>
        <v>На_мониторе_XXXXX._Заострен_ли_он?</v>
      </c>
      <c r="BD103" cm="1">
        <f t="array" aca="1" ref="BD103" ca="1">INDEX($L$98:$L$105,(RANK(AT7,$AT$2:$AT$9)))</f>
        <v>2152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VLOOKUP(B104,audio_list_stym!$A$3:$BP$18,60,FALSE)</f>
        <v>17</v>
      </c>
      <c r="F104" t="str">
        <f>VLOOKUP(E104,metki!$A$2:$B$9,2,FALSE)</f>
        <v>экспл_новые_без_названия</v>
      </c>
      <c r="G104" t="str">
        <f t="shared" si="28"/>
        <v>экспл</v>
      </c>
      <c r="H104" t="str">
        <f>VLOOKUP(B104,audio_list_stym!$A$3:$AJ$18,28,FALSE)</f>
        <v>ZF</v>
      </c>
      <c r="I104" t="s">
        <v>694</v>
      </c>
      <c r="J104" t="str">
        <f t="shared" si="29"/>
        <v>ZF_7</v>
      </c>
      <c r="K104">
        <v>17</v>
      </c>
      <c r="L104">
        <f>VLOOKUP(J104,total_visual_stym!$A$2:$D$129,2,FALSE)</f>
        <v>2151</v>
      </c>
      <c r="M104" t="str">
        <f>VLOOKUP(J104,total_visual_stym!$A$2:$D$129,3,FALSE)</f>
        <v>pics\\ZF_7.jpg</v>
      </c>
      <c r="N104">
        <f>VLOOKUP(J104,total_visual_stym!$A$1:$D$129,4,FALSE)</f>
        <v>215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159</v>
      </c>
      <c r="Z104" t="str">
        <f>IF(G104="экспл",VLOOKUP(J104,quest_экспл!$A$1:$N$129,12,FALSE),IF(G104="импл_",0,0))</f>
        <v>sound\\On_rassipchatiy.wav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2196</v>
      </c>
      <c r="AD104" t="str">
        <f t="shared" ca="1" si="35"/>
        <v>pics\\dis40.jpg</v>
      </c>
      <c r="AE104" s="22" t="str">
        <f t="array" aca="1" ref="AE104" ca="1">IF(G104="экспл",INDEX(total_visual_stym!$C$146:$C$209,(RANK(total_visual_stym!E184,total_visual_stym!$E$146:$E$209))),0)</f>
        <v>pics\\dis40.jpg</v>
      </c>
      <c r="AF104" s="22" t="str">
        <f t="shared" si="30"/>
        <v/>
      </c>
      <c r="AI104" t="s">
        <v>114</v>
      </c>
      <c r="AO104">
        <f t="shared" ca="1" si="36"/>
        <v>0.27641600147863066</v>
      </c>
      <c r="AP104" t="str">
        <f t="shared" ca="1" si="37"/>
        <v>pics\\Redis_2.jpg</v>
      </c>
      <c r="AR104" t="str">
        <f t="shared" si="39"/>
        <v/>
      </c>
      <c r="AS104" t="str">
        <f t="shared" si="31"/>
        <v/>
      </c>
      <c r="AT104">
        <f t="shared" ca="1" si="32"/>
        <v>7.7945538988856589E-2</v>
      </c>
      <c r="AU104" t="s">
        <v>697</v>
      </c>
      <c r="AV104" t="str">
        <f t="shared" ca="1" si="33"/>
        <v>sound\\Redkiy_plod.wav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_Он_рассыпчатый?</v>
      </c>
      <c r="BA104" t="e">
        <f>VLOOKUP(Q104,audio_list_stym!$B$2:$BQ$299,68,FALSE)</f>
        <v>#N/A</v>
      </c>
      <c r="BB104" t="str">
        <f t="shared" si="34"/>
        <v>Перед_Вами_XXXXX._Он_рассыпчатый?</v>
      </c>
      <c r="BD104" cm="1">
        <f t="array" aca="1" ref="BD104" ca="1">INDEX($L$98:$L$105,(RANK(AT8,$AT$2:$AT$9)))</f>
        <v>2147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VLOOKUP(B105,audio_list_stym!$A$3:$BP$18,60,FALSE)</f>
        <v>17</v>
      </c>
      <c r="F105" t="str">
        <f>VLOOKUP(E105,metki!$A$2:$B$9,2,FALSE)</f>
        <v>экспл_новые_без_названия</v>
      </c>
      <c r="G105" t="str">
        <f t="shared" si="28"/>
        <v>экспл</v>
      </c>
      <c r="H105" t="str">
        <f>VLOOKUP(B105,audio_list_stym!$A$3:$AJ$18,28,FALSE)</f>
        <v>ZF</v>
      </c>
      <c r="I105" t="s">
        <v>695</v>
      </c>
      <c r="J105" t="str">
        <f t="shared" si="29"/>
        <v>ZF_8</v>
      </c>
      <c r="K105">
        <v>17</v>
      </c>
      <c r="L105">
        <f>VLOOKUP(J105,total_visual_stym!$A$2:$D$129,2,FALSE)</f>
        <v>2152</v>
      </c>
      <c r="M105" t="str">
        <f>VLOOKUP(J105,total_visual_stym!$A$2:$D$129,3,FALSE)</f>
        <v>pics\\ZF_8.jpg</v>
      </c>
      <c r="N105">
        <f>VLOOKUP(J105,total_visual_stym!$A$1:$D$129,4,FALSE)</f>
        <v>215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160</v>
      </c>
      <c r="Z105" t="str">
        <f>IF(G105="экспл",VLOOKUP(J105,quest_экспл!$A$1:$N$129,12,FALSE),IF(G105="импл_",0,0))</f>
        <v>sound\\Ochishen_li_on.wav</v>
      </c>
      <c r="AA105" t="str">
        <f>IF(G105="экспл",VLOOKUP(J105,quest_экспл!$A$1:$N$129,14,FALSE),IF(G105="импл_",0,0))</f>
        <v>да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2216</v>
      </c>
      <c r="AD105" t="str">
        <f t="shared" ca="1" si="35"/>
        <v>pics\\dis59.jpg</v>
      </c>
      <c r="AE105" s="22" t="str">
        <f t="array" aca="1" ref="AE105" ca="1">IF(G105="экспл",INDEX(total_visual_stym!$C$146:$C$209,(RANK(total_visual_stym!E185,total_visual_stym!$E$146:$E$209))),0)</f>
        <v>pics\\dis59.jpg</v>
      </c>
      <c r="AF105" s="22" t="str">
        <f t="shared" si="30"/>
        <v/>
      </c>
      <c r="AI105" t="s">
        <v>115</v>
      </c>
      <c r="AO105">
        <f t="shared" ca="1" si="36"/>
        <v>0.60040491766733661</v>
      </c>
      <c r="AP105" t="str">
        <f t="shared" ca="1" si="37"/>
        <v>pics\\Goroh_8.jpg</v>
      </c>
      <c r="AR105" t="str">
        <f t="shared" si="39"/>
        <v/>
      </c>
      <c r="AS105" t="str">
        <f t="shared" si="31"/>
        <v/>
      </c>
      <c r="AT105">
        <f t="shared" ca="1" si="32"/>
        <v>0.87575025386297489</v>
      </c>
      <c r="AU105" t="s">
        <v>697</v>
      </c>
      <c r="AV105" t="str">
        <f t="shared" ca="1" si="33"/>
        <v>sound\\Noviy_plod.wav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_Очищен_ли_он?</v>
      </c>
      <c r="BA105" t="e">
        <f>VLOOKUP(Q105,audio_list_stym!$B$2:$BQ$299,68,FALSE)</f>
        <v>#N/A</v>
      </c>
      <c r="BB105" t="str">
        <f t="shared" si="34"/>
        <v>Вы_видите_XXXXX._Очищен_ли_он?</v>
      </c>
      <c r="BD105" cm="1">
        <f t="array" aca="1" ref="BD105" ca="1">INDEX($L$98:$L$105,(RANK(AT9,$AT$2:$AT$9)))</f>
        <v>2145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VLOOKUP(B106,audio_list_stym!$A$3:$BP$18,60,FALSE)</f>
        <v>14</v>
      </c>
      <c r="F106" t="str">
        <f>VLOOKUP(E106,metki!$A$2:$B$9,2,FALSE)</f>
        <v>импл_новые_с_названием</v>
      </c>
      <c r="G106" t="str">
        <f t="shared" si="28"/>
        <v>импл_</v>
      </c>
      <c r="H106" t="str">
        <f>VLOOKUP(B106,audio_list_stym!$A$3:$AJ$18,28,FALSE)</f>
        <v>Ackee</v>
      </c>
      <c r="I106" t="s">
        <v>688</v>
      </c>
      <c r="J106" t="str">
        <f t="shared" si="29"/>
        <v>Ackee_1</v>
      </c>
      <c r="K106">
        <v>14</v>
      </c>
      <c r="L106">
        <f>VLOOKUP(J106,total_visual_stym!$A$2:$D$129,2,FALSE)</f>
        <v>2065</v>
      </c>
      <c r="M106" t="str">
        <f>VLOOKUP(J106,total_visual_stym!$A$2:$D$129,3,FALSE)</f>
        <v>pics\\Ackee_1.jpg</v>
      </c>
      <c r="N106">
        <f>VLOOKUP(J106,total_visual_stym!$A$1:$D$129,4,FALSE)</f>
        <v>208</v>
      </c>
      <c r="P106">
        <f>IF(G106="экспл",0,IF(G106="импл_",VLOOKUP(J106,quest_импл!$A$1:$J$129,7,FALSE),0))</f>
        <v>225</v>
      </c>
      <c r="Q106" t="str">
        <f>IF(G106="экспл",0,IF(G106="импл_",VLOOKUP(J106,quest_импл!$A$1:$J$129,8,FALSE),0))</f>
        <v>sound\\Sushenniy_li.wav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нет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2021</v>
      </c>
      <c r="AD106" t="str">
        <f t="shared" ca="1" si="35"/>
        <v>pics\\Goroh_5.jpg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30"/>
        <v>pics\\Goroh_5.jpg</v>
      </c>
      <c r="AI106" t="s">
        <v>116</v>
      </c>
      <c r="AO106">
        <f t="shared" ca="1" si="36"/>
        <v>0.68293596652946398</v>
      </c>
      <c r="AP106" t="str">
        <f t="shared" ca="1" si="37"/>
        <v>pics\\Goroh_5.jpg</v>
      </c>
      <c r="AR106" t="str">
        <f t="shared" si="39"/>
        <v/>
      </c>
      <c r="AS106" t="str">
        <f t="shared" ca="1" si="31"/>
        <v>pics\\Goroh_5.jpg</v>
      </c>
      <c r="AT106">
        <f t="shared" ca="1" si="32"/>
        <v>0.84190746749511713</v>
      </c>
      <c r="AU106" t="s">
        <v>697</v>
      </c>
      <c r="AV106" t="str">
        <f t="shared" ca="1" si="33"/>
        <v>sound\\Noviy_plod.wav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_Сушеный_ли_</v>
      </c>
      <c r="BB106" t="str">
        <f t="shared" si="34"/>
        <v>_Сушеный_ли_ГОНИК?</v>
      </c>
      <c r="BC106">
        <f>A106</f>
        <v>1214</v>
      </c>
      <c r="BD106" cm="1">
        <f t="array" aca="1" ref="BD106" ca="1">INDEX($L$106:$L$113,(RANK(AT2,$AT$2:$AT$9)))</f>
        <v>2070</v>
      </c>
      <c r="BE106" cm="1">
        <f t="array" aca="1" ref="BE106" ca="1">INDEX(BD66:BD81,(RANK(AT7,$AT$2:$AT$17)))</f>
        <v>2113</v>
      </c>
      <c r="BF106" cm="1">
        <f t="array" aca="1" ref="BF106" ca="1">INDEX(BD90:BD105,(RANK(AT7,$AT$2:$AT$17)))</f>
        <v>2145</v>
      </c>
      <c r="BG106" cm="1">
        <f t="array" aca="1" ref="BG106" ca="1">INDEX(BD114:BD129,(RANK(AT7,$AT$2:$AT$9)))</f>
        <v>2073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VLOOKUP(B107,audio_list_stym!$A$3:$BP$18,60,FALSE)</f>
        <v>14</v>
      </c>
      <c r="F107" t="str">
        <f>VLOOKUP(E107,metki!$A$2:$B$9,2,FALSE)</f>
        <v>импл_новые_с_названием</v>
      </c>
      <c r="G107" t="str">
        <f t="shared" si="28"/>
        <v>импл_</v>
      </c>
      <c r="H107" t="str">
        <f>VLOOKUP(B107,audio_list_stym!$A$3:$AJ$18,28,FALSE)</f>
        <v>Ackee</v>
      </c>
      <c r="I107" t="s">
        <v>689</v>
      </c>
      <c r="J107" t="str">
        <f t="shared" si="29"/>
        <v>Ackee_2</v>
      </c>
      <c r="K107">
        <v>14</v>
      </c>
      <c r="L107">
        <f>VLOOKUP(J107,total_visual_stym!$A$2:$D$129,2,FALSE)</f>
        <v>2066</v>
      </c>
      <c r="M107" t="str">
        <f>VLOOKUP(J107,total_visual_stym!$A$2:$D$129,3,FALSE)</f>
        <v>pics\\Ackee_2.jpg</v>
      </c>
      <c r="N107">
        <f>VLOOKUP(J107,total_visual_stym!$A$1:$D$129,4,FALSE)</f>
        <v>208</v>
      </c>
      <c r="P107">
        <f>IF(G107="экспл",0,IF(G107="импл_",VLOOKUP(J107,quest_импл!$A$1:$J$129,7,FALSE),0))</f>
        <v>226</v>
      </c>
      <c r="Q107" t="str">
        <f>IF(G107="экспл",0,IF(G107="импл_",VLOOKUP(J107,quest_импл!$A$1:$J$129,8,FALSE),0))</f>
        <v>sound\\S_vetochkoy_li.wav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2026</v>
      </c>
      <c r="AD107" t="str">
        <f t="shared" ca="1" si="35"/>
        <v>pics\\Kokos_2.jpg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30"/>
        <v>pics\\Kokos_2.jpg</v>
      </c>
      <c r="AI107" t="s">
        <v>117</v>
      </c>
      <c r="AO107">
        <f t="shared" ca="1" si="36"/>
        <v>0.5900490332472953</v>
      </c>
      <c r="AP107" t="str">
        <f t="shared" ca="1" si="37"/>
        <v>pics\\Kokos_2.jpg</v>
      </c>
      <c r="AR107" t="str">
        <f t="shared" si="39"/>
        <v/>
      </c>
      <c r="AS107" t="str">
        <f t="shared" ca="1" si="31"/>
        <v>pics\\Kokos_2.jpg</v>
      </c>
      <c r="AT107">
        <f t="shared" ca="1" si="32"/>
        <v>5.18105811495847E-2</v>
      </c>
      <c r="AU107" t="s">
        <v>697</v>
      </c>
      <c r="AV107" t="str">
        <f t="shared" ca="1" si="33"/>
        <v>sound\\Redkiy_plod.wav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_С_веточкой_ли_</v>
      </c>
      <c r="BB107" t="str">
        <f t="shared" si="34"/>
        <v>_С_веточкой_ли_ГОНИК?</v>
      </c>
      <c r="BD107" cm="1">
        <f t="array" aca="1" ref="BD107" ca="1">INDEX($L$106:$L$113,(RANK(AT3,$AT$2:$AT$9)))</f>
        <v>2069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VLOOKUP(B108,audio_list_stym!$A$3:$BP$18,60,FALSE)</f>
        <v>14</v>
      </c>
      <c r="F108" t="str">
        <f>VLOOKUP(E108,metki!$A$2:$B$9,2,FALSE)</f>
        <v>импл_новые_с_названием</v>
      </c>
      <c r="G108" t="str">
        <f t="shared" si="28"/>
        <v>импл_</v>
      </c>
      <c r="H108" t="str">
        <f>VLOOKUP(B108,audio_list_stym!$A$3:$AJ$18,28,FALSE)</f>
        <v>Ackee</v>
      </c>
      <c r="I108" t="s">
        <v>690</v>
      </c>
      <c r="J108" t="str">
        <f t="shared" si="29"/>
        <v>Ackee_3</v>
      </c>
      <c r="K108">
        <v>14</v>
      </c>
      <c r="L108">
        <f>VLOOKUP(J108,total_visual_stym!$A$2:$D$129,2,FALSE)</f>
        <v>2067</v>
      </c>
      <c r="M108" t="str">
        <f>VLOOKUP(J108,total_visual_stym!$A$2:$D$129,3,FALSE)</f>
        <v>pics\\Ackee_3.jpg</v>
      </c>
      <c r="N108">
        <f>VLOOKUP(J108,total_visual_stym!$A$1:$D$129,4,FALSE)</f>
        <v>208</v>
      </c>
      <c r="P108">
        <f>IF(G108="экспл",0,IF(G108="импл_",VLOOKUP(J108,quest_импл!$A$1:$J$129,7,FALSE),0))</f>
        <v>227</v>
      </c>
      <c r="Q108" t="str">
        <f>IF(G108="экспл",0,IF(G108="импл_",VLOOKUP(J108,quest_импл!$A$1:$J$129,8,FALSE),0))</f>
        <v>sound\\Rasskrit_li.wav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да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2062</v>
      </c>
      <c r="AD108" t="str">
        <f t="shared" ca="1" si="35"/>
        <v>pics\\Tomat_6.jpg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30"/>
        <v>pics\\Tomat_6.jpg</v>
      </c>
      <c r="AI108" t="s">
        <v>118</v>
      </c>
      <c r="AO108">
        <f t="shared" ca="1" si="36"/>
        <v>0.11149041395839565</v>
      </c>
      <c r="AP108" t="str">
        <f t="shared" ca="1" si="37"/>
        <v>pics\\Tomat_6.jpg</v>
      </c>
      <c r="AR108" t="str">
        <f t="shared" si="39"/>
        <v/>
      </c>
      <c r="AS108" t="str">
        <f t="shared" ca="1" si="31"/>
        <v>pics\\Tomat_6.jpg</v>
      </c>
      <c r="AT108">
        <f t="shared" ca="1" si="32"/>
        <v>0.39022748533060303</v>
      </c>
      <c r="AU108" t="s">
        <v>697</v>
      </c>
      <c r="AV108" t="str">
        <f t="shared" ca="1" si="33"/>
        <v>sound\\Redkiy_plod.wav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_Раскрыт_ли_</v>
      </c>
      <c r="BB108" t="str">
        <f t="shared" si="34"/>
        <v>_Раскрыт_ли_ГОНИК?</v>
      </c>
      <c r="BD108" cm="1">
        <f t="array" aca="1" ref="BD108" ca="1">INDEX($L$106:$L$113,(RANK(AT4,$AT$2:$AT$9)))</f>
        <v>2068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VLOOKUP(B109,audio_list_stym!$A$3:$BP$18,60,FALSE)</f>
        <v>14</v>
      </c>
      <c r="F109" t="str">
        <f>VLOOKUP(E109,metki!$A$2:$B$9,2,FALSE)</f>
        <v>импл_новые_с_названием</v>
      </c>
      <c r="G109" t="str">
        <f t="shared" si="28"/>
        <v>импл_</v>
      </c>
      <c r="H109" t="str">
        <f>VLOOKUP(B109,audio_list_stym!$A$3:$AJ$18,28,FALSE)</f>
        <v>Ackee</v>
      </c>
      <c r="I109" t="s">
        <v>691</v>
      </c>
      <c r="J109" t="str">
        <f t="shared" si="29"/>
        <v>Ackee_4</v>
      </c>
      <c r="K109">
        <v>14</v>
      </c>
      <c r="L109">
        <f>VLOOKUP(J109,total_visual_stym!$A$2:$D$129,2,FALSE)</f>
        <v>2068</v>
      </c>
      <c r="M109" t="str">
        <f>VLOOKUP(J109,total_visual_stym!$A$2:$D$129,3,FALSE)</f>
        <v>pics\\Ackee_4.jpg</v>
      </c>
      <c r="N109">
        <f>VLOOKUP(J109,total_visual_stym!$A$1:$D$129,4,FALSE)</f>
        <v>208</v>
      </c>
      <c r="P109">
        <f>IF(G109="экспл",0,IF(G109="импл_",VLOOKUP(J109,quest_импл!$A$1:$J$129,7,FALSE),0))</f>
        <v>228</v>
      </c>
      <c r="Q109" t="str">
        <f>IF(G109="экспл",0,IF(G109="импл_",VLOOKUP(J109,quest_импл!$A$1:$J$129,8,FALSE),0))</f>
        <v>sound\\Pushistiy_li.wav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2053</v>
      </c>
      <c r="AD109" t="str">
        <f t="shared" ca="1" si="35"/>
        <v>pics\\Redis_5.jpg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30"/>
        <v>pics\\Redis_5.jpg</v>
      </c>
      <c r="AI109" t="s">
        <v>119</v>
      </c>
      <c r="AO109">
        <f t="shared" ca="1" si="36"/>
        <v>0.24216391542807381</v>
      </c>
      <c r="AP109" t="str">
        <f t="shared" ca="1" si="37"/>
        <v>pics\\Redis_5.jpg</v>
      </c>
      <c r="AR109" t="str">
        <f t="shared" si="39"/>
        <v/>
      </c>
      <c r="AS109" t="str">
        <f t="shared" ca="1" si="31"/>
        <v>pics\\Redis_5.jpg</v>
      </c>
      <c r="AT109">
        <f t="shared" ca="1" si="32"/>
        <v>0.48242380361378512</v>
      </c>
      <c r="AU109" t="s">
        <v>697</v>
      </c>
      <c r="AV109" t="str">
        <f t="shared" ca="1" si="33"/>
        <v>sound\\Redkiy_plod.wav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_Пушистый_ли_</v>
      </c>
      <c r="BB109" t="str">
        <f t="shared" si="34"/>
        <v>_Пушистый_ли_ГОНИК?</v>
      </c>
      <c r="BD109" cm="1">
        <f t="array" aca="1" ref="BD109" ca="1">INDEX($L$106:$L$113,(RANK(AT5,$AT$2:$AT$9)))</f>
        <v>2066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VLOOKUP(B110,audio_list_stym!$A$3:$BP$18,60,FALSE)</f>
        <v>14</v>
      </c>
      <c r="F110" t="str">
        <f>VLOOKUP(E110,metki!$A$2:$B$9,2,FALSE)</f>
        <v>импл_новые_с_названием</v>
      </c>
      <c r="G110" t="str">
        <f t="shared" si="28"/>
        <v>импл_</v>
      </c>
      <c r="H110" t="str">
        <f>VLOOKUP(B110,audio_list_stym!$A$3:$AJ$18,28,FALSE)</f>
        <v>Ackee</v>
      </c>
      <c r="I110" t="s">
        <v>692</v>
      </c>
      <c r="J110" t="str">
        <f t="shared" si="29"/>
        <v>Ackee_5</v>
      </c>
      <c r="K110">
        <v>14</v>
      </c>
      <c r="L110">
        <f>VLOOKUP(J110,total_visual_stym!$A$2:$D$129,2,FALSE)</f>
        <v>2069</v>
      </c>
      <c r="M110" t="str">
        <f>VLOOKUP(J110,total_visual_stym!$A$2:$D$129,3,FALSE)</f>
        <v>pics\\Ackee_5.jpg</v>
      </c>
      <c r="N110">
        <f>VLOOKUP(J110,total_visual_stym!$A$1:$D$129,4,FALSE)</f>
        <v>208</v>
      </c>
      <c r="P110">
        <f>IF(G110="экспл",0,IF(G110="импл_",VLOOKUP(J110,quest_импл!$A$1:$J$129,7,FALSE),0))</f>
        <v>229</v>
      </c>
      <c r="Q110" t="str">
        <f>IF(G110="экспл",0,IF(G110="импл_",VLOOKUP(J110,quest_импл!$A$1:$J$129,8,FALSE),0))</f>
        <v>sound\\Kvadratniy_li.wav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2028</v>
      </c>
      <c r="AD110" t="str">
        <f t="shared" ca="1" si="35"/>
        <v>pics\\Kokos_4.jpg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30"/>
        <v>pics\\Kokos_4.jpg</v>
      </c>
      <c r="AI110" t="s">
        <v>120</v>
      </c>
      <c r="AO110">
        <f t="shared" ca="1" si="36"/>
        <v>0.55480909115157306</v>
      </c>
      <c r="AP110" t="str">
        <f t="shared" ca="1" si="37"/>
        <v>pics\\Kokos_4.jpg</v>
      </c>
      <c r="AR110" t="str">
        <f t="shared" si="39"/>
        <v/>
      </c>
      <c r="AS110" t="str">
        <f t="shared" ca="1" si="31"/>
        <v>pics\\Kokos_4.jpg</v>
      </c>
      <c r="AT110">
        <f t="shared" ca="1" si="32"/>
        <v>0.89084309585542087</v>
      </c>
      <c r="AU110" t="s">
        <v>697</v>
      </c>
      <c r="AV110" t="str">
        <f t="shared" ca="1" si="33"/>
        <v>sound\\Noviy_plod.wav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_Квадратный_ли_</v>
      </c>
      <c r="BB110" t="str">
        <f t="shared" si="34"/>
        <v>_Квадратный_ли_ГОНИК?</v>
      </c>
      <c r="BD110" cm="1">
        <f t="array" aca="1" ref="BD110" ca="1">INDEX($L$106:$L$113,(RANK(AT6,$AT$2:$AT$9)))</f>
        <v>2071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VLOOKUP(B111,audio_list_stym!$A$3:$BP$18,60,FALSE)</f>
        <v>14</v>
      </c>
      <c r="F111" t="str">
        <f>VLOOKUP(E111,metki!$A$2:$B$9,2,FALSE)</f>
        <v>импл_новые_с_названием</v>
      </c>
      <c r="G111" t="str">
        <f t="shared" si="28"/>
        <v>импл_</v>
      </c>
      <c r="H111" t="str">
        <f>VLOOKUP(B111,audio_list_stym!$A$3:$AJ$18,28,FALSE)</f>
        <v>Ackee</v>
      </c>
      <c r="I111" t="s">
        <v>693</v>
      </c>
      <c r="J111" t="str">
        <f t="shared" si="29"/>
        <v>Ackee_6</v>
      </c>
      <c r="K111">
        <v>14</v>
      </c>
      <c r="L111">
        <f>VLOOKUP(J111,total_visual_stym!$A$2:$D$129,2,FALSE)</f>
        <v>2070</v>
      </c>
      <c r="M111" t="str">
        <f>VLOOKUP(J111,total_visual_stym!$A$2:$D$129,3,FALSE)</f>
        <v>pics\\Ackee_6.jpg</v>
      </c>
      <c r="N111">
        <f>VLOOKUP(J111,total_visual_stym!$A$1:$D$129,4,FALSE)</f>
        <v>208</v>
      </c>
      <c r="P111">
        <f>IF(G111="экспл",0,IF(G111="импл_",VLOOKUP(J111,quest_импл!$A$1:$J$129,7,FALSE),0))</f>
        <v>230</v>
      </c>
      <c r="Q111" t="str">
        <f>IF(G111="экспл",0,IF(G111="импл_",VLOOKUP(J111,quest_импл!$A$1:$J$129,8,FALSE),0))</f>
        <v>sound\\Sklizskiy_li.wav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2031</v>
      </c>
      <c r="AD111" t="str">
        <f t="shared" ca="1" si="35"/>
        <v>pics\\Kokos_7.jpg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30"/>
        <v>pics\\Kokos_7.jpg</v>
      </c>
      <c r="AI111" t="s">
        <v>121</v>
      </c>
      <c r="AO111">
        <f t="shared" ca="1" si="36"/>
        <v>0.53736506241513549</v>
      </c>
      <c r="AP111" t="str">
        <f t="shared" ca="1" si="37"/>
        <v>pics\\Kokos_7.jpg</v>
      </c>
      <c r="AR111" t="str">
        <f t="shared" si="39"/>
        <v/>
      </c>
      <c r="AS111" t="str">
        <f t="shared" ca="1" si="31"/>
        <v>pics\\Kokos_7.jpg</v>
      </c>
      <c r="AT111">
        <f t="shared" ca="1" si="32"/>
        <v>7.8764616214267558E-2</v>
      </c>
      <c r="AU111" t="s">
        <v>697</v>
      </c>
      <c r="AV111" t="str">
        <f t="shared" ca="1" si="33"/>
        <v>sound\\Redkiy_plod.wav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_Склизкий_ли_</v>
      </c>
      <c r="BB111" t="str">
        <f t="shared" si="34"/>
        <v>_Склизкий_ли_ГОНИК?</v>
      </c>
      <c r="BD111" cm="1">
        <f t="array" aca="1" ref="BD111" ca="1">INDEX($L$106:$L$113,(RANK(AT7,$AT$2:$AT$9)))</f>
        <v>2072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VLOOKUP(B112,audio_list_stym!$A$3:$BP$18,60,FALSE)</f>
        <v>14</v>
      </c>
      <c r="F112" t="str">
        <f>VLOOKUP(E112,metki!$A$2:$B$9,2,FALSE)</f>
        <v>импл_новые_с_названием</v>
      </c>
      <c r="G112" t="str">
        <f t="shared" si="28"/>
        <v>импл_</v>
      </c>
      <c r="H112" t="str">
        <f>VLOOKUP(B112,audio_list_stym!$A$3:$AJ$18,28,FALSE)</f>
        <v>Ackee</v>
      </c>
      <c r="I112" t="s">
        <v>694</v>
      </c>
      <c r="J112" t="str">
        <f t="shared" si="29"/>
        <v>Ackee_7</v>
      </c>
      <c r="K112">
        <v>14</v>
      </c>
      <c r="L112">
        <f>VLOOKUP(J112,total_visual_stym!$A$2:$D$129,2,FALSE)</f>
        <v>2071</v>
      </c>
      <c r="M112" t="str">
        <f>VLOOKUP(J112,total_visual_stym!$A$2:$D$129,3,FALSE)</f>
        <v>pics\\Ackee_7.jpg</v>
      </c>
      <c r="N112">
        <f>VLOOKUP(J112,total_visual_stym!$A$1:$D$129,4,FALSE)</f>
        <v>208</v>
      </c>
      <c r="P112">
        <f>IF(G112="экспл",0,IF(G112="импл_",VLOOKUP(J112,quest_импл!$A$1:$J$129,7,FALSE),0))</f>
        <v>231</v>
      </c>
      <c r="Q112" t="str">
        <f>IF(G112="экспл",0,IF(G112="импл_",VLOOKUP(J112,quest_импл!$A$1:$J$129,8,FALSE),0))</f>
        <v>sound\\Uvyadshiy_li.wav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да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2049</v>
      </c>
      <c r="AD112" t="str">
        <f t="shared" ca="1" si="35"/>
        <v>pics\\Redis_1.jpg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30"/>
        <v>pics\\Redis_1.jpg</v>
      </c>
      <c r="AI112" t="s">
        <v>122</v>
      </c>
      <c r="AO112">
        <f t="shared" ca="1" si="36"/>
        <v>0.28746180692753576</v>
      </c>
      <c r="AP112" t="str">
        <f t="shared" ca="1" si="37"/>
        <v>pics\\Redis_1.jpg</v>
      </c>
      <c r="AR112" t="str">
        <f t="shared" si="39"/>
        <v/>
      </c>
      <c r="AS112" t="str">
        <f t="shared" ca="1" si="31"/>
        <v>pics\\Redis_1.jpg</v>
      </c>
      <c r="AT112">
        <f t="shared" ca="1" si="32"/>
        <v>4.5444079658445879E-2</v>
      </c>
      <c r="AU112" t="s">
        <v>697</v>
      </c>
      <c r="AV112" t="str">
        <f t="shared" ca="1" si="33"/>
        <v>sound\\Redkiy_plod.wav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_Увядший_ли_</v>
      </c>
      <c r="BB112" t="str">
        <f t="shared" si="34"/>
        <v>_Увядший_ли_ГОНИК?</v>
      </c>
      <c r="BD112" cm="1">
        <f t="array" aca="1" ref="BD112" ca="1">INDEX($L$106:$L$113,(RANK(AT8,$AT$2:$AT$9)))</f>
        <v>2067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VLOOKUP(B113,audio_list_stym!$A$3:$BP$18,60,FALSE)</f>
        <v>14</v>
      </c>
      <c r="F113" t="str">
        <f>VLOOKUP(E113,metki!$A$2:$B$9,2,FALSE)</f>
        <v>импл_новые_с_названием</v>
      </c>
      <c r="G113" t="str">
        <f t="shared" si="28"/>
        <v>импл_</v>
      </c>
      <c r="H113" t="str">
        <f>VLOOKUP(B113,audio_list_stym!$A$3:$AJ$18,28,FALSE)</f>
        <v>Ackee</v>
      </c>
      <c r="I113" t="s">
        <v>695</v>
      </c>
      <c r="J113" t="str">
        <f t="shared" si="29"/>
        <v>Ackee_8</v>
      </c>
      <c r="K113">
        <v>14</v>
      </c>
      <c r="L113">
        <f>VLOOKUP(J113,total_visual_stym!$A$2:$D$129,2,FALSE)</f>
        <v>2072</v>
      </c>
      <c r="M113" t="str">
        <f>VLOOKUP(J113,total_visual_stym!$A$2:$D$129,3,FALSE)</f>
        <v>pics\\Ackee_8.jpg</v>
      </c>
      <c r="N113">
        <f>VLOOKUP(J113,total_visual_stym!$A$1:$D$129,4,FALSE)</f>
        <v>208</v>
      </c>
      <c r="P113">
        <f>IF(G113="экспл",0,IF(G113="импл_",VLOOKUP(J113,quest_импл!$A$1:$J$129,7,FALSE),0))</f>
        <v>232</v>
      </c>
      <c r="Q113" t="str">
        <f>IF(G113="экспл",0,IF(G113="импл_",VLOOKUP(J113,quest_импл!$A$1:$J$129,8,FALSE),0))</f>
        <v>sound\\Raznocvetniy_li.wav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2057</v>
      </c>
      <c r="AD113" t="str">
        <f t="shared" ca="1" si="35"/>
        <v>pics\\Tomat_1.jpg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30"/>
        <v>pics\\Tomat_1.jpg</v>
      </c>
      <c r="AI113" t="s">
        <v>123</v>
      </c>
      <c r="AO113">
        <f t="shared" ca="1" si="36"/>
        <v>0.17808305936611202</v>
      </c>
      <c r="AP113" t="str">
        <f t="shared" ca="1" si="37"/>
        <v>pics\\Tomat_1.jpg</v>
      </c>
      <c r="AR113" t="str">
        <f t="shared" si="39"/>
        <v/>
      </c>
      <c r="AS113" t="str">
        <f t="shared" ca="1" si="31"/>
        <v>pics\\Tomat_1.jpg</v>
      </c>
      <c r="AT113">
        <f t="shared" ca="1" si="32"/>
        <v>0.5438961502785673</v>
      </c>
      <c r="AU113" t="s">
        <v>697</v>
      </c>
      <c r="AV113" t="str">
        <f t="shared" ca="1" si="33"/>
        <v>sound\\Redkiy_plod.wav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_Разноцветный_ли_</v>
      </c>
      <c r="BB113" t="str">
        <f t="shared" si="34"/>
        <v>_Разноцветный_ли_ГОНИК?</v>
      </c>
      <c r="BD113" cm="1">
        <f t="array" aca="1" ref="BD113" ca="1">INDEX($L$106:$L$113,(RANK(AT9,$AT$2:$AT$9)))</f>
        <v>2065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VLOOKUP(B114,audio_list_stym!$A$3:$BP$18,60,FALSE)</f>
        <v>15</v>
      </c>
      <c r="F114" t="str">
        <f>VLOOKUP(E114,metki!$A$2:$B$9,2,FALSE)</f>
        <v>экспл_новые_с_названием</v>
      </c>
      <c r="G114" t="str">
        <f t="shared" si="28"/>
        <v>экспл</v>
      </c>
      <c r="H114" t="str">
        <f>VLOOKUP(B114,audio_list_stym!$A$3:$AJ$18,28,FALSE)</f>
        <v>Ake</v>
      </c>
      <c r="I114" t="s">
        <v>688</v>
      </c>
      <c r="J114" t="str">
        <f t="shared" si="29"/>
        <v>Ake_1</v>
      </c>
      <c r="K114">
        <v>15</v>
      </c>
      <c r="L114">
        <f>VLOOKUP(J114,total_visual_stym!$A$2:$D$129,2,FALSE)</f>
        <v>2073</v>
      </c>
      <c r="M114" t="str">
        <f>VLOOKUP(J114,total_visual_stym!$A$2:$D$129,3,FALSE)</f>
        <v>pics\\Ake_1.jpg</v>
      </c>
      <c r="N114">
        <f>VLOOKUP(J114,total_visual_stym!$A$1:$D$129,4,FALSE)</f>
        <v>209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105</v>
      </c>
      <c r="Z114" t="str">
        <f>IF(G114="экспл",VLOOKUP(J114,quest_экспл!$A$1:$N$129,12,FALSE),IF(G114="импл_",0,0))</f>
        <v>sound\\On_imeet_myakot.wav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2229</v>
      </c>
      <c r="AD114" t="str">
        <f t="shared" ca="1" si="35"/>
        <v>pics\\dis10.jpg</v>
      </c>
      <c r="AE114" s="22" t="str">
        <f t="array" aca="1" ref="AE114" ca="1">IF(G114="экспл",INDEX(total_visual_stym!$C$146:$C$209,(RANK(total_visual_stym!E194,total_visual_stym!$E$146:$E$209))),0)</f>
        <v>pics\\dis10.jpg</v>
      </c>
      <c r="AF114" s="22" t="str">
        <f t="shared" si="30"/>
        <v/>
      </c>
      <c r="AI114" t="s">
        <v>86</v>
      </c>
      <c r="AO114">
        <f t="shared" ca="1" si="36"/>
        <v>0.58661484149324084</v>
      </c>
      <c r="AP114" t="str">
        <f t="shared" ca="1" si="37"/>
        <v>pics\\Kokos_3.jpg</v>
      </c>
      <c r="AR114" t="str">
        <f t="shared" si="39"/>
        <v/>
      </c>
      <c r="AS114" t="str">
        <f t="shared" si="31"/>
        <v/>
      </c>
      <c r="AT114">
        <f t="shared" ca="1" si="32"/>
        <v>0.57970383306242124</v>
      </c>
      <c r="AU114" t="s">
        <v>697</v>
      </c>
      <c r="AV114" t="str">
        <f t="shared" ca="1" si="33"/>
        <v>sound\\Noviy_plod.wav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_Он_имеет_мякоть?</v>
      </c>
      <c r="BA114" t="e">
        <f>VLOOKUP(Q114,audio_list_stym!$B$2:$BQ$299,68,FALSE)</f>
        <v>#N/A</v>
      </c>
      <c r="BB114" t="str">
        <f t="shared" si="34"/>
        <v>На_экране_ТОДИС._Он_имеет_мякоть?</v>
      </c>
      <c r="BC114">
        <f>A114</f>
        <v>1215</v>
      </c>
      <c r="BD114" cm="1">
        <f t="array" aca="1" ref="BD114" ca="1">INDEX($L$114:$L$121,(RANK(AT2,$AT$2:$AT$9)))</f>
        <v>2078</v>
      </c>
      <c r="BE114" cm="1">
        <f t="array" aca="1" ref="BE114" ca="1">INDEX(BD66:BD81,(RANK(AT8,$AT$2:$AT$17)))</f>
        <v>2115</v>
      </c>
      <c r="BF114" cm="1">
        <f t="array" aca="1" ref="BF114" ca="1">INDEX(BD82:BD97,(RANK(AT8,$AT$2:$AT$9)))</f>
        <v>2132</v>
      </c>
      <c r="BG114" cm="1">
        <f t="array" aca="1" ref="BG114" ca="1">INDEX(BD98:BD113,(RANK(AT8,$AT$2:$AT$9)))</f>
        <v>2148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VLOOKUP(B115,audio_list_stym!$A$3:$BP$18,60,FALSE)</f>
        <v>15</v>
      </c>
      <c r="F115" t="str">
        <f>VLOOKUP(E115,metki!$A$2:$B$9,2,FALSE)</f>
        <v>экспл_новые_с_названием</v>
      </c>
      <c r="G115" t="str">
        <f t="shared" si="28"/>
        <v>экспл</v>
      </c>
      <c r="H115" t="str">
        <f>VLOOKUP(B115,audio_list_stym!$A$3:$AJ$18,28,FALSE)</f>
        <v>Ake</v>
      </c>
      <c r="I115" t="s">
        <v>689</v>
      </c>
      <c r="J115" t="str">
        <f t="shared" si="29"/>
        <v>Ake_2</v>
      </c>
      <c r="K115">
        <v>15</v>
      </c>
      <c r="L115">
        <f>VLOOKUP(J115,total_visual_stym!$A$2:$D$129,2,FALSE)</f>
        <v>2074</v>
      </c>
      <c r="M115" t="str">
        <f>VLOOKUP(J115,total_visual_stym!$A$2:$D$129,3,FALSE)</f>
        <v>pics\\Ake_2.jpg</v>
      </c>
      <c r="N115">
        <f>VLOOKUP(J115,total_visual_stym!$A$1:$D$129,4,FALSE)</f>
        <v>209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106</v>
      </c>
      <c r="Z115" t="str">
        <f>IF(G115="экспл",VLOOKUP(J115,quest_экспл!$A$1:$N$129,12,FALSE),IF(G115="импл_",0,0))</f>
        <v>sound\\Prodolgovatiy_li_on.wav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2191</v>
      </c>
      <c r="AD115" t="str">
        <f t="shared" ca="1" si="35"/>
        <v>pics\\dis26.jpg</v>
      </c>
      <c r="AE115" s="22" t="str">
        <f t="array" aca="1" ref="AE115" ca="1">IF(G115="экспл",INDEX(total_visual_stym!$C$146:$C$209,(RANK(total_visual_stym!E195,total_visual_stym!$E$146:$E$209))),0)</f>
        <v>pics\\dis26.jpg</v>
      </c>
      <c r="AF115" s="22" t="str">
        <f t="shared" si="30"/>
        <v/>
      </c>
      <c r="AI115" t="s">
        <v>87</v>
      </c>
      <c r="AO115">
        <f t="shared" ca="1" si="36"/>
        <v>0.15957783706250894</v>
      </c>
      <c r="AP115" t="str">
        <f t="shared" ca="1" si="37"/>
        <v>pics\\Tomat_2.jpg</v>
      </c>
      <c r="AR115" t="str">
        <f t="shared" si="39"/>
        <v/>
      </c>
      <c r="AS115" t="str">
        <f t="shared" si="31"/>
        <v/>
      </c>
      <c r="AT115">
        <f t="shared" ca="1" si="32"/>
        <v>0.99456246272574422</v>
      </c>
      <c r="AU115" t="s">
        <v>697</v>
      </c>
      <c r="AV115" t="str">
        <f t="shared" ca="1" si="33"/>
        <v>sound\\Noviy_plod.wav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_Продолговатый_ли_он?</v>
      </c>
      <c r="BA115" t="e">
        <f>VLOOKUP(Q115,audio_list_stym!$B$2:$BQ$299,68,FALSE)</f>
        <v>#N/A</v>
      </c>
      <c r="BB115" t="str">
        <f t="shared" si="34"/>
        <v>Посмотрите,_вот_ТОДИС._Продолговатый_ли_он?</v>
      </c>
      <c r="BD115" cm="1">
        <f t="array" aca="1" ref="BD115" ca="1">INDEX($L$114:$L$121,(RANK(AT3,$AT$2:$AT$9)))</f>
        <v>2077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VLOOKUP(B116,audio_list_stym!$A$3:$BP$18,60,FALSE)</f>
        <v>15</v>
      </c>
      <c r="F116" t="str">
        <f>VLOOKUP(E116,metki!$A$2:$B$9,2,FALSE)</f>
        <v>экспл_новые_с_названием</v>
      </c>
      <c r="G116" t="str">
        <f t="shared" si="28"/>
        <v>экспл</v>
      </c>
      <c r="H116" t="str">
        <f>VLOOKUP(B116,audio_list_stym!$A$3:$AJ$18,28,FALSE)</f>
        <v>Ake</v>
      </c>
      <c r="I116" t="s">
        <v>690</v>
      </c>
      <c r="J116" t="str">
        <f t="shared" si="29"/>
        <v>Ake_3</v>
      </c>
      <c r="K116">
        <v>15</v>
      </c>
      <c r="L116">
        <f>VLOOKUP(J116,total_visual_stym!$A$2:$D$129,2,FALSE)</f>
        <v>2075</v>
      </c>
      <c r="M116" t="str">
        <f>VLOOKUP(J116,total_visual_stym!$A$2:$D$129,3,FALSE)</f>
        <v>pics\\Ake_3.jpg</v>
      </c>
      <c r="N116">
        <f>VLOOKUP(J116,total_visual_stym!$A$1:$D$129,4,FALSE)</f>
        <v>209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107</v>
      </c>
      <c r="Z116" t="str">
        <f>IF(G116="экспл",VLOOKUP(J116,quest_экспл!$A$1:$N$129,12,FALSE),IF(G116="импл_",0,0))</f>
        <v>sound\\Pyatnistiy_li_on.wav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2192</v>
      </c>
      <c r="AD116" t="str">
        <f t="shared" ca="1" si="35"/>
        <v>pics\\dis32.jpg</v>
      </c>
      <c r="AE116" s="22" t="str">
        <f t="array" aca="1" ref="AE116" ca="1">IF(G116="экспл",INDEX(total_visual_stym!$C$146:$C$209,(RANK(total_visual_stym!E196,total_visual_stym!$E$146:$E$209))),0)</f>
        <v>pics\\dis32.jpg</v>
      </c>
      <c r="AF116" s="22" t="str">
        <f t="shared" si="30"/>
        <v/>
      </c>
      <c r="AI116" t="s">
        <v>88</v>
      </c>
      <c r="AO116">
        <f t="shared" ca="1" si="36"/>
        <v>0.40304735479187692</v>
      </c>
      <c r="AP116" t="str">
        <f t="shared" ca="1" si="37"/>
        <v>pics\\Peper_1.jpg</v>
      </c>
      <c r="AR116" t="str">
        <f t="shared" si="39"/>
        <v/>
      </c>
      <c r="AS116" t="str">
        <f t="shared" si="31"/>
        <v/>
      </c>
      <c r="AT116">
        <f t="shared" ca="1" si="32"/>
        <v>0.64801787416521683</v>
      </c>
      <c r="AU116" t="s">
        <v>697</v>
      </c>
      <c r="AV116" t="str">
        <f t="shared" ca="1" si="33"/>
        <v>sound\\Noviy_plod.wav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_Пятнистый_ли_он?</v>
      </c>
      <c r="BA116" t="e">
        <f>VLOOKUP(Q116,audio_list_stym!$B$2:$BQ$299,68,FALSE)</f>
        <v>#N/A</v>
      </c>
      <c r="BB116" t="str">
        <f t="shared" si="34"/>
        <v>Вот_ТОДИС._Пятнистый_ли_он?</v>
      </c>
      <c r="BD116" cm="1">
        <f t="array" aca="1" ref="BD116" ca="1">INDEX($L$114:$L$121,(RANK(AT4,$AT$2:$AT$9)))</f>
        <v>2076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VLOOKUP(B117,audio_list_stym!$A$3:$BP$18,60,FALSE)</f>
        <v>15</v>
      </c>
      <c r="F117" t="str">
        <f>VLOOKUP(E117,metki!$A$2:$B$9,2,FALSE)</f>
        <v>экспл_новые_с_названием</v>
      </c>
      <c r="G117" t="str">
        <f t="shared" si="28"/>
        <v>экспл</v>
      </c>
      <c r="H117" t="str">
        <f>VLOOKUP(B117,audio_list_stym!$A$3:$AJ$18,28,FALSE)</f>
        <v>Ake</v>
      </c>
      <c r="I117" t="s">
        <v>691</v>
      </c>
      <c r="J117" t="str">
        <f t="shared" si="29"/>
        <v>Ake_4</v>
      </c>
      <c r="K117">
        <v>15</v>
      </c>
      <c r="L117">
        <f>VLOOKUP(J117,total_visual_stym!$A$2:$D$129,2,FALSE)</f>
        <v>2076</v>
      </c>
      <c r="M117" t="str">
        <f>VLOOKUP(J117,total_visual_stym!$A$2:$D$129,3,FALSE)</f>
        <v>pics\\Ake_4.jpg</v>
      </c>
      <c r="N117">
        <f>VLOOKUP(J117,total_visual_stym!$A$1:$D$129,4,FALSE)</f>
        <v>209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108</v>
      </c>
      <c r="Z117" t="str">
        <f>IF(G117="экспл",VLOOKUP(J117,quest_экспл!$A$1:$N$129,12,FALSE),IF(G117="импл_",0,0))</f>
        <v>sound\\On_s_kozhuroy.wav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2214</v>
      </c>
      <c r="AD117" t="str">
        <f t="shared" ca="1" si="35"/>
        <v>pics\\dis63.jpg</v>
      </c>
      <c r="AE117" s="22" t="str">
        <f t="array" aca="1" ref="AE117" ca="1">IF(G117="экспл",INDEX(total_visual_stym!$C$146:$C$209,(RANK(total_visual_stym!E197,total_visual_stym!$E$146:$E$209))),0)</f>
        <v>pics\\dis63.jpg</v>
      </c>
      <c r="AF117" s="22" t="str">
        <f t="shared" si="30"/>
        <v/>
      </c>
      <c r="AI117" t="s">
        <v>89</v>
      </c>
      <c r="AO117">
        <f t="shared" ca="1" si="36"/>
        <v>0.96488578427612504</v>
      </c>
      <c r="AP117" t="str">
        <f t="shared" ca="1" si="37"/>
        <v>pics\\Banan_3.jpg</v>
      </c>
      <c r="AR117" t="str">
        <f t="shared" si="39"/>
        <v/>
      </c>
      <c r="AS117" t="str">
        <f t="shared" si="31"/>
        <v/>
      </c>
      <c r="AT117">
        <f t="shared" ca="1" si="32"/>
        <v>0.62347335318007269</v>
      </c>
      <c r="AU117" t="s">
        <v>697</v>
      </c>
      <c r="AV117" t="str">
        <f t="shared" ca="1" si="33"/>
        <v>sound\\Noviy_plod.wav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_Он_с_кожурой?</v>
      </c>
      <c r="BA117" t="e">
        <f>VLOOKUP(Q117,audio_list_stym!$B$2:$BQ$299,68,FALSE)</f>
        <v>#N/A</v>
      </c>
      <c r="BB117" t="str">
        <f t="shared" si="34"/>
        <v>Это_ТОДИС._Он_с_кожурой?</v>
      </c>
      <c r="BD117" cm="1">
        <f t="array" aca="1" ref="BD117" ca="1">INDEX($L$114:$L$121,(RANK(AT5,$AT$2:$AT$9)))</f>
        <v>2074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VLOOKUP(B118,audio_list_stym!$A$3:$BP$18,60,FALSE)</f>
        <v>15</v>
      </c>
      <c r="F118" t="str">
        <f>VLOOKUP(E118,metki!$A$2:$B$9,2,FALSE)</f>
        <v>экспл_новые_с_названием</v>
      </c>
      <c r="G118" t="str">
        <f t="shared" si="28"/>
        <v>экспл</v>
      </c>
      <c r="H118" t="str">
        <f>VLOOKUP(B118,audio_list_stym!$A$3:$AJ$18,28,FALSE)</f>
        <v>Ake</v>
      </c>
      <c r="I118" t="s">
        <v>692</v>
      </c>
      <c r="J118" t="str">
        <f t="shared" si="29"/>
        <v>Ake_5</v>
      </c>
      <c r="K118">
        <v>15</v>
      </c>
      <c r="L118">
        <f>VLOOKUP(J118,total_visual_stym!$A$2:$D$129,2,FALSE)</f>
        <v>2077</v>
      </c>
      <c r="M118" t="str">
        <f>VLOOKUP(J118,total_visual_stym!$A$2:$D$129,3,FALSE)</f>
        <v>pics\\Ake_5.jpg</v>
      </c>
      <c r="N118">
        <f>VLOOKUP(J118,total_visual_stym!$A$1:$D$129,4,FALSE)</f>
        <v>209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109</v>
      </c>
      <c r="Z118" t="str">
        <f>IF(G118="экспл",VLOOKUP(J118,quest_экспл!$A$1:$N$129,12,FALSE),IF(G118="импл_",0,0))</f>
        <v>sound\\Fioletoviy_li_on.wav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2206</v>
      </c>
      <c r="AD118" t="str">
        <f t="shared" ca="1" si="35"/>
        <v>pics\\dis50.jpg</v>
      </c>
      <c r="AE118" s="22" t="str">
        <f t="array" aca="1" ref="AE118" ca="1">IF(G118="экспл",INDEX(total_visual_stym!$C$146:$C$209,(RANK(total_visual_stym!E198,total_visual_stym!$E$146:$E$209))),0)</f>
        <v>pics\\dis50.jpg</v>
      </c>
      <c r="AF118" s="22" t="str">
        <f t="shared" si="30"/>
        <v/>
      </c>
      <c r="AI118" t="s">
        <v>90</v>
      </c>
      <c r="AO118">
        <f t="shared" ca="1" si="36"/>
        <v>0.67967166534720125</v>
      </c>
      <c r="AP118" t="str">
        <f t="shared" ca="1" si="37"/>
        <v>pics\\Goroh_6.jpg</v>
      </c>
      <c r="AR118" t="str">
        <f t="shared" si="39"/>
        <v/>
      </c>
      <c r="AS118" t="str">
        <f t="shared" si="31"/>
        <v/>
      </c>
      <c r="AT118">
        <f t="shared" ca="1" si="32"/>
        <v>0.67550402562580891</v>
      </c>
      <c r="AU118" t="s">
        <v>697</v>
      </c>
      <c r="AV118" t="str">
        <f t="shared" ca="1" si="33"/>
        <v>sound\\Noviy_plod.wav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_Синий_ли_он?</v>
      </c>
      <c r="BA118" t="e">
        <f>VLOOKUP(Q118,audio_list_stym!$B$2:$BQ$299,68,FALSE)</f>
        <v>#N/A</v>
      </c>
      <c r="BB118" t="str">
        <f t="shared" si="34"/>
        <v>На_картинке_ТОДИС._Синий_ли_он?</v>
      </c>
      <c r="BD118" cm="1">
        <f t="array" aca="1" ref="BD118" ca="1">INDEX($L$114:$L$121,(RANK(AT6,$AT$2:$AT$9)))</f>
        <v>2079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VLOOKUP(B119,audio_list_stym!$A$3:$BP$18,60,FALSE)</f>
        <v>15</v>
      </c>
      <c r="F119" t="str">
        <f>VLOOKUP(E119,metki!$A$2:$B$9,2,FALSE)</f>
        <v>экспл_новые_с_названием</v>
      </c>
      <c r="G119" t="str">
        <f t="shared" si="28"/>
        <v>экспл</v>
      </c>
      <c r="H119" t="str">
        <f>VLOOKUP(B119,audio_list_stym!$A$3:$AJ$18,28,FALSE)</f>
        <v>Ake</v>
      </c>
      <c r="I119" t="s">
        <v>693</v>
      </c>
      <c r="J119" t="str">
        <f t="shared" si="29"/>
        <v>Ake_6</v>
      </c>
      <c r="K119">
        <v>15</v>
      </c>
      <c r="L119">
        <f>VLOOKUP(J119,total_visual_stym!$A$2:$D$129,2,FALSE)</f>
        <v>2078</v>
      </c>
      <c r="M119" t="str">
        <f>VLOOKUP(J119,total_visual_stym!$A$2:$D$129,3,FALSE)</f>
        <v>pics\\Ake_6.jpg</v>
      </c>
      <c r="N119">
        <f>VLOOKUP(J119,total_visual_stym!$A$1:$D$129,4,FALSE)</f>
        <v>209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110</v>
      </c>
      <c r="Z119" t="str">
        <f>IF(G119="экспл",VLOOKUP(J119,quest_экспл!$A$1:$N$129,12,FALSE),IF(G119="импл_",0,0))</f>
        <v>sound\\On_s_dolkami.wav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2193</v>
      </c>
      <c r="AD119" t="str">
        <f t="shared" ca="1" si="35"/>
        <v>pics\\dis2.jpg</v>
      </c>
      <c r="AE119" s="22" t="str">
        <f t="array" aca="1" ref="AE119" ca="1">IF(G119="экспл",INDEX(total_visual_stym!$C$146:$C$209,(RANK(total_visual_stym!E199,total_visual_stym!$E$146:$E$209))),0)</f>
        <v>pics\\dis2.jpg</v>
      </c>
      <c r="AF119" s="22" t="str">
        <f t="shared" si="30"/>
        <v/>
      </c>
      <c r="AI119" t="s">
        <v>91</v>
      </c>
      <c r="AO119">
        <f t="shared" ca="1" si="36"/>
        <v>0.81565994145956999</v>
      </c>
      <c r="AP119" t="str">
        <f t="shared" ca="1" si="37"/>
        <v>pics\\Finik_2.jpg</v>
      </c>
      <c r="AR119" t="str">
        <f t="shared" si="39"/>
        <v/>
      </c>
      <c r="AS119" t="str">
        <f t="shared" si="31"/>
        <v/>
      </c>
      <c r="AT119">
        <f t="shared" ca="1" si="32"/>
        <v>0.88590177631020428</v>
      </c>
      <c r="AU119" t="s">
        <v>697</v>
      </c>
      <c r="AV119" t="str">
        <f t="shared" ca="1" si="33"/>
        <v>sound\\Noviy_plod.wav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_Он_с_дольками?</v>
      </c>
      <c r="BA119" t="e">
        <f>VLOOKUP(Q119,audio_list_stym!$B$2:$BQ$299,68,FALSE)</f>
        <v>#N/A</v>
      </c>
      <c r="BB119" t="str">
        <f t="shared" si="34"/>
        <v>На_мониторе_ТОДИС._Он_с_дольками?</v>
      </c>
      <c r="BD119" cm="1">
        <f t="array" aca="1" ref="BD119" ca="1">INDEX($L$114:$L$121,(RANK(AT7,$AT$2:$AT$9)))</f>
        <v>2080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VLOOKUP(B120,audio_list_stym!$A$3:$BP$18,60,FALSE)</f>
        <v>15</v>
      </c>
      <c r="F120" t="str">
        <f>VLOOKUP(E120,metki!$A$2:$B$9,2,FALSE)</f>
        <v>экспл_новые_с_названием</v>
      </c>
      <c r="G120" t="str">
        <f t="shared" si="28"/>
        <v>экспл</v>
      </c>
      <c r="H120" t="str">
        <f>VLOOKUP(B120,audio_list_stym!$A$3:$AJ$18,28,FALSE)</f>
        <v>Ake</v>
      </c>
      <c r="I120" t="s">
        <v>694</v>
      </c>
      <c r="J120" t="str">
        <f t="shared" si="29"/>
        <v>Ake_7</v>
      </c>
      <c r="K120">
        <v>15</v>
      </c>
      <c r="L120">
        <f>VLOOKUP(J120,total_visual_stym!$A$2:$D$129,2,FALSE)</f>
        <v>2079</v>
      </c>
      <c r="M120" t="str">
        <f>VLOOKUP(J120,total_visual_stym!$A$2:$D$129,3,FALSE)</f>
        <v>pics\\Ake_7.jpg</v>
      </c>
      <c r="N120">
        <f>VLOOKUP(J120,total_visual_stym!$A$1:$D$129,4,FALSE)</f>
        <v>209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111</v>
      </c>
      <c r="Z120" t="str">
        <f>IF(G120="экспл",VLOOKUP(J120,quest_экспл!$A$1:$N$129,12,FALSE),IF(G120="импл_",0,0))</f>
        <v>sound\\On_visushenniy.wav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2200</v>
      </c>
      <c r="AD120" t="str">
        <f t="shared" ca="1" si="35"/>
        <v>pics\\dis57.jpg</v>
      </c>
      <c r="AE120" s="22" t="str">
        <f t="array" aca="1" ref="AE120" ca="1">IF(G120="экспл",INDEX(total_visual_stym!$C$146:$C$209,(RANK(total_visual_stym!E200,total_visual_stym!$E$146:$E$209))),0)</f>
        <v>pics\\dis57.jpg</v>
      </c>
      <c r="AF120" s="22" t="str">
        <f t="shared" si="30"/>
        <v/>
      </c>
      <c r="AI120" t="s">
        <v>92</v>
      </c>
      <c r="AO120">
        <f t="shared" ca="1" si="36"/>
        <v>7.1939741820356784E-2</v>
      </c>
      <c r="AP120" t="str">
        <f t="shared" ca="1" si="37"/>
        <v>pics\\Tomat_8.jpg</v>
      </c>
      <c r="AR120" t="str">
        <f t="shared" si="39"/>
        <v/>
      </c>
      <c r="AS120" t="str">
        <f t="shared" si="31"/>
        <v/>
      </c>
      <c r="AT120">
        <f t="shared" ca="1" si="32"/>
        <v>0.96031470365651095</v>
      </c>
      <c r="AU120" t="s">
        <v>697</v>
      </c>
      <c r="AV120" t="str">
        <f t="shared" ca="1" si="33"/>
        <v>sound\\Noviy_plod.wav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_Он_высушенный?</v>
      </c>
      <c r="BA120" t="e">
        <f>VLOOKUP(Q120,audio_list_stym!$B$2:$BQ$299,68,FALSE)</f>
        <v>#N/A</v>
      </c>
      <c r="BB120" t="str">
        <f t="shared" si="34"/>
        <v>Перед_Вами_ТОДИС._Он_высушенный?</v>
      </c>
      <c r="BD120" cm="1">
        <f t="array" aca="1" ref="BD120" ca="1">INDEX($L$114:$L$121,(RANK(AT8,$AT$2:$AT$9)))</f>
        <v>2075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VLOOKUP(B121,audio_list_stym!$A$3:$BP$18,60,FALSE)</f>
        <v>15</v>
      </c>
      <c r="F121" t="str">
        <f>VLOOKUP(E121,metki!$A$2:$B$9,2,FALSE)</f>
        <v>экспл_новые_с_названием</v>
      </c>
      <c r="G121" t="str">
        <f t="shared" si="28"/>
        <v>экспл</v>
      </c>
      <c r="H121" t="str">
        <f>VLOOKUP(B121,audio_list_stym!$A$3:$AJ$18,28,FALSE)</f>
        <v>Ake</v>
      </c>
      <c r="I121" t="s">
        <v>695</v>
      </c>
      <c r="J121" t="str">
        <f t="shared" si="29"/>
        <v>Ake_8</v>
      </c>
      <c r="K121">
        <v>15</v>
      </c>
      <c r="L121">
        <f>VLOOKUP(J121,total_visual_stym!$A$2:$D$129,2,FALSE)</f>
        <v>2080</v>
      </c>
      <c r="M121" t="str">
        <f>VLOOKUP(J121,total_visual_stym!$A$2:$D$129,3,FALSE)</f>
        <v>pics\\Ake_8.jpg</v>
      </c>
      <c r="N121">
        <f>VLOOKUP(J121,total_visual_stym!$A$1:$D$129,4,FALSE)</f>
        <v>209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112</v>
      </c>
      <c r="Z121" t="str">
        <f>IF(G121="экспл",VLOOKUP(J121,quest_экспл!$A$1:$N$129,12,FALSE),IF(G121="импл_",0,0))</f>
        <v>sound\\Myatiy_li_on.wav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2212</v>
      </c>
      <c r="AD121" t="str">
        <f t="shared" ca="1" si="35"/>
        <v>pics\\dis61.jpg</v>
      </c>
      <c r="AE121" s="22" t="str">
        <f t="array" aca="1" ref="AE121" ca="1">IF(G121="экспл",INDEX(total_visual_stym!$C$146:$C$209,(RANK(total_visual_stym!E201,total_visual_stym!$E$146:$E$209))),0)</f>
        <v>pics\\dis61.jpg</v>
      </c>
      <c r="AF121" s="22" t="str">
        <f t="shared" si="30"/>
        <v/>
      </c>
      <c r="AI121" t="s">
        <v>93</v>
      </c>
      <c r="AO121">
        <f t="shared" ca="1" si="36"/>
        <v>0.39362701511153719</v>
      </c>
      <c r="AP121" t="str">
        <f t="shared" ca="1" si="37"/>
        <v>pics\\Peper_2.jpg</v>
      </c>
      <c r="AR121" t="str">
        <f>IF(AH121="sound\\Ogorod",AP49,"")</f>
        <v/>
      </c>
      <c r="AS121" t="str">
        <f t="shared" si="31"/>
        <v/>
      </c>
      <c r="AT121">
        <f t="shared" ca="1" si="32"/>
        <v>0.82397790651344005</v>
      </c>
      <c r="AU121" t="s">
        <v>697</v>
      </c>
      <c r="AV121" t="str">
        <f t="shared" ca="1" si="33"/>
        <v>sound\\Noviy_plod.wav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_Мятый_ли_он?</v>
      </c>
      <c r="BA121" t="e">
        <f>VLOOKUP(Q121,audio_list_stym!$B$2:$BQ$299,68,FALSE)</f>
        <v>#N/A</v>
      </c>
      <c r="BB121" t="str">
        <f t="shared" si="34"/>
        <v>Вы_видите_ТОДИС._Мятый_ли_он?</v>
      </c>
      <c r="BD121" cm="1">
        <f t="array" aca="1" ref="BD121" ca="1">INDEX($L$114:$L$121,(RANK(AT9,$AT$2:$AT$9)))</f>
        <v>2073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VLOOKUP(B122,audio_list_stym!$A$3:$BP$18,60,FALSE)</f>
        <v>16</v>
      </c>
      <c r="F122" t="str">
        <f>VLOOKUP(E122,metki!$A$2:$B$9,2,FALSE)</f>
        <v>импл_новые_без_названия</v>
      </c>
      <c r="G122" t="str">
        <f t="shared" si="28"/>
        <v>импл_</v>
      </c>
      <c r="H122" t="str">
        <f>VLOOKUP(B122,audio_list_stym!$A$3:$AJ$18,28,FALSE)</f>
        <v>Finger</v>
      </c>
      <c r="I122" t="s">
        <v>688</v>
      </c>
      <c r="J122" t="str">
        <f t="shared" si="29"/>
        <v>Finger_1</v>
      </c>
      <c r="K122">
        <v>16</v>
      </c>
      <c r="L122">
        <f>VLOOKUP(J122,total_visual_stym!$A$2:$D$129,2,FALSE)</f>
        <v>2081</v>
      </c>
      <c r="M122" t="str">
        <f>VLOOKUP(J122,total_visual_stym!$A$2:$D$129,3,FALSE)</f>
        <v>pics\\Finger_1.jpg</v>
      </c>
      <c r="N122">
        <f>VLOOKUP(J122,total_visual_stym!$A$1:$D$129,4,FALSE)</f>
        <v>210</v>
      </c>
      <c r="P122">
        <f>IF(G122="экспл",0,IF(G122="импл_",VLOOKUP(J122,quest_импл!$A$1:$J$129,7,FALSE),0))</f>
        <v>241</v>
      </c>
      <c r="Q122" t="str">
        <f>IF(G122="экспл",0,IF(G122="импл_",VLOOKUP(J122,quest_импл!$A$1:$J$129,8,FALSE),0))</f>
        <v>sound\\Vityanut_li.wav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2018</v>
      </c>
      <c r="AD122" t="str">
        <f t="shared" ca="1" si="35"/>
        <v>pics\\Goroh_2.jpg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30"/>
        <v>pics\\Goroh_2.jpg</v>
      </c>
      <c r="AI122" t="s">
        <v>124</v>
      </c>
      <c r="AO122">
        <f t="shared" ca="1" si="36"/>
        <v>0.72515004015641005</v>
      </c>
      <c r="AP122" t="str">
        <f t="shared" ca="1" si="37"/>
        <v>pics\\Goroh_2.jpg</v>
      </c>
      <c r="AR122" t="str">
        <f t="shared" ref="AR122:AR129" si="40">IF(AH122="sound\\Ogorod",AP50,"")</f>
        <v/>
      </c>
      <c r="AS122" t="str">
        <f t="shared" ca="1" si="31"/>
        <v>pics\\Goroh_2.jpg</v>
      </c>
      <c r="AT122">
        <f t="shared" ca="1" si="32"/>
        <v>0.92758123641967249</v>
      </c>
      <c r="AU122" t="s">
        <v>697</v>
      </c>
      <c r="AV122" t="str">
        <f t="shared" ca="1" si="33"/>
        <v>sound\\Noviy_plod.wav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_Вытянут_ли_</v>
      </c>
      <c r="BB122" t="str">
        <f t="shared" si="34"/>
        <v>_Вытянут_ли_XXXXX?</v>
      </c>
      <c r="BC122">
        <f>A122</f>
        <v>1216</v>
      </c>
      <c r="BD122" cm="1">
        <f t="array" aca="1" ref="BD122" ca="1">INDEX($L$122:$L$129,(RANK(AT2,$AT$2:$AT$9)))</f>
        <v>2086</v>
      </c>
      <c r="BE122" cm="1">
        <f t="array" aca="1" ref="BE122" ca="1">INDEX(BD66:BD81,(RANK(AT9,$AT$2:$AT$17)))</f>
        <v>2094</v>
      </c>
      <c r="BF122" cm="1">
        <f t="array" aca="1" ref="BF122" ca="1">INDEX(BD90:BD105,(RANK(AT9,$AT$2:$AT$17)))</f>
        <v>2142</v>
      </c>
      <c r="BG122" cm="1">
        <f t="array" aca="1" ref="BG122" ca="1">INDEX(BD106:BD121,(RANK(AT9,$AT$2:$AT$17)))</f>
        <v>2070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VLOOKUP(B123,audio_list_stym!$A$3:$BP$18,60,FALSE)</f>
        <v>16</v>
      </c>
      <c r="F123" t="str">
        <f>VLOOKUP(E123,metki!$A$2:$B$9,2,FALSE)</f>
        <v>импл_новые_без_названия</v>
      </c>
      <c r="G123" t="str">
        <f t="shared" si="28"/>
        <v>импл_</v>
      </c>
      <c r="H123" t="str">
        <f>VLOOKUP(B123,audio_list_stym!$A$3:$AJ$18,28,FALSE)</f>
        <v>Finger</v>
      </c>
      <c r="I123" t="s">
        <v>689</v>
      </c>
      <c r="J123" t="str">
        <f t="shared" si="29"/>
        <v>Finger_2</v>
      </c>
      <c r="K123">
        <v>16</v>
      </c>
      <c r="L123">
        <f>VLOOKUP(J123,total_visual_stym!$A$2:$D$129,2,FALSE)</f>
        <v>2082</v>
      </c>
      <c r="M123" t="str">
        <f>VLOOKUP(J123,total_visual_stym!$A$2:$D$129,3,FALSE)</f>
        <v>pics\\Finger_2.jpg</v>
      </c>
      <c r="N123">
        <f>VLOOKUP(J123,total_visual_stym!$A$1:$D$129,4,FALSE)</f>
        <v>210</v>
      </c>
      <c r="P123">
        <f>IF(G123="экспл",0,IF(G123="импл_",VLOOKUP(J123,quest_импл!$A$1:$J$129,7,FALSE),0))</f>
        <v>242</v>
      </c>
      <c r="Q123" t="str">
        <f>IF(G123="экспл",0,IF(G123="импл_",VLOOKUP(J123,quest_импл!$A$1:$J$129,8,FALSE),0))</f>
        <v>sound\\Nadloman_li.wav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2002</v>
      </c>
      <c r="AD123" t="str">
        <f t="shared" ca="1" si="35"/>
        <v>pics\\Banan_2.jpg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30"/>
        <v>pics\\Banan_2.jpg</v>
      </c>
      <c r="AI123" t="s">
        <v>125</v>
      </c>
      <c r="AO123">
        <f t="shared" ca="1" si="36"/>
        <v>0.97722667040399558</v>
      </c>
      <c r="AP123" t="str">
        <f t="shared" ca="1" si="37"/>
        <v>pics\\Banan_2.jpg</v>
      </c>
      <c r="AR123" t="str">
        <f t="shared" si="40"/>
        <v/>
      </c>
      <c r="AS123" t="str">
        <f t="shared" ca="1" si="31"/>
        <v>pics\\Banan_2.jpg</v>
      </c>
      <c r="AT123">
        <f t="shared" ca="1" si="32"/>
        <v>0.49788589314908271</v>
      </c>
      <c r="AU123" t="s">
        <v>697</v>
      </c>
      <c r="AV123" t="str">
        <f t="shared" ca="1" si="33"/>
        <v>sound\\Redkiy_plod.wav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_Надломан_ли_</v>
      </c>
      <c r="BB123" t="str">
        <f t="shared" si="34"/>
        <v>_Надломан_ли_XXXXX?</v>
      </c>
      <c r="BD123" cm="1">
        <f t="array" aca="1" ref="BD123" ca="1">INDEX($L$122:$L$129,(RANK(AT3,$AT$2:$AT$9)))</f>
        <v>2085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VLOOKUP(B124,audio_list_stym!$A$3:$BP$18,60,FALSE)</f>
        <v>16</v>
      </c>
      <c r="F124" t="str">
        <f>VLOOKUP(E124,metki!$A$2:$B$9,2,FALSE)</f>
        <v>импл_новые_без_названия</v>
      </c>
      <c r="G124" t="str">
        <f t="shared" si="28"/>
        <v>импл_</v>
      </c>
      <c r="H124" t="str">
        <f>VLOOKUP(B124,audio_list_stym!$A$3:$AJ$18,28,FALSE)</f>
        <v>Finger</v>
      </c>
      <c r="I124" t="s">
        <v>690</v>
      </c>
      <c r="J124" t="str">
        <f t="shared" si="29"/>
        <v>Finger_3</v>
      </c>
      <c r="K124">
        <v>16</v>
      </c>
      <c r="L124">
        <f>VLOOKUP(J124,total_visual_stym!$A$2:$D$129,2,FALSE)</f>
        <v>2083</v>
      </c>
      <c r="M124" t="str">
        <f>VLOOKUP(J124,total_visual_stym!$A$2:$D$129,3,FALSE)</f>
        <v>pics\\Finger_3.jpg</v>
      </c>
      <c r="N124">
        <f>VLOOKUP(J124,total_visual_stym!$A$1:$D$129,4,FALSE)</f>
        <v>210</v>
      </c>
      <c r="P124">
        <f>IF(G124="экспл",0,IF(G124="импл_",VLOOKUP(J124,quest_импл!$A$1:$J$129,7,FALSE),0))</f>
        <v>243</v>
      </c>
      <c r="Q124" t="str">
        <f>IF(G124="экспл",0,IF(G124="импл_",VLOOKUP(J124,quest_импл!$A$1:$J$129,8,FALSE),0))</f>
        <v>sound\\Volnistiy_li.wav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2009</v>
      </c>
      <c r="AD124" t="str">
        <f t="shared" ca="1" si="35"/>
        <v>pics\\Finik_1.jpg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30"/>
        <v>pics\\Finik_1.jpg</v>
      </c>
      <c r="AI124" t="s">
        <v>126</v>
      </c>
      <c r="AO124">
        <f t="shared" ca="1" si="36"/>
        <v>0.83416230076453646</v>
      </c>
      <c r="AP124" t="str">
        <f t="shared" ca="1" si="37"/>
        <v>pics\\Finik_1.jpg</v>
      </c>
      <c r="AR124" t="str">
        <f t="shared" si="40"/>
        <v/>
      </c>
      <c r="AS124" t="str">
        <f t="shared" ca="1" si="31"/>
        <v>pics\\Finik_1.jpg</v>
      </c>
      <c r="AT124">
        <f t="shared" ca="1" si="32"/>
        <v>0.80081763754492796</v>
      </c>
      <c r="AU124" t="s">
        <v>697</v>
      </c>
      <c r="AV124" t="str">
        <f t="shared" ca="1" si="33"/>
        <v>sound\\Noviy_plod.wav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_Волнистый_ли_</v>
      </c>
      <c r="BB124" t="str">
        <f t="shared" si="34"/>
        <v>_Волнистый_ли_XXXXX?</v>
      </c>
      <c r="BD124" cm="1">
        <f t="array" aca="1" ref="BD124" ca="1">INDEX($L$122:$L$129,(RANK(AT4,$AT$2:$AT$9)))</f>
        <v>2084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VLOOKUP(B125,audio_list_stym!$A$3:$BP$18,60,FALSE)</f>
        <v>16</v>
      </c>
      <c r="F125" t="str">
        <f>VLOOKUP(E125,metki!$A$2:$B$9,2,FALSE)</f>
        <v>импл_новые_без_названия</v>
      </c>
      <c r="G125" t="str">
        <f t="shared" si="28"/>
        <v>импл_</v>
      </c>
      <c r="H125" t="str">
        <f>VLOOKUP(B125,audio_list_stym!$A$3:$AJ$18,28,FALSE)</f>
        <v>Finger</v>
      </c>
      <c r="I125" t="s">
        <v>691</v>
      </c>
      <c r="J125" t="str">
        <f t="shared" si="29"/>
        <v>Finger_4</v>
      </c>
      <c r="K125">
        <v>16</v>
      </c>
      <c r="L125">
        <f>VLOOKUP(J125,total_visual_stym!$A$2:$D$129,2,FALSE)</f>
        <v>2084</v>
      </c>
      <c r="M125" t="str">
        <f>VLOOKUP(J125,total_visual_stym!$A$2:$D$129,3,FALSE)</f>
        <v>pics\\Finger_4.jpg</v>
      </c>
      <c r="N125">
        <f>VLOOKUP(J125,total_visual_stym!$A$1:$D$129,4,FALSE)</f>
        <v>210</v>
      </c>
      <c r="P125">
        <f>IF(G125="экспл",0,IF(G125="импл_",VLOOKUP(J125,quest_импл!$A$1:$J$129,7,FALSE),0))</f>
        <v>244</v>
      </c>
      <c r="Q125" t="str">
        <f>IF(G125="экспл",0,IF(G125="импл_",VLOOKUP(J125,quest_импл!$A$1:$J$129,8,FALSE),0))</f>
        <v>sound\\Buriy_li.wav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2008</v>
      </c>
      <c r="AD125" t="str">
        <f t="shared" ca="1" si="35"/>
        <v>pics\\Banan_8.jpg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30"/>
        <v>pics\\Banan_8.jpg</v>
      </c>
      <c r="AI125" t="s">
        <v>127</v>
      </c>
      <c r="AO125">
        <f t="shared" ca="1" si="36"/>
        <v>0.85026565706378132</v>
      </c>
      <c r="AP125" t="str">
        <f t="shared" ca="1" si="37"/>
        <v>pics\\Banan_8.jpg</v>
      </c>
      <c r="AR125" t="str">
        <f t="shared" si="40"/>
        <v/>
      </c>
      <c r="AS125" t="str">
        <f t="shared" ca="1" si="31"/>
        <v>pics\\Banan_8.jpg</v>
      </c>
      <c r="AT125">
        <f t="shared" ca="1" si="32"/>
        <v>0.91928308696701855</v>
      </c>
      <c r="AU125" t="s">
        <v>697</v>
      </c>
      <c r="AV125" t="str">
        <f t="shared" ca="1" si="33"/>
        <v>sound\\Noviy_plod.wav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_Бурый_ли_</v>
      </c>
      <c r="BB125" t="str">
        <f t="shared" si="34"/>
        <v>_Бурый_ли_XXXXX?</v>
      </c>
      <c r="BD125" cm="1">
        <f t="array" aca="1" ref="BD125" ca="1">INDEX($L$122:$L$129,(RANK(AT5,$AT$2:$AT$9)))</f>
        <v>2082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VLOOKUP(B126,audio_list_stym!$A$3:$BP$18,60,FALSE)</f>
        <v>16</v>
      </c>
      <c r="F126" t="str">
        <f>VLOOKUP(E126,metki!$A$2:$B$9,2,FALSE)</f>
        <v>импл_новые_без_названия</v>
      </c>
      <c r="G126" t="str">
        <f t="shared" si="28"/>
        <v>импл_</v>
      </c>
      <c r="H126" t="str">
        <f>VLOOKUP(B126,audio_list_stym!$A$3:$AJ$18,28,FALSE)</f>
        <v>Finger</v>
      </c>
      <c r="I126" t="s">
        <v>692</v>
      </c>
      <c r="J126" t="str">
        <f t="shared" si="29"/>
        <v>Finger_5</v>
      </c>
      <c r="K126">
        <v>16</v>
      </c>
      <c r="L126">
        <f>VLOOKUP(J126,total_visual_stym!$A$2:$D$129,2,FALSE)</f>
        <v>2085</v>
      </c>
      <c r="M126" t="str">
        <f>VLOOKUP(J126,total_visual_stym!$A$2:$D$129,3,FALSE)</f>
        <v>pics\\Finger_5.jpg</v>
      </c>
      <c r="N126">
        <f>VLOOKUP(J126,total_visual_stym!$A$1:$D$129,4,FALSE)</f>
        <v>210</v>
      </c>
      <c r="P126">
        <f>IF(G126="экспл",0,IF(G126="импл_",VLOOKUP(J126,quest_импл!$A$1:$J$129,7,FALSE),0))</f>
        <v>245</v>
      </c>
      <c r="Q126" t="str">
        <f>IF(G126="экспл",0,IF(G126="импл_",VLOOKUP(J126,quest_импл!$A$1:$J$129,8,FALSE),0))</f>
        <v>sound\\Vizhatiy_li.wav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2060</v>
      </c>
      <c r="AD126" t="str">
        <f t="shared" ca="1" si="35"/>
        <v>pics\\Tomat_4.jpg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30"/>
        <v>pics\\Tomat_4.jpg</v>
      </c>
      <c r="AI126" t="s">
        <v>128</v>
      </c>
      <c r="AO126">
        <f t="shared" ca="1" si="36"/>
        <v>0.13819733412395829</v>
      </c>
      <c r="AP126" t="str">
        <f t="shared" ca="1" si="37"/>
        <v>pics\\Tomat_4.jpg</v>
      </c>
      <c r="AR126" t="str">
        <f t="shared" si="40"/>
        <v/>
      </c>
      <c r="AS126" t="str">
        <f t="shared" ca="1" si="31"/>
        <v>pics\\Tomat_4.jpg</v>
      </c>
      <c r="AT126">
        <f t="shared" ca="1" si="32"/>
        <v>0.37616718158222262</v>
      </c>
      <c r="AU126" t="s">
        <v>697</v>
      </c>
      <c r="AV126" t="str">
        <f t="shared" ca="1" si="33"/>
        <v>sound\\Redkiy_plod.wav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_Выжатый_ли_</v>
      </c>
      <c r="BB126" t="str">
        <f t="shared" si="34"/>
        <v>_Выжатый_ли_XXXXX?</v>
      </c>
      <c r="BD126" cm="1">
        <f t="array" aca="1" ref="BD126" ca="1">INDEX($L$122:$L$129,(RANK(AT6,$AT$2:$AT$9)))</f>
        <v>2087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VLOOKUP(B127,audio_list_stym!$A$3:$BP$18,60,FALSE)</f>
        <v>16</v>
      </c>
      <c r="F127" t="str">
        <f>VLOOKUP(E127,metki!$A$2:$B$9,2,FALSE)</f>
        <v>импл_новые_без_названия</v>
      </c>
      <c r="G127" t="str">
        <f t="shared" si="28"/>
        <v>импл_</v>
      </c>
      <c r="H127" t="str">
        <f>VLOOKUP(B127,audio_list_stym!$A$3:$AJ$18,28,FALSE)</f>
        <v>Finger</v>
      </c>
      <c r="I127" t="s">
        <v>693</v>
      </c>
      <c r="J127" t="str">
        <f t="shared" si="29"/>
        <v>Finger_6</v>
      </c>
      <c r="K127">
        <v>16</v>
      </c>
      <c r="L127">
        <f>VLOOKUP(J127,total_visual_stym!$A$2:$D$129,2,FALSE)</f>
        <v>2086</v>
      </c>
      <c r="M127" t="str">
        <f>VLOOKUP(J127,total_visual_stym!$A$2:$D$129,3,FALSE)</f>
        <v>pics\\Finger_6.jpg</v>
      </c>
      <c r="N127">
        <f>VLOOKUP(J127,total_visual_stym!$A$1:$D$129,4,FALSE)</f>
        <v>210</v>
      </c>
      <c r="P127">
        <f>IF(G127="экспл",0,IF(G127="импл_",VLOOKUP(J127,quest_импл!$A$1:$J$129,7,FALSE),0))</f>
        <v>246</v>
      </c>
      <c r="Q127" t="str">
        <f>IF(G127="экспл",0,IF(G127="импл_",VLOOKUP(J127,quest_импл!$A$1:$J$129,8,FALSE),0))</f>
        <v>sound\\Obemniy_li.wav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да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2036</v>
      </c>
      <c r="AD127" t="str">
        <f t="shared" ca="1" si="35"/>
        <v>pics\\Limon_4.jpg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30"/>
        <v>pics\\Limon_4.jpg</v>
      </c>
      <c r="AI127" t="s">
        <v>129</v>
      </c>
      <c r="AO127">
        <f t="shared" ca="1" si="36"/>
        <v>0.45818011933259428</v>
      </c>
      <c r="AP127" t="str">
        <f t="shared" ca="1" si="37"/>
        <v>pics\\Limon_4.jpg</v>
      </c>
      <c r="AR127" t="str">
        <f t="shared" si="40"/>
        <v/>
      </c>
      <c r="AS127" t="str">
        <f t="shared" ca="1" si="31"/>
        <v>pics\\Limon_4.jpg</v>
      </c>
      <c r="AT127">
        <f t="shared" ca="1" si="32"/>
        <v>0.53143796622936146</v>
      </c>
      <c r="AU127" t="s">
        <v>697</v>
      </c>
      <c r="AV127" t="str">
        <f t="shared" ca="1" si="33"/>
        <v>sound\\Redkiy_plod.wav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_Объемный_ли_</v>
      </c>
      <c r="BB127" t="str">
        <f t="shared" si="34"/>
        <v>_Объемный_ли_XXXXX?</v>
      </c>
      <c r="BD127" cm="1">
        <f t="array" aca="1" ref="BD127" ca="1">INDEX($L$122:$L$129,(RANK(AT7,$AT$2:$AT$9)))</f>
        <v>2088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VLOOKUP(B128,audio_list_stym!$A$3:$BP$18,60,FALSE)</f>
        <v>16</v>
      </c>
      <c r="F128" t="str">
        <f>VLOOKUP(E128,metki!$A$2:$B$9,2,FALSE)</f>
        <v>импл_новые_без_названия</v>
      </c>
      <c r="G128" t="str">
        <f t="shared" si="28"/>
        <v>импл_</v>
      </c>
      <c r="H128" t="str">
        <f>VLOOKUP(B128,audio_list_stym!$A$3:$AJ$18,28,FALSE)</f>
        <v>Finger</v>
      </c>
      <c r="I128" t="s">
        <v>694</v>
      </c>
      <c r="J128" t="str">
        <f t="shared" si="29"/>
        <v>Finger_7</v>
      </c>
      <c r="K128">
        <v>16</v>
      </c>
      <c r="L128">
        <f>VLOOKUP(J128,total_visual_stym!$A$2:$D$129,2,FALSE)</f>
        <v>2087</v>
      </c>
      <c r="M128" t="str">
        <f>VLOOKUP(J128,total_visual_stym!$A$2:$D$129,3,FALSE)</f>
        <v>pics\\Finger_7.jpg</v>
      </c>
      <c r="N128">
        <f>VLOOKUP(J128,total_visual_stym!$A$1:$D$129,4,FALSE)</f>
        <v>210</v>
      </c>
      <c r="P128">
        <f>IF(G128="экспл",0,IF(G128="импл_",VLOOKUP(J128,quest_импл!$A$1:$J$129,7,FALSE),0))</f>
        <v>247</v>
      </c>
      <c r="Q128" t="str">
        <f>IF(G128="экспл",0,IF(G128="импл_",VLOOKUP(J128,quest_импл!$A$1:$J$129,8,FALSE),0))</f>
        <v>sound\\Pustoy_li.wav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2004</v>
      </c>
      <c r="AD128" t="str">
        <f t="shared" ca="1" si="35"/>
        <v>pics\\Banan_4.jpg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30"/>
        <v>pics\\Banan_4.jpg</v>
      </c>
      <c r="AI128" t="s">
        <v>130</v>
      </c>
      <c r="AO128">
        <f t="shared" ca="1" si="36"/>
        <v>0.95994396152346817</v>
      </c>
      <c r="AP128" t="str">
        <f t="shared" ca="1" si="37"/>
        <v>pics\\Banan_4.jpg</v>
      </c>
      <c r="AR128" t="str">
        <f t="shared" si="40"/>
        <v/>
      </c>
      <c r="AS128" t="str">
        <f t="shared" ca="1" si="31"/>
        <v>pics\\Banan_4.jpg</v>
      </c>
      <c r="AT128">
        <f t="shared" ca="1" si="32"/>
        <v>0.39594992013193242</v>
      </c>
      <c r="AU128" t="s">
        <v>697</v>
      </c>
      <c r="AV128" t="str">
        <f t="shared" ca="1" si="33"/>
        <v>sound\\Redkiy_plod.wav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_Пустой_ли_</v>
      </c>
      <c r="BB128" t="str">
        <f t="shared" si="34"/>
        <v>_Пустой_ли_XXXXX?</v>
      </c>
      <c r="BD128" cm="1">
        <f t="array" aca="1" ref="BD128" ca="1">INDEX($L$122:$L$129,(RANK(AT8,$AT$2:$AT$9)))</f>
        <v>2083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VLOOKUP(B129,audio_list_stym!$A$3:$BP$18,60,FALSE)</f>
        <v>16</v>
      </c>
      <c r="F129" t="str">
        <f>VLOOKUP(E129,metki!$A$2:$B$9,2,FALSE)</f>
        <v>импл_новые_без_названия</v>
      </c>
      <c r="G129" t="str">
        <f t="shared" si="28"/>
        <v>импл_</v>
      </c>
      <c r="H129" t="str">
        <f>VLOOKUP(B129,audio_list_stym!$A$3:$AJ$18,28,FALSE)</f>
        <v>Finger</v>
      </c>
      <c r="I129" t="s">
        <v>695</v>
      </c>
      <c r="J129" t="str">
        <f t="shared" si="29"/>
        <v>Finger_8</v>
      </c>
      <c r="K129">
        <v>16</v>
      </c>
      <c r="L129">
        <f>VLOOKUP(J129,total_visual_stym!$A$2:$D$129,2,FALSE)</f>
        <v>2088</v>
      </c>
      <c r="M129" t="str">
        <f>VLOOKUP(J129,total_visual_stym!$A$2:$D$129,3,FALSE)</f>
        <v>pics\\Finger_8.jpg</v>
      </c>
      <c r="N129">
        <f>VLOOKUP(J129,total_visual_stym!$A$1:$D$129,4,FALSE)</f>
        <v>210</v>
      </c>
      <c r="P129">
        <f>IF(G129="экспл",0,IF(G129="импл_",VLOOKUP(J129,quest_импл!$A$1:$J$129,7,FALSE),0))</f>
        <v>248</v>
      </c>
      <c r="Q129" t="str">
        <f>IF(G129="экспл",0,IF(G129="импл_",VLOOKUP(J129,quest_импл!$A$1:$J$129,8,FALSE),0))</f>
        <v>sound\\Beliy_li.wav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2005</v>
      </c>
      <c r="AD129" t="str">
        <f t="shared" ca="1" si="35"/>
        <v>pics\\Banan_5.jpg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30"/>
        <v>pics\\Banan_5.jpg</v>
      </c>
      <c r="AI129" t="s">
        <v>131</v>
      </c>
      <c r="AO129">
        <f t="shared" ca="1" si="36"/>
        <v>0.93287494408970939</v>
      </c>
      <c r="AP129" t="str">
        <f t="shared" ca="1" si="37"/>
        <v>pics\\Banan_5.jpg</v>
      </c>
      <c r="AR129" t="str">
        <f t="shared" si="40"/>
        <v/>
      </c>
      <c r="AS129" t="str">
        <f t="shared" ca="1" si="31"/>
        <v>pics\\Banan_5.jpg</v>
      </c>
      <c r="AT129">
        <f t="shared" ca="1" si="32"/>
        <v>0.2326136438941655</v>
      </c>
      <c r="AU129" t="s">
        <v>697</v>
      </c>
      <c r="AV129" t="str">
        <f t="shared" ca="1" si="33"/>
        <v>sound\\Redkiy_plod.wav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_Белый_ли_</v>
      </c>
      <c r="BB129" t="str">
        <f t="shared" si="34"/>
        <v>_Белый_ли_XXXXX?</v>
      </c>
      <c r="BD129" cm="1">
        <f t="array" aca="1" ref="BD129" ca="1">INDEX($L$122:$L$129,(RANK(AT9,$AT$2:$AT$9)))</f>
        <v>2081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800-000000000000}"/>
  <pageMargins left="0.7" right="0.7" top="0.75" bottom="0.75" header="0.3" footer="0.3"/>
  <pageSetup paperSize="9" orientation="portrait" horizontalDpi="4294967293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H161"/>
  <sheetViews>
    <sheetView topLeftCell="AX1" zoomScale="80" zoomScaleNormal="80" zoomScaleSheetLayoutView="40" workbookViewId="0">
      <selection activeCell="BC1" sqref="BC1:BH1048576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VLOOKUP(B2,audio_list_stym!$A$3:$BP$18,61,FALSE)</f>
        <v>10</v>
      </c>
      <c r="F2" t="str">
        <f>VLOOKUP(E2,metki!$A$2:$B$9,2,FALSE)</f>
        <v>импл_реал_с_названием</v>
      </c>
      <c r="G2" t="str">
        <f t="shared" ref="G2:G33" si="0">LEFT(F2,5)</f>
        <v>импл_</v>
      </c>
      <c r="H2" t="str">
        <f>VLOOKUP(B2,audio_list_stym!$A$3:$AJ$18,29,FALSE)</f>
        <v>Tomat</v>
      </c>
      <c r="I2" t="s">
        <v>688</v>
      </c>
      <c r="J2" t="str">
        <f t="shared" ref="J2:J33" si="1">H2&amp;I2</f>
        <v>Tomat_1</v>
      </c>
      <c r="K2">
        <v>10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3" ca="1" si="2">IF(ISTEXT(AR2),AR2,IF(ISTEXT(AS2),AS2,""))</f>
        <v>pics\\Injir_2.jpg</v>
      </c>
      <c r="AH2" t="str">
        <f t="shared" ref="AH2:AH33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9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t="shared" ref="AO2:AO25" ca="1" si="6">RAND()</f>
        <v>0.35640311616380072</v>
      </c>
      <c r="AP2" t="str">
        <f t="shared" ref="AP2:AP25" ca="1" si="7">INDEX($AM$2:$AM$25,(RANK(AO2,$AO$2:$AO$25)))</f>
        <v>pics\\Injir_2.jpg</v>
      </c>
      <c r="AQ2" t="str">
        <f t="shared" ref="AQ2:AQ25" ca="1" si="8">INDEX($AN$2:$AN$25,(RANK(AO2,$AO$2:$AO$25)))</f>
        <v>pics\\Tikva_2.jpg</v>
      </c>
      <c r="AR2" t="str">
        <f t="shared" ref="AR2:AR9" ca="1" si="9">IF(AH2="sound\\Ogorod",AP2,"")</f>
        <v>pics\\Injir_2.jpg</v>
      </c>
      <c r="AT2">
        <f t="shared" ref="AT2:AT33" ca="1" si="10">RAND()</f>
        <v>0.58115155307970712</v>
      </c>
      <c r="AU2" t="str">
        <f>IF(OR(G2=10,G2=11,G2=14,G2=15),VLOOKUP(AT2,audio_list_stym!$A$3:$B$18,2,FALSE),"sound\\Noviy_plod.wav")</f>
        <v>sound\\Noviy_plod.wav</v>
      </c>
      <c r="AV2" t="str">
        <f t="shared" ref="AV2:AV33" ca="1" si="11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33" si="12">IF(G2="экспл",AY2&amp;AX2&amp;"."&amp;AZ2,IF(G2="импл_",BA2&amp;AX2&amp;"?"))</f>
        <v>_Целый_ли_ТОМАТ?</v>
      </c>
      <c r="BC2">
        <f>A2</f>
        <v>1201</v>
      </c>
      <c r="BD2" cm="1">
        <f t="array" aca="1" ref="BD2" ca="1">INDEX($L$2:$L$9,(RANK(AT2,$AT$2:$AT$9)))</f>
        <v>2061</v>
      </c>
      <c r="BE2" cm="1">
        <f t="array" aca="1" ref="BE2" ca="1">INDEX(BD10:BD25,(RANK(AT2,$AT$2:$AT$16)))</f>
        <v>2033</v>
      </c>
      <c r="BF2" cm="1">
        <f t="array" aca="1" ref="BF2" ca="1">INDEX(BD26:BD49,(RANK(AT2,$AT$2:$AT$16)))</f>
        <v>2049</v>
      </c>
      <c r="BG2" cm="1">
        <f t="array" aca="1" ref="BG2" ca="1">INDEX(BD50:BD65,(RANK(AT2,$AT$2:$AT$16)))</f>
        <v>2009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VLOOKUP(B3,audio_list_stym!$A$3:$BP$18,61,FALSE)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VLOOKUP(B3,audio_list_stym!$A$3:$AJ$18,29,FALSE)</f>
        <v>Tomat</v>
      </c>
      <c r="I3" t="s">
        <v>689</v>
      </c>
      <c r="J3" t="str">
        <f t="shared" si="1"/>
        <v>Tomat_2</v>
      </c>
      <c r="K3">
        <v>10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2008</v>
      </c>
      <c r="AD3" t="str">
        <f t="shared" ref="AD3:AD34" ca="1" si="13">IF(ISTEXT(AE3),AE3,IF(ISTEXT(AF3),AF3,""))</f>
        <v>pics\\Banan_8.jpg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pics\\Banan_8.jpg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ca="1" si="6"/>
        <v>0.41496241765563247</v>
      </c>
      <c r="AP3" t="str">
        <f t="shared" ca="1" si="7"/>
        <v>pics\\Banan_8.jpg</v>
      </c>
      <c r="AQ3" t="str">
        <f t="shared" ca="1" si="8"/>
        <v>pics\\Goroh_8.jpg</v>
      </c>
      <c r="AR3" t="str">
        <f t="shared" ca="1" si="9"/>
        <v>pics\\Banan_8.jpg</v>
      </c>
      <c r="AT3">
        <f t="shared" ca="1" si="10"/>
        <v>0.81770480293489545</v>
      </c>
      <c r="AU3" t="str">
        <f>IF(OR(G3=10,G3=11,G3=14,G3=15),VLOOKUP(AT3,audio_list_stym!$A$3:$B$18,2,FALSE),"sound\\Noviy_plod.wav")</f>
        <v>sound\\Noviy_plod.wav</v>
      </c>
      <c r="AV3" t="str">
        <f t="shared" ca="1" si="11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2"/>
        <v>_Мясистый_ли_ТОМАТ?</v>
      </c>
      <c r="BD3" cm="1">
        <f t="array" aca="1" ref="BD3" ca="1">INDEX($L$2:$L$9,(RANK(AT3,$AT$2:$AT$9)))</f>
        <v>2058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VLOOKUP(B4,audio_list_stym!$A$3:$BP$18,61,FALSE)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VLOOKUP(B4,audio_list_stym!$A$3:$AJ$18,29,FALSE)</f>
        <v>Tomat</v>
      </c>
      <c r="I4" t="s">
        <v>690</v>
      </c>
      <c r="J4" t="str">
        <f t="shared" si="1"/>
        <v>Tomat_3</v>
      </c>
      <c r="K4">
        <v>10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2035</v>
      </c>
      <c r="AD4" t="str">
        <f t="shared" ca="1" si="13"/>
        <v>pics\\Limon_3.jpg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pics\\Limon_3.jpg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6"/>
        <v>0.89203141935010111</v>
      </c>
      <c r="AP4" t="str">
        <f t="shared" ca="1" si="7"/>
        <v>pics\\Limon_3.jpg</v>
      </c>
      <c r="AQ4" t="str">
        <f t="shared" ca="1" si="8"/>
        <v>pics\\Redis_3.jpg</v>
      </c>
      <c r="AR4" t="str">
        <f t="shared" ca="1" si="9"/>
        <v>pics\\Limon_3.jpg</v>
      </c>
      <c r="AT4">
        <f t="shared" ca="1" si="10"/>
        <v>0.37199831424754204</v>
      </c>
      <c r="AU4" t="str">
        <f>IF(OR(G4=10,G4=11,G4=14,G4=15),VLOOKUP(AT4,audio_list_stym!$A$3:$B$18,2,FALSE),"sound\\Noviy_plod.wav")</f>
        <v>sound\\Noviy_plod.wav</v>
      </c>
      <c r="AV4" t="str">
        <f t="shared" ca="1" si="11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2"/>
        <v>_Горький_ли_ТОМАТ?</v>
      </c>
      <c r="BD4" cm="1">
        <f t="array" aca="1" ref="BD4" ca="1">INDEX($L$2:$L$9,(RANK(AT4,$AT$2:$AT$9)))</f>
        <v>2064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VLOOKUP(B5,audio_list_stym!$A$3:$BP$18,61,FALSE)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VLOOKUP(B5,audio_list_stym!$A$3:$AJ$18,29,FALSE)</f>
        <v>Tomat</v>
      </c>
      <c r="I5" t="s">
        <v>691</v>
      </c>
      <c r="J5" t="str">
        <f t="shared" si="1"/>
        <v>Tomat_4</v>
      </c>
      <c r="K5">
        <v>10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2037</v>
      </c>
      <c r="AD5" t="str">
        <f t="shared" ca="1" si="13"/>
        <v>pics\\Limon_5.jpg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pics\\Limon_5.jpg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6"/>
        <v>0.86636831124460545</v>
      </c>
      <c r="AP5" t="str">
        <f t="shared" ca="1" si="7"/>
        <v>pics\\Limon_5.jpg</v>
      </c>
      <c r="AQ5" t="str">
        <f t="shared" ca="1" si="8"/>
        <v>pics\\Redis_5.jpg</v>
      </c>
      <c r="AR5" t="str">
        <f t="shared" ca="1" si="9"/>
        <v>pics\\Limon_5.jpg</v>
      </c>
      <c r="AT5">
        <f t="shared" ca="1" si="10"/>
        <v>0.69053735251464066</v>
      </c>
      <c r="AU5" t="str">
        <f>IF(OR(G5=10,G5=11,G5=14,G5=15),VLOOKUP(AT5,audio_list_stym!$A$3:$B$18,2,FALSE),"sound\\Noviy_plod.wav")</f>
        <v>sound\\Noviy_plod.wav</v>
      </c>
      <c r="AV5" t="str">
        <f t="shared" ca="1" si="11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2"/>
        <v>_Яркий_ли_ТОМАТ?</v>
      </c>
      <c r="BD5" cm="1">
        <f t="array" aca="1" ref="BD5" ca="1">INDEX($L$2:$L$9,(RANK(AT5,$AT$2:$AT$9)))</f>
        <v>2060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VLOOKUP(B6,audio_list_stym!$A$3:$BP$18,61,FALSE)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VLOOKUP(B6,audio_list_stym!$A$3:$AJ$18,29,FALSE)</f>
        <v>Tomat</v>
      </c>
      <c r="I6" t="s">
        <v>692</v>
      </c>
      <c r="J6" t="str">
        <f t="shared" si="1"/>
        <v>Tomat_5</v>
      </c>
      <c r="K6">
        <v>10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2157</v>
      </c>
      <c r="AD6" t="str">
        <f t="shared" ca="1" si="13"/>
        <v>pics\\Injir_5.jpg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pics\\Injir_5.jpg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6"/>
        <v>0.18511687134840671</v>
      </c>
      <c r="AP6" t="str">
        <f t="shared" ca="1" si="7"/>
        <v>pics\\Injir_5.jpg</v>
      </c>
      <c r="AQ6" t="str">
        <f t="shared" ca="1" si="8"/>
        <v>pics\\Tikva_5.jpg</v>
      </c>
      <c r="AR6" t="str">
        <f t="shared" ca="1" si="9"/>
        <v>pics\\Injir_5.jpg</v>
      </c>
      <c r="AT6">
        <f t="shared" ca="1" si="10"/>
        <v>0.70949815626072454</v>
      </c>
      <c r="AU6" t="str">
        <f>IF(OR(G6=10,G6=11,G6=14,G6=15),VLOOKUP(AT6,audio_list_stym!$A$3:$B$18,2,FALSE),"sound\\Noviy_plod.wav")</f>
        <v>sound\\Noviy_plod.wav</v>
      </c>
      <c r="AV6" t="str">
        <f t="shared" ca="1" si="11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2"/>
        <v>_Острый_ли_ТОМАТ?</v>
      </c>
      <c r="BD6" cm="1">
        <f t="array" aca="1" ref="BD6" ca="1">INDEX($L$2:$L$9,(RANK(AT6,$AT$2:$AT$9)))</f>
        <v>2059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VLOOKUP(B7,audio_list_stym!$A$3:$BP$18,61,FALSE)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VLOOKUP(B7,audio_list_stym!$A$3:$AJ$18,29,FALSE)</f>
        <v>Tomat</v>
      </c>
      <c r="I7" t="s">
        <v>693</v>
      </c>
      <c r="J7" t="str">
        <f t="shared" si="1"/>
        <v>Tomat_6</v>
      </c>
      <c r="K7">
        <v>10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2002</v>
      </c>
      <c r="AD7" t="str">
        <f t="shared" ca="1" si="13"/>
        <v>pics\\Banan_2.jpg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pics\\Banan_2.jpg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6"/>
        <v>0.67517797705131299</v>
      </c>
      <c r="AP7" t="str">
        <f t="shared" ca="1" si="7"/>
        <v>pics\\Banan_2.jpg</v>
      </c>
      <c r="AQ7" t="str">
        <f t="shared" ca="1" si="8"/>
        <v>pics\\Goroh_2.jpg</v>
      </c>
      <c r="AR7" t="str">
        <f t="shared" ca="1" si="9"/>
        <v>pics\\Banan_2.jpg</v>
      </c>
      <c r="AT7">
        <f t="shared" ca="1" si="10"/>
        <v>0.5342958521852289</v>
      </c>
      <c r="AU7" t="str">
        <f>IF(OR(G7=10,G7=11,G7=14,G7=15),VLOOKUP(AT7,audio_list_stym!$A$3:$B$18,2,FALSE),"sound\\Noviy_plod.wav")</f>
        <v>sound\\Noviy_plod.wav</v>
      </c>
      <c r="AV7" t="str">
        <f t="shared" ca="1" si="11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2"/>
        <v>_Спелый_ли_ТОМАТ?</v>
      </c>
      <c r="BD7" cm="1">
        <f t="array" aca="1" ref="BD7" ca="1">INDEX($L$2:$L$9,(RANK(AT7,$AT$2:$AT$9)))</f>
        <v>2062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VLOOKUP(B8,audio_list_stym!$A$3:$BP$18,61,FALSE)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VLOOKUP(B8,audio_list_stym!$A$3:$AJ$18,29,FALSE)</f>
        <v>Tomat</v>
      </c>
      <c r="I8" t="s">
        <v>694</v>
      </c>
      <c r="J8" t="str">
        <f t="shared" si="1"/>
        <v>Tomat_7</v>
      </c>
      <c r="K8">
        <v>10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2033</v>
      </c>
      <c r="AD8" t="str">
        <f t="shared" ca="1" si="13"/>
        <v>pics\\Limon_1.jpg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pics\\Limon_1.jpg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6"/>
        <v>0.9608459895177125</v>
      </c>
      <c r="AP8" t="str">
        <f t="shared" ca="1" si="7"/>
        <v>pics\\Limon_1.jpg</v>
      </c>
      <c r="AQ8" t="str">
        <f t="shared" ca="1" si="8"/>
        <v>pics\\Redis_1.jpg</v>
      </c>
      <c r="AR8" t="str">
        <f t="shared" ca="1" si="9"/>
        <v>pics\\Limon_1.jpg</v>
      </c>
      <c r="AT8">
        <f t="shared" ca="1" si="10"/>
        <v>0.50268978681212606</v>
      </c>
      <c r="AU8" t="str">
        <f>IF(OR(G8=10,G8=11,G8=14,G8=15),VLOOKUP(AT8,audio_list_stym!$A$3:$B$18,2,FALSE),"sound\\Noviy_plod.wav")</f>
        <v>sound\\Noviy_plod.wav</v>
      </c>
      <c r="AV8" t="str">
        <f t="shared" ca="1" si="11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2"/>
        <v>_Серый_ли_ТОМАТ?</v>
      </c>
      <c r="BD8" cm="1">
        <f t="array" aca="1" ref="BD8" ca="1">INDEX($L$2:$L$9,(RANK(AT8,$AT$2:$AT$9)))</f>
        <v>2063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VLOOKUP(B9,audio_list_stym!$A$3:$BP$18,61,FALSE)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VLOOKUP(B9,audio_list_stym!$A$3:$AJ$18,29,FALSE)</f>
        <v>Tomat</v>
      </c>
      <c r="I9" t="s">
        <v>695</v>
      </c>
      <c r="J9" t="str">
        <f t="shared" si="1"/>
        <v>Tomat_8</v>
      </c>
      <c r="K9">
        <v>10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2006</v>
      </c>
      <c r="AD9" t="str">
        <f t="shared" ca="1" si="13"/>
        <v>pics\\Banan_6.jpg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pics\\Banan_6.jpg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6"/>
        <v>0.42190069722042856</v>
      </c>
      <c r="AP9" t="str">
        <f t="shared" ca="1" si="7"/>
        <v>pics\\Banan_6.jpg</v>
      </c>
      <c r="AQ9" t="str">
        <f t="shared" ca="1" si="8"/>
        <v>pics\\Goroh_6.jpg</v>
      </c>
      <c r="AR9" t="str">
        <f t="shared" ca="1" si="9"/>
        <v>pics\\Banan_6.jpg</v>
      </c>
      <c r="AT9">
        <f t="shared" ca="1" si="10"/>
        <v>0.95650011515965627</v>
      </c>
      <c r="AU9" t="str">
        <f>IF(OR(G9=10,G9=11,G9=14,G9=15),VLOOKUP(AT9,audio_list_stym!$A$3:$B$18,2,FALSE),"sound\\Noviy_plod.wav")</f>
        <v>sound\\Noviy_plod.wav</v>
      </c>
      <c r="AV9" t="str">
        <f t="shared" ca="1" si="11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2"/>
        <v>_Вязкий_ли_ТОМАТ?</v>
      </c>
      <c r="BD9" cm="1">
        <f t="array" aca="1" ref="BD9" ca="1">INDEX($L$2:$L$9,(RANK(AT9,$AT$2:$AT$9)))</f>
        <v>2057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VLOOKUP(B10,audio_list_stym!$A$3:$BP$18,61,FALSE)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VLOOKUP(B10,audio_list_stym!$A$3:$AJ$18,29,FALSE)</f>
        <v>Limon</v>
      </c>
      <c r="I10" t="s">
        <v>688</v>
      </c>
      <c r="J10" t="str">
        <f t="shared" si="1"/>
        <v>Limon_1</v>
      </c>
      <c r="K10">
        <v>11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2178</v>
      </c>
      <c r="AD10" t="str">
        <f t="shared" ca="1" si="13"/>
        <v>pics\\dis34.jpg</v>
      </c>
      <c r="AE10" s="22" t="str">
        <f t="array" aca="1" ref="AE10" ca="1">IF(G10="экспл",INDEX(total_visual_stym!$C$146:$C$209,(RANK(total_visual_stym!E154,total_visual_stym!$E$146:$E$209))),0)</f>
        <v>pics\\dis34.jpg</v>
      </c>
      <c r="AF10" s="22" t="str">
        <f t="shared" si="2"/>
        <v/>
      </c>
      <c r="AG10" t="str">
        <f t="shared" ref="AG10:AG17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6"/>
        <v>0.72078246995197215</v>
      </c>
      <c r="AP10" t="str">
        <f t="shared" ca="1" si="7"/>
        <v>pics\\Limon_7.jpg</v>
      </c>
      <c r="AQ10" t="str">
        <f t="shared" ca="1" si="8"/>
        <v>pics\\Redis_7.jpg</v>
      </c>
      <c r="AT10">
        <f t="shared" ca="1" si="10"/>
        <v>0.85404231080422111</v>
      </c>
      <c r="AU10" t="str">
        <f>IF(OR(G10=10,G10=11,G10=14,G10=15),VLOOKUP(AT10,audio_list_stym!$A$3:$B$18,2,FALSE),"sound\\Noviy_plod.wav")</f>
        <v>sound\\Noviy_plod.wav</v>
      </c>
      <c r="AV10" t="str">
        <f t="shared" ca="1" si="11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2"/>
        <v>На_экране_ЛИМОН._Он_старый?</v>
      </c>
      <c r="BC10">
        <f>A10</f>
        <v>1202</v>
      </c>
      <c r="BD10" cm="1">
        <f t="array" aca="1" ref="BD10" ca="1">INDEX($L$10:$L$17,(RANK(AT2,$AT$2:$AT$9)))</f>
        <v>2037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2028</v>
      </c>
      <c r="BG10" cm="1">
        <f t="array" aca="1" ref="BG10" ca="1">INDEX(BD34:BD65,(RANK(AT3,$AT$2:$AT$16)))</f>
        <v>2044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VLOOKUP(B11,audio_list_stym!$A$3:$BP$18,61,FALSE)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VLOOKUP(B11,audio_list_stym!$A$3:$AJ$18,29,FALSE)</f>
        <v>Limon</v>
      </c>
      <c r="I11" t="s">
        <v>689</v>
      </c>
      <c r="J11" t="str">
        <f t="shared" si="1"/>
        <v>Limon_2</v>
      </c>
      <c r="K11">
        <v>11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2175</v>
      </c>
      <c r="AD11" t="str">
        <f t="shared" ca="1" si="13"/>
        <v>pics\\dis5.jpg</v>
      </c>
      <c r="AE11" s="22" t="str">
        <f t="array" aca="1" ref="AE11" ca="1">IF(G11="экспл",INDEX(total_visual_stym!$C$146:$C$209,(RANK(total_visual_stym!E155,total_visual_stym!$E$146:$E$209))),0)</f>
        <v>pics\\dis5.jpg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6"/>
        <v>0.69552584485473268</v>
      </c>
      <c r="AP11" t="str">
        <f t="shared" ca="1" si="7"/>
        <v>pics\\Banan_1.jpg</v>
      </c>
      <c r="AQ11" t="str">
        <f t="shared" ca="1" si="8"/>
        <v>pics\\Goroh_1.jpg</v>
      </c>
      <c r="AT11">
        <f t="shared" ca="1" si="10"/>
        <v>0.4926253064932401</v>
      </c>
      <c r="AU11" t="str">
        <f>IF(OR(G11=10,G11=11,G11=14,G11=15),VLOOKUP(AT11,audio_list_stym!$A$3:$B$18,2,FALSE),"sound\\Noviy_plod.wav")</f>
        <v>sound\\Noviy_plod.wav</v>
      </c>
      <c r="AV11" t="str">
        <f t="shared" ca="1" si="11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2"/>
        <v>Посмотрите,_вот_ЛИМОН._Фиолетовый_ли_он?</v>
      </c>
      <c r="BD11" cm="1">
        <f t="array" aca="1" ref="BD11" ca="1">INDEX($L$10:$L$17,(RANK(AT3,$AT$2:$AT$9)))</f>
        <v>2034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VLOOKUP(B12,audio_list_stym!$A$3:$BP$18,61,FALSE)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VLOOKUP(B12,audio_list_stym!$A$3:$AJ$18,29,FALSE)</f>
        <v>Limon</v>
      </c>
      <c r="I12" t="s">
        <v>690</v>
      </c>
      <c r="J12" t="str">
        <f t="shared" si="1"/>
        <v>Limon_3</v>
      </c>
      <c r="K12">
        <v>11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2189</v>
      </c>
      <c r="AD12" t="str">
        <f t="shared" ca="1" si="13"/>
        <v>pics\\dis33.jpg</v>
      </c>
      <c r="AE12" s="22" t="str">
        <f t="array" aca="1" ref="AE12" ca="1">IF(G12="экспл",INDEX(total_visual_stym!$C$146:$C$209,(RANK(total_visual_stym!E156,total_visual_stym!$E$146:$E$209))),0)</f>
        <v>pics\\dis33.jpg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6"/>
        <v>4.9052453475366908E-2</v>
      </c>
      <c r="AP12" t="str">
        <f t="shared" ca="1" si="7"/>
        <v>pics\\Injir_7.jpg</v>
      </c>
      <c r="AQ12" t="str">
        <f t="shared" ca="1" si="8"/>
        <v>pics\\Tikva_7.jpg</v>
      </c>
      <c r="AT12">
        <f t="shared" ca="1" si="10"/>
        <v>0.30620330086551739</v>
      </c>
      <c r="AU12" t="str">
        <f>IF(OR(G12=10,G12=11,G12=14,G12=15),VLOOKUP(AT12,audio_list_stym!$A$3:$B$18,2,FALSE),"sound\\Noviy_plod.wav")</f>
        <v>sound\\Noviy_plod.wav</v>
      </c>
      <c r="AV12" t="str">
        <f t="shared" ca="1" si="11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2"/>
        <v>Вот_ЛИМОН._Он_с_цедрой?</v>
      </c>
      <c r="BD12" cm="1">
        <f t="array" aca="1" ref="BD12" ca="1">INDEX($L$10:$L$17,(RANK(AT4,$AT$2:$AT$9)))</f>
        <v>2040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VLOOKUP(B13,audio_list_stym!$A$3:$BP$18,61,FALSE)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VLOOKUP(B13,audio_list_stym!$A$3:$AJ$18,29,FALSE)</f>
        <v>Limon</v>
      </c>
      <c r="I13" t="s">
        <v>691</v>
      </c>
      <c r="J13" t="str">
        <f t="shared" si="1"/>
        <v>Limon_4</v>
      </c>
      <c r="K13">
        <v>11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2221</v>
      </c>
      <c r="AD13" t="str">
        <f t="shared" ca="1" si="13"/>
        <v>pics\\dis28.jpg</v>
      </c>
      <c r="AE13" s="22" t="str">
        <f t="array" aca="1" ref="AE13" ca="1">IF(G13="экспл",INDEX(total_visual_stym!$C$146:$C$209,(RANK(total_visual_stym!E157,total_visual_stym!$E$146:$E$209))),0)</f>
        <v>pics\\dis28.jpg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6"/>
        <v>0.61078275937933113</v>
      </c>
      <c r="AP13" t="str">
        <f t="shared" ca="1" si="7"/>
        <v>pics\\Banan_3.jpg</v>
      </c>
      <c r="AQ13" t="str">
        <f t="shared" ca="1" si="8"/>
        <v>pics\\Goroh_3.jpg</v>
      </c>
      <c r="AT13">
        <f t="shared" ca="1" si="10"/>
        <v>0.67322422062359344</v>
      </c>
      <c r="AU13" t="str">
        <f>IF(OR(G13=10,G13=11,G13=14,G13=15),VLOOKUP(AT13,audio_list_stym!$A$3:$B$18,2,FALSE),"sound\\Noviy_plod.wav")</f>
        <v>sound\\Noviy_plod.wav</v>
      </c>
      <c r="AV13" t="str">
        <f t="shared" ca="1" si="11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2"/>
        <v>Это_ЛИМОН._Кислый_ли_он?</v>
      </c>
      <c r="BD13" cm="1">
        <f t="array" aca="1" ref="BD13" ca="1">INDEX($L$10:$L$17,(RANK(AT5,$AT$2:$AT$9)))</f>
        <v>2036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VLOOKUP(B14,audio_list_stym!$A$3:$BP$18,61,FALSE)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VLOOKUP(B14,audio_list_stym!$A$3:$AJ$18,29,FALSE)</f>
        <v>Limon</v>
      </c>
      <c r="I14" t="s">
        <v>692</v>
      </c>
      <c r="J14" t="str">
        <f t="shared" si="1"/>
        <v>Limon_5</v>
      </c>
      <c r="K14">
        <v>11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2176</v>
      </c>
      <c r="AD14" t="str">
        <f t="shared" ca="1" si="13"/>
        <v>pics\\dis21.jpg</v>
      </c>
      <c r="AE14" s="22" t="str">
        <f t="array" aca="1" ref="AE14" ca="1">IF(G14="экспл",INDEX(total_visual_stym!$C$146:$C$209,(RANK(total_visual_stym!E158,total_visual_stym!$E$146:$E$209))),0)</f>
        <v>pics\\dis21.jpg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6"/>
        <v>0.70989291315769065</v>
      </c>
      <c r="AP14" t="str">
        <f t="shared" ca="1" si="7"/>
        <v>pics\\Limon_8.jpg</v>
      </c>
      <c r="AQ14" t="str">
        <f t="shared" ca="1" si="8"/>
        <v>pics\\Redis_8.jpg</v>
      </c>
      <c r="AT14">
        <f t="shared" ca="1" si="10"/>
        <v>0.85052159868318145</v>
      </c>
      <c r="AU14" t="str">
        <f>IF(OR(G14=10,G14=11,G14=14,G14=15),VLOOKUP(AT14,audio_list_stym!$A$3:$B$18,2,FALSE),"sound\\Noviy_plod.wav")</f>
        <v>sound\\Noviy_plod.wav</v>
      </c>
      <c r="AV14" t="str">
        <f t="shared" ca="1" si="11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2"/>
        <v>На_картинке_ЛИМОН._Сочный_ли_он?</v>
      </c>
      <c r="BD14" cm="1">
        <f t="array" aca="1" ref="BD14" ca="1">INDEX($L$10:$L$17,(RANK(AT6,$AT$2:$AT$9)))</f>
        <v>2035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VLOOKUP(B15,audio_list_stym!$A$3:$BP$18,61,FALSE)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VLOOKUP(B15,audio_list_stym!$A$3:$AJ$18,29,FALSE)</f>
        <v>Limon</v>
      </c>
      <c r="I15" t="s">
        <v>693</v>
      </c>
      <c r="J15" t="str">
        <f t="shared" si="1"/>
        <v>Limon_6</v>
      </c>
      <c r="K15">
        <v>11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2205</v>
      </c>
      <c r="AD15" t="str">
        <f t="shared" ca="1" si="13"/>
        <v>pics\\dis46.jpg</v>
      </c>
      <c r="AE15" s="22" t="str">
        <f t="array" aca="1" ref="AE15" ca="1">IF(G15="экспл",INDEX(total_visual_stym!$C$146:$C$209,(RANK(total_visual_stym!E159,total_visual_stym!$E$146:$E$209))),0)</f>
        <v>pics\\dis46.jpg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6"/>
        <v>0.1426568636772817</v>
      </c>
      <c r="AP15" t="str">
        <f t="shared" ca="1" si="7"/>
        <v>pics\\Injir_6.jpg</v>
      </c>
      <c r="AQ15" t="str">
        <f t="shared" ca="1" si="8"/>
        <v>pics\\Tikva_6.jpg</v>
      </c>
      <c r="AT15">
        <f t="shared" ca="1" si="10"/>
        <v>0.42064597792682523</v>
      </c>
      <c r="AU15" t="str">
        <f>IF(OR(G15=10,G15=11,G15=14,G15=15),VLOOKUP(AT15,audio_list_stym!$A$3:$B$18,2,FALSE),"sound\\Noviy_plod.wav")</f>
        <v>sound\\Noviy_plod.wav</v>
      </c>
      <c r="AV15" t="str">
        <f t="shared" ca="1" si="11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2"/>
        <v>На_мониторе_ЛИМОН._Упругий_ли_он?</v>
      </c>
      <c r="BD15" cm="1">
        <f t="array" aca="1" ref="BD15" ca="1">INDEX($L$10:$L$17,(RANK(AT7,$AT$2:$AT$9)))</f>
        <v>2038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VLOOKUP(B16,audio_list_stym!$A$3:$BP$18,61,FALSE)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VLOOKUP(B16,audio_list_stym!$A$3:$AJ$18,29,FALSE)</f>
        <v>Limon</v>
      </c>
      <c r="I16" t="s">
        <v>694</v>
      </c>
      <c r="J16" t="str">
        <f t="shared" si="1"/>
        <v>Limon_7</v>
      </c>
      <c r="K16">
        <v>11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2190</v>
      </c>
      <c r="AD16" t="str">
        <f t="shared" ca="1" si="13"/>
        <v>pics\\dis27.jpg</v>
      </c>
      <c r="AE16" s="22" t="str">
        <f t="array" aca="1" ref="AE16" ca="1">IF(G16="экспл",INDEX(total_visual_stym!$C$146:$C$209,(RANK(total_visual_stym!E160,total_visual_stym!$E$146:$E$209))),0)</f>
        <v>pics\\dis27.jpg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6"/>
        <v>0.3087574105903691</v>
      </c>
      <c r="AP16" t="str">
        <f t="shared" ca="1" si="7"/>
        <v>pics\\Injir_3.jpg</v>
      </c>
      <c r="AQ16" t="str">
        <f t="shared" ca="1" si="8"/>
        <v>pics\\Tikva_3.jpg</v>
      </c>
      <c r="AT16">
        <f t="shared" ca="1" si="10"/>
        <v>0.45800547075322273</v>
      </c>
      <c r="AU16" t="str">
        <f>IF(OR(G16=10,G16=11,G16=14,G16=15),VLOOKUP(AT16,audio_list_stym!$A$3:$B$18,2,FALSE),"sound\\Noviy_plod.wav")</f>
        <v>sound\\Noviy_plod.wav</v>
      </c>
      <c r="AV16" t="str">
        <f t="shared" ca="1" si="11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2"/>
        <v>Перед_Вами_ЛИМОН._Он_длинный?</v>
      </c>
      <c r="BD16" cm="1">
        <f t="array" aca="1" ref="BD16" ca="1">INDEX($L$10:$L$17,(RANK(AT8,$AT$2:$AT$9)))</f>
        <v>2039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VLOOKUP(B17,audio_list_stym!$A$3:$BP$18,61,FALSE)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VLOOKUP(B17,audio_list_stym!$A$3:$AJ$18,29,FALSE)</f>
        <v>Limon</v>
      </c>
      <c r="I17" t="s">
        <v>695</v>
      </c>
      <c r="J17" t="str">
        <f t="shared" si="1"/>
        <v>Limon_8</v>
      </c>
      <c r="K17">
        <v>11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2230</v>
      </c>
      <c r="AD17" t="str">
        <f t="shared" ca="1" si="13"/>
        <v>pics\\dis8.jpg</v>
      </c>
      <c r="AE17" s="22" t="str">
        <f t="array" aca="1" ref="AE17" ca="1">IF(G17="экспл",INDEX(total_visual_stym!$C$146:$C$209,(RANK(total_visual_stym!E161,total_visual_stym!$E$146:$E$209))),0)</f>
        <v>pics\\dis8.jpg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6"/>
        <v>0.42792998831957008</v>
      </c>
      <c r="AP17" t="str">
        <f t="shared" ca="1" si="7"/>
        <v>pics\\Banan_5.jpg</v>
      </c>
      <c r="AQ17" t="str">
        <f t="shared" ca="1" si="8"/>
        <v>pics\\Goroh_5.jpg</v>
      </c>
      <c r="AT17">
        <f t="shared" ca="1" si="10"/>
        <v>0.1630973859251893</v>
      </c>
      <c r="AU17" t="str">
        <f>IF(OR(G17=10,G17=11,G17=14,G17=15),VLOOKUP(AT17,audio_list_stym!$A$3:$B$18,2,FALSE),"sound\\Noviy_plod.wav")</f>
        <v>sound\\Noviy_plod.wav</v>
      </c>
      <c r="AV17" t="str">
        <f t="shared" ca="1" si="11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2"/>
        <v>Вы_видите_ЛИМОН._Он_без_кожуры?</v>
      </c>
      <c r="BD17" cm="1">
        <f t="array" aca="1" ref="BD17" ca="1">INDEX($L$10:$L$17,(RANK(AT9,$AT$2:$AT$9)))</f>
        <v>2033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VLOOKUP(B18,audio_list_stym!$A$3:$BP$18,61,FALSE)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VLOOKUP(B18,audio_list_stym!$A$3:$AJ$18,29,FALSE)</f>
        <v>Kokos</v>
      </c>
      <c r="I18" t="s">
        <v>688</v>
      </c>
      <c r="J18" t="str">
        <f t="shared" si="1"/>
        <v>Kokos_1</v>
      </c>
      <c r="K18">
        <v>12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2020</v>
      </c>
      <c r="AD18" t="str">
        <f t="shared" ca="1" si="13"/>
        <v>pics\\Goroh_4.jpg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pics\\Goroh_4.jpg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ref="AK18:AK25" si="16">IF(OR(AJ18="pics\\Limon",AJ18="pics\\Banan",AJ18="pics\\Kokos",AJ18="pics\\Finik",AJ18="pics\\Injir"),AI18, )</f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6"/>
        <v>0.45666285166763287</v>
      </c>
      <c r="AP18" t="str">
        <f t="shared" ca="1" si="7"/>
        <v>pics\\Banan_4.jpg</v>
      </c>
      <c r="AQ18" t="str">
        <f t="shared" ca="1" si="8"/>
        <v>pics\\Goroh_4.jpg</v>
      </c>
      <c r="AS18" t="str">
        <f t="shared" ref="AS18:AS25" ca="1" si="17">IF(AH18="sound\\Tropic",AQ18,"")</f>
        <v>pics\\Goroh_4.jpg</v>
      </c>
      <c r="AT18">
        <f t="shared" ca="1" si="10"/>
        <v>0.17291336486237852</v>
      </c>
      <c r="AU18" t="str">
        <f>IF(OR(G18=10,G18=11,G18=14,G18=15),VLOOKUP(AT18,audio_list_stym!$A$3:$B$18,2,FALSE),"sound\\Noviy_plod.wav")</f>
        <v>sound\\Noviy_plod.wav</v>
      </c>
      <c r="AV18" t="str">
        <f t="shared" ca="1" si="11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2"/>
        <v>_С_молоком_ли_XXXXX?</v>
      </c>
      <c r="BC18">
        <f>A18</f>
        <v>1203</v>
      </c>
      <c r="BD18" cm="1">
        <f t="array" aca="1" ref="BD18" ca="1">INDEX($L$18:$L$25,(RANK(AT2,$AT$2:$AT$9)))</f>
        <v>2029</v>
      </c>
      <c r="BE18" cm="1">
        <f t="array" aca="1" ref="BE18" ca="1">INDEX(BD2:BD17,(RANK(AT4,$AT$2:$AT$16)))</f>
        <v>2038</v>
      </c>
      <c r="BF18" cm="1">
        <f t="array" aca="1" ref="BF18" ca="1">INDEX(BD26:BD49,(RANK(AT4,$AT$2:$AT$16)))</f>
        <v>2046</v>
      </c>
      <c r="BG18" cm="1">
        <f t="array" aca="1" ref="BG18" ca="1">INDEX(BD50:BD65,(RANK(AT4,$AT$2:$AT$16)))</f>
        <v>2022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VLOOKUP(B19,audio_list_stym!$A$3:$BP$18,61,FALSE)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VLOOKUP(B19,audio_list_stym!$A$3:$AJ$18,29,FALSE)</f>
        <v>Kokos</v>
      </c>
      <c r="I19" t="s">
        <v>689</v>
      </c>
      <c r="J19" t="str">
        <f t="shared" si="1"/>
        <v>Kokos_2</v>
      </c>
      <c r="K19">
        <v>12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2161</v>
      </c>
      <c r="AD19" t="str">
        <f t="shared" ca="1" si="13"/>
        <v>pics\\Tikva_1.jpg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pics\\Tikva_1.jpg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16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6"/>
        <v>0.41259976756944228</v>
      </c>
      <c r="AP19" t="str">
        <f t="shared" ca="1" si="7"/>
        <v>pics\\Injir_1.jpg</v>
      </c>
      <c r="AQ19" t="str">
        <f t="shared" ca="1" si="8"/>
        <v>pics\\Tikva_1.jpg</v>
      </c>
      <c r="AS19" t="str">
        <f t="shared" ca="1" si="17"/>
        <v>pics\\Tikva_1.jpg</v>
      </c>
      <c r="AT19">
        <f t="shared" ca="1" si="10"/>
        <v>0.97872597461653632</v>
      </c>
      <c r="AU19" t="str">
        <f>IF(OR(G19=10,G19=11,G19=14,G19=15),VLOOKUP(AT19,audio_list_stym!$A$3:$B$18,2,FALSE),"sound\\Noviy_plod.wav")</f>
        <v>sound\\Noviy_plod.wav</v>
      </c>
      <c r="AV19" t="str">
        <f t="shared" ca="1" si="11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2"/>
        <v>_Полый_ли_XXXXX?</v>
      </c>
      <c r="BD19" cm="1">
        <f t="array" aca="1" ref="BD19" ca="1">INDEX($L$18:$L$25,(RANK(AT3,$AT$2:$AT$9)))</f>
        <v>2026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VLOOKUP(B20,audio_list_stym!$A$3:$BP$18,61,FALSE)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VLOOKUP(B20,audio_list_stym!$A$3:$AJ$18,29,FALSE)</f>
        <v>Kokos</v>
      </c>
      <c r="I20" t="s">
        <v>690</v>
      </c>
      <c r="J20" t="str">
        <f t="shared" si="1"/>
        <v>Kokos_3</v>
      </c>
      <c r="K20">
        <v>12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2168</v>
      </c>
      <c r="AD20" t="str">
        <f t="shared" ca="1" si="13"/>
        <v>pics\\Tikva_8.jpg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pics\\Tikva_8.jpg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16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6"/>
        <v>1.8481378301543727E-2</v>
      </c>
      <c r="AP20" t="str">
        <f t="shared" ca="1" si="7"/>
        <v>pics\\Injir_8.jpg</v>
      </c>
      <c r="AQ20" t="str">
        <f t="shared" ca="1" si="8"/>
        <v>pics\\Tikva_8.jpg</v>
      </c>
      <c r="AS20" t="str">
        <f t="shared" ca="1" si="17"/>
        <v>pics\\Tikva_8.jpg</v>
      </c>
      <c r="AT20">
        <f t="shared" ca="1" si="10"/>
        <v>0.2864528698028308</v>
      </c>
      <c r="AU20" t="str">
        <f>IF(OR(G20=10,G20=11,G20=14,G20=15),VLOOKUP(AT20,audio_list_stym!$A$3:$B$18,2,FALSE),"sound\\Noviy_plod.wav")</f>
        <v>sound\\Noviy_plod.wav</v>
      </c>
      <c r="AV20" t="str">
        <f t="shared" ca="1" si="11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2"/>
        <v>_Гладкий_ли_XXXXX?</v>
      </c>
      <c r="BD20" cm="1">
        <f t="array" aca="1" ref="BD20" ca="1">INDEX($L$18:$L$25,(RANK(AT4,$AT$2:$AT$9)))</f>
        <v>2032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VLOOKUP(B21,audio_list_stym!$A$3:$BP$18,61,FALSE)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VLOOKUP(B21,audio_list_stym!$A$3:$AJ$18,29,FALSE)</f>
        <v>Kokos</v>
      </c>
      <c r="I21" t="s">
        <v>691</v>
      </c>
      <c r="J21" t="str">
        <f t="shared" si="1"/>
        <v>Kokos_4</v>
      </c>
      <c r="K21">
        <v>12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2050</v>
      </c>
      <c r="AD21" t="str">
        <f t="shared" ca="1" si="13"/>
        <v>pics\\Redis_2.jpg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pics\\Redis_2.jpg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16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6"/>
        <v>0.91058854789339383</v>
      </c>
      <c r="AP21" t="str">
        <f t="shared" ca="1" si="7"/>
        <v>pics\\Limon_2.jpg</v>
      </c>
      <c r="AQ21" t="str">
        <f t="shared" ca="1" si="8"/>
        <v>pics\\Redis_2.jpg</v>
      </c>
      <c r="AS21" t="str">
        <f t="shared" ca="1" si="17"/>
        <v>pics\\Redis_2.jpg</v>
      </c>
      <c r="AT21">
        <f t="shared" ca="1" si="10"/>
        <v>0.31547976643000253</v>
      </c>
      <c r="AU21" t="str">
        <f>IF(OR(G21=10,G21=11,G21=14,G21=15),VLOOKUP(AT21,audio_list_stym!$A$3:$B$18,2,FALSE),"sound\\Noviy_plod.wav")</f>
        <v>sound\\Noviy_plod.wav</v>
      </c>
      <c r="AV21" t="str">
        <f t="shared" ca="1" si="11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2"/>
        <v>_Пористый_ли_XXXXX?</v>
      </c>
      <c r="BD21" cm="1">
        <f t="array" aca="1" ref="BD21" ca="1">INDEX($L$18:$L$25,(RANK(AT5,$AT$2:$AT$9)))</f>
        <v>2028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VLOOKUP(B22,audio_list_stym!$A$3:$BP$18,61,FALSE)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VLOOKUP(B22,audio_list_stym!$A$3:$AJ$18,29,FALSE)</f>
        <v>Kokos</v>
      </c>
      <c r="I22" t="s">
        <v>692</v>
      </c>
      <c r="J22" t="str">
        <f t="shared" si="1"/>
        <v>Kokos_5</v>
      </c>
      <c r="K22">
        <v>12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2052</v>
      </c>
      <c r="AD22" t="str">
        <f t="shared" ca="1" si="13"/>
        <v>pics\\Redis_4.jpg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pics\\Redis_4.jpg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16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6"/>
        <v>0.87411144477811964</v>
      </c>
      <c r="AP22" t="str">
        <f t="shared" ca="1" si="7"/>
        <v>pics\\Limon_4.jpg</v>
      </c>
      <c r="AQ22" t="str">
        <f t="shared" ca="1" si="8"/>
        <v>pics\\Redis_4.jpg</v>
      </c>
      <c r="AS22" t="str">
        <f t="shared" ca="1" si="17"/>
        <v>pics\\Redis_4.jpg</v>
      </c>
      <c r="AT22">
        <f t="shared" ca="1" si="10"/>
        <v>0.9028796303040928</v>
      </c>
      <c r="AU22" t="str">
        <f>IF(OR(G22=10,G22=11,G22=14,G22=15),VLOOKUP(AT22,audio_list_stym!$A$3:$B$18,2,FALSE),"sound\\Noviy_plod.wav")</f>
        <v>sound\\Noviy_plod.wav</v>
      </c>
      <c r="AV22" t="str">
        <f t="shared" ca="1" si="11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2"/>
        <v>_Вареный_ли_XXXXX?</v>
      </c>
      <c r="BD22" cm="1">
        <f t="array" aca="1" ref="BD22" ca="1">INDEX($L$18:$L$25,(RANK(AT6,$AT$2:$AT$9)))</f>
        <v>2027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VLOOKUP(B23,audio_list_stym!$A$3:$BP$18,61,FALSE)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VLOOKUP(B23,audio_list_stym!$A$3:$AJ$18,29,FALSE)</f>
        <v>Kokos</v>
      </c>
      <c r="I23" t="s">
        <v>693</v>
      </c>
      <c r="J23" t="str">
        <f t="shared" si="1"/>
        <v>Kokos_6</v>
      </c>
      <c r="K23">
        <v>12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2164</v>
      </c>
      <c r="AD23" t="str">
        <f t="shared" ca="1" si="13"/>
        <v>pics\\Tikva_4.jpg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pics\\Tikva_4.jpg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16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6"/>
        <v>0.19590692203092319</v>
      </c>
      <c r="AP23" t="str">
        <f t="shared" ca="1" si="7"/>
        <v>pics\\Injir_4.jpg</v>
      </c>
      <c r="AQ23" t="str">
        <f t="shared" ca="1" si="8"/>
        <v>pics\\Tikva_4.jpg</v>
      </c>
      <c r="AS23" t="str">
        <f t="shared" ca="1" si="17"/>
        <v>pics\\Tikva_4.jpg</v>
      </c>
      <c r="AT23">
        <f t="shared" ca="1" si="10"/>
        <v>3.9612579435983064E-2</v>
      </c>
      <c r="AU23" t="str">
        <f>IF(OR(G23=10,G23=11,G23=14,G23=15),VLOOKUP(AT23,audio_list_stym!$A$3:$B$18,2,FALSE),"sound\\Noviy_plod.wav")</f>
        <v>sound\\Noviy_plod.wav</v>
      </c>
      <c r="AV23" t="str">
        <f t="shared" ca="1" si="11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2"/>
        <v>_Плотный_ли_XXXXX?</v>
      </c>
      <c r="BD23" cm="1">
        <f t="array" aca="1" ref="BD23" ca="1">INDEX($L$18:$L$25,(RANK(AT7,$AT$2:$AT$9)))</f>
        <v>2030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VLOOKUP(B24,audio_list_stym!$A$3:$BP$18,61,FALSE)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VLOOKUP(B24,audio_list_stym!$A$3:$AJ$18,29,FALSE)</f>
        <v>Kokos</v>
      </c>
      <c r="I24" t="s">
        <v>694</v>
      </c>
      <c r="J24" t="str">
        <f t="shared" si="1"/>
        <v>Kokos_7</v>
      </c>
      <c r="K24">
        <v>12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2023</v>
      </c>
      <c r="AD24" t="str">
        <f t="shared" ca="1" si="13"/>
        <v>pics\\Goroh_7.jpg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pics\\Goroh_7.jpg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16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6"/>
        <v>0.41856484676532657</v>
      </c>
      <c r="AP24" t="str">
        <f t="shared" ca="1" si="7"/>
        <v>pics\\Banan_7.jpg</v>
      </c>
      <c r="AQ24" t="str">
        <f t="shared" ca="1" si="8"/>
        <v>pics\\Goroh_7.jpg</v>
      </c>
      <c r="AS24" t="str">
        <f t="shared" ca="1" si="17"/>
        <v>pics\\Goroh_7.jpg</v>
      </c>
      <c r="AT24">
        <f t="shared" ca="1" si="10"/>
        <v>0.54762262278594409</v>
      </c>
      <c r="AU24" t="str">
        <f>IF(OR(G24=10,G24=11,G24=14,G24=15),VLOOKUP(AT24,audio_list_stym!$A$3:$B$18,2,FALSE),"sound\\Noviy_plod.wav")</f>
        <v>sound\\Noviy_plod.wav</v>
      </c>
      <c r="AV24" t="str">
        <f t="shared" ca="1" si="11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2"/>
        <v>_Ворсистый_ли_XXXXX?</v>
      </c>
      <c r="BD24" cm="1">
        <f t="array" aca="1" ref="BD24" ca="1">INDEX($L$18:$L$25,(RANK(AT8,$AT$2:$AT$9)))</f>
        <v>2031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VLOOKUP(B25,audio_list_stym!$A$3:$BP$18,61,FALSE)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VLOOKUP(B25,audio_list_stym!$A$3:$AJ$18,29,FALSE)</f>
        <v>Kokos</v>
      </c>
      <c r="I25" t="s">
        <v>695</v>
      </c>
      <c r="J25" t="str">
        <f t="shared" si="1"/>
        <v>Kokos_8</v>
      </c>
      <c r="K25">
        <v>12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2054</v>
      </c>
      <c r="AD25" t="str">
        <f t="shared" ca="1" si="13"/>
        <v>pics\\Redis_6.jpg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pics\\Redis_6.jpg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16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6"/>
        <v>0.85733727449212338</v>
      </c>
      <c r="AP25" t="str">
        <f t="shared" ca="1" si="7"/>
        <v>pics\\Limon_6.jpg</v>
      </c>
      <c r="AQ25" t="str">
        <f t="shared" ca="1" si="8"/>
        <v>pics\\Redis_6.jpg</v>
      </c>
      <c r="AS25" t="str">
        <f t="shared" ca="1" si="17"/>
        <v>pics\\Redis_6.jpg</v>
      </c>
      <c r="AT25">
        <f t="shared" ca="1" si="10"/>
        <v>0.65526965591468456</v>
      </c>
      <c r="AU25" t="str">
        <f>IF(OR(G25=10,G25=11,G25=14,G25=15),VLOOKUP(AT25,audio_list_stym!$A$3:$B$18,2,FALSE),"sound\\Noviy_plod.wav")</f>
        <v>sound\\Noviy_plod.wav</v>
      </c>
      <c r="AV25" t="str">
        <f t="shared" ca="1" si="11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2"/>
        <v>_Мягкий_ли_XXXXX?</v>
      </c>
      <c r="BD25" cm="1">
        <f t="array" aca="1" ref="BD25" ca="1">INDEX($L$18:$L$25,(RANK(AT9,$AT$2:$AT$9)))</f>
        <v>2025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VLOOKUP(B26,audio_list_stym!$A$3:$BP$18,61,FALSE)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VLOOKUP(B26,audio_list_stym!$A$3:$AJ$18,29,FALSE)</f>
        <v>Redis</v>
      </c>
      <c r="I26" t="s">
        <v>688</v>
      </c>
      <c r="J26" t="str">
        <f t="shared" si="1"/>
        <v>Redis_1</v>
      </c>
      <c r="K26">
        <v>13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2210</v>
      </c>
      <c r="AD26" t="str">
        <f t="shared" ca="1" si="13"/>
        <v>pics\\dis48.jpg</v>
      </c>
      <c r="AE26" s="22" t="str">
        <f t="array" aca="1" ref="AE26" ca="1">IF(G26="экспл",INDEX(total_visual_stym!$C$146:$C$209,(RANK(total_visual_stym!E170,total_visual_stym!$E$146:$E$209))),0)</f>
        <v>pics\\dis48.jpg</v>
      </c>
      <c r="AF26" s="22" t="str">
        <f t="shared" si="2"/>
        <v/>
      </c>
      <c r="AG26" t="str">
        <f t="shared" ref="AG26:AG33" si="18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10"/>
        <v>0.85846468419193533</v>
      </c>
      <c r="AU26" t="str">
        <f>IF(OR(G26=10,G26=11,G26=14,G26=15),VLOOKUP(AT26,audio_list_stym!$A$3:$B$18,2,FALSE),"sound\\Noviy_plod.wav")</f>
        <v>sound\\Noviy_plod.wav</v>
      </c>
      <c r="AV26" t="str">
        <f t="shared" ca="1" si="11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2"/>
        <v>На_экране_XXXXX._Он_с_ботвой?</v>
      </c>
      <c r="BC26">
        <f>A26</f>
        <v>1204</v>
      </c>
      <c r="BD26" cm="1">
        <f t="array" aca="1" ref="BD26" ca="1">INDEX($L$26:$L$33,(RANK(AT2,$AT$2:$AT$9)))</f>
        <v>2053</v>
      </c>
      <c r="BE26" cm="1">
        <f t="array" aca="1" ref="BE26" ca="1">INDEX(BD2:BD25,(RANK(AT5,$AT$2:$AT$16)))</f>
        <v>2062</v>
      </c>
      <c r="BF26" cm="1">
        <f t="array" aca="1" ref="BF26" ca="1">INDEX(BD34:BD49,(RANK(AT5,$AT$2:$AT$16)))</f>
        <v>2046</v>
      </c>
      <c r="BG26" cm="1">
        <f t="array" aca="1" ref="BG26" ca="1">INDEX(BD50:BD65,(RANK(AT5,$AT$2:$AT$16)))</f>
        <v>2014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VLOOKUP(B27,audio_list_stym!$A$3:$BP$18,61,FALSE)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VLOOKUP(B27,audio_list_stym!$A$3:$AJ$18,29,FALSE)</f>
        <v>Redis</v>
      </c>
      <c r="I27" t="s">
        <v>689</v>
      </c>
      <c r="J27" t="str">
        <f t="shared" si="1"/>
        <v>Redis_2</v>
      </c>
      <c r="K27">
        <v>13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2215</v>
      </c>
      <c r="AD27" t="str">
        <f t="shared" ca="1" si="13"/>
        <v>pics\\dis62.jpg</v>
      </c>
      <c r="AE27" s="22" t="str">
        <f t="array" aca="1" ref="AE27" ca="1">IF(G27="экспл",INDEX(total_visual_stym!$C$146:$C$209,(RANK(total_visual_stym!E171,total_visual_stym!$E$146:$E$209))),0)</f>
        <v>pics\\dis62.jpg</v>
      </c>
      <c r="AF27" s="22" t="str">
        <f t="shared" si="2"/>
        <v/>
      </c>
      <c r="AG27" t="str">
        <f t="shared" si="18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10"/>
        <v>0.75166599056799088</v>
      </c>
      <c r="AU27" t="str">
        <f>IF(OR(G27=10,G27=11,G27=14,G27=15),VLOOKUP(AT27,audio_list_stym!$A$3:$B$18,2,FALSE),"sound\\Noviy_plod.wav")</f>
        <v>sound\\Noviy_plod.wav</v>
      </c>
      <c r="AV27" t="str">
        <f t="shared" ca="1" si="11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2"/>
        <v>Посмотрите,_вот_XXXXX._Он_алый?</v>
      </c>
      <c r="BD27" cm="1">
        <f t="array" aca="1" ref="BD27" ca="1">INDEX($L$26:$L$33,(RANK(AT3,$AT$2:$AT$9)))</f>
        <v>2050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VLOOKUP(B28,audio_list_stym!$A$3:$BP$18,61,FALSE)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VLOOKUP(B28,audio_list_stym!$A$3:$AJ$18,29,FALSE)</f>
        <v>Redis</v>
      </c>
      <c r="I28" t="s">
        <v>690</v>
      </c>
      <c r="J28" t="str">
        <f t="shared" si="1"/>
        <v>Redis_3</v>
      </c>
      <c r="K28">
        <v>13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2217</v>
      </c>
      <c r="AD28" t="str">
        <f t="shared" ca="1" si="13"/>
        <v>pics\\dis58.jpg</v>
      </c>
      <c r="AE28" s="22" t="str">
        <f t="array" aca="1" ref="AE28" ca="1">IF(G28="экспл",INDEX(total_visual_stym!$C$146:$C$209,(RANK(total_visual_stym!E172,total_visual_stym!$E$146:$E$209))),0)</f>
        <v>pics\\dis58.jpg</v>
      </c>
      <c r="AF28" s="22" t="str">
        <f t="shared" si="2"/>
        <v/>
      </c>
      <c r="AG28" t="str">
        <f t="shared" si="18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10"/>
        <v>0.40675860819430354</v>
      </c>
      <c r="AU28" t="str">
        <f>IF(OR(G28=10,G28=11,G28=14,G28=15),VLOOKUP(AT28,audio_list_stym!$A$3:$B$18,2,FALSE),"sound\\Noviy_plod.wav")</f>
        <v>sound\\Noviy_plod.wav</v>
      </c>
      <c r="AV28" t="str">
        <f t="shared" ca="1" si="11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2"/>
        <v>Вот_XXXXX._Пряный_ли_он?</v>
      </c>
      <c r="BD28" cm="1">
        <f t="array" aca="1" ref="BD28" ca="1">INDEX($L$26:$L$33,(RANK(AT4,$AT$2:$AT$9)))</f>
        <v>2056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VLOOKUP(B29,audio_list_stym!$A$3:$BP$18,61,FALSE)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VLOOKUP(B29,audio_list_stym!$A$3:$AJ$18,29,FALSE)</f>
        <v>Redis</v>
      </c>
      <c r="I29" t="s">
        <v>691</v>
      </c>
      <c r="J29" t="str">
        <f t="shared" si="1"/>
        <v>Redis_4</v>
      </c>
      <c r="K29">
        <v>13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2219</v>
      </c>
      <c r="AD29" t="str">
        <f t="shared" ca="1" si="13"/>
        <v>pics\\dis17.jpg</v>
      </c>
      <c r="AE29" s="22" t="str">
        <f t="array" aca="1" ref="AE29" ca="1">IF(G29="экспл",INDEX(total_visual_stym!$C$146:$C$209,(RANK(total_visual_stym!E173,total_visual_stym!$E$146:$E$209))),0)</f>
        <v>pics\\dis17.jpg</v>
      </c>
      <c r="AF29" s="22" t="str">
        <f t="shared" si="2"/>
        <v/>
      </c>
      <c r="AG29" t="str">
        <f t="shared" si="18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10"/>
        <v>0.47062331021439108</v>
      </c>
      <c r="AU29" t="str">
        <f>IF(OR(G29=10,G29=11,G29=14,G29=15),VLOOKUP(AT29,audio_list_stym!$A$3:$B$18,2,FALSE),"sound\\Noviy_plod.wav")</f>
        <v>sound\\Noviy_plod.wav</v>
      </c>
      <c r="AV29" t="str">
        <f t="shared" ca="1" si="11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2"/>
        <v>Это_XXXXX._Жирный_ли_он?</v>
      </c>
      <c r="BD29" cm="1">
        <f t="array" aca="1" ref="BD29" ca="1">INDEX($L$26:$L$33,(RANK(AT5,$AT$2:$AT$9)))</f>
        <v>2052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VLOOKUP(B30,audio_list_stym!$A$3:$BP$18,61,FALSE)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VLOOKUP(B30,audio_list_stym!$A$3:$AJ$18,29,FALSE)</f>
        <v>Redis</v>
      </c>
      <c r="I30" t="s">
        <v>692</v>
      </c>
      <c r="J30" t="str">
        <f t="shared" si="1"/>
        <v>Redis_5</v>
      </c>
      <c r="K30">
        <v>13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2226</v>
      </c>
      <c r="AD30" t="str">
        <f t="shared" ca="1" si="13"/>
        <v>pics\\dis11.jpg</v>
      </c>
      <c r="AE30" s="22" t="str">
        <f t="array" aca="1" ref="AE30" ca="1">IF(G30="экспл",INDEX(total_visual_stym!$C$146:$C$209,(RANK(total_visual_stym!E174,total_visual_stym!$E$146:$E$209))),0)</f>
        <v>pics\\dis11.jpg</v>
      </c>
      <c r="AF30" s="22" t="str">
        <f t="shared" si="2"/>
        <v/>
      </c>
      <c r="AG30" t="str">
        <f t="shared" si="18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10"/>
        <v>9.0996303717897242E-2</v>
      </c>
      <c r="AU30" t="str">
        <f>IF(OR(G30=10,G30=11,G30=14,G30=15),VLOOKUP(AT30,audio_list_stym!$A$3:$B$18,2,FALSE),"sound\\Noviy_plod.wav")</f>
        <v>sound\\Noviy_plod.wav</v>
      </c>
      <c r="AV30" t="str">
        <f t="shared" ca="1" si="11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2"/>
        <v>На_картинке_XXXXX._Он_соленый?</v>
      </c>
      <c r="BD30" cm="1">
        <f t="array" aca="1" ref="BD30" ca="1">INDEX($L$26:$L$33,(RANK(AT6,$AT$2:$AT$9)))</f>
        <v>2051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VLOOKUP(B31,audio_list_stym!$A$3:$BP$18,61,FALSE)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VLOOKUP(B31,audio_list_stym!$A$3:$AJ$18,29,FALSE)</f>
        <v>Redis</v>
      </c>
      <c r="I31" t="s">
        <v>693</v>
      </c>
      <c r="J31" t="str">
        <f t="shared" si="1"/>
        <v>Redis_6</v>
      </c>
      <c r="K31">
        <v>13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2201</v>
      </c>
      <c r="AD31" t="str">
        <f t="shared" ca="1" si="13"/>
        <v>pics\\dis43.jpg</v>
      </c>
      <c r="AE31" s="22" t="str">
        <f t="array" aca="1" ref="AE31" ca="1">IF(G31="экспл",INDEX(total_visual_stym!$C$146:$C$209,(RANK(total_visual_stym!E175,total_visual_stym!$E$146:$E$209))),0)</f>
        <v>pics\\dis43.jpg</v>
      </c>
      <c r="AF31" s="22" t="str">
        <f t="shared" si="2"/>
        <v/>
      </c>
      <c r="AG31" t="str">
        <f t="shared" si="18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10"/>
        <v>0.98583514190742816</v>
      </c>
      <c r="AU31" t="str">
        <f>IF(OR(G31=10,G31=11,G31=14,G31=15),VLOOKUP(AT31,audio_list_stym!$A$3:$B$18,2,FALSE),"sound\\Noviy_plod.wav")</f>
        <v>sound\\Noviy_plod.wav</v>
      </c>
      <c r="AV31" t="str">
        <f t="shared" ca="1" si="11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2"/>
        <v>На_мониторе_XXXXX._Пышный_ли_он?</v>
      </c>
      <c r="BD31" cm="1">
        <f t="array" aca="1" ref="BD31" ca="1">INDEX($L$26:$L$33,(RANK(AT7,$AT$2:$AT$9)))</f>
        <v>2054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VLOOKUP(B32,audio_list_stym!$A$3:$BP$18,61,FALSE)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VLOOKUP(B32,audio_list_stym!$A$3:$AJ$18,29,FALSE)</f>
        <v>Redis</v>
      </c>
      <c r="I32" t="s">
        <v>694</v>
      </c>
      <c r="J32" t="str">
        <f t="shared" si="1"/>
        <v>Redis_7</v>
      </c>
      <c r="K32">
        <v>13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2186</v>
      </c>
      <c r="AD32" t="str">
        <f t="shared" ca="1" si="13"/>
        <v>pics\\dis25.jpg</v>
      </c>
      <c r="AE32" s="22" t="str">
        <f t="array" aca="1" ref="AE32" ca="1">IF(G32="экспл",INDEX(total_visual_stym!$C$146:$C$209,(RANK(total_visual_stym!E176,total_visual_stym!$E$146:$E$209))),0)</f>
        <v>pics\\dis25.jpg</v>
      </c>
      <c r="AF32" s="22" t="str">
        <f t="shared" si="2"/>
        <v/>
      </c>
      <c r="AG32" t="str">
        <f t="shared" si="18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10"/>
        <v>3.9712653275291721E-2</v>
      </c>
      <c r="AU32" t="str">
        <f>IF(OR(G32=10,G32=11,G32=14,G32=15),VLOOKUP(AT32,audio_list_stym!$A$3:$B$18,2,FALSE),"sound\\Noviy_plod.wav")</f>
        <v>sound\\Noviy_plod.wav</v>
      </c>
      <c r="AV32" t="str">
        <f t="shared" ca="1" si="11"/>
        <v>sound\\Redkiy_plod.wav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2"/>
        <v>Перед_Вами_XXXXX._Крепкий_ли_он?</v>
      </c>
      <c r="BD32" cm="1">
        <f t="array" aca="1" ref="BD32" ca="1">INDEX($L$26:$L$33,(RANK(AT8,$AT$2:$AT$9)))</f>
        <v>2055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VLOOKUP(B33,audio_list_stym!$A$3:$BP$18,61,FALSE)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VLOOKUP(B33,audio_list_stym!$A$3:$AJ$18,29,FALSE)</f>
        <v>Redis</v>
      </c>
      <c r="I33" t="s">
        <v>695</v>
      </c>
      <c r="J33" t="str">
        <f t="shared" si="1"/>
        <v>Redis_8</v>
      </c>
      <c r="K33">
        <v>13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2209</v>
      </c>
      <c r="AD33" t="str">
        <f t="shared" ca="1" si="13"/>
        <v>pics\\dis51.jpg</v>
      </c>
      <c r="AE33" s="22" t="str">
        <f t="array" aca="1" ref="AE33" ca="1">IF(G33="экспл",INDEX(total_visual_stym!$C$146:$C$209,(RANK(total_visual_stym!E177,total_visual_stym!$E$146:$E$209))),0)</f>
        <v>pics\\dis51.jpg</v>
      </c>
      <c r="AF33" s="22" t="str">
        <f t="shared" si="2"/>
        <v/>
      </c>
      <c r="AG33" t="str">
        <f t="shared" si="18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10"/>
        <v>7.1779490963933656E-2</v>
      </c>
      <c r="AU33" t="str">
        <f>IF(OR(G33=10,G33=11,G33=14,G33=15),VLOOKUP(AT33,audio_list_stym!$A$3:$B$18,2,FALSE),"sound\\Noviy_plod.wav")</f>
        <v>sound\\Noviy_plod.wav</v>
      </c>
      <c r="AV33" t="str">
        <f t="shared" ca="1" si="11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2"/>
        <v>Вы_видите_XXXXX._Он_круглый?</v>
      </c>
      <c r="BD33" cm="1">
        <f t="array" aca="1" ref="BD33" ca="1">INDEX($L$26:$L$33,(RANK(AT9,$AT$2:$AT$9)))</f>
        <v>2049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VLOOKUP(B34,audio_list_stym!$A$3:$BP$18,61,FALSE)</f>
        <v>10</v>
      </c>
      <c r="F34" t="str">
        <f>VLOOKUP(E34,metki!$A$2:$B$9,2,FALSE)</f>
        <v>импл_реал_с_названием</v>
      </c>
      <c r="G34" t="str">
        <f t="shared" ref="G34:G65" si="20">LEFT(F34,5)</f>
        <v>импл_</v>
      </c>
      <c r="H34" t="str">
        <f>VLOOKUP(B34,audio_list_stym!$A$3:$AJ$18,29,FALSE)</f>
        <v>Peper</v>
      </c>
      <c r="I34" t="s">
        <v>688</v>
      </c>
      <c r="J34" t="str">
        <f t="shared" ref="J34:J65" si="21">H34&amp;I34</f>
        <v>Peper_1</v>
      </c>
      <c r="K34">
        <v>10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2039</v>
      </c>
      <c r="AD34" t="str">
        <f t="shared" ca="1" si="13"/>
        <v>pics\\Limon_7.jpg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ref="AF34:AF65" ca="1" si="22">IF(ISTEXT(AR34),AR34,IF(ISTEXT(AS34),AS34,""))</f>
        <v>pics\\Limon_7.jpg</v>
      </c>
      <c r="AH34" t="str">
        <f t="shared" ref="AH34:AH65" si="23">IF(OR(E34=10,E34=12),LEFT(AW34,13),0)</f>
        <v>sound\\Ogorod</v>
      </c>
      <c r="AI34" t="s">
        <v>720</v>
      </c>
      <c r="AJ34" t="str">
        <f t="shared" si="4"/>
        <v>pics\\Injir</v>
      </c>
      <c r="AK34" t="str">
        <f t="shared" ref="AK34:AK41" si="24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5">IF(AH34="sound\\Ogorod",AP10,"")</f>
        <v>pics\\Limon_7.jpg</v>
      </c>
      <c r="AT34">
        <f t="shared" ref="AT34:AT65" ca="1" si="26">RAND()</f>
        <v>0.31066537619248924</v>
      </c>
      <c r="AU34" t="str">
        <f>IF(OR(G34=10,G34=11,G34=14,G34=15),VLOOKUP(AT34,audio_list_stym!$A$3:$B$18,2,FALSE),"sound\\Noviy_plod.wav")</f>
        <v>sound\\Noviy_plod.wav</v>
      </c>
      <c r="AV34" t="str">
        <f t="shared" ref="AV34:AV65" ca="1" si="27">INDEX($AU$2:$AU$129,(RANK(AT34,$AT$2:$AT$129)))</f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ref="BB34:BB65" si="28">IF(G34="экспл",AY34&amp;AX34&amp;"."&amp;AZ34,IF(G34="импл_",BA34&amp;AX34&amp;"?"))</f>
        <v>_Сырой_ли_ПЕРЕЦ?</v>
      </c>
      <c r="BC34">
        <f>A34</f>
        <v>1205</v>
      </c>
      <c r="BD34" cm="1">
        <f t="array" aca="1" ref="BD34" ca="1">INDEX($L$34:$L$41,(RANK(AT2,$AT$2:$AT$9)))</f>
        <v>2045</v>
      </c>
      <c r="BE34" cm="1">
        <f t="array" aca="1" ref="BE34" ca="1">INDEX(BD2:BD17,(RANK(AT5,$AT$2:$AT$17)))</f>
        <v>2062</v>
      </c>
      <c r="BF34" cm="1">
        <f t="array" aca="1" ref="BF34" ca="1">INDEX(BD18:BD33,(RANK(AT5,$AT$2:$AT$7)))</f>
        <v>2032</v>
      </c>
      <c r="BG34" cm="1">
        <f t="array" aca="1" ref="BG34" ca="1">INDEX(BD42:BD65,(RANK(AT5,$AT$2:$AT$17)))</f>
        <v>2006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VLOOKUP(B35,audio_list_stym!$A$3:$BP$18,61,FALSE)</f>
        <v>10</v>
      </c>
      <c r="F35" t="str">
        <f>VLOOKUP(E35,metki!$A$2:$B$9,2,FALSE)</f>
        <v>импл_реал_с_названием</v>
      </c>
      <c r="G35" t="str">
        <f t="shared" si="20"/>
        <v>импл_</v>
      </c>
      <c r="H35" t="str">
        <f>VLOOKUP(B35,audio_list_stym!$A$3:$AJ$18,29,FALSE)</f>
        <v>Peper</v>
      </c>
      <c r="I35" t="s">
        <v>689</v>
      </c>
      <c r="J35" t="str">
        <f t="shared" si="21"/>
        <v>Peper_2</v>
      </c>
      <c r="K35">
        <v>10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2001</v>
      </c>
      <c r="AD35" t="str">
        <f t="shared" ref="AD35:AD66" ca="1" si="29">IF(ISTEXT(AE35),AE35,IF(ISTEXT(AF35),AF35,""))</f>
        <v>pics\\Banan_1.jpg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2"/>
        <v>pics\\Banan_1.jpg</v>
      </c>
      <c r="AH35" t="str">
        <f t="shared" si="23"/>
        <v>sound\\Ogorod</v>
      </c>
      <c r="AI35" t="s">
        <v>721</v>
      </c>
      <c r="AJ35" t="str">
        <f t="shared" si="4"/>
        <v>pics\\Injir</v>
      </c>
      <c r="AK35" t="str">
        <f t="shared" si="24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5"/>
        <v>pics\\Banan_1.jpg</v>
      </c>
      <c r="AT35">
        <f t="shared" ca="1" si="26"/>
        <v>0.95699202111670922</v>
      </c>
      <c r="AU35" t="str">
        <f>IF(OR(G35=10,G35=11,G35=14,G35=15),VLOOKUP(AT35,audio_list_stym!$A$3:$B$18,2,FALSE),"sound\\Noviy_plod.wav")</f>
        <v>sound\\Noviy_plod.wav</v>
      </c>
      <c r="AV35" t="str">
        <f t="shared" ca="1" si="27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28"/>
        <v>_Слоеный_ли_ПЕРЕЦ?</v>
      </c>
      <c r="BD35" cm="1">
        <f t="array" aca="1" ref="BD35" ca="1">INDEX($L$34:$L$41,(RANK(AT3,$AT$2:$AT$9)))</f>
        <v>2042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VLOOKUP(B36,audio_list_stym!$A$3:$BP$18,61,FALSE)</f>
        <v>10</v>
      </c>
      <c r="F36" t="str">
        <f>VLOOKUP(E36,metki!$A$2:$B$9,2,FALSE)</f>
        <v>импл_реал_с_названием</v>
      </c>
      <c r="G36" t="str">
        <f t="shared" si="20"/>
        <v>импл_</v>
      </c>
      <c r="H36" t="str">
        <f>VLOOKUP(B36,audio_list_stym!$A$3:$AJ$18,29,FALSE)</f>
        <v>Peper</v>
      </c>
      <c r="I36" t="s">
        <v>690</v>
      </c>
      <c r="J36" t="str">
        <f t="shared" si="21"/>
        <v>Peper_3</v>
      </c>
      <c r="K36">
        <v>10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2159</v>
      </c>
      <c r="AD36" t="str">
        <f t="shared" ca="1" si="29"/>
        <v>pics\\Injir_7.jpg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2"/>
        <v>pics\\Injir_7.jpg</v>
      </c>
      <c r="AH36" t="str">
        <f t="shared" si="23"/>
        <v>sound\\Ogorod</v>
      </c>
      <c r="AI36" t="s">
        <v>722</v>
      </c>
      <c r="AJ36" t="str">
        <f t="shared" si="4"/>
        <v>pics\\Injir</v>
      </c>
      <c r="AK36" t="str">
        <f t="shared" si="24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5"/>
        <v>pics\\Injir_7.jpg</v>
      </c>
      <c r="AT36">
        <f t="shared" ca="1" si="26"/>
        <v>0.75064354175469605</v>
      </c>
      <c r="AU36" t="str">
        <f>IF(OR(G36=10,G36=11,G36=14,G36=15),VLOOKUP(AT36,audio_list_stym!$A$3:$B$18,2,FALSE),"sound\\Noviy_plod.wav")</f>
        <v>sound\\Noviy_plod.wav</v>
      </c>
      <c r="AV36" t="str">
        <f t="shared" ca="1" si="27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28"/>
        <v>_Гнилой_ли_ПЕРЕЦ?</v>
      </c>
      <c r="BD36" cm="1">
        <f t="array" aca="1" ref="BD36" ca="1">INDEX($L$34:$L$41,(RANK(AT4,$AT$2:$AT$9)))</f>
        <v>2048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VLOOKUP(B37,audio_list_stym!$A$3:$BP$18,61,FALSE)</f>
        <v>10</v>
      </c>
      <c r="F37" t="str">
        <f>VLOOKUP(E37,metki!$A$2:$B$9,2,FALSE)</f>
        <v>импл_реал_с_названием</v>
      </c>
      <c r="G37" t="str">
        <f t="shared" si="20"/>
        <v>импл_</v>
      </c>
      <c r="H37" t="str">
        <f>VLOOKUP(B37,audio_list_stym!$A$3:$AJ$18,29,FALSE)</f>
        <v>Peper</v>
      </c>
      <c r="I37" t="s">
        <v>691</v>
      </c>
      <c r="J37" t="str">
        <f t="shared" si="21"/>
        <v>Peper_4</v>
      </c>
      <c r="K37">
        <v>10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2003</v>
      </c>
      <c r="AD37" t="str">
        <f t="shared" ca="1" si="29"/>
        <v>pics\\Banan_3.jpg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2"/>
        <v>pics\\Banan_3.jpg</v>
      </c>
      <c r="AH37" t="str">
        <f t="shared" si="23"/>
        <v>sound\\Ogorod</v>
      </c>
      <c r="AI37" t="s">
        <v>723</v>
      </c>
      <c r="AJ37" t="str">
        <f t="shared" si="4"/>
        <v>pics\\Injir</v>
      </c>
      <c r="AK37" t="str">
        <f t="shared" si="24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5"/>
        <v>pics\\Banan_3.jpg</v>
      </c>
      <c r="AT37">
        <f t="shared" ca="1" si="26"/>
        <v>0.73901038217449366</v>
      </c>
      <c r="AU37" t="str">
        <f>IF(OR(G37=10,G37=11,G37=14,G37=15),VLOOKUP(AT37,audio_list_stym!$A$3:$B$18,2,FALSE),"sound\\Noviy_plod.wav")</f>
        <v>sound\\Noviy_plod.wav</v>
      </c>
      <c r="AV37" t="str">
        <f t="shared" ca="1" si="27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28"/>
        <v>_Бугристый_ли_ПЕРЕЦ?</v>
      </c>
      <c r="BD37" cm="1">
        <f t="array" aca="1" ref="BD37" ca="1">INDEX($L$34:$L$41,(RANK(AT5,$AT$2:$AT$9)))</f>
        <v>2044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VLOOKUP(B38,audio_list_stym!$A$3:$BP$18,61,FALSE)</f>
        <v>10</v>
      </c>
      <c r="F38" t="str">
        <f>VLOOKUP(E38,metki!$A$2:$B$9,2,FALSE)</f>
        <v>импл_реал_с_названием</v>
      </c>
      <c r="G38" t="str">
        <f t="shared" si="20"/>
        <v>импл_</v>
      </c>
      <c r="H38" t="str">
        <f>VLOOKUP(B38,audio_list_stym!$A$3:$AJ$18,29,FALSE)</f>
        <v>Peper</v>
      </c>
      <c r="I38" t="s">
        <v>692</v>
      </c>
      <c r="J38" t="str">
        <f t="shared" si="21"/>
        <v>Peper_5</v>
      </c>
      <c r="K38">
        <v>10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2040</v>
      </c>
      <c r="AD38" t="str">
        <f t="shared" ca="1" si="29"/>
        <v>pics\\Limon_8.jpg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2"/>
        <v>pics\\Limon_8.jpg</v>
      </c>
      <c r="AH38" t="str">
        <f t="shared" si="23"/>
        <v>sound\\Ogorod</v>
      </c>
      <c r="AI38" t="s">
        <v>724</v>
      </c>
      <c r="AJ38" t="str">
        <f t="shared" si="4"/>
        <v>pics\\Injir</v>
      </c>
      <c r="AK38" t="str">
        <f t="shared" si="24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5"/>
        <v>pics\\Limon_8.jpg</v>
      </c>
      <c r="AT38">
        <f t="shared" ca="1" si="26"/>
        <v>0.13501162690673651</v>
      </c>
      <c r="AU38" t="str">
        <f>IF(OR(G38=10,G38=11,G38=14,G38=15),VLOOKUP(AT38,audio_list_stym!$A$3:$B$18,2,FALSE),"sound\\Noviy_plod.wav")</f>
        <v>sound\\Noviy_plod.wav</v>
      </c>
      <c r="AV38" t="str">
        <f t="shared" ca="1" si="27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28"/>
        <v>_Черный_ли_ПЕРЕЦ?</v>
      </c>
      <c r="BD38" cm="1">
        <f t="array" aca="1" ref="BD38" ca="1">INDEX($L$34:$L$41,(RANK(AT6,$AT$2:$AT$9)))</f>
        <v>2043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VLOOKUP(B39,audio_list_stym!$A$3:$BP$18,61,FALSE)</f>
        <v>10</v>
      </c>
      <c r="F39" t="str">
        <f>VLOOKUP(E39,metki!$A$2:$B$9,2,FALSE)</f>
        <v>импл_реал_с_названием</v>
      </c>
      <c r="G39" t="str">
        <f t="shared" si="20"/>
        <v>импл_</v>
      </c>
      <c r="H39" t="str">
        <f>VLOOKUP(B39,audio_list_stym!$A$3:$AJ$18,29,FALSE)</f>
        <v>Peper</v>
      </c>
      <c r="I39" t="s">
        <v>693</v>
      </c>
      <c r="J39" t="str">
        <f t="shared" si="21"/>
        <v>Peper_6</v>
      </c>
      <c r="K39">
        <v>10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2158</v>
      </c>
      <c r="AD39" t="str">
        <f t="shared" ca="1" si="29"/>
        <v>pics\\Injir_6.jpg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t="shared" ca="1" si="22"/>
        <v>pics\\Injir_6.jpg</v>
      </c>
      <c r="AH39" t="str">
        <f t="shared" si="23"/>
        <v>sound\\Ogorod</v>
      </c>
      <c r="AI39" t="s">
        <v>725</v>
      </c>
      <c r="AJ39" t="str">
        <f t="shared" si="4"/>
        <v>pics\\Injir</v>
      </c>
      <c r="AK39" t="str">
        <f t="shared" si="24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5"/>
        <v>pics\\Injir_6.jpg</v>
      </c>
      <c r="AT39">
        <f t="shared" ca="1" si="26"/>
        <v>0.21665169733642808</v>
      </c>
      <c r="AU39" t="str">
        <f>IF(OR(G39=10,G39=11,G39=14,G39=15),VLOOKUP(AT39,audio_list_stym!$A$3:$B$18,2,FALSE),"sound\\Noviy_plod.wav")</f>
        <v>sound\\Noviy_plod.wav</v>
      </c>
      <c r="AV39" t="str">
        <f t="shared" ca="1" si="27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28"/>
        <v>_Хрустящий_ли_ПЕРЕЦ?</v>
      </c>
      <c r="BD39" cm="1">
        <f t="array" aca="1" ref="BD39" ca="1">INDEX($L$34:$L$41,(RANK(AT7,$AT$2:$AT$9)))</f>
        <v>2046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VLOOKUP(B40,audio_list_stym!$A$3:$BP$18,61,FALSE)</f>
        <v>10</v>
      </c>
      <c r="F40" t="str">
        <f>VLOOKUP(E40,metki!$A$2:$B$9,2,FALSE)</f>
        <v>импл_реал_с_названием</v>
      </c>
      <c r="G40" t="str">
        <f t="shared" si="20"/>
        <v>импл_</v>
      </c>
      <c r="H40" t="str">
        <f>VLOOKUP(B40,audio_list_stym!$A$3:$AJ$18,29,FALSE)</f>
        <v>Peper</v>
      </c>
      <c r="I40" t="s">
        <v>694</v>
      </c>
      <c r="J40" t="str">
        <f t="shared" si="21"/>
        <v>Peper_7</v>
      </c>
      <c r="K40">
        <v>10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2155</v>
      </c>
      <c r="AD40" t="str">
        <f t="shared" ca="1" si="29"/>
        <v>pics\\Injir_3.jpg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t="shared" ca="1" si="22"/>
        <v>pics\\Injir_3.jpg</v>
      </c>
      <c r="AH40" t="str">
        <f t="shared" si="23"/>
        <v>sound\\Ogorod</v>
      </c>
      <c r="AI40" t="s">
        <v>726</v>
      </c>
      <c r="AJ40" t="str">
        <f t="shared" si="4"/>
        <v>pics\\Injir</v>
      </c>
      <c r="AK40" t="str">
        <f t="shared" si="24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5"/>
        <v>pics\\Injir_3.jpg</v>
      </c>
      <c r="AT40">
        <f t="shared" ca="1" si="26"/>
        <v>0.10558332328486653</v>
      </c>
      <c r="AU40" t="str">
        <f>IF(OR(G40=10,G40=11,G40=14,G40=15),VLOOKUP(AT40,audio_list_stym!$A$3:$B$18,2,FALSE),"sound\\Noviy_plod.wav")</f>
        <v>sound\\Noviy_plod.wav</v>
      </c>
      <c r="AV40" t="str">
        <f t="shared" ca="1" si="27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28"/>
        <v>_Блестит_ли_ПЕРЕЦ?</v>
      </c>
      <c r="BD40" cm="1">
        <f t="array" aca="1" ref="BD40" ca="1">INDEX($L$34:$L$41,(RANK(AT8,$AT$2:$AT$9)))</f>
        <v>2047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VLOOKUP(B41,audio_list_stym!$A$3:$BP$18,61,FALSE)</f>
        <v>10</v>
      </c>
      <c r="F41" t="str">
        <f>VLOOKUP(E41,metki!$A$2:$B$9,2,FALSE)</f>
        <v>импл_реал_с_названием</v>
      </c>
      <c r="G41" t="str">
        <f t="shared" si="20"/>
        <v>импл_</v>
      </c>
      <c r="H41" t="str">
        <f>VLOOKUP(B41,audio_list_stym!$A$3:$AJ$18,29,FALSE)</f>
        <v>Peper</v>
      </c>
      <c r="I41" t="s">
        <v>695</v>
      </c>
      <c r="J41" t="str">
        <f t="shared" si="21"/>
        <v>Peper_8</v>
      </c>
      <c r="K41">
        <v>10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2005</v>
      </c>
      <c r="AD41" t="str">
        <f t="shared" ca="1" si="29"/>
        <v>pics\\Banan_5.jpg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ca="1" si="22"/>
        <v>pics\\Banan_5.jpg</v>
      </c>
      <c r="AH41" t="str">
        <f t="shared" si="23"/>
        <v>sound\\Ogorod</v>
      </c>
      <c r="AI41" t="s">
        <v>727</v>
      </c>
      <c r="AJ41" t="str">
        <f t="shared" si="4"/>
        <v>pics\\Injir</v>
      </c>
      <c r="AK41" t="str">
        <f t="shared" si="24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5"/>
        <v>pics\\Banan_5.jpg</v>
      </c>
      <c r="AT41">
        <f t="shared" ca="1" si="26"/>
        <v>0.9890105015301266</v>
      </c>
      <c r="AU41" t="str">
        <f>IF(OR(G41=10,G41=11,G41=14,G41=15),VLOOKUP(AT41,audio_list_stym!$A$3:$B$18,2,FALSE),"sound\\Noviy_plod.wav")</f>
        <v>sound\\Noviy_plod.wav</v>
      </c>
      <c r="AV41" t="str">
        <f t="shared" ca="1" si="27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28"/>
        <v>_Цитрусовый_ли_ПЕРЕЦ?</v>
      </c>
      <c r="BD41" cm="1">
        <f t="array" aca="1" ref="BD41" ca="1">INDEX($L$34:$L$41,(RANK(AT9,$AT$2:$AT$9)))</f>
        <v>2041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VLOOKUP(B42,audio_list_stym!$A$3:$BP$18,61,FALSE)</f>
        <v>11</v>
      </c>
      <c r="F42" t="str">
        <f>VLOOKUP(E42,metki!$A$2:$B$9,2,FALSE)</f>
        <v>экспл_реал_с_названием</v>
      </c>
      <c r="G42" t="str">
        <f t="shared" si="20"/>
        <v>экспл</v>
      </c>
      <c r="H42" t="str">
        <f>VLOOKUP(B42,audio_list_stym!$A$3:$AJ$18,29,FALSE)</f>
        <v>Banan</v>
      </c>
      <c r="I42" t="s">
        <v>688</v>
      </c>
      <c r="J42" t="str">
        <f t="shared" si="21"/>
        <v>Banan_1</v>
      </c>
      <c r="K42">
        <v>11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2187</v>
      </c>
      <c r="AD42" t="str">
        <f t="shared" ca="1" si="29"/>
        <v>pics\\dis1.jpg</v>
      </c>
      <c r="AE42" s="22" t="str">
        <f t="array" aca="1" ref="AE42" ca="1">IF(G42="экспл",INDEX(total_visual_stym!$C$146:$C$209,(RANK(total_visual_stym!E186,total_visual_stym!$E$146:$E$209))),0)</f>
        <v>pics\\dis1.jpg</v>
      </c>
      <c r="AF42" s="22" t="str">
        <f t="shared" si="22"/>
        <v/>
      </c>
      <c r="AG42" t="str">
        <f t="shared" ref="AG42:AG49" si="30">IF(OR(E42=11,E42=13),M42,"")</f>
        <v>pics\\Banan_1.jpg</v>
      </c>
      <c r="AH42">
        <f t="shared" si="23"/>
        <v>0</v>
      </c>
      <c r="AI42" t="s">
        <v>728</v>
      </c>
      <c r="AJ42" t="str">
        <f t="shared" si="4"/>
        <v>pics\\Tikva</v>
      </c>
      <c r="AL42" t="str">
        <f t="shared" ref="AL42:AL49" si="3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26"/>
        <v>0.97833076124167651</v>
      </c>
      <c r="AU42" t="str">
        <f>IF(OR(G42=10,G42=11,G42=14,G42=15),VLOOKUP(AT42,audio_list_stym!$A$3:$B$18,2,FALSE),"sound\\Noviy_plod.wav")</f>
        <v>sound\\Noviy_plod.wav</v>
      </c>
      <c r="AV42" t="str">
        <f t="shared" ca="1" si="27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28"/>
        <v>На_экране_БАНАН._Он_чистый?</v>
      </c>
      <c r="BC42">
        <f>A42</f>
        <v>1206</v>
      </c>
      <c r="BD42" cm="1">
        <f t="array" aca="1" ref="BD42" ca="1">INDEX($L$42:$L$49,(RANK(AT2,$AT$2:$AT$9)))</f>
        <v>2005</v>
      </c>
      <c r="BE42" cm="1">
        <f t="array" aca="1" ref="BE42" ca="1">INDEX(BD2:BD17,(RANK(AT6,$AT$2:$AT17)))</f>
        <v>2059</v>
      </c>
      <c r="BF42" cm="1">
        <f t="array" aca="1" ref="BF42" ca="1">INDEX(BD26:BD41,(RANK(AT6,$AT$2:$AT$17)))</f>
        <v>2051</v>
      </c>
      <c r="BG42" cm="1">
        <f t="array" aca="1" ref="BG42" ca="1">INDEX(BD50:BD65,(RANK(AT6,$AT$2:$AT$17)))</f>
        <v>2011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VLOOKUP(B43,audio_list_stym!$A$3:$BP$18,61,FALSE)</f>
        <v>11</v>
      </c>
      <c r="F43" t="str">
        <f>VLOOKUP(E43,metki!$A$2:$B$9,2,FALSE)</f>
        <v>экспл_реал_с_названием</v>
      </c>
      <c r="G43" t="str">
        <f t="shared" si="20"/>
        <v>экспл</v>
      </c>
      <c r="H43" t="str">
        <f>VLOOKUP(B43,audio_list_stym!$A$3:$AJ$18,29,FALSE)</f>
        <v>Banan</v>
      </c>
      <c r="I43" t="s">
        <v>689</v>
      </c>
      <c r="J43" t="str">
        <f t="shared" si="21"/>
        <v>Banan_2</v>
      </c>
      <c r="K43">
        <v>11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2199</v>
      </c>
      <c r="AD43" t="str">
        <f t="shared" ca="1" si="29"/>
        <v>pics\\dis56.jpg</v>
      </c>
      <c r="AE43" s="22" t="str">
        <f t="array" aca="1" ref="AE43" ca="1">IF(G43="экспл",INDEX(total_visual_stym!$C$146:$C$209,(RANK(total_visual_stym!E187,total_visual_stym!$E$146:$E$209))),0)</f>
        <v>pics\\dis56.jpg</v>
      </c>
      <c r="AF43" s="22" t="str">
        <f t="shared" si="22"/>
        <v/>
      </c>
      <c r="AG43" t="str">
        <f t="shared" si="30"/>
        <v>pics\\Banan_2.jpg</v>
      </c>
      <c r="AH43">
        <f t="shared" si="23"/>
        <v>0</v>
      </c>
      <c r="AI43" t="s">
        <v>729</v>
      </c>
      <c r="AJ43" t="str">
        <f t="shared" si="4"/>
        <v>pics\\Tikva</v>
      </c>
      <c r="AL43" t="str">
        <f t="shared" si="31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26"/>
        <v>0.92192261762433403</v>
      </c>
      <c r="AU43" t="str">
        <f>IF(OR(G43=10,G43=11,G43=14,G43=15),VLOOKUP(AT43,audio_list_stym!$A$3:$B$18,2,FALSE),"sound\\Noviy_plod.wav")</f>
        <v>sound\\Noviy_plod.wav</v>
      </c>
      <c r="AV43" t="str">
        <f t="shared" ca="1" si="27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28"/>
        <v>Посмотрите,_вот_БАНАН._Свежий_ли_он?</v>
      </c>
      <c r="BD43" cm="1">
        <f t="array" aca="1" ref="BD43" ca="1">INDEX($L$42:$L$49,(RANK(AT3,$AT$2:$AT$9)))</f>
        <v>2002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VLOOKUP(B44,audio_list_stym!$A$3:$BP$18,61,FALSE)</f>
        <v>11</v>
      </c>
      <c r="F44" t="str">
        <f>VLOOKUP(E44,metki!$A$2:$B$9,2,FALSE)</f>
        <v>экспл_реал_с_названием</v>
      </c>
      <c r="G44" t="str">
        <f t="shared" si="20"/>
        <v>экспл</v>
      </c>
      <c r="H44" t="str">
        <f>VLOOKUP(B44,audio_list_stym!$A$3:$AJ$18,29,FALSE)</f>
        <v>Banan</v>
      </c>
      <c r="I44" t="s">
        <v>690</v>
      </c>
      <c r="J44" t="str">
        <f t="shared" si="21"/>
        <v>Banan_3</v>
      </c>
      <c r="K44">
        <v>11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2177</v>
      </c>
      <c r="AD44" t="str">
        <f t="shared" ca="1" si="29"/>
        <v>pics\\dis35.jpg</v>
      </c>
      <c r="AE44" s="22" t="str">
        <f t="array" aca="1" ref="AE44" ca="1">IF(G44="экспл",INDEX(total_visual_stym!$C$146:$C$209,(RANK(total_visual_stym!E188,total_visual_stym!$E$146:$E$209))),0)</f>
        <v>pics\\dis35.jpg</v>
      </c>
      <c r="AF44" s="22" t="str">
        <f t="shared" si="22"/>
        <v/>
      </c>
      <c r="AG44" t="str">
        <f t="shared" si="30"/>
        <v>pics\\Banan_3.jpg</v>
      </c>
      <c r="AH44">
        <f t="shared" si="23"/>
        <v>0</v>
      </c>
      <c r="AI44" t="s">
        <v>730</v>
      </c>
      <c r="AJ44" t="str">
        <f t="shared" si="4"/>
        <v>pics\\Tikva</v>
      </c>
      <c r="AL44" t="str">
        <f t="shared" si="31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26"/>
        <v>0.73896298899372781</v>
      </c>
      <c r="AU44" t="str">
        <f>IF(OR(G44=10,G44=11,G44=14,G44=15),VLOOKUP(AT44,audio_list_stym!$A$3:$B$18,2,FALSE),"sound\\Noviy_plod.wav")</f>
        <v>sound\\Noviy_plod.wav</v>
      </c>
      <c r="AV44" t="str">
        <f t="shared" ca="1" si="27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28"/>
        <v>Вот_БАНАН._Он_жаренный?</v>
      </c>
      <c r="BD44" cm="1">
        <f t="array" aca="1" ref="BD44" ca="1">INDEX($L$42:$L$49,(RANK(AT4,$AT$2:$AT$9)))</f>
        <v>2008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VLOOKUP(B45,audio_list_stym!$A$3:$BP$18,61,FALSE)</f>
        <v>11</v>
      </c>
      <c r="F45" t="str">
        <f>VLOOKUP(E45,metki!$A$2:$B$9,2,FALSE)</f>
        <v>экспл_реал_с_названием</v>
      </c>
      <c r="G45" t="str">
        <f t="shared" si="20"/>
        <v>экспл</v>
      </c>
      <c r="H45" t="str">
        <f>VLOOKUP(B45,audio_list_stym!$A$3:$AJ$18,29,FALSE)</f>
        <v>Banan</v>
      </c>
      <c r="I45" t="s">
        <v>691</v>
      </c>
      <c r="J45" t="str">
        <f t="shared" si="21"/>
        <v>Banan_4</v>
      </c>
      <c r="K45">
        <v>11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2222</v>
      </c>
      <c r="AD45" t="str">
        <f t="shared" ca="1" si="29"/>
        <v>pics\\dis14.jpg</v>
      </c>
      <c r="AE45" s="22" t="str">
        <f t="array" aca="1" ref="AE45" ca="1">IF(G45="экспл",INDEX(total_visual_stym!$C$146:$C$209,(RANK(total_visual_stym!E189,total_visual_stym!$E$146:$E$209))),0)</f>
        <v>pics\\dis14.jpg</v>
      </c>
      <c r="AF45" s="22" t="str">
        <f t="shared" si="22"/>
        <v/>
      </c>
      <c r="AG45" t="str">
        <f t="shared" si="30"/>
        <v>pics\\Banan_4.jpg</v>
      </c>
      <c r="AH45">
        <f t="shared" si="23"/>
        <v>0</v>
      </c>
      <c r="AI45" t="s">
        <v>731</v>
      </c>
      <c r="AJ45" t="str">
        <f t="shared" si="4"/>
        <v>pics\\Tikva</v>
      </c>
      <c r="AL45" t="str">
        <f t="shared" si="31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26"/>
        <v>7.7672421960251148E-2</v>
      </c>
      <c r="AU45" t="str">
        <f>IF(OR(G45=10,G45=11,G45=14,G45=15),VLOOKUP(AT45,audio_list_stym!$A$3:$B$18,2,FALSE),"sound\\Noviy_plod.wav")</f>
        <v>sound\\Noviy_plod.wav</v>
      </c>
      <c r="AV45" t="str">
        <f t="shared" ca="1" si="27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28"/>
        <v>Это_БАНАН._Сладкий_ли_он?</v>
      </c>
      <c r="BD45" cm="1">
        <f t="array" aca="1" ref="BD45" ca="1">INDEX($L$42:$L$49,(RANK(AT5,$AT$2:$AT$9)))</f>
        <v>2004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VLOOKUP(B46,audio_list_stym!$A$3:$BP$18,61,FALSE)</f>
        <v>11</v>
      </c>
      <c r="F46" t="str">
        <f>VLOOKUP(E46,metki!$A$2:$B$9,2,FALSE)</f>
        <v>экспл_реал_с_названием</v>
      </c>
      <c r="G46" t="str">
        <f t="shared" si="20"/>
        <v>экспл</v>
      </c>
      <c r="H46" t="str">
        <f>VLOOKUP(B46,audio_list_stym!$A$3:$AJ$18,29,FALSE)</f>
        <v>Banan</v>
      </c>
      <c r="I46" t="s">
        <v>692</v>
      </c>
      <c r="J46" t="str">
        <f t="shared" si="21"/>
        <v>Banan_5</v>
      </c>
      <c r="K46">
        <v>11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2180</v>
      </c>
      <c r="AD46" t="str">
        <f t="shared" ca="1" si="29"/>
        <v>pics\\dis4.jpg</v>
      </c>
      <c r="AE46" s="22" t="str">
        <f t="array" aca="1" ref="AE46" ca="1">IF(G46="экспл",INDEX(total_visual_stym!$C$146:$C$209,(RANK(total_visual_stym!E190,total_visual_stym!$E$146:$E$209))),0)</f>
        <v>pics\\dis4.jpg</v>
      </c>
      <c r="AF46" s="22" t="str">
        <f t="shared" si="22"/>
        <v/>
      </c>
      <c r="AG46" t="str">
        <f t="shared" si="30"/>
        <v>pics\\Banan_5.jpg</v>
      </c>
      <c r="AH46">
        <f t="shared" si="23"/>
        <v>0</v>
      </c>
      <c r="AI46" t="s">
        <v>732</v>
      </c>
      <c r="AJ46" t="str">
        <f t="shared" si="4"/>
        <v>pics\\Tikva</v>
      </c>
      <c r="AL46" t="str">
        <f t="shared" si="31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26"/>
        <v>0.10221190922808765</v>
      </c>
      <c r="AU46" t="str">
        <f>IF(OR(G46=10,G46=11,G46=14,G46=15),VLOOKUP(AT46,audio_list_stym!$A$3:$B$18,2,FALSE),"sound\\Noviy_plod.wav")</f>
        <v>sound\\Noviy_plod.wav</v>
      </c>
      <c r="AV46" t="str">
        <f t="shared" ca="1" si="27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28"/>
        <v>На_картинке_БАНАН._Влажный_ли_он?</v>
      </c>
      <c r="BD46" cm="1">
        <f t="array" aca="1" ref="BD46" ca="1">INDEX($L$42:$L$49,(RANK(AT6,$AT$2:$AT$9)))</f>
        <v>2003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VLOOKUP(B47,audio_list_stym!$A$3:$BP$18,61,FALSE)</f>
        <v>11</v>
      </c>
      <c r="F47" t="str">
        <f>VLOOKUP(E47,metki!$A$2:$B$9,2,FALSE)</f>
        <v>экспл_реал_с_названием</v>
      </c>
      <c r="G47" t="str">
        <f t="shared" si="20"/>
        <v>экспл</v>
      </c>
      <c r="H47" t="str">
        <f>VLOOKUP(B47,audio_list_stym!$A$3:$AJ$18,29,FALSE)</f>
        <v>Banan</v>
      </c>
      <c r="I47" t="s">
        <v>693</v>
      </c>
      <c r="J47" t="str">
        <f t="shared" si="21"/>
        <v>Banan_6</v>
      </c>
      <c r="K47">
        <v>11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2170</v>
      </c>
      <c r="AD47" t="str">
        <f t="shared" ca="1" si="29"/>
        <v>pics\\dis36.jpg</v>
      </c>
      <c r="AE47" s="22" t="str">
        <f t="array" aca="1" ref="AE47" ca="1">IF(G47="экспл",INDEX(total_visual_stym!$C$146:$C$209,(RANK(total_visual_stym!E191,total_visual_stym!$E$146:$E$209))),0)</f>
        <v>pics\\dis36.jpg</v>
      </c>
      <c r="AF47" s="22" t="str">
        <f t="shared" si="22"/>
        <v/>
      </c>
      <c r="AG47" t="str">
        <f t="shared" si="30"/>
        <v>pics\\Banan_6.jpg</v>
      </c>
      <c r="AH47">
        <f t="shared" si="23"/>
        <v>0</v>
      </c>
      <c r="AI47" t="s">
        <v>733</v>
      </c>
      <c r="AJ47" t="str">
        <f t="shared" si="4"/>
        <v>pics\\Tikva</v>
      </c>
      <c r="AL47" t="str">
        <f t="shared" si="31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26"/>
        <v>0.54407425711421853</v>
      </c>
      <c r="AU47" t="str">
        <f>IF(OR(G47=10,G47=11,G47=14,G47=15),VLOOKUP(AT47,audio_list_stym!$A$3:$B$18,2,FALSE),"sound\\Noviy_plod.wav")</f>
        <v>sound\\Noviy_plod.wav</v>
      </c>
      <c r="AV47" t="str">
        <f t="shared" ca="1" si="27"/>
        <v>sound\\Noviy_plod.wav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28"/>
        <v>На_мониторе_БАНАН._Он_съедобный?</v>
      </c>
      <c r="BD47" cm="1">
        <f t="array" aca="1" ref="BD47" ca="1">INDEX($L$42:$L$49,(RANK(AT7,$AT$2:$AT$9)))</f>
        <v>2006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VLOOKUP(B48,audio_list_stym!$A$3:$BP$18,61,FALSE)</f>
        <v>11</v>
      </c>
      <c r="F48" t="str">
        <f>VLOOKUP(E48,metki!$A$2:$B$9,2,FALSE)</f>
        <v>экспл_реал_с_названием</v>
      </c>
      <c r="G48" t="str">
        <f t="shared" si="20"/>
        <v>экспл</v>
      </c>
      <c r="H48" t="str">
        <f>VLOOKUP(B48,audio_list_stym!$A$3:$AJ$18,29,FALSE)</f>
        <v>Banan</v>
      </c>
      <c r="I48" t="s">
        <v>694</v>
      </c>
      <c r="J48" t="str">
        <f t="shared" si="21"/>
        <v>Banan_7</v>
      </c>
      <c r="K48">
        <v>11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2198</v>
      </c>
      <c r="AD48" t="str">
        <f t="shared" ca="1" si="29"/>
        <v>pics\\dis42.jpg</v>
      </c>
      <c r="AE48" s="22" t="str">
        <f t="array" aca="1" ref="AE48" ca="1">IF(G48="экспл",INDEX(total_visual_stym!$C$146:$C$209,(RANK(total_visual_stym!E192,total_visual_stym!$E$146:$E$209))),0)</f>
        <v>pics\\dis42.jpg</v>
      </c>
      <c r="AF48" s="22" t="str">
        <f t="shared" si="22"/>
        <v/>
      </c>
      <c r="AG48" t="str">
        <f t="shared" si="30"/>
        <v>pics\\Banan_7.jpg</v>
      </c>
      <c r="AH48">
        <f t="shared" si="23"/>
        <v>0</v>
      </c>
      <c r="AI48" t="s">
        <v>734</v>
      </c>
      <c r="AJ48" t="str">
        <f t="shared" si="4"/>
        <v>pics\\Tikva</v>
      </c>
      <c r="AL48" t="str">
        <f t="shared" si="31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26"/>
        <v>0.88491617569480219</v>
      </c>
      <c r="AU48" t="str">
        <f>IF(OR(G48=10,G48=11,G48=14,G48=15),VLOOKUP(AT48,audio_list_stym!$A$3:$B$18,2,FALSE),"sound\\Noviy_plod.wav")</f>
        <v>sound\\Noviy_plod.wav</v>
      </c>
      <c r="AV48" t="str">
        <f t="shared" ca="1" si="27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28"/>
        <v>Перед_Вами_БАНАН._Сиреневый_ли_он?</v>
      </c>
      <c r="BD48" cm="1">
        <f t="array" aca="1" ref="BD48" ca="1">INDEX($L$42:$L$49,(RANK(AT8,$AT$2:$AT$9)))</f>
        <v>2007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VLOOKUP(B49,audio_list_stym!$A$3:$BP$18,61,FALSE)</f>
        <v>11</v>
      </c>
      <c r="F49" t="str">
        <f>VLOOKUP(E49,metki!$A$2:$B$9,2,FALSE)</f>
        <v>экспл_реал_с_названием</v>
      </c>
      <c r="G49" t="str">
        <f t="shared" si="20"/>
        <v>экспл</v>
      </c>
      <c r="H49" t="str">
        <f>VLOOKUP(B49,audio_list_stym!$A$3:$AJ$18,29,FALSE)</f>
        <v>Banan</v>
      </c>
      <c r="I49" t="s">
        <v>695</v>
      </c>
      <c r="J49" t="str">
        <f t="shared" si="21"/>
        <v>Banan_8</v>
      </c>
      <c r="K49">
        <v>11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2213</v>
      </c>
      <c r="AD49" t="str">
        <f t="shared" ca="1" si="29"/>
        <v>pics\\dis49.jpg</v>
      </c>
      <c r="AE49" s="22" t="str">
        <f t="array" aca="1" ref="AE49" ca="1">IF(G49="экспл",INDEX(total_visual_stym!$C$146:$C$209,(RANK(total_visual_stym!E193,total_visual_stym!$E$146:$E$209))),0)</f>
        <v>pics\\dis49.jpg</v>
      </c>
      <c r="AF49" s="22" t="str">
        <f t="shared" si="22"/>
        <v/>
      </c>
      <c r="AG49" t="str">
        <f t="shared" si="30"/>
        <v>pics\\Banan_8.jpg</v>
      </c>
      <c r="AH49">
        <f t="shared" si="23"/>
        <v>0</v>
      </c>
      <c r="AI49" t="s">
        <v>735</v>
      </c>
      <c r="AJ49" t="str">
        <f t="shared" si="4"/>
        <v>pics\\Tikva</v>
      </c>
      <c r="AL49" t="str">
        <f t="shared" si="31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26"/>
        <v>0.836997734889805</v>
      </c>
      <c r="AU49" t="str">
        <f>IF(OR(G49=10,G49=11,G49=14,G49=15),VLOOKUP(AT49,audio_list_stym!$A$3:$B$18,2,FALSE),"sound\\Noviy_plod.wav")</f>
        <v>sound\\Noviy_plod.wav</v>
      </c>
      <c r="AV49" t="str">
        <f t="shared" ca="1" si="27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28"/>
        <v>Вы_видите_БАНАН._Он_репчатый?</v>
      </c>
      <c r="BD49" cm="1">
        <f t="array" aca="1" ref="BD49" ca="1">INDEX($L$42:$L$49,(RANK(AT9,$AT$2:$AT$9)))</f>
        <v>2001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VLOOKUP(B50,audio_list_stym!$A$3:$BP$18,61,FALSE)</f>
        <v>12</v>
      </c>
      <c r="F50" t="str">
        <f>VLOOKUP(E50,metki!$A$2:$B$9,2,FALSE)</f>
        <v>импл_реал_без_названия</v>
      </c>
      <c r="G50" t="str">
        <f t="shared" si="20"/>
        <v>импл_</v>
      </c>
      <c r="H50" t="str">
        <f>VLOOKUP(B50,audio_list_stym!$A$3:$AJ$18,29,FALSE)</f>
        <v>Finik</v>
      </c>
      <c r="I50" t="s">
        <v>688</v>
      </c>
      <c r="J50" t="str">
        <f t="shared" si="21"/>
        <v>Finik_1</v>
      </c>
      <c r="K50">
        <v>12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2162</v>
      </c>
      <c r="AD50" t="str">
        <f t="shared" ca="1" si="29"/>
        <v>pics\\Tikva_2.jpg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pics\\Tikva_2.jpg</v>
      </c>
      <c r="AH50" t="str">
        <f t="shared" si="23"/>
        <v>sound\\Tropic</v>
      </c>
      <c r="AS50" t="str">
        <f t="shared" ref="AS50:AS57" ca="1" si="32">IF(AH50="sound\\Tropic",AQ2,"")</f>
        <v>pics\\Tikva_2.jpg</v>
      </c>
      <c r="AT50">
        <f t="shared" ca="1" si="26"/>
        <v>0.20244700684770833</v>
      </c>
      <c r="AU50" t="str">
        <f>IF(OR(G50=10,G50=11,G50=14,G50=15),VLOOKUP(AT50,audio_list_stym!$A$3:$B$18,2,FALSE),"sound\\Noviy_plod.wav")</f>
        <v>sound\\Noviy_plod.wav</v>
      </c>
      <c r="AV50" t="str">
        <f t="shared" ca="1" si="27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28"/>
        <v>_Коричневый_ли_XXXXX?</v>
      </c>
      <c r="BC50">
        <f>A50</f>
        <v>1207</v>
      </c>
      <c r="BD50" cm="1">
        <f t="array" aca="1" ref="BD50" ca="1">INDEX($L$50:$L$57,(RANK(AT2,$AT$2:$AT$9)))</f>
        <v>2013</v>
      </c>
      <c r="BE50" cm="1">
        <f t="array" aca="1" ref="BE50" ca="1">INDEX(BD2:BD17,(RANK(AT7,$AT$2:$AT$17)))</f>
        <v>2037</v>
      </c>
      <c r="BF50" cm="1">
        <f t="array" aca="1" ref="BF50" ca="1">INDEX(BD18:BD49,(RANK(AT7,$AT$2:$AT$17)))</f>
        <v>2053</v>
      </c>
      <c r="BG50" cm="1">
        <f t="array" aca="1" ref="BG50" ca="1">INDEX(BD58:BD65,(RANK(AT7,$AT$2:$AT$9)))</f>
        <v>2022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VLOOKUP(B51,audio_list_stym!$A$3:$BP$18,61,FALSE)</f>
        <v>12</v>
      </c>
      <c r="F51" t="str">
        <f>VLOOKUP(E51,metki!$A$2:$B$9,2,FALSE)</f>
        <v>импл_реал_без_названия</v>
      </c>
      <c r="G51" t="str">
        <f t="shared" si="20"/>
        <v>импл_</v>
      </c>
      <c r="H51" t="str">
        <f>VLOOKUP(B51,audio_list_stym!$A$3:$AJ$18,29,FALSE)</f>
        <v>Finik</v>
      </c>
      <c r="I51" t="s">
        <v>689</v>
      </c>
      <c r="J51" t="str">
        <f t="shared" si="21"/>
        <v>Finik_2</v>
      </c>
      <c r="K51">
        <v>12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2024</v>
      </c>
      <c r="AD51" t="str">
        <f t="shared" ca="1" si="29"/>
        <v>pics\\Goroh_8.jpg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pics\\Goroh_8.jpg</v>
      </c>
      <c r="AH51" t="str">
        <f t="shared" si="23"/>
        <v>sound\\Tropic</v>
      </c>
      <c r="AS51" t="str">
        <f t="shared" ca="1" si="32"/>
        <v>pics\\Goroh_8.jpg</v>
      </c>
      <c r="AT51">
        <f t="shared" ca="1" si="26"/>
        <v>0.52299381890713958</v>
      </c>
      <c r="AU51" t="str">
        <f>IF(OR(G51=10,G51=11,G51=14,G51=15),VLOOKUP(AT51,audio_list_stym!$A$3:$B$18,2,FALSE),"sound\\Noviy_plod.wav")</f>
        <v>sound\\Noviy_plod.wav</v>
      </c>
      <c r="AV51" t="str">
        <f t="shared" ca="1" si="27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28"/>
        <v>_Сахаристый_ли_XXXXX?</v>
      </c>
      <c r="BD51" cm="1">
        <f t="array" aca="1" ref="BD51" ca="1">INDEX($L$50:$L$57,(RANK(AT3,$AT$2:$AT$9)))</f>
        <v>2010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VLOOKUP(B52,audio_list_stym!$A$3:$BP$18,61,FALSE)</f>
        <v>12</v>
      </c>
      <c r="F52" t="str">
        <f>VLOOKUP(E52,metki!$A$2:$B$9,2,FALSE)</f>
        <v>импл_реал_без_названия</v>
      </c>
      <c r="G52" t="str">
        <f t="shared" si="20"/>
        <v>импл_</v>
      </c>
      <c r="H52" t="str">
        <f>VLOOKUP(B52,audio_list_stym!$A$3:$AJ$18,29,FALSE)</f>
        <v>Finik</v>
      </c>
      <c r="I52" t="s">
        <v>690</v>
      </c>
      <c r="J52" t="str">
        <f t="shared" si="21"/>
        <v>Finik_3</v>
      </c>
      <c r="K52">
        <v>12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2051</v>
      </c>
      <c r="AD52" t="str">
        <f t="shared" ca="1" si="29"/>
        <v>pics\\Redis_3.jpg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pics\\Redis_3.jpg</v>
      </c>
      <c r="AH52" t="str">
        <f t="shared" si="23"/>
        <v>sound\\Tropic</v>
      </c>
      <c r="AS52" t="str">
        <f t="shared" ca="1" si="32"/>
        <v>pics\\Redis_3.jpg</v>
      </c>
      <c r="AT52">
        <f t="shared" ca="1" si="26"/>
        <v>0.17266124486212908</v>
      </c>
      <c r="AU52" t="str">
        <f>IF(OR(G52=10,G52=11,G52=14,G52=15),VLOOKUP(AT52,audio_list_stym!$A$3:$B$18,2,FALSE),"sound\\Noviy_plod.wav")</f>
        <v>sound\\Noviy_plod.wav</v>
      </c>
      <c r="AV52" t="str">
        <f t="shared" ca="1" si="27"/>
        <v>sound\\Redkiy_plod.wav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28"/>
        <v>_Скользкий_ли_XXXXX?</v>
      </c>
      <c r="BD52" cm="1">
        <f t="array" aca="1" ref="BD52" ca="1">INDEX($L$50:$L$57,(RANK(AT4,$AT$2:$AT$9)))</f>
        <v>2016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VLOOKUP(B53,audio_list_stym!$A$3:$BP$18,61,FALSE)</f>
        <v>12</v>
      </c>
      <c r="F53" t="str">
        <f>VLOOKUP(E53,metki!$A$2:$B$9,2,FALSE)</f>
        <v>импл_реал_без_названия</v>
      </c>
      <c r="G53" t="str">
        <f t="shared" si="20"/>
        <v>импл_</v>
      </c>
      <c r="H53" t="str">
        <f>VLOOKUP(B53,audio_list_stym!$A$3:$AJ$18,29,FALSE)</f>
        <v>Finik</v>
      </c>
      <c r="I53" t="s">
        <v>691</v>
      </c>
      <c r="J53" t="str">
        <f t="shared" si="21"/>
        <v>Finik_4</v>
      </c>
      <c r="K53">
        <v>12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2053</v>
      </c>
      <c r="AD53" t="str">
        <f t="shared" ca="1" si="29"/>
        <v>pics\\Redis_5.jpg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pics\\Redis_5.jpg</v>
      </c>
      <c r="AH53" t="str">
        <f t="shared" si="23"/>
        <v>sound\\Tropic</v>
      </c>
      <c r="AS53" t="str">
        <f t="shared" ca="1" si="32"/>
        <v>pics\\Redis_5.jpg</v>
      </c>
      <c r="AT53">
        <f t="shared" ca="1" si="26"/>
        <v>0.31607567836630379</v>
      </c>
      <c r="AU53" t="str">
        <f>IF(OR(G53=10,G53=11,G53=14,G53=15),VLOOKUP(AT53,audio_list_stym!$A$3:$B$18,2,FALSE),"sound\\Noviy_plod.wav")</f>
        <v>sound\\Noviy_plod.wav</v>
      </c>
      <c r="AV53" t="str">
        <f t="shared" ca="1" si="27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28"/>
        <v>_Ломкий_ли_XXXXX?</v>
      </c>
      <c r="BD53" cm="1">
        <f t="array" aca="1" ref="BD53" ca="1">INDEX($L$50:$L$57,(RANK(AT5,$AT$2:$AT$9)))</f>
        <v>2012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VLOOKUP(B54,audio_list_stym!$A$3:$BP$18,61,FALSE)</f>
        <v>12</v>
      </c>
      <c r="F54" t="str">
        <f>VLOOKUP(E54,metki!$A$2:$B$9,2,FALSE)</f>
        <v>импл_реал_без_названия</v>
      </c>
      <c r="G54" t="str">
        <f t="shared" si="20"/>
        <v>импл_</v>
      </c>
      <c r="H54" t="str">
        <f>VLOOKUP(B54,audio_list_stym!$A$3:$AJ$18,29,FALSE)</f>
        <v>Finik</v>
      </c>
      <c r="I54" t="s">
        <v>692</v>
      </c>
      <c r="J54" t="str">
        <f t="shared" si="21"/>
        <v>Finik_5</v>
      </c>
      <c r="K54">
        <v>12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2165</v>
      </c>
      <c r="AD54" t="str">
        <f t="shared" ca="1" si="29"/>
        <v>pics\\Tikva_5.jpg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pics\\Tikva_5.jpg</v>
      </c>
      <c r="AH54" t="str">
        <f t="shared" si="23"/>
        <v>sound\\Tropic</v>
      </c>
      <c r="AI54" s="11"/>
      <c r="AS54" t="str">
        <f t="shared" ca="1" si="32"/>
        <v>pics\\Tikva_5.jpg</v>
      </c>
      <c r="AT54">
        <f t="shared" ca="1" si="26"/>
        <v>0.61064210956276044</v>
      </c>
      <c r="AU54" t="str">
        <f>IF(OR(G54=10,G54=11,G54=14,G54=15),VLOOKUP(AT54,audio_list_stym!$A$3:$B$18,2,FALSE),"sound\\Noviy_plod.wav")</f>
        <v>sound\\Noviy_plod.wav</v>
      </c>
      <c r="AV54" t="str">
        <f t="shared" ca="1" si="27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28"/>
        <v>_Мохнатый_ли_XXXXX?</v>
      </c>
      <c r="BD54" cm="1">
        <f t="array" aca="1" ref="BD54" ca="1">INDEX($L$50:$L$57,(RANK(AT6,$AT$2:$AT$9)))</f>
        <v>2011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VLOOKUP(B55,audio_list_stym!$A$3:$BP$18,61,FALSE)</f>
        <v>12</v>
      </c>
      <c r="F55" t="str">
        <f>VLOOKUP(E55,metki!$A$2:$B$9,2,FALSE)</f>
        <v>импл_реал_без_названия</v>
      </c>
      <c r="G55" t="str">
        <f t="shared" si="20"/>
        <v>импл_</v>
      </c>
      <c r="H55" t="str">
        <f>VLOOKUP(B55,audio_list_stym!$A$3:$AJ$18,29,FALSE)</f>
        <v>Finik</v>
      </c>
      <c r="I55" t="s">
        <v>693</v>
      </c>
      <c r="J55" t="str">
        <f t="shared" si="21"/>
        <v>Finik_6</v>
      </c>
      <c r="K55">
        <v>12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2018</v>
      </c>
      <c r="AD55" t="str">
        <f t="shared" ca="1" si="29"/>
        <v>pics\\Goroh_2.jpg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pics\\Goroh_2.jpg</v>
      </c>
      <c r="AH55" t="str">
        <f t="shared" si="23"/>
        <v>sound\\Tropic</v>
      </c>
      <c r="AS55" t="str">
        <f t="shared" ca="1" si="32"/>
        <v>pics\\Goroh_2.jpg</v>
      </c>
      <c r="AT55">
        <f t="shared" ca="1" si="26"/>
        <v>0.81970376800366818</v>
      </c>
      <c r="AU55" t="str">
        <f>IF(OR(G55=10,G55=11,G55=14,G55=15),VLOOKUP(AT55,audio_list_stym!$A$3:$B$18,2,FALSE),"sound\\Noviy_plod.wav")</f>
        <v>sound\\Noviy_plod.wav</v>
      </c>
      <c r="AV55" t="str">
        <f t="shared" ca="1" si="27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28"/>
        <v>_Сморщенный_ли_XXXXX?</v>
      </c>
      <c r="BD55" cm="1">
        <f t="array" aca="1" ref="BD55" ca="1">INDEX($L$50:$L$57,(RANK(AT7,$AT$2:$AT$9)))</f>
        <v>2014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VLOOKUP(B56,audio_list_stym!$A$3:$BP$18,61,FALSE)</f>
        <v>12</v>
      </c>
      <c r="F56" t="str">
        <f>VLOOKUP(E56,metki!$A$2:$B$9,2,FALSE)</f>
        <v>импл_реал_без_названия</v>
      </c>
      <c r="G56" t="str">
        <f t="shared" si="20"/>
        <v>импл_</v>
      </c>
      <c r="H56" t="str">
        <f>VLOOKUP(B56,audio_list_stym!$A$3:$AJ$18,29,FALSE)</f>
        <v>Finik</v>
      </c>
      <c r="I56" t="s">
        <v>694</v>
      </c>
      <c r="J56" t="str">
        <f t="shared" si="21"/>
        <v>Finik_7</v>
      </c>
      <c r="K56">
        <v>12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2049</v>
      </c>
      <c r="AD56" t="str">
        <f t="shared" ca="1" si="29"/>
        <v>pics\\Redis_1.jpg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t="shared" ca="1" si="22"/>
        <v>pics\\Redis_1.jpg</v>
      </c>
      <c r="AH56" t="str">
        <f t="shared" si="23"/>
        <v>sound\\Tropic</v>
      </c>
      <c r="AS56" t="str">
        <f t="shared" ca="1" si="32"/>
        <v>pics\\Redis_1.jpg</v>
      </c>
      <c r="AT56">
        <f t="shared" ca="1" si="26"/>
        <v>0.22429996558233256</v>
      </c>
      <c r="AU56" t="str">
        <f>IF(OR(G56=10,G56=11,G56=14,G56=15),VLOOKUP(AT56,audio_list_stym!$A$3:$B$18,2,FALSE),"sound\\Noviy_plod.wav")</f>
        <v>sound\\Noviy_plod.wav</v>
      </c>
      <c r="AV56" t="str">
        <f t="shared" ca="1" si="27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28"/>
        <v>_С_косточкой_ли_XXXXX?</v>
      </c>
      <c r="BD56" cm="1">
        <f t="array" aca="1" ref="BD56" ca="1">INDEX($L$50:$L$57,(RANK(AT8,$AT$2:$AT$9)))</f>
        <v>2015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VLOOKUP(B57,audio_list_stym!$A$3:$BP$18,61,FALSE)</f>
        <v>12</v>
      </c>
      <c r="F57" t="str">
        <f>VLOOKUP(E57,metki!$A$2:$B$9,2,FALSE)</f>
        <v>импл_реал_без_названия</v>
      </c>
      <c r="G57" t="str">
        <f t="shared" si="20"/>
        <v>импл_</v>
      </c>
      <c r="H57" t="str">
        <f>VLOOKUP(B57,audio_list_stym!$A$3:$AJ$18,29,FALSE)</f>
        <v>Finik</v>
      </c>
      <c r="I57" t="s">
        <v>695</v>
      </c>
      <c r="J57" t="str">
        <f t="shared" si="21"/>
        <v>Finik_8</v>
      </c>
      <c r="K57">
        <v>12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2022</v>
      </c>
      <c r="AD57" t="str">
        <f t="shared" ca="1" si="29"/>
        <v>pics\\Goroh_6.jpg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t="shared" ca="1" si="22"/>
        <v>pics\\Goroh_6.jpg</v>
      </c>
      <c r="AH57" t="str">
        <f t="shared" si="23"/>
        <v>sound\\Tropic</v>
      </c>
      <c r="AI57" s="11"/>
      <c r="AS57" t="str">
        <f t="shared" ca="1" si="32"/>
        <v>pics\\Goroh_6.jpg</v>
      </c>
      <c r="AT57">
        <f t="shared" ca="1" si="26"/>
        <v>0.81899681534446267</v>
      </c>
      <c r="AU57" t="str">
        <f>IF(OR(G57=10,G57=11,G57=14,G57=15),VLOOKUP(AT57,audio_list_stym!$A$3:$B$18,2,FALSE),"sound\\Noviy_plod.wav")</f>
        <v>sound\\Noviy_plod.wav</v>
      </c>
      <c r="AV57" t="str">
        <f t="shared" ca="1" si="27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28"/>
        <v>_Треугольный_ли_XXXXX?</v>
      </c>
      <c r="BD57" cm="1">
        <f t="array" aca="1" ref="BD57" ca="1">INDEX($L$50:$L$57,(RANK(AT9,$AT$2:$AT$9)))</f>
        <v>2009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VLOOKUP(B58,audio_list_stym!$A$3:$BP$18,61,FALSE)</f>
        <v>13</v>
      </c>
      <c r="F58" t="str">
        <f>VLOOKUP(E58,metki!$A$2:$B$9,2,FALSE)</f>
        <v>экспл_реал_без_названия</v>
      </c>
      <c r="G58" t="str">
        <f t="shared" si="20"/>
        <v>экспл</v>
      </c>
      <c r="H58" t="str">
        <f>VLOOKUP(B58,audio_list_stym!$A$3:$AJ$18,29,FALSE)</f>
        <v>Goroh</v>
      </c>
      <c r="I58" t="s">
        <v>688</v>
      </c>
      <c r="J58" t="str">
        <f t="shared" si="21"/>
        <v>Goroh_1</v>
      </c>
      <c r="K58">
        <v>13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2185</v>
      </c>
      <c r="AD58" t="str">
        <f t="shared" ca="1" si="29"/>
        <v>pics\\dis31.jpg</v>
      </c>
      <c r="AE58" s="22" t="str">
        <f t="array" aca="1" ref="AE58" ca="1">IF(G58="экспл",INDEX(total_visual_stym!$C$146:$C$209,(RANK(total_visual_stym!E202,total_visual_stym!$E$146:$E$209))),0)</f>
        <v>pics\\dis31.jpg</v>
      </c>
      <c r="AF58" s="22" t="str">
        <f t="shared" si="22"/>
        <v/>
      </c>
      <c r="AG58" t="str">
        <f t="shared" ref="AG58:AG65" si="33">IF(OR(E58=11,E58=13),M58,"")</f>
        <v>pics\\Goroh_1.jpg</v>
      </c>
      <c r="AH58">
        <f t="shared" si="23"/>
        <v>0</v>
      </c>
      <c r="AI58" s="11"/>
      <c r="AT58">
        <f t="shared" ca="1" si="26"/>
        <v>2.7330794200864927E-3</v>
      </c>
      <c r="AU58" t="str">
        <f>IF(OR(G58=10,G58=11,G58=14,G58=15),VLOOKUP(AT58,audio_list_stym!$A$3:$B$18,2,FALSE),"sound\\Noviy_plod.wav")</f>
        <v>sound\\Noviy_plod.wav</v>
      </c>
      <c r="AV58" t="str">
        <f t="shared" ca="1" si="27"/>
        <v>sound\\Redkiy_plod.wav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28"/>
        <v>На_экране_XXXXX._Рыхлый_ли_он?</v>
      </c>
      <c r="BC58">
        <f>A58</f>
        <v>1208</v>
      </c>
      <c r="BD58" cm="1">
        <f t="array" aca="1" ref="BD58" ca="1">INDEX($L$58:$L$65,(RANK(AT2,$AT$2:$AT$9)))</f>
        <v>2021</v>
      </c>
      <c r="BE58" cm="1">
        <f t="array" aca="1" ref="BE58" ca="1">INDEX(BD2:BD17,(RANK(AT8,$AT$2:$AT$17)))</f>
        <v>2034</v>
      </c>
      <c r="BF58" cm="1">
        <f t="array" aca="1" ref="BF58" ca="1">INDEX(BD18:BD33,(RANK(AT8,$AT$2:$AT$17)))</f>
        <v>2050</v>
      </c>
      <c r="BG58" cm="1">
        <f t="array" aca="1" ref="BG58" ca="1">INDEX(BD42:BD57,(RANK(AT8,$AT$2:$AT$9)))</f>
        <v>2007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VLOOKUP(B59,audio_list_stym!$A$3:$BP$18,61,FALSE)</f>
        <v>13</v>
      </c>
      <c r="F59" t="str">
        <f>VLOOKUP(E59,metki!$A$2:$B$9,2,FALSE)</f>
        <v>экспл_реал_без_названия</v>
      </c>
      <c r="G59" t="str">
        <f t="shared" si="20"/>
        <v>экспл</v>
      </c>
      <c r="H59" t="str">
        <f>VLOOKUP(B59,audio_list_stym!$A$3:$AJ$18,29,FALSE)</f>
        <v>Goroh</v>
      </c>
      <c r="I59" t="s">
        <v>689</v>
      </c>
      <c r="J59" t="str">
        <f t="shared" si="21"/>
        <v>Goroh_2</v>
      </c>
      <c r="K59">
        <v>13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2227</v>
      </c>
      <c r="AD59" t="str">
        <f t="shared" ca="1" si="29"/>
        <v>pics\\dis39.jpg</v>
      </c>
      <c r="AE59" s="22" t="str">
        <f t="array" aca="1" ref="AE59" ca="1">IF(G59="экспл",INDEX(total_visual_stym!$C$146:$C$209,(RANK(total_visual_stym!E203,total_visual_stym!$E$146:$E$209))),0)</f>
        <v>pics\\dis39.jpg</v>
      </c>
      <c r="AF59" s="22" t="str">
        <f t="shared" si="22"/>
        <v/>
      </c>
      <c r="AG59" t="str">
        <f t="shared" si="33"/>
        <v>pics\\Goroh_2.jpg</v>
      </c>
      <c r="AH59">
        <f t="shared" si="23"/>
        <v>0</v>
      </c>
      <c r="AT59">
        <f t="shared" ca="1" si="26"/>
        <v>0.64402522823572894</v>
      </c>
      <c r="AU59" t="str">
        <f>IF(OR(G59=10,G59=11,G59=14,G59=15),VLOOKUP(AT59,audio_list_stym!$A$3:$B$18,2,FALSE),"sound\\Noviy_plod.wav")</f>
        <v>sound\\Noviy_plod.wav</v>
      </c>
      <c r="AV59" t="str">
        <f t="shared" ca="1" si="27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28"/>
        <v>Посмотрите,_вот_XXXXX._Он_в_стручке?</v>
      </c>
      <c r="BD59" cm="1">
        <f t="array" aca="1" ref="BD59" ca="1">INDEX($L$58:$L$65,(RANK(AT3,$AT$2:$AT$9)))</f>
        <v>2018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VLOOKUP(B60,audio_list_stym!$A$3:$BP$18,61,FALSE)</f>
        <v>13</v>
      </c>
      <c r="F60" t="str">
        <f>VLOOKUP(E60,metki!$A$2:$B$9,2,FALSE)</f>
        <v>экспл_реал_без_названия</v>
      </c>
      <c r="G60" t="str">
        <f t="shared" si="20"/>
        <v>экспл</v>
      </c>
      <c r="H60" t="str">
        <f>VLOOKUP(B60,audio_list_stym!$A$3:$AJ$18,29,FALSE)</f>
        <v>Goroh</v>
      </c>
      <c r="I60" t="s">
        <v>690</v>
      </c>
      <c r="J60" t="str">
        <f t="shared" si="21"/>
        <v>Goroh_3</v>
      </c>
      <c r="K60">
        <v>13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2172</v>
      </c>
      <c r="AD60" t="str">
        <f t="shared" ca="1" si="29"/>
        <v>pics\\dis23.jpg</v>
      </c>
      <c r="AE60" s="22" t="str">
        <f t="array" aca="1" ref="AE60" ca="1">IF(G60="экспл",INDEX(total_visual_stym!$C$146:$C$209,(RANK(total_visual_stym!E204,total_visual_stym!$E$146:$E$209))),0)</f>
        <v>pics\\dis23.jpg</v>
      </c>
      <c r="AF60" s="22" t="str">
        <f t="shared" si="22"/>
        <v/>
      </c>
      <c r="AG60" t="str">
        <f t="shared" si="33"/>
        <v>pics\\Goroh_3.jpg</v>
      </c>
      <c r="AH60">
        <f t="shared" si="23"/>
        <v>0</v>
      </c>
      <c r="AT60">
        <f t="shared" ca="1" si="26"/>
        <v>0.18786551743642554</v>
      </c>
      <c r="AU60" t="str">
        <f>IF(OR(G60=10,G60=11,G60=14,G60=15),VLOOKUP(AT60,audio_list_stym!$A$3:$B$18,2,FALSE),"sound\\Noviy_plod.wav")</f>
        <v>sound\\Noviy_plod.wav</v>
      </c>
      <c r="AV60" t="str">
        <f t="shared" ca="1" si="27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28"/>
        <v>Вот_XXXXX._Ядовитый_ли_он?</v>
      </c>
      <c r="BD60" cm="1">
        <f t="array" aca="1" ref="BD60" ca="1">INDEX($L$58:$L$65,(RANK(AT4,$AT$2:$AT$9)))</f>
        <v>2024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VLOOKUP(B61,audio_list_stym!$A$3:$BP$18,61,FALSE)</f>
        <v>13</v>
      </c>
      <c r="F61" t="str">
        <f>VLOOKUP(E61,metki!$A$2:$B$9,2,FALSE)</f>
        <v>экспл_реал_без_названия</v>
      </c>
      <c r="G61" t="str">
        <f t="shared" si="20"/>
        <v>экспл</v>
      </c>
      <c r="H61" t="str">
        <f>VLOOKUP(B61,audio_list_stym!$A$3:$AJ$18,29,FALSE)</f>
        <v>Goroh</v>
      </c>
      <c r="I61" t="s">
        <v>691</v>
      </c>
      <c r="J61" t="str">
        <f t="shared" si="21"/>
        <v>Goroh_4</v>
      </c>
      <c r="K61">
        <v>13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2224</v>
      </c>
      <c r="AD61" t="str">
        <f t="shared" ca="1" si="29"/>
        <v>pics\\dis29.jpg</v>
      </c>
      <c r="AE61" s="22" t="str">
        <f t="array" aca="1" ref="AE61" ca="1">IF(G61="экспл",INDEX(total_visual_stym!$C$146:$C$209,(RANK(total_visual_stym!E205,total_visual_stym!$E$146:$E$209))),0)</f>
        <v>pics\\dis29.jpg</v>
      </c>
      <c r="AF61" s="22" t="str">
        <f t="shared" si="22"/>
        <v/>
      </c>
      <c r="AG61" t="str">
        <f t="shared" si="33"/>
        <v>pics\\Goroh_4.jpg</v>
      </c>
      <c r="AH61">
        <f t="shared" si="23"/>
        <v>0</v>
      </c>
      <c r="AT61">
        <f t="shared" ca="1" si="26"/>
        <v>7.6507690234849601E-2</v>
      </c>
      <c r="AU61" t="str">
        <f>IF(OR(G61=10,G61=11,G61=14,G61=15),VLOOKUP(AT61,audio_list_stym!$A$3:$B$18,2,FALSE),"sound\\Noviy_plod.wav")</f>
        <v>sound\\Noviy_plod.wav</v>
      </c>
      <c r="AV61" t="str">
        <f t="shared" ca="1" si="27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28"/>
        <v>Это_XXXXX._Он_полосатый?</v>
      </c>
      <c r="BD61" cm="1">
        <f t="array" aca="1" ref="BD61" ca="1">INDEX($L$58:$L$65,(RANK(AT5,$AT$2:$AT$9)))</f>
        <v>2020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VLOOKUP(B62,audio_list_stym!$A$3:$BP$18,61,FALSE)</f>
        <v>13</v>
      </c>
      <c r="F62" t="str">
        <f>VLOOKUP(E62,metki!$A$2:$B$9,2,FALSE)</f>
        <v>экспл_реал_без_названия</v>
      </c>
      <c r="G62" t="str">
        <f t="shared" si="20"/>
        <v>экспл</v>
      </c>
      <c r="H62" t="str">
        <f>VLOOKUP(B62,audio_list_stym!$A$3:$AJ$18,29,FALSE)</f>
        <v>Goroh</v>
      </c>
      <c r="I62" t="s">
        <v>692</v>
      </c>
      <c r="J62" t="str">
        <f t="shared" si="21"/>
        <v>Goroh_5</v>
      </c>
      <c r="K62">
        <v>13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2231</v>
      </c>
      <c r="AD62" t="str">
        <f t="shared" ca="1" si="29"/>
        <v>pics\\dis12.jpg</v>
      </c>
      <c r="AE62" s="22" t="str">
        <f t="array" aca="1" ref="AE62" ca="1">IF(G62="экспл",INDEX(total_visual_stym!$C$146:$C$209,(RANK(total_visual_stym!E206,total_visual_stym!$E$146:$E$209))),0)</f>
        <v>pics\\dis12.jpg</v>
      </c>
      <c r="AF62" s="22" t="str">
        <f t="shared" si="22"/>
        <v/>
      </c>
      <c r="AG62" t="str">
        <f t="shared" si="33"/>
        <v>pics\\Goroh_5.jpg</v>
      </c>
      <c r="AH62">
        <f t="shared" si="23"/>
        <v>0</v>
      </c>
      <c r="AT62">
        <f t="shared" ca="1" si="26"/>
        <v>0.40842266838569452</v>
      </c>
      <c r="AU62" t="str">
        <f>IF(OR(G62=10,G62=11,G62=14,G62=15),VLOOKUP(AT62,audio_list_stym!$A$3:$B$18,2,FALSE),"sound\\Noviy_plod.wav")</f>
        <v>sound\\Noviy_plod.wav</v>
      </c>
      <c r="AV62" t="str">
        <f t="shared" ca="1" si="27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28"/>
        <v>На_картинке_XXXXX._Он_плоский?</v>
      </c>
      <c r="BD62" cm="1">
        <f t="array" aca="1" ref="BD62" ca="1">INDEX($L$58:$L$65,(RANK(AT6,$AT$2:$AT$9)))</f>
        <v>2019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VLOOKUP(B63,audio_list_stym!$A$3:$BP$18,61,FALSE)</f>
        <v>13</v>
      </c>
      <c r="F63" t="str">
        <f>VLOOKUP(E63,metki!$A$2:$B$9,2,FALSE)</f>
        <v>экспл_реал_без_названия</v>
      </c>
      <c r="G63" t="str">
        <f t="shared" si="20"/>
        <v>экспл</v>
      </c>
      <c r="H63" t="str">
        <f>VLOOKUP(B63,audio_list_stym!$A$3:$AJ$18,29,FALSE)</f>
        <v>Goroh</v>
      </c>
      <c r="I63" t="s">
        <v>693</v>
      </c>
      <c r="J63" t="str">
        <f t="shared" si="21"/>
        <v>Goroh_6</v>
      </c>
      <c r="K63">
        <v>13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2169</v>
      </c>
      <c r="AD63" t="str">
        <f t="shared" ca="1" si="29"/>
        <v>pics\\dis6.jpg</v>
      </c>
      <c r="AE63" s="22" t="str">
        <f t="array" aca="1" ref="AE63" ca="1">IF(G63="экспл",INDEX(total_visual_stym!$C$146:$C$209,(RANK(total_visual_stym!E207,total_visual_stym!$E$146:$E$209))),0)</f>
        <v>pics\\dis6.jpg</v>
      </c>
      <c r="AF63" s="22" t="str">
        <f t="shared" si="22"/>
        <v/>
      </c>
      <c r="AG63" t="str">
        <f t="shared" si="33"/>
        <v>pics\\Goroh_6.jpg</v>
      </c>
      <c r="AH63">
        <f t="shared" si="23"/>
        <v>0</v>
      </c>
      <c r="AT63">
        <f t="shared" ca="1" si="26"/>
        <v>0.24155368153825552</v>
      </c>
      <c r="AU63" t="str">
        <f>IF(OR(G63=10,G63=11,G63=14,G63=15),VLOOKUP(AT63,audio_list_stym!$A$3:$B$18,2,FALSE),"sound\\Noviy_plod.wav")</f>
        <v>sound\\Noviy_plod.wav</v>
      </c>
      <c r="AV63" t="str">
        <f t="shared" ca="1" si="27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28"/>
        <v>На_мониторе_XXXXX._Он_толченый?</v>
      </c>
      <c r="BD63" cm="1">
        <f t="array" aca="1" ref="BD63" ca="1">INDEX($L$58:$L$65,(RANK(AT7,$AT$2:$AT$9)))</f>
        <v>2022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VLOOKUP(B64,audio_list_stym!$A$3:$BP$18,61,FALSE)</f>
        <v>13</v>
      </c>
      <c r="F64" t="str">
        <f>VLOOKUP(E64,metki!$A$2:$B$9,2,FALSE)</f>
        <v>экспл_реал_без_названия</v>
      </c>
      <c r="G64" t="str">
        <f t="shared" si="20"/>
        <v>экспл</v>
      </c>
      <c r="H64" t="str">
        <f>VLOOKUP(B64,audio_list_stym!$A$3:$AJ$18,29,FALSE)</f>
        <v>Goroh</v>
      </c>
      <c r="I64" t="s">
        <v>694</v>
      </c>
      <c r="J64" t="str">
        <f t="shared" si="21"/>
        <v>Goroh_7</v>
      </c>
      <c r="K64">
        <v>13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2208</v>
      </c>
      <c r="AD64" t="str">
        <f t="shared" ca="1" si="29"/>
        <v>pics\\dis45.jpg</v>
      </c>
      <c r="AE64" s="22" t="str">
        <f t="array" aca="1" ref="AE64" ca="1">IF(G64="экспл",INDEX(total_visual_stym!$C$146:$C$209,(RANK(total_visual_stym!E208,total_visual_stym!$E$146:$E$209))),0)</f>
        <v>pics\\dis45.jpg</v>
      </c>
      <c r="AF64" s="22" t="str">
        <f t="shared" si="22"/>
        <v/>
      </c>
      <c r="AG64" t="str">
        <f t="shared" si="33"/>
        <v>pics\\Goroh_7.jpg</v>
      </c>
      <c r="AH64">
        <f t="shared" si="23"/>
        <v>0</v>
      </c>
      <c r="AI64" s="11"/>
      <c r="AT64">
        <f t="shared" ca="1" si="26"/>
        <v>0.78484073072960103</v>
      </c>
      <c r="AU64" t="str">
        <f>IF(OR(G64=10,G64=11,G64=14,G64=15),VLOOKUP(AT64,audio_list_stym!$A$3:$B$18,2,FALSE),"sound\\Noviy_plod.wav")</f>
        <v>sound\\Noviy_plod.wav</v>
      </c>
      <c r="AV64" t="str">
        <f t="shared" ca="1" si="27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28"/>
        <v>Перед_Вами_XXXXX._Зеленый_ли_он?</v>
      </c>
      <c r="BD64" cm="1">
        <f t="array" aca="1" ref="BD64" ca="1">INDEX($L$58:$L$65,(RANK(AT8,$AT$2:$AT$9)))</f>
        <v>2023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VLOOKUP(B65,audio_list_stym!$A$3:$BP$18,61,FALSE)</f>
        <v>13</v>
      </c>
      <c r="F65" t="str">
        <f>VLOOKUP(E65,metki!$A$2:$B$9,2,FALSE)</f>
        <v>экспл_реал_без_названия</v>
      </c>
      <c r="G65" t="str">
        <f t="shared" si="20"/>
        <v>экспл</v>
      </c>
      <c r="H65" t="str">
        <f>VLOOKUP(B65,audio_list_stym!$A$3:$AJ$18,29,FALSE)</f>
        <v>Goroh</v>
      </c>
      <c r="I65" t="s">
        <v>695</v>
      </c>
      <c r="J65" t="str">
        <f t="shared" si="21"/>
        <v>Goroh_8</v>
      </c>
      <c r="K65">
        <v>13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2223</v>
      </c>
      <c r="AD65" t="str">
        <f t="shared" ca="1" si="29"/>
        <v>pics\\dis15.jpg</v>
      </c>
      <c r="AE65" s="22" t="str">
        <f t="array" aca="1" ref="AE65" ca="1">IF(G65="экспл",INDEX(total_visual_stym!$C$146:$C$209,(RANK(total_visual_stym!E209,total_visual_stym!$E$146:$E$209))),0)</f>
        <v>pics\\dis15.jpg</v>
      </c>
      <c r="AF65" s="22" t="str">
        <f t="shared" si="22"/>
        <v/>
      </c>
      <c r="AG65" t="str">
        <f t="shared" si="33"/>
        <v>pics\\Goroh_8.jpg</v>
      </c>
      <c r="AH65">
        <f t="shared" si="23"/>
        <v>0</v>
      </c>
      <c r="AT65">
        <f t="shared" ca="1" si="26"/>
        <v>0.37066426506639982</v>
      </c>
      <c r="AU65" t="s">
        <v>697</v>
      </c>
      <c r="AV65" t="str">
        <f t="shared" ca="1" si="27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28"/>
        <v>Вы_видите_XXXXX._Легкий_ли_он?</v>
      </c>
      <c r="BD65" cm="1">
        <f t="array" aca="1" ref="BD65" ca="1">INDEX($L$58:$L$65,(RANK(AT9,$AT$2:$AT$9)))</f>
        <v>2017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VLOOKUP(B66,audio_list_stym!$A$3:$BP$18,61,FALSE)</f>
        <v>14</v>
      </c>
      <c r="F66" t="str">
        <f>VLOOKUP(E66,metki!$A$2:$B$9,2,FALSE)</f>
        <v>импл_новые_с_названием</v>
      </c>
      <c r="G66" t="str">
        <f t="shared" ref="G66:G97" si="34">LEFT(F66,5)</f>
        <v>импл_</v>
      </c>
      <c r="H66" t="str">
        <f>VLOOKUP(B66,audio_list_stym!$A$3:$AJ$18,29,FALSE)</f>
        <v>Noni</v>
      </c>
      <c r="I66" t="s">
        <v>688</v>
      </c>
      <c r="J66" t="str">
        <f t="shared" ref="J66:J97" si="35">H66&amp;I66</f>
        <v>Noni_1</v>
      </c>
      <c r="K66">
        <v>14</v>
      </c>
      <c r="L66">
        <f>VLOOKUP(J66,total_visual_stym!$A$2:$D$129,2,FALSE)</f>
        <v>2113</v>
      </c>
      <c r="M66" t="str">
        <f>VLOOKUP(J66,total_visual_stym!$A$2:$D$129,3,FALSE)</f>
        <v>pics\\Noni_1.jpg</v>
      </c>
      <c r="N66">
        <f>VLOOKUP(J66,total_visual_stym!$A$1:$D$129,4,FALSE)</f>
        <v>212</v>
      </c>
      <c r="P66">
        <f>IF(G66="экспл",0,IF(G66="импл_",VLOOKUP(J66,quest_импл!$A$1:$J$129,7,FALSE),0))</f>
        <v>257</v>
      </c>
      <c r="Q66" t="str">
        <f>IF(G66="экспл",0,IF(G66="импл_",VLOOKUP(J66,quest_импл!$A$1:$J$129,8,FALSE),0))</f>
        <v>sound\\Beliy_li_vnutri.wav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2051</v>
      </c>
      <c r="AD66" t="str">
        <f t="shared" ca="1" si="29"/>
        <v>pics\\Redis_3.jpg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97" ca="1" si="36">AS66</f>
        <v>pics\\Redis_3.jpg</v>
      </c>
      <c r="AI66" t="s">
        <v>67</v>
      </c>
      <c r="AO66">
        <f t="shared" ref="AO66:AO97" ca="1" si="37">RAND()</f>
        <v>0.21179135398124815</v>
      </c>
      <c r="AP66" t="str">
        <f t="shared" ref="AP66:AP97" ca="1" si="38">INDEX($AI$66:$AI$129,(RANK(AO66,$AO$66:$AO$129)))</f>
        <v>pics\\Redis_3.jpg</v>
      </c>
      <c r="AS66" t="str">
        <f t="shared" ref="AS66:AS97" ca="1" si="39">IF(G66="импл_",AP66,"")</f>
        <v>pics\\Redis_3.jpg</v>
      </c>
      <c r="AT66">
        <f t="shared" ref="AT66:AT97" ca="1" si="40">RAND()</f>
        <v>0.51164750274226289</v>
      </c>
      <c r="AU66" t="s">
        <v>697</v>
      </c>
      <c r="AV66" t="str">
        <f t="shared" ref="AV66:AV97" ca="1" si="41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_Белый_ли_внутри_</v>
      </c>
      <c r="BB66" t="str">
        <f t="shared" ref="BB66:BB97" si="42">IF(G66="экспл",AY66&amp;AX66&amp;"."&amp;AZ66,IF(G66="импл_",BA66&amp;AX66&amp;"?"))</f>
        <v>_Белый_ли_внутри_РЕНАН?</v>
      </c>
      <c r="BC66">
        <f>A66</f>
        <v>1209</v>
      </c>
      <c r="BD66" cm="1">
        <f t="array" aca="1" ref="BD66" ca="1">INDEX(L66:L73,(RANK(AT2,$AT$2:$AT$9)))</f>
        <v>2117</v>
      </c>
      <c r="BE66" cm="1">
        <f t="array" aca="1" ref="BE66" ca="1">INDEX(BD74:BD89,(RANK(AT2,$AT$2:$AT$7)))</f>
        <v>2132</v>
      </c>
      <c r="BF66" cm="1">
        <f t="array" aca="1" ref="BF66" ca="1">INDEX(BD90:BD113,(RANK(AT2,$AT$2:$AT$17)))</f>
        <v>2145</v>
      </c>
      <c r="BG66" cm="1">
        <f t="array" aca="1" ref="BG66" ca="1">INDEX(BD114:BD129,(RANK(AT2,$AT$2:$AT$17)))</f>
        <v>2081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VLOOKUP(B67,audio_list_stym!$A$3:$BP$18,61,FALSE)</f>
        <v>14</v>
      </c>
      <c r="F67" t="str">
        <f>VLOOKUP(E67,metki!$A$2:$B$9,2,FALSE)</f>
        <v>импл_новые_с_названием</v>
      </c>
      <c r="G67" t="str">
        <f t="shared" si="34"/>
        <v>импл_</v>
      </c>
      <c r="H67" t="str">
        <f>VLOOKUP(B67,audio_list_stym!$A$3:$AJ$18,29,FALSE)</f>
        <v>Noni</v>
      </c>
      <c r="I67" t="s">
        <v>689</v>
      </c>
      <c r="J67" t="str">
        <f t="shared" si="35"/>
        <v>Noni_2</v>
      </c>
      <c r="K67">
        <v>14</v>
      </c>
      <c r="L67">
        <f>VLOOKUP(J67,total_visual_stym!$A$2:$D$129,2,FALSE)</f>
        <v>2114</v>
      </c>
      <c r="M67" t="str">
        <f>VLOOKUP(J67,total_visual_stym!$A$2:$D$129,3,FALSE)</f>
        <v>pics\\Noni_2.jpg</v>
      </c>
      <c r="N67">
        <f>VLOOKUP(J67,total_visual_stym!$A$1:$D$129,4,FALSE)</f>
        <v>212</v>
      </c>
      <c r="P67">
        <f>IF(G67="экспл",0,IF(G67="импл_",VLOOKUP(J67,quest_импл!$A$1:$J$129,7,FALSE),0))</f>
        <v>258</v>
      </c>
      <c r="Q67" t="str">
        <f>IF(G67="экспл",0,IF(G67="импл_",VLOOKUP(J67,quest_импл!$A$1:$J$129,8,FALSE),0))</f>
        <v>sound\\Rebristiy_li.wav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2042</v>
      </c>
      <c r="AD67" t="str">
        <f t="shared" ref="AD67:AD98" ca="1" si="43">IF(ISTEXT(AE67),AE67,IF(ISTEXT(AF67),AF67,""))</f>
        <v>pics\\Peper_2.jpg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36"/>
        <v>pics\\Peper_2.jpg</v>
      </c>
      <c r="AI67" t="s">
        <v>68</v>
      </c>
      <c r="AO67">
        <f t="shared" ca="1" si="37"/>
        <v>0.36262771949287442</v>
      </c>
      <c r="AP67" t="str">
        <f t="shared" ca="1" si="38"/>
        <v>pics\\Peper_2.jpg</v>
      </c>
      <c r="AS67" t="str">
        <f t="shared" ca="1" si="39"/>
        <v>pics\\Peper_2.jpg</v>
      </c>
      <c r="AT67">
        <f t="shared" ca="1" si="40"/>
        <v>0.28256605368374177</v>
      </c>
      <c r="AU67" t="s">
        <v>697</v>
      </c>
      <c r="AV67" t="str">
        <f t="shared" ca="1" si="41"/>
        <v>sound\\Redkiy_plod.wav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_Ребристый_ли_</v>
      </c>
      <c r="BB67" t="str">
        <f t="shared" si="42"/>
        <v>_Ребристый_ли_РЕНАН?</v>
      </c>
      <c r="BD67" cm="1">
        <f t="array" aca="1" ref="BD67" ca="1">INDEX(L67:L74,(RANK(AT3,$AT$2:$AT$9)))</f>
        <v>2115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VLOOKUP(B68,audio_list_stym!$A$3:$BP$18,61,FALSE)</f>
        <v>14</v>
      </c>
      <c r="F68" t="str">
        <f>VLOOKUP(E68,metki!$A$2:$B$9,2,FALSE)</f>
        <v>импл_новые_с_названием</v>
      </c>
      <c r="G68" t="str">
        <f t="shared" si="34"/>
        <v>импл_</v>
      </c>
      <c r="H68" t="str">
        <f>VLOOKUP(B68,audio_list_stym!$A$3:$AJ$18,29,FALSE)</f>
        <v>Noni</v>
      </c>
      <c r="I68" t="s">
        <v>690</v>
      </c>
      <c r="J68" t="str">
        <f t="shared" si="35"/>
        <v>Noni_3</v>
      </c>
      <c r="K68">
        <v>14</v>
      </c>
      <c r="L68">
        <f>VLOOKUP(J68,total_visual_stym!$A$2:$D$129,2,FALSE)</f>
        <v>2115</v>
      </c>
      <c r="M68" t="str">
        <f>VLOOKUP(J68,total_visual_stym!$A$2:$D$129,3,FALSE)</f>
        <v>pics\\Noni_3.jpg</v>
      </c>
      <c r="N68">
        <f>VLOOKUP(J68,total_visual_stym!$A$1:$D$129,4,FALSE)</f>
        <v>212</v>
      </c>
      <c r="P68">
        <f>IF(G68="экспл",0,IF(G68="импл_",VLOOKUP(J68,quest_импл!$A$1:$J$129,7,FALSE),0))</f>
        <v>259</v>
      </c>
      <c r="Q68" t="str">
        <f>IF(G68="экспл",0,IF(G68="импл_",VLOOKUP(J68,quest_импл!$A$1:$J$129,8,FALSE),0))</f>
        <v>sound\\Goluboy_li.wav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2030</v>
      </c>
      <c r="AD68" t="str">
        <f t="shared" ca="1" si="43"/>
        <v>pics\\Kokos_6.jpg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6"/>
        <v>pics\\Kokos_6.jpg</v>
      </c>
      <c r="AI68" t="s">
        <v>69</v>
      </c>
      <c r="AO68">
        <f t="shared" ca="1" si="37"/>
        <v>0.59725044672992589</v>
      </c>
      <c r="AP68" t="str">
        <f t="shared" ca="1" si="38"/>
        <v>pics\\Kokos_6.jpg</v>
      </c>
      <c r="AS68" t="str">
        <f t="shared" ca="1" si="39"/>
        <v>pics\\Kokos_6.jpg</v>
      </c>
      <c r="AT68">
        <f t="shared" ca="1" si="40"/>
        <v>0.20302645000944597</v>
      </c>
      <c r="AU68" t="s">
        <v>697</v>
      </c>
      <c r="AV68" t="str">
        <f t="shared" ca="1" si="41"/>
        <v>sound\\Redkiy_plod.wav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_Голубой_ли_</v>
      </c>
      <c r="BB68" t="str">
        <f t="shared" si="42"/>
        <v>_Голубой_ли_РЕНАН?</v>
      </c>
      <c r="BD68" cm="1">
        <f t="array" aca="1" ref="BD68" ca="1">INDEX(L68:L75,(RANK(AT4,$AT$2:$AT$9)))</f>
        <v>2130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VLOOKUP(B69,audio_list_stym!$A$3:$BP$18,61,FALSE)</f>
        <v>14</v>
      </c>
      <c r="F69" t="str">
        <f>VLOOKUP(E69,metki!$A$2:$B$9,2,FALSE)</f>
        <v>импл_новые_с_названием</v>
      </c>
      <c r="G69" t="str">
        <f t="shared" si="34"/>
        <v>импл_</v>
      </c>
      <c r="H69" t="str">
        <f>VLOOKUP(B69,audio_list_stym!$A$3:$AJ$18,29,FALSE)</f>
        <v>Noni</v>
      </c>
      <c r="I69" t="s">
        <v>691</v>
      </c>
      <c r="J69" t="str">
        <f t="shared" si="35"/>
        <v>Noni_4</v>
      </c>
      <c r="K69">
        <v>14</v>
      </c>
      <c r="L69">
        <f>VLOOKUP(J69,total_visual_stym!$A$2:$D$129,2,FALSE)</f>
        <v>2116</v>
      </c>
      <c r="M69" t="str">
        <f>VLOOKUP(J69,total_visual_stym!$A$2:$D$129,3,FALSE)</f>
        <v>pics\\Noni_4.jpg</v>
      </c>
      <c r="N69">
        <f>VLOOKUP(J69,total_visual_stym!$A$1:$D$129,4,FALSE)</f>
        <v>212</v>
      </c>
      <c r="P69">
        <f>IF(G69="экспл",0,IF(G69="импл_",VLOOKUP(J69,quest_импл!$A$1:$J$129,7,FALSE),0))</f>
        <v>260</v>
      </c>
      <c r="Q69" t="str">
        <f>IF(G69="экспл",0,IF(G69="импл_",VLOOKUP(J69,quest_импл!$A$1:$J$129,8,FALSE),0))</f>
        <v>sound\\S_bugorkami_li.wav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2015</v>
      </c>
      <c r="AD69" t="str">
        <f t="shared" ca="1" si="43"/>
        <v>pics\\Finik_7.jpg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6"/>
        <v>pics\\Finik_7.jpg</v>
      </c>
      <c r="AI69" t="s">
        <v>70</v>
      </c>
      <c r="AO69">
        <f t="shared" ca="1" si="37"/>
        <v>0.85946933344248599</v>
      </c>
      <c r="AP69" t="str">
        <f t="shared" ca="1" si="38"/>
        <v>pics\\Finik_7.jpg</v>
      </c>
      <c r="AS69" t="str">
        <f t="shared" ca="1" si="39"/>
        <v>pics\\Finik_7.jpg</v>
      </c>
      <c r="AT69">
        <f t="shared" ca="1" si="40"/>
        <v>0.49850256887119571</v>
      </c>
      <c r="AU69" t="s">
        <v>697</v>
      </c>
      <c r="AV69" t="str">
        <f t="shared" ca="1" si="41"/>
        <v>sound\\Redkiy_plod.wav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_С_бугорками_ли_</v>
      </c>
      <c r="BB69" t="str">
        <f t="shared" si="42"/>
        <v>_С_бугорками_ли_РЕНАН?</v>
      </c>
      <c r="BD69" cm="1">
        <f t="array" aca="1" ref="BD69" ca="1">INDEX(L69:L76,(RANK(AT5,$AT$2:$AT$9)))</f>
        <v>2119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VLOOKUP(B70,audio_list_stym!$A$3:$BP$18,61,FALSE)</f>
        <v>14</v>
      </c>
      <c r="F70" t="str">
        <f>VLOOKUP(E70,metki!$A$2:$B$9,2,FALSE)</f>
        <v>импл_новые_с_названием</v>
      </c>
      <c r="G70" t="str">
        <f t="shared" si="34"/>
        <v>импл_</v>
      </c>
      <c r="H70" t="str">
        <f>VLOOKUP(B70,audio_list_stym!$A$3:$AJ$18,29,FALSE)</f>
        <v>Noni</v>
      </c>
      <c r="I70" t="s">
        <v>692</v>
      </c>
      <c r="J70" t="str">
        <f t="shared" si="35"/>
        <v>Noni_5</v>
      </c>
      <c r="K70">
        <v>14</v>
      </c>
      <c r="L70">
        <f>VLOOKUP(J70,total_visual_stym!$A$2:$D$129,2,FALSE)</f>
        <v>2117</v>
      </c>
      <c r="M70" t="str">
        <f>VLOOKUP(J70,total_visual_stym!$A$2:$D$129,3,FALSE)</f>
        <v>pics\\Noni_5.jpg</v>
      </c>
      <c r="N70">
        <f>VLOOKUP(J70,total_visual_stym!$A$1:$D$129,4,FALSE)</f>
        <v>212</v>
      </c>
      <c r="P70">
        <f>IF(G70="экспл",0,IF(G70="импл_",VLOOKUP(J70,quest_импл!$A$1:$J$129,7,FALSE),0))</f>
        <v>261</v>
      </c>
      <c r="Q70" t="str">
        <f>IF(G70="экспл",0,IF(G70="импл_",VLOOKUP(J70,quest_импл!$A$1:$J$129,8,FALSE),0))</f>
        <v>sound\\Ovalniy_li.wav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2012</v>
      </c>
      <c r="AD70" t="str">
        <f t="shared" ca="1" si="43"/>
        <v>pics\\Finik_4.jpg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6"/>
        <v>pics\\Finik_4.jpg</v>
      </c>
      <c r="AI70" t="s">
        <v>71</v>
      </c>
      <c r="AO70">
        <f t="shared" ca="1" si="37"/>
        <v>0.90868982653314034</v>
      </c>
      <c r="AP70" t="str">
        <f t="shared" ca="1" si="38"/>
        <v>pics\\Finik_4.jpg</v>
      </c>
      <c r="AS70" t="str">
        <f t="shared" ca="1" si="39"/>
        <v>pics\\Finik_4.jpg</v>
      </c>
      <c r="AT70">
        <f t="shared" ca="1" si="40"/>
        <v>0.37199785481338477</v>
      </c>
      <c r="AU70" t="s">
        <v>697</v>
      </c>
      <c r="AV70" t="str">
        <f t="shared" ca="1" si="41"/>
        <v>sound\\Redkiy_plod.wav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_Овальный_ли_</v>
      </c>
      <c r="BB70" t="str">
        <f t="shared" si="42"/>
        <v>_Овальный_ли_РЕНАН?</v>
      </c>
      <c r="BD70" cm="1">
        <f t="array" aca="1" ref="BD70" ca="1">INDEX(L70:L77,(RANK(AT6,$AT$2:$AT$9)))</f>
        <v>2119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VLOOKUP(B71,audio_list_stym!$A$3:$BP$18,61,FALSE)</f>
        <v>14</v>
      </c>
      <c r="F71" t="str">
        <f>VLOOKUP(E71,metki!$A$2:$B$9,2,FALSE)</f>
        <v>импл_новые_с_названием</v>
      </c>
      <c r="G71" t="str">
        <f t="shared" si="34"/>
        <v>импл_</v>
      </c>
      <c r="H71" t="str">
        <f>VLOOKUP(B71,audio_list_stym!$A$3:$AJ$18,29,FALSE)</f>
        <v>Noni</v>
      </c>
      <c r="I71" t="s">
        <v>693</v>
      </c>
      <c r="J71" t="str">
        <f t="shared" si="35"/>
        <v>Noni_6</v>
      </c>
      <c r="K71">
        <v>14</v>
      </c>
      <c r="L71">
        <f>VLOOKUP(J71,total_visual_stym!$A$2:$D$129,2,FALSE)</f>
        <v>2118</v>
      </c>
      <c r="M71" t="str">
        <f>VLOOKUP(J71,total_visual_stym!$A$2:$D$129,3,FALSE)</f>
        <v>pics\\Noni_6.jpg</v>
      </c>
      <c r="N71">
        <f>VLOOKUP(J71,total_visual_stym!$A$1:$D$129,4,FALSE)</f>
        <v>212</v>
      </c>
      <c r="P71">
        <f>IF(G71="экспл",0,IF(G71="импл_",VLOOKUP(J71,quest_импл!$A$1:$J$129,7,FALSE),0))</f>
        <v>262</v>
      </c>
      <c r="Q71" t="str">
        <f>IF(G71="экспл",0,IF(G71="импл_",VLOOKUP(J71,quest_импл!$A$1:$J$129,8,FALSE),0))</f>
        <v>sound\\Zhidkiy_li.wav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2023</v>
      </c>
      <c r="AD71" t="str">
        <f t="shared" ca="1" si="43"/>
        <v>pics\\Goroh_7.jpg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6"/>
        <v>pics\\Goroh_7.jpg</v>
      </c>
      <c r="AI71" t="s">
        <v>72</v>
      </c>
      <c r="AO71">
        <f t="shared" ca="1" si="37"/>
        <v>0.7118062514695912</v>
      </c>
      <c r="AP71" t="str">
        <f t="shared" ca="1" si="38"/>
        <v>pics\\Goroh_7.jpg</v>
      </c>
      <c r="AS71" t="str">
        <f t="shared" ca="1" si="39"/>
        <v>pics\\Goroh_7.jpg</v>
      </c>
      <c r="AT71">
        <f t="shared" ca="1" si="40"/>
        <v>0.76560344157646709</v>
      </c>
      <c r="AU71" t="s">
        <v>697</v>
      </c>
      <c r="AV71" t="str">
        <f t="shared" ca="1" si="41"/>
        <v>sound\\Noviy_plod.wav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_Жидкий_ли_</v>
      </c>
      <c r="BB71" t="str">
        <f t="shared" si="42"/>
        <v>_Жидкий_ли_РЕНАН?</v>
      </c>
      <c r="BD71" cm="1">
        <f t="array" aca="1" ref="BD71" ca="1">INDEX(L71:L78,(RANK(AT7,$AT$2:$AT$9)))</f>
        <v>2131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VLOOKUP(B72,audio_list_stym!$A$3:$BP$18,61,FALSE)</f>
        <v>14</v>
      </c>
      <c r="F72" t="str">
        <f>VLOOKUP(E72,metki!$A$2:$B$9,2,FALSE)</f>
        <v>импл_новые_с_названием</v>
      </c>
      <c r="G72" t="str">
        <f t="shared" si="34"/>
        <v>импл_</v>
      </c>
      <c r="H72" t="str">
        <f>VLOOKUP(B72,audio_list_stym!$A$3:$AJ$18,29,FALSE)</f>
        <v>Noni</v>
      </c>
      <c r="I72" t="s">
        <v>694</v>
      </c>
      <c r="J72" t="str">
        <f t="shared" si="35"/>
        <v>Noni_7</v>
      </c>
      <c r="K72">
        <v>14</v>
      </c>
      <c r="L72">
        <f>VLOOKUP(J72,total_visual_stym!$A$2:$D$129,2,FALSE)</f>
        <v>2119</v>
      </c>
      <c r="M72" t="str">
        <f>VLOOKUP(J72,total_visual_stym!$A$2:$D$129,3,FALSE)</f>
        <v>pics\\Noni_7.jpg</v>
      </c>
      <c r="N72">
        <f>VLOOKUP(J72,total_visual_stym!$A$1:$D$129,4,FALSE)</f>
        <v>212</v>
      </c>
      <c r="P72">
        <f>IF(G72="экспл",0,IF(G72="импл_",VLOOKUP(J72,quest_импл!$A$1:$J$129,7,FALSE),0))</f>
        <v>263</v>
      </c>
      <c r="Q72" t="str">
        <f>IF(G72="экспл",0,IF(G72="импл_",VLOOKUP(J72,quest_импл!$A$1:$J$129,8,FALSE),0))</f>
        <v>sound\\Lohmatiy_li.wav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2062</v>
      </c>
      <c r="AD72" t="str">
        <f t="shared" ca="1" si="43"/>
        <v>pics\\Tomat_6.jpg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6"/>
        <v>pics\\Tomat_6.jpg</v>
      </c>
      <c r="AI72" t="s">
        <v>73</v>
      </c>
      <c r="AO72">
        <f t="shared" ca="1" si="37"/>
        <v>2.6805099093863416E-2</v>
      </c>
      <c r="AP72" t="str">
        <f t="shared" ca="1" si="38"/>
        <v>pics\\Tomat_6.jpg</v>
      </c>
      <c r="AS72" t="str">
        <f t="shared" ca="1" si="39"/>
        <v>pics\\Tomat_6.jpg</v>
      </c>
      <c r="AT72">
        <f t="shared" ca="1" si="40"/>
        <v>0.81998629987004479</v>
      </c>
      <c r="AU72" t="s">
        <v>697</v>
      </c>
      <c r="AV72" t="str">
        <f t="shared" ca="1" si="41"/>
        <v>sound\\Noviy_plod.wav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_Лохматый_ли_</v>
      </c>
      <c r="BB72" t="str">
        <f t="shared" si="42"/>
        <v>_Лохматый_ли_РЕНАН?</v>
      </c>
      <c r="BD72" cm="1">
        <f t="array" aca="1" ref="BD72" ca="1">INDEX(L72:L79,(RANK(AT8,$AT$2:$AT$9)))</f>
        <v>2133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VLOOKUP(B73,audio_list_stym!$A$3:$BP$18,61,FALSE)</f>
        <v>14</v>
      </c>
      <c r="F73" t="str">
        <f>VLOOKUP(E73,metki!$A$2:$B$9,2,FALSE)</f>
        <v>импл_новые_с_названием</v>
      </c>
      <c r="G73" t="str">
        <f t="shared" si="34"/>
        <v>импл_</v>
      </c>
      <c r="H73" t="str">
        <f>VLOOKUP(B73,audio_list_stym!$A$3:$AJ$18,29,FALSE)</f>
        <v>Noni</v>
      </c>
      <c r="I73" t="s">
        <v>695</v>
      </c>
      <c r="J73" t="str">
        <f t="shared" si="35"/>
        <v>Noni_8</v>
      </c>
      <c r="K73">
        <v>14</v>
      </c>
      <c r="L73">
        <f>VLOOKUP(J73,total_visual_stym!$A$2:$D$129,2,FALSE)</f>
        <v>2120</v>
      </c>
      <c r="M73" t="str">
        <f>VLOOKUP(J73,total_visual_stym!$A$2:$D$129,3,FALSE)</f>
        <v>pics\\Noni_8.jpg</v>
      </c>
      <c r="N73">
        <f>VLOOKUP(J73,total_visual_stym!$A$1:$D$129,4,FALSE)</f>
        <v>212</v>
      </c>
      <c r="P73">
        <f>IF(G73="экспл",0,IF(G73="импл_",VLOOKUP(J73,quest_импл!$A$1:$J$129,7,FALSE),0))</f>
        <v>264</v>
      </c>
      <c r="Q73" t="str">
        <f>IF(G73="экспл",0,IF(G73="импл_",VLOOKUP(J73,quest_импл!$A$1:$J$129,8,FALSE),0))</f>
        <v>sound\\Zolotistiy_li.wav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2059</v>
      </c>
      <c r="AD73" t="str">
        <f t="shared" ca="1" si="43"/>
        <v>pics\\Tomat_3.jpg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6"/>
        <v>pics\\Tomat_3.jpg</v>
      </c>
      <c r="AI73" t="s">
        <v>74</v>
      </c>
      <c r="AO73">
        <f t="shared" ca="1" si="37"/>
        <v>0.11549142560865533</v>
      </c>
      <c r="AP73" t="str">
        <f t="shared" ca="1" si="38"/>
        <v>pics\\Tomat_3.jpg</v>
      </c>
      <c r="AS73" t="str">
        <f t="shared" ca="1" si="39"/>
        <v>pics\\Tomat_3.jpg</v>
      </c>
      <c r="AT73">
        <f t="shared" ca="1" si="40"/>
        <v>0.26600265257450662</v>
      </c>
      <c r="AU73" t="s">
        <v>697</v>
      </c>
      <c r="AV73" t="str">
        <f t="shared" ca="1" si="41"/>
        <v>sound\\Redkiy_plod.wav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_Золотистый_ли_</v>
      </c>
      <c r="BB73" t="str">
        <f t="shared" si="42"/>
        <v>_Золотистый_ли_РЕНАН?</v>
      </c>
      <c r="BD73" cm="1">
        <f t="array" aca="1" ref="BD73" ca="1">INDEX(L73:L80,(RANK(AT9,$AT$2:$AT$9)))</f>
        <v>2120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VLOOKUP(B74,audio_list_stym!$A$3:$BP$18,61,FALSE)</f>
        <v>15</v>
      </c>
      <c r="F74" t="str">
        <f>VLOOKUP(E74,metki!$A$2:$B$9,2,FALSE)</f>
        <v>экспл_новые_с_названием</v>
      </c>
      <c r="G74" t="str">
        <f t="shared" si="34"/>
        <v>экспл</v>
      </c>
      <c r="H74" t="str">
        <f>VLOOKUP(B74,audio_list_stym!$A$3:$AJ$18,29,FALSE)</f>
        <v>Sapota</v>
      </c>
      <c r="I74" t="s">
        <v>688</v>
      </c>
      <c r="J74" t="str">
        <f t="shared" si="35"/>
        <v>Sapota_1</v>
      </c>
      <c r="K74">
        <v>15</v>
      </c>
      <c r="L74">
        <f>VLOOKUP(J74,total_visual_stym!$A$2:$D$129,2,FALSE)</f>
        <v>2129</v>
      </c>
      <c r="M74" t="str">
        <f>VLOOKUP(J74,total_visual_stym!$A$2:$D$129,3,FALSE)</f>
        <v>pics\\Sapota_1.jpg</v>
      </c>
      <c r="N74">
        <f>VLOOKUP(J74,total_visual_stym!$A$1:$D$129,4,FALSE)</f>
        <v>213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137</v>
      </c>
      <c r="Z74" t="str">
        <f>IF(G74="экспл",VLOOKUP(J74,quest_экспл!$A$1:$N$129,12,FALSE),IF(G74="импл_",0,0))</f>
        <v>sound\\On_sharoobraxniy.wav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2178</v>
      </c>
      <c r="AD74" t="str">
        <f t="shared" ca="1" si="43"/>
        <v>pics\\dis34.jpg</v>
      </c>
      <c r="AE74" s="22" t="str">
        <f t="array" aca="1" ref="AE74" ca="1">IF(G74="экспл",INDEX(total_visual_stym!$C$146:$C$209,(RANK(total_visual_stym!E154,total_visual_stym!$E$146:$E$209))),0)</f>
        <v>pics\\dis34.jpg</v>
      </c>
      <c r="AF74" s="22" t="str">
        <f t="shared" si="36"/>
        <v/>
      </c>
      <c r="AI74" t="s">
        <v>76</v>
      </c>
      <c r="AO74">
        <f t="shared" ca="1" si="37"/>
        <v>0.70405680037185492</v>
      </c>
      <c r="AP74" t="str">
        <f t="shared" ca="1" si="38"/>
        <v>pics\\Goroh_8.jpg</v>
      </c>
      <c r="AR74" t="str">
        <f t="shared" ref="AR74:AR105" si="44">IF(AH74="sound\\Ogorod",AP2,"")</f>
        <v/>
      </c>
      <c r="AS74" t="str">
        <f t="shared" si="39"/>
        <v/>
      </c>
      <c r="AT74">
        <f t="shared" ca="1" si="40"/>
        <v>0.39385228356805158</v>
      </c>
      <c r="AU74" t="s">
        <v>697</v>
      </c>
      <c r="AV74" t="str">
        <f t="shared" ca="1" si="41"/>
        <v>sound\\Redkiy_plod.wav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_Он_шарообразный?</v>
      </c>
      <c r="BA74" t="e">
        <f>VLOOKUP(Q74,audio_list_stym!$B$2:$BQ$299,68,FALSE)</f>
        <v>#N/A</v>
      </c>
      <c r="BB74" t="str">
        <f t="shared" si="42"/>
        <v>На_экране_БАРОХ._Он_шарообразный?</v>
      </c>
      <c r="BC74">
        <f>A74</f>
        <v>1210</v>
      </c>
      <c r="BD74" cm="1">
        <f t="array" aca="1" ref="BD74" ca="1">INDEX($L$74:$L$81,(RANK(AT2,$AT$2:$AT$9)))</f>
        <v>2133</v>
      </c>
      <c r="BE74" cm="1">
        <f t="array" aca="1" ref="BE74" ca="1">INDEX(BD66:BD73,(RANK(AT3,$AT$2:$AT$9)))</f>
        <v>2115</v>
      </c>
      <c r="BF74" cm="1">
        <f t="array" aca="1" ref="BF74" ca="1">INDEX(BD82:BD105,(RANK(AT3,$AT$2:$AT$17)))</f>
        <v>2140</v>
      </c>
      <c r="BG74" cm="1">
        <f t="array" aca="1" ref="BG74" ca="1">INDEX(BD106:BD129,(RANK(AT3,$AT$2:$AT$9)))</f>
        <v>2074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VLOOKUP(B75,audio_list_stym!$A$3:$BP$18,61,FALSE)</f>
        <v>15</v>
      </c>
      <c r="F75" t="str">
        <f>VLOOKUP(E75,metki!$A$2:$B$9,2,FALSE)</f>
        <v>экспл_новые_с_названием</v>
      </c>
      <c r="G75" t="str">
        <f t="shared" si="34"/>
        <v>экспл</v>
      </c>
      <c r="H75" t="str">
        <f>VLOOKUP(B75,audio_list_stym!$A$3:$AJ$18,29,FALSE)</f>
        <v>Sapota</v>
      </c>
      <c r="I75" t="s">
        <v>689</v>
      </c>
      <c r="J75" t="str">
        <f t="shared" si="35"/>
        <v>Sapota_2</v>
      </c>
      <c r="K75">
        <v>15</v>
      </c>
      <c r="L75">
        <f>VLOOKUP(J75,total_visual_stym!$A$2:$D$129,2,FALSE)</f>
        <v>2130</v>
      </c>
      <c r="M75" t="str">
        <f>VLOOKUP(J75,total_visual_stym!$A$2:$D$129,3,FALSE)</f>
        <v>pics\\Sapota_2.jpg</v>
      </c>
      <c r="N75">
        <f>VLOOKUP(J75,total_visual_stym!$A$1:$D$129,4,FALSE)</f>
        <v>213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138</v>
      </c>
      <c r="Z75" t="str">
        <f>IF(G75="экспл",VLOOKUP(J75,quest_экспл!$A$1:$N$129,12,FALSE),IF(G75="импл_",0,0))</f>
        <v>sound\\On_nadrezan.wav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2175</v>
      </c>
      <c r="AD75" t="str">
        <f t="shared" ca="1" si="43"/>
        <v>pics\\dis5.jpg</v>
      </c>
      <c r="AE75" s="22" t="str">
        <f t="array" aca="1" ref="AE75" ca="1">IF(G75="экспл",INDEX(total_visual_stym!$C$146:$C$209,(RANK(total_visual_stym!E155,total_visual_stym!$E$146:$E$209))),0)</f>
        <v>pics\\dis5.jpg</v>
      </c>
      <c r="AF75" s="22" t="str">
        <f t="shared" si="36"/>
        <v/>
      </c>
      <c r="AI75" t="s">
        <v>77</v>
      </c>
      <c r="AO75">
        <f t="shared" ca="1" si="37"/>
        <v>0.96500189620323851</v>
      </c>
      <c r="AP75" t="str">
        <f t="shared" ca="1" si="38"/>
        <v>pics\\Banan_3.jpg</v>
      </c>
      <c r="AR75" t="str">
        <f t="shared" si="44"/>
        <v/>
      </c>
      <c r="AS75" t="str">
        <f t="shared" si="39"/>
        <v/>
      </c>
      <c r="AT75">
        <f t="shared" ca="1" si="40"/>
        <v>7.4389173303101686E-2</v>
      </c>
      <c r="AU75" t="s">
        <v>697</v>
      </c>
      <c r="AV75" t="str">
        <f t="shared" ca="1" si="41"/>
        <v>sound\\Redkiy_plod.wav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_Он_надрезан?</v>
      </c>
      <c r="BA75" t="e">
        <f>VLOOKUP(Q75,audio_list_stym!$B$2:$BQ$299,68,FALSE)</f>
        <v>#N/A</v>
      </c>
      <c r="BB75" t="str">
        <f t="shared" si="42"/>
        <v>Посмотрите,_вот_БАРОХ._Он_надрезан?</v>
      </c>
      <c r="BD75" cm="1">
        <f t="array" aca="1" ref="BD75" ca="1">INDEX($L$74:$L$81,(RANK(AT3,$AT$2:$AT$9)))</f>
        <v>2130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VLOOKUP(B76,audio_list_stym!$A$3:$BP$18,61,FALSE)</f>
        <v>15</v>
      </c>
      <c r="F76" t="str">
        <f>VLOOKUP(E76,metki!$A$2:$B$9,2,FALSE)</f>
        <v>экспл_новые_с_названием</v>
      </c>
      <c r="G76" t="str">
        <f t="shared" si="34"/>
        <v>экспл</v>
      </c>
      <c r="H76" t="str">
        <f>VLOOKUP(B76,audio_list_stym!$A$3:$AJ$18,29,FALSE)</f>
        <v>Sapota</v>
      </c>
      <c r="I76" t="s">
        <v>690</v>
      </c>
      <c r="J76" t="str">
        <f t="shared" si="35"/>
        <v>Sapota_3</v>
      </c>
      <c r="K76">
        <v>15</v>
      </c>
      <c r="L76">
        <f>VLOOKUP(J76,total_visual_stym!$A$2:$D$129,2,FALSE)</f>
        <v>2131</v>
      </c>
      <c r="M76" t="str">
        <f>VLOOKUP(J76,total_visual_stym!$A$2:$D$129,3,FALSE)</f>
        <v>pics\\Sapota_3.jpg</v>
      </c>
      <c r="N76">
        <f>VLOOKUP(J76,total_visual_stym!$A$1:$D$129,4,FALSE)</f>
        <v>213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139</v>
      </c>
      <c r="Z76" t="str">
        <f>IF(G76="экспл",VLOOKUP(J76,quest_экспл!$A$1:$N$129,12,FALSE),IF(G76="импл_",0,0))</f>
        <v>sound\\On_perekruchen.wav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2189</v>
      </c>
      <c r="AD76" t="str">
        <f t="shared" ca="1" si="43"/>
        <v>pics\\dis33.jpg</v>
      </c>
      <c r="AE76" s="22" t="str">
        <f t="array" aca="1" ref="AE76" ca="1">IF(G76="экспл",INDEX(total_visual_stym!$C$146:$C$209,(RANK(total_visual_stym!E156,total_visual_stym!$E$146:$E$209))),0)</f>
        <v>pics\\dis33.jpg</v>
      </c>
      <c r="AF76" s="22" t="str">
        <f t="shared" si="36"/>
        <v/>
      </c>
      <c r="AI76" t="s">
        <v>78</v>
      </c>
      <c r="AO76">
        <f t="shared" ca="1" si="37"/>
        <v>0.99500666100755664</v>
      </c>
      <c r="AP76" t="str">
        <f t="shared" ca="1" si="38"/>
        <v>pics\\Banan_1.jpg</v>
      </c>
      <c r="AR76" t="str">
        <f t="shared" si="44"/>
        <v/>
      </c>
      <c r="AS76" t="str">
        <f t="shared" si="39"/>
        <v/>
      </c>
      <c r="AT76">
        <f t="shared" ca="1" si="40"/>
        <v>8.5727088330932233E-2</v>
      </c>
      <c r="AU76" t="s">
        <v>697</v>
      </c>
      <c r="AV76" t="str">
        <f t="shared" ca="1" si="41"/>
        <v>sound\\Redkiy_plod.wav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_Он_перекручен?</v>
      </c>
      <c r="BA76" t="e">
        <f>VLOOKUP(Q76,audio_list_stym!$B$2:$BQ$299,68,FALSE)</f>
        <v>#N/A</v>
      </c>
      <c r="BB76" t="str">
        <f t="shared" si="42"/>
        <v>Вот_БАРОХ._Он_перекручен?</v>
      </c>
      <c r="BD76" cm="1">
        <f t="array" aca="1" ref="BD76" ca="1">INDEX($L$74:$L$81,(RANK(AT4,$AT$2:$AT$9)))</f>
        <v>2136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VLOOKUP(B77,audio_list_stym!$A$3:$BP$18,61,FALSE)</f>
        <v>15</v>
      </c>
      <c r="F77" t="str">
        <f>VLOOKUP(E77,metki!$A$2:$B$9,2,FALSE)</f>
        <v>экспл_новые_с_названием</v>
      </c>
      <c r="G77" t="str">
        <f t="shared" si="34"/>
        <v>экспл</v>
      </c>
      <c r="H77" t="str">
        <f>VLOOKUP(B77,audio_list_stym!$A$3:$AJ$18,29,FALSE)</f>
        <v>Sapota</v>
      </c>
      <c r="I77" t="s">
        <v>691</v>
      </c>
      <c r="J77" t="str">
        <f t="shared" si="35"/>
        <v>Sapota_4</v>
      </c>
      <c r="K77">
        <v>15</v>
      </c>
      <c r="L77">
        <f>VLOOKUP(J77,total_visual_stym!$A$2:$D$129,2,FALSE)</f>
        <v>2132</v>
      </c>
      <c r="M77" t="str">
        <f>VLOOKUP(J77,total_visual_stym!$A$2:$D$129,3,FALSE)</f>
        <v>pics\\Sapota_4.jpg</v>
      </c>
      <c r="N77">
        <f>VLOOKUP(J77,total_visual_stym!$A$1:$D$129,4,FALSE)</f>
        <v>213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140</v>
      </c>
      <c r="Z77" t="str">
        <f>IF(G77="экспл",VLOOKUP(J77,quest_экспл!$A$1:$N$129,12,FALSE),IF(G77="импл_",0,0))</f>
        <v>sound\\Sorvan_li_on.wav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2221</v>
      </c>
      <c r="AD77" t="str">
        <f t="shared" ca="1" si="43"/>
        <v>pics\\dis28.jpg</v>
      </c>
      <c r="AE77" s="22" t="str">
        <f t="array" aca="1" ref="AE77" ca="1">IF(G77="экспл",INDEX(total_visual_stym!$C$146:$C$209,(RANK(total_visual_stym!E157,total_visual_stym!$E$146:$E$209))),0)</f>
        <v>pics\\dis28.jpg</v>
      </c>
      <c r="AF77" s="22" t="str">
        <f t="shared" si="36"/>
        <v/>
      </c>
      <c r="AI77" t="s">
        <v>79</v>
      </c>
      <c r="AO77">
        <f t="shared" ca="1" si="37"/>
        <v>0.10636475531973877</v>
      </c>
      <c r="AP77" t="str">
        <f t="shared" ca="1" si="38"/>
        <v>pics\\Tomat_4.jpg</v>
      </c>
      <c r="AR77" t="str">
        <f t="shared" si="44"/>
        <v/>
      </c>
      <c r="AS77" t="str">
        <f t="shared" si="39"/>
        <v/>
      </c>
      <c r="AT77">
        <f t="shared" ca="1" si="40"/>
        <v>4.1055480781452158E-2</v>
      </c>
      <c r="AU77" t="s">
        <v>697</v>
      </c>
      <c r="AV77" t="str">
        <f t="shared" ca="1" si="41"/>
        <v>sound\\Redkiy_plod.wav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_Сорван_ли_он?</v>
      </c>
      <c r="BA77" t="e">
        <f>VLOOKUP(Q77,audio_list_stym!$B$2:$BQ$299,68,FALSE)</f>
        <v>#N/A</v>
      </c>
      <c r="BB77" t="str">
        <f t="shared" si="42"/>
        <v>Это_БАРОХ._Сорван_ли_он?</v>
      </c>
      <c r="BD77" cm="1">
        <f t="array" aca="1" ref="BD77" ca="1">INDEX($L$74:$L$81,(RANK(AT5,$AT$2:$AT$9)))</f>
        <v>2132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VLOOKUP(B78,audio_list_stym!$A$3:$BP$18,61,FALSE)</f>
        <v>15</v>
      </c>
      <c r="F78" t="str">
        <f>VLOOKUP(E78,metki!$A$2:$B$9,2,FALSE)</f>
        <v>экспл_новые_с_названием</v>
      </c>
      <c r="G78" t="str">
        <f t="shared" si="34"/>
        <v>экспл</v>
      </c>
      <c r="H78" t="str">
        <f>VLOOKUP(B78,audio_list_stym!$A$3:$AJ$18,29,FALSE)</f>
        <v>Sapota</v>
      </c>
      <c r="I78" t="s">
        <v>692</v>
      </c>
      <c r="J78" t="str">
        <f t="shared" si="35"/>
        <v>Sapota_5</v>
      </c>
      <c r="K78">
        <v>15</v>
      </c>
      <c r="L78">
        <f>VLOOKUP(J78,total_visual_stym!$A$2:$D$129,2,FALSE)</f>
        <v>2133</v>
      </c>
      <c r="M78" t="str">
        <f>VLOOKUP(J78,total_visual_stym!$A$2:$D$129,3,FALSE)</f>
        <v>pics\\Sapota_5.jpg</v>
      </c>
      <c r="N78">
        <f>VLOOKUP(J78,total_visual_stym!$A$1:$D$129,4,FALSE)</f>
        <v>213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141</v>
      </c>
      <c r="Z78" t="str">
        <f>IF(G78="экспл",VLOOKUP(J78,quest_экспл!$A$1:$N$129,12,FALSE),IF(G78="импл_",0,0))</f>
        <v>sound\\Spressovan_li_on.wav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2176</v>
      </c>
      <c r="AD78" t="str">
        <f t="shared" ca="1" si="43"/>
        <v>pics\\dis21.jpg</v>
      </c>
      <c r="AE78" s="22" t="str">
        <f t="array" aca="1" ref="AE78" ca="1">IF(G78="экспл",INDEX(total_visual_stym!$C$146:$C$209,(RANK(total_visual_stym!E158,total_visual_stym!$E$146:$E$209))),0)</f>
        <v>pics\\dis21.jpg</v>
      </c>
      <c r="AF78" s="22" t="str">
        <f t="shared" si="36"/>
        <v/>
      </c>
      <c r="AI78" t="s">
        <v>80</v>
      </c>
      <c r="AO78">
        <f t="shared" ca="1" si="37"/>
        <v>8.5270674698029403E-2</v>
      </c>
      <c r="AP78" t="str">
        <f t="shared" ca="1" si="38"/>
        <v>pics\\Tomat_5.jpg</v>
      </c>
      <c r="AR78" t="str">
        <f t="shared" si="44"/>
        <v/>
      </c>
      <c r="AS78" t="str">
        <f t="shared" si="39"/>
        <v/>
      </c>
      <c r="AT78">
        <f t="shared" ca="1" si="40"/>
        <v>0.94526344989139399</v>
      </c>
      <c r="AU78" t="s">
        <v>697</v>
      </c>
      <c r="AV78" t="str">
        <f t="shared" ca="1" si="41"/>
        <v>sound\\Noviy_plod.wav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_Спрессован_ли_он?</v>
      </c>
      <c r="BA78" t="e">
        <f>VLOOKUP(Q78,audio_list_stym!$B$2:$BQ$299,68,FALSE)</f>
        <v>#N/A</v>
      </c>
      <c r="BB78" t="str">
        <f t="shared" si="42"/>
        <v>На_картинке_БАРОХ._Спрессован_ли_он?</v>
      </c>
      <c r="BD78" cm="1">
        <f t="array" aca="1" ref="BD78" ca="1">INDEX($L$74:$L$81,(RANK(AT6,$AT$2:$AT$9)))</f>
        <v>2131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VLOOKUP(B79,audio_list_stym!$A$3:$BP$18,61,FALSE)</f>
        <v>15</v>
      </c>
      <c r="F79" t="str">
        <f>VLOOKUP(E79,metki!$A$2:$B$9,2,FALSE)</f>
        <v>экспл_новые_с_названием</v>
      </c>
      <c r="G79" t="str">
        <f t="shared" si="34"/>
        <v>экспл</v>
      </c>
      <c r="H79" t="str">
        <f>VLOOKUP(B79,audio_list_stym!$A$3:$AJ$18,29,FALSE)</f>
        <v>Sapota</v>
      </c>
      <c r="I79" t="s">
        <v>693</v>
      </c>
      <c r="J79" t="str">
        <f t="shared" si="35"/>
        <v>Sapota_6</v>
      </c>
      <c r="K79">
        <v>15</v>
      </c>
      <c r="L79">
        <f>VLOOKUP(J79,total_visual_stym!$A$2:$D$129,2,FALSE)</f>
        <v>2134</v>
      </c>
      <c r="M79" t="str">
        <f>VLOOKUP(J79,total_visual_stym!$A$2:$D$129,3,FALSE)</f>
        <v>pics\\Sapota_6.jpg</v>
      </c>
      <c r="N79">
        <f>VLOOKUP(J79,total_visual_stym!$A$1:$D$129,4,FALSE)</f>
        <v>213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142</v>
      </c>
      <c r="Z79" t="str">
        <f>IF(G79="экспл",VLOOKUP(J79,quest_экспл!$A$1:$N$129,12,FALSE),IF(G79="импл_",0,0))</f>
        <v>sound\\Zheltiy_li_on.wav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2205</v>
      </c>
      <c r="AD79" t="str">
        <f t="shared" ca="1" si="43"/>
        <v>pics\\dis46.jpg</v>
      </c>
      <c r="AE79" s="22" t="str">
        <f t="array" aca="1" ref="AE79" ca="1">IF(G79="экспл",INDEX(total_visual_stym!$C$146:$C$209,(RANK(total_visual_stym!E159,total_visual_stym!$E$146:$E$209))),0)</f>
        <v>pics\\dis46.jpg</v>
      </c>
      <c r="AF79" s="22" t="str">
        <f t="shared" si="36"/>
        <v/>
      </c>
      <c r="AI79" t="s">
        <v>81</v>
      </c>
      <c r="AO79">
        <f t="shared" ca="1" si="37"/>
        <v>0.38872589481448006</v>
      </c>
      <c r="AP79" t="str">
        <f t="shared" ca="1" si="38"/>
        <v>pics\\Limon_6.jpg</v>
      </c>
      <c r="AR79" t="str">
        <f t="shared" si="44"/>
        <v/>
      </c>
      <c r="AS79" t="str">
        <f t="shared" si="39"/>
        <v/>
      </c>
      <c r="AT79">
        <f t="shared" ca="1" si="40"/>
        <v>0.22333564331088729</v>
      </c>
      <c r="AU79" t="s">
        <v>697</v>
      </c>
      <c r="AV79" t="str">
        <f t="shared" ca="1" si="41"/>
        <v>sound\\Redkiy_plod.wav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_Желтый_ли_он?</v>
      </c>
      <c r="BA79" t="e">
        <f>VLOOKUP(Q79,audio_list_stym!$B$2:$BQ$299,68,FALSE)</f>
        <v>#N/A</v>
      </c>
      <c r="BB79" t="str">
        <f t="shared" si="42"/>
        <v>На_мониторе_БАРОХ._Желтый_ли_он?</v>
      </c>
      <c r="BD79" cm="1">
        <f t="array" aca="1" ref="BD79" ca="1">INDEX($L$74:$L$81,(RANK(AT7,$AT$2:$AT$9)))</f>
        <v>2134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VLOOKUP(B80,audio_list_stym!$A$3:$BP$18,61,FALSE)</f>
        <v>15</v>
      </c>
      <c r="F80" t="str">
        <f>VLOOKUP(E80,metki!$A$2:$B$9,2,FALSE)</f>
        <v>экспл_новые_с_названием</v>
      </c>
      <c r="G80" t="str">
        <f t="shared" si="34"/>
        <v>экспл</v>
      </c>
      <c r="H80" t="str">
        <f>VLOOKUP(B80,audio_list_stym!$A$3:$AJ$18,29,FALSE)</f>
        <v>Sapota</v>
      </c>
      <c r="I80" t="s">
        <v>694</v>
      </c>
      <c r="J80" t="str">
        <f t="shared" si="35"/>
        <v>Sapota_7</v>
      </c>
      <c r="K80">
        <v>15</v>
      </c>
      <c r="L80">
        <f>VLOOKUP(J80,total_visual_stym!$A$2:$D$129,2,FALSE)</f>
        <v>2135</v>
      </c>
      <c r="M80" t="str">
        <f>VLOOKUP(J80,total_visual_stym!$A$2:$D$129,3,FALSE)</f>
        <v>pics\\Sapota_7.jpg</v>
      </c>
      <c r="N80">
        <f>VLOOKUP(J80,total_visual_stym!$A$1:$D$129,4,FALSE)</f>
        <v>213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143</v>
      </c>
      <c r="Z80" t="str">
        <f>IF(G80="экспл",VLOOKUP(J80,quest_экспл!$A$1:$N$129,12,FALSE),IF(G80="импл_",0,0))</f>
        <v>sound\\Rovniy_li_on.wav</v>
      </c>
      <c r="AA80" t="str">
        <f>IF(G80="экспл",VLOOKUP(J80,quest_экспл!$A$1:$N$129,14,FALSE),IF(G80="импл_",0,0))</f>
        <v>да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2190</v>
      </c>
      <c r="AD80" t="str">
        <f t="shared" ca="1" si="43"/>
        <v>pics\\dis27.jpg</v>
      </c>
      <c r="AE80" s="22" t="str">
        <f t="array" aca="1" ref="AE80" ca="1">IF(G80="экспл",INDEX(total_visual_stym!$C$146:$C$209,(RANK(total_visual_stym!E160,total_visual_stym!$E$146:$E$209))),0)</f>
        <v>pics\\dis27.jpg</v>
      </c>
      <c r="AF80" s="22" t="str">
        <f t="shared" si="36"/>
        <v/>
      </c>
      <c r="AI80" t="s">
        <v>82</v>
      </c>
      <c r="AO80">
        <f t="shared" ca="1" si="37"/>
        <v>0.91572466711868072</v>
      </c>
      <c r="AP80" t="str">
        <f t="shared" ca="1" si="38"/>
        <v>pics\\Finik_2.jpg</v>
      </c>
      <c r="AR80" t="str">
        <f t="shared" si="44"/>
        <v/>
      </c>
      <c r="AS80" t="str">
        <f t="shared" si="39"/>
        <v/>
      </c>
      <c r="AT80">
        <f t="shared" ca="1" si="40"/>
        <v>4.581924843186469E-2</v>
      </c>
      <c r="AU80" t="s">
        <v>697</v>
      </c>
      <c r="AV80" t="str">
        <f t="shared" ca="1" si="41"/>
        <v>sound\\Redkiy_plod.wav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_Ровный_ли_он?</v>
      </c>
      <c r="BA80" t="e">
        <f>VLOOKUP(Q80,audio_list_stym!$B$2:$BQ$299,68,FALSE)</f>
        <v>#N/A</v>
      </c>
      <c r="BB80" t="str">
        <f t="shared" si="42"/>
        <v>Перед_Вами_БАРОХ._Ровный_ли_он?</v>
      </c>
      <c r="BD80" cm="1">
        <f t="array" aca="1" ref="BD80" ca="1">INDEX($L$74:$L$81,(RANK(AT8,$AT$2:$AT$9)))</f>
        <v>2135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VLOOKUP(B81,audio_list_stym!$A$3:$BP$18,61,FALSE)</f>
        <v>15</v>
      </c>
      <c r="F81" t="str">
        <f>VLOOKUP(E81,metki!$A$2:$B$9,2,FALSE)</f>
        <v>экспл_новые_с_названием</v>
      </c>
      <c r="G81" t="str">
        <f t="shared" si="34"/>
        <v>экспл</v>
      </c>
      <c r="H81" t="str">
        <f>VLOOKUP(B81,audio_list_stym!$A$3:$AJ$18,29,FALSE)</f>
        <v>Sapota</v>
      </c>
      <c r="I81" t="s">
        <v>695</v>
      </c>
      <c r="J81" t="str">
        <f t="shared" si="35"/>
        <v>Sapota_8</v>
      </c>
      <c r="K81">
        <v>15</v>
      </c>
      <c r="L81">
        <f>VLOOKUP(J81,total_visual_stym!$A$2:$D$129,2,FALSE)</f>
        <v>2136</v>
      </c>
      <c r="M81" t="str">
        <f>VLOOKUP(J81,total_visual_stym!$A$2:$D$129,3,FALSE)</f>
        <v>pics\\Sapota_8.jpg</v>
      </c>
      <c r="N81">
        <f>VLOOKUP(J81,total_visual_stym!$A$1:$D$129,4,FALSE)</f>
        <v>213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144</v>
      </c>
      <c r="Z81" t="str">
        <f>IF(G81="экспл",VLOOKUP(J81,quest_экспл!$A$1:$N$129,12,FALSE),IF(G81="импл_",0,0))</f>
        <v>sound\\On_imeet_shipi.wav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2230</v>
      </c>
      <c r="AD81" t="str">
        <f t="shared" ca="1" si="43"/>
        <v>pics\\dis8.jpg</v>
      </c>
      <c r="AE81" s="22" t="str">
        <f t="array" aca="1" ref="AE81" ca="1">IF(G81="экспл",INDEX(total_visual_stym!$C$146:$C$209,(RANK(total_visual_stym!E161,total_visual_stym!$E$146:$E$209))),0)</f>
        <v>pics\\dis8.jpg</v>
      </c>
      <c r="AF81" s="22" t="str">
        <f t="shared" si="36"/>
        <v/>
      </c>
      <c r="AI81" t="s">
        <v>83</v>
      </c>
      <c r="AO81">
        <f t="shared" ca="1" si="37"/>
        <v>0.84501386441870896</v>
      </c>
      <c r="AP81" t="str">
        <f t="shared" ca="1" si="38"/>
        <v>pics\\Finik_8.jpg</v>
      </c>
      <c r="AR81" t="str">
        <f t="shared" si="44"/>
        <v/>
      </c>
      <c r="AS81" t="str">
        <f t="shared" si="39"/>
        <v/>
      </c>
      <c r="AT81">
        <f t="shared" ca="1" si="40"/>
        <v>0.39448171011733679</v>
      </c>
      <c r="AU81" t="s">
        <v>697</v>
      </c>
      <c r="AV81" t="str">
        <f t="shared" ca="1" si="41"/>
        <v>sound\\Redkiy_plod.wav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_Он_имеет_шипы?</v>
      </c>
      <c r="BA81" t="e">
        <f>VLOOKUP(Q81,audio_list_stym!$B$2:$BQ$299,68,FALSE)</f>
        <v>#N/A</v>
      </c>
      <c r="BB81" t="str">
        <f t="shared" si="42"/>
        <v>Вы_видите_БАРОХ._Он_имеет_шипы?</v>
      </c>
      <c r="BD81" cm="1">
        <f t="array" aca="1" ref="BD81" ca="1">INDEX($L$74:$L$81,(RANK(AT9,$AT$2:$AT$9)))</f>
        <v>2129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VLOOKUP(B82,audio_list_stym!$A$3:$BP$18,61,FALSE)</f>
        <v>16</v>
      </c>
      <c r="F82" t="str">
        <f>VLOOKUP(E82,metki!$A$2:$B$9,2,FALSE)</f>
        <v>импл_новые_без_названия</v>
      </c>
      <c r="G82" t="str">
        <f t="shared" si="34"/>
        <v>импл_</v>
      </c>
      <c r="H82" t="str">
        <f>VLOOKUP(B82,audio_list_stym!$A$3:$AJ$18,29,FALSE)</f>
        <v>Tamanid</v>
      </c>
      <c r="I82" t="s">
        <v>688</v>
      </c>
      <c r="J82" t="str">
        <f t="shared" si="35"/>
        <v>Tamanid_1</v>
      </c>
      <c r="K82">
        <v>16</v>
      </c>
      <c r="L82">
        <f>VLOOKUP(J82,total_visual_stym!$A$2:$D$129,2,FALSE)</f>
        <v>2137</v>
      </c>
      <c r="M82" t="str">
        <f>VLOOKUP(J82,total_visual_stym!$A$2:$D$129,3,FALSE)</f>
        <v>pics\\Tamanid_1.jpg</v>
      </c>
      <c r="N82">
        <f>VLOOKUP(J82,total_visual_stym!$A$1:$D$129,4,FALSE)</f>
        <v>214</v>
      </c>
      <c r="P82">
        <f>IF(G82="экспл",0,IF(G82="импл_",VLOOKUP(J82,quest_импл!$A$1:$J$129,7,FALSE),0))</f>
        <v>273</v>
      </c>
      <c r="Q82" t="str">
        <f>IF(G82="экспл",0,IF(G82="импл_",VLOOKUP(J82,quest_импл!$A$1:$J$129,8,FALSE),0))</f>
        <v>sound\\Krasnovatiy_li.wav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2031</v>
      </c>
      <c r="AD82" t="str">
        <f t="shared" ca="1" si="43"/>
        <v>pics\\Kokos_7.jpg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6"/>
        <v>pics\\Kokos_7.jpg</v>
      </c>
      <c r="AI82" t="s">
        <v>84</v>
      </c>
      <c r="AO82">
        <f t="shared" ca="1" si="37"/>
        <v>0.57812831063084724</v>
      </c>
      <c r="AP82" t="str">
        <f t="shared" ca="1" si="38"/>
        <v>pics\\Kokos_7.jpg</v>
      </c>
      <c r="AR82" t="str">
        <f t="shared" si="44"/>
        <v/>
      </c>
      <c r="AS82" t="str">
        <f t="shared" ca="1" si="39"/>
        <v>pics\\Kokos_7.jpg</v>
      </c>
      <c r="AT82">
        <f t="shared" ca="1" si="40"/>
        <v>0.11072277236721173</v>
      </c>
      <c r="AU82" t="s">
        <v>697</v>
      </c>
      <c r="AV82" t="str">
        <f t="shared" ca="1" si="41"/>
        <v>sound\\Redkiy_plod.wav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_Красноватый_ли_</v>
      </c>
      <c r="BB82" t="str">
        <f t="shared" si="42"/>
        <v>_Красноватый_ли_XXXXX?</v>
      </c>
      <c r="BC82">
        <f>A82</f>
        <v>1211</v>
      </c>
      <c r="BD82" cm="1">
        <f t="array" aca="1" ref="BD82" ca="1">INDEX($L$82:$L$89,(RANK(AT2,$AT$2:$AT$9)))</f>
        <v>2141</v>
      </c>
      <c r="BE82" cm="1">
        <f t="array" aca="1" ref="BE82" ca="1">INDEX(BD66:BD81,(RANK(AT4,$AT$2:$AT$17)))</f>
        <v>2134</v>
      </c>
      <c r="BF82" cm="1">
        <f t="array" aca="1" ref="BF82" ca="1">INDEX(BD90:BD105,(RANK(AT4,$AT$2:$AT$17)))</f>
        <v>2070</v>
      </c>
      <c r="BG82" cm="1">
        <f t="array" aca="1" ref="BG82" ca="1">INDEX(BD106:BD129,(RANK(AT4,$AT$2:$AT$9)))</f>
        <v>2073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VLOOKUP(B83,audio_list_stym!$A$3:$BP$18,61,FALSE)</f>
        <v>16</v>
      </c>
      <c r="F83" t="str">
        <f>VLOOKUP(E83,metki!$A$2:$B$9,2,FALSE)</f>
        <v>импл_новые_без_названия</v>
      </c>
      <c r="G83" t="str">
        <f t="shared" si="34"/>
        <v>импл_</v>
      </c>
      <c r="H83" t="str">
        <f>VLOOKUP(B83,audio_list_stym!$A$3:$AJ$18,29,FALSE)</f>
        <v>Tamanid</v>
      </c>
      <c r="I83" t="s">
        <v>689</v>
      </c>
      <c r="J83" t="str">
        <f t="shared" si="35"/>
        <v>Tamanid_2</v>
      </c>
      <c r="K83">
        <v>16</v>
      </c>
      <c r="L83">
        <f>VLOOKUP(J83,total_visual_stym!$A$2:$D$129,2,FALSE)</f>
        <v>2138</v>
      </c>
      <c r="M83" t="str">
        <f>VLOOKUP(J83,total_visual_stym!$A$2:$D$129,3,FALSE)</f>
        <v>pics\\Tamanid_2.jpg</v>
      </c>
      <c r="N83">
        <f>VLOOKUP(J83,total_visual_stym!$A$1:$D$129,4,FALSE)</f>
        <v>214</v>
      </c>
      <c r="P83">
        <f>IF(G83="экспл",0,IF(G83="импл_",VLOOKUP(J83,quest_импл!$A$1:$J$129,7,FALSE),0))</f>
        <v>274</v>
      </c>
      <c r="Q83" t="str">
        <f>IF(G83="экспл",0,IF(G83="импл_",VLOOKUP(J83,quest_импл!$A$1:$J$129,8,FALSE),0))</f>
        <v>sound\\Izognut_li.wav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2037</v>
      </c>
      <c r="AD83" t="str">
        <f t="shared" ca="1" si="43"/>
        <v>pics\\Limon_5.jpg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6"/>
        <v>pics\\Limon_5.jpg</v>
      </c>
      <c r="AI83" t="s">
        <v>85</v>
      </c>
      <c r="AO83">
        <f t="shared" ca="1" si="37"/>
        <v>0.39780499635142674</v>
      </c>
      <c r="AP83" t="str">
        <f t="shared" ca="1" si="38"/>
        <v>pics\\Limon_5.jpg</v>
      </c>
      <c r="AR83" t="str">
        <f t="shared" si="44"/>
        <v/>
      </c>
      <c r="AS83" t="str">
        <f t="shared" ca="1" si="39"/>
        <v>pics\\Limon_5.jpg</v>
      </c>
      <c r="AT83">
        <f t="shared" ca="1" si="40"/>
        <v>0.68396729746166118</v>
      </c>
      <c r="AU83" t="s">
        <v>697</v>
      </c>
      <c r="AV83" t="str">
        <f t="shared" ca="1" si="41"/>
        <v>sound\\Noviy_plod.wav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_Изогнут_ли_</v>
      </c>
      <c r="BB83" t="str">
        <f t="shared" si="42"/>
        <v>_Изогнут_ли_XXXXX?</v>
      </c>
      <c r="BD83" cm="1">
        <f t="array" aca="1" ref="BD83" ca="1">INDEX($L$82:$L$89,(RANK(AT3,$AT$2:$AT$9)))</f>
        <v>2138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VLOOKUP(B84,audio_list_stym!$A$3:$BP$18,61,FALSE)</f>
        <v>16</v>
      </c>
      <c r="F84" t="str">
        <f>VLOOKUP(E84,metki!$A$2:$B$9,2,FALSE)</f>
        <v>импл_новые_без_названия</v>
      </c>
      <c r="G84" t="str">
        <f t="shared" si="34"/>
        <v>импл_</v>
      </c>
      <c r="H84" t="str">
        <f>VLOOKUP(B84,audio_list_stym!$A$3:$AJ$18,29,FALSE)</f>
        <v>Tamanid</v>
      </c>
      <c r="I84" t="s">
        <v>690</v>
      </c>
      <c r="J84" t="str">
        <f t="shared" si="35"/>
        <v>Tamanid_3</v>
      </c>
      <c r="K84">
        <v>16</v>
      </c>
      <c r="L84">
        <f>VLOOKUP(J84,total_visual_stym!$A$2:$D$129,2,FALSE)</f>
        <v>2139</v>
      </c>
      <c r="M84" t="str">
        <f>VLOOKUP(J84,total_visual_stym!$A$2:$D$129,3,FALSE)</f>
        <v>pics\\Tamanid_3.jpg</v>
      </c>
      <c r="N84">
        <f>VLOOKUP(J84,total_visual_stym!$A$1:$D$129,4,FALSE)</f>
        <v>214</v>
      </c>
      <c r="P84">
        <f>IF(G84="экспл",0,IF(G84="импл_",VLOOKUP(J84,quest_импл!$A$1:$J$129,7,FALSE),0))</f>
        <v>275</v>
      </c>
      <c r="Q84" t="str">
        <f>IF(G84="экспл",0,IF(G84="импл_",VLOOKUP(J84,quest_импл!$A$1:$J$129,8,FALSE),0))</f>
        <v>sound\\Barhatistiy_li.wav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да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2063</v>
      </c>
      <c r="AD84" t="str">
        <f t="shared" ca="1" si="43"/>
        <v>pics\\Tomat_7.jpg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6"/>
        <v>pics\\Tomat_7.jpg</v>
      </c>
      <c r="AI84" t="s">
        <v>94</v>
      </c>
      <c r="AO84">
        <f t="shared" ca="1" si="37"/>
        <v>5.6970970464896853E-3</v>
      </c>
      <c r="AP84" t="str">
        <f t="shared" ca="1" si="38"/>
        <v>pics\\Tomat_7.jpg</v>
      </c>
      <c r="AR84" t="str">
        <f t="shared" si="44"/>
        <v/>
      </c>
      <c r="AS84" t="str">
        <f t="shared" ca="1" si="39"/>
        <v>pics\\Tomat_7.jpg</v>
      </c>
      <c r="AT84">
        <f t="shared" ca="1" si="40"/>
        <v>0.36031188208719467</v>
      </c>
      <c r="AU84" t="s">
        <v>697</v>
      </c>
      <c r="AV84" t="str">
        <f t="shared" ca="1" si="41"/>
        <v>sound\\Redkiy_plod.wav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_Бархатистый_ли_</v>
      </c>
      <c r="BB84" t="str">
        <f t="shared" si="42"/>
        <v>_Бархатистый_ли_XXXXX?</v>
      </c>
      <c r="BD84" cm="1">
        <f t="array" aca="1" ref="BD84" ca="1">INDEX($L$82:$L$89,(RANK(AT4,$AT$2:$AT$9)))</f>
        <v>2144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VLOOKUP(B85,audio_list_stym!$A$3:$BP$18,61,FALSE)</f>
        <v>16</v>
      </c>
      <c r="F85" t="str">
        <f>VLOOKUP(E85,metki!$A$2:$B$9,2,FALSE)</f>
        <v>импл_новые_без_названия</v>
      </c>
      <c r="G85" t="str">
        <f t="shared" si="34"/>
        <v>импл_</v>
      </c>
      <c r="H85" t="str">
        <f>VLOOKUP(B85,audio_list_stym!$A$3:$AJ$18,29,FALSE)</f>
        <v>Tamanid</v>
      </c>
      <c r="I85" t="s">
        <v>691</v>
      </c>
      <c r="J85" t="str">
        <f t="shared" si="35"/>
        <v>Tamanid_4</v>
      </c>
      <c r="K85">
        <v>16</v>
      </c>
      <c r="L85">
        <f>VLOOKUP(J85,total_visual_stym!$A$2:$D$129,2,FALSE)</f>
        <v>2140</v>
      </c>
      <c r="M85" t="str">
        <f>VLOOKUP(J85,total_visual_stym!$A$2:$D$129,3,FALSE)</f>
        <v>pics\\Tamanid_4.jpg</v>
      </c>
      <c r="N85">
        <f>VLOOKUP(J85,total_visual_stym!$A$1:$D$129,4,FALSE)</f>
        <v>214</v>
      </c>
      <c r="P85">
        <f>IF(G85="экспл",0,IF(G85="импл_",VLOOKUP(J85,quest_импл!$A$1:$J$129,7,FALSE),0))</f>
        <v>276</v>
      </c>
      <c r="Q85" t="str">
        <f>IF(G85="экспл",0,IF(G85="импл_",VLOOKUP(J85,quest_импл!$A$1:$J$129,8,FALSE),0))</f>
        <v>sound\\Odnotonniy_li.wav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2053</v>
      </c>
      <c r="AD85" t="str">
        <f t="shared" ca="1" si="43"/>
        <v>pics\\Redis_5.jpg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6"/>
        <v>pics\\Redis_5.jpg</v>
      </c>
      <c r="AI85" t="s">
        <v>95</v>
      </c>
      <c r="AO85">
        <f t="shared" ca="1" si="37"/>
        <v>0.1946903752301834</v>
      </c>
      <c r="AP85" t="str">
        <f t="shared" ca="1" si="38"/>
        <v>pics\\Redis_5.jpg</v>
      </c>
      <c r="AR85" t="str">
        <f t="shared" si="44"/>
        <v/>
      </c>
      <c r="AS85" t="str">
        <f t="shared" ca="1" si="39"/>
        <v>pics\\Redis_5.jpg</v>
      </c>
      <c r="AT85">
        <f t="shared" ca="1" si="40"/>
        <v>0.7019936575125495</v>
      </c>
      <c r="AU85" t="s">
        <v>697</v>
      </c>
      <c r="AV85" t="str">
        <f t="shared" ca="1" si="41"/>
        <v>sound\\Noviy_plod.wav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_Однотонный_ли_</v>
      </c>
      <c r="BB85" t="str">
        <f t="shared" si="42"/>
        <v>_Однотонный_ли_XXXXX?</v>
      </c>
      <c r="BD85" cm="1">
        <f t="array" aca="1" ref="BD85" ca="1">INDEX($L$82:$L$89,(RANK(AT5,$AT$2:$AT$9)))</f>
        <v>2140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VLOOKUP(B86,audio_list_stym!$A$3:$BP$18,61,FALSE)</f>
        <v>16</v>
      </c>
      <c r="F86" t="str">
        <f>VLOOKUP(E86,metki!$A$2:$B$9,2,FALSE)</f>
        <v>импл_новые_без_названия</v>
      </c>
      <c r="G86" t="str">
        <f t="shared" si="34"/>
        <v>импл_</v>
      </c>
      <c r="H86" t="str">
        <f>VLOOKUP(B86,audio_list_stym!$A$3:$AJ$18,29,FALSE)</f>
        <v>Tamanid</v>
      </c>
      <c r="I86" t="s">
        <v>692</v>
      </c>
      <c r="J86" t="str">
        <f t="shared" si="35"/>
        <v>Tamanid_5</v>
      </c>
      <c r="K86">
        <v>16</v>
      </c>
      <c r="L86">
        <f>VLOOKUP(J86,total_visual_stym!$A$2:$D$129,2,FALSE)</f>
        <v>2141</v>
      </c>
      <c r="M86" t="str">
        <f>VLOOKUP(J86,total_visual_stym!$A$2:$D$129,3,FALSE)</f>
        <v>pics\\Tamanid_5.jpg</v>
      </c>
      <c r="N86">
        <f>VLOOKUP(J86,total_visual_stym!$A$1:$D$129,4,FALSE)</f>
        <v>214</v>
      </c>
      <c r="P86">
        <f>IF(G86="экспл",0,IF(G86="импл_",VLOOKUP(J86,quest_импл!$A$1:$J$129,7,FALSE),0))</f>
        <v>277</v>
      </c>
      <c r="Q86" t="str">
        <f>IF(G86="экспл",0,IF(G86="импл_",VLOOKUP(J86,quest_импл!$A$1:$J$129,8,FALSE),0))</f>
        <v>sound\\Prozrachniy_li.wav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2058</v>
      </c>
      <c r="AD86" t="str">
        <f t="shared" ca="1" si="43"/>
        <v>pics\\Tomat_2.jpg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6"/>
        <v>pics\\Tomat_2.jpg</v>
      </c>
      <c r="AI86" t="s">
        <v>96</v>
      </c>
      <c r="AO86">
        <f t="shared" ca="1" si="37"/>
        <v>0.11764494280094928</v>
      </c>
      <c r="AP86" t="str">
        <f t="shared" ca="1" si="38"/>
        <v>pics\\Tomat_2.jpg</v>
      </c>
      <c r="AR86" t="str">
        <f t="shared" si="44"/>
        <v/>
      </c>
      <c r="AS86" t="str">
        <f t="shared" ca="1" si="39"/>
        <v>pics\\Tomat_2.jpg</v>
      </c>
      <c r="AT86">
        <f t="shared" ca="1" si="40"/>
        <v>0.74522915437387904</v>
      </c>
      <c r="AU86" t="s">
        <v>697</v>
      </c>
      <c r="AV86" t="str">
        <f t="shared" ca="1" si="41"/>
        <v>sound\\Noviy_plod.wav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_Прозрачный_ли_</v>
      </c>
      <c r="BB86" t="str">
        <f t="shared" si="42"/>
        <v>_Прозрачный_ли_XXXXX?</v>
      </c>
      <c r="BD86" cm="1">
        <f t="array" aca="1" ref="BD86" ca="1">INDEX($L$82:$L$89,(RANK(AT6,$AT$2:$AT$9)))</f>
        <v>2139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VLOOKUP(B87,audio_list_stym!$A$3:$BP$18,61,FALSE)</f>
        <v>16</v>
      </c>
      <c r="F87" t="str">
        <f>VLOOKUP(E87,metki!$A$2:$B$9,2,FALSE)</f>
        <v>импл_новые_без_названия</v>
      </c>
      <c r="G87" t="str">
        <f t="shared" si="34"/>
        <v>импл_</v>
      </c>
      <c r="H87" t="str">
        <f>VLOOKUP(B87,audio_list_stym!$A$3:$AJ$18,29,FALSE)</f>
        <v>Tamanid</v>
      </c>
      <c r="I87" t="s">
        <v>693</v>
      </c>
      <c r="J87" t="str">
        <f t="shared" si="35"/>
        <v>Tamanid_6</v>
      </c>
      <c r="K87">
        <v>16</v>
      </c>
      <c r="L87">
        <f>VLOOKUP(J87,total_visual_stym!$A$2:$D$129,2,FALSE)</f>
        <v>2142</v>
      </c>
      <c r="M87" t="str">
        <f>VLOOKUP(J87,total_visual_stym!$A$2:$D$129,3,FALSE)</f>
        <v>pics\\Tamanid_6.jpg</v>
      </c>
      <c r="N87">
        <f>VLOOKUP(J87,total_visual_stym!$A$1:$D$129,4,FALSE)</f>
        <v>214</v>
      </c>
      <c r="P87">
        <f>IF(G87="экспл",0,IF(G87="импл_",VLOOKUP(J87,quest_импл!$A$1:$J$129,7,FALSE),0))</f>
        <v>278</v>
      </c>
      <c r="Q87" t="str">
        <f>IF(G87="экспл",0,IF(G87="импл_",VLOOKUP(J87,quest_импл!$A$1:$J$129,8,FALSE),0))</f>
        <v>sound\\Izmelchen_li.wav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2021</v>
      </c>
      <c r="AD87" t="str">
        <f t="shared" ca="1" si="43"/>
        <v>pics\\Goroh_5.jpg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6"/>
        <v>pics\\Goroh_5.jpg</v>
      </c>
      <c r="AI87" t="s">
        <v>97</v>
      </c>
      <c r="AO87">
        <f t="shared" ca="1" si="37"/>
        <v>0.77247170785612029</v>
      </c>
      <c r="AP87" t="str">
        <f t="shared" ca="1" si="38"/>
        <v>pics\\Goroh_5.jpg</v>
      </c>
      <c r="AR87" t="str">
        <f t="shared" si="44"/>
        <v/>
      </c>
      <c r="AS87" t="str">
        <f t="shared" ca="1" si="39"/>
        <v>pics\\Goroh_5.jpg</v>
      </c>
      <c r="AT87">
        <f t="shared" ca="1" si="40"/>
        <v>0.73409820242136781</v>
      </c>
      <c r="AU87" t="s">
        <v>697</v>
      </c>
      <c r="AV87" t="str">
        <f t="shared" ca="1" si="41"/>
        <v>sound\\Noviy_plod.wav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_Измельчен_ли_</v>
      </c>
      <c r="BB87" t="str">
        <f t="shared" si="42"/>
        <v>_Измельчен_ли_XXXXX?</v>
      </c>
      <c r="BD87" cm="1">
        <f t="array" aca="1" ref="BD87" ca="1">INDEX($L$82:$L$89,(RANK(AT7,$AT$2:$AT$9)))</f>
        <v>2142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VLOOKUP(B88,audio_list_stym!$A$3:$BP$18,61,FALSE)</f>
        <v>16</v>
      </c>
      <c r="F88" t="str">
        <f>VLOOKUP(E88,metki!$A$2:$B$9,2,FALSE)</f>
        <v>импл_новые_без_названия</v>
      </c>
      <c r="G88" t="str">
        <f t="shared" si="34"/>
        <v>импл_</v>
      </c>
      <c r="H88" t="str">
        <f>VLOOKUP(B88,audio_list_stym!$A$3:$AJ$18,29,FALSE)</f>
        <v>Tamanid</v>
      </c>
      <c r="I88" t="s">
        <v>694</v>
      </c>
      <c r="J88" t="str">
        <f t="shared" si="35"/>
        <v>Tamanid_7</v>
      </c>
      <c r="K88">
        <v>16</v>
      </c>
      <c r="L88">
        <f>VLOOKUP(J88,total_visual_stym!$A$2:$D$129,2,FALSE)</f>
        <v>2143</v>
      </c>
      <c r="M88" t="str">
        <f>VLOOKUP(J88,total_visual_stym!$A$2:$D$129,3,FALSE)</f>
        <v>pics\\Tamanid_7.jpg</v>
      </c>
      <c r="N88">
        <f>VLOOKUP(J88,total_visual_stym!$A$1:$D$129,4,FALSE)</f>
        <v>214</v>
      </c>
      <c r="P88">
        <f>IF(G88="экспл",0,IF(G88="импл_",VLOOKUP(J88,quest_импл!$A$1:$J$129,7,FALSE),0))</f>
        <v>279</v>
      </c>
      <c r="Q88" t="str">
        <f>IF(G88="экспл",0,IF(G88="импл_",VLOOKUP(J88,quest_импл!$A$1:$J$129,8,FALSE),0))</f>
        <v>sound\\Cvetushiy_li.wav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2034</v>
      </c>
      <c r="AD88" t="str">
        <f t="shared" ca="1" si="43"/>
        <v>pics\\Limon_2.jpg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6"/>
        <v>pics\\Limon_2.jpg</v>
      </c>
      <c r="AI88" t="s">
        <v>98</v>
      </c>
      <c r="AO88">
        <f t="shared" ca="1" si="37"/>
        <v>0.49653417458973548</v>
      </c>
      <c r="AP88" t="str">
        <f t="shared" ca="1" si="38"/>
        <v>pics\\Limon_2.jpg</v>
      </c>
      <c r="AR88" t="str">
        <f t="shared" si="44"/>
        <v/>
      </c>
      <c r="AS88" t="str">
        <f t="shared" ca="1" si="39"/>
        <v>pics\\Limon_2.jpg</v>
      </c>
      <c r="AT88">
        <f t="shared" ca="1" si="40"/>
        <v>0.83557621354372014</v>
      </c>
      <c r="AU88" t="s">
        <v>697</v>
      </c>
      <c r="AV88" t="str">
        <f t="shared" ca="1" si="41"/>
        <v>sound\\Noviy_plod.wav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_Цветущий_ли_</v>
      </c>
      <c r="BB88" t="str">
        <f t="shared" si="42"/>
        <v>_Цветущий_ли_XXXXX?</v>
      </c>
      <c r="BD88" cm="1">
        <f t="array" aca="1" ref="BD88" ca="1">INDEX($L$82:$L$89,(RANK(AT8,$AT$2:$AT$9)))</f>
        <v>2143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VLOOKUP(B89,audio_list_stym!$A$3:$BP$18,61,FALSE)</f>
        <v>16</v>
      </c>
      <c r="F89" t="str">
        <f>VLOOKUP(E89,metki!$A$2:$B$9,2,FALSE)</f>
        <v>импл_новые_без_названия</v>
      </c>
      <c r="G89" t="str">
        <f t="shared" si="34"/>
        <v>импл_</v>
      </c>
      <c r="H89" t="str">
        <f>VLOOKUP(B89,audio_list_stym!$A$3:$AJ$18,29,FALSE)</f>
        <v>Tamanid</v>
      </c>
      <c r="I89" t="s">
        <v>695</v>
      </c>
      <c r="J89" t="str">
        <f t="shared" si="35"/>
        <v>Tamanid_8</v>
      </c>
      <c r="K89">
        <v>16</v>
      </c>
      <c r="L89">
        <f>VLOOKUP(J89,total_visual_stym!$A$2:$D$129,2,FALSE)</f>
        <v>2144</v>
      </c>
      <c r="M89" t="str">
        <f>VLOOKUP(J89,total_visual_stym!$A$2:$D$129,3,FALSE)</f>
        <v>pics\\Tamanid_8.jpg</v>
      </c>
      <c r="N89">
        <f>VLOOKUP(J89,total_visual_stym!$A$1:$D$129,4,FALSE)</f>
        <v>214</v>
      </c>
      <c r="P89">
        <f>IF(G89="экспл",0,IF(G89="импл_",VLOOKUP(J89,quest_импл!$A$1:$J$129,7,FALSE),0))</f>
        <v>280</v>
      </c>
      <c r="Q89" t="str">
        <f>IF(G89="экспл",0,IF(G89="импл_",VLOOKUP(J89,quest_импл!$A$1:$J$129,8,FALSE),0))</f>
        <v>sound\\Skruchen_li.wav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2055</v>
      </c>
      <c r="AD89" t="str">
        <f t="shared" ca="1" si="43"/>
        <v>pics\\Redis_7.jpg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6"/>
        <v>pics\\Redis_7.jpg</v>
      </c>
      <c r="AI89" t="s">
        <v>99</v>
      </c>
      <c r="AO89">
        <f t="shared" ca="1" si="37"/>
        <v>0.13857159087492177</v>
      </c>
      <c r="AP89" t="str">
        <f t="shared" ca="1" si="38"/>
        <v>pics\\Redis_7.jpg</v>
      </c>
      <c r="AR89" t="str">
        <f t="shared" si="44"/>
        <v/>
      </c>
      <c r="AS89" t="str">
        <f t="shared" ca="1" si="39"/>
        <v>pics\\Redis_7.jpg</v>
      </c>
      <c r="AT89">
        <f t="shared" ca="1" si="40"/>
        <v>0.72218955961043052</v>
      </c>
      <c r="AU89" t="s">
        <v>697</v>
      </c>
      <c r="AV89" t="str">
        <f t="shared" ca="1" si="41"/>
        <v>sound\\Noviy_plod.wav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_Скручен_ли_</v>
      </c>
      <c r="BB89" t="str">
        <f t="shared" si="42"/>
        <v>_Скручен_ли_XXXXX?</v>
      </c>
      <c r="BD89" cm="1">
        <f t="array" aca="1" ref="BD89" ca="1">INDEX($L$82:$L$89,(RANK(AT9,$AT$2:$AT$9)))</f>
        <v>2137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VLOOKUP(B90,audio_list_stym!$A$3:$BP$18,61,FALSE)</f>
        <v>17</v>
      </c>
      <c r="F90" t="str">
        <f>VLOOKUP(E90,metki!$A$2:$B$9,2,FALSE)</f>
        <v>экспл_новые_без_названия</v>
      </c>
      <c r="G90" t="str">
        <f t="shared" si="34"/>
        <v>экспл</v>
      </c>
      <c r="H90" t="str">
        <f>VLOOKUP(B90,audio_list_stym!$A$3:$AJ$18,29,FALSE)</f>
        <v>ZF</v>
      </c>
      <c r="I90" t="s">
        <v>688</v>
      </c>
      <c r="J90" t="str">
        <f t="shared" si="35"/>
        <v>ZF_1</v>
      </c>
      <c r="K90">
        <v>17</v>
      </c>
      <c r="L90">
        <f>VLOOKUP(J90,total_visual_stym!$A$2:$D$129,2,FALSE)</f>
        <v>2145</v>
      </c>
      <c r="M90" t="str">
        <f>VLOOKUP(J90,total_visual_stym!$A$2:$D$129,3,FALSE)</f>
        <v>pics\\ZF_1.jpg</v>
      </c>
      <c r="N90">
        <f>VLOOKUP(J90,total_visual_stym!$A$1:$D$129,4,FALSE)</f>
        <v>215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153</v>
      </c>
      <c r="Z90" t="str">
        <f>IF(G90="экспл",VLOOKUP(J90,quest_экспл!$A$1:$N$129,12,FALSE),IF(G90="импл_",0,0))</f>
        <v>sound\\On_s_chashuykami.wav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2210</v>
      </c>
      <c r="AD90" t="str">
        <f t="shared" ca="1" si="43"/>
        <v>pics\\dis48.jpg</v>
      </c>
      <c r="AE90" s="22" t="str">
        <f t="array" aca="1" ref="AE90" ca="1">IF(G90="экспл",INDEX(total_visual_stym!$C$146:$C$209,(RANK(total_visual_stym!E170,total_visual_stym!$E$146:$E$209))),0)</f>
        <v>pics\\dis48.jpg</v>
      </c>
      <c r="AF90" s="22" t="str">
        <f t="shared" si="36"/>
        <v/>
      </c>
      <c r="AI90" t="s">
        <v>100</v>
      </c>
      <c r="AO90">
        <f t="shared" ca="1" si="37"/>
        <v>0.77778252063346354</v>
      </c>
      <c r="AP90" t="str">
        <f t="shared" ca="1" si="38"/>
        <v>pics\\Goroh_3.jpg</v>
      </c>
      <c r="AR90" t="str">
        <f t="shared" si="44"/>
        <v/>
      </c>
      <c r="AS90" t="str">
        <f t="shared" si="39"/>
        <v/>
      </c>
      <c r="AT90">
        <f t="shared" ca="1" si="40"/>
        <v>0.57208602174810608</v>
      </c>
      <c r="AU90" t="s">
        <v>697</v>
      </c>
      <c r="AV90" t="str">
        <f t="shared" ca="1" si="41"/>
        <v>sound\\Noviy_plod.wav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_Он_с_чешуйками?</v>
      </c>
      <c r="BA90" t="e">
        <f>VLOOKUP(Q90,audio_list_stym!$B$2:$BQ$299,68,FALSE)</f>
        <v>#N/A</v>
      </c>
      <c r="BB90" t="str">
        <f t="shared" si="42"/>
        <v>На_экране_XXXXX._Он_с_чешуйками?</v>
      </c>
      <c r="BC90">
        <f>A90</f>
        <v>1212</v>
      </c>
      <c r="BD90" cm="1">
        <f t="array" aca="1" ref="BD90" ca="1">INDEX($L$90:$L$97,(RANK(AT2,$AT$2:$AT$9)))</f>
        <v>2149</v>
      </c>
      <c r="BE90" cm="1">
        <f t="array" aca="1" ref="BE90" ca="1">INDEX(BD66:BD81,(RANK(AT5,$AT$2:$AT$17)))</f>
        <v>2131</v>
      </c>
      <c r="BF90" cm="1">
        <f t="array" aca="1" ref="BF90" ca="1">INDEX(BD98:BD113,(RANK(AT5,$AT$2:$AT$17)))</f>
        <v>2070</v>
      </c>
      <c r="BG90" cm="1">
        <f t="array" aca="1" ref="BG90" ca="1">INDEX(BD114:BD129,(RANK(AT5,$AT$2:$AT$9)))</f>
        <v>2084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VLOOKUP(B91,audio_list_stym!$A$3:$BP$18,61,FALSE)</f>
        <v>17</v>
      </c>
      <c r="F91" t="str">
        <f>VLOOKUP(E91,metki!$A$2:$B$9,2,FALSE)</f>
        <v>экспл_новые_без_названия</v>
      </c>
      <c r="G91" t="str">
        <f t="shared" si="34"/>
        <v>экспл</v>
      </c>
      <c r="H91" t="str">
        <f>VLOOKUP(B91,audio_list_stym!$A$3:$AJ$18,29,FALSE)</f>
        <v>ZF</v>
      </c>
      <c r="I91" t="s">
        <v>689</v>
      </c>
      <c r="J91" t="str">
        <f t="shared" si="35"/>
        <v>ZF_2</v>
      </c>
      <c r="K91">
        <v>17</v>
      </c>
      <c r="L91">
        <f>VLOOKUP(J91,total_visual_stym!$A$2:$D$129,2,FALSE)</f>
        <v>2146</v>
      </c>
      <c r="M91" t="str">
        <f>VLOOKUP(J91,total_visual_stym!$A$2:$D$129,3,FALSE)</f>
        <v>pics\\ZF_2.jpg</v>
      </c>
      <c r="N91">
        <f>VLOOKUP(J91,total_visual_stym!$A$1:$D$129,4,FALSE)</f>
        <v>215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154</v>
      </c>
      <c r="Z91" t="str">
        <f>IF(G91="экспл",VLOOKUP(J91,quest_экспл!$A$1:$N$129,12,FALSE),IF(G91="импл_",0,0))</f>
        <v>sound\\On_rozoviy.wav</v>
      </c>
      <c r="AA91" t="str">
        <f>IF(G91="экспл",VLOOKUP(J91,quest_экспл!$A$1:$N$129,14,FALSE),IF(G91="импл_",0,0))</f>
        <v>нет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2215</v>
      </c>
      <c r="AD91" t="str">
        <f t="shared" ca="1" si="43"/>
        <v>pics\\dis62.jpg</v>
      </c>
      <c r="AE91" s="22" t="str">
        <f t="array" aca="1" ref="AE91" ca="1">IF(G91="экспл",INDEX(total_visual_stym!$C$146:$C$209,(RANK(total_visual_stym!E171,total_visual_stym!$E$146:$E$209))),0)</f>
        <v>pics\\dis62.jpg</v>
      </c>
      <c r="AF91" s="22" t="str">
        <f t="shared" si="36"/>
        <v/>
      </c>
      <c r="AI91" t="s">
        <v>101</v>
      </c>
      <c r="AO91">
        <f t="shared" ca="1" si="37"/>
        <v>0.38577674435863218</v>
      </c>
      <c r="AP91" t="str">
        <f t="shared" ca="1" si="38"/>
        <v>pics\\Limon_7.jpg</v>
      </c>
      <c r="AR91" t="str">
        <f t="shared" si="44"/>
        <v/>
      </c>
      <c r="AS91" t="str">
        <f t="shared" si="39"/>
        <v/>
      </c>
      <c r="AT91">
        <f t="shared" ca="1" si="40"/>
        <v>0.8751329203525946</v>
      </c>
      <c r="AU91" t="s">
        <v>697</v>
      </c>
      <c r="AV91" t="str">
        <f t="shared" ca="1" si="41"/>
        <v>sound\\Noviy_plod.wav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_Он_розовый?</v>
      </c>
      <c r="BA91" t="e">
        <f>VLOOKUP(Q91,audio_list_stym!$B$2:$BQ$299,68,FALSE)</f>
        <v>#N/A</v>
      </c>
      <c r="BB91" t="str">
        <f t="shared" si="42"/>
        <v>Посмотрите,_вот_XXXXX._Он_розовый?</v>
      </c>
      <c r="BD91" cm="1">
        <f t="array" aca="1" ref="BD91" ca="1">INDEX($L$90:$L$97,(RANK(AT3,$AT$2:$AT$9)))</f>
        <v>2146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VLOOKUP(B92,audio_list_stym!$A$3:$BP$18,61,FALSE)</f>
        <v>17</v>
      </c>
      <c r="F92" t="str">
        <f>VLOOKUP(E92,metki!$A$2:$B$9,2,FALSE)</f>
        <v>экспл_новые_без_названия</v>
      </c>
      <c r="G92" t="str">
        <f t="shared" si="34"/>
        <v>экспл</v>
      </c>
      <c r="H92" t="str">
        <f>VLOOKUP(B92,audio_list_stym!$A$3:$AJ$18,29,FALSE)</f>
        <v>ZF</v>
      </c>
      <c r="I92" t="s">
        <v>690</v>
      </c>
      <c r="J92" t="str">
        <f t="shared" si="35"/>
        <v>ZF_3</v>
      </c>
      <c r="K92">
        <v>17</v>
      </c>
      <c r="L92">
        <f>VLOOKUP(J92,total_visual_stym!$A$2:$D$129,2,FALSE)</f>
        <v>2147</v>
      </c>
      <c r="M92" t="str">
        <f>VLOOKUP(J92,total_visual_stym!$A$2:$D$129,3,FALSE)</f>
        <v>pics\\ZF_3.jpg</v>
      </c>
      <c r="N92">
        <f>VLOOKUP(J92,total_visual_stym!$A$1:$D$129,4,FALSE)</f>
        <v>215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155</v>
      </c>
      <c r="Z92" t="str">
        <f>IF(G92="экспл",VLOOKUP(J92,quest_экспл!$A$1:$N$129,12,FALSE),IF(G92="импл_",0,0))</f>
        <v>sound\\Tonkiy_li_on.wav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2217</v>
      </c>
      <c r="AD92" t="str">
        <f t="shared" ca="1" si="43"/>
        <v>pics\\dis58.jpg</v>
      </c>
      <c r="AE92" s="22" t="str">
        <f t="array" aca="1" ref="AE92" ca="1">IF(G92="экспл",INDEX(total_visual_stym!$C$146:$C$209,(RANK(total_visual_stym!E172,total_visual_stym!$E$146:$E$209))),0)</f>
        <v>pics\\dis58.jpg</v>
      </c>
      <c r="AF92" s="22" t="str">
        <f t="shared" si="36"/>
        <v/>
      </c>
      <c r="AI92" t="s">
        <v>102</v>
      </c>
      <c r="AO92">
        <f t="shared" ca="1" si="37"/>
        <v>0.22146850645022398</v>
      </c>
      <c r="AP92" t="str">
        <f t="shared" ca="1" si="38"/>
        <v>pics\\Redis_2.jpg</v>
      </c>
      <c r="AR92" t="str">
        <f t="shared" si="44"/>
        <v/>
      </c>
      <c r="AS92" t="str">
        <f t="shared" si="39"/>
        <v/>
      </c>
      <c r="AT92">
        <f t="shared" ca="1" si="40"/>
        <v>0.95841215440608696</v>
      </c>
      <c r="AU92" t="s">
        <v>697</v>
      </c>
      <c r="AV92" t="str">
        <f t="shared" ca="1" si="41"/>
        <v>sound\\Noviy_plod.wav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_Тонкий_ли_он?</v>
      </c>
      <c r="BA92" t="e">
        <f>VLOOKUP(Q92,audio_list_stym!$B$2:$BQ$299,68,FALSE)</f>
        <v>#N/A</v>
      </c>
      <c r="BB92" t="str">
        <f t="shared" si="42"/>
        <v>Вот_XXXXX._Тонкий_ли_он?</v>
      </c>
      <c r="BD92" cm="1">
        <f t="array" aca="1" ref="BD92" ca="1">INDEX($L$90:$L$97,(RANK(AT4,$AT$2:$AT$9)))</f>
        <v>2152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VLOOKUP(B93,audio_list_stym!$A$3:$BP$18,61,FALSE)</f>
        <v>17</v>
      </c>
      <c r="F93" t="str">
        <f>VLOOKUP(E93,metki!$A$2:$B$9,2,FALSE)</f>
        <v>экспл_новые_без_названия</v>
      </c>
      <c r="G93" t="str">
        <f t="shared" si="34"/>
        <v>экспл</v>
      </c>
      <c r="H93" t="str">
        <f>VLOOKUP(B93,audio_list_stym!$A$3:$AJ$18,29,FALSE)</f>
        <v>ZF</v>
      </c>
      <c r="I93" t="s">
        <v>691</v>
      </c>
      <c r="J93" t="str">
        <f t="shared" si="35"/>
        <v>ZF_4</v>
      </c>
      <c r="K93">
        <v>17</v>
      </c>
      <c r="L93">
        <f>VLOOKUP(J93,total_visual_stym!$A$2:$D$129,2,FALSE)</f>
        <v>2148</v>
      </c>
      <c r="M93" t="str">
        <f>VLOOKUP(J93,total_visual_stym!$A$2:$D$129,3,FALSE)</f>
        <v>pics\\ZF_4.jpg</v>
      </c>
      <c r="N93">
        <f>VLOOKUP(J93,total_visual_stym!$A$1:$D$129,4,FALSE)</f>
        <v>215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156</v>
      </c>
      <c r="Z93" t="str">
        <f>IF(G93="экспл",VLOOKUP(J93,quest_экспл!$A$1:$N$129,12,FALSE),IF(G93="импл_",0,0))</f>
        <v>sound\\Celniy_li_on.wav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2219</v>
      </c>
      <c r="AD93" t="str">
        <f t="shared" ca="1" si="43"/>
        <v>pics\\dis17.jpg</v>
      </c>
      <c r="AE93" s="22" t="str">
        <f t="array" aca="1" ref="AE93" ca="1">IF(G93="экспл",INDEX(total_visual_stym!$C$146:$C$209,(RANK(total_visual_stym!E173,total_visual_stym!$E$146:$E$209))),0)</f>
        <v>pics\\dis17.jpg</v>
      </c>
      <c r="AF93" s="22" t="str">
        <f t="shared" si="36"/>
        <v/>
      </c>
      <c r="AI93" t="s">
        <v>103</v>
      </c>
      <c r="AO93">
        <f t="shared" ca="1" si="37"/>
        <v>0.92187232995217261</v>
      </c>
      <c r="AP93" t="str">
        <f t="shared" ca="1" si="38"/>
        <v>pics\\Finik_1.jpg</v>
      </c>
      <c r="AR93" t="str">
        <f t="shared" si="44"/>
        <v/>
      </c>
      <c r="AS93" t="str">
        <f t="shared" si="39"/>
        <v/>
      </c>
      <c r="AT93">
        <f t="shared" ca="1" si="40"/>
        <v>0.2073755125216965</v>
      </c>
      <c r="AU93" t="s">
        <v>697</v>
      </c>
      <c r="AV93" t="str">
        <f t="shared" ca="1" si="41"/>
        <v>sound\\Redkiy_plod.wav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_Цельный_ли_он?</v>
      </c>
      <c r="BA93" t="e">
        <f>VLOOKUP(Q93,audio_list_stym!$B$2:$BQ$299,68,FALSE)</f>
        <v>#N/A</v>
      </c>
      <c r="BB93" t="str">
        <f t="shared" si="42"/>
        <v>Это_XXXXX._Цельный_ли_он?</v>
      </c>
      <c r="BD93" cm="1">
        <f t="array" aca="1" ref="BD93" ca="1">INDEX($L$90:$L$97,(RANK(AT5,$AT$2:$AT$9)))</f>
        <v>2148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VLOOKUP(B94,audio_list_stym!$A$3:$BP$18,61,FALSE)</f>
        <v>17</v>
      </c>
      <c r="F94" t="str">
        <f>VLOOKUP(E94,metki!$A$2:$B$9,2,FALSE)</f>
        <v>экспл_новые_без_названия</v>
      </c>
      <c r="G94" t="str">
        <f t="shared" si="34"/>
        <v>экспл</v>
      </c>
      <c r="H94" t="str">
        <f>VLOOKUP(B94,audio_list_stym!$A$3:$AJ$18,29,FALSE)</f>
        <v>ZF</v>
      </c>
      <c r="I94" t="s">
        <v>692</v>
      </c>
      <c r="J94" t="str">
        <f t="shared" si="35"/>
        <v>ZF_5</v>
      </c>
      <c r="K94">
        <v>17</v>
      </c>
      <c r="L94">
        <f>VLOOKUP(J94,total_visual_stym!$A$2:$D$129,2,FALSE)</f>
        <v>2149</v>
      </c>
      <c r="M94" t="str">
        <f>VLOOKUP(J94,total_visual_stym!$A$2:$D$129,3,FALSE)</f>
        <v>pics\\ZF_5.jpg</v>
      </c>
      <c r="N94">
        <f>VLOOKUP(J94,total_visual_stym!$A$1:$D$129,4,FALSE)</f>
        <v>215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157</v>
      </c>
      <c r="Z94" t="str">
        <f>IF(G94="экспл",VLOOKUP(J94,quest_экспл!$A$1:$N$129,12,FALSE),IF(G94="импл_",0,0))</f>
        <v>sound\\On_shershaviy.wav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2226</v>
      </c>
      <c r="AD94" t="str">
        <f t="shared" ca="1" si="43"/>
        <v>pics\\dis11.jpg</v>
      </c>
      <c r="AE94" s="22" t="str">
        <f t="array" aca="1" ref="AE94" ca="1">IF(G94="экспл",INDEX(total_visual_stym!$C$146:$C$209,(RANK(total_visual_stym!E174,total_visual_stym!$E$146:$E$209))),0)</f>
        <v>pics\\dis11.jpg</v>
      </c>
      <c r="AF94" s="22" t="str">
        <f t="shared" si="36"/>
        <v/>
      </c>
      <c r="AI94" t="s">
        <v>104</v>
      </c>
      <c r="AO94">
        <f t="shared" ca="1" si="37"/>
        <v>0.51653779444322734</v>
      </c>
      <c r="AP94" t="str">
        <f t="shared" ca="1" si="38"/>
        <v>pics\\Limon_1.jpg</v>
      </c>
      <c r="AR94" t="str">
        <f t="shared" si="44"/>
        <v/>
      </c>
      <c r="AS94" t="str">
        <f t="shared" si="39"/>
        <v/>
      </c>
      <c r="AT94">
        <f t="shared" ca="1" si="40"/>
        <v>0.59755912965275393</v>
      </c>
      <c r="AU94" t="s">
        <v>697</v>
      </c>
      <c r="AV94" t="str">
        <f t="shared" ca="1" si="41"/>
        <v>sound\\Noviy_plod.wav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_Он_шершавый?</v>
      </c>
      <c r="BA94" t="e">
        <f>VLOOKUP(Q94,audio_list_stym!$B$2:$BQ$299,68,FALSE)</f>
        <v>#N/A</v>
      </c>
      <c r="BB94" t="str">
        <f t="shared" si="42"/>
        <v>На_картинке_XXXXX._Он_шершавый?</v>
      </c>
      <c r="BD94" cm="1">
        <f t="array" aca="1" ref="BD94" ca="1">INDEX($L$90:$L$97,(RANK(AT6,$AT$2:$AT$9)))</f>
        <v>2147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VLOOKUP(B95,audio_list_stym!$A$3:$BP$18,61,FALSE)</f>
        <v>17</v>
      </c>
      <c r="F95" t="str">
        <f>VLOOKUP(E95,metki!$A$2:$B$9,2,FALSE)</f>
        <v>экспл_новые_без_названия</v>
      </c>
      <c r="G95" t="str">
        <f t="shared" si="34"/>
        <v>экспл</v>
      </c>
      <c r="H95" t="str">
        <f>VLOOKUP(B95,audio_list_stym!$A$3:$AJ$18,29,FALSE)</f>
        <v>ZF</v>
      </c>
      <c r="I95" t="s">
        <v>693</v>
      </c>
      <c r="J95" t="str">
        <f t="shared" si="35"/>
        <v>ZF_6</v>
      </c>
      <c r="K95">
        <v>17</v>
      </c>
      <c r="L95">
        <f>VLOOKUP(J95,total_visual_stym!$A$2:$D$129,2,FALSE)</f>
        <v>2150</v>
      </c>
      <c r="M95" t="str">
        <f>VLOOKUP(J95,total_visual_stym!$A$2:$D$129,3,FALSE)</f>
        <v>pics\\ZF_6.jpg</v>
      </c>
      <c r="N95">
        <f>VLOOKUP(J95,total_visual_stym!$A$1:$D$129,4,FALSE)</f>
        <v>215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158</v>
      </c>
      <c r="Z95" t="str">
        <f>IF(G95="экспл",VLOOKUP(J95,quest_экспл!$A$1:$N$129,12,FALSE),IF(G95="импл_",0,0))</f>
        <v>sound\\Zaostrin_li_on.wav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2201</v>
      </c>
      <c r="AD95" t="str">
        <f t="shared" ca="1" si="43"/>
        <v>pics\\dis43.jpg</v>
      </c>
      <c r="AE95" s="22" t="str">
        <f t="array" aca="1" ref="AE95" ca="1">IF(G95="экспл",INDEX(total_visual_stym!$C$146:$C$209,(RANK(total_visual_stym!E175,total_visual_stym!$E$146:$E$209))),0)</f>
        <v>pics\\dis43.jpg</v>
      </c>
      <c r="AF95" s="22" t="str">
        <f t="shared" si="36"/>
        <v/>
      </c>
      <c r="AI95" t="s">
        <v>105</v>
      </c>
      <c r="AO95">
        <f t="shared" ca="1" si="37"/>
        <v>0.71521741888333135</v>
      </c>
      <c r="AP95" t="str">
        <f t="shared" ca="1" si="38"/>
        <v>pics\\Goroh_6.jpg</v>
      </c>
      <c r="AR95" t="str">
        <f t="shared" si="44"/>
        <v/>
      </c>
      <c r="AS95" t="str">
        <f t="shared" si="39"/>
        <v/>
      </c>
      <c r="AT95">
        <f t="shared" ca="1" si="40"/>
        <v>3.1978894277396863E-2</v>
      </c>
      <c r="AU95" t="s">
        <v>697</v>
      </c>
      <c r="AV95" t="str">
        <f t="shared" ca="1" si="41"/>
        <v>sound\\Redkiy_plod.wav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_Заострен_ли_он?</v>
      </c>
      <c r="BA95" t="e">
        <f>VLOOKUP(Q95,audio_list_stym!$B$2:$BQ$299,68,FALSE)</f>
        <v>#N/A</v>
      </c>
      <c r="BB95" t="str">
        <f t="shared" si="42"/>
        <v>На_мониторе_XXXXX._Заострен_ли_он?</v>
      </c>
      <c r="BD95" cm="1">
        <f t="array" aca="1" ref="BD95" ca="1">INDEX($L$90:$L$97,(RANK(AT7,$AT$2:$AT$9)))</f>
        <v>2150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VLOOKUP(B96,audio_list_stym!$A$3:$BP$18,61,FALSE)</f>
        <v>17</v>
      </c>
      <c r="F96" t="str">
        <f>VLOOKUP(E96,metki!$A$2:$B$9,2,FALSE)</f>
        <v>экспл_новые_без_названия</v>
      </c>
      <c r="G96" t="str">
        <f t="shared" si="34"/>
        <v>экспл</v>
      </c>
      <c r="H96" t="str">
        <f>VLOOKUP(B96,audio_list_stym!$A$3:$AJ$18,29,FALSE)</f>
        <v>ZF</v>
      </c>
      <c r="I96" t="s">
        <v>694</v>
      </c>
      <c r="J96" t="str">
        <f t="shared" si="35"/>
        <v>ZF_7</v>
      </c>
      <c r="K96">
        <v>17</v>
      </c>
      <c r="L96">
        <f>VLOOKUP(J96,total_visual_stym!$A$2:$D$129,2,FALSE)</f>
        <v>2151</v>
      </c>
      <c r="M96" t="str">
        <f>VLOOKUP(J96,total_visual_stym!$A$2:$D$129,3,FALSE)</f>
        <v>pics\\ZF_7.jpg</v>
      </c>
      <c r="N96">
        <f>VLOOKUP(J96,total_visual_stym!$A$1:$D$129,4,FALSE)</f>
        <v>215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159</v>
      </c>
      <c r="Z96" t="str">
        <f>IF(G96="экспл",VLOOKUP(J96,quest_экспл!$A$1:$N$129,12,FALSE),IF(G96="импл_",0,0))</f>
        <v>sound\\On_rassipchatiy.wav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2186</v>
      </c>
      <c r="AD96" t="str">
        <f t="shared" ca="1" si="43"/>
        <v>pics\\dis25.jpg</v>
      </c>
      <c r="AE96" s="22" t="str">
        <f t="array" aca="1" ref="AE96" ca="1">IF(G96="экспл",INDEX(total_visual_stym!$C$146:$C$209,(RANK(total_visual_stym!E176,total_visual_stym!$E$146:$E$209))),0)</f>
        <v>pics\\dis25.jpg</v>
      </c>
      <c r="AF96" s="22" t="str">
        <f t="shared" si="36"/>
        <v/>
      </c>
      <c r="AI96" t="s">
        <v>106</v>
      </c>
      <c r="AO96">
        <f t="shared" ca="1" si="37"/>
        <v>0.63425589340094735</v>
      </c>
      <c r="AP96" t="str">
        <f t="shared" ca="1" si="38"/>
        <v>pics\\Kokos_5.jpg</v>
      </c>
      <c r="AR96" t="str">
        <f t="shared" si="44"/>
        <v/>
      </c>
      <c r="AS96" t="str">
        <f t="shared" si="39"/>
        <v/>
      </c>
      <c r="AT96">
        <f t="shared" ca="1" si="40"/>
        <v>0.52047244214331867</v>
      </c>
      <c r="AU96" t="s">
        <v>697</v>
      </c>
      <c r="AV96" t="str">
        <f t="shared" ca="1" si="41"/>
        <v>sound\\Noviy_plod.wav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_Он_рассыпчатый?</v>
      </c>
      <c r="BA96" t="e">
        <f>VLOOKUP(Q96,audio_list_stym!$B$2:$BQ$299,68,FALSE)</f>
        <v>#N/A</v>
      </c>
      <c r="BB96" t="str">
        <f t="shared" si="42"/>
        <v>Перед_Вами_XXXXX._Он_рассыпчатый?</v>
      </c>
      <c r="BD96" cm="1">
        <f t="array" aca="1" ref="BD96" ca="1">INDEX($L$90:$L$97,(RANK(AT8,$AT$2:$AT$9)))</f>
        <v>2151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VLOOKUP(B97,audio_list_stym!$A$3:$BP$18,61,FALSE)</f>
        <v>17</v>
      </c>
      <c r="F97" t="str">
        <f>VLOOKUP(E97,metki!$A$2:$B$9,2,FALSE)</f>
        <v>экспл_новые_без_названия</v>
      </c>
      <c r="G97" t="str">
        <f t="shared" si="34"/>
        <v>экспл</v>
      </c>
      <c r="H97" t="str">
        <f>VLOOKUP(B97,audio_list_stym!$A$3:$AJ$18,29,FALSE)</f>
        <v>ZF</v>
      </c>
      <c r="I97" t="s">
        <v>695</v>
      </c>
      <c r="J97" t="str">
        <f t="shared" si="35"/>
        <v>ZF_8</v>
      </c>
      <c r="K97">
        <v>17</v>
      </c>
      <c r="L97">
        <f>VLOOKUP(J97,total_visual_stym!$A$2:$D$129,2,FALSE)</f>
        <v>2152</v>
      </c>
      <c r="M97" t="str">
        <f>VLOOKUP(J97,total_visual_stym!$A$2:$D$129,3,FALSE)</f>
        <v>pics\\ZF_8.jpg</v>
      </c>
      <c r="N97">
        <f>VLOOKUP(J97,total_visual_stym!$A$1:$D$129,4,FALSE)</f>
        <v>215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160</v>
      </c>
      <c r="Z97" t="str">
        <f>IF(G97="экспл",VLOOKUP(J97,quest_экспл!$A$1:$N$129,12,FALSE),IF(G97="импл_",0,0))</f>
        <v>sound\\Ochishen_li_on.wav</v>
      </c>
      <c r="AA97" t="str">
        <f>IF(G97="экспл",VLOOKUP(J97,quest_экспл!$A$1:$N$129,14,FALSE),IF(G97="импл_",0,0))</f>
        <v>да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2209</v>
      </c>
      <c r="AD97" t="str">
        <f t="shared" ca="1" si="43"/>
        <v>pics\\dis51.jpg</v>
      </c>
      <c r="AE97" s="22" t="str">
        <f t="array" aca="1" ref="AE97" ca="1">IF(G97="экспл",INDEX(total_visual_stym!$C$146:$C$209,(RANK(total_visual_stym!E177,total_visual_stym!$E$146:$E$209))),0)</f>
        <v>pics\\dis51.jpg</v>
      </c>
      <c r="AF97" s="22" t="str">
        <f t="shared" si="36"/>
        <v/>
      </c>
      <c r="AI97" t="s">
        <v>107</v>
      </c>
      <c r="AO97">
        <f t="shared" ca="1" si="37"/>
        <v>0.67170217899301654</v>
      </c>
      <c r="AP97" t="str">
        <f t="shared" ca="1" si="38"/>
        <v>pics\\Kokos_2.jpg</v>
      </c>
      <c r="AR97" t="str">
        <f t="shared" si="44"/>
        <v/>
      </c>
      <c r="AS97" t="str">
        <f t="shared" si="39"/>
        <v/>
      </c>
      <c r="AT97">
        <f t="shared" ca="1" si="40"/>
        <v>0.71002858468007324</v>
      </c>
      <c r="AU97" t="s">
        <v>697</v>
      </c>
      <c r="AV97" t="str">
        <f t="shared" ca="1" si="41"/>
        <v>sound\\Noviy_plod.wav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_Очищен_ли_он?</v>
      </c>
      <c r="BA97" t="e">
        <f>VLOOKUP(Q97,audio_list_stym!$B$2:$BQ$299,68,FALSE)</f>
        <v>#N/A</v>
      </c>
      <c r="BB97" t="str">
        <f t="shared" si="42"/>
        <v>Вы_видите_XXXXX._Очищен_ли_он?</v>
      </c>
      <c r="BD97" cm="1">
        <f t="array" aca="1" ref="BD97" ca="1">INDEX($L$90:$L$97,(RANK(AT9,$AT$2:$AT$9)))</f>
        <v>2145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VLOOKUP(B98,audio_list_stym!$A$3:$BP$18,61,FALSE)</f>
        <v>14</v>
      </c>
      <c r="F98" t="str">
        <f>VLOOKUP(E98,metki!$A$2:$B$9,2,FALSE)</f>
        <v>импл_новые_с_названием</v>
      </c>
      <c r="G98" t="str">
        <f t="shared" ref="G98:G129" si="45">LEFT(F98,5)</f>
        <v>импл_</v>
      </c>
      <c r="H98" t="str">
        <f>VLOOKUP(B98,audio_list_stym!$A$3:$AJ$18,29,FALSE)</f>
        <v>Ackee</v>
      </c>
      <c r="I98" t="s">
        <v>688</v>
      </c>
      <c r="J98" t="str">
        <f t="shared" ref="J98:J129" si="46">H98&amp;I98</f>
        <v>Ackee_1</v>
      </c>
      <c r="K98">
        <v>14</v>
      </c>
      <c r="L98">
        <f>VLOOKUP(J98,total_visual_stym!$A$2:$D$129,2,FALSE)</f>
        <v>2065</v>
      </c>
      <c r="M98" t="str">
        <f>VLOOKUP(J98,total_visual_stym!$A$2:$D$129,3,FALSE)</f>
        <v>pics\\Ackee_1.jpg</v>
      </c>
      <c r="N98">
        <f>VLOOKUP(J98,total_visual_stym!$A$1:$D$129,4,FALSE)</f>
        <v>208</v>
      </c>
      <c r="P98">
        <f>IF(G98="экспл",0,IF(G98="импл_",VLOOKUP(J98,quest_импл!$A$1:$J$129,7,FALSE),0))</f>
        <v>225</v>
      </c>
      <c r="Q98" t="str">
        <f>IF(G98="экспл",0,IF(G98="импл_",VLOOKUP(J98,quest_импл!$A$1:$J$129,8,FALSE),0))</f>
        <v>sound\\Sushenniy_li.wav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нет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2020</v>
      </c>
      <c r="AD98" t="str">
        <f t="shared" ca="1" si="43"/>
        <v>pics\\Goroh_4.jpg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ref="AF98:AF129" ca="1" si="47">AS98</f>
        <v>pics\\Goroh_4.jpg</v>
      </c>
      <c r="AI98" t="s">
        <v>108</v>
      </c>
      <c r="AO98">
        <f t="shared" ref="AO98:AO129" ca="1" si="48">RAND()</f>
        <v>0.77736255249873476</v>
      </c>
      <c r="AP98" t="str">
        <f t="shared" ref="AP98:AP129" ca="1" si="49">INDEX($AI$66:$AI$129,(RANK(AO98,$AO$66:$AO$129)))</f>
        <v>pics\\Goroh_4.jpg</v>
      </c>
      <c r="AR98" t="str">
        <f t="shared" si="44"/>
        <v/>
      </c>
      <c r="AS98" t="str">
        <f t="shared" ref="AS98:AS129" ca="1" si="50">IF(G98="импл_",AP98,"")</f>
        <v>pics\\Goroh_4.jpg</v>
      </c>
      <c r="AT98">
        <f t="shared" ref="AT98:AT129" ca="1" si="51">RAND()</f>
        <v>0.64725927410695505</v>
      </c>
      <c r="AU98" t="s">
        <v>697</v>
      </c>
      <c r="AV98" t="str">
        <f t="shared" ref="AV98:AV129" ca="1" si="52">INDEX($AU$2:$AU$129,(RANK(AT98,$AT$2:$AT$129)))</f>
        <v>sound\\Noviy_plod.wav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_Сушеный_ли_</v>
      </c>
      <c r="BB98" t="str">
        <f t="shared" ref="BB98:BB129" si="53">IF(G98="экспл",AY98&amp;AX98&amp;"."&amp;AZ98,IF(G98="импл_",BA98&amp;AX98&amp;"?"))</f>
        <v>_Сушеный_ли_КОДИС?</v>
      </c>
      <c r="BC98">
        <f>A98</f>
        <v>1213</v>
      </c>
      <c r="BD98" cm="1">
        <f t="array" aca="1" ref="BD98" ca="1">INDEX($L$98:$L$105,(RANK(AT2,$AT$2:$AT$9)))</f>
        <v>2069</v>
      </c>
      <c r="BE98" cm="1">
        <f t="array" aca="1" ref="BE98" ca="1">INDEX(BD66:BD81,(RANK(AT6,$AT$2:$AT$9)))</f>
        <v>2130</v>
      </c>
      <c r="BF98" cm="1">
        <f t="array" aca="1" ref="BF98" ca="1">INDEX(BD82:BD97,(RANK(AT6,$AT$2:$AT$9)))</f>
        <v>2144</v>
      </c>
      <c r="BG98" cm="1">
        <f t="array" aca="1" ref="BG98" ca="1">INDEX(BD106:BD129,(RANK(AT6,$AT$2:$AT$17)))</f>
        <v>2075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VLOOKUP(B99,audio_list_stym!$A$3:$BP$18,61,FALSE)</f>
        <v>14</v>
      </c>
      <c r="F99" t="str">
        <f>VLOOKUP(E99,metki!$A$2:$B$9,2,FALSE)</f>
        <v>импл_новые_с_названием</v>
      </c>
      <c r="G99" t="str">
        <f t="shared" si="45"/>
        <v>импл_</v>
      </c>
      <c r="H99" t="str">
        <f>VLOOKUP(B99,audio_list_stym!$A$3:$AJ$18,29,FALSE)</f>
        <v>Ackee</v>
      </c>
      <c r="I99" t="s">
        <v>689</v>
      </c>
      <c r="J99" t="str">
        <f t="shared" si="46"/>
        <v>Ackee_2</v>
      </c>
      <c r="K99">
        <v>14</v>
      </c>
      <c r="L99">
        <f>VLOOKUP(J99,total_visual_stym!$A$2:$D$129,2,FALSE)</f>
        <v>2066</v>
      </c>
      <c r="M99" t="str">
        <f>VLOOKUP(J99,total_visual_stym!$A$2:$D$129,3,FALSE)</f>
        <v>pics\\Ackee_2.jpg</v>
      </c>
      <c r="N99">
        <f>VLOOKUP(J99,total_visual_stym!$A$1:$D$129,4,FALSE)</f>
        <v>208</v>
      </c>
      <c r="P99">
        <f>IF(G99="экспл",0,IF(G99="импл_",VLOOKUP(J99,quest_импл!$A$1:$J$129,7,FALSE),0))</f>
        <v>226</v>
      </c>
      <c r="Q99" t="str">
        <f>IF(G99="экспл",0,IF(G99="импл_",VLOOKUP(J99,quest_импл!$A$1:$J$129,8,FALSE),0))</f>
        <v>sound\\S_vetochkoy_li.wav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2032</v>
      </c>
      <c r="AD99" t="str">
        <f t="shared" ref="AD99:AD129" ca="1" si="54">IF(ISTEXT(AE99),AE99,IF(ISTEXT(AF99),AF99,""))</f>
        <v>pics\\Kokos_8.jpg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47"/>
        <v>pics\\Kokos_8.jpg</v>
      </c>
      <c r="AI99" t="s">
        <v>109</v>
      </c>
      <c r="AO99">
        <f t="shared" ca="1" si="48"/>
        <v>0.51688358606886964</v>
      </c>
      <c r="AP99" t="str">
        <f t="shared" ca="1" si="49"/>
        <v>pics\\Kokos_8.jpg</v>
      </c>
      <c r="AR99" t="str">
        <f t="shared" si="44"/>
        <v/>
      </c>
      <c r="AS99" t="str">
        <f t="shared" ca="1" si="50"/>
        <v>pics\\Kokos_8.jpg</v>
      </c>
      <c r="AT99">
        <f t="shared" ca="1" si="51"/>
        <v>0.66974435329184978</v>
      </c>
      <c r="AU99" t="s">
        <v>697</v>
      </c>
      <c r="AV99" t="str">
        <f t="shared" ca="1" si="52"/>
        <v>sound\\Noviy_plod.wav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_С_веточкой_ли_</v>
      </c>
      <c r="BB99" t="str">
        <f t="shared" si="53"/>
        <v>_С_веточкой_ли_КОДИС?</v>
      </c>
      <c r="BD99" cm="1">
        <f t="array" aca="1" ref="BD99" ca="1">INDEX($L$98:$L$105,(RANK(AT3,$AT$2:$AT$9)))</f>
        <v>2066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VLOOKUP(B100,audio_list_stym!$A$3:$BP$18,61,FALSE)</f>
        <v>14</v>
      </c>
      <c r="F100" t="str">
        <f>VLOOKUP(E100,metki!$A$2:$B$9,2,FALSE)</f>
        <v>импл_новые_с_названием</v>
      </c>
      <c r="G100" t="str">
        <f t="shared" si="45"/>
        <v>импл_</v>
      </c>
      <c r="H100" t="str">
        <f>VLOOKUP(B100,audio_list_stym!$A$3:$AJ$18,29,FALSE)</f>
        <v>Ackee</v>
      </c>
      <c r="I100" t="s">
        <v>690</v>
      </c>
      <c r="J100" t="str">
        <f t="shared" si="46"/>
        <v>Ackee_3</v>
      </c>
      <c r="K100">
        <v>14</v>
      </c>
      <c r="L100">
        <f>VLOOKUP(J100,total_visual_stym!$A$2:$D$129,2,FALSE)</f>
        <v>2067</v>
      </c>
      <c r="M100" t="str">
        <f>VLOOKUP(J100,total_visual_stym!$A$2:$D$129,3,FALSE)</f>
        <v>pics\\Ackee_3.jpg</v>
      </c>
      <c r="N100">
        <f>VLOOKUP(J100,total_visual_stym!$A$1:$D$129,4,FALSE)</f>
        <v>208</v>
      </c>
      <c r="P100">
        <f>IF(G100="экспл",0,IF(G100="импл_",VLOOKUP(J100,quest_импл!$A$1:$J$129,7,FALSE),0))</f>
        <v>227</v>
      </c>
      <c r="Q100" t="str">
        <f>IF(G100="экспл",0,IF(G100="импл_",VLOOKUP(J100,quest_импл!$A$1:$J$129,8,FALSE),0))</f>
        <v>sound\\Rasskrit_li.wav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да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2027</v>
      </c>
      <c r="AD100" t="str">
        <f t="shared" ca="1" si="54"/>
        <v>pics\\Kokos_3.jpg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47"/>
        <v>pics\\Kokos_3.jpg</v>
      </c>
      <c r="AI100" t="s">
        <v>110</v>
      </c>
      <c r="AO100">
        <f t="shared" ca="1" si="48"/>
        <v>0.64253585368619059</v>
      </c>
      <c r="AP100" t="str">
        <f t="shared" ca="1" si="49"/>
        <v>pics\\Kokos_3.jpg</v>
      </c>
      <c r="AR100" t="str">
        <f t="shared" si="44"/>
        <v/>
      </c>
      <c r="AS100" t="str">
        <f t="shared" ca="1" si="50"/>
        <v>pics\\Kokos_3.jpg</v>
      </c>
      <c r="AT100">
        <f t="shared" ca="1" si="51"/>
        <v>0.18381371174387384</v>
      </c>
      <c r="AU100" t="s">
        <v>697</v>
      </c>
      <c r="AV100" t="str">
        <f t="shared" ca="1" si="52"/>
        <v>sound\\Redkiy_plod.wav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_Раскрыт_ли_</v>
      </c>
      <c r="BB100" t="str">
        <f t="shared" si="53"/>
        <v>_Раскрыт_ли_КОДИС?</v>
      </c>
      <c r="BD100" cm="1">
        <f t="array" aca="1" ref="BD100" ca="1">INDEX($L$98:$L$105,(RANK(AT4,$AT$2:$AT$9)))</f>
        <v>2072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VLOOKUP(B101,audio_list_stym!$A$3:$BP$18,61,FALSE)</f>
        <v>14</v>
      </c>
      <c r="F101" t="str">
        <f>VLOOKUP(E101,metki!$A$2:$B$9,2,FALSE)</f>
        <v>импл_новые_с_названием</v>
      </c>
      <c r="G101" t="str">
        <f t="shared" si="45"/>
        <v>импл_</v>
      </c>
      <c r="H101" t="str">
        <f>VLOOKUP(B101,audio_list_stym!$A$3:$AJ$18,29,FALSE)</f>
        <v>Ackee</v>
      </c>
      <c r="I101" t="s">
        <v>691</v>
      </c>
      <c r="J101" t="str">
        <f t="shared" si="46"/>
        <v>Ackee_4</v>
      </c>
      <c r="K101">
        <v>14</v>
      </c>
      <c r="L101">
        <f>VLOOKUP(J101,total_visual_stym!$A$2:$D$129,2,FALSE)</f>
        <v>2068</v>
      </c>
      <c r="M101" t="str">
        <f>VLOOKUP(J101,total_visual_stym!$A$2:$D$129,3,FALSE)</f>
        <v>pics\\Ackee_4.jpg</v>
      </c>
      <c r="N101">
        <f>VLOOKUP(J101,total_visual_stym!$A$1:$D$129,4,FALSE)</f>
        <v>208</v>
      </c>
      <c r="P101">
        <f>IF(G101="экспл",0,IF(G101="импл_",VLOOKUP(J101,quest_импл!$A$1:$J$129,7,FALSE),0))</f>
        <v>228</v>
      </c>
      <c r="Q101" t="str">
        <f>IF(G101="экспл",0,IF(G101="импл_",VLOOKUP(J101,quest_импл!$A$1:$J$129,8,FALSE),0))</f>
        <v>sound\\Pushistiy_li.wav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2056</v>
      </c>
      <c r="AD101" t="str">
        <f t="shared" ca="1" si="54"/>
        <v>pics\\Redis_8.jpg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47"/>
        <v>pics\\Redis_8.jpg</v>
      </c>
      <c r="AI101" t="s">
        <v>111</v>
      </c>
      <c r="AO101">
        <f t="shared" ca="1" si="48"/>
        <v>0.13682374714575918</v>
      </c>
      <c r="AP101" t="str">
        <f t="shared" ca="1" si="49"/>
        <v>pics\\Redis_8.jpg</v>
      </c>
      <c r="AR101" t="str">
        <f t="shared" si="44"/>
        <v/>
      </c>
      <c r="AS101" t="str">
        <f t="shared" ca="1" si="50"/>
        <v>pics\\Redis_8.jpg</v>
      </c>
      <c r="AT101">
        <f t="shared" ca="1" si="51"/>
        <v>0.44743155687728564</v>
      </c>
      <c r="AU101" t="s">
        <v>697</v>
      </c>
      <c r="AV101" t="str">
        <f t="shared" ca="1" si="52"/>
        <v>sound\\Redkiy_plod.wav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_Пушистый_ли_</v>
      </c>
      <c r="BB101" t="str">
        <f t="shared" si="53"/>
        <v>_Пушистый_ли_КОДИС?</v>
      </c>
      <c r="BD101" cm="1">
        <f t="array" aca="1" ref="BD101" ca="1">INDEX($L$98:$L$105,(RANK(AT5,$AT$2:$AT$9)))</f>
        <v>2068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VLOOKUP(B102,audio_list_stym!$A$3:$BP$18,61,FALSE)</f>
        <v>14</v>
      </c>
      <c r="F102" t="str">
        <f>VLOOKUP(E102,metki!$A$2:$B$9,2,FALSE)</f>
        <v>импл_новые_с_названием</v>
      </c>
      <c r="G102" t="str">
        <f t="shared" si="45"/>
        <v>импл_</v>
      </c>
      <c r="H102" t="str">
        <f>VLOOKUP(B102,audio_list_stym!$A$3:$AJ$18,29,FALSE)</f>
        <v>Ackee</v>
      </c>
      <c r="I102" t="s">
        <v>692</v>
      </c>
      <c r="J102" t="str">
        <f t="shared" si="46"/>
        <v>Ackee_5</v>
      </c>
      <c r="K102">
        <v>14</v>
      </c>
      <c r="L102">
        <f>VLOOKUP(J102,total_visual_stym!$A$2:$D$129,2,FALSE)</f>
        <v>2069</v>
      </c>
      <c r="M102" t="str">
        <f>VLOOKUP(J102,total_visual_stym!$A$2:$D$129,3,FALSE)</f>
        <v>pics\\Ackee_5.jpg</v>
      </c>
      <c r="N102">
        <f>VLOOKUP(J102,total_visual_stym!$A$1:$D$129,4,FALSE)</f>
        <v>208</v>
      </c>
      <c r="P102">
        <f>IF(G102="экспл",0,IF(G102="импл_",VLOOKUP(J102,quest_импл!$A$1:$J$129,7,FALSE),0))</f>
        <v>229</v>
      </c>
      <c r="Q102" t="str">
        <f>IF(G102="экспл",0,IF(G102="импл_",VLOOKUP(J102,quest_импл!$A$1:$J$129,8,FALSE),0))</f>
        <v>sound\\Kvadratniy_li.wav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2044</v>
      </c>
      <c r="AD102" t="str">
        <f t="shared" ca="1" si="54"/>
        <v>pics\\Peper_4.jpg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47"/>
        <v>pics\\Peper_4.jpg</v>
      </c>
      <c r="AI102" t="s">
        <v>112</v>
      </c>
      <c r="AO102">
        <f t="shared" ca="1" si="48"/>
        <v>0.30752752240326775</v>
      </c>
      <c r="AP102" t="str">
        <f t="shared" ca="1" si="49"/>
        <v>pics\\Peper_4.jpg</v>
      </c>
      <c r="AR102" t="str">
        <f t="shared" si="44"/>
        <v/>
      </c>
      <c r="AS102" t="str">
        <f t="shared" ca="1" si="50"/>
        <v>pics\\Peper_4.jpg</v>
      </c>
      <c r="AT102">
        <f t="shared" ca="1" si="51"/>
        <v>0.71133624711948995</v>
      </c>
      <c r="AU102" t="s">
        <v>697</v>
      </c>
      <c r="AV102" t="str">
        <f t="shared" ca="1" si="52"/>
        <v>sound\\Noviy_plod.wav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_Квадратный_ли_</v>
      </c>
      <c r="BB102" t="str">
        <f t="shared" si="53"/>
        <v>_Квадратный_ли_КОДИС?</v>
      </c>
      <c r="BD102" cm="1">
        <f t="array" aca="1" ref="BD102" ca="1">INDEX($L$98:$L$105,(RANK(AT6,$AT$2:$AT$9)))</f>
        <v>2067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VLOOKUP(B103,audio_list_stym!$A$3:$BP$18,61,FALSE)</f>
        <v>14</v>
      </c>
      <c r="F103" t="str">
        <f>VLOOKUP(E103,metki!$A$2:$B$9,2,FALSE)</f>
        <v>импл_новые_с_названием</v>
      </c>
      <c r="G103" t="str">
        <f t="shared" si="45"/>
        <v>импл_</v>
      </c>
      <c r="H103" t="str">
        <f>VLOOKUP(B103,audio_list_stym!$A$3:$AJ$18,29,FALSE)</f>
        <v>Ackee</v>
      </c>
      <c r="I103" t="s">
        <v>693</v>
      </c>
      <c r="J103" t="str">
        <f t="shared" si="46"/>
        <v>Ackee_6</v>
      </c>
      <c r="K103">
        <v>14</v>
      </c>
      <c r="L103">
        <f>VLOOKUP(J103,total_visual_stym!$A$2:$D$129,2,FALSE)</f>
        <v>2070</v>
      </c>
      <c r="M103" t="str">
        <f>VLOOKUP(J103,total_visual_stym!$A$2:$D$129,3,FALSE)</f>
        <v>pics\\Ackee_6.jpg</v>
      </c>
      <c r="N103">
        <f>VLOOKUP(J103,total_visual_stym!$A$1:$D$129,4,FALSE)</f>
        <v>208</v>
      </c>
      <c r="P103">
        <f>IF(G103="экспл",0,IF(G103="импл_",VLOOKUP(J103,quest_импл!$A$1:$J$129,7,FALSE),0))</f>
        <v>230</v>
      </c>
      <c r="Q103" t="str">
        <f>IF(G103="экспл",0,IF(G103="импл_",VLOOKUP(J103,quest_импл!$A$1:$J$129,8,FALSE),0))</f>
        <v>sound\\Sklizskiy_li.wav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2043</v>
      </c>
      <c r="AD103" t="str">
        <f t="shared" ca="1" si="54"/>
        <v>pics\\Peper_3.jpg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47"/>
        <v>pics\\Peper_3.jpg</v>
      </c>
      <c r="AI103" t="s">
        <v>113</v>
      </c>
      <c r="AO103">
        <f t="shared" ca="1" si="48"/>
        <v>0.31333853399666889</v>
      </c>
      <c r="AP103" t="str">
        <f t="shared" ca="1" si="49"/>
        <v>pics\\Peper_3.jpg</v>
      </c>
      <c r="AR103" t="str">
        <f t="shared" si="44"/>
        <v/>
      </c>
      <c r="AS103" t="str">
        <f t="shared" ca="1" si="50"/>
        <v>pics\\Peper_3.jpg</v>
      </c>
      <c r="AT103">
        <f t="shared" ca="1" si="51"/>
        <v>5.3924355051715445E-3</v>
      </c>
      <c r="AU103" t="s">
        <v>697</v>
      </c>
      <c r="AV103" t="str">
        <f t="shared" ca="1" si="52"/>
        <v>sound\\Redkiy_plod.wav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_Склизкий_ли_</v>
      </c>
      <c r="BB103" t="str">
        <f t="shared" si="53"/>
        <v>_Склизкий_ли_КОДИС?</v>
      </c>
      <c r="BD103" cm="1">
        <f t="array" aca="1" ref="BD103" ca="1">INDEX($L$98:$L$105,(RANK(AT7,$AT$2:$AT$9)))</f>
        <v>2070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VLOOKUP(B104,audio_list_stym!$A$3:$BP$18,61,FALSE)</f>
        <v>14</v>
      </c>
      <c r="F104" t="str">
        <f>VLOOKUP(E104,metki!$A$2:$B$9,2,FALSE)</f>
        <v>импл_новые_с_названием</v>
      </c>
      <c r="G104" t="str">
        <f t="shared" si="45"/>
        <v>импл_</v>
      </c>
      <c r="H104" t="str">
        <f>VLOOKUP(B104,audio_list_stym!$A$3:$AJ$18,29,FALSE)</f>
        <v>Ackee</v>
      </c>
      <c r="I104" t="s">
        <v>694</v>
      </c>
      <c r="J104" t="str">
        <f t="shared" si="46"/>
        <v>Ackee_7</v>
      </c>
      <c r="K104">
        <v>14</v>
      </c>
      <c r="L104">
        <f>VLOOKUP(J104,total_visual_stym!$A$2:$D$129,2,FALSE)</f>
        <v>2071</v>
      </c>
      <c r="M104" t="str">
        <f>VLOOKUP(J104,total_visual_stym!$A$2:$D$129,3,FALSE)</f>
        <v>pics\\Ackee_7.jpg</v>
      </c>
      <c r="N104">
        <f>VLOOKUP(J104,total_visual_stym!$A$1:$D$129,4,FALSE)</f>
        <v>208</v>
      </c>
      <c r="P104">
        <f>IF(G104="экспл",0,IF(G104="импл_",VLOOKUP(J104,quest_импл!$A$1:$J$129,7,FALSE),0))</f>
        <v>231</v>
      </c>
      <c r="Q104" t="str">
        <f>IF(G104="экспл",0,IF(G104="импл_",VLOOKUP(J104,quest_импл!$A$1:$J$129,8,FALSE),0))</f>
        <v>sound\\Uvyadshiy_li.wav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да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2002</v>
      </c>
      <c r="AD104" t="str">
        <f t="shared" ca="1" si="54"/>
        <v>pics\\Banan_2.jpg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47"/>
        <v>pics\\Banan_2.jpg</v>
      </c>
      <c r="AI104" t="s">
        <v>114</v>
      </c>
      <c r="AO104">
        <f t="shared" ca="1" si="48"/>
        <v>0.96555423917034333</v>
      </c>
      <c r="AP104" t="str">
        <f t="shared" ca="1" si="49"/>
        <v>pics\\Banan_2.jpg</v>
      </c>
      <c r="AR104" t="str">
        <f t="shared" si="44"/>
        <v/>
      </c>
      <c r="AS104" t="str">
        <f t="shared" ca="1" si="50"/>
        <v>pics\\Banan_2.jpg</v>
      </c>
      <c r="AT104">
        <f t="shared" ca="1" si="51"/>
        <v>0.29784986504991318</v>
      </c>
      <c r="AU104" t="s">
        <v>697</v>
      </c>
      <c r="AV104" t="str">
        <f t="shared" ca="1" si="52"/>
        <v>sound\\Redkiy_plod.wav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_Увядший_ли_</v>
      </c>
      <c r="BB104" t="str">
        <f t="shared" si="53"/>
        <v>_Увядший_ли_КОДИС?</v>
      </c>
      <c r="BD104" cm="1">
        <f t="array" aca="1" ref="BD104" ca="1">INDEX($L$98:$L$105,(RANK(AT8,$AT$2:$AT$9)))</f>
        <v>2071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VLOOKUP(B105,audio_list_stym!$A$3:$BP$18,61,FALSE)</f>
        <v>14</v>
      </c>
      <c r="F105" t="str">
        <f>VLOOKUP(E105,metki!$A$2:$B$9,2,FALSE)</f>
        <v>импл_новые_с_названием</v>
      </c>
      <c r="G105" t="str">
        <f t="shared" si="45"/>
        <v>импл_</v>
      </c>
      <c r="H105" t="str">
        <f>VLOOKUP(B105,audio_list_stym!$A$3:$AJ$18,29,FALSE)</f>
        <v>Ackee</v>
      </c>
      <c r="I105" t="s">
        <v>695</v>
      </c>
      <c r="J105" t="str">
        <f t="shared" si="46"/>
        <v>Ackee_8</v>
      </c>
      <c r="K105">
        <v>14</v>
      </c>
      <c r="L105">
        <f>VLOOKUP(J105,total_visual_stym!$A$2:$D$129,2,FALSE)</f>
        <v>2072</v>
      </c>
      <c r="M105" t="str">
        <f>VLOOKUP(J105,total_visual_stym!$A$2:$D$129,3,FALSE)</f>
        <v>pics\\Ackee_8.jpg</v>
      </c>
      <c r="N105">
        <f>VLOOKUP(J105,total_visual_stym!$A$1:$D$129,4,FALSE)</f>
        <v>208</v>
      </c>
      <c r="P105">
        <f>IF(G105="экспл",0,IF(G105="импл_",VLOOKUP(J105,quest_импл!$A$1:$J$129,7,FALSE),0))</f>
        <v>232</v>
      </c>
      <c r="Q105" t="str">
        <f>IF(G105="экспл",0,IF(G105="импл_",VLOOKUP(J105,quest_импл!$A$1:$J$129,8,FALSE),0))</f>
        <v>sound\\Raznocvetniy_li.wav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2054</v>
      </c>
      <c r="AD105" t="str">
        <f t="shared" ca="1" si="54"/>
        <v>pics\\Redis_6.jpg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47"/>
        <v>pics\\Redis_6.jpg</v>
      </c>
      <c r="AI105" t="s">
        <v>115</v>
      </c>
      <c r="AO105">
        <f t="shared" ca="1" si="48"/>
        <v>0.16257623482122852</v>
      </c>
      <c r="AP105" t="str">
        <f t="shared" ca="1" si="49"/>
        <v>pics\\Redis_6.jpg</v>
      </c>
      <c r="AR105" t="str">
        <f t="shared" si="44"/>
        <v/>
      </c>
      <c r="AS105" t="str">
        <f t="shared" ca="1" si="50"/>
        <v>pics\\Redis_6.jpg</v>
      </c>
      <c r="AT105">
        <f t="shared" ca="1" si="51"/>
        <v>0.2915177767782684</v>
      </c>
      <c r="AU105" t="s">
        <v>697</v>
      </c>
      <c r="AV105" t="str">
        <f t="shared" ca="1" si="52"/>
        <v>sound\\Redkiy_plod.wav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_Разноцветный_ли_</v>
      </c>
      <c r="BB105" t="str">
        <f t="shared" si="53"/>
        <v>_Разноцветный_ли_КОДИС?</v>
      </c>
      <c r="BD105" cm="1">
        <f t="array" aca="1" ref="BD105" ca="1">INDEX($L$98:$L$105,(RANK(AT9,$AT$2:$AT$9)))</f>
        <v>2065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VLOOKUP(B106,audio_list_stym!$A$3:$BP$18,61,FALSE)</f>
        <v>15</v>
      </c>
      <c r="F106" t="str">
        <f>VLOOKUP(E106,metki!$A$2:$B$9,2,FALSE)</f>
        <v>экспл_новые_с_названием</v>
      </c>
      <c r="G106" t="str">
        <f t="shared" si="45"/>
        <v>экспл</v>
      </c>
      <c r="H106" t="str">
        <f>VLOOKUP(B106,audio_list_stym!$A$3:$AJ$18,29,FALSE)</f>
        <v>Ake</v>
      </c>
      <c r="I106" t="s">
        <v>688</v>
      </c>
      <c r="J106" t="str">
        <f t="shared" si="46"/>
        <v>Ake_1</v>
      </c>
      <c r="K106">
        <v>15</v>
      </c>
      <c r="L106">
        <f>VLOOKUP(J106,total_visual_stym!$A$2:$D$129,2,FALSE)</f>
        <v>2073</v>
      </c>
      <c r="M106" t="str">
        <f>VLOOKUP(J106,total_visual_stym!$A$2:$D$129,3,FALSE)</f>
        <v>pics\\Ake_1.jpg</v>
      </c>
      <c r="N106">
        <f>VLOOKUP(J106,total_visual_stym!$A$1:$D$129,4,FALSE)</f>
        <v>209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105</v>
      </c>
      <c r="Z106" t="str">
        <f>IF(G106="экспл",VLOOKUP(J106,quest_экспл!$A$1:$N$129,12,FALSE),IF(G106="импл_",0,0))</f>
        <v>sound\\On_imeet_myakot.wav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2187</v>
      </c>
      <c r="AD106" t="str">
        <f t="shared" ca="1" si="54"/>
        <v>pics\\dis1.jpg</v>
      </c>
      <c r="AE106" s="22" t="str">
        <f t="array" aca="1" ref="AE106" ca="1">IF(G106="экспл",INDEX(total_visual_stym!$C$146:$C$209,(RANK(total_visual_stym!E186,total_visual_stym!$E$146:$E$209))),0)</f>
        <v>pics\\dis1.jpg</v>
      </c>
      <c r="AF106" s="22" t="str">
        <f t="shared" si="47"/>
        <v/>
      </c>
      <c r="AI106" t="s">
        <v>116</v>
      </c>
      <c r="AO106">
        <f t="shared" ca="1" si="48"/>
        <v>0.42936245621975277</v>
      </c>
      <c r="AP106" t="str">
        <f t="shared" ca="1" si="49"/>
        <v>pics\\Limon_4.jpg</v>
      </c>
      <c r="AR106" t="str">
        <f t="shared" ref="AR106:AR129" si="55">IF(AH106="sound\\Ogorod",AP34,"")</f>
        <v/>
      </c>
      <c r="AS106" t="str">
        <f t="shared" si="50"/>
        <v/>
      </c>
      <c r="AT106">
        <f t="shared" ca="1" si="51"/>
        <v>0.21583028872567434</v>
      </c>
      <c r="AU106" t="s">
        <v>697</v>
      </c>
      <c r="AV106" t="str">
        <f t="shared" ca="1" si="52"/>
        <v>sound\\Redkiy_plod.wav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_Он_имеет_мякоть?</v>
      </c>
      <c r="BA106" t="e">
        <f>VLOOKUP(Q106,audio_list_stym!$B$2:$BQ$299,68,FALSE)</f>
        <v>#N/A</v>
      </c>
      <c r="BB106" t="str">
        <f t="shared" si="53"/>
        <v>На_экране_ГОНИК._Он_имеет_мякоть?</v>
      </c>
      <c r="BC106">
        <f>A106</f>
        <v>1214</v>
      </c>
      <c r="BD106" cm="1">
        <f t="array" aca="1" ref="BD106" ca="1">INDEX($L$106:$L$113,(RANK(AT2,$AT$2:$AT$9)))</f>
        <v>2077</v>
      </c>
      <c r="BE106" cm="1">
        <f t="array" aca="1" ref="BE106" ca="1">INDEX(BD66:BD81,(RANK(AT7,$AT$2:$AT$17)))</f>
        <v>2133</v>
      </c>
      <c r="BF106" cm="1">
        <f t="array" aca="1" ref="BF106" ca="1">INDEX(BD90:BD105,(RANK(AT7,$AT$2:$AT$17)))</f>
        <v>2069</v>
      </c>
      <c r="BG106" cm="1">
        <f t="array" aca="1" ref="BG106" ca="1">INDEX(BD114:BD129,(RANK(AT7,$AT$2:$AT$9)))</f>
        <v>2086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VLOOKUP(B107,audio_list_stym!$A$3:$BP$18,61,FALSE)</f>
        <v>15</v>
      </c>
      <c r="F107" t="str">
        <f>VLOOKUP(E107,metki!$A$2:$B$9,2,FALSE)</f>
        <v>экспл_новые_с_названием</v>
      </c>
      <c r="G107" t="str">
        <f t="shared" si="45"/>
        <v>экспл</v>
      </c>
      <c r="H107" t="str">
        <f>VLOOKUP(B107,audio_list_stym!$A$3:$AJ$18,29,FALSE)</f>
        <v>Ake</v>
      </c>
      <c r="I107" t="s">
        <v>689</v>
      </c>
      <c r="J107" t="str">
        <f t="shared" si="46"/>
        <v>Ake_2</v>
      </c>
      <c r="K107">
        <v>15</v>
      </c>
      <c r="L107">
        <f>VLOOKUP(J107,total_visual_stym!$A$2:$D$129,2,FALSE)</f>
        <v>2074</v>
      </c>
      <c r="M107" t="str">
        <f>VLOOKUP(J107,total_visual_stym!$A$2:$D$129,3,FALSE)</f>
        <v>pics\\Ake_2.jpg</v>
      </c>
      <c r="N107">
        <f>VLOOKUP(J107,total_visual_stym!$A$1:$D$129,4,FALSE)</f>
        <v>209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106</v>
      </c>
      <c r="Z107" t="str">
        <f>IF(G107="экспл",VLOOKUP(J107,quest_экспл!$A$1:$N$129,12,FALSE),IF(G107="импл_",0,0))</f>
        <v>sound\\Prodolgovatiy_li_on.wav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2199</v>
      </c>
      <c r="AD107" t="str">
        <f t="shared" ca="1" si="54"/>
        <v>pics\\dis56.jpg</v>
      </c>
      <c r="AE107" s="22" t="str">
        <f t="array" aca="1" ref="AE107" ca="1">IF(G107="экспл",INDEX(total_visual_stym!$C$146:$C$209,(RANK(total_visual_stym!E187,total_visual_stym!$E$146:$E$209))),0)</f>
        <v>pics\\dis56.jpg</v>
      </c>
      <c r="AF107" s="22" t="str">
        <f t="shared" si="47"/>
        <v/>
      </c>
      <c r="AI107" t="s">
        <v>117</v>
      </c>
      <c r="AO107">
        <f t="shared" ca="1" si="48"/>
        <v>0.94993135149718</v>
      </c>
      <c r="AP107" t="str">
        <f t="shared" ca="1" si="49"/>
        <v>pics\\Banan_7.jpg</v>
      </c>
      <c r="AR107" t="str">
        <f t="shared" si="55"/>
        <v/>
      </c>
      <c r="AS107" t="str">
        <f t="shared" si="50"/>
        <v/>
      </c>
      <c r="AT107">
        <f t="shared" ca="1" si="51"/>
        <v>0.86082180727544055</v>
      </c>
      <c r="AU107" t="s">
        <v>697</v>
      </c>
      <c r="AV107" t="str">
        <f t="shared" ca="1" si="52"/>
        <v>sound\\Noviy_plod.wav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_Продолговатый_ли_он?</v>
      </c>
      <c r="BA107" t="e">
        <f>VLOOKUP(Q107,audio_list_stym!$B$2:$BQ$299,68,FALSE)</f>
        <v>#N/A</v>
      </c>
      <c r="BB107" t="str">
        <f t="shared" si="53"/>
        <v>Посмотрите,_вот_ГОНИК._Продолговатый_ли_он?</v>
      </c>
      <c r="BD107" cm="1">
        <f t="array" aca="1" ref="BD107" ca="1">INDEX($L$106:$L$113,(RANK(AT3,$AT$2:$AT$9)))</f>
        <v>2074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VLOOKUP(B108,audio_list_stym!$A$3:$BP$18,61,FALSE)</f>
        <v>15</v>
      </c>
      <c r="F108" t="str">
        <f>VLOOKUP(E108,metki!$A$2:$B$9,2,FALSE)</f>
        <v>экспл_новые_с_названием</v>
      </c>
      <c r="G108" t="str">
        <f t="shared" si="45"/>
        <v>экспл</v>
      </c>
      <c r="H108" t="str">
        <f>VLOOKUP(B108,audio_list_stym!$A$3:$AJ$18,29,FALSE)</f>
        <v>Ake</v>
      </c>
      <c r="I108" t="s">
        <v>690</v>
      </c>
      <c r="J108" t="str">
        <f t="shared" si="46"/>
        <v>Ake_3</v>
      </c>
      <c r="K108">
        <v>15</v>
      </c>
      <c r="L108">
        <f>VLOOKUP(J108,total_visual_stym!$A$2:$D$129,2,FALSE)</f>
        <v>2075</v>
      </c>
      <c r="M108" t="str">
        <f>VLOOKUP(J108,total_visual_stym!$A$2:$D$129,3,FALSE)</f>
        <v>pics\\Ake_3.jpg</v>
      </c>
      <c r="N108">
        <f>VLOOKUP(J108,total_visual_stym!$A$1:$D$129,4,FALSE)</f>
        <v>209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107</v>
      </c>
      <c r="Z108" t="str">
        <f>IF(G108="экспл",VLOOKUP(J108,quest_экспл!$A$1:$N$129,12,FALSE),IF(G108="импл_",0,0))</f>
        <v>sound\\Pyatnistiy_li_on.wav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2177</v>
      </c>
      <c r="AD108" t="str">
        <f t="shared" ca="1" si="54"/>
        <v>pics\\dis35.jpg</v>
      </c>
      <c r="AE108" s="22" t="str">
        <f t="array" aca="1" ref="AE108" ca="1">IF(G108="экспл",INDEX(total_visual_stym!$C$146:$C$209,(RANK(total_visual_stym!E188,total_visual_stym!$E$146:$E$209))),0)</f>
        <v>pics\\dis35.jpg</v>
      </c>
      <c r="AF108" s="22" t="str">
        <f t="shared" si="47"/>
        <v/>
      </c>
      <c r="AI108" t="s">
        <v>118</v>
      </c>
      <c r="AO108">
        <f t="shared" ca="1" si="48"/>
        <v>0.89133153586687464</v>
      </c>
      <c r="AP108" t="str">
        <f t="shared" ca="1" si="49"/>
        <v>pics\\Finik_5.jpg</v>
      </c>
      <c r="AR108" t="str">
        <f t="shared" si="55"/>
        <v/>
      </c>
      <c r="AS108" t="str">
        <f t="shared" si="50"/>
        <v/>
      </c>
      <c r="AT108">
        <f t="shared" ca="1" si="51"/>
        <v>0.16318892007659869</v>
      </c>
      <c r="AU108" t="s">
        <v>697</v>
      </c>
      <c r="AV108" t="str">
        <f t="shared" ca="1" si="52"/>
        <v>sound\\Redkiy_plod.wav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_Пятнистый_ли_он?</v>
      </c>
      <c r="BA108" t="e">
        <f>VLOOKUP(Q108,audio_list_stym!$B$2:$BQ$299,68,FALSE)</f>
        <v>#N/A</v>
      </c>
      <c r="BB108" t="str">
        <f t="shared" si="53"/>
        <v>Вот_ГОНИК._Пятнистый_ли_он?</v>
      </c>
      <c r="BD108" cm="1">
        <f t="array" aca="1" ref="BD108" ca="1">INDEX($L$106:$L$113,(RANK(AT4,$AT$2:$AT$9)))</f>
        <v>2080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VLOOKUP(B109,audio_list_stym!$A$3:$BP$18,61,FALSE)</f>
        <v>15</v>
      </c>
      <c r="F109" t="str">
        <f>VLOOKUP(E109,metki!$A$2:$B$9,2,FALSE)</f>
        <v>экспл_новые_с_названием</v>
      </c>
      <c r="G109" t="str">
        <f t="shared" si="45"/>
        <v>экспл</v>
      </c>
      <c r="H109" t="str">
        <f>VLOOKUP(B109,audio_list_stym!$A$3:$AJ$18,29,FALSE)</f>
        <v>Ake</v>
      </c>
      <c r="I109" t="s">
        <v>691</v>
      </c>
      <c r="J109" t="str">
        <f t="shared" si="46"/>
        <v>Ake_4</v>
      </c>
      <c r="K109">
        <v>15</v>
      </c>
      <c r="L109">
        <f>VLOOKUP(J109,total_visual_stym!$A$2:$D$129,2,FALSE)</f>
        <v>2076</v>
      </c>
      <c r="M109" t="str">
        <f>VLOOKUP(J109,total_visual_stym!$A$2:$D$129,3,FALSE)</f>
        <v>pics\\Ake_4.jpg</v>
      </c>
      <c r="N109">
        <f>VLOOKUP(J109,total_visual_stym!$A$1:$D$129,4,FALSE)</f>
        <v>209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108</v>
      </c>
      <c r="Z109" t="str">
        <f>IF(G109="экспл",VLOOKUP(J109,quest_экспл!$A$1:$N$129,12,FALSE),IF(G109="импл_",0,0))</f>
        <v>sound\\On_s_kozhuroy.wav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2222</v>
      </c>
      <c r="AD109" t="str">
        <f t="shared" ca="1" si="54"/>
        <v>pics\\dis14.jpg</v>
      </c>
      <c r="AE109" s="22" t="str">
        <f t="array" aca="1" ref="AE109" ca="1">IF(G109="экспл",INDEX(total_visual_stym!$C$146:$C$209,(RANK(total_visual_stym!E189,total_visual_stym!$E$146:$E$209))),0)</f>
        <v>pics\\dis14.jpg</v>
      </c>
      <c r="AF109" s="22" t="str">
        <f t="shared" si="47"/>
        <v/>
      </c>
      <c r="AI109" t="s">
        <v>119</v>
      </c>
      <c r="AO109">
        <f t="shared" ca="1" si="48"/>
        <v>0.28768821778734988</v>
      </c>
      <c r="AP109" t="str">
        <f t="shared" ca="1" si="49"/>
        <v>pics\\Peper_6.jpg</v>
      </c>
      <c r="AR109" t="str">
        <f t="shared" si="55"/>
        <v/>
      </c>
      <c r="AS109" t="str">
        <f t="shared" si="50"/>
        <v/>
      </c>
      <c r="AT109">
        <f t="shared" ca="1" si="51"/>
        <v>0.96064763875297876</v>
      </c>
      <c r="AU109" t="s">
        <v>697</v>
      </c>
      <c r="AV109" t="str">
        <f t="shared" ca="1" si="52"/>
        <v>sound\\Noviy_plod.wav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_Он_с_кожурой?</v>
      </c>
      <c r="BA109" t="e">
        <f>VLOOKUP(Q109,audio_list_stym!$B$2:$BQ$299,68,FALSE)</f>
        <v>#N/A</v>
      </c>
      <c r="BB109" t="str">
        <f t="shared" si="53"/>
        <v>Это_ГОНИК._Он_с_кожурой?</v>
      </c>
      <c r="BD109" cm="1">
        <f t="array" aca="1" ref="BD109" ca="1">INDEX($L$106:$L$113,(RANK(AT5,$AT$2:$AT$9)))</f>
        <v>2076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VLOOKUP(B110,audio_list_stym!$A$3:$BP$18,61,FALSE)</f>
        <v>15</v>
      </c>
      <c r="F110" t="str">
        <f>VLOOKUP(E110,metki!$A$2:$B$9,2,FALSE)</f>
        <v>экспл_новые_с_названием</v>
      </c>
      <c r="G110" t="str">
        <f t="shared" si="45"/>
        <v>экспл</v>
      </c>
      <c r="H110" t="str">
        <f>VLOOKUP(B110,audio_list_stym!$A$3:$AJ$18,29,FALSE)</f>
        <v>Ake</v>
      </c>
      <c r="I110" t="s">
        <v>692</v>
      </c>
      <c r="J110" t="str">
        <f t="shared" si="46"/>
        <v>Ake_5</v>
      </c>
      <c r="K110">
        <v>15</v>
      </c>
      <c r="L110">
        <f>VLOOKUP(J110,total_visual_stym!$A$2:$D$129,2,FALSE)</f>
        <v>2077</v>
      </c>
      <c r="M110" t="str">
        <f>VLOOKUP(J110,total_visual_stym!$A$2:$D$129,3,FALSE)</f>
        <v>pics\\Ake_5.jpg</v>
      </c>
      <c r="N110">
        <f>VLOOKUP(J110,total_visual_stym!$A$1:$D$129,4,FALSE)</f>
        <v>209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109</v>
      </c>
      <c r="Z110" t="str">
        <f>IF(G110="экспл",VLOOKUP(J110,quest_экспл!$A$1:$N$129,12,FALSE),IF(G110="импл_",0,0))</f>
        <v>sound\\Fioletoviy_li_on.wav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2180</v>
      </c>
      <c r="AD110" t="str">
        <f t="shared" ca="1" si="54"/>
        <v>pics\\dis4.jpg</v>
      </c>
      <c r="AE110" s="22" t="str">
        <f t="array" aca="1" ref="AE110" ca="1">IF(G110="экспл",INDEX(total_visual_stym!$C$146:$C$209,(RANK(total_visual_stym!E190,total_visual_stym!$E$146:$E$209))),0)</f>
        <v>pics\\dis4.jpg</v>
      </c>
      <c r="AF110" s="22" t="str">
        <f t="shared" si="47"/>
        <v/>
      </c>
      <c r="AI110" t="s">
        <v>120</v>
      </c>
      <c r="AO110">
        <f t="shared" ca="1" si="48"/>
        <v>0.9128618229593185</v>
      </c>
      <c r="AP110" t="str">
        <f t="shared" ca="1" si="49"/>
        <v>pics\\Finik_3.jpg</v>
      </c>
      <c r="AR110" t="str">
        <f t="shared" si="55"/>
        <v/>
      </c>
      <c r="AS110" t="str">
        <f t="shared" si="50"/>
        <v/>
      </c>
      <c r="AT110">
        <f t="shared" ca="1" si="51"/>
        <v>0.46089085030828447</v>
      </c>
      <c r="AU110" t="s">
        <v>697</v>
      </c>
      <c r="AV110" t="str">
        <f t="shared" ca="1" si="52"/>
        <v>sound\\Redkiy_plod.wav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_Синий_ли_он?</v>
      </c>
      <c r="BA110" t="e">
        <f>VLOOKUP(Q110,audio_list_stym!$B$2:$BQ$299,68,FALSE)</f>
        <v>#N/A</v>
      </c>
      <c r="BB110" t="str">
        <f t="shared" si="53"/>
        <v>На_картинке_ГОНИК._Синий_ли_он?</v>
      </c>
      <c r="BD110" cm="1">
        <f t="array" aca="1" ref="BD110" ca="1">INDEX($L$106:$L$113,(RANK(AT6,$AT$2:$AT$9)))</f>
        <v>2075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VLOOKUP(B111,audio_list_stym!$A$3:$BP$18,61,FALSE)</f>
        <v>15</v>
      </c>
      <c r="F111" t="str">
        <f>VLOOKUP(E111,metki!$A$2:$B$9,2,FALSE)</f>
        <v>экспл_новые_с_названием</v>
      </c>
      <c r="G111" t="str">
        <f t="shared" si="45"/>
        <v>экспл</v>
      </c>
      <c r="H111" t="str">
        <f>VLOOKUP(B111,audio_list_stym!$A$3:$AJ$18,29,FALSE)</f>
        <v>Ake</v>
      </c>
      <c r="I111" t="s">
        <v>693</v>
      </c>
      <c r="J111" t="str">
        <f t="shared" si="46"/>
        <v>Ake_6</v>
      </c>
      <c r="K111">
        <v>15</v>
      </c>
      <c r="L111">
        <f>VLOOKUP(J111,total_visual_stym!$A$2:$D$129,2,FALSE)</f>
        <v>2078</v>
      </c>
      <c r="M111" t="str">
        <f>VLOOKUP(J111,total_visual_stym!$A$2:$D$129,3,FALSE)</f>
        <v>pics\\Ake_6.jpg</v>
      </c>
      <c r="N111">
        <f>VLOOKUP(J111,total_visual_stym!$A$1:$D$129,4,FALSE)</f>
        <v>209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110</v>
      </c>
      <c r="Z111" t="str">
        <f>IF(G111="экспл",VLOOKUP(J111,quest_экспл!$A$1:$N$129,12,FALSE),IF(G111="импл_",0,0))</f>
        <v>sound\\On_s_dolkami.wav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2170</v>
      </c>
      <c r="AD111" t="str">
        <f t="shared" ca="1" si="54"/>
        <v>pics\\dis36.jpg</v>
      </c>
      <c r="AE111" s="22" t="str">
        <f t="array" aca="1" ref="AE111" ca="1">IF(G111="экспл",INDEX(total_visual_stym!$C$146:$C$209,(RANK(total_visual_stym!E191,total_visual_stym!$E$146:$E$209))),0)</f>
        <v>pics\\dis36.jpg</v>
      </c>
      <c r="AF111" s="22" t="str">
        <f t="shared" si="47"/>
        <v/>
      </c>
      <c r="AI111" t="s">
        <v>121</v>
      </c>
      <c r="AO111">
        <f t="shared" ca="1" si="48"/>
        <v>0.84441332464471475</v>
      </c>
      <c r="AP111" t="str">
        <f t="shared" ca="1" si="49"/>
        <v>pics\\Goroh_1.jpg</v>
      </c>
      <c r="AR111" t="str">
        <f t="shared" si="55"/>
        <v/>
      </c>
      <c r="AS111" t="str">
        <f t="shared" si="50"/>
        <v/>
      </c>
      <c r="AT111">
        <f t="shared" ca="1" si="51"/>
        <v>0.91733613743940512</v>
      </c>
      <c r="AU111" t="s">
        <v>697</v>
      </c>
      <c r="AV111" t="str">
        <f t="shared" ca="1" si="52"/>
        <v>sound\\Noviy_plod.wav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_Он_с_дольками?</v>
      </c>
      <c r="BA111" t="e">
        <f>VLOOKUP(Q111,audio_list_stym!$B$2:$BQ$299,68,FALSE)</f>
        <v>#N/A</v>
      </c>
      <c r="BB111" t="str">
        <f t="shared" si="53"/>
        <v>На_мониторе_ГОНИК._Он_с_дольками?</v>
      </c>
      <c r="BD111" cm="1">
        <f t="array" aca="1" ref="BD111" ca="1">INDEX($L$106:$L$113,(RANK(AT7,$AT$2:$AT$9)))</f>
        <v>2078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VLOOKUP(B112,audio_list_stym!$A$3:$BP$18,61,FALSE)</f>
        <v>15</v>
      </c>
      <c r="F112" t="str">
        <f>VLOOKUP(E112,metki!$A$2:$B$9,2,FALSE)</f>
        <v>экспл_новые_с_названием</v>
      </c>
      <c r="G112" t="str">
        <f t="shared" si="45"/>
        <v>экспл</v>
      </c>
      <c r="H112" t="str">
        <f>VLOOKUP(B112,audio_list_stym!$A$3:$AJ$18,29,FALSE)</f>
        <v>Ake</v>
      </c>
      <c r="I112" t="s">
        <v>694</v>
      </c>
      <c r="J112" t="str">
        <f t="shared" si="46"/>
        <v>Ake_7</v>
      </c>
      <c r="K112">
        <v>15</v>
      </c>
      <c r="L112">
        <f>VLOOKUP(J112,total_visual_stym!$A$2:$D$129,2,FALSE)</f>
        <v>2079</v>
      </c>
      <c r="M112" t="str">
        <f>VLOOKUP(J112,total_visual_stym!$A$2:$D$129,3,FALSE)</f>
        <v>pics\\Ake_7.jpg</v>
      </c>
      <c r="N112">
        <f>VLOOKUP(J112,total_visual_stym!$A$1:$D$129,4,FALSE)</f>
        <v>209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111</v>
      </c>
      <c r="Z112" t="str">
        <f>IF(G112="экспл",VLOOKUP(J112,quest_экспл!$A$1:$N$129,12,FALSE),IF(G112="импл_",0,0))</f>
        <v>sound\\On_visushenniy.wav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2198</v>
      </c>
      <c r="AD112" t="str">
        <f t="shared" ca="1" si="54"/>
        <v>pics\\dis42.jpg</v>
      </c>
      <c r="AE112" s="22" t="str">
        <f t="array" aca="1" ref="AE112" ca="1">IF(G112="экспл",INDEX(total_visual_stym!$C$146:$C$209,(RANK(total_visual_stym!E192,total_visual_stym!$E$146:$E$209))),0)</f>
        <v>pics\\dis42.jpg</v>
      </c>
      <c r="AF112" s="22" t="str">
        <f t="shared" si="47"/>
        <v/>
      </c>
      <c r="AI112" t="s">
        <v>122</v>
      </c>
      <c r="AO112">
        <f t="shared" ca="1" si="48"/>
        <v>0.30602476270063739</v>
      </c>
      <c r="AP112" t="str">
        <f t="shared" ca="1" si="49"/>
        <v>pics\\Peper_5.jpg</v>
      </c>
      <c r="AR112" t="str">
        <f t="shared" si="55"/>
        <v/>
      </c>
      <c r="AS112" t="str">
        <f t="shared" si="50"/>
        <v/>
      </c>
      <c r="AT112">
        <f t="shared" ca="1" si="51"/>
        <v>9.5672332674930916E-3</v>
      </c>
      <c r="AU112" t="s">
        <v>697</v>
      </c>
      <c r="AV112" t="str">
        <f t="shared" ca="1" si="52"/>
        <v>sound\\Redkiy_plod.wav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_Он_высушенный?</v>
      </c>
      <c r="BA112" t="e">
        <f>VLOOKUP(Q112,audio_list_stym!$B$2:$BQ$299,68,FALSE)</f>
        <v>#N/A</v>
      </c>
      <c r="BB112" t="str">
        <f t="shared" si="53"/>
        <v>Перед_Вами_ГОНИК._Он_высушенный?</v>
      </c>
      <c r="BD112" cm="1">
        <f t="array" aca="1" ref="BD112" ca="1">INDEX($L$106:$L$113,(RANK(AT8,$AT$2:$AT$9)))</f>
        <v>2079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VLOOKUP(B113,audio_list_stym!$A$3:$BP$18,61,FALSE)</f>
        <v>15</v>
      </c>
      <c r="F113" t="str">
        <f>VLOOKUP(E113,metki!$A$2:$B$9,2,FALSE)</f>
        <v>экспл_новые_с_названием</v>
      </c>
      <c r="G113" t="str">
        <f t="shared" si="45"/>
        <v>экспл</v>
      </c>
      <c r="H113" t="str">
        <f>VLOOKUP(B113,audio_list_stym!$A$3:$AJ$18,29,FALSE)</f>
        <v>Ake</v>
      </c>
      <c r="I113" t="s">
        <v>695</v>
      </c>
      <c r="J113" t="str">
        <f t="shared" si="46"/>
        <v>Ake_8</v>
      </c>
      <c r="K113">
        <v>15</v>
      </c>
      <c r="L113">
        <f>VLOOKUP(J113,total_visual_stym!$A$2:$D$129,2,FALSE)</f>
        <v>2080</v>
      </c>
      <c r="M113" t="str">
        <f>VLOOKUP(J113,total_visual_stym!$A$2:$D$129,3,FALSE)</f>
        <v>pics\\Ake_8.jpg</v>
      </c>
      <c r="N113">
        <f>VLOOKUP(J113,total_visual_stym!$A$1:$D$129,4,FALSE)</f>
        <v>209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112</v>
      </c>
      <c r="Z113" t="str">
        <f>IF(G113="экспл",VLOOKUP(J113,quest_экспл!$A$1:$N$129,12,FALSE),IF(G113="импл_",0,0))</f>
        <v>sound\\Myatiy_li_on.wav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2213</v>
      </c>
      <c r="AD113" t="str">
        <f t="shared" ca="1" si="54"/>
        <v>pics\\dis49.jpg</v>
      </c>
      <c r="AE113" s="22" t="str">
        <f t="array" aca="1" ref="AE113" ca="1">IF(G113="экспл",INDEX(total_visual_stym!$C$146:$C$209,(RANK(total_visual_stym!E193,total_visual_stym!$E$146:$E$209))),0)</f>
        <v>pics\\dis49.jpg</v>
      </c>
      <c r="AF113" s="22" t="str">
        <f t="shared" si="47"/>
        <v/>
      </c>
      <c r="AI113" t="s">
        <v>123</v>
      </c>
      <c r="AO113">
        <f t="shared" ca="1" si="48"/>
        <v>0.6989906574750907</v>
      </c>
      <c r="AP113" t="str">
        <f t="shared" ca="1" si="49"/>
        <v>pics\\Kokos_1.jpg</v>
      </c>
      <c r="AR113" t="str">
        <f t="shared" si="55"/>
        <v/>
      </c>
      <c r="AS113" t="str">
        <f t="shared" si="50"/>
        <v/>
      </c>
      <c r="AT113">
        <f t="shared" ca="1" si="51"/>
        <v>0.98229017938260643</v>
      </c>
      <c r="AU113" t="s">
        <v>697</v>
      </c>
      <c r="AV113" t="str">
        <f t="shared" ca="1" si="52"/>
        <v>sound\\Noviy_plod.wav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_Мятый_ли_он?</v>
      </c>
      <c r="BA113" t="e">
        <f>VLOOKUP(Q113,audio_list_stym!$B$2:$BQ$299,68,FALSE)</f>
        <v>#N/A</v>
      </c>
      <c r="BB113" t="str">
        <f t="shared" si="53"/>
        <v>Вы_видите_ГОНИК._Мятый_ли_он?</v>
      </c>
      <c r="BD113" cm="1">
        <f t="array" aca="1" ref="BD113" ca="1">INDEX($L$106:$L$113,(RANK(AT9,$AT$2:$AT$9)))</f>
        <v>2073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VLOOKUP(B114,audio_list_stym!$A$3:$BP$18,61,FALSE)</f>
        <v>16</v>
      </c>
      <c r="F114" t="str">
        <f>VLOOKUP(E114,metki!$A$2:$B$9,2,FALSE)</f>
        <v>импл_новые_без_названия</v>
      </c>
      <c r="G114" t="str">
        <f t="shared" si="45"/>
        <v>импл_</v>
      </c>
      <c r="H114" t="str">
        <f>VLOOKUP(B114,audio_list_stym!$A$3:$AJ$18,29,FALSE)</f>
        <v>Finger</v>
      </c>
      <c r="I114" t="s">
        <v>688</v>
      </c>
      <c r="J114" t="str">
        <f t="shared" si="46"/>
        <v>Finger_1</v>
      </c>
      <c r="K114">
        <v>16</v>
      </c>
      <c r="L114">
        <f>VLOOKUP(J114,total_visual_stym!$A$2:$D$129,2,FALSE)</f>
        <v>2081</v>
      </c>
      <c r="M114" t="str">
        <f>VLOOKUP(J114,total_visual_stym!$A$2:$D$129,3,FALSE)</f>
        <v>pics\\Finger_1.jpg</v>
      </c>
      <c r="N114">
        <f>VLOOKUP(J114,total_visual_stym!$A$1:$D$129,4,FALSE)</f>
        <v>210</v>
      </c>
      <c r="P114">
        <f>IF(G114="экспл",0,IF(G114="импл_",VLOOKUP(J114,quest_импл!$A$1:$J$129,7,FALSE),0))</f>
        <v>241</v>
      </c>
      <c r="Q114" t="str">
        <f>IF(G114="экспл",0,IF(G114="импл_",VLOOKUP(J114,quest_импл!$A$1:$J$129,8,FALSE),0))</f>
        <v>sound\\Vityanut_li.wav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2018</v>
      </c>
      <c r="AD114" t="str">
        <f t="shared" ca="1" si="54"/>
        <v>pics\\Goroh_2.jpg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47"/>
        <v>pics\\Goroh_2.jpg</v>
      </c>
      <c r="AI114" t="s">
        <v>86</v>
      </c>
      <c r="AO114">
        <f t="shared" ca="1" si="48"/>
        <v>0.80737915126842408</v>
      </c>
      <c r="AP114" t="str">
        <f t="shared" ca="1" si="49"/>
        <v>pics\\Goroh_2.jpg</v>
      </c>
      <c r="AR114" t="str">
        <f t="shared" si="55"/>
        <v/>
      </c>
      <c r="AS114" t="str">
        <f t="shared" ca="1" si="50"/>
        <v>pics\\Goroh_2.jpg</v>
      </c>
      <c r="AT114">
        <f t="shared" ca="1" si="51"/>
        <v>0.39050281684376886</v>
      </c>
      <c r="AU114" t="s">
        <v>697</v>
      </c>
      <c r="AV114" t="str">
        <f t="shared" ca="1" si="52"/>
        <v>sound\\Redkiy_plod.wav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_Вытянут_ли_</v>
      </c>
      <c r="BB114" t="str">
        <f t="shared" si="53"/>
        <v>_Вытянут_ли_XXXXX?</v>
      </c>
      <c r="BC114">
        <f>A114</f>
        <v>1215</v>
      </c>
      <c r="BD114" cm="1">
        <f t="array" aca="1" ref="BD114" ca="1">INDEX($L$114:$L$121,(RANK(AT2,$AT$2:$AT$9)))</f>
        <v>2085</v>
      </c>
      <c r="BE114" cm="1">
        <f t="array" aca="1" ref="BE114" ca="1">INDEX(BD66:BD81,(RANK(AT8,$AT$2:$AT$17)))</f>
        <v>2130</v>
      </c>
      <c r="BF114" cm="1">
        <f t="array" aca="1" ref="BF114" ca="1">INDEX(BD82:BD97,(RANK(AT8,$AT$2:$AT$9)))</f>
        <v>2143</v>
      </c>
      <c r="BG114" cm="1">
        <f t="array" aca="1" ref="BG114" ca="1">INDEX(BD98:BD113,(RANK(AT8,$AT$2:$AT$9)))</f>
        <v>2071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VLOOKUP(B115,audio_list_stym!$A$3:$BP$18,61,FALSE)</f>
        <v>16</v>
      </c>
      <c r="F115" t="str">
        <f>VLOOKUP(E115,metki!$A$2:$B$9,2,FALSE)</f>
        <v>импл_новые_без_названия</v>
      </c>
      <c r="G115" t="str">
        <f t="shared" si="45"/>
        <v>импл_</v>
      </c>
      <c r="H115" t="str">
        <f>VLOOKUP(B115,audio_list_stym!$A$3:$AJ$18,29,FALSE)</f>
        <v>Finger</v>
      </c>
      <c r="I115" t="s">
        <v>689</v>
      </c>
      <c r="J115" t="str">
        <f t="shared" si="46"/>
        <v>Finger_2</v>
      </c>
      <c r="K115">
        <v>16</v>
      </c>
      <c r="L115">
        <f>VLOOKUP(J115,total_visual_stym!$A$2:$D$129,2,FALSE)</f>
        <v>2082</v>
      </c>
      <c r="M115" t="str">
        <f>VLOOKUP(J115,total_visual_stym!$A$2:$D$129,3,FALSE)</f>
        <v>pics\\Finger_2.jpg</v>
      </c>
      <c r="N115">
        <f>VLOOKUP(J115,total_visual_stym!$A$1:$D$129,4,FALSE)</f>
        <v>210</v>
      </c>
      <c r="P115">
        <f>IF(G115="экспл",0,IF(G115="импл_",VLOOKUP(J115,quest_импл!$A$1:$J$129,7,FALSE),0))</f>
        <v>242</v>
      </c>
      <c r="Q115" t="str">
        <f>IF(G115="экспл",0,IF(G115="импл_",VLOOKUP(J115,quest_импл!$A$1:$J$129,8,FALSE),0))</f>
        <v>sound\\Nadloman_li.wav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2048</v>
      </c>
      <c r="AD115" t="str">
        <f t="shared" ca="1" si="54"/>
        <v>pics\\Peper_8.jpg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47"/>
        <v>pics\\Peper_8.jpg</v>
      </c>
      <c r="AI115" t="s">
        <v>87</v>
      </c>
      <c r="AO115">
        <f t="shared" ca="1" si="48"/>
        <v>0.26278051906588096</v>
      </c>
      <c r="AP115" t="str">
        <f t="shared" ca="1" si="49"/>
        <v>pics\\Peper_8.jpg</v>
      </c>
      <c r="AR115" t="str">
        <f t="shared" si="55"/>
        <v/>
      </c>
      <c r="AS115" t="str">
        <f t="shared" ca="1" si="50"/>
        <v>pics\\Peper_8.jpg</v>
      </c>
      <c r="AT115">
        <f t="shared" ca="1" si="51"/>
        <v>0.33922017152763184</v>
      </c>
      <c r="AU115" t="s">
        <v>697</v>
      </c>
      <c r="AV115" t="str">
        <f t="shared" ca="1" si="52"/>
        <v>sound\\Redkiy_plod.wav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_Надломан_ли_</v>
      </c>
      <c r="BB115" t="str">
        <f t="shared" si="53"/>
        <v>_Надломан_ли_XXXXX?</v>
      </c>
      <c r="BD115" cm="1">
        <f t="array" aca="1" ref="BD115" ca="1">INDEX($L$114:$L$121,(RANK(AT3,$AT$2:$AT$9)))</f>
        <v>2082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VLOOKUP(B116,audio_list_stym!$A$3:$BP$18,61,FALSE)</f>
        <v>16</v>
      </c>
      <c r="F116" t="str">
        <f>VLOOKUP(E116,metki!$A$2:$B$9,2,FALSE)</f>
        <v>импл_новые_без_названия</v>
      </c>
      <c r="G116" t="str">
        <f t="shared" si="45"/>
        <v>импл_</v>
      </c>
      <c r="H116" t="str">
        <f>VLOOKUP(B116,audio_list_stym!$A$3:$AJ$18,29,FALSE)</f>
        <v>Finger</v>
      </c>
      <c r="I116" t="s">
        <v>690</v>
      </c>
      <c r="J116" t="str">
        <f t="shared" si="46"/>
        <v>Finger_3</v>
      </c>
      <c r="K116">
        <v>16</v>
      </c>
      <c r="L116">
        <f>VLOOKUP(J116,total_visual_stym!$A$2:$D$129,2,FALSE)</f>
        <v>2083</v>
      </c>
      <c r="M116" t="str">
        <f>VLOOKUP(J116,total_visual_stym!$A$2:$D$129,3,FALSE)</f>
        <v>pics\\Finger_3.jpg</v>
      </c>
      <c r="N116">
        <f>VLOOKUP(J116,total_visual_stym!$A$1:$D$129,4,FALSE)</f>
        <v>210</v>
      </c>
      <c r="P116">
        <f>IF(G116="экспл",0,IF(G116="импл_",VLOOKUP(J116,quest_импл!$A$1:$J$129,7,FALSE),0))</f>
        <v>243</v>
      </c>
      <c r="Q116" t="str">
        <f>IF(G116="экспл",0,IF(G116="импл_",VLOOKUP(J116,quest_импл!$A$1:$J$129,8,FALSE),0))</f>
        <v>sound\\Volnistiy_li.wav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2004</v>
      </c>
      <c r="AD116" t="str">
        <f t="shared" ca="1" si="54"/>
        <v>pics\\Banan_4.jpg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47"/>
        <v>pics\\Banan_4.jpg</v>
      </c>
      <c r="AI116" t="s">
        <v>88</v>
      </c>
      <c r="AO116">
        <f t="shared" ca="1" si="48"/>
        <v>0.96318991371132312</v>
      </c>
      <c r="AP116" t="str">
        <f t="shared" ca="1" si="49"/>
        <v>pics\\Banan_4.jpg</v>
      </c>
      <c r="AR116" t="str">
        <f t="shared" si="55"/>
        <v/>
      </c>
      <c r="AS116" t="str">
        <f t="shared" ca="1" si="50"/>
        <v>pics\\Banan_4.jpg</v>
      </c>
      <c r="AT116">
        <f t="shared" ca="1" si="51"/>
        <v>0.5565023849651326</v>
      </c>
      <c r="AU116" t="s">
        <v>697</v>
      </c>
      <c r="AV116" t="str">
        <f t="shared" ca="1" si="52"/>
        <v>sound\\Noviy_plod.wav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_Волнистый_ли_</v>
      </c>
      <c r="BB116" t="str">
        <f t="shared" si="53"/>
        <v>_Волнистый_ли_XXXXX?</v>
      </c>
      <c r="BD116" cm="1">
        <f t="array" aca="1" ref="BD116" ca="1">INDEX($L$114:$L$121,(RANK(AT4,$AT$2:$AT$9)))</f>
        <v>2088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VLOOKUP(B117,audio_list_stym!$A$3:$BP$18,61,FALSE)</f>
        <v>16</v>
      </c>
      <c r="F117" t="str">
        <f>VLOOKUP(E117,metki!$A$2:$B$9,2,FALSE)</f>
        <v>импл_новые_без_названия</v>
      </c>
      <c r="G117" t="str">
        <f t="shared" si="45"/>
        <v>импл_</v>
      </c>
      <c r="H117" t="str">
        <f>VLOOKUP(B117,audio_list_stym!$A$3:$AJ$18,29,FALSE)</f>
        <v>Finger</v>
      </c>
      <c r="I117" t="s">
        <v>691</v>
      </c>
      <c r="J117" t="str">
        <f t="shared" si="46"/>
        <v>Finger_4</v>
      </c>
      <c r="K117">
        <v>16</v>
      </c>
      <c r="L117">
        <f>VLOOKUP(J117,total_visual_stym!$A$2:$D$129,2,FALSE)</f>
        <v>2084</v>
      </c>
      <c r="M117" t="str">
        <f>VLOOKUP(J117,total_visual_stym!$A$2:$D$129,3,FALSE)</f>
        <v>pics\\Finger_4.jpg</v>
      </c>
      <c r="N117">
        <f>VLOOKUP(J117,total_visual_stym!$A$1:$D$129,4,FALSE)</f>
        <v>210</v>
      </c>
      <c r="P117">
        <f>IF(G117="экспл",0,IF(G117="импл_",VLOOKUP(J117,quest_импл!$A$1:$J$129,7,FALSE),0))</f>
        <v>244</v>
      </c>
      <c r="Q117" t="str">
        <f>IF(G117="экспл",0,IF(G117="импл_",VLOOKUP(J117,quest_импл!$A$1:$J$129,8,FALSE),0))</f>
        <v>sound\\Buriy_li.wav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2008</v>
      </c>
      <c r="AD117" t="str">
        <f t="shared" ca="1" si="54"/>
        <v>pics\\Banan_8.jpg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47"/>
        <v>pics\\Banan_8.jpg</v>
      </c>
      <c r="AI117" t="s">
        <v>89</v>
      </c>
      <c r="AO117">
        <f t="shared" ca="1" si="48"/>
        <v>0.93046894891905996</v>
      </c>
      <c r="AP117" t="str">
        <f t="shared" ca="1" si="49"/>
        <v>pics\\Banan_8.jpg</v>
      </c>
      <c r="AR117" t="str">
        <f t="shared" si="55"/>
        <v/>
      </c>
      <c r="AS117" t="str">
        <f t="shared" ca="1" si="50"/>
        <v>pics\\Banan_8.jpg</v>
      </c>
      <c r="AT117">
        <f t="shared" ca="1" si="51"/>
        <v>0.65420245068456495</v>
      </c>
      <c r="AU117" t="s">
        <v>697</v>
      </c>
      <c r="AV117" t="str">
        <f t="shared" ca="1" si="52"/>
        <v>sound\\Noviy_plod.wav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_Бурый_ли_</v>
      </c>
      <c r="BB117" t="str">
        <f t="shared" si="53"/>
        <v>_Бурый_ли_XXXXX?</v>
      </c>
      <c r="BD117" cm="1">
        <f t="array" aca="1" ref="BD117" ca="1">INDEX($L$114:$L$121,(RANK(AT5,$AT$2:$AT$9)))</f>
        <v>2084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VLOOKUP(B118,audio_list_stym!$A$3:$BP$18,61,FALSE)</f>
        <v>16</v>
      </c>
      <c r="F118" t="str">
        <f>VLOOKUP(E118,metki!$A$2:$B$9,2,FALSE)</f>
        <v>импл_новые_без_названия</v>
      </c>
      <c r="G118" t="str">
        <f t="shared" si="45"/>
        <v>импл_</v>
      </c>
      <c r="H118" t="str">
        <f>VLOOKUP(B118,audio_list_stym!$A$3:$AJ$18,29,FALSE)</f>
        <v>Finger</v>
      </c>
      <c r="I118" t="s">
        <v>692</v>
      </c>
      <c r="J118" t="str">
        <f t="shared" si="46"/>
        <v>Finger_5</v>
      </c>
      <c r="K118">
        <v>16</v>
      </c>
      <c r="L118">
        <f>VLOOKUP(J118,total_visual_stym!$A$2:$D$129,2,FALSE)</f>
        <v>2085</v>
      </c>
      <c r="M118" t="str">
        <f>VLOOKUP(J118,total_visual_stym!$A$2:$D$129,3,FALSE)</f>
        <v>pics\\Finger_5.jpg</v>
      </c>
      <c r="N118">
        <f>VLOOKUP(J118,total_visual_stym!$A$1:$D$129,4,FALSE)</f>
        <v>210</v>
      </c>
      <c r="P118">
        <f>IF(G118="экспл",0,IF(G118="импл_",VLOOKUP(J118,quest_импл!$A$1:$J$129,7,FALSE),0))</f>
        <v>245</v>
      </c>
      <c r="Q118" t="str">
        <f>IF(G118="экспл",0,IF(G118="импл_",VLOOKUP(J118,quest_импл!$A$1:$J$129,8,FALSE),0))</f>
        <v>sound\\Vizhatiy_li.wav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2035</v>
      </c>
      <c r="AD118" t="str">
        <f t="shared" ca="1" si="54"/>
        <v>pics\\Limon_3.jpg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47"/>
        <v>pics\\Limon_3.jpg</v>
      </c>
      <c r="AI118" t="s">
        <v>90</v>
      </c>
      <c r="AO118">
        <f t="shared" ca="1" si="48"/>
        <v>0.47303723320789226</v>
      </c>
      <c r="AP118" t="str">
        <f t="shared" ca="1" si="49"/>
        <v>pics\\Limon_3.jpg</v>
      </c>
      <c r="AR118" t="str">
        <f t="shared" si="55"/>
        <v/>
      </c>
      <c r="AS118" t="str">
        <f t="shared" ca="1" si="50"/>
        <v>pics\\Limon_3.jpg</v>
      </c>
      <c r="AT118">
        <f t="shared" ca="1" si="51"/>
        <v>0.8674695019247497</v>
      </c>
      <c r="AU118" t="s">
        <v>697</v>
      </c>
      <c r="AV118" t="str">
        <f t="shared" ca="1" si="52"/>
        <v>sound\\Noviy_plod.wav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_Выжатый_ли_</v>
      </c>
      <c r="BB118" t="str">
        <f t="shared" si="53"/>
        <v>_Выжатый_ли_XXXXX?</v>
      </c>
      <c r="BD118" cm="1">
        <f t="array" aca="1" ref="BD118" ca="1">INDEX($L$114:$L$121,(RANK(AT6,$AT$2:$AT$9)))</f>
        <v>2083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VLOOKUP(B119,audio_list_stym!$A$3:$BP$18,61,FALSE)</f>
        <v>16</v>
      </c>
      <c r="F119" t="str">
        <f>VLOOKUP(E119,metki!$A$2:$B$9,2,FALSE)</f>
        <v>импл_новые_без_названия</v>
      </c>
      <c r="G119" t="str">
        <f t="shared" si="45"/>
        <v>импл_</v>
      </c>
      <c r="H119" t="str">
        <f>VLOOKUP(B119,audio_list_stym!$A$3:$AJ$18,29,FALSE)</f>
        <v>Finger</v>
      </c>
      <c r="I119" t="s">
        <v>693</v>
      </c>
      <c r="J119" t="str">
        <f t="shared" si="46"/>
        <v>Finger_6</v>
      </c>
      <c r="K119">
        <v>16</v>
      </c>
      <c r="L119">
        <f>VLOOKUP(J119,total_visual_stym!$A$2:$D$129,2,FALSE)</f>
        <v>2086</v>
      </c>
      <c r="M119" t="str">
        <f>VLOOKUP(J119,total_visual_stym!$A$2:$D$129,3,FALSE)</f>
        <v>pics\\Finger_6.jpg</v>
      </c>
      <c r="N119">
        <f>VLOOKUP(J119,total_visual_stym!$A$1:$D$129,4,FALSE)</f>
        <v>210</v>
      </c>
      <c r="P119">
        <f>IF(G119="экспл",0,IF(G119="импл_",VLOOKUP(J119,quest_импл!$A$1:$J$129,7,FALSE),0))</f>
        <v>246</v>
      </c>
      <c r="Q119" t="str">
        <f>IF(G119="экспл",0,IF(G119="импл_",VLOOKUP(J119,quest_импл!$A$1:$J$129,8,FALSE),0))</f>
        <v>sound\\Obemniy_li.wav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да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2005</v>
      </c>
      <c r="AD119" t="str">
        <f t="shared" ca="1" si="54"/>
        <v>pics\\Banan_5.jpg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47"/>
        <v>pics\\Banan_5.jpg</v>
      </c>
      <c r="AI119" t="s">
        <v>91</v>
      </c>
      <c r="AO119">
        <f t="shared" ca="1" si="48"/>
        <v>0.95842417079450792</v>
      </c>
      <c r="AP119" t="str">
        <f t="shared" ca="1" si="49"/>
        <v>pics\\Banan_5.jpg</v>
      </c>
      <c r="AR119" t="str">
        <f t="shared" si="55"/>
        <v/>
      </c>
      <c r="AS119" t="str">
        <f t="shared" ca="1" si="50"/>
        <v>pics\\Banan_5.jpg</v>
      </c>
      <c r="AT119">
        <f t="shared" ca="1" si="51"/>
        <v>0.41129166228948255</v>
      </c>
      <c r="AU119" t="s">
        <v>697</v>
      </c>
      <c r="AV119" t="str">
        <f t="shared" ca="1" si="52"/>
        <v>sound\\Redkiy_plod.wav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_Объемный_ли_</v>
      </c>
      <c r="BB119" t="str">
        <f t="shared" si="53"/>
        <v>_Объемный_ли_XXXXX?</v>
      </c>
      <c r="BD119" cm="1">
        <f t="array" aca="1" ref="BD119" ca="1">INDEX($L$114:$L$121,(RANK(AT7,$AT$2:$AT$9)))</f>
        <v>2086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VLOOKUP(B120,audio_list_stym!$A$3:$BP$18,61,FALSE)</f>
        <v>16</v>
      </c>
      <c r="F120" t="str">
        <f>VLOOKUP(E120,metki!$A$2:$B$9,2,FALSE)</f>
        <v>импл_новые_без_названия</v>
      </c>
      <c r="G120" t="str">
        <f t="shared" si="45"/>
        <v>импл_</v>
      </c>
      <c r="H120" t="str">
        <f>VLOOKUP(B120,audio_list_stym!$A$3:$AJ$18,29,FALSE)</f>
        <v>Finger</v>
      </c>
      <c r="I120" t="s">
        <v>694</v>
      </c>
      <c r="J120" t="str">
        <f t="shared" si="46"/>
        <v>Finger_7</v>
      </c>
      <c r="K120">
        <v>16</v>
      </c>
      <c r="L120">
        <f>VLOOKUP(J120,total_visual_stym!$A$2:$D$129,2,FALSE)</f>
        <v>2087</v>
      </c>
      <c r="M120" t="str">
        <f>VLOOKUP(J120,total_visual_stym!$A$2:$D$129,3,FALSE)</f>
        <v>pics\\Finger_7.jpg</v>
      </c>
      <c r="N120">
        <f>VLOOKUP(J120,total_visual_stym!$A$1:$D$129,4,FALSE)</f>
        <v>210</v>
      </c>
      <c r="P120">
        <f>IF(G120="экспл",0,IF(G120="импл_",VLOOKUP(J120,quest_импл!$A$1:$J$129,7,FALSE),0))</f>
        <v>247</v>
      </c>
      <c r="Q120" t="str">
        <f>IF(G120="экспл",0,IF(G120="импл_",VLOOKUP(J120,quest_импл!$A$1:$J$129,8,FALSE),0))</f>
        <v>sound\\Pustoy_li.wav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2040</v>
      </c>
      <c r="AD120" t="str">
        <f t="shared" ca="1" si="54"/>
        <v>pics\\Limon_8.jpg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47"/>
        <v>pics\\Limon_8.jpg</v>
      </c>
      <c r="AI120" t="s">
        <v>92</v>
      </c>
      <c r="AO120">
        <f t="shared" ca="1" si="48"/>
        <v>0.38027535476526864</v>
      </c>
      <c r="AP120" t="str">
        <f t="shared" ca="1" si="49"/>
        <v>pics\\Limon_8.jpg</v>
      </c>
      <c r="AR120" t="str">
        <f t="shared" si="55"/>
        <v/>
      </c>
      <c r="AS120" t="str">
        <f t="shared" ca="1" si="50"/>
        <v>pics\\Limon_8.jpg</v>
      </c>
      <c r="AT120">
        <f t="shared" ca="1" si="51"/>
        <v>0.65649634319450312</v>
      </c>
      <c r="AU120" t="s">
        <v>697</v>
      </c>
      <c r="AV120" t="str">
        <f t="shared" ca="1" si="52"/>
        <v>sound\\Noviy_plod.wav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_Пустой_ли_</v>
      </c>
      <c r="BB120" t="str">
        <f t="shared" si="53"/>
        <v>_Пустой_ли_XXXXX?</v>
      </c>
      <c r="BD120" cm="1">
        <f t="array" aca="1" ref="BD120" ca="1">INDEX($L$114:$L$121,(RANK(AT8,$AT$2:$AT$9)))</f>
        <v>2087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VLOOKUP(B121,audio_list_stym!$A$3:$BP$18,61,FALSE)</f>
        <v>16</v>
      </c>
      <c r="F121" t="str">
        <f>VLOOKUP(E121,metki!$A$2:$B$9,2,FALSE)</f>
        <v>импл_новые_без_названия</v>
      </c>
      <c r="G121" t="str">
        <f t="shared" si="45"/>
        <v>импл_</v>
      </c>
      <c r="H121" t="str">
        <f>VLOOKUP(B121,audio_list_stym!$A$3:$AJ$18,29,FALSE)</f>
        <v>Finger</v>
      </c>
      <c r="I121" t="s">
        <v>695</v>
      </c>
      <c r="J121" t="str">
        <f t="shared" si="46"/>
        <v>Finger_8</v>
      </c>
      <c r="K121">
        <v>16</v>
      </c>
      <c r="L121">
        <f>VLOOKUP(J121,total_visual_stym!$A$2:$D$129,2,FALSE)</f>
        <v>2088</v>
      </c>
      <c r="M121" t="str">
        <f>VLOOKUP(J121,total_visual_stym!$A$2:$D$129,3,FALSE)</f>
        <v>pics\\Finger_8.jpg</v>
      </c>
      <c r="N121">
        <f>VLOOKUP(J121,total_visual_stym!$A$1:$D$129,4,FALSE)</f>
        <v>210</v>
      </c>
      <c r="P121">
        <f>IF(G121="экспл",0,IF(G121="импл_",VLOOKUP(J121,quest_импл!$A$1:$J$129,7,FALSE),0))</f>
        <v>248</v>
      </c>
      <c r="Q121" t="str">
        <f>IF(G121="экспл",0,IF(G121="импл_",VLOOKUP(J121,quest_импл!$A$1:$J$129,8,FALSE),0))</f>
        <v>sound\\Beliy_li.wav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2041</v>
      </c>
      <c r="AD121" t="str">
        <f t="shared" ca="1" si="54"/>
        <v>pics\\Peper_1.jpg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47"/>
        <v>pics\\Peper_1.jpg</v>
      </c>
      <c r="AI121" t="s">
        <v>93</v>
      </c>
      <c r="AO121">
        <f t="shared" ca="1" si="48"/>
        <v>0.37699362837990058</v>
      </c>
      <c r="AP121" t="str">
        <f t="shared" ca="1" si="49"/>
        <v>pics\\Peper_1.jpg</v>
      </c>
      <c r="AR121" t="str">
        <f t="shared" si="55"/>
        <v/>
      </c>
      <c r="AS121" t="str">
        <f t="shared" ca="1" si="50"/>
        <v>pics\\Peper_1.jpg</v>
      </c>
      <c r="AT121">
        <f t="shared" ca="1" si="51"/>
        <v>0.56698306127610654</v>
      </c>
      <c r="AU121" t="s">
        <v>697</v>
      </c>
      <c r="AV121" t="str">
        <f t="shared" ca="1" si="52"/>
        <v>sound\\Noviy_plod.wav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_Белый_ли_</v>
      </c>
      <c r="BB121" t="str">
        <f t="shared" si="53"/>
        <v>_Белый_ли_XXXXX?</v>
      </c>
      <c r="BD121" cm="1">
        <f t="array" aca="1" ref="BD121" ca="1">INDEX($L$114:$L$121,(RANK(AT9,$AT$2:$AT$9)))</f>
        <v>2081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VLOOKUP(B122,audio_list_stym!$A$3:$BP$18,61,FALSE)</f>
        <v>17</v>
      </c>
      <c r="F122" t="str">
        <f>VLOOKUP(E122,metki!$A$2:$B$9,2,FALSE)</f>
        <v>экспл_новые_без_названия</v>
      </c>
      <c r="G122" t="str">
        <f t="shared" si="45"/>
        <v>экспл</v>
      </c>
      <c r="H122" t="str">
        <f>VLOOKUP(B122,audio_list_stym!$A$3:$AJ$18,29,FALSE)</f>
        <v>Gac</v>
      </c>
      <c r="I122" t="s">
        <v>688</v>
      </c>
      <c r="J122" t="str">
        <f t="shared" si="46"/>
        <v>Gac_1</v>
      </c>
      <c r="K122">
        <v>17</v>
      </c>
      <c r="L122">
        <f>VLOOKUP(J122,total_visual_stym!$A$2:$D$129,2,FALSE)</f>
        <v>2089</v>
      </c>
      <c r="M122" t="str">
        <f>VLOOKUP(J122,total_visual_stym!$A$2:$D$129,3,FALSE)</f>
        <v>pics\\Gac_1.jpg</v>
      </c>
      <c r="N122">
        <f>VLOOKUP(J122,total_visual_stym!$A$1:$D$129,4,FALSE)</f>
        <v>211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121</v>
      </c>
      <c r="Z122" t="str">
        <f>IF(G122="экспл",VLOOKUP(J122,quest_экспл!$A$1:$N$129,12,FALSE),IF(G122="импл_",0,0))</f>
        <v>sound\\Ispachkan_li_on.wav</v>
      </c>
      <c r="AA122" t="str">
        <f>IF(G122="экспл",VLOOKUP(J122,quest_экспл!$A$1:$N$129,14,FALSE),IF(G122="импл_",0,0))</f>
        <v>нет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2185</v>
      </c>
      <c r="AD122" t="str">
        <f t="shared" ca="1" si="54"/>
        <v>pics\\dis31.jpg</v>
      </c>
      <c r="AE122" s="22" t="str">
        <f t="array" aca="1" ref="AE122" ca="1">IF(G122="экспл",INDEX(total_visual_stym!$C$146:$C$209,(RANK(total_visual_stym!E202,total_visual_stym!$E$146:$E$209))),0)</f>
        <v>pics\\dis31.jpg</v>
      </c>
      <c r="AF122" s="22" t="str">
        <f t="shared" si="47"/>
        <v/>
      </c>
      <c r="AI122" t="s">
        <v>124</v>
      </c>
      <c r="AO122">
        <f t="shared" ca="1" si="48"/>
        <v>0.27467219846718394</v>
      </c>
      <c r="AP122" t="str">
        <f t="shared" ca="1" si="49"/>
        <v>pics\\Peper_7.jpg</v>
      </c>
      <c r="AR122" t="str">
        <f t="shared" si="55"/>
        <v/>
      </c>
      <c r="AS122" t="str">
        <f t="shared" si="50"/>
        <v/>
      </c>
      <c r="AT122">
        <f t="shared" ca="1" si="51"/>
        <v>0.24144997167602023</v>
      </c>
      <c r="AU122" t="s">
        <v>697</v>
      </c>
      <c r="AV122" t="str">
        <f t="shared" ca="1" si="52"/>
        <v>sound\\Redkiy_plod.wav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_Испачкан_ли_он?</v>
      </c>
      <c r="BA122" t="e">
        <f>VLOOKUP(Q122,audio_list_stym!$B$2:$BQ$299,68,FALSE)</f>
        <v>#N/A</v>
      </c>
      <c r="BB122" t="str">
        <f t="shared" si="53"/>
        <v>На_экране_XXXXX._Испачкан_ли_он?</v>
      </c>
      <c r="BC122">
        <f>A122</f>
        <v>1216</v>
      </c>
      <c r="BD122" cm="1">
        <f t="array" aca="1" ref="BD122" ca="1">INDEX($L$122:$L$129,(RANK(AT2,$AT$2:$AT$9)))</f>
        <v>2093</v>
      </c>
      <c r="BE122" cm="1">
        <f t="array" aca="1" ref="BE122" ca="1">INDEX(BD66:BD81,(RANK(AT9,$AT$2:$AT$17)))</f>
        <v>2117</v>
      </c>
      <c r="BF122" cm="1">
        <f t="array" aca="1" ref="BF122" ca="1">INDEX(BD90:BD105,(RANK(AT9,$AT$2:$AT$17)))</f>
        <v>2149</v>
      </c>
      <c r="BG122" cm="1">
        <f t="array" aca="1" ref="BG122" ca="1">INDEX(BD106:BD121,(RANK(AT9,$AT$2:$AT$17)))</f>
        <v>2077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VLOOKUP(B123,audio_list_stym!$A$3:$BP$18,61,FALSE)</f>
        <v>17</v>
      </c>
      <c r="F123" t="str">
        <f>VLOOKUP(E123,metki!$A$2:$B$9,2,FALSE)</f>
        <v>экспл_новые_без_названия</v>
      </c>
      <c r="G123" t="str">
        <f t="shared" si="45"/>
        <v>экспл</v>
      </c>
      <c r="H123" t="str">
        <f>VLOOKUP(B123,audio_list_stym!$A$3:$AJ$18,29,FALSE)</f>
        <v>Gac</v>
      </c>
      <c r="I123" t="s">
        <v>689</v>
      </c>
      <c r="J123" t="str">
        <f t="shared" si="46"/>
        <v>Gac_2</v>
      </c>
      <c r="K123">
        <v>17</v>
      </c>
      <c r="L123">
        <f>VLOOKUP(J123,total_visual_stym!$A$2:$D$129,2,FALSE)</f>
        <v>2090</v>
      </c>
      <c r="M123" t="str">
        <f>VLOOKUP(J123,total_visual_stym!$A$2:$D$129,3,FALSE)</f>
        <v>pics\\Gac_2.jpg</v>
      </c>
      <c r="N123">
        <f>VLOOKUP(J123,total_visual_stym!$A$1:$D$129,4,FALSE)</f>
        <v>211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122</v>
      </c>
      <c r="Z123" t="str">
        <f>IF(G123="экспл",VLOOKUP(J123,quest_экспл!$A$1:$N$129,12,FALSE),IF(G123="импл_",0,0))</f>
        <v>sound\\On_farshirovanniy.wav</v>
      </c>
      <c r="AA123" t="str">
        <f>IF(G123="экспл",VLOOKUP(J123,quest_экспл!$A$1:$N$129,14,FALSE),IF(G123="импл_",0,0))</f>
        <v>нет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2227</v>
      </c>
      <c r="AD123" t="str">
        <f t="shared" ca="1" si="54"/>
        <v>pics\\dis39.jpg</v>
      </c>
      <c r="AE123" s="22" t="str">
        <f t="array" aca="1" ref="AE123" ca="1">IF(G123="экспл",INDEX(total_visual_stym!$C$146:$C$209,(RANK(total_visual_stym!E203,total_visual_stym!$E$146:$E$209))),0)</f>
        <v>pics\\dis39.jpg</v>
      </c>
      <c r="AF123" s="22" t="str">
        <f t="shared" si="47"/>
        <v/>
      </c>
      <c r="AI123" t="s">
        <v>125</v>
      </c>
      <c r="AO123">
        <f t="shared" ca="1" si="48"/>
        <v>0.95087437952664156</v>
      </c>
      <c r="AP123" t="str">
        <f t="shared" ca="1" si="49"/>
        <v>pics\\Banan_6.jpg</v>
      </c>
      <c r="AR123" t="str">
        <f t="shared" si="55"/>
        <v/>
      </c>
      <c r="AS123" t="str">
        <f t="shared" si="50"/>
        <v/>
      </c>
      <c r="AT123">
        <f t="shared" ca="1" si="51"/>
        <v>5.6469544072595967E-2</v>
      </c>
      <c r="AU123" t="s">
        <v>697</v>
      </c>
      <c r="AV123" t="str">
        <f t="shared" ca="1" si="52"/>
        <v>sound\\Redkiy_plod.wav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_Он_фаршированный?</v>
      </c>
      <c r="BA123" t="e">
        <f>VLOOKUP(Q123,audio_list_stym!$B$2:$BQ$299,68,FALSE)</f>
        <v>#N/A</v>
      </c>
      <c r="BB123" t="str">
        <f t="shared" si="53"/>
        <v>Посмотрите,_вот_XXXXX._Он_фаршированный?</v>
      </c>
      <c r="BD123" cm="1">
        <f t="array" aca="1" ref="BD123" ca="1">INDEX($L$122:$L$129,(RANK(AT3,$AT$2:$AT$9)))</f>
        <v>2090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VLOOKUP(B124,audio_list_stym!$A$3:$BP$18,61,FALSE)</f>
        <v>17</v>
      </c>
      <c r="F124" t="str">
        <f>VLOOKUP(E124,metki!$A$2:$B$9,2,FALSE)</f>
        <v>экспл_новые_без_названия</v>
      </c>
      <c r="G124" t="str">
        <f t="shared" si="45"/>
        <v>экспл</v>
      </c>
      <c r="H124" t="str">
        <f>VLOOKUP(B124,audio_list_stym!$A$3:$AJ$18,29,FALSE)</f>
        <v>Gac</v>
      </c>
      <c r="I124" t="s">
        <v>690</v>
      </c>
      <c r="J124" t="str">
        <f t="shared" si="46"/>
        <v>Gac_3</v>
      </c>
      <c r="K124">
        <v>17</v>
      </c>
      <c r="L124">
        <f>VLOOKUP(J124,total_visual_stym!$A$2:$D$129,2,FALSE)</f>
        <v>2091</v>
      </c>
      <c r="M124" t="str">
        <f>VLOOKUP(J124,total_visual_stym!$A$2:$D$129,3,FALSE)</f>
        <v>pics\\Gac_3.jpg</v>
      </c>
      <c r="N124">
        <f>VLOOKUP(J124,total_visual_stym!$A$1:$D$129,4,FALSE)</f>
        <v>211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123</v>
      </c>
      <c r="Z124" t="str">
        <f>IF(G124="экспл",VLOOKUP(J124,quest_экспл!$A$1:$N$129,12,FALSE),IF(G124="импл_",0,0))</f>
        <v>sound\\On_razrezanniy.wav</v>
      </c>
      <c r="AA124" t="str">
        <f>IF(G124="экспл",VLOOKUP(J124,quest_экспл!$A$1:$N$129,14,FALSE),IF(G124="импл_",0,0))</f>
        <v>да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2172</v>
      </c>
      <c r="AD124" t="str">
        <f t="shared" ca="1" si="54"/>
        <v>pics\\dis23.jpg</v>
      </c>
      <c r="AE124" s="22" t="str">
        <f t="array" aca="1" ref="AE124" ca="1">IF(G124="экспл",INDEX(total_visual_stym!$C$146:$C$209,(RANK(total_visual_stym!E204,total_visual_stym!$E$146:$E$209))),0)</f>
        <v>pics\\dis23.jpg</v>
      </c>
      <c r="AF124" s="22" t="str">
        <f t="shared" si="47"/>
        <v/>
      </c>
      <c r="AI124" t="s">
        <v>126</v>
      </c>
      <c r="AO124">
        <f t="shared" ca="1" si="48"/>
        <v>8.2964962924558794E-4</v>
      </c>
      <c r="AP124" t="str">
        <f t="shared" ca="1" si="49"/>
        <v>pics\\Tomat_8.jpg</v>
      </c>
      <c r="AR124" t="str">
        <f t="shared" si="55"/>
        <v/>
      </c>
      <c r="AS124" t="str">
        <f t="shared" si="50"/>
        <v/>
      </c>
      <c r="AT124">
        <f t="shared" ca="1" si="51"/>
        <v>0.73414586490212186</v>
      </c>
      <c r="AU124" t="s">
        <v>697</v>
      </c>
      <c r="AV124" t="str">
        <f t="shared" ca="1" si="52"/>
        <v>sound\\Noviy_plod.wav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_Он_разрезанный?</v>
      </c>
      <c r="BA124" t="e">
        <f>VLOOKUP(Q124,audio_list_stym!$B$2:$BQ$299,68,FALSE)</f>
        <v>#N/A</v>
      </c>
      <c r="BB124" t="str">
        <f t="shared" si="53"/>
        <v>Вот_XXXXX._Он_разрезанный?</v>
      </c>
      <c r="BD124" cm="1">
        <f t="array" aca="1" ref="BD124" ca="1">INDEX($L$122:$L$129,(RANK(AT4,$AT$2:$AT$9)))</f>
        <v>2096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VLOOKUP(B125,audio_list_stym!$A$3:$BP$18,61,FALSE)</f>
        <v>17</v>
      </c>
      <c r="F125" t="str">
        <f>VLOOKUP(E125,metki!$A$2:$B$9,2,FALSE)</f>
        <v>экспл_новые_без_названия</v>
      </c>
      <c r="G125" t="str">
        <f t="shared" si="45"/>
        <v>экспл</v>
      </c>
      <c r="H125" t="str">
        <f>VLOOKUP(B125,audio_list_stym!$A$3:$AJ$18,29,FALSE)</f>
        <v>Gac</v>
      </c>
      <c r="I125" t="s">
        <v>691</v>
      </c>
      <c r="J125" t="str">
        <f t="shared" si="46"/>
        <v>Gac_4</v>
      </c>
      <c r="K125">
        <v>17</v>
      </c>
      <c r="L125">
        <f>VLOOKUP(J125,total_visual_stym!$A$2:$D$129,2,FALSE)</f>
        <v>2092</v>
      </c>
      <c r="M125" t="str">
        <f>VLOOKUP(J125,total_visual_stym!$A$2:$D$129,3,FALSE)</f>
        <v>pics\\Gac_4.jpg</v>
      </c>
      <c r="N125">
        <f>VLOOKUP(J125,total_visual_stym!$A$1:$D$129,4,FALSE)</f>
        <v>211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124</v>
      </c>
      <c r="Z125" t="str">
        <f>IF(G125="экспл",VLOOKUP(J125,quest_экспл!$A$1:$N$129,12,FALSE),IF(G125="импл_",0,0))</f>
        <v>sound\\On_s_lepestkami.wav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2224</v>
      </c>
      <c r="AD125" t="str">
        <f t="shared" ca="1" si="54"/>
        <v>pics\\dis29.jpg</v>
      </c>
      <c r="AE125" s="22" t="str">
        <f t="array" aca="1" ref="AE125" ca="1">IF(G125="экспл",INDEX(total_visual_stym!$C$146:$C$209,(RANK(total_visual_stym!E205,total_visual_stym!$E$146:$E$209))),0)</f>
        <v>pics\\dis29.jpg</v>
      </c>
      <c r="AF125" s="22" t="str">
        <f t="shared" si="47"/>
        <v/>
      </c>
      <c r="AI125" t="s">
        <v>127</v>
      </c>
      <c r="AO125">
        <f t="shared" ca="1" si="48"/>
        <v>0.21143991750761948</v>
      </c>
      <c r="AP125" t="str">
        <f t="shared" ca="1" si="49"/>
        <v>pics\\Redis_4.jpg</v>
      </c>
      <c r="AR125" t="str">
        <f t="shared" si="55"/>
        <v/>
      </c>
      <c r="AS125" t="str">
        <f t="shared" si="50"/>
        <v/>
      </c>
      <c r="AT125">
        <f t="shared" ca="1" si="51"/>
        <v>0.69695194985195263</v>
      </c>
      <c r="AU125" t="s">
        <v>697</v>
      </c>
      <c r="AV125" t="str">
        <f t="shared" ca="1" si="52"/>
        <v>sound\\Noviy_plod.wav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_Он_с_лепестками?</v>
      </c>
      <c r="BA125" t="e">
        <f>VLOOKUP(Q125,audio_list_stym!$B$2:$BQ$299,68,FALSE)</f>
        <v>#N/A</v>
      </c>
      <c r="BB125" t="str">
        <f t="shared" si="53"/>
        <v>Это_XXXXX._Он_с_лепестками?</v>
      </c>
      <c r="BD125" cm="1">
        <f t="array" aca="1" ref="BD125" ca="1">INDEX($L$122:$L$129,(RANK(AT5,$AT$2:$AT$9)))</f>
        <v>2092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VLOOKUP(B126,audio_list_stym!$A$3:$BP$18,61,FALSE)</f>
        <v>17</v>
      </c>
      <c r="F126" t="str">
        <f>VLOOKUP(E126,metki!$A$2:$B$9,2,FALSE)</f>
        <v>экспл_новые_без_названия</v>
      </c>
      <c r="G126" t="str">
        <f t="shared" si="45"/>
        <v>экспл</v>
      </c>
      <c r="H126" t="str">
        <f>VLOOKUP(B126,audio_list_stym!$A$3:$AJ$18,29,FALSE)</f>
        <v>Gac</v>
      </c>
      <c r="I126" t="s">
        <v>692</v>
      </c>
      <c r="J126" t="str">
        <f t="shared" si="46"/>
        <v>Gac_5</v>
      </c>
      <c r="K126">
        <v>17</v>
      </c>
      <c r="L126">
        <f>VLOOKUP(J126,total_visual_stym!$A$2:$D$129,2,FALSE)</f>
        <v>2093</v>
      </c>
      <c r="M126" t="str">
        <f>VLOOKUP(J126,total_visual_stym!$A$2:$D$129,3,FALSE)</f>
        <v>pics\\Gac_5.jpg</v>
      </c>
      <c r="N126">
        <f>VLOOKUP(J126,total_visual_stym!$A$1:$D$129,4,FALSE)</f>
        <v>211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125</v>
      </c>
      <c r="Z126" t="str">
        <f>IF(G126="экспл",VLOOKUP(J126,quest_экспл!$A$1:$N$129,12,FALSE),IF(G126="импл_",0,0))</f>
        <v>sound\\Kolyuchiy_li_on.wav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2231</v>
      </c>
      <c r="AD126" t="str">
        <f t="shared" ca="1" si="54"/>
        <v>pics\\dis12.jpg</v>
      </c>
      <c r="AE126" s="22" t="str">
        <f t="array" aca="1" ref="AE126" ca="1">IF(G126="экспл",INDEX(total_visual_stym!$C$146:$C$209,(RANK(total_visual_stym!E206,total_visual_stym!$E$146:$E$209))),0)</f>
        <v>pics\\dis12.jpg</v>
      </c>
      <c r="AF126" s="22" t="str">
        <f t="shared" si="47"/>
        <v/>
      </c>
      <c r="AI126" t="s">
        <v>128</v>
      </c>
      <c r="AO126">
        <f t="shared" ca="1" si="48"/>
        <v>0.87340919546868134</v>
      </c>
      <c r="AP126" t="str">
        <f t="shared" ca="1" si="49"/>
        <v>pics\\Finik_6.jpg</v>
      </c>
      <c r="AR126" t="str">
        <f t="shared" si="55"/>
        <v/>
      </c>
      <c r="AS126" t="str">
        <f t="shared" si="50"/>
        <v/>
      </c>
      <c r="AT126">
        <f t="shared" ca="1" si="51"/>
        <v>4.8058727152742065E-2</v>
      </c>
      <c r="AU126" t="s">
        <v>697</v>
      </c>
      <c r="AV126" t="str">
        <f t="shared" ca="1" si="52"/>
        <v>sound\\Redkiy_plod.wav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_Колючий_ли_он?</v>
      </c>
      <c r="BA126" t="e">
        <f>VLOOKUP(Q126,audio_list_stym!$B$2:$BQ$299,68,FALSE)</f>
        <v>#N/A</v>
      </c>
      <c r="BB126" t="str">
        <f t="shared" si="53"/>
        <v>На_картинке_XXXXX._Колючий_ли_он?</v>
      </c>
      <c r="BD126" cm="1">
        <f t="array" aca="1" ref="BD126" ca="1">INDEX($L$122:$L$129,(RANK(AT6,$AT$2:$AT$9)))</f>
        <v>2091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VLOOKUP(B127,audio_list_stym!$A$3:$BP$18,61,FALSE)</f>
        <v>17</v>
      </c>
      <c r="F127" t="str">
        <f>VLOOKUP(E127,metki!$A$2:$B$9,2,FALSE)</f>
        <v>экспл_новые_без_названия</v>
      </c>
      <c r="G127" t="str">
        <f t="shared" si="45"/>
        <v>экспл</v>
      </c>
      <c r="H127" t="str">
        <f>VLOOKUP(B127,audio_list_stym!$A$3:$AJ$18,29,FALSE)</f>
        <v>Gac</v>
      </c>
      <c r="I127" t="s">
        <v>693</v>
      </c>
      <c r="J127" t="str">
        <f t="shared" si="46"/>
        <v>Gac_6</v>
      </c>
      <c r="K127">
        <v>17</v>
      </c>
      <c r="L127">
        <f>VLOOKUP(J127,total_visual_stym!$A$2:$D$129,2,FALSE)</f>
        <v>2094</v>
      </c>
      <c r="M127" t="str">
        <f>VLOOKUP(J127,total_visual_stym!$A$2:$D$129,3,FALSE)</f>
        <v>pics\\Gac_6.jpg</v>
      </c>
      <c r="N127">
        <f>VLOOKUP(J127,total_visual_stym!$A$1:$D$129,4,FALSE)</f>
        <v>211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126</v>
      </c>
      <c r="Z127" t="str">
        <f>IF(G127="экспл",VLOOKUP(J127,quest_экспл!$A$1:$N$129,12,FALSE),IF(G127="импл_",0,0))</f>
        <v>sound\\Oranzheviy_li_on.wav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2169</v>
      </c>
      <c r="AD127" t="str">
        <f t="shared" ca="1" si="54"/>
        <v>pics\\dis6.jpg</v>
      </c>
      <c r="AE127" s="22" t="str">
        <f t="array" aca="1" ref="AE127" ca="1">IF(G127="экспл",INDEX(total_visual_stym!$C$146:$C$209,(RANK(total_visual_stym!E207,total_visual_stym!$E$146:$E$209))),0)</f>
        <v>pics\\dis6.jpg</v>
      </c>
      <c r="AF127" s="22" t="str">
        <f t="shared" si="47"/>
        <v/>
      </c>
      <c r="AI127" t="s">
        <v>129</v>
      </c>
      <c r="AO127">
        <f t="shared" ca="1" si="48"/>
        <v>0.25746299951014617</v>
      </c>
      <c r="AP127" t="str">
        <f t="shared" ca="1" si="49"/>
        <v>pics\\Redis_1.jpg</v>
      </c>
      <c r="AR127" t="str">
        <f t="shared" si="55"/>
        <v/>
      </c>
      <c r="AS127" t="str">
        <f t="shared" si="50"/>
        <v/>
      </c>
      <c r="AT127">
        <f t="shared" ca="1" si="51"/>
        <v>0.46549770996330231</v>
      </c>
      <c r="AU127" t="s">
        <v>697</v>
      </c>
      <c r="AV127" t="str">
        <f t="shared" ca="1" si="52"/>
        <v>sound\\Redkiy_plod.wav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_Оранжевый_ли_он?</v>
      </c>
      <c r="BA127" t="e">
        <f>VLOOKUP(Q127,audio_list_stym!$B$2:$BQ$299,68,FALSE)</f>
        <v>#N/A</v>
      </c>
      <c r="BB127" t="str">
        <f t="shared" si="53"/>
        <v>На_мониторе_XXXXX._Оранжевый_ли_он?</v>
      </c>
      <c r="BD127" cm="1">
        <f t="array" aca="1" ref="BD127" ca="1">INDEX($L$122:$L$129,(RANK(AT7,$AT$2:$AT$9)))</f>
        <v>2094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VLOOKUP(B128,audio_list_stym!$A$3:$BP$18,61,FALSE)</f>
        <v>17</v>
      </c>
      <c r="F128" t="str">
        <f>VLOOKUP(E128,metki!$A$2:$B$9,2,FALSE)</f>
        <v>экспл_новые_без_названия</v>
      </c>
      <c r="G128" t="str">
        <f t="shared" si="45"/>
        <v>экспл</v>
      </c>
      <c r="H128" t="str">
        <f>VLOOKUP(B128,audio_list_stym!$A$3:$AJ$18,29,FALSE)</f>
        <v>Gac</v>
      </c>
      <c r="I128" t="s">
        <v>694</v>
      </c>
      <c r="J128" t="str">
        <f t="shared" si="46"/>
        <v>Gac_7</v>
      </c>
      <c r="K128">
        <v>17</v>
      </c>
      <c r="L128">
        <f>VLOOKUP(J128,total_visual_stym!$A$2:$D$129,2,FALSE)</f>
        <v>2095</v>
      </c>
      <c r="M128" t="str">
        <f>VLOOKUP(J128,total_visual_stym!$A$2:$D$129,3,FALSE)</f>
        <v>pics\\Gac_7.jpg</v>
      </c>
      <c r="N128">
        <f>VLOOKUP(J128,total_visual_stym!$A$1:$D$129,4,FALSE)</f>
        <v>211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127</v>
      </c>
      <c r="Z128" t="str">
        <f>IF(G128="экспл",VLOOKUP(J128,quest_экспл!$A$1:$N$129,12,FALSE),IF(G128="импл_",0,0))</f>
        <v>sound\\On_zernistiy.wav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2208</v>
      </c>
      <c r="AD128" t="str">
        <f t="shared" ca="1" si="54"/>
        <v>pics\\dis45.jpg</v>
      </c>
      <c r="AE128" s="22" t="str">
        <f t="array" aca="1" ref="AE128" ca="1">IF(G128="экспл",INDEX(total_visual_stym!$C$146:$C$209,(RANK(total_visual_stym!E208,total_visual_stym!$E$146:$E$209))),0)</f>
        <v>pics\\dis45.jpg</v>
      </c>
      <c r="AF128" s="22" t="str">
        <f t="shared" si="47"/>
        <v/>
      </c>
      <c r="AI128" t="s">
        <v>130</v>
      </c>
      <c r="AO128">
        <f t="shared" ca="1" si="48"/>
        <v>0.12397689906662068</v>
      </c>
      <c r="AP128" t="str">
        <f t="shared" ca="1" si="49"/>
        <v>pics\\Tomat_1.jpg</v>
      </c>
      <c r="AR128" t="str">
        <f t="shared" si="55"/>
        <v/>
      </c>
      <c r="AS128" t="str">
        <f t="shared" si="50"/>
        <v/>
      </c>
      <c r="AT128">
        <f t="shared" ca="1" si="51"/>
        <v>0.25358257563381192</v>
      </c>
      <c r="AU128" t="s">
        <v>697</v>
      </c>
      <c r="AV128" t="str">
        <f t="shared" ca="1" si="52"/>
        <v>sound\\Redkiy_plod.wav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_Он_зернистый?</v>
      </c>
      <c r="BA128" t="e">
        <f>VLOOKUP(Q128,audio_list_stym!$B$2:$BQ$299,68,FALSE)</f>
        <v>#N/A</v>
      </c>
      <c r="BB128" t="str">
        <f t="shared" si="53"/>
        <v>Перед_Вами_XXXXX._Он_зернистый?</v>
      </c>
      <c r="BD128" cm="1">
        <f t="array" aca="1" ref="BD128" ca="1">INDEX($L$122:$L$129,(RANK(AT8,$AT$2:$AT$9)))</f>
        <v>2095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VLOOKUP(B129,audio_list_stym!$A$3:$BP$18,61,FALSE)</f>
        <v>17</v>
      </c>
      <c r="F129" t="str">
        <f>VLOOKUP(E129,metki!$A$2:$B$9,2,FALSE)</f>
        <v>экспл_новые_без_названия</v>
      </c>
      <c r="G129" t="str">
        <f t="shared" si="45"/>
        <v>экспл</v>
      </c>
      <c r="H129" t="str">
        <f>VLOOKUP(B129,audio_list_stym!$A$3:$AJ$18,29,FALSE)</f>
        <v>Gac</v>
      </c>
      <c r="I129" t="s">
        <v>695</v>
      </c>
      <c r="J129" t="str">
        <f t="shared" si="46"/>
        <v>Gac_8</v>
      </c>
      <c r="K129">
        <v>17</v>
      </c>
      <c r="L129">
        <f>VLOOKUP(J129,total_visual_stym!$A$2:$D$129,2,FALSE)</f>
        <v>2096</v>
      </c>
      <c r="M129" t="str">
        <f>VLOOKUP(J129,total_visual_stym!$A$2:$D$129,3,FALSE)</f>
        <v>pics\\Gac_8.jpg</v>
      </c>
      <c r="N129">
        <f>VLOOKUP(J129,total_visual_stym!$A$1:$D$129,4,FALSE)</f>
        <v>211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128</v>
      </c>
      <c r="Z129" t="str">
        <f>IF(G129="экспл",VLOOKUP(J129,quest_экспл!$A$1:$N$129,12,FALSE),IF(G129="импл_",0,0))</f>
        <v>sound\\Okruglya_li_on.wav</v>
      </c>
      <c r="AA129" t="str">
        <f>IF(G129="экспл",VLOOKUP(J129,quest_экспл!$A$1:$N$129,14,FALSE),IF(G129="импл_",0,0))</f>
        <v>да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2223</v>
      </c>
      <c r="AD129" t="str">
        <f t="shared" ca="1" si="54"/>
        <v>pics\\dis15.jpg</v>
      </c>
      <c r="AE129" s="22" t="str">
        <f t="array" aca="1" ref="AE129" ca="1">IF(G129="экспл",INDEX(total_visual_stym!$C$146:$C$209,(RANK(total_visual_stym!E209,total_visual_stym!$E$146:$E$209))),0)</f>
        <v>pics\\dis15.jpg</v>
      </c>
      <c r="AF129" s="22" t="str">
        <f t="shared" si="47"/>
        <v/>
      </c>
      <c r="AI129" t="s">
        <v>131</v>
      </c>
      <c r="AO129">
        <f t="shared" ca="1" si="48"/>
        <v>0.63548008733426398</v>
      </c>
      <c r="AP129" t="str">
        <f t="shared" ca="1" si="49"/>
        <v>pics\\Kokos_4.jpg</v>
      </c>
      <c r="AR129" t="str">
        <f t="shared" si="55"/>
        <v/>
      </c>
      <c r="AS129" t="str">
        <f t="shared" si="50"/>
        <v/>
      </c>
      <c r="AT129">
        <f t="shared" ca="1" si="51"/>
        <v>0.34392286607326295</v>
      </c>
      <c r="AU129" t="s">
        <v>697</v>
      </c>
      <c r="AV129" t="str">
        <f t="shared" ca="1" si="52"/>
        <v>sound\\Redkiy_plod.wav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_Округлый_ли_он?</v>
      </c>
      <c r="BA129" t="e">
        <f>VLOOKUP(Q129,audio_list_stym!$B$2:$BQ$299,68,FALSE)</f>
        <v>#N/A</v>
      </c>
      <c r="BB129" t="str">
        <f t="shared" si="53"/>
        <v>Вы_видите_XXXXX._Округлый_ли_он?</v>
      </c>
      <c r="BD129" cm="1">
        <f t="array" aca="1" ref="BD129" ca="1">INDEX($L$122:$L$129,(RANK(AT9,$AT$2:$AT$9)))</f>
        <v>2089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A00-000000000000}"/>
  <pageMargins left="0.7" right="0.7" top="0.75" bottom="0.75" header="0.3" footer="0.3"/>
  <pageSetup paperSize="9" orientation="portrait" horizontalDpi="4294967293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H161"/>
  <sheetViews>
    <sheetView topLeftCell="AY1" zoomScale="80" zoomScaleNormal="80" zoomScaleSheetLayoutView="40" workbookViewId="0">
      <selection activeCell="BC1" sqref="BC1:BH1048576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ht="11.5" customHeight="1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VLOOKUP(B2,audio_list_stym!$A$3:$BP$18,62,FALSE)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VLOOKUP(B2,audio_list_stym!$A$3:$AJ$18,30,FALSE)</f>
        <v>Tomat</v>
      </c>
      <c r="I2" t="s">
        <v>688</v>
      </c>
      <c r="J2" t="str">
        <f t="shared" ref="J2:J65" si="1">H2&amp;I2</f>
        <v>Tomat_1</v>
      </c>
      <c r="K2">
        <v>11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pics\\dis41.jpg</v>
      </c>
      <c r="AF2" s="22" t="str">
        <f t="shared" ref="AF2:AF3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0.28406137772617823</v>
      </c>
      <c r="AP2" t="str">
        <f ca="1">INDEX($AM$2:$AM$25,(RANK(AO2,$AO$2:$AO$25)))</f>
        <v>pics\\Injir_1.jpg</v>
      </c>
      <c r="AQ2" t="str">
        <f ca="1">INDEX($AN$2:$AN$25,(RANK(AO2,$AO$2:$AO$25)))</f>
        <v>pics\\Tikva_1.jpg</v>
      </c>
      <c r="AT2">
        <f t="shared" ref="AT2:AT65" ca="1" si="7">RAND()</f>
        <v>0.4821789272676178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На_экране_ТОМАТ._Целый_ли_он?</v>
      </c>
      <c r="BC2">
        <f>A2</f>
        <v>1201</v>
      </c>
      <c r="BD2" cm="1">
        <f t="array" aca="1" ref="BD2" ca="1">INDEX($L$2:$L$9,(RANK(AT2,$AT$2:$AT$9)))</f>
        <v>2061</v>
      </c>
      <c r="BE2" cm="1">
        <f t="array" aca="1" ref="BE2" ca="1">INDEX(BD10:BD25,(RANK(AT2,$AT$2:$AT$16)))</f>
        <v>2029</v>
      </c>
      <c r="BF2" cm="1">
        <f t="array" aca="1" ref="BF2" ca="1">INDEX(BD26:BD49,(RANK(AT2,$AT$2:$AT$16)))</f>
        <v>2045</v>
      </c>
      <c r="BG2" cm="1">
        <f t="array" aca="1" ref="BG2" ca="1">INDEX(BD50:BD65,(RANK(AT2,$AT$2:$AT$16)))</f>
        <v>2021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VLOOKUP(B3,audio_list_stym!$A$3:$BP$18,62,FALSE)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VLOOKUP(B3,audio_list_stym!$A$3:$AJ$18,30,FALSE)</f>
        <v>Tomat</v>
      </c>
      <c r="I3" t="s">
        <v>689</v>
      </c>
      <c r="J3" t="str">
        <f t="shared" si="1"/>
        <v>Tomat_2</v>
      </c>
      <c r="K3">
        <v>11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2181</v>
      </c>
      <c r="AD3" t="str">
        <f t="shared" ref="AD3:AD66" ca="1" si="10">IF(ISTEXT(AE3),AE3,IF(ISTEXT(AF3),AF3,""))</f>
        <v>pics\\dis24.jpg</v>
      </c>
      <c r="AE3" s="22" t="str">
        <f t="array" aca="1" ref="AE3" ca="1">IF(G3="экспл",INDEX(total_visual_stym!$C$146:$C$209,(RANK(total_visual_stym!E147,total_visual_stym!$E$146:$E$209))),0)</f>
        <v>pics\\dis24.jpg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0.7380461435329938</v>
      </c>
      <c r="AP3" t="str">
        <f t="shared" ref="AP3:AP25" ca="1" si="12">INDEX($AM$2:$AM$25,(RANK(AO3,$AO$2:$AO$25)))</f>
        <v>pics\\Kokos_5.jpg</v>
      </c>
      <c r="AQ3" t="str">
        <f t="shared" ref="AQ3:AQ25" ca="1" si="13">INDEX($AN$2:$AN$25,(RANK(AO3,$AO$2:$AO$25)))</f>
        <v>pics\\Tomat_5.jpg</v>
      </c>
      <c r="AT3">
        <f t="shared" ca="1" si="7"/>
        <v>0.42737023394182883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Посмотрите,_вот_ТОМАТ._Мясистый_ли_он?</v>
      </c>
      <c r="BD3" cm="1">
        <f t="array" aca="1" ref="BD3" ca="1">INDEX($L$2:$L$9,(RANK(AT3,$AT$2:$AT$9)))</f>
        <v>2062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VLOOKUP(B4,audio_list_stym!$A$3:$BP$18,62,FALSE)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VLOOKUP(B4,audio_list_stym!$A$3:$AJ$18,30,FALSE)</f>
        <v>Tomat</v>
      </c>
      <c r="I4" t="s">
        <v>690</v>
      </c>
      <c r="J4" t="str">
        <f t="shared" si="1"/>
        <v>Tomat_3</v>
      </c>
      <c r="K4">
        <v>11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2171</v>
      </c>
      <c r="AD4" t="str">
        <f t="shared" ca="1" si="10"/>
        <v>pics\\dis22.jpg</v>
      </c>
      <c r="AE4" s="22" t="str">
        <f t="array" aca="1" ref="AE4" ca="1">IF(G4="экспл",INDEX(total_visual_stym!$C$146:$C$209,(RANK(total_visual_stym!E148,total_visual_stym!$E$146:$E$209))),0)</f>
        <v>pics\\dis22.jpg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0.59485245467599068</v>
      </c>
      <c r="AP4" t="str">
        <f t="shared" ca="1" si="12"/>
        <v>pics\\Kokos_7.jpg</v>
      </c>
      <c r="AQ4" t="str">
        <f t="shared" ca="1" si="13"/>
        <v>pics\\Tomat_7.jpg</v>
      </c>
      <c r="AT4">
        <f t="shared" ca="1" si="7"/>
        <v>0.48409299882070189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Вот_ТОМАТ._Горький_ли_он?</v>
      </c>
      <c r="BD4" cm="1">
        <f t="array" aca="1" ref="BD4" ca="1">INDEX($L$2:$L$9,(RANK(AT4,$AT$2:$AT$9)))</f>
        <v>2060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VLOOKUP(B5,audio_list_stym!$A$3:$BP$18,62,FALSE)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VLOOKUP(B5,audio_list_stym!$A$3:$AJ$18,30,FALSE)</f>
        <v>Tomat</v>
      </c>
      <c r="I5" t="s">
        <v>691</v>
      </c>
      <c r="J5" t="str">
        <f t="shared" si="1"/>
        <v>Tomat_4</v>
      </c>
      <c r="K5">
        <v>11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2184</v>
      </c>
      <c r="AD5" t="str">
        <f t="shared" ca="1" si="10"/>
        <v>pics\\dis19.jpg</v>
      </c>
      <c r="AE5" s="22" t="str">
        <f t="array" aca="1" ref="AE5" ca="1">IF(G5="экспл",INDEX(total_visual_stym!$C$146:$C$209,(RANK(total_visual_stym!E149,total_visual_stym!$E$146:$E$209))),0)</f>
        <v>pics\\dis19.jpg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0.25269772544689384</v>
      </c>
      <c r="AP5" t="str">
        <f t="shared" ca="1" si="12"/>
        <v>pics\\Injir_2.jpg</v>
      </c>
      <c r="AQ5" t="str">
        <f t="shared" ca="1" si="13"/>
        <v>pics\\Tikva_2.jpg</v>
      </c>
      <c r="AT5">
        <f t="shared" ca="1" si="7"/>
        <v>0.91155515861477976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Это_ТОМАТ._Он_яркий?</v>
      </c>
      <c r="BD5" cm="1">
        <f t="array" aca="1" ref="BD5" ca="1">INDEX($L$2:$L$9,(RANK(AT5,$AT$2:$AT$9)))</f>
        <v>2057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VLOOKUP(B6,audio_list_stym!$A$3:$BP$18,62,FALSE)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VLOOKUP(B6,audio_list_stym!$A$3:$AJ$18,30,FALSE)</f>
        <v>Tomat</v>
      </c>
      <c r="I6" t="s">
        <v>692</v>
      </c>
      <c r="J6" t="str">
        <f t="shared" si="1"/>
        <v>Tomat_5</v>
      </c>
      <c r="K6">
        <v>11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2183</v>
      </c>
      <c r="AD6" t="str">
        <f t="shared" ca="1" si="10"/>
        <v>pics\\dis18.jpg</v>
      </c>
      <c r="AE6" s="22" t="str">
        <f t="array" aca="1" ref="AE6" ca="1">IF(G6="экспл",INDEX(total_visual_stym!$C$146:$C$209,(RANK(total_visual_stym!E150,total_visual_stym!$E$146:$E$209))),0)</f>
        <v>pics\\dis18.jpg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0.33794984377653636</v>
      </c>
      <c r="AP6" t="str">
        <f t="shared" ca="1" si="12"/>
        <v>pics\\Finik_7.jpg</v>
      </c>
      <c r="AQ6" t="str">
        <f t="shared" ca="1" si="13"/>
        <v>pics\\Peper_7.jpg</v>
      </c>
      <c r="AT6">
        <f t="shared" ca="1" si="7"/>
        <v>0.22284013979330008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На_картинке_ТОМАТ._Он_острый?</v>
      </c>
      <c r="BD6" cm="1">
        <f t="array" aca="1" ref="BD6" ca="1">INDEX($L$2:$L$9,(RANK(AT6,$AT$2:$AT$9)))</f>
        <v>2064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VLOOKUP(B7,audio_list_stym!$A$3:$BP$18,62,FALSE)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VLOOKUP(B7,audio_list_stym!$A$3:$AJ$18,30,FALSE)</f>
        <v>Tomat</v>
      </c>
      <c r="I7" t="s">
        <v>693</v>
      </c>
      <c r="J7" t="str">
        <f t="shared" si="1"/>
        <v>Tomat_6</v>
      </c>
      <c r="K7">
        <v>11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2173</v>
      </c>
      <c r="AD7" t="str">
        <f t="shared" ca="1" si="10"/>
        <v>pics\\dis37.jpg</v>
      </c>
      <c r="AE7" s="22" t="str">
        <f t="array" aca="1" ref="AE7" ca="1">IF(G7="экспл",INDEX(total_visual_stym!$C$146:$C$209,(RANK(total_visual_stym!E151,total_visual_stym!$E$146:$E$209))),0)</f>
        <v>pics\\dis37.jpg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0.60005399017113037</v>
      </c>
      <c r="AP7" t="str">
        <f t="shared" ca="1" si="12"/>
        <v>pics\\Kokos_6.jpg</v>
      </c>
      <c r="AQ7" t="str">
        <f t="shared" ca="1" si="13"/>
        <v>pics\\Tomat_6.jpg</v>
      </c>
      <c r="AT7">
        <f t="shared" ca="1" si="7"/>
        <v>0.67747852129164987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На_мониторе_ТОМАТ._Он_спелый?</v>
      </c>
      <c r="BD7" cm="1">
        <f t="array" aca="1" ref="BD7" ca="1">INDEX($L$2:$L$9,(RANK(AT7,$AT$2:$AT$9)))</f>
        <v>2058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VLOOKUP(B8,audio_list_stym!$A$3:$BP$18,62,FALSE)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VLOOKUP(B8,audio_list_stym!$A$3:$AJ$18,30,FALSE)</f>
        <v>Tomat</v>
      </c>
      <c r="I8" t="s">
        <v>694</v>
      </c>
      <c r="J8" t="str">
        <f t="shared" si="1"/>
        <v>Tomat_7</v>
      </c>
      <c r="K8">
        <v>11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2225</v>
      </c>
      <c r="AD8" t="str">
        <f t="shared" ca="1" si="10"/>
        <v>pics\\dis9.jpg</v>
      </c>
      <c r="AE8" s="22" t="str">
        <f t="array" aca="1" ref="AE8" ca="1">IF(G8="экспл",INDEX(total_visual_stym!$C$146:$C$209,(RANK(total_visual_stym!E152,total_visual_stym!$E$146:$E$209))),0)</f>
        <v>pics\\dis9.jpg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0.37612364924352626</v>
      </c>
      <c r="AP8" t="str">
        <f t="shared" ca="1" si="12"/>
        <v>pics\\Finik_4.jpg</v>
      </c>
      <c r="AQ8" t="str">
        <f t="shared" ca="1" si="13"/>
        <v>pics\\Peper_4.jpg</v>
      </c>
      <c r="AT8">
        <f t="shared" ca="1" si="7"/>
        <v>0.51466261220274234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Перед_Вами_ТОМАТ._Он_серый?</v>
      </c>
      <c r="BD8" cm="1">
        <f t="array" aca="1" ref="BD8" ca="1">INDEX($L$2:$L$9,(RANK(AT8,$AT$2:$AT$9)))</f>
        <v>2059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VLOOKUP(B9,audio_list_stym!$A$3:$BP$18,62,FALSE)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VLOOKUP(B9,audio_list_stym!$A$3:$AJ$18,30,FALSE)</f>
        <v>Tomat</v>
      </c>
      <c r="I9" t="s">
        <v>695</v>
      </c>
      <c r="J9" t="str">
        <f t="shared" si="1"/>
        <v>Tomat_8</v>
      </c>
      <c r="K9">
        <v>11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2194</v>
      </c>
      <c r="AD9" t="str">
        <f t="shared" ca="1" si="10"/>
        <v>pics\\dis55.jpg</v>
      </c>
      <c r="AE9" s="22" t="str">
        <f t="array" aca="1" ref="AE9" ca="1">IF(G9="экспл",INDEX(total_visual_stym!$C$146:$C$209,(RANK(total_visual_stym!E153,total_visual_stym!$E$146:$E$209))),0)</f>
        <v>pics\\dis55.jpg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0.34484243346138965</v>
      </c>
      <c r="AP9" t="str">
        <f t="shared" ca="1" si="12"/>
        <v>pics\\Finik_6.jpg</v>
      </c>
      <c r="AQ9" t="str">
        <f t="shared" ca="1" si="13"/>
        <v>pics\\Peper_6.jpg</v>
      </c>
      <c r="AT9">
        <f t="shared" ca="1" si="7"/>
        <v>0.26092323224228897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Вы_видите_ТОМАТ._Вязкий_ли_он?</v>
      </c>
      <c r="BD9" cm="1">
        <f t="array" aca="1" ref="BD9" ca="1">INDEX($L$2:$L$9,(RANK(AT9,$AT$2:$AT$9)))</f>
        <v>2063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VLOOKUP(B10,audio_list_stym!$A$3:$BP$18,62,FALSE)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VLOOKUP(B10,audio_list_stym!$A$3:$AJ$18,30,FALSE)</f>
        <v>Limon</v>
      </c>
      <c r="I10" t="s">
        <v>688</v>
      </c>
      <c r="J10" t="str">
        <f t="shared" si="1"/>
        <v>Limon_1</v>
      </c>
      <c r="K10">
        <v>12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2163</v>
      </c>
      <c r="AD10" t="str">
        <f t="shared" ca="1" si="10"/>
        <v>pics\\Tikva_3.jpg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pics\\Tikva_3.jpg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0.19049976091521792</v>
      </c>
      <c r="AP10" t="str">
        <f t="shared" ca="1" si="12"/>
        <v>pics\\Injir_3.jpg</v>
      </c>
      <c r="AQ10" t="str">
        <f t="shared" ca="1" si="13"/>
        <v>pics\\Tikva_3.jpg</v>
      </c>
      <c r="AS10" t="str">
        <f t="shared" ref="AS10:AS17" ca="1" si="15">IF(AH10="sound\\Tropic",AQ10,"")</f>
        <v>pics\\Tikva_3.jpg</v>
      </c>
      <c r="AT10">
        <f t="shared" ca="1" si="7"/>
        <v>0.76145613958202907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_Старый_ли_XXXXX?</v>
      </c>
      <c r="BC10">
        <f>A10</f>
        <v>1202</v>
      </c>
      <c r="BD10" cm="1">
        <f t="array" aca="1" ref="BD10" ca="1">INDEX($L$10:$L$17,(RANK(AT2,$AT$2:$AT$9)))</f>
        <v>2037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2054</v>
      </c>
      <c r="BG10" cm="1">
        <f t="array" aca="1" ref="BG10" ca="1">INDEX(BD34:BD65,(RANK(AT3,$AT$2:$AT$16)))</f>
        <v>2006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VLOOKUP(B11,audio_list_stym!$A$3:$BP$18,62,FALSE)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VLOOKUP(B11,audio_list_stym!$A$3:$AJ$18,30,FALSE)</f>
        <v>Limon</v>
      </c>
      <c r="I11" t="s">
        <v>689</v>
      </c>
      <c r="J11" t="str">
        <f t="shared" si="1"/>
        <v>Limon_2</v>
      </c>
      <c r="K11">
        <v>12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2041</v>
      </c>
      <c r="AD11" t="str">
        <f t="shared" ca="1" si="10"/>
        <v>pics\\Peper_1.jpg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pics\\Peper_1.jpg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0.41830948540488999</v>
      </c>
      <c r="AP11" t="str">
        <f t="shared" ca="1" si="12"/>
        <v>pics\\Finik_1.jpg</v>
      </c>
      <c r="AQ11" t="str">
        <f t="shared" ca="1" si="13"/>
        <v>pics\\Peper_1.jpg</v>
      </c>
      <c r="AS11" t="str">
        <f t="shared" ca="1" si="15"/>
        <v>pics\\Peper_1.jpg</v>
      </c>
      <c r="AT11">
        <f t="shared" ca="1" si="7"/>
        <v>0.12805396425589621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_Фиолетовый_ли_XXXXX?</v>
      </c>
      <c r="BD11" cm="1">
        <f t="array" aca="1" ref="BD11" ca="1">INDEX($L$10:$L$17,(RANK(AT3,$AT$2:$AT$9)))</f>
        <v>2038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VLOOKUP(B12,audio_list_stym!$A$3:$BP$18,62,FALSE)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VLOOKUP(B12,audio_list_stym!$A$3:$AJ$18,30,FALSE)</f>
        <v>Limon</v>
      </c>
      <c r="I12" t="s">
        <v>690</v>
      </c>
      <c r="J12" t="str">
        <f t="shared" si="1"/>
        <v>Limon_3</v>
      </c>
      <c r="K12">
        <v>12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2058</v>
      </c>
      <c r="AD12" t="str">
        <f t="shared" ca="1" si="10"/>
        <v>pics\\Tomat_2.jpg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pics\\Tomat_2.jpg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0.87678036970072348</v>
      </c>
      <c r="AP12" t="str">
        <f t="shared" ca="1" si="12"/>
        <v>pics\\Kokos_2.jpg</v>
      </c>
      <c r="AQ12" t="str">
        <f t="shared" ca="1" si="13"/>
        <v>pics\\Tomat_2.jpg</v>
      </c>
      <c r="AS12" t="str">
        <f t="shared" ca="1" si="15"/>
        <v>pics\\Tomat_2.jpg</v>
      </c>
      <c r="AT12">
        <f t="shared" ca="1" si="7"/>
        <v>0.62857301955568634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_С_цедрой_ли_XXXXX?</v>
      </c>
      <c r="BD12" cm="1">
        <f t="array" aca="1" ref="BD12" ca="1">INDEX($L$10:$L$17,(RANK(AT4,$AT$2:$AT$9)))</f>
        <v>2036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VLOOKUP(B13,audio_list_stym!$A$3:$BP$18,62,FALSE)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VLOOKUP(B13,audio_list_stym!$A$3:$AJ$18,30,FALSE)</f>
        <v>Limon</v>
      </c>
      <c r="I13" t="s">
        <v>691</v>
      </c>
      <c r="J13" t="str">
        <f t="shared" si="1"/>
        <v>Limon_4</v>
      </c>
      <c r="K13">
        <v>12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2060</v>
      </c>
      <c r="AD13" t="str">
        <f t="shared" ca="1" si="10"/>
        <v>pics\\Tomat_4.jpg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pics\\Tomat_4.jpg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0.77173301250498616</v>
      </c>
      <c r="AP13" t="str">
        <f t="shared" ca="1" si="12"/>
        <v>pics\\Kokos_4.jpg</v>
      </c>
      <c r="AQ13" t="str">
        <f t="shared" ca="1" si="13"/>
        <v>pics\\Tomat_4.jpg</v>
      </c>
      <c r="AS13" t="str">
        <f t="shared" ca="1" si="15"/>
        <v>pics\\Tomat_4.jpg</v>
      </c>
      <c r="AT13">
        <f t="shared" ca="1" si="7"/>
        <v>0.36124614352975726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_Кислый_ли_XXXXX?</v>
      </c>
      <c r="BD13" cm="1">
        <f t="array" aca="1" ref="BD13" ca="1">INDEX($L$10:$L$17,(RANK(AT5,$AT$2:$AT$9)))</f>
        <v>2033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VLOOKUP(B14,audio_list_stym!$A$3:$BP$18,62,FALSE)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VLOOKUP(B14,audio_list_stym!$A$3:$AJ$18,30,FALSE)</f>
        <v>Limon</v>
      </c>
      <c r="I14" t="s">
        <v>692</v>
      </c>
      <c r="J14" t="str">
        <f t="shared" si="1"/>
        <v>Limon_5</v>
      </c>
      <c r="K14">
        <v>12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2168</v>
      </c>
      <c r="AD14" t="str">
        <f t="shared" ca="1" si="10"/>
        <v>pics\\Tikva_8.jpg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pics\\Tikva_8.jpg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5.5943013260637553E-3</v>
      </c>
      <c r="AP14" t="str">
        <f t="shared" ca="1" si="12"/>
        <v>pics\\Injir_8.jpg</v>
      </c>
      <c r="AQ14" t="str">
        <f t="shared" ca="1" si="13"/>
        <v>pics\\Tikva_8.jpg</v>
      </c>
      <c r="AS14" t="str">
        <f t="shared" ca="1" si="15"/>
        <v>pics\\Tikva_8.jpg</v>
      </c>
      <c r="AT14">
        <f t="shared" ca="1" si="7"/>
        <v>0.16378190234130319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_Сочный_ли_XXXXX?</v>
      </c>
      <c r="BD14" cm="1">
        <f t="array" aca="1" ref="BD14" ca="1">INDEX($L$10:$L$17,(RANK(AT6,$AT$2:$AT$9)))</f>
        <v>2040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VLOOKUP(B15,audio_list_stym!$A$3:$BP$18,62,FALSE)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VLOOKUP(B15,audio_list_stym!$A$3:$AJ$18,30,FALSE)</f>
        <v>Limon</v>
      </c>
      <c r="I15" t="s">
        <v>693</v>
      </c>
      <c r="J15" t="str">
        <f t="shared" si="1"/>
        <v>Limon_6</v>
      </c>
      <c r="K15">
        <v>12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2048</v>
      </c>
      <c r="AD15" t="str">
        <f t="shared" ca="1" si="10"/>
        <v>pics\\Peper_8.jpg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pics\\Peper_8.jpg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0.32359225590091945</v>
      </c>
      <c r="AP15" t="str">
        <f t="shared" ca="1" si="12"/>
        <v>pics\\Finik_8.jpg</v>
      </c>
      <c r="AQ15" t="str">
        <f t="shared" ca="1" si="13"/>
        <v>pics\\Peper_8.jpg</v>
      </c>
      <c r="AS15" t="str">
        <f t="shared" ca="1" si="15"/>
        <v>pics\\Peper_8.jpg</v>
      </c>
      <c r="AT15">
        <f t="shared" ca="1" si="7"/>
        <v>0.64384347175126355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_Длинный_ли_XXXXX?</v>
      </c>
      <c r="BD15" cm="1">
        <f t="array" aca="1" ref="BD15" ca="1">INDEX($L$10:$L$17,(RANK(AT7,$AT$2:$AT$9)))</f>
        <v>2034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VLOOKUP(B16,audio_list_stym!$A$3:$BP$18,62,FALSE)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VLOOKUP(B16,audio_list_stym!$A$3:$AJ$18,30,FALSE)</f>
        <v>Limon</v>
      </c>
      <c r="I16" t="s">
        <v>694</v>
      </c>
      <c r="J16" t="str">
        <f t="shared" si="1"/>
        <v>Limon_7</v>
      </c>
      <c r="K16">
        <v>12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2164</v>
      </c>
      <c r="AD16" t="str">
        <f t="shared" ca="1" si="10"/>
        <v>pics\\Tikva_4.jpg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pics\\Tikva_4.jpg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0.16983257013116515</v>
      </c>
      <c r="AP16" t="str">
        <f t="shared" ca="1" si="12"/>
        <v>pics\\Injir_4.jpg</v>
      </c>
      <c r="AQ16" t="str">
        <f t="shared" ca="1" si="13"/>
        <v>pics\\Tikva_4.jpg</v>
      </c>
      <c r="AS16" t="str">
        <f t="shared" ca="1" si="15"/>
        <v>pics\\Tikva_4.jpg</v>
      </c>
      <c r="AT16">
        <f t="shared" ca="1" si="7"/>
        <v>0.58520070660375212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_Упругий_ли_XXXXX?</v>
      </c>
      <c r="BD16" cm="1">
        <f t="array" aca="1" ref="BD16" ca="1">INDEX($L$10:$L$17,(RANK(AT8,$AT$2:$AT$9)))</f>
        <v>2035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VLOOKUP(B17,audio_list_stym!$A$3:$BP$18,62,FALSE)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VLOOKUP(B17,audio_list_stym!$A$3:$AJ$18,30,FALSE)</f>
        <v>Limon</v>
      </c>
      <c r="I17" t="s">
        <v>695</v>
      </c>
      <c r="J17" t="str">
        <f t="shared" si="1"/>
        <v>Limon_8</v>
      </c>
      <c r="K17">
        <v>12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2045</v>
      </c>
      <c r="AD17" t="str">
        <f t="shared" ca="1" si="10"/>
        <v>pics\\Peper_5.jpg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pics\\Peper_5.jpg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0.35703911524183851</v>
      </c>
      <c r="AP17" t="str">
        <f t="shared" ca="1" si="12"/>
        <v>pics\\Finik_5.jpg</v>
      </c>
      <c r="AQ17" t="str">
        <f t="shared" ca="1" si="13"/>
        <v>pics\\Peper_5.jpg</v>
      </c>
      <c r="AS17" t="str">
        <f t="shared" ca="1" si="15"/>
        <v>pics\\Peper_5.jpg</v>
      </c>
      <c r="AT17">
        <f t="shared" ca="1" si="7"/>
        <v>0.1272931244087343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_Без_кожуры_ли_XXXXX?</v>
      </c>
      <c r="BD17" cm="1">
        <f t="array" aca="1" ref="BD17" ca="1">INDEX($L$10:$L$17,(RANK(AT9,$AT$2:$AT$9)))</f>
        <v>2039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VLOOKUP(B18,audio_list_stym!$A$3:$BP$18,62,FALSE)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VLOOKUP(B18,audio_list_stym!$A$3:$AJ$18,30,FALSE)</f>
        <v>Kokos</v>
      </c>
      <c r="I18" t="s">
        <v>688</v>
      </c>
      <c r="J18" t="str">
        <f t="shared" si="1"/>
        <v>Kokos_1</v>
      </c>
      <c r="K18">
        <v>13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2232</v>
      </c>
      <c r="AD18" t="str">
        <f t="shared" ca="1" si="10"/>
        <v>pics\\dis13.jpg</v>
      </c>
      <c r="AE18" s="22" t="str">
        <f t="array" aca="1" ref="AE18" ca="1">IF(G18="экспл",INDEX(total_visual_stym!$C$146:$C$209,(RANK(total_visual_stym!E162,total_visual_stym!$E$146:$E$209))),0)</f>
        <v>pics\\dis13.jpg</v>
      </c>
      <c r="AF18" s="22" t="str">
        <f t="shared" si="2"/>
        <v/>
      </c>
      <c r="AG18" t="str">
        <f t="shared" ref="AG18:AG65" si="17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ref="AL18:AL25" si="18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0.12157532601277465</v>
      </c>
      <c r="AP18" t="str">
        <f t="shared" ca="1" si="12"/>
        <v>pics\\Injir_5.jpg</v>
      </c>
      <c r="AQ18" t="str">
        <f t="shared" ca="1" si="13"/>
        <v>pics\\Tikva_5.jpg</v>
      </c>
      <c r="AT18">
        <f t="shared" ca="1" si="7"/>
        <v>0.62184015941998871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На_экране_XXXXX._Он_с_молоком?</v>
      </c>
      <c r="BC18">
        <f>A18</f>
        <v>1203</v>
      </c>
      <c r="BD18" cm="1">
        <f t="array" aca="1" ref="BD18" ca="1">INDEX($L$18:$L$25,(RANK(AT2,$AT$2:$AT$9)))</f>
        <v>2029</v>
      </c>
      <c r="BE18" cm="1">
        <f t="array" aca="1" ref="BE18" ca="1">INDEX(BD2:BD17,(RANK(AT4,$AT$2:$AT$16)))</f>
        <v>2063</v>
      </c>
      <c r="BF18" cm="1">
        <f t="array" aca="1" ref="BF18" ca="1">INDEX(BD26:BD49,(RANK(AT4,$AT$2:$AT$16)))</f>
        <v>2055</v>
      </c>
      <c r="BG18" cm="1">
        <f t="array" aca="1" ref="BG18" ca="1">INDEX(BD50:BD65,(RANK(AT4,$AT$2:$AT$16)))</f>
        <v>2015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VLOOKUP(B19,audio_list_stym!$A$3:$BP$18,62,FALSE)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VLOOKUP(B19,audio_list_stym!$A$3:$AJ$18,30,FALSE)</f>
        <v>Kokos</v>
      </c>
      <c r="I19" t="s">
        <v>689</v>
      </c>
      <c r="J19" t="str">
        <f t="shared" si="1"/>
        <v>Kokos_2</v>
      </c>
      <c r="K19">
        <v>13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2218</v>
      </c>
      <c r="AD19" t="str">
        <f t="shared" ca="1" si="10"/>
        <v>pics\\dis64.jpg</v>
      </c>
      <c r="AE19" s="22" t="str">
        <f t="array" aca="1" ref="AE19" ca="1">IF(G19="экспл",INDEX(total_visual_stym!$C$146:$C$209,(RANK(total_visual_stym!E163,total_visual_stym!$E$146:$E$209))),0)</f>
        <v>pics\\dis64.jpg</v>
      </c>
      <c r="AF19" s="22" t="str">
        <f t="shared" si="2"/>
        <v/>
      </c>
      <c r="AG19" t="str">
        <f t="shared" si="17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18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0.40926806619354461</v>
      </c>
      <c r="AP19" t="str">
        <f t="shared" ca="1" si="12"/>
        <v>pics\\Finik_2.jpg</v>
      </c>
      <c r="AQ19" t="str">
        <f t="shared" ca="1" si="13"/>
        <v>pics\\Peper_2.jpg</v>
      </c>
      <c r="AT19">
        <f t="shared" ca="1" si="7"/>
        <v>0.91611812721084795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Посмотрите,_вот_XXXXX._Полый_ли_он?</v>
      </c>
      <c r="BD19" cm="1">
        <f t="array" aca="1" ref="BD19" ca="1">INDEX($L$18:$L$25,(RANK(AT3,$AT$2:$AT$9)))</f>
        <v>2030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VLOOKUP(B20,audio_list_stym!$A$3:$BP$18,62,FALSE)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VLOOKUP(B20,audio_list_stym!$A$3:$AJ$18,30,FALSE)</f>
        <v>Kokos</v>
      </c>
      <c r="I20" t="s">
        <v>690</v>
      </c>
      <c r="J20" t="str">
        <f t="shared" si="1"/>
        <v>Kokos_3</v>
      </c>
      <c r="K20">
        <v>13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2228</v>
      </c>
      <c r="AD20" t="str">
        <f t="shared" ca="1" si="10"/>
        <v>pics\\dis38.jpg</v>
      </c>
      <c r="AE20" s="22" t="str">
        <f t="array" aca="1" ref="AE20" ca="1">IF(G20="экспл",INDEX(total_visual_stym!$C$146:$C$209,(RANK(total_visual_stym!E164,total_visual_stym!$E$146:$E$209))),0)</f>
        <v>pics\\dis38.jpg</v>
      </c>
      <c r="AF20" s="22" t="str">
        <f t="shared" si="2"/>
        <v/>
      </c>
      <c r="AG20" t="str">
        <f t="shared" si="17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18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6.899915367773235E-2</v>
      </c>
      <c r="AP20" t="str">
        <f t="shared" ca="1" si="12"/>
        <v>pics\\Injir_7.jpg</v>
      </c>
      <c r="AQ20" t="str">
        <f t="shared" ca="1" si="13"/>
        <v>pics\\Tikva_7.jpg</v>
      </c>
      <c r="AT20">
        <f t="shared" ca="1" si="7"/>
        <v>0.10909495228197919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Вот_XXXXX._Гладкий_ли_он?</v>
      </c>
      <c r="BD20" cm="1">
        <f t="array" aca="1" ref="BD20" ca="1">INDEX($L$18:$L$25,(RANK(AT4,$AT$2:$AT$9)))</f>
        <v>2028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VLOOKUP(B21,audio_list_stym!$A$3:$BP$18,62,FALSE)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VLOOKUP(B21,audio_list_stym!$A$3:$AJ$18,30,FALSE)</f>
        <v>Kokos</v>
      </c>
      <c r="I21" t="s">
        <v>691</v>
      </c>
      <c r="J21" t="str">
        <f t="shared" si="1"/>
        <v>Kokos_4</v>
      </c>
      <c r="K21">
        <v>13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2197</v>
      </c>
      <c r="AD21" t="str">
        <f t="shared" ca="1" si="10"/>
        <v>pics\\dis54.jpg</v>
      </c>
      <c r="AE21" s="22" t="str">
        <f t="array" aca="1" ref="AE21" ca="1">IF(G21="экспл",INDEX(total_visual_stym!$C$146:$C$209,(RANK(total_visual_stym!E165,total_visual_stym!$E$146:$E$209))),0)</f>
        <v>pics\\dis54.jpg</v>
      </c>
      <c r="AF21" s="22" t="str">
        <f t="shared" si="2"/>
        <v/>
      </c>
      <c r="AG21" t="str">
        <f t="shared" si="17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18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8.78833315425529E-2</v>
      </c>
      <c r="AP21" t="str">
        <f t="shared" ca="1" si="12"/>
        <v>pics\\Injir_6.jpg</v>
      </c>
      <c r="AQ21" t="str">
        <f t="shared" ca="1" si="13"/>
        <v>pics\\Tikva_6.jpg</v>
      </c>
      <c r="AT21">
        <f t="shared" ca="1" si="7"/>
        <v>0.36258868917879516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Это_XXXXX._Пористый_ли_он?</v>
      </c>
      <c r="BD21" cm="1">
        <f t="array" aca="1" ref="BD21" ca="1">INDEX($L$18:$L$25,(RANK(AT5,$AT$2:$AT$9)))</f>
        <v>2025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VLOOKUP(B22,audio_list_stym!$A$3:$BP$18,62,FALSE)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VLOOKUP(B22,audio_list_stym!$A$3:$AJ$18,30,FALSE)</f>
        <v>Kokos</v>
      </c>
      <c r="I22" t="s">
        <v>692</v>
      </c>
      <c r="J22" t="str">
        <f t="shared" si="1"/>
        <v>Kokos_5</v>
      </c>
      <c r="K22">
        <v>13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2220</v>
      </c>
      <c r="AD22" t="str">
        <f t="shared" ca="1" si="10"/>
        <v>pics\\dis16.jpg</v>
      </c>
      <c r="AE22" s="22" t="str">
        <f t="array" aca="1" ref="AE22" ca="1">IF(G22="экспл",INDEX(total_visual_stym!$C$146:$C$209,(RANK(total_visual_stym!E166,total_visual_stym!$E$146:$E$209))),0)</f>
        <v>pics\\dis16.jpg</v>
      </c>
      <c r="AF22" s="22" t="str">
        <f t="shared" si="2"/>
        <v/>
      </c>
      <c r="AG22" t="str">
        <f t="shared" si="17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18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0.3929722090522747</v>
      </c>
      <c r="AP22" t="str">
        <f t="shared" ca="1" si="12"/>
        <v>pics\\Finik_3.jpg</v>
      </c>
      <c r="AQ22" t="str">
        <f t="shared" ca="1" si="13"/>
        <v>pics\\Peper_3.jpg</v>
      </c>
      <c r="AT22">
        <f t="shared" ca="1" si="7"/>
        <v>0.60377473039751817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На_картинке_XXXXX._Он_вареный?</v>
      </c>
      <c r="BD22" cm="1">
        <f t="array" aca="1" ref="BD22" ca="1">INDEX($L$18:$L$25,(RANK(AT6,$AT$2:$AT$9)))</f>
        <v>2032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VLOOKUP(B23,audio_list_stym!$A$3:$BP$18,62,FALSE)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VLOOKUP(B23,audio_list_stym!$A$3:$AJ$18,30,FALSE)</f>
        <v>Kokos</v>
      </c>
      <c r="I23" t="s">
        <v>693</v>
      </c>
      <c r="J23" t="str">
        <f t="shared" si="1"/>
        <v>Kokos_6</v>
      </c>
      <c r="K23">
        <v>13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2179</v>
      </c>
      <c r="AD23" t="str">
        <f t="shared" ca="1" si="10"/>
        <v>pics\\dis20.jpg</v>
      </c>
      <c r="AE23" s="22" t="str">
        <f t="array" aca="1" ref="AE23" ca="1">IF(G23="экспл",INDEX(total_visual_stym!$C$146:$C$209,(RANK(total_visual_stym!E167,total_visual_stym!$E$146:$E$209))),0)</f>
        <v>pics\\dis20.jpg</v>
      </c>
      <c r="AF23" s="22" t="str">
        <f t="shared" si="2"/>
        <v/>
      </c>
      <c r="AG23" t="str">
        <f t="shared" si="17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18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0.87153786179829673</v>
      </c>
      <c r="AP23" t="str">
        <f t="shared" ca="1" si="12"/>
        <v>pics\\Kokos_3.jpg</v>
      </c>
      <c r="AQ23" t="str">
        <f t="shared" ca="1" si="13"/>
        <v>pics\\Tomat_3.jpg</v>
      </c>
      <c r="AT23">
        <f t="shared" ca="1" si="7"/>
        <v>0.28709435882266154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На_мониторе_XXXXX._Плотный_ли_он?</v>
      </c>
      <c r="BD23" cm="1">
        <f t="array" aca="1" ref="BD23" ca="1">INDEX($L$18:$L$25,(RANK(AT7,$AT$2:$AT$9)))</f>
        <v>2026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VLOOKUP(B24,audio_list_stym!$A$3:$BP$18,62,FALSE)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VLOOKUP(B24,audio_list_stym!$A$3:$AJ$18,30,FALSE)</f>
        <v>Kokos</v>
      </c>
      <c r="I24" t="s">
        <v>694</v>
      </c>
      <c r="J24" t="str">
        <f t="shared" si="1"/>
        <v>Kokos_7</v>
      </c>
      <c r="K24">
        <v>13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2203</v>
      </c>
      <c r="AD24" t="str">
        <f t="shared" ca="1" si="10"/>
        <v>pics\\dis53.jpg</v>
      </c>
      <c r="AE24" s="22" t="str">
        <f t="array" aca="1" ref="AE24" ca="1">IF(G24="экспл",INDEX(total_visual_stym!$C$146:$C$209,(RANK(total_visual_stym!E168,total_visual_stym!$E$146:$E$209))),0)</f>
        <v>pics\\dis53.jpg</v>
      </c>
      <c r="AF24" s="22" t="str">
        <f t="shared" si="2"/>
        <v/>
      </c>
      <c r="AG24" t="str">
        <f t="shared" si="17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18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0.88920155140379653</v>
      </c>
      <c r="AP24" t="str">
        <f t="shared" ca="1" si="12"/>
        <v>pics\\Kokos_1.jpg</v>
      </c>
      <c r="AQ24" t="str">
        <f t="shared" ca="1" si="13"/>
        <v>pics\\Tomat_1.jpg</v>
      </c>
      <c r="AT24">
        <f t="shared" ca="1" si="7"/>
        <v>0.99931760760000865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Перед_Вами_XXXXX._Он_ворсистый?</v>
      </c>
      <c r="BD24" cm="1">
        <f t="array" aca="1" ref="BD24" ca="1">INDEX($L$18:$L$25,(RANK(AT8,$AT$2:$AT$9)))</f>
        <v>2027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VLOOKUP(B25,audio_list_stym!$A$3:$BP$18,62,FALSE)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VLOOKUP(B25,audio_list_stym!$A$3:$AJ$18,30,FALSE)</f>
        <v>Kokos</v>
      </c>
      <c r="I25" t="s">
        <v>695</v>
      </c>
      <c r="J25" t="str">
        <f t="shared" si="1"/>
        <v>Kokos_8</v>
      </c>
      <c r="K25">
        <v>13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2207</v>
      </c>
      <c r="AD25" t="str">
        <f t="shared" ca="1" si="10"/>
        <v>pics\\dis44.jpg</v>
      </c>
      <c r="AE25" s="22" t="str">
        <f t="array" aca="1" ref="AE25" ca="1">IF(G25="экспл",INDEX(total_visual_stym!$C$146:$C$209,(RANK(total_visual_stym!E169,total_visual_stym!$E$146:$E$209))),0)</f>
        <v>pics\\dis44.jpg</v>
      </c>
      <c r="AF25" s="22" t="str">
        <f t="shared" si="2"/>
        <v/>
      </c>
      <c r="AG25" t="str">
        <f t="shared" si="17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18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0.56981892662388878</v>
      </c>
      <c r="AP25" t="str">
        <f t="shared" ca="1" si="12"/>
        <v>pics\\Kokos_8.jpg</v>
      </c>
      <c r="AQ25" t="str">
        <f t="shared" ca="1" si="13"/>
        <v>pics\\Tomat_8.jpg</v>
      </c>
      <c r="AT25">
        <f t="shared" ca="1" si="7"/>
        <v>0.57594062463747442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Вы_видите_XXXXX._Он_мягкий?</v>
      </c>
      <c r="BD25" cm="1">
        <f t="array" aca="1" ref="BD25" ca="1">INDEX($L$18:$L$25,(RANK(AT9,$AT$2:$AT$9)))</f>
        <v>2031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VLOOKUP(B26,audio_list_stym!$A$3:$BP$18,62,FALSE)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VLOOKUP(B26,audio_list_stym!$A$3:$AJ$18,30,FALSE)</f>
        <v>Redis</v>
      </c>
      <c r="I26" t="s">
        <v>688</v>
      </c>
      <c r="J26" t="str">
        <f t="shared" si="1"/>
        <v>Redis_1</v>
      </c>
      <c r="K26">
        <v>10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2153</v>
      </c>
      <c r="AD26" t="str">
        <f t="shared" ca="1" si="10"/>
        <v>pics\\Injir_1.jpg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pics\\Injir_1.jpg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pics\\Injir_1.jpg</v>
      </c>
      <c r="AT26">
        <f t="shared" ca="1" si="7"/>
        <v>0.2637784402402038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_С_ботвой_ли_РЕДИС?</v>
      </c>
      <c r="BC26">
        <f>A26</f>
        <v>1204</v>
      </c>
      <c r="BD26" cm="1">
        <f t="array" aca="1" ref="BD26" ca="1">INDEX($L$26:$L$33,(RANK(AT2,$AT$2:$AT$9)))</f>
        <v>2053</v>
      </c>
      <c r="BE26" cm="1">
        <f t="array" aca="1" ref="BE26" ca="1">INDEX(BD2:BD25,(RANK(AT5,$AT$2:$AT$16)))</f>
        <v>2061</v>
      </c>
      <c r="BF26" cm="1">
        <f t="array" aca="1" ref="BF26" ca="1">INDEX(BD34:BD49,(RANK(AT5,$AT$2:$AT$16)))</f>
        <v>2045</v>
      </c>
      <c r="BG26" cm="1">
        <f t="array" aca="1" ref="BG26" ca="1">INDEX(BD50:BD65,(RANK(AT5,$AT$2:$AT$16)))</f>
        <v>2013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VLOOKUP(B27,audio_list_stym!$A$3:$BP$18,62,FALSE)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VLOOKUP(B27,audio_list_stym!$A$3:$AJ$18,30,FALSE)</f>
        <v>Redis</v>
      </c>
      <c r="I27" t="s">
        <v>689</v>
      </c>
      <c r="J27" t="str">
        <f t="shared" si="1"/>
        <v>Redis_2</v>
      </c>
      <c r="K27">
        <v>10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2029</v>
      </c>
      <c r="AD27" t="str">
        <f t="shared" ca="1" si="10"/>
        <v>pics\\Kokos_5.jpg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pics\\Kokos_5.jpg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pics\\Kokos_5.jpg</v>
      </c>
      <c r="AT27">
        <f t="shared" ca="1" si="7"/>
        <v>0.88437323520452904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sound\\Noviy_plod.wav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_Алый_ли_РЕДИС?</v>
      </c>
      <c r="BD27" cm="1">
        <f t="array" aca="1" ref="BD27" ca="1">INDEX($L$26:$L$33,(RANK(AT3,$AT$2:$AT$9)))</f>
        <v>2054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VLOOKUP(B28,audio_list_stym!$A$3:$BP$18,62,FALSE)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VLOOKUP(B28,audio_list_stym!$A$3:$AJ$18,30,FALSE)</f>
        <v>Redis</v>
      </c>
      <c r="I28" t="s">
        <v>690</v>
      </c>
      <c r="J28" t="str">
        <f t="shared" si="1"/>
        <v>Redis_3</v>
      </c>
      <c r="K28">
        <v>10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2031</v>
      </c>
      <c r="AD28" t="str">
        <f t="shared" ca="1" si="10"/>
        <v>pics\\Kokos_7.jpg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pics\\Kokos_7.jpg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pics\\Kokos_7.jpg</v>
      </c>
      <c r="AT28">
        <f t="shared" ca="1" si="7"/>
        <v>0.29074632160447078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_Пряный_ли_РЕДИС?</v>
      </c>
      <c r="BD28" cm="1">
        <f t="array" aca="1" ref="BD28" ca="1">INDEX($L$26:$L$33,(RANK(AT4,$AT$2:$AT$9)))</f>
        <v>2052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VLOOKUP(B29,audio_list_stym!$A$3:$BP$18,62,FALSE)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VLOOKUP(B29,audio_list_stym!$A$3:$AJ$18,30,FALSE)</f>
        <v>Redis</v>
      </c>
      <c r="I29" t="s">
        <v>691</v>
      </c>
      <c r="J29" t="str">
        <f t="shared" si="1"/>
        <v>Redis_4</v>
      </c>
      <c r="K29">
        <v>10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2154</v>
      </c>
      <c r="AD29" t="str">
        <f t="shared" ca="1" si="10"/>
        <v>pics\\Injir_2.jpg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pics\\Injir_2.jpg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pics\\Injir_2.jpg</v>
      </c>
      <c r="AT29">
        <f t="shared" ca="1" si="7"/>
        <v>0.98723039903322762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_Жирный_ли_РЕДИС?</v>
      </c>
      <c r="BD29" cm="1">
        <f t="array" aca="1" ref="BD29" ca="1">INDEX($L$26:$L$33,(RANK(AT5,$AT$2:$AT$9)))</f>
        <v>2049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VLOOKUP(B30,audio_list_stym!$A$3:$BP$18,62,FALSE)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VLOOKUP(B30,audio_list_stym!$A$3:$AJ$18,30,FALSE)</f>
        <v>Redis</v>
      </c>
      <c r="I30" t="s">
        <v>692</v>
      </c>
      <c r="J30" t="str">
        <f t="shared" si="1"/>
        <v>Redis_5</v>
      </c>
      <c r="K30">
        <v>10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2015</v>
      </c>
      <c r="AD30" t="str">
        <f t="shared" ca="1" si="10"/>
        <v>pics\\Finik_7.jpg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pics\\Finik_7.jpg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pics\\Finik_7.jpg</v>
      </c>
      <c r="AT30">
        <f t="shared" ca="1" si="7"/>
        <v>0.28598849815754035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_Соленый_ли_РЕДИС?</v>
      </c>
      <c r="BD30" cm="1">
        <f t="array" aca="1" ref="BD30" ca="1">INDEX($L$26:$L$33,(RANK(AT6,$AT$2:$AT$9)))</f>
        <v>2056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VLOOKUP(B31,audio_list_stym!$A$3:$BP$18,62,FALSE)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VLOOKUP(B31,audio_list_stym!$A$3:$AJ$18,30,FALSE)</f>
        <v>Redis</v>
      </c>
      <c r="I31" t="s">
        <v>693</v>
      </c>
      <c r="J31" t="str">
        <f t="shared" si="1"/>
        <v>Redis_6</v>
      </c>
      <c r="K31">
        <v>10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2030</v>
      </c>
      <c r="AD31" t="str">
        <f t="shared" ca="1" si="10"/>
        <v>pics\\Kokos_6.jpg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pics\\Kokos_6.jpg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pics\\Kokos_6.jpg</v>
      </c>
      <c r="AT31">
        <f t="shared" ca="1" si="7"/>
        <v>0.69628868748143946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_Пышный_ли_РЕДИС?</v>
      </c>
      <c r="BD31" cm="1">
        <f t="array" aca="1" ref="BD31" ca="1">INDEX($L$26:$L$33,(RANK(AT7,$AT$2:$AT$9)))</f>
        <v>2050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VLOOKUP(B32,audio_list_stym!$A$3:$BP$18,62,FALSE)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VLOOKUP(B32,audio_list_stym!$A$3:$AJ$18,30,FALSE)</f>
        <v>Redis</v>
      </c>
      <c r="I32" t="s">
        <v>694</v>
      </c>
      <c r="J32" t="str">
        <f t="shared" si="1"/>
        <v>Redis_7</v>
      </c>
      <c r="K32">
        <v>10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2012</v>
      </c>
      <c r="AD32" t="str">
        <f t="shared" ca="1" si="10"/>
        <v>pics\\Finik_4.jpg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pics\\Finik_4.jpg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pics\\Finik_4.jpg</v>
      </c>
      <c r="AT32">
        <f t="shared" ca="1" si="7"/>
        <v>0.72663570269782807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_Крепкий_ли_РЕДИС?</v>
      </c>
      <c r="BD32" cm="1">
        <f t="array" aca="1" ref="BD32" ca="1">INDEX($L$26:$L$33,(RANK(AT8,$AT$2:$AT$9)))</f>
        <v>2051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VLOOKUP(B33,audio_list_stym!$A$3:$BP$18,62,FALSE)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VLOOKUP(B33,audio_list_stym!$A$3:$AJ$18,30,FALSE)</f>
        <v>Redis</v>
      </c>
      <c r="I33" t="s">
        <v>695</v>
      </c>
      <c r="J33" t="str">
        <f t="shared" si="1"/>
        <v>Redis_8</v>
      </c>
      <c r="K33">
        <v>10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2014</v>
      </c>
      <c r="AD33" t="str">
        <f t="shared" ca="1" si="10"/>
        <v>pics\\Finik_6.jpg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pics\\Finik_6.jpg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pics\\Finik_6.jpg</v>
      </c>
      <c r="AT33">
        <f t="shared" ca="1" si="7"/>
        <v>0.40762599764886454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_Круглый_ли_РЕДИС?</v>
      </c>
      <c r="BD33" cm="1">
        <f t="array" aca="1" ref="BD33" ca="1">INDEX($L$26:$L$33,(RANK(AT9,$AT$2:$AT$9)))</f>
        <v>2055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VLOOKUP(B34,audio_list_stym!$A$3:$BP$18,62,FALSE)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VLOOKUP(B34,audio_list_stym!$A$3:$AJ$18,30,FALSE)</f>
        <v>Peper</v>
      </c>
      <c r="I34" t="s">
        <v>688</v>
      </c>
      <c r="J34" t="str">
        <f t="shared" si="1"/>
        <v>Peper_1</v>
      </c>
      <c r="K34">
        <v>11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2204</v>
      </c>
      <c r="AD34" t="str">
        <f t="shared" ca="1" si="10"/>
        <v>pics\\dis52.jpg</v>
      </c>
      <c r="AE34" s="22" t="str">
        <f t="array" aca="1" ref="AE34" ca="1">IF(G34="экспл",INDEX(total_visual_stym!$C$146:$C$209,(RANK(total_visual_stym!E178,total_visual_stym!$E$146:$E$209))),0)</f>
        <v>pics\\dis52.jpg</v>
      </c>
      <c r="AF34" s="22" t="str">
        <f t="shared" si="2"/>
        <v/>
      </c>
      <c r="AG34" t="str">
        <f t="shared" si="17"/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0.76867954304164743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На_экране_ПЕРЕЦ._Сырой_ли_он?</v>
      </c>
      <c r="BC34">
        <f>A34</f>
        <v>1205</v>
      </c>
      <c r="BD34" cm="1">
        <f t="array" aca="1" ref="BD34" ca="1">INDEX($L$34:$L$41,(RANK(AT2,$AT$2:$AT$9)))</f>
        <v>2045</v>
      </c>
      <c r="BE34" cm="1">
        <f t="array" aca="1" ref="BE34" ca="1">INDEX(BD2:BD17,(RANK(AT5,$AT$2:$AT$17)))</f>
        <v>2061</v>
      </c>
      <c r="BF34" cm="1">
        <f t="array" aca="1" ref="BF34" ca="1">INDEX(BD18:BD33,(RANK(AT5,$AT$2:$AT$7)))</f>
        <v>2029</v>
      </c>
      <c r="BG34" cm="1">
        <f t="array" aca="1" ref="BG34" ca="1">INDEX(BD42:BD65,(RANK(AT5,$AT$2:$AT$17)))</f>
        <v>2005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VLOOKUP(B35,audio_list_stym!$A$3:$BP$18,62,FALSE)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VLOOKUP(B35,audio_list_stym!$A$3:$AJ$18,30,FALSE)</f>
        <v>Peper</v>
      </c>
      <c r="I35" t="s">
        <v>689</v>
      </c>
      <c r="J35" t="str">
        <f t="shared" si="1"/>
        <v>Peper_2</v>
      </c>
      <c r="K35">
        <v>11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2182</v>
      </c>
      <c r="AD35" t="str">
        <f t="shared" ca="1" si="10"/>
        <v>pics\\dis30.jpg</v>
      </c>
      <c r="AE35" s="22" t="str">
        <f t="array" aca="1" ref="AE35" ca="1">IF(G35="экспл",INDEX(total_visual_stym!$C$146:$C$209,(RANK(total_visual_stym!E179,total_visual_stym!$E$146:$E$209))),0)</f>
        <v>pics\\dis30.jpg</v>
      </c>
      <c r="AF35" s="22" t="str">
        <f t="shared" si="2"/>
        <v/>
      </c>
      <c r="AG35" t="str">
        <f t="shared" si="17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0.80068442747428259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Посмотрите,_вот_ПЕРЕЦ._Черный_ли_он?</v>
      </c>
      <c r="BD35" cm="1">
        <f t="array" aca="1" ref="BD35" ca="1">INDEX($L$34:$L$41,(RANK(AT3,$AT$2:$AT$9)))</f>
        <v>2046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VLOOKUP(B36,audio_list_stym!$A$3:$BP$18,62,FALSE)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VLOOKUP(B36,audio_list_stym!$A$3:$AJ$18,30,FALSE)</f>
        <v>Peper</v>
      </c>
      <c r="I36" t="s">
        <v>690</v>
      </c>
      <c r="J36" t="str">
        <f t="shared" si="1"/>
        <v>Peper_3</v>
      </c>
      <c r="K36">
        <v>11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2174</v>
      </c>
      <c r="AD36" t="str">
        <f t="shared" ca="1" si="10"/>
        <v>pics\\dis7.jpg</v>
      </c>
      <c r="AE36" s="22" t="str">
        <f t="array" aca="1" ref="AE36" ca="1">IF(G36="экспл",INDEX(total_visual_stym!$C$146:$C$209,(RANK(total_visual_stym!E180,total_visual_stym!$E$146:$E$209))),0)</f>
        <v>pics\\dis7.jpg</v>
      </c>
      <c r="AF36" s="22" t="str">
        <f t="shared" si="2"/>
        <v/>
      </c>
      <c r="AG36" t="str">
        <f t="shared" si="17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0.46345050372125196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Вот_ПЕРЕЦ._Он_гнилой?</v>
      </c>
      <c r="BD36" cm="1">
        <f t="array" aca="1" ref="BD36" ca="1">INDEX($L$34:$L$41,(RANK(AT4,$AT$2:$AT$9)))</f>
        <v>2044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VLOOKUP(B37,audio_list_stym!$A$3:$BP$18,62,FALSE)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VLOOKUP(B37,audio_list_stym!$A$3:$AJ$18,30,FALSE)</f>
        <v>Peper</v>
      </c>
      <c r="I37" t="s">
        <v>691</v>
      </c>
      <c r="J37" t="str">
        <f t="shared" si="1"/>
        <v>Peper_4</v>
      </c>
      <c r="K37">
        <v>11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2211</v>
      </c>
      <c r="AD37" t="str">
        <f t="shared" ca="1" si="10"/>
        <v>pics\\dis60.jpg</v>
      </c>
      <c r="AE37" s="22" t="str">
        <f t="array" aca="1" ref="AE37" ca="1">IF(G37="экспл",INDEX(total_visual_stym!$C$146:$C$209,(RANK(total_visual_stym!E181,total_visual_stym!$E$146:$E$209))),0)</f>
        <v>pics\\dis60.jpg</v>
      </c>
      <c r="AF37" s="22" t="str">
        <f t="shared" si="2"/>
        <v/>
      </c>
      <c r="AG37" t="str">
        <f t="shared" si="17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0.98752667283092732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Это_ПЕРЕЦ._Он_бугристый?</v>
      </c>
      <c r="BD37" cm="1">
        <f t="array" aca="1" ref="BD37" ca="1">INDEX($L$34:$L$41,(RANK(AT5,$AT$2:$AT$9)))</f>
        <v>2041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VLOOKUP(B38,audio_list_stym!$A$3:$BP$18,62,FALSE)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VLOOKUP(B38,audio_list_stym!$A$3:$AJ$18,30,FALSE)</f>
        <v>Peper</v>
      </c>
      <c r="I38" t="s">
        <v>692</v>
      </c>
      <c r="J38" t="str">
        <f t="shared" si="1"/>
        <v>Peper_5</v>
      </c>
      <c r="K38">
        <v>11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2188</v>
      </c>
      <c r="AD38" t="str">
        <f t="shared" ca="1" si="10"/>
        <v>pics\\dis3.jpg</v>
      </c>
      <c r="AE38" s="22" t="str">
        <f t="array" aca="1" ref="AE38" ca="1">IF(G38="экспл",INDEX(total_visual_stym!$C$146:$C$209,(RANK(total_visual_stym!E182,total_visual_stym!$E$146:$E$209))),0)</f>
        <v>pics\\dis3.jpg</v>
      </c>
      <c r="AF38" s="22" t="str">
        <f t="shared" si="2"/>
        <v/>
      </c>
      <c r="AG38" t="str">
        <f t="shared" si="17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0.96009403411900474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На_картинке_ПЕРЕЦ._Он_слоеный?</v>
      </c>
      <c r="BD38" cm="1">
        <f t="array" aca="1" ref="BD38" ca="1">INDEX($L$34:$L$41,(RANK(AT6,$AT$2:$AT$9)))</f>
        <v>2048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VLOOKUP(B39,audio_list_stym!$A$3:$BP$18,62,FALSE)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VLOOKUP(B39,audio_list_stym!$A$3:$AJ$18,30,FALSE)</f>
        <v>Peper</v>
      </c>
      <c r="I39" t="s">
        <v>693</v>
      </c>
      <c r="J39" t="str">
        <f t="shared" si="1"/>
        <v>Peper_6</v>
      </c>
      <c r="K39">
        <v>11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2202</v>
      </c>
      <c r="AD39" t="str">
        <f t="shared" ca="1" si="10"/>
        <v>pics\\dis47.jpg</v>
      </c>
      <c r="AE39" s="22" t="str">
        <f t="array" aca="1" ref="AE39" ca="1">IF(G39="экспл",INDEX(total_visual_stym!$C$146:$C$209,(RANK(total_visual_stym!E183,total_visual_stym!$E$146:$E$209))),0)</f>
        <v>pics\\dis47.jpg</v>
      </c>
      <c r="AF39" s="22" t="str">
        <f>IF(ISTEXT(AR39),AR39,IF(ISTEXT(AS39),AS39,""))</f>
        <v/>
      </c>
      <c r="AG39" t="str">
        <f t="shared" si="17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0.8910851859847273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На_мониторе_ПЕРЕЦ._Хрустящий_ли_он?</v>
      </c>
      <c r="BD39" cm="1">
        <f t="array" aca="1" ref="BD39" ca="1">INDEX($L$34:$L$41,(RANK(AT7,$AT$2:$AT$9)))</f>
        <v>2042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VLOOKUP(B40,audio_list_stym!$A$3:$BP$18,62,FALSE)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VLOOKUP(B40,audio_list_stym!$A$3:$AJ$18,30,FALSE)</f>
        <v>Peper</v>
      </c>
      <c r="I40" t="s">
        <v>694</v>
      </c>
      <c r="J40" t="str">
        <f t="shared" si="1"/>
        <v>Peper_7</v>
      </c>
      <c r="K40">
        <v>11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2196</v>
      </c>
      <c r="AD40" t="str">
        <f t="shared" ca="1" si="10"/>
        <v>pics\\dis40.jpg</v>
      </c>
      <c r="AE40" s="22" t="str">
        <f t="array" aca="1" ref="AE40" ca="1">IF(G40="экспл",INDEX(total_visual_stym!$C$146:$C$209,(RANK(total_visual_stym!E184,total_visual_stym!$E$146:$E$209))),0)</f>
        <v>pics\\dis40.jpg</v>
      </c>
      <c r="AF40" s="22" t="str">
        <f>IF(ISTEXT(AR40),AR40,IF(ISTEXT(AS40),AS40,""))</f>
        <v/>
      </c>
      <c r="AG40" t="str">
        <f t="shared" si="17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8.1749297818683453E-2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Перед_Вами_ПЕРЕЦ._Блестит_ли_он?</v>
      </c>
      <c r="BD40" cm="1">
        <f t="array" aca="1" ref="BD40" ca="1">INDEX($L$34:$L$41,(RANK(AT8,$AT$2:$AT$9)))</f>
        <v>2043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VLOOKUP(B41,audio_list_stym!$A$3:$BP$18,62,FALSE)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VLOOKUP(B41,audio_list_stym!$A$3:$AJ$18,30,FALSE)</f>
        <v>Peper</v>
      </c>
      <c r="I41" t="s">
        <v>695</v>
      </c>
      <c r="J41" t="str">
        <f t="shared" si="1"/>
        <v>Peper_8</v>
      </c>
      <c r="K41">
        <v>11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2216</v>
      </c>
      <c r="AD41" t="str">
        <f t="shared" ca="1" si="10"/>
        <v>pics\\dis59.jpg</v>
      </c>
      <c r="AE41" s="22" t="str">
        <f t="array" aca="1" ref="AE41" ca="1">IF(G41="экспл",INDEX(total_visual_stym!$C$146:$C$209,(RANK(total_visual_stym!E185,total_visual_stym!$E$146:$E$209))),0)</f>
        <v>pics\\dis59.jpg</v>
      </c>
      <c r="AF41" s="22" t="str">
        <f t="shared" ref="AF41:AF55" si="21">IF(ISTEXT(AR41),AR41,IF(ISTEXT(AS41),AS41,""))</f>
        <v/>
      </c>
      <c r="AG41" t="str">
        <f t="shared" si="17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5.5144609904727027E-3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Вы_видите_ПЕРЕЦ._Он_цитрусовый?</v>
      </c>
      <c r="BD41" cm="1">
        <f t="array" aca="1" ref="BD41" ca="1">INDEX($L$34:$L$41,(RANK(AT9,$AT$2:$AT$9)))</f>
        <v>2047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VLOOKUP(B42,audio_list_stym!$A$3:$BP$18,62,FALSE)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VLOOKUP(B42,audio_list_stym!$A$3:$AJ$18,30,FALSE)</f>
        <v>Banan</v>
      </c>
      <c r="I42" t="s">
        <v>688</v>
      </c>
      <c r="J42" t="str">
        <f t="shared" si="1"/>
        <v>Banan_1</v>
      </c>
      <c r="K42">
        <v>12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2165</v>
      </c>
      <c r="AD42" t="str">
        <f t="shared" ca="1" si="10"/>
        <v>pics\\Tikva_5.jpg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pics\\Tikva_5.jpg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3">IF(AH42="sound\\Tropic",AQ18,"")</f>
        <v>pics\\Tikva_5.jpg</v>
      </c>
      <c r="AT42">
        <f t="shared" ca="1" si="7"/>
        <v>0.99926541217640275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_Чистый_ли_XXXXX?</v>
      </c>
      <c r="BC42">
        <f>A42</f>
        <v>1206</v>
      </c>
      <c r="BD42" cm="1">
        <f t="array" aca="1" ref="BD42" ca="1">INDEX($L$42:$L$49,(RANK(AT2,$AT$2:$AT$9)))</f>
        <v>2005</v>
      </c>
      <c r="BE42" cm="1">
        <f t="array" aca="1" ref="BE42" ca="1">INDEX(BD2:BD17,(RANK(AT6,$AT$2:$AT17)))</f>
        <v>2040</v>
      </c>
      <c r="BF42" cm="1">
        <f t="array" aca="1" ref="BF42" ca="1">INDEX(BD26:BD41,(RANK(AT6,$AT$2:$AT$17)))</f>
        <v>2048</v>
      </c>
      <c r="BG42" cm="1">
        <f t="array" aca="1" ref="BG42" ca="1">INDEX(BD50:BD65,(RANK(AT6,$AT$2:$AT$17)))</f>
        <v>2024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VLOOKUP(B43,audio_list_stym!$A$3:$BP$18,62,FALSE)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VLOOKUP(B43,audio_list_stym!$A$3:$AJ$18,30,FALSE)</f>
        <v>Banan</v>
      </c>
      <c r="I43" t="s">
        <v>689</v>
      </c>
      <c r="J43" t="str">
        <f t="shared" si="1"/>
        <v>Banan_2</v>
      </c>
      <c r="K43">
        <v>12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2042</v>
      </c>
      <c r="AD43" t="str">
        <f t="shared" ca="1" si="10"/>
        <v>pics\\Peper_2.jpg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pics\\Peper_2.jpg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3"/>
        <v>pics\\Peper_2.jpg</v>
      </c>
      <c r="AT43">
        <f t="shared" ca="1" si="7"/>
        <v>0.13176256239692219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_Свежий_ли_XXXXX?</v>
      </c>
      <c r="BD43" cm="1">
        <f t="array" aca="1" ref="BD43" ca="1">INDEX($L$42:$L$49,(RANK(AT3,$AT$2:$AT$9)))</f>
        <v>2006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VLOOKUP(B44,audio_list_stym!$A$3:$BP$18,62,FALSE)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VLOOKUP(B44,audio_list_stym!$A$3:$AJ$18,30,FALSE)</f>
        <v>Banan</v>
      </c>
      <c r="I44" t="s">
        <v>690</v>
      </c>
      <c r="J44" t="str">
        <f t="shared" si="1"/>
        <v>Banan_3</v>
      </c>
      <c r="K44">
        <v>12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2167</v>
      </c>
      <c r="AD44" t="str">
        <f t="shared" ca="1" si="10"/>
        <v>pics\\Tikva_7.jpg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pics\\Tikva_7.jpg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3"/>
        <v>pics\\Tikva_7.jpg</v>
      </c>
      <c r="AT44">
        <f t="shared" ca="1" si="7"/>
        <v>8.8688047977503515E-2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_Жаренный_ли_XXXXX?</v>
      </c>
      <c r="BD44" cm="1">
        <f t="array" aca="1" ref="BD44" ca="1">INDEX($L$42:$L$49,(RANK(AT4,$AT$2:$AT$9)))</f>
        <v>2004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VLOOKUP(B45,audio_list_stym!$A$3:$BP$18,62,FALSE)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VLOOKUP(B45,audio_list_stym!$A$3:$AJ$18,30,FALSE)</f>
        <v>Banan</v>
      </c>
      <c r="I45" t="s">
        <v>691</v>
      </c>
      <c r="J45" t="str">
        <f t="shared" si="1"/>
        <v>Banan_4</v>
      </c>
      <c r="K45">
        <v>12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2166</v>
      </c>
      <c r="AD45" t="str">
        <f t="shared" ca="1" si="10"/>
        <v>pics\\Tikva_6.jpg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pics\\Tikva_6.jpg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3"/>
        <v>pics\\Tikva_6.jpg</v>
      </c>
      <c r="AT45">
        <f t="shared" ca="1" si="7"/>
        <v>6.2991187690209838E-2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_Сладкий_ли_XXXXX?</v>
      </c>
      <c r="BD45" cm="1">
        <f t="array" aca="1" ref="BD45" ca="1">INDEX($L$42:$L$49,(RANK(AT5,$AT$2:$AT$9)))</f>
        <v>2001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VLOOKUP(B46,audio_list_stym!$A$3:$BP$18,62,FALSE)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VLOOKUP(B46,audio_list_stym!$A$3:$AJ$18,30,FALSE)</f>
        <v>Banan</v>
      </c>
      <c r="I46" t="s">
        <v>692</v>
      </c>
      <c r="J46" t="str">
        <f t="shared" si="1"/>
        <v>Banan_5</v>
      </c>
      <c r="K46">
        <v>12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2043</v>
      </c>
      <c r="AD46" t="str">
        <f t="shared" ca="1" si="10"/>
        <v>pics\\Peper_3.jpg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pics\\Peper_3.jpg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3"/>
        <v>pics\\Peper_3.jpg</v>
      </c>
      <c r="AT46">
        <f t="shared" ca="1" si="7"/>
        <v>0.83632635315817994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_Влажный_ли_XXXXX?</v>
      </c>
      <c r="BD46" cm="1">
        <f t="array" aca="1" ref="BD46" ca="1">INDEX($L$42:$L$49,(RANK(AT6,$AT$2:$AT$9)))</f>
        <v>2008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VLOOKUP(B47,audio_list_stym!$A$3:$BP$18,62,FALSE)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VLOOKUP(B47,audio_list_stym!$A$3:$AJ$18,30,FALSE)</f>
        <v>Banan</v>
      </c>
      <c r="I47" t="s">
        <v>693</v>
      </c>
      <c r="J47" t="str">
        <f t="shared" si="1"/>
        <v>Banan_6</v>
      </c>
      <c r="K47">
        <v>12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2059</v>
      </c>
      <c r="AD47" t="str">
        <f t="shared" ca="1" si="10"/>
        <v>pics\\Tomat_3.jpg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pics\\Tomat_3.jpg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3"/>
        <v>pics\\Tomat_3.jpg</v>
      </c>
      <c r="AT47">
        <f t="shared" ca="1" si="7"/>
        <v>0.66664909979566711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_Съедобный_ли_XXXXX?</v>
      </c>
      <c r="BD47" cm="1">
        <f t="array" aca="1" ref="BD47" ca="1">INDEX($L$42:$L$49,(RANK(AT7,$AT$2:$AT$9)))</f>
        <v>2002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VLOOKUP(B48,audio_list_stym!$A$3:$BP$18,62,FALSE)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VLOOKUP(B48,audio_list_stym!$A$3:$AJ$18,30,FALSE)</f>
        <v>Banan</v>
      </c>
      <c r="I48" t="s">
        <v>694</v>
      </c>
      <c r="J48" t="str">
        <f t="shared" si="1"/>
        <v>Banan_7</v>
      </c>
      <c r="K48">
        <v>12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2057</v>
      </c>
      <c r="AD48" t="str">
        <f t="shared" ca="1" si="10"/>
        <v>pics\\Tomat_1.jpg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pics\\Tomat_1.jpg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3"/>
        <v>pics\\Tomat_1.jpg</v>
      </c>
      <c r="AT48">
        <f t="shared" ca="1" si="7"/>
        <v>0.29414639705210943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_Сиреневый_ли_XXXXX?</v>
      </c>
      <c r="BD48" cm="1">
        <f t="array" aca="1" ref="BD48" ca="1">INDEX($L$42:$L$49,(RANK(AT8,$AT$2:$AT$9)))</f>
        <v>2003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VLOOKUP(B49,audio_list_stym!$A$3:$BP$18,62,FALSE)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VLOOKUP(B49,audio_list_stym!$A$3:$AJ$18,30,FALSE)</f>
        <v>Banan</v>
      </c>
      <c r="I49" t="s">
        <v>695</v>
      </c>
      <c r="J49" t="str">
        <f t="shared" si="1"/>
        <v>Banan_8</v>
      </c>
      <c r="K49">
        <v>12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2064</v>
      </c>
      <c r="AD49" t="str">
        <f t="shared" ca="1" si="10"/>
        <v>pics\\Tomat_8.jpg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pics\\Tomat_8.jpg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3"/>
        <v>pics\\Tomat_8.jpg</v>
      </c>
      <c r="AT49">
        <f t="shared" ca="1" si="7"/>
        <v>3.480389435578668E-2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_Репчатый_ли_XXXXX?</v>
      </c>
      <c r="BD49" cm="1">
        <f t="array" aca="1" ref="BD49" ca="1">INDEX($L$42:$L$49,(RANK(AT9,$AT$2:$AT$9)))</f>
        <v>2007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VLOOKUP(B50,audio_list_stym!$A$3:$BP$18,62,FALSE)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VLOOKUP(B50,audio_list_stym!$A$3:$AJ$18,30,FALSE)</f>
        <v>Finik</v>
      </c>
      <c r="I50" t="s">
        <v>688</v>
      </c>
      <c r="J50" t="str">
        <f t="shared" si="1"/>
        <v>Finik_1</v>
      </c>
      <c r="K50">
        <v>13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2229</v>
      </c>
      <c r="AD50" t="str">
        <f t="shared" ca="1" si="10"/>
        <v>pics\\dis10.jpg</v>
      </c>
      <c r="AE50" s="22" t="str">
        <f t="array" aca="1" ref="AE50" ca="1">IF(G50="экспл",INDEX(total_visual_stym!$C$146:$C$209,(RANK(total_visual_stym!E194,total_visual_stym!$E$146:$E$209))),0)</f>
        <v>pics\\dis10.jpg</v>
      </c>
      <c r="AF50" s="22" t="str">
        <f t="shared" si="21"/>
        <v/>
      </c>
      <c r="AG50" t="str">
        <f t="shared" si="17"/>
        <v>pics\\Finik_1.jpg</v>
      </c>
      <c r="AH50">
        <f t="shared" si="4"/>
        <v>0</v>
      </c>
      <c r="AT50">
        <f t="shared" ca="1" si="7"/>
        <v>0.72926686209476466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На_экране_XXXXX._Коричневый_ли_он?</v>
      </c>
      <c r="BC50">
        <f>A50</f>
        <v>1207</v>
      </c>
      <c r="BD50" cm="1">
        <f t="array" aca="1" ref="BD50" ca="1">INDEX($L$50:$L$57,(RANK(AT2,$AT$2:$AT$9)))</f>
        <v>2013</v>
      </c>
      <c r="BE50" cm="1">
        <f t="array" aca="1" ref="BE50" ca="1">INDEX(BD2:BD17,(RANK(AT7,$AT$2:$AT$17)))</f>
        <v>2060</v>
      </c>
      <c r="BF50" cm="1">
        <f t="array" aca="1" ref="BF50" ca="1">INDEX(BD18:BD49,(RANK(AT7,$AT$2:$AT$17)))</f>
        <v>2028</v>
      </c>
      <c r="BG50" cm="1">
        <f t="array" aca="1" ref="BG50" ca="1">INDEX(BD58:BD65,(RANK(AT7,$AT$2:$AT$9)))</f>
        <v>2022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VLOOKUP(B51,audio_list_stym!$A$3:$BP$18,62,FALSE)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VLOOKUP(B51,audio_list_stym!$A$3:$AJ$18,30,FALSE)</f>
        <v>Finik</v>
      </c>
      <c r="I51" t="s">
        <v>689</v>
      </c>
      <c r="J51" t="str">
        <f t="shared" si="1"/>
        <v>Finik_2</v>
      </c>
      <c r="K51">
        <v>13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2191</v>
      </c>
      <c r="AD51" t="str">
        <f t="shared" ca="1" si="10"/>
        <v>pics\\dis26.jpg</v>
      </c>
      <c r="AE51" s="22" t="str">
        <f t="array" aca="1" ref="AE51" ca="1">IF(G51="экспл",INDEX(total_visual_stym!$C$146:$C$209,(RANK(total_visual_stym!E195,total_visual_stym!$E$146:$E$209))),0)</f>
        <v>pics\\dis26.jpg</v>
      </c>
      <c r="AF51" s="22" t="str">
        <f t="shared" si="21"/>
        <v/>
      </c>
      <c r="AG51" t="str">
        <f t="shared" si="17"/>
        <v>pics\\Finik_2.jpg</v>
      </c>
      <c r="AH51">
        <f t="shared" si="4"/>
        <v>0</v>
      </c>
      <c r="AT51">
        <f t="shared" ca="1" si="7"/>
        <v>0.70442797858839057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Посмотрите,_вот_XXXXX._Сахаристый_ли_он?</v>
      </c>
      <c r="BD51" cm="1">
        <f t="array" aca="1" ref="BD51" ca="1">INDEX($L$50:$L$57,(RANK(AT3,$AT$2:$AT$9)))</f>
        <v>2014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VLOOKUP(B52,audio_list_stym!$A$3:$BP$18,62,FALSE)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VLOOKUP(B52,audio_list_stym!$A$3:$AJ$18,30,FALSE)</f>
        <v>Finik</v>
      </c>
      <c r="I52" t="s">
        <v>690</v>
      </c>
      <c r="J52" t="str">
        <f t="shared" si="1"/>
        <v>Finik_3</v>
      </c>
      <c r="K52">
        <v>13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2192</v>
      </c>
      <c r="AD52" t="str">
        <f t="shared" ca="1" si="10"/>
        <v>pics\\dis32.jpg</v>
      </c>
      <c r="AE52" s="22" t="str">
        <f t="array" aca="1" ref="AE52" ca="1">IF(G52="экспл",INDEX(total_visual_stym!$C$146:$C$209,(RANK(total_visual_stym!E196,total_visual_stym!$E$146:$E$209))),0)</f>
        <v>pics\\dis32.jpg</v>
      </c>
      <c r="AF52" s="22" t="str">
        <f t="shared" si="21"/>
        <v/>
      </c>
      <c r="AG52" t="str">
        <f t="shared" si="17"/>
        <v>pics\\Finik_3.jpg</v>
      </c>
      <c r="AH52">
        <f t="shared" si="4"/>
        <v>0</v>
      </c>
      <c r="AT52">
        <f t="shared" ca="1" si="7"/>
        <v>0.12409927903806994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sound\\Redkiy_plod.wav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Вот_XXXXX._Он_скользкий?</v>
      </c>
      <c r="BD52" cm="1">
        <f t="array" aca="1" ref="BD52" ca="1">INDEX($L$50:$L$57,(RANK(AT4,$AT$2:$AT$9)))</f>
        <v>2012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VLOOKUP(B53,audio_list_stym!$A$3:$BP$18,62,FALSE)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VLOOKUP(B53,audio_list_stym!$A$3:$AJ$18,30,FALSE)</f>
        <v>Finik</v>
      </c>
      <c r="I53" t="s">
        <v>691</v>
      </c>
      <c r="J53" t="str">
        <f t="shared" si="1"/>
        <v>Finik_4</v>
      </c>
      <c r="K53">
        <v>13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2214</v>
      </c>
      <c r="AD53" t="str">
        <f t="shared" ca="1" si="10"/>
        <v>pics\\dis63.jpg</v>
      </c>
      <c r="AE53" s="22" t="str">
        <f t="array" aca="1" ref="AE53" ca="1">IF(G53="экспл",INDEX(total_visual_stym!$C$146:$C$209,(RANK(total_visual_stym!E197,total_visual_stym!$E$146:$E$209))),0)</f>
        <v>pics\\dis63.jpg</v>
      </c>
      <c r="AF53" s="22" t="str">
        <f t="shared" si="21"/>
        <v/>
      </c>
      <c r="AG53" t="str">
        <f t="shared" si="17"/>
        <v>pics\\Finik_4.jpg</v>
      </c>
      <c r="AH53">
        <f t="shared" si="4"/>
        <v>0</v>
      </c>
      <c r="AT53">
        <f t="shared" ca="1" si="7"/>
        <v>0.81709699307051942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Это_XXXXX._Ломкий_ли_он?</v>
      </c>
      <c r="BD53" cm="1">
        <f t="array" aca="1" ref="BD53" ca="1">INDEX($L$50:$L$57,(RANK(AT5,$AT$2:$AT$9)))</f>
        <v>2009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VLOOKUP(B54,audio_list_stym!$A$3:$BP$18,62,FALSE)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VLOOKUP(B54,audio_list_stym!$A$3:$AJ$18,30,FALSE)</f>
        <v>Finik</v>
      </c>
      <c r="I54" t="s">
        <v>692</v>
      </c>
      <c r="J54" t="str">
        <f t="shared" si="1"/>
        <v>Finik_5</v>
      </c>
      <c r="K54">
        <v>13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2206</v>
      </c>
      <c r="AD54" t="str">
        <f t="shared" ca="1" si="10"/>
        <v>pics\\dis50.jpg</v>
      </c>
      <c r="AE54" s="22" t="str">
        <f t="array" aca="1" ref="AE54" ca="1">IF(G54="экспл",INDEX(total_visual_stym!$C$146:$C$209,(RANK(total_visual_stym!E198,total_visual_stym!$E$146:$E$209))),0)</f>
        <v>pics\\dis50.jpg</v>
      </c>
      <c r="AF54" s="22" t="str">
        <f t="shared" si="21"/>
        <v/>
      </c>
      <c r="AG54" t="str">
        <f t="shared" si="17"/>
        <v>pics\\Finik_5.jpg</v>
      </c>
      <c r="AH54">
        <f t="shared" si="4"/>
        <v>0</v>
      </c>
      <c r="AI54" s="11"/>
      <c r="AT54">
        <f t="shared" ca="1" si="7"/>
        <v>7.0697514702398268E-2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На_картинке_XXXXX._Мохнатый_ли_он?</v>
      </c>
      <c r="BD54" cm="1">
        <f t="array" aca="1" ref="BD54" ca="1">INDEX($L$50:$L$57,(RANK(AT6,$AT$2:$AT$9)))</f>
        <v>2016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VLOOKUP(B55,audio_list_stym!$A$3:$BP$18,62,FALSE)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VLOOKUP(B55,audio_list_stym!$A$3:$AJ$18,30,FALSE)</f>
        <v>Finik</v>
      </c>
      <c r="I55" t="s">
        <v>693</v>
      </c>
      <c r="J55" t="str">
        <f t="shared" si="1"/>
        <v>Finik_6</v>
      </c>
      <c r="K55">
        <v>13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2193</v>
      </c>
      <c r="AD55" t="str">
        <f t="shared" ca="1" si="10"/>
        <v>pics\\dis2.jpg</v>
      </c>
      <c r="AE55" s="22" t="str">
        <f t="array" aca="1" ref="AE55" ca="1">IF(G55="экспл",INDEX(total_visual_stym!$C$146:$C$209,(RANK(total_visual_stym!E199,total_visual_stym!$E$146:$E$209))),0)</f>
        <v>pics\\dis2.jpg</v>
      </c>
      <c r="AF55" s="22" t="str">
        <f t="shared" si="21"/>
        <v/>
      </c>
      <c r="AG55" t="str">
        <f t="shared" si="17"/>
        <v>pics\\Finik_6.jpg</v>
      </c>
      <c r="AH55">
        <f t="shared" si="4"/>
        <v>0</v>
      </c>
      <c r="AT55">
        <f t="shared" ca="1" si="7"/>
        <v>0.22711189967119128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На_мониторе_XXXXX._Он_сморщенный?</v>
      </c>
      <c r="BD55" cm="1">
        <f t="array" aca="1" ref="BD55" ca="1">INDEX($L$50:$L$57,(RANK(AT7,$AT$2:$AT$9)))</f>
        <v>2010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VLOOKUP(B56,audio_list_stym!$A$3:$BP$18,62,FALSE)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VLOOKUP(B56,audio_list_stym!$A$3:$AJ$18,30,FALSE)</f>
        <v>Finik</v>
      </c>
      <c r="I56" t="s">
        <v>694</v>
      </c>
      <c r="J56" t="str">
        <f t="shared" si="1"/>
        <v>Finik_7</v>
      </c>
      <c r="K56">
        <v>13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2200</v>
      </c>
      <c r="AD56" t="str">
        <f t="shared" ca="1" si="10"/>
        <v>pics\\dis57.jpg</v>
      </c>
      <c r="AE56" s="22" t="str">
        <f t="array" aca="1" ref="AE56" ca="1">IF(G56="экспл",INDEX(total_visual_stym!$C$146:$C$209,(RANK(total_visual_stym!E200,total_visual_stym!$E$146:$E$209))),0)</f>
        <v>pics\\dis57.jpg</v>
      </c>
      <c r="AF56" s="22" t="str">
        <f>IF(ISTEXT(AR56),AR56,IF(ISTEXT(AS56),AS56,""))</f>
        <v/>
      </c>
      <c r="AG56" t="str">
        <f t="shared" si="17"/>
        <v>pics\\Finik_7.jpg</v>
      </c>
      <c r="AH56">
        <f t="shared" si="4"/>
        <v>0</v>
      </c>
      <c r="AT56">
        <f t="shared" ca="1" si="7"/>
        <v>0.87075164534303295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Перед_Вами_XXXXX._Он_с_косточкой?</v>
      </c>
      <c r="BD56" cm="1">
        <f t="array" aca="1" ref="BD56" ca="1">INDEX($L$50:$L$57,(RANK(AT8,$AT$2:$AT$9)))</f>
        <v>2011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VLOOKUP(B57,audio_list_stym!$A$3:$BP$18,62,FALSE)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VLOOKUP(B57,audio_list_stym!$A$3:$AJ$18,30,FALSE)</f>
        <v>Finik</v>
      </c>
      <c r="I57" t="s">
        <v>695</v>
      </c>
      <c r="J57" t="str">
        <f t="shared" si="1"/>
        <v>Finik_8</v>
      </c>
      <c r="K57">
        <v>13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2212</v>
      </c>
      <c r="AD57" t="str">
        <f t="shared" ca="1" si="10"/>
        <v>pics\\dis61.jpg</v>
      </c>
      <c r="AE57" s="22" t="str">
        <f t="array" aca="1" ref="AE57" ca="1">IF(G57="экспл",INDEX(total_visual_stym!$C$146:$C$209,(RANK(total_visual_stym!E201,total_visual_stym!$E$146:$E$209))),0)</f>
        <v>pics\\dis61.jpg</v>
      </c>
      <c r="AF57" s="22" t="str">
        <f>IF(ISTEXT(AR57),AR57,IF(ISTEXT(AS57),AS57,""))</f>
        <v/>
      </c>
      <c r="AG57" t="str">
        <f t="shared" si="17"/>
        <v>pics\\Finik_8.jpg</v>
      </c>
      <c r="AH57">
        <f t="shared" si="4"/>
        <v>0</v>
      </c>
      <c r="AI57" s="11"/>
      <c r="AT57">
        <f t="shared" ca="1" si="7"/>
        <v>0.43763635255783562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Вы_видите_XXXXX._Он_треугольный?</v>
      </c>
      <c r="BD57" cm="1">
        <f t="array" aca="1" ref="BD57" ca="1">INDEX($L$50:$L$57,(RANK(AT9,$AT$2:$AT$9)))</f>
        <v>2015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VLOOKUP(B58,audio_list_stym!$A$3:$BP$18,62,FALSE)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VLOOKUP(B58,audio_list_stym!$A$3:$AJ$18,30,FALSE)</f>
        <v>Goroh</v>
      </c>
      <c r="I58" t="s">
        <v>688</v>
      </c>
      <c r="J58" t="str">
        <f t="shared" si="1"/>
        <v>Goroh_1</v>
      </c>
      <c r="K58">
        <v>10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2155</v>
      </c>
      <c r="AD58" t="str">
        <f t="shared" ca="1" si="10"/>
        <v>pics\\Injir_3.jpg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4">IF(ISTEXT(AR58),AR58,IF(ISTEXT(AS58),AS58,""))</f>
        <v>pics\\Injir_3.jpg</v>
      </c>
      <c r="AG58" t="str">
        <f t="shared" si="17"/>
        <v/>
      </c>
      <c r="AH58" t="str">
        <f t="shared" si="4"/>
        <v>sound\\Ogorod</v>
      </c>
      <c r="AI58" s="11"/>
      <c r="AR58" t="str">
        <f t="shared" ref="AR58:AR65" ca="1" si="25">IF(AH58="sound\\Ogorod",AP10,"")</f>
        <v>pics\\Injir_3.jpg</v>
      </c>
      <c r="AT58">
        <f t="shared" ca="1" si="7"/>
        <v>0.78161541038956295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_Рыхлый_ли_ГОРОХ?</v>
      </c>
      <c r="BC58">
        <f>A58</f>
        <v>1208</v>
      </c>
      <c r="BD58" cm="1">
        <f t="array" aca="1" ref="BD58" ca="1">INDEX($L$58:$L$65,(RANK(AT2,$AT$2:$AT$9)))</f>
        <v>2021</v>
      </c>
      <c r="BE58" cm="1">
        <f t="array" aca="1" ref="BE58" ca="1">INDEX(BD2:BD17,(RANK(AT8,$AT$2:$AT$17)))</f>
        <v>2059</v>
      </c>
      <c r="BF58" cm="1">
        <f t="array" aca="1" ref="BF58" ca="1">INDEX(BD18:BD33,(RANK(AT8,$AT$2:$AT$17)))</f>
        <v>2027</v>
      </c>
      <c r="BG58" cm="1">
        <f t="array" aca="1" ref="BG58" ca="1">INDEX(BD42:BD57,(RANK(AT8,$AT$2:$AT$9)))</f>
        <v>2004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VLOOKUP(B59,audio_list_stym!$A$3:$BP$18,62,FALSE)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VLOOKUP(B59,audio_list_stym!$A$3:$AJ$18,30,FALSE)</f>
        <v>Goroh</v>
      </c>
      <c r="I59" t="s">
        <v>689</v>
      </c>
      <c r="J59" t="str">
        <f t="shared" si="1"/>
        <v>Goroh_2</v>
      </c>
      <c r="K59">
        <v>10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2009</v>
      </c>
      <c r="AD59" t="str">
        <f t="shared" ca="1" si="10"/>
        <v>pics\\Finik_1.jpg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4"/>
        <v>pics\\Finik_1.jpg</v>
      </c>
      <c r="AG59" t="str">
        <f t="shared" si="17"/>
        <v/>
      </c>
      <c r="AH59" t="str">
        <f t="shared" si="4"/>
        <v>sound\\Ogorod</v>
      </c>
      <c r="AR59" t="str">
        <f t="shared" ca="1" si="25"/>
        <v>pics\\Finik_1.jpg</v>
      </c>
      <c r="AT59">
        <f t="shared" ca="1" si="7"/>
        <v>0.98527245436627131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_В_стручке_ли_ГОРОХ?</v>
      </c>
      <c r="BD59" cm="1">
        <f t="array" aca="1" ref="BD59" ca="1">INDEX($L$58:$L$65,(RANK(AT3,$AT$2:$AT$9)))</f>
        <v>2022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VLOOKUP(B60,audio_list_stym!$A$3:$BP$18,62,FALSE)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VLOOKUP(B60,audio_list_stym!$A$3:$AJ$18,30,FALSE)</f>
        <v>Goroh</v>
      </c>
      <c r="I60" t="s">
        <v>690</v>
      </c>
      <c r="J60" t="str">
        <f t="shared" si="1"/>
        <v>Goroh_3</v>
      </c>
      <c r="K60">
        <v>10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2026</v>
      </c>
      <c r="AD60" t="str">
        <f t="shared" ca="1" si="10"/>
        <v>pics\\Kokos_2.jpg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4"/>
        <v>pics\\Kokos_2.jpg</v>
      </c>
      <c r="AG60" t="str">
        <f t="shared" si="17"/>
        <v/>
      </c>
      <c r="AH60" t="str">
        <f t="shared" si="4"/>
        <v>sound\\Ogorod</v>
      </c>
      <c r="AR60" t="str">
        <f t="shared" ca="1" si="25"/>
        <v>pics\\Kokos_2.jpg</v>
      </c>
      <c r="AT60">
        <f t="shared" ca="1" si="7"/>
        <v>0.91530274255047328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_Ядовитый_ли_ГОРОХ?</v>
      </c>
      <c r="BD60" cm="1">
        <f t="array" aca="1" ref="BD60" ca="1">INDEX($L$58:$L$65,(RANK(AT4,$AT$2:$AT$9)))</f>
        <v>2020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VLOOKUP(B61,audio_list_stym!$A$3:$BP$18,62,FALSE)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VLOOKUP(B61,audio_list_stym!$A$3:$AJ$18,30,FALSE)</f>
        <v>Goroh</v>
      </c>
      <c r="I61" t="s">
        <v>691</v>
      </c>
      <c r="J61" t="str">
        <f t="shared" si="1"/>
        <v>Goroh_4</v>
      </c>
      <c r="K61">
        <v>10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2028</v>
      </c>
      <c r="AD61" t="str">
        <f t="shared" ca="1" si="10"/>
        <v>pics\\Kokos_4.jpg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4"/>
        <v>pics\\Kokos_4.jpg</v>
      </c>
      <c r="AG61" t="str">
        <f t="shared" si="17"/>
        <v/>
      </c>
      <c r="AH61" t="str">
        <f t="shared" si="4"/>
        <v>sound\\Ogorod</v>
      </c>
      <c r="AR61" t="str">
        <f t="shared" ca="1" si="25"/>
        <v>pics\\Kokos_4.jpg</v>
      </c>
      <c r="AT61">
        <f t="shared" ca="1" si="7"/>
        <v>0.15194578863809105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_Полосатый_ли_ГОРОХ?</v>
      </c>
      <c r="BD61" cm="1">
        <f t="array" aca="1" ref="BD61" ca="1">INDEX($L$58:$L$65,(RANK(AT5,$AT$2:$AT$9)))</f>
        <v>2017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VLOOKUP(B62,audio_list_stym!$A$3:$BP$18,62,FALSE)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VLOOKUP(B62,audio_list_stym!$A$3:$AJ$18,30,FALSE)</f>
        <v>Goroh</v>
      </c>
      <c r="I62" t="s">
        <v>692</v>
      </c>
      <c r="J62" t="str">
        <f t="shared" si="1"/>
        <v>Goroh_5</v>
      </c>
      <c r="K62">
        <v>10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2160</v>
      </c>
      <c r="AD62" t="str">
        <f t="shared" ca="1" si="10"/>
        <v>pics\\Injir_8.jpg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4"/>
        <v>pics\\Injir_8.jpg</v>
      </c>
      <c r="AG62" t="str">
        <f t="shared" si="17"/>
        <v/>
      </c>
      <c r="AH62" t="str">
        <f t="shared" si="4"/>
        <v>sound\\Ogorod</v>
      </c>
      <c r="AR62" t="str">
        <f t="shared" ca="1" si="25"/>
        <v>pics\\Injir_8.jpg</v>
      </c>
      <c r="AT62">
        <f t="shared" ca="1" si="7"/>
        <v>0.2282853625107607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_Плоский_ли_ГОРОХ?</v>
      </c>
      <c r="BD62" cm="1">
        <f t="array" aca="1" ref="BD62" ca="1">INDEX($L$58:$L$65,(RANK(AT6,$AT$2:$AT$9)))</f>
        <v>2024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VLOOKUP(B63,audio_list_stym!$A$3:$BP$18,62,FALSE)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VLOOKUP(B63,audio_list_stym!$A$3:$AJ$18,30,FALSE)</f>
        <v>Goroh</v>
      </c>
      <c r="I63" t="s">
        <v>693</v>
      </c>
      <c r="J63" t="str">
        <f t="shared" si="1"/>
        <v>Goroh_6</v>
      </c>
      <c r="K63">
        <v>10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2016</v>
      </c>
      <c r="AD63" t="str">
        <f t="shared" ca="1" si="10"/>
        <v>pics\\Finik_8.jpg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4"/>
        <v>pics\\Finik_8.jpg</v>
      </c>
      <c r="AG63" t="str">
        <f t="shared" si="17"/>
        <v/>
      </c>
      <c r="AH63" t="str">
        <f t="shared" si="4"/>
        <v>sound\\Ogorod</v>
      </c>
      <c r="AR63" t="str">
        <f t="shared" ca="1" si="25"/>
        <v>pics\\Finik_8.jpg</v>
      </c>
      <c r="AT63">
        <f t="shared" ca="1" si="7"/>
        <v>8.5970596009247502E-2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_Толченый_ли_ГОРОХ?</v>
      </c>
      <c r="BD63" cm="1">
        <f t="array" aca="1" ref="BD63" ca="1">INDEX($L$58:$L$65,(RANK(AT7,$AT$2:$AT$9)))</f>
        <v>2018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VLOOKUP(B64,audio_list_stym!$A$3:$BP$18,62,FALSE)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VLOOKUP(B64,audio_list_stym!$A$3:$AJ$18,30,FALSE)</f>
        <v>Goroh</v>
      </c>
      <c r="I64" t="s">
        <v>694</v>
      </c>
      <c r="J64" t="str">
        <f t="shared" si="1"/>
        <v>Goroh_7</v>
      </c>
      <c r="K64">
        <v>10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2156</v>
      </c>
      <c r="AD64" t="str">
        <f t="shared" ca="1" si="10"/>
        <v>pics\\Injir_4.jpg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4"/>
        <v>pics\\Injir_4.jpg</v>
      </c>
      <c r="AG64" t="str">
        <f t="shared" si="17"/>
        <v/>
      </c>
      <c r="AH64" t="str">
        <f t="shared" si="4"/>
        <v>sound\\Ogorod</v>
      </c>
      <c r="AI64" s="11"/>
      <c r="AR64" t="str">
        <f t="shared" ca="1" si="25"/>
        <v>pics\\Injir_4.jpg</v>
      </c>
      <c r="AT64">
        <f t="shared" ca="1" si="7"/>
        <v>0.99139117207025929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_Зеленый_ли_ГОРОХ?</v>
      </c>
      <c r="BD64" cm="1">
        <f t="array" aca="1" ref="BD64" ca="1">INDEX($L$58:$L$65,(RANK(AT8,$AT$2:$AT$9)))</f>
        <v>2019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VLOOKUP(B65,audio_list_stym!$A$3:$BP$18,62,FALSE)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VLOOKUP(B65,audio_list_stym!$A$3:$AJ$18,30,FALSE)</f>
        <v>Goroh</v>
      </c>
      <c r="I65" t="s">
        <v>695</v>
      </c>
      <c r="J65" t="str">
        <f t="shared" si="1"/>
        <v>Goroh_8</v>
      </c>
      <c r="K65">
        <v>10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2013</v>
      </c>
      <c r="AD65" t="str">
        <f t="shared" ca="1" si="10"/>
        <v>pics\\Finik_5.jpg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4"/>
        <v>pics\\Finik_5.jpg</v>
      </c>
      <c r="AG65" t="str">
        <f t="shared" si="17"/>
        <v/>
      </c>
      <c r="AH65" t="str">
        <f t="shared" si="4"/>
        <v>sound\\Ogorod</v>
      </c>
      <c r="AR65" t="str">
        <f t="shared" ca="1" si="25"/>
        <v>pics\\Finik_5.jpg</v>
      </c>
      <c r="AT65">
        <f t="shared" ca="1" si="7"/>
        <v>0.48699381849305645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_Легкий_ли_ГОРОХ?</v>
      </c>
      <c r="BD65" cm="1">
        <f t="array" aca="1" ref="BD65" ca="1">INDEX($L$58:$L$65,(RANK(AT9,$AT$2:$AT$9)))</f>
        <v>2023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VLOOKUP(B66,audio_list_stym!$A$3:$BP$18,62,FALSE)</f>
        <v>15</v>
      </c>
      <c r="F66" t="str">
        <f>VLOOKUP(E66,metki!$A$2:$B$9,2,FALSE)</f>
        <v>экспл_новые_с_названием</v>
      </c>
      <c r="G66" t="str">
        <f t="shared" ref="G66:G129" si="26">LEFT(F66,5)</f>
        <v>экспл</v>
      </c>
      <c r="H66" t="str">
        <f>VLOOKUP(B66,audio_list_stym!$A$3:$AJ$18,30,FALSE)</f>
        <v>Noni</v>
      </c>
      <c r="I66" t="s">
        <v>688</v>
      </c>
      <c r="J66" t="str">
        <f t="shared" ref="J66:J129" si="27">H66&amp;I66</f>
        <v>Noni_1</v>
      </c>
      <c r="K66">
        <v>15</v>
      </c>
      <c r="L66">
        <f>VLOOKUP(J66,total_visual_stym!$A$2:$D$129,2,FALSE)</f>
        <v>2113</v>
      </c>
      <c r="M66" t="str">
        <f>VLOOKUP(J66,total_visual_stym!$A$2:$D$129,3,FALSE)</f>
        <v>pics\\Noni_1.jpg</v>
      </c>
      <c r="N66">
        <f>VLOOKUP(J66,total_visual_stym!$A$1:$D$129,4,FALSE)</f>
        <v>212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129</v>
      </c>
      <c r="Z66" t="str">
        <f>IF(G66="экспл",VLOOKUP(J66,quest_экспл!$A$1:$N$129,12,FALSE),IF(G66="импл_",0,0))</f>
        <v>sound\\On_beliy_vnutri.wav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2195</v>
      </c>
      <c r="AD66" t="str">
        <f t="shared" ca="1" si="10"/>
        <v>pics\\dis41.jpg</v>
      </c>
      <c r="AE66" s="22" t="str">
        <f t="array" aca="1" ref="AE66" ca="1">IF(G66="экспл",INDEX(total_visual_stym!$C$146:$C$209,(RANK(total_visual_stym!E146,total_visual_stym!$E$146:$E$209))),0)</f>
        <v>pics\\dis41.jpg</v>
      </c>
      <c r="AF66" s="22">
        <f t="shared" ref="AF66:AF129" si="28">AS66</f>
        <v>0</v>
      </c>
      <c r="AI66" t="s">
        <v>67</v>
      </c>
      <c r="AO66">
        <f ca="1">RAND()</f>
        <v>0.86709806226127573</v>
      </c>
      <c r="AP66" t="str">
        <f ca="1">INDEX($AI$66:$AI$129,(RANK(AO66,$AO$66:$AO$129)))</f>
        <v>pics\\Finik_4.jpg</v>
      </c>
      <c r="AT66">
        <f t="shared" ref="AT66:AT129" ca="1" si="29">RAND()</f>
        <v>0.97031235237174507</v>
      </c>
      <c r="AU66" t="s">
        <v>697</v>
      </c>
      <c r="AV66" t="str">
        <f t="shared" ref="AV66:AV129" ca="1" si="30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_Он_белый_внутри?</v>
      </c>
      <c r="BA66" t="e">
        <f>VLOOKUP(Q66,audio_list_stym!$B$2:$BQ$299,68,FALSE)</f>
        <v>#N/A</v>
      </c>
      <c r="BB66" t="str">
        <f t="shared" ref="BB66:BB129" si="31">IF(G66="экспл",AY66&amp;AX66&amp;"."&amp;AZ66,IF(G66="импл_",BA66&amp;AX66&amp;"?"))</f>
        <v>На_экране_РЕНАН._Он_белый_внутри?</v>
      </c>
      <c r="BC66">
        <f>A66</f>
        <v>1209</v>
      </c>
      <c r="BD66" cm="1">
        <f t="array" aca="1" ref="BD66" ca="1">INDEX(L66:L73,(RANK(AT2,$AT$2:$AT$9)))</f>
        <v>2117</v>
      </c>
      <c r="BE66" cm="1">
        <f t="array" aca="1" ref="BE66" ca="1">INDEX(BD74:BD89,(RANK(AT2,$AT$2:$AT$7)))</f>
        <v>2129</v>
      </c>
      <c r="BF66" cm="1">
        <f t="array" aca="1" ref="BF66" ca="1">INDEX(BD90:BD113,(RANK(AT2,$AT$2:$AT$17)))</f>
        <v>2069</v>
      </c>
      <c r="BG66" cm="1">
        <f t="array" aca="1" ref="BG66" ca="1">INDEX(BD114:BD129,(RANK(AT2,$AT$2:$AT$17)))</f>
        <v>2093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VLOOKUP(B67,audio_list_stym!$A$3:$BP$18,62,FALSE)</f>
        <v>15</v>
      </c>
      <c r="F67" t="str">
        <f>VLOOKUP(E67,metki!$A$2:$B$9,2,FALSE)</f>
        <v>экспл_новые_с_названием</v>
      </c>
      <c r="G67" t="str">
        <f t="shared" si="26"/>
        <v>экспл</v>
      </c>
      <c r="H67" t="str">
        <f>VLOOKUP(B67,audio_list_stym!$A$3:$AJ$18,30,FALSE)</f>
        <v>Noni</v>
      </c>
      <c r="I67" t="s">
        <v>689</v>
      </c>
      <c r="J67" t="str">
        <f t="shared" si="27"/>
        <v>Noni_2</v>
      </c>
      <c r="K67">
        <v>15</v>
      </c>
      <c r="L67">
        <f>VLOOKUP(J67,total_visual_stym!$A$2:$D$129,2,FALSE)</f>
        <v>2114</v>
      </c>
      <c r="M67" t="str">
        <f>VLOOKUP(J67,total_visual_stym!$A$2:$D$129,3,FALSE)</f>
        <v>pics\\Noni_2.jpg</v>
      </c>
      <c r="N67">
        <f>VLOOKUP(J67,total_visual_stym!$A$1:$D$129,4,FALSE)</f>
        <v>212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130</v>
      </c>
      <c r="Z67" t="str">
        <f>IF(G67="экспл",VLOOKUP(J67,quest_экспл!$A$1:$N$129,12,FALSE),IF(G67="импл_",0,0))</f>
        <v>sound\\Rebristiy_li_on.wav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2181</v>
      </c>
      <c r="AD67" t="str">
        <f t="shared" ref="AD67:AD129" ca="1" si="32">IF(ISTEXT(AE67),AE67,IF(ISTEXT(AF67),AF67,""))</f>
        <v>pics\\dis24.jpg</v>
      </c>
      <c r="AE67" s="22" t="str">
        <f t="array" aca="1" ref="AE67" ca="1">IF(G67="экспл",INDEX(total_visual_stym!$C$146:$C$209,(RANK(total_visual_stym!E147,total_visual_stym!$E$146:$E$209))),0)</f>
        <v>pics\\dis24.jpg</v>
      </c>
      <c r="AF67" s="22">
        <f t="shared" si="28"/>
        <v>0</v>
      </c>
      <c r="AI67" t="s">
        <v>68</v>
      </c>
      <c r="AO67">
        <f t="shared" ref="AO67:AO129" ca="1" si="33">RAND()</f>
        <v>0.68358948021332744</v>
      </c>
      <c r="AP67" t="str">
        <f t="shared" ref="AP67:AP129" ca="1" si="34">INDEX($AI$66:$AI$129,(RANK(AO67,$AO$66:$AO$129)))</f>
        <v>pics\\Kokos_4.jpg</v>
      </c>
      <c r="AT67">
        <f t="shared" ca="1" si="29"/>
        <v>0.63226670780028604</v>
      </c>
      <c r="AU67" t="s">
        <v>697</v>
      </c>
      <c r="AV67" t="str">
        <f t="shared" ca="1" si="30"/>
        <v>sound\\Noviy_plod.wav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_Ребристый_ли_он?</v>
      </c>
      <c r="BA67" t="e">
        <f>VLOOKUP(Q67,audio_list_stym!$B$2:$BQ$299,68,FALSE)</f>
        <v>#N/A</v>
      </c>
      <c r="BB67" t="str">
        <f t="shared" si="31"/>
        <v>Посмотрите,_вот_РЕНАН._Ребристый_ли_он?</v>
      </c>
      <c r="BD67" cm="1">
        <f t="array" aca="1" ref="BD67" ca="1">INDEX(L67:L74,(RANK(AT3,$AT$2:$AT$9)))</f>
        <v>2119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VLOOKUP(B68,audio_list_stym!$A$3:$BP$18,62,FALSE)</f>
        <v>15</v>
      </c>
      <c r="F68" t="str">
        <f>VLOOKUP(E68,metki!$A$2:$B$9,2,FALSE)</f>
        <v>экспл_новые_с_названием</v>
      </c>
      <c r="G68" t="str">
        <f t="shared" si="26"/>
        <v>экспл</v>
      </c>
      <c r="H68" t="str">
        <f>VLOOKUP(B68,audio_list_stym!$A$3:$AJ$18,30,FALSE)</f>
        <v>Noni</v>
      </c>
      <c r="I68" t="s">
        <v>690</v>
      </c>
      <c r="J68" t="str">
        <f t="shared" si="27"/>
        <v>Noni_3</v>
      </c>
      <c r="K68">
        <v>15</v>
      </c>
      <c r="L68">
        <f>VLOOKUP(J68,total_visual_stym!$A$2:$D$129,2,FALSE)</f>
        <v>2115</v>
      </c>
      <c r="M68" t="str">
        <f>VLOOKUP(J68,total_visual_stym!$A$2:$D$129,3,FALSE)</f>
        <v>pics\\Noni_3.jpg</v>
      </c>
      <c r="N68">
        <f>VLOOKUP(J68,total_visual_stym!$A$1:$D$129,4,FALSE)</f>
        <v>212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131</v>
      </c>
      <c r="Z68" t="str">
        <f>IF(G68="экспл",VLOOKUP(J68,quest_экспл!$A$1:$N$129,12,FALSE),IF(G68="импл_",0,0))</f>
        <v>sound\\Goluboy_li_on.wav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2171</v>
      </c>
      <c r="AD68" t="str">
        <f t="shared" ca="1" si="32"/>
        <v>pics\\dis22.jpg</v>
      </c>
      <c r="AE68" s="22" t="str">
        <f t="array" aca="1" ref="AE68" ca="1">IF(G68="экспл",INDEX(total_visual_stym!$C$146:$C$209,(RANK(total_visual_stym!E148,total_visual_stym!$E$146:$E$209))),0)</f>
        <v>pics\\dis22.jpg</v>
      </c>
      <c r="AF68" s="22">
        <f t="shared" si="28"/>
        <v>0</v>
      </c>
      <c r="AI68" t="s">
        <v>69</v>
      </c>
      <c r="AO68">
        <f t="shared" ca="1" si="33"/>
        <v>0.56201011508334775</v>
      </c>
      <c r="AP68" t="str">
        <f t="shared" ca="1" si="34"/>
        <v>pics\\Limon_3.jpg</v>
      </c>
      <c r="AT68">
        <f t="shared" ca="1" si="29"/>
        <v>0.21830806352018739</v>
      </c>
      <c r="AU68" t="s">
        <v>697</v>
      </c>
      <c r="AV68" t="str">
        <f t="shared" ca="1" si="30"/>
        <v>sound\\Redkiy_plod.wav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_Голубой_ли_он?</v>
      </c>
      <c r="BA68" t="e">
        <f>VLOOKUP(Q68,audio_list_stym!$B$2:$BQ$299,68,FALSE)</f>
        <v>#N/A</v>
      </c>
      <c r="BB68" t="str">
        <f t="shared" si="31"/>
        <v>Вот_РЕНАН._Голубой_ли_он?</v>
      </c>
      <c r="BD68" cm="1">
        <f t="array" aca="1" ref="BD68" ca="1">INDEX(L68:L75,(RANK(AT4,$AT$2:$AT$9)))</f>
        <v>2118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VLOOKUP(B69,audio_list_stym!$A$3:$BP$18,62,FALSE)</f>
        <v>15</v>
      </c>
      <c r="F69" t="str">
        <f>VLOOKUP(E69,metki!$A$2:$B$9,2,FALSE)</f>
        <v>экспл_новые_с_названием</v>
      </c>
      <c r="G69" t="str">
        <f t="shared" si="26"/>
        <v>экспл</v>
      </c>
      <c r="H69" t="str">
        <f>VLOOKUP(B69,audio_list_stym!$A$3:$AJ$18,30,FALSE)</f>
        <v>Noni</v>
      </c>
      <c r="I69" t="s">
        <v>691</v>
      </c>
      <c r="J69" t="str">
        <f t="shared" si="27"/>
        <v>Noni_4</v>
      </c>
      <c r="K69">
        <v>15</v>
      </c>
      <c r="L69">
        <f>VLOOKUP(J69,total_visual_stym!$A$2:$D$129,2,FALSE)</f>
        <v>2116</v>
      </c>
      <c r="M69" t="str">
        <f>VLOOKUP(J69,total_visual_stym!$A$2:$D$129,3,FALSE)</f>
        <v>pics\\Noni_4.jpg</v>
      </c>
      <c r="N69">
        <f>VLOOKUP(J69,total_visual_stym!$A$1:$D$129,4,FALSE)</f>
        <v>212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132</v>
      </c>
      <c r="Z69" t="str">
        <f>IF(G69="экспл",VLOOKUP(J69,quest_экспл!$A$1:$N$129,12,FALSE),IF(G69="импл_",0,0))</f>
        <v>sound\\On_s_bugorkami.wav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2184</v>
      </c>
      <c r="AD69" t="str">
        <f t="shared" ca="1" si="32"/>
        <v>pics\\dis19.jpg</v>
      </c>
      <c r="AE69" s="22" t="str">
        <f t="array" aca="1" ref="AE69" ca="1">IF(G69="экспл",INDEX(total_visual_stym!$C$146:$C$209,(RANK(total_visual_stym!E149,total_visual_stym!$E$146:$E$209))),0)</f>
        <v>pics\\dis19.jpg</v>
      </c>
      <c r="AF69" s="22">
        <f t="shared" si="28"/>
        <v>0</v>
      </c>
      <c r="AI69" t="s">
        <v>70</v>
      </c>
      <c r="AO69">
        <f t="shared" ca="1" si="33"/>
        <v>0.58116284564505361</v>
      </c>
      <c r="AP69" t="str">
        <f t="shared" ca="1" si="34"/>
        <v>pics\\Limon_2.jpg</v>
      </c>
      <c r="AT69">
        <f t="shared" ca="1" si="29"/>
        <v>0.48267244941961451</v>
      </c>
      <c r="AU69" t="s">
        <v>697</v>
      </c>
      <c r="AV69" t="str">
        <f t="shared" ca="1" si="30"/>
        <v>sound\\Redkiy_plod.wav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_Он_с_бугорками?</v>
      </c>
      <c r="BA69" t="e">
        <f>VLOOKUP(Q69,audio_list_stym!$B$2:$BQ$299,68,FALSE)</f>
        <v>#N/A</v>
      </c>
      <c r="BB69" t="str">
        <f t="shared" si="31"/>
        <v>Это_РЕНАН._Он_с_бугорками?</v>
      </c>
      <c r="BD69" cm="1">
        <f t="array" aca="1" ref="BD69" ca="1">INDEX(L69:L76,(RANK(AT5,$AT$2:$AT$9)))</f>
        <v>2116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VLOOKUP(B70,audio_list_stym!$A$3:$BP$18,62,FALSE)</f>
        <v>15</v>
      </c>
      <c r="F70" t="str">
        <f>VLOOKUP(E70,metki!$A$2:$B$9,2,FALSE)</f>
        <v>экспл_новые_с_названием</v>
      </c>
      <c r="G70" t="str">
        <f t="shared" si="26"/>
        <v>экспл</v>
      </c>
      <c r="H70" t="str">
        <f>VLOOKUP(B70,audio_list_stym!$A$3:$AJ$18,30,FALSE)</f>
        <v>Noni</v>
      </c>
      <c r="I70" t="s">
        <v>692</v>
      </c>
      <c r="J70" t="str">
        <f t="shared" si="27"/>
        <v>Noni_5</v>
      </c>
      <c r="K70">
        <v>15</v>
      </c>
      <c r="L70">
        <f>VLOOKUP(J70,total_visual_stym!$A$2:$D$129,2,FALSE)</f>
        <v>2117</v>
      </c>
      <c r="M70" t="str">
        <f>VLOOKUP(J70,total_visual_stym!$A$2:$D$129,3,FALSE)</f>
        <v>pics\\Noni_5.jpg</v>
      </c>
      <c r="N70">
        <f>VLOOKUP(J70,total_visual_stym!$A$1:$D$129,4,FALSE)</f>
        <v>212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133</v>
      </c>
      <c r="Z70" t="str">
        <f>IF(G70="экспл",VLOOKUP(J70,quest_экспл!$A$1:$N$129,12,FALSE),IF(G70="импл_",0,0))</f>
        <v>sound\\Ovalniy_li_on.wav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2183</v>
      </c>
      <c r="AD70" t="str">
        <f t="shared" ca="1" si="32"/>
        <v>pics\\dis18.jpg</v>
      </c>
      <c r="AE70" s="22" t="str">
        <f t="array" aca="1" ref="AE70" ca="1">IF(G70="экспл",INDEX(total_visual_stym!$C$146:$C$209,(RANK(total_visual_stym!E150,total_visual_stym!$E$146:$E$209))),0)</f>
        <v>pics\\dis18.jpg</v>
      </c>
      <c r="AF70" s="22">
        <f t="shared" si="28"/>
        <v>0</v>
      </c>
      <c r="AI70" t="s">
        <v>71</v>
      </c>
      <c r="AO70">
        <f t="shared" ca="1" si="33"/>
        <v>0.19720669766756571</v>
      </c>
      <c r="AP70" t="str">
        <f t="shared" ca="1" si="34"/>
        <v>pics\\Redis_3.jpg</v>
      </c>
      <c r="AT70">
        <f t="shared" ca="1" si="29"/>
        <v>0.96750032665897978</v>
      </c>
      <c r="AU70" t="s">
        <v>697</v>
      </c>
      <c r="AV70" t="str">
        <f t="shared" ca="1" si="30"/>
        <v>sound\\Noviy_plod.wav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_Овальный_ли_он?</v>
      </c>
      <c r="BA70" t="e">
        <f>VLOOKUP(Q70,audio_list_stym!$B$2:$BQ$299,68,FALSE)</f>
        <v>#N/A</v>
      </c>
      <c r="BB70" t="str">
        <f t="shared" si="31"/>
        <v>На_картинке_РЕНАН._Овальный_ли_он?</v>
      </c>
      <c r="BD70" cm="1">
        <f t="array" aca="1" ref="BD70" ca="1">INDEX(L70:L77,(RANK(AT6,$AT$2:$AT$9)))</f>
        <v>2132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VLOOKUP(B71,audio_list_stym!$A$3:$BP$18,62,FALSE)</f>
        <v>15</v>
      </c>
      <c r="F71" t="str">
        <f>VLOOKUP(E71,metki!$A$2:$B$9,2,FALSE)</f>
        <v>экспл_новые_с_названием</v>
      </c>
      <c r="G71" t="str">
        <f t="shared" si="26"/>
        <v>экспл</v>
      </c>
      <c r="H71" t="str">
        <f>VLOOKUP(B71,audio_list_stym!$A$3:$AJ$18,30,FALSE)</f>
        <v>Noni</v>
      </c>
      <c r="I71" t="s">
        <v>693</v>
      </c>
      <c r="J71" t="str">
        <f t="shared" si="27"/>
        <v>Noni_6</v>
      </c>
      <c r="K71">
        <v>15</v>
      </c>
      <c r="L71">
        <f>VLOOKUP(J71,total_visual_stym!$A$2:$D$129,2,FALSE)</f>
        <v>2118</v>
      </c>
      <c r="M71" t="str">
        <f>VLOOKUP(J71,total_visual_stym!$A$2:$D$129,3,FALSE)</f>
        <v>pics\\Noni_6.jpg</v>
      </c>
      <c r="N71">
        <f>VLOOKUP(J71,total_visual_stym!$A$1:$D$129,4,FALSE)</f>
        <v>212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134</v>
      </c>
      <c r="Z71" t="str">
        <f>IF(G71="экспл",VLOOKUP(J71,quest_экспл!$A$1:$N$129,12,FALSE),IF(G71="импл_",0,0))</f>
        <v>sound\\Zhidkiy_li_on.wav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2173</v>
      </c>
      <c r="AD71" t="str">
        <f t="shared" ca="1" si="32"/>
        <v>pics\\dis37.jpg</v>
      </c>
      <c r="AE71" s="22" t="str">
        <f t="array" aca="1" ref="AE71" ca="1">IF(G71="экспл",INDEX(total_visual_stym!$C$146:$C$209,(RANK(total_visual_stym!E151,total_visual_stym!$E$146:$E$209))),0)</f>
        <v>pics\\dis37.jpg</v>
      </c>
      <c r="AF71" s="22">
        <f t="shared" si="28"/>
        <v>0</v>
      </c>
      <c r="AI71" t="s">
        <v>72</v>
      </c>
      <c r="AO71">
        <f t="shared" ca="1" si="33"/>
        <v>0.21247856674873156</v>
      </c>
      <c r="AP71" t="str">
        <f t="shared" ca="1" si="34"/>
        <v>pics\\Redis_1.jpg</v>
      </c>
      <c r="AT71">
        <f t="shared" ca="1" si="29"/>
        <v>0.50113348126400992</v>
      </c>
      <c r="AU71" t="s">
        <v>697</v>
      </c>
      <c r="AV71" t="str">
        <f t="shared" ca="1" si="30"/>
        <v>sound\\Redkiy_plod.wav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_Жидкий_ли_он?</v>
      </c>
      <c r="BA71" t="e">
        <f>VLOOKUP(Q71,audio_list_stym!$B$2:$BQ$299,68,FALSE)</f>
        <v>#N/A</v>
      </c>
      <c r="BB71" t="str">
        <f t="shared" si="31"/>
        <v>На_мониторе_РЕНАН._Жидкий_ли_он?</v>
      </c>
      <c r="BD71" cm="1">
        <f t="array" aca="1" ref="BD71" ca="1">INDEX(L71:L78,(RANK(AT7,$AT$2:$AT$9)))</f>
        <v>2119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VLOOKUP(B72,audio_list_stym!$A$3:$BP$18,62,FALSE)</f>
        <v>15</v>
      </c>
      <c r="F72" t="str">
        <f>VLOOKUP(E72,metki!$A$2:$B$9,2,FALSE)</f>
        <v>экспл_новые_с_названием</v>
      </c>
      <c r="G72" t="str">
        <f t="shared" si="26"/>
        <v>экспл</v>
      </c>
      <c r="H72" t="str">
        <f>VLOOKUP(B72,audio_list_stym!$A$3:$AJ$18,30,FALSE)</f>
        <v>Noni</v>
      </c>
      <c r="I72" t="s">
        <v>694</v>
      </c>
      <c r="J72" t="str">
        <f t="shared" si="27"/>
        <v>Noni_7</v>
      </c>
      <c r="K72">
        <v>15</v>
      </c>
      <c r="L72">
        <f>VLOOKUP(J72,total_visual_stym!$A$2:$D$129,2,FALSE)</f>
        <v>2119</v>
      </c>
      <c r="M72" t="str">
        <f>VLOOKUP(J72,total_visual_stym!$A$2:$D$129,3,FALSE)</f>
        <v>pics\\Noni_7.jpg</v>
      </c>
      <c r="N72">
        <f>VLOOKUP(J72,total_visual_stym!$A$1:$D$129,4,FALSE)</f>
        <v>212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135</v>
      </c>
      <c r="Z72" t="str">
        <f>IF(G72="экспл",VLOOKUP(J72,quest_экспл!$A$1:$N$129,12,FALSE),IF(G72="импл_",0,0))</f>
        <v>sound\\On_lohmatiy.wav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2225</v>
      </c>
      <c r="AD72" t="str">
        <f t="shared" ca="1" si="32"/>
        <v>pics\\dis9.jpg</v>
      </c>
      <c r="AE72" s="22" t="str">
        <f t="array" aca="1" ref="AE72" ca="1">IF(G72="экспл",INDEX(total_visual_stym!$C$146:$C$209,(RANK(total_visual_stym!E152,total_visual_stym!$E$146:$E$209))),0)</f>
        <v>pics\\dis9.jpg</v>
      </c>
      <c r="AF72" s="22">
        <f t="shared" si="28"/>
        <v>0</v>
      </c>
      <c r="AI72" t="s">
        <v>73</v>
      </c>
      <c r="AO72">
        <f t="shared" ca="1" si="33"/>
        <v>8.8742984391844137E-3</v>
      </c>
      <c r="AP72" t="str">
        <f t="shared" ca="1" si="34"/>
        <v>pics\\Tomat_8.jpg</v>
      </c>
      <c r="AT72">
        <f t="shared" ca="1" si="29"/>
        <v>0.54343148038670808</v>
      </c>
      <c r="AU72" t="s">
        <v>697</v>
      </c>
      <c r="AV72" t="str">
        <f t="shared" ca="1" si="30"/>
        <v>sound\\Noviy_plod.wav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_Он_лохматый?</v>
      </c>
      <c r="BA72" t="e">
        <f>VLOOKUP(Q72,audio_list_stym!$B$2:$BQ$299,68,FALSE)</f>
        <v>#N/A</v>
      </c>
      <c r="BB72" t="str">
        <f t="shared" si="31"/>
        <v>Перед_Вами_РЕНАН._Он_лохматый?</v>
      </c>
      <c r="BD72" cm="1">
        <f t="array" aca="1" ref="BD72" ca="1">INDEX(L72:L79,(RANK(AT8,$AT$2:$AT$9)))</f>
        <v>2129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VLOOKUP(B73,audio_list_stym!$A$3:$BP$18,62,FALSE)</f>
        <v>15</v>
      </c>
      <c r="F73" t="str">
        <f>VLOOKUP(E73,metki!$A$2:$B$9,2,FALSE)</f>
        <v>экспл_новые_с_названием</v>
      </c>
      <c r="G73" t="str">
        <f t="shared" si="26"/>
        <v>экспл</v>
      </c>
      <c r="H73" t="str">
        <f>VLOOKUP(B73,audio_list_stym!$A$3:$AJ$18,30,FALSE)</f>
        <v>Noni</v>
      </c>
      <c r="I73" t="s">
        <v>695</v>
      </c>
      <c r="J73" t="str">
        <f t="shared" si="27"/>
        <v>Noni_8</v>
      </c>
      <c r="K73">
        <v>15</v>
      </c>
      <c r="L73">
        <f>VLOOKUP(J73,total_visual_stym!$A$2:$D$129,2,FALSE)</f>
        <v>2120</v>
      </c>
      <c r="M73" t="str">
        <f>VLOOKUP(J73,total_visual_stym!$A$2:$D$129,3,FALSE)</f>
        <v>pics\\Noni_8.jpg</v>
      </c>
      <c r="N73">
        <f>VLOOKUP(J73,total_visual_stym!$A$1:$D$129,4,FALSE)</f>
        <v>212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136</v>
      </c>
      <c r="Z73" t="str">
        <f>IF(G73="экспл",VLOOKUP(J73,quest_экспл!$A$1:$N$129,12,FALSE),IF(G73="импл_",0,0))</f>
        <v>sound\\On_zolotistiy.wav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2194</v>
      </c>
      <c r="AD73" t="str">
        <f t="shared" ca="1" si="32"/>
        <v>pics\\dis55.jpg</v>
      </c>
      <c r="AE73" s="22" t="str">
        <f t="array" aca="1" ref="AE73" ca="1">IF(G73="экспл",INDEX(total_visual_stym!$C$146:$C$209,(RANK(total_visual_stym!E153,total_visual_stym!$E$146:$E$209))),0)</f>
        <v>pics\\dis55.jpg</v>
      </c>
      <c r="AF73" s="22">
        <f t="shared" si="28"/>
        <v>0</v>
      </c>
      <c r="AI73" t="s">
        <v>74</v>
      </c>
      <c r="AO73">
        <f t="shared" ca="1" si="33"/>
        <v>0.59096479981539862</v>
      </c>
      <c r="AP73" t="str">
        <f t="shared" ca="1" si="34"/>
        <v>pics\\Limon_1.jpg</v>
      </c>
      <c r="AT73">
        <f t="shared" ca="1" si="29"/>
        <v>0.43153109968164904</v>
      </c>
      <c r="AU73" t="s">
        <v>697</v>
      </c>
      <c r="AV73" t="str">
        <f t="shared" ca="1" si="30"/>
        <v>sound\\Redkiy_plod.wav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_Он_золотистый?</v>
      </c>
      <c r="BA73" t="e">
        <f>VLOOKUP(Q73,audio_list_stym!$B$2:$BQ$299,68,FALSE)</f>
        <v>#N/A</v>
      </c>
      <c r="BB73" t="str">
        <f t="shared" si="31"/>
        <v>Вы_видите_РЕНАН._Он_золотистый?</v>
      </c>
      <c r="BD73" cm="1">
        <f t="array" aca="1" ref="BD73" ca="1">INDEX(L73:L80,(RANK(AT9,$AT$2:$AT$9)))</f>
        <v>2134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VLOOKUP(B74,audio_list_stym!$A$3:$BP$18,62,FALSE)</f>
        <v>16</v>
      </c>
      <c r="F74" t="str">
        <f>VLOOKUP(E74,metki!$A$2:$B$9,2,FALSE)</f>
        <v>импл_новые_без_названия</v>
      </c>
      <c r="G74" t="str">
        <f t="shared" si="26"/>
        <v>импл_</v>
      </c>
      <c r="H74" t="str">
        <f>VLOOKUP(B74,audio_list_stym!$A$3:$AJ$18,30,FALSE)</f>
        <v>Sapota</v>
      </c>
      <c r="I74" t="s">
        <v>688</v>
      </c>
      <c r="J74" t="str">
        <f t="shared" si="27"/>
        <v>Sapota_1</v>
      </c>
      <c r="K74">
        <v>16</v>
      </c>
      <c r="L74">
        <f>VLOOKUP(J74,total_visual_stym!$A$2:$D$129,2,FALSE)</f>
        <v>2129</v>
      </c>
      <c r="M74" t="str">
        <f>VLOOKUP(J74,total_visual_stym!$A$2:$D$129,3,FALSE)</f>
        <v>pics\\Sapota_1.jpg</v>
      </c>
      <c r="N74">
        <f>VLOOKUP(J74,total_visual_stym!$A$1:$D$129,4,FALSE)</f>
        <v>213</v>
      </c>
      <c r="P74">
        <f>IF(G74="экспл",0,IF(G74="импл_",VLOOKUP(J74,quest_импл!$A$1:$J$129,7,FALSE),0))</f>
        <v>265</v>
      </c>
      <c r="Q74" t="str">
        <f>IF(G74="экспл",0,IF(G74="импл_",VLOOKUP(J74,quest_импл!$A$1:$J$129,8,FALSE),0))</f>
        <v>sound\\Sharoobrazniy_li.wav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2057</v>
      </c>
      <c r="AD74" t="str">
        <f t="shared" ca="1" si="32"/>
        <v>pics\\Tomat_1.jpg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8"/>
        <v>pics\\Tomat_1.jpg</v>
      </c>
      <c r="AI74" t="s">
        <v>76</v>
      </c>
      <c r="AO74">
        <f t="shared" ca="1" si="33"/>
        <v>0.11749154588566191</v>
      </c>
      <c r="AP74" t="str">
        <f t="shared" ca="1" si="34"/>
        <v>pics\\Tomat_1.jpg</v>
      </c>
      <c r="AR74" t="str">
        <f>IF(AH74="sound\\Ogorod",AP2,"")</f>
        <v/>
      </c>
      <c r="AS74" t="str">
        <f t="shared" ref="AS74:AS129" ca="1" si="35">IF(G74="импл_",AP74,"")</f>
        <v>pics\\Tomat_1.jpg</v>
      </c>
      <c r="AT74">
        <f t="shared" ca="1" si="29"/>
        <v>0.97538351963198866</v>
      </c>
      <c r="AU74" t="s">
        <v>697</v>
      </c>
      <c r="AV74" t="str">
        <f t="shared" ca="1" si="30"/>
        <v>sound\\Noviy_plod.wav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_Шарообразный_ли_</v>
      </c>
      <c r="BB74" t="str">
        <f t="shared" si="31"/>
        <v>_Шарообразный_ли_XXXXX?</v>
      </c>
      <c r="BC74">
        <f>A74</f>
        <v>1210</v>
      </c>
      <c r="BD74" cm="1">
        <f t="array" aca="1" ref="BD74" ca="1">INDEX($L$74:$L$81,(RANK(AT2,$AT$2:$AT$9)))</f>
        <v>2133</v>
      </c>
      <c r="BE74" cm="1">
        <f t="array" aca="1" ref="BE74" ca="1">INDEX(BD66:BD73,(RANK(AT3,$AT$2:$AT$9)))</f>
        <v>2119</v>
      </c>
      <c r="BF74" cm="1">
        <f t="array" aca="1" ref="BF74" ca="1">INDEX(BD82:BD105,(RANK(AT3,$AT$2:$AT$17)))</f>
        <v>2150</v>
      </c>
      <c r="BG74" cm="1">
        <f t="array" aca="1" ref="BG74" ca="1">INDEX(BD106:BD129,(RANK(AT3,$AT$2:$AT$9)))</f>
        <v>2074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VLOOKUP(B75,audio_list_stym!$A$3:$BP$18,62,FALSE)</f>
        <v>16</v>
      </c>
      <c r="F75" t="str">
        <f>VLOOKUP(E75,metki!$A$2:$B$9,2,FALSE)</f>
        <v>импл_новые_без_названия</v>
      </c>
      <c r="G75" t="str">
        <f t="shared" si="26"/>
        <v>импл_</v>
      </c>
      <c r="H75" t="str">
        <f>VLOOKUP(B75,audio_list_stym!$A$3:$AJ$18,30,FALSE)</f>
        <v>Sapota</v>
      </c>
      <c r="I75" t="s">
        <v>689</v>
      </c>
      <c r="J75" t="str">
        <f t="shared" si="27"/>
        <v>Sapota_2</v>
      </c>
      <c r="K75">
        <v>16</v>
      </c>
      <c r="L75">
        <f>VLOOKUP(J75,total_visual_stym!$A$2:$D$129,2,FALSE)</f>
        <v>2130</v>
      </c>
      <c r="M75" t="str">
        <f>VLOOKUP(J75,total_visual_stym!$A$2:$D$129,3,FALSE)</f>
        <v>pics\\Sapota_2.jpg</v>
      </c>
      <c r="N75">
        <f>VLOOKUP(J75,total_visual_stym!$A$1:$D$129,4,FALSE)</f>
        <v>213</v>
      </c>
      <c r="P75">
        <f>IF(G75="экспл",0,IF(G75="импл_",VLOOKUP(J75,quest_импл!$A$1:$J$129,7,FALSE),0))</f>
        <v>266</v>
      </c>
      <c r="Q75" t="str">
        <f>IF(G75="экспл",0,IF(G75="импл_",VLOOKUP(J75,quest_импл!$A$1:$J$129,8,FALSE),0))</f>
        <v>sound\\Nadrezan_li.wav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2056</v>
      </c>
      <c r="AD75" t="str">
        <f t="shared" ca="1" si="32"/>
        <v>pics\\Redis_8.jpg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8"/>
        <v>pics\\Redis_8.jpg</v>
      </c>
      <c r="AI75" t="s">
        <v>77</v>
      </c>
      <c r="AO75">
        <f t="shared" ca="1" si="33"/>
        <v>0.13779738812920916</v>
      </c>
      <c r="AP75" t="str">
        <f t="shared" ca="1" si="34"/>
        <v>pics\\Redis_8.jpg</v>
      </c>
      <c r="AR75" t="str">
        <f t="shared" ref="AR75:AR97" si="36">IF(AH75="sound\\Ogorod",AP3,"")</f>
        <v/>
      </c>
      <c r="AS75" t="str">
        <f t="shared" ca="1" si="35"/>
        <v>pics\\Redis_8.jpg</v>
      </c>
      <c r="AT75">
        <f t="shared" ca="1" si="29"/>
        <v>0.63498789248193277</v>
      </c>
      <c r="AU75" t="s">
        <v>697</v>
      </c>
      <c r="AV75" t="str">
        <f t="shared" ca="1" si="30"/>
        <v>sound\\Noviy_plod.wav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_Надрезан_ли_</v>
      </c>
      <c r="BB75" t="str">
        <f t="shared" si="31"/>
        <v>_Надрезан_ли_XXXXX?</v>
      </c>
      <c r="BD75" cm="1">
        <f t="array" aca="1" ref="BD75" ca="1">INDEX($L$74:$L$81,(RANK(AT3,$AT$2:$AT$9)))</f>
        <v>2134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VLOOKUP(B76,audio_list_stym!$A$3:$BP$18,62,FALSE)</f>
        <v>16</v>
      </c>
      <c r="F76" t="str">
        <f>VLOOKUP(E76,metki!$A$2:$B$9,2,FALSE)</f>
        <v>импл_новые_без_названия</v>
      </c>
      <c r="G76" t="str">
        <f t="shared" si="26"/>
        <v>импл_</v>
      </c>
      <c r="H76" t="str">
        <f>VLOOKUP(B76,audio_list_stym!$A$3:$AJ$18,30,FALSE)</f>
        <v>Sapota</v>
      </c>
      <c r="I76" t="s">
        <v>690</v>
      </c>
      <c r="J76" t="str">
        <f t="shared" si="27"/>
        <v>Sapota_3</v>
      </c>
      <c r="K76">
        <v>16</v>
      </c>
      <c r="L76">
        <f>VLOOKUP(J76,total_visual_stym!$A$2:$D$129,2,FALSE)</f>
        <v>2131</v>
      </c>
      <c r="M76" t="str">
        <f>VLOOKUP(J76,total_visual_stym!$A$2:$D$129,3,FALSE)</f>
        <v>pics\\Sapota_3.jpg</v>
      </c>
      <c r="N76">
        <f>VLOOKUP(J76,total_visual_stym!$A$1:$D$129,4,FALSE)</f>
        <v>213</v>
      </c>
      <c r="P76">
        <f>IF(G76="экспл",0,IF(G76="импл_",VLOOKUP(J76,quest_импл!$A$1:$J$129,7,FALSE),0))</f>
        <v>267</v>
      </c>
      <c r="Q76" t="str">
        <f>IF(G76="экспл",0,IF(G76="импл_",VLOOKUP(J76,quest_импл!$A$1:$J$129,8,FALSE),0))</f>
        <v>sound\\Perekruchen_li.wav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2043</v>
      </c>
      <c r="AD76" t="str">
        <f t="shared" ca="1" si="32"/>
        <v>pics\\Peper_3.jpg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8"/>
        <v>pics\\Peper_3.jpg</v>
      </c>
      <c r="AI76" t="s">
        <v>78</v>
      </c>
      <c r="AO76">
        <f t="shared" ca="1" si="33"/>
        <v>0.2968541373889223</v>
      </c>
      <c r="AP76" t="str">
        <f t="shared" ca="1" si="34"/>
        <v>pics\\Peper_3.jpg</v>
      </c>
      <c r="AR76" t="str">
        <f t="shared" si="36"/>
        <v/>
      </c>
      <c r="AS76" t="str">
        <f t="shared" ca="1" si="35"/>
        <v>pics\\Peper_3.jpg</v>
      </c>
      <c r="AT76">
        <f t="shared" ca="1" si="29"/>
        <v>0.12648293520031884</v>
      </c>
      <c r="AU76" t="s">
        <v>697</v>
      </c>
      <c r="AV76" t="str">
        <f t="shared" ca="1" si="30"/>
        <v>sound\\Redkiy_plod.wav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_Перекручен_ли_</v>
      </c>
      <c r="BB76" t="str">
        <f t="shared" si="31"/>
        <v>_Перекручен_ли_XXXXX?</v>
      </c>
      <c r="BD76" cm="1">
        <f t="array" aca="1" ref="BD76" ca="1">INDEX($L$74:$L$81,(RANK(AT4,$AT$2:$AT$9)))</f>
        <v>2132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VLOOKUP(B77,audio_list_stym!$A$3:$BP$18,62,FALSE)</f>
        <v>16</v>
      </c>
      <c r="F77" t="str">
        <f>VLOOKUP(E77,metki!$A$2:$B$9,2,FALSE)</f>
        <v>импл_новые_без_названия</v>
      </c>
      <c r="G77" t="str">
        <f t="shared" si="26"/>
        <v>импл_</v>
      </c>
      <c r="H77" t="str">
        <f>VLOOKUP(B77,audio_list_stym!$A$3:$AJ$18,30,FALSE)</f>
        <v>Sapota</v>
      </c>
      <c r="I77" t="s">
        <v>691</v>
      </c>
      <c r="J77" t="str">
        <f t="shared" si="27"/>
        <v>Sapota_4</v>
      </c>
      <c r="K77">
        <v>16</v>
      </c>
      <c r="L77">
        <f>VLOOKUP(J77,total_visual_stym!$A$2:$D$129,2,FALSE)</f>
        <v>2132</v>
      </c>
      <c r="M77" t="str">
        <f>VLOOKUP(J77,total_visual_stym!$A$2:$D$129,3,FALSE)</f>
        <v>pics\\Sapota_4.jpg</v>
      </c>
      <c r="N77">
        <f>VLOOKUP(J77,total_visual_stym!$A$1:$D$129,4,FALSE)</f>
        <v>213</v>
      </c>
      <c r="P77">
        <f>IF(G77="экспл",0,IF(G77="импл_",VLOOKUP(J77,quest_импл!$A$1:$J$129,7,FALSE),0))</f>
        <v>268</v>
      </c>
      <c r="Q77" t="str">
        <f>IF(G77="экспл",0,IF(G77="импл_",VLOOKUP(J77,quest_импл!$A$1:$J$129,8,FALSE),0))</f>
        <v>sound\\Sorvan_li.wav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2046</v>
      </c>
      <c r="AD77" t="str">
        <f t="shared" ca="1" si="32"/>
        <v>pics\\Peper_6.jpg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8"/>
        <v>pics\\Peper_6.jpg</v>
      </c>
      <c r="AI77" t="s">
        <v>79</v>
      </c>
      <c r="AO77">
        <f t="shared" ca="1" si="33"/>
        <v>0.2398657920444448</v>
      </c>
      <c r="AP77" t="str">
        <f t="shared" ca="1" si="34"/>
        <v>pics\\Peper_6.jpg</v>
      </c>
      <c r="AR77" t="str">
        <f t="shared" si="36"/>
        <v/>
      </c>
      <c r="AS77" t="str">
        <f t="shared" ca="1" si="35"/>
        <v>pics\\Peper_6.jpg</v>
      </c>
      <c r="AT77">
        <f t="shared" ca="1" si="29"/>
        <v>2.1590152826546194E-2</v>
      </c>
      <c r="AU77" t="s">
        <v>697</v>
      </c>
      <c r="AV77" t="str">
        <f t="shared" ca="1" si="30"/>
        <v>sound\\Redkiy_plod.wav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_Сорван_ли_</v>
      </c>
      <c r="BB77" t="str">
        <f t="shared" si="31"/>
        <v>_Сорван_ли_XXXXX?</v>
      </c>
      <c r="BD77" cm="1">
        <f t="array" aca="1" ref="BD77" ca="1">INDEX($L$74:$L$81,(RANK(AT5,$AT$2:$AT$9)))</f>
        <v>2129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VLOOKUP(B78,audio_list_stym!$A$3:$BP$18,62,FALSE)</f>
        <v>16</v>
      </c>
      <c r="F78" t="str">
        <f>VLOOKUP(E78,metki!$A$2:$B$9,2,FALSE)</f>
        <v>импл_новые_без_названия</v>
      </c>
      <c r="G78" t="str">
        <f t="shared" si="26"/>
        <v>импл_</v>
      </c>
      <c r="H78" t="str">
        <f>VLOOKUP(B78,audio_list_stym!$A$3:$AJ$18,30,FALSE)</f>
        <v>Sapota</v>
      </c>
      <c r="I78" t="s">
        <v>692</v>
      </c>
      <c r="J78" t="str">
        <f t="shared" si="27"/>
        <v>Sapota_5</v>
      </c>
      <c r="K78">
        <v>16</v>
      </c>
      <c r="L78">
        <f>VLOOKUP(J78,total_visual_stym!$A$2:$D$129,2,FALSE)</f>
        <v>2133</v>
      </c>
      <c r="M78" t="str">
        <f>VLOOKUP(J78,total_visual_stym!$A$2:$D$129,3,FALSE)</f>
        <v>pics\\Sapota_5.jpg</v>
      </c>
      <c r="N78">
        <f>VLOOKUP(J78,total_visual_stym!$A$1:$D$129,4,FALSE)</f>
        <v>213</v>
      </c>
      <c r="P78">
        <f>IF(G78="экспл",0,IF(G78="импл_",VLOOKUP(J78,quest_импл!$A$1:$J$129,7,FALSE),0))</f>
        <v>269</v>
      </c>
      <c r="Q78" t="str">
        <f>IF(G78="экспл",0,IF(G78="импл_",VLOOKUP(J78,quest_импл!$A$1:$J$129,8,FALSE),0))</f>
        <v>sound\\Spresovan_li.wav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2036</v>
      </c>
      <c r="AD78" t="str">
        <f t="shared" ca="1" si="32"/>
        <v>pics\\Limon_4.jpg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8"/>
        <v>pics\\Limon_4.jpg</v>
      </c>
      <c r="AI78" t="s">
        <v>80</v>
      </c>
      <c r="AO78">
        <f t="shared" ca="1" si="33"/>
        <v>0.51684527196476748</v>
      </c>
      <c r="AP78" t="str">
        <f t="shared" ca="1" si="34"/>
        <v>pics\\Limon_4.jpg</v>
      </c>
      <c r="AR78" t="str">
        <f t="shared" si="36"/>
        <v/>
      </c>
      <c r="AS78" t="str">
        <f t="shared" ca="1" si="35"/>
        <v>pics\\Limon_4.jpg</v>
      </c>
      <c r="AT78">
        <f t="shared" ca="1" si="29"/>
        <v>0.33259700246189361</v>
      </c>
      <c r="AU78" t="s">
        <v>697</v>
      </c>
      <c r="AV78" t="str">
        <f t="shared" ca="1" si="30"/>
        <v>sound\\Redkiy_plod.wav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_Спрессован_ли_</v>
      </c>
      <c r="BB78" t="str">
        <f t="shared" si="31"/>
        <v>_Спрессован_ли_XXXXX?</v>
      </c>
      <c r="BD78" cm="1">
        <f t="array" aca="1" ref="BD78" ca="1">INDEX($L$74:$L$81,(RANK(AT6,$AT$2:$AT$9)))</f>
        <v>2136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VLOOKUP(B79,audio_list_stym!$A$3:$BP$18,62,FALSE)</f>
        <v>16</v>
      </c>
      <c r="F79" t="str">
        <f>VLOOKUP(E79,metki!$A$2:$B$9,2,FALSE)</f>
        <v>импл_новые_без_названия</v>
      </c>
      <c r="G79" t="str">
        <f t="shared" si="26"/>
        <v>импл_</v>
      </c>
      <c r="H79" t="str">
        <f>VLOOKUP(B79,audio_list_stym!$A$3:$AJ$18,30,FALSE)</f>
        <v>Sapota</v>
      </c>
      <c r="I79" t="s">
        <v>693</v>
      </c>
      <c r="J79" t="str">
        <f t="shared" si="27"/>
        <v>Sapota_6</v>
      </c>
      <c r="K79">
        <v>16</v>
      </c>
      <c r="L79">
        <f>VLOOKUP(J79,total_visual_stym!$A$2:$D$129,2,FALSE)</f>
        <v>2134</v>
      </c>
      <c r="M79" t="str">
        <f>VLOOKUP(J79,total_visual_stym!$A$2:$D$129,3,FALSE)</f>
        <v>pics\\Sapota_6.jpg</v>
      </c>
      <c r="N79">
        <f>VLOOKUP(J79,total_visual_stym!$A$1:$D$129,4,FALSE)</f>
        <v>213</v>
      </c>
      <c r="P79">
        <f>IF(G79="экспл",0,IF(G79="импл_",VLOOKUP(J79,quest_импл!$A$1:$J$129,7,FALSE),0))</f>
        <v>270</v>
      </c>
      <c r="Q79" t="str">
        <f>IF(G79="экспл",0,IF(G79="импл_",VLOOKUP(J79,quest_импл!$A$1:$J$129,8,FALSE),0))</f>
        <v>sound\\Zheltiy_li.wav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2030</v>
      </c>
      <c r="AD79" t="str">
        <f t="shared" ca="1" si="32"/>
        <v>pics\\Kokos_6.jpg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8"/>
        <v>pics\\Kokos_6.jpg</v>
      </c>
      <c r="AI79" t="s">
        <v>81</v>
      </c>
      <c r="AO79">
        <f t="shared" ca="1" si="33"/>
        <v>0.64400368625771898</v>
      </c>
      <c r="AP79" t="str">
        <f t="shared" ca="1" si="34"/>
        <v>pics\\Kokos_6.jpg</v>
      </c>
      <c r="AR79" t="str">
        <f t="shared" si="36"/>
        <v/>
      </c>
      <c r="AS79" t="str">
        <f t="shared" ca="1" si="35"/>
        <v>pics\\Kokos_6.jpg</v>
      </c>
      <c r="AT79">
        <f t="shared" ca="1" si="29"/>
        <v>0.61073491008727798</v>
      </c>
      <c r="AU79" t="s">
        <v>697</v>
      </c>
      <c r="AV79" t="str">
        <f t="shared" ca="1" si="30"/>
        <v>sound\\Noviy_plod.wav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_Желтый_ли_</v>
      </c>
      <c r="BB79" t="str">
        <f t="shared" si="31"/>
        <v>_Желтый_ли_XXXXX?</v>
      </c>
      <c r="BD79" cm="1">
        <f t="array" aca="1" ref="BD79" ca="1">INDEX($L$74:$L$81,(RANK(AT7,$AT$2:$AT$9)))</f>
        <v>2130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VLOOKUP(B80,audio_list_stym!$A$3:$BP$18,62,FALSE)</f>
        <v>16</v>
      </c>
      <c r="F80" t="str">
        <f>VLOOKUP(E80,metki!$A$2:$B$9,2,FALSE)</f>
        <v>импл_новые_без_названия</v>
      </c>
      <c r="G80" t="str">
        <f t="shared" si="26"/>
        <v>импл_</v>
      </c>
      <c r="H80" t="str">
        <f>VLOOKUP(B80,audio_list_stym!$A$3:$AJ$18,30,FALSE)</f>
        <v>Sapota</v>
      </c>
      <c r="I80" t="s">
        <v>694</v>
      </c>
      <c r="J80" t="str">
        <f t="shared" si="27"/>
        <v>Sapota_7</v>
      </c>
      <c r="K80">
        <v>16</v>
      </c>
      <c r="L80">
        <f>VLOOKUP(J80,total_visual_stym!$A$2:$D$129,2,FALSE)</f>
        <v>2135</v>
      </c>
      <c r="M80" t="str">
        <f>VLOOKUP(J80,total_visual_stym!$A$2:$D$129,3,FALSE)</f>
        <v>pics\\Sapota_7.jpg</v>
      </c>
      <c r="N80">
        <f>VLOOKUP(J80,total_visual_stym!$A$1:$D$129,4,FALSE)</f>
        <v>213</v>
      </c>
      <c r="P80">
        <f>IF(G80="экспл",0,IF(G80="импл_",VLOOKUP(J80,quest_импл!$A$1:$J$129,7,FALSE),0))</f>
        <v>271</v>
      </c>
      <c r="Q80" t="str">
        <f>IF(G80="экспл",0,IF(G80="импл_",VLOOKUP(J80,quest_импл!$A$1:$J$129,8,FALSE),0))</f>
        <v>sound\\Rovniy_li.wav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да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2002</v>
      </c>
      <c r="AD80" t="str">
        <f t="shared" ca="1" si="32"/>
        <v>pics\\Banan_2.jpg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8"/>
        <v>pics\\Banan_2.jpg</v>
      </c>
      <c r="AI80" t="s">
        <v>82</v>
      </c>
      <c r="AO80">
        <f t="shared" ca="1" si="33"/>
        <v>0.9860238325802485</v>
      </c>
      <c r="AP80" t="str">
        <f t="shared" ca="1" si="34"/>
        <v>pics\\Banan_2.jpg</v>
      </c>
      <c r="AR80" t="str">
        <f t="shared" si="36"/>
        <v/>
      </c>
      <c r="AS80" t="str">
        <f t="shared" ca="1" si="35"/>
        <v>pics\\Banan_2.jpg</v>
      </c>
      <c r="AT80">
        <f t="shared" ca="1" si="29"/>
        <v>0.48035857686814509</v>
      </c>
      <c r="AU80" t="s">
        <v>697</v>
      </c>
      <c r="AV80" t="str">
        <f t="shared" ca="1" si="30"/>
        <v>sound\\Redkiy_plod.wav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_Ровный_ли_</v>
      </c>
      <c r="BB80" t="str">
        <f t="shared" si="31"/>
        <v>_Ровный_ли_XXXXX?</v>
      </c>
      <c r="BD80" cm="1">
        <f t="array" aca="1" ref="BD80" ca="1">INDEX($L$74:$L$81,(RANK(AT8,$AT$2:$AT$9)))</f>
        <v>2131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VLOOKUP(B81,audio_list_stym!$A$3:$BP$18,62,FALSE)</f>
        <v>16</v>
      </c>
      <c r="F81" t="str">
        <f>VLOOKUP(E81,metki!$A$2:$B$9,2,FALSE)</f>
        <v>импл_новые_без_названия</v>
      </c>
      <c r="G81" t="str">
        <f t="shared" si="26"/>
        <v>импл_</v>
      </c>
      <c r="H81" t="str">
        <f>VLOOKUP(B81,audio_list_stym!$A$3:$AJ$18,30,FALSE)</f>
        <v>Sapota</v>
      </c>
      <c r="I81" t="s">
        <v>695</v>
      </c>
      <c r="J81" t="str">
        <f t="shared" si="27"/>
        <v>Sapota_8</v>
      </c>
      <c r="K81">
        <v>16</v>
      </c>
      <c r="L81">
        <f>VLOOKUP(J81,total_visual_stym!$A$2:$D$129,2,FALSE)</f>
        <v>2136</v>
      </c>
      <c r="M81" t="str">
        <f>VLOOKUP(J81,total_visual_stym!$A$2:$D$129,3,FALSE)</f>
        <v>pics\\Sapota_8.jpg</v>
      </c>
      <c r="N81">
        <f>VLOOKUP(J81,total_visual_stym!$A$1:$D$129,4,FALSE)</f>
        <v>213</v>
      </c>
      <c r="P81">
        <f>IF(G81="экспл",0,IF(G81="импл_",VLOOKUP(J81,quest_импл!$A$1:$J$129,7,FALSE),0))</f>
        <v>272</v>
      </c>
      <c r="Q81" t="str">
        <f>IF(G81="экспл",0,IF(G81="импл_",VLOOKUP(J81,quest_импл!$A$1:$J$129,8,FALSE),0))</f>
        <v>sound\\Imeet_li_shipi.wav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2015</v>
      </c>
      <c r="AD81" t="str">
        <f t="shared" ca="1" si="32"/>
        <v>pics\\Finik_7.jpg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8"/>
        <v>pics\\Finik_7.jpg</v>
      </c>
      <c r="AI81" t="s">
        <v>83</v>
      </c>
      <c r="AO81">
        <f t="shared" ca="1" si="33"/>
        <v>0.80621824399006681</v>
      </c>
      <c r="AP81" t="str">
        <f t="shared" ca="1" si="34"/>
        <v>pics\\Finik_7.jpg</v>
      </c>
      <c r="AR81" t="str">
        <f t="shared" si="36"/>
        <v/>
      </c>
      <c r="AS81" t="str">
        <f t="shared" ca="1" si="35"/>
        <v>pics\\Finik_7.jpg</v>
      </c>
      <c r="AT81">
        <f t="shared" ca="1" si="29"/>
        <v>0.71669001681493583</v>
      </c>
      <c r="AU81" t="s">
        <v>697</v>
      </c>
      <c r="AV81" t="str">
        <f t="shared" ca="1" si="30"/>
        <v>sound\\Noviy_plod.wav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_Имеет_ли_шипы_</v>
      </c>
      <c r="BB81" t="str">
        <f t="shared" si="31"/>
        <v>_Имеет_ли_шипы_XXXXX?</v>
      </c>
      <c r="BD81" cm="1">
        <f t="array" aca="1" ref="BD81" ca="1">INDEX($L$74:$L$81,(RANK(AT9,$AT$2:$AT$9)))</f>
        <v>2135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VLOOKUP(B82,audio_list_stym!$A$3:$BP$18,62,FALSE)</f>
        <v>17</v>
      </c>
      <c r="F82" t="str">
        <f>VLOOKUP(E82,metki!$A$2:$B$9,2,FALSE)</f>
        <v>экспл_новые_без_названия</v>
      </c>
      <c r="G82" t="str">
        <f t="shared" si="26"/>
        <v>экспл</v>
      </c>
      <c r="H82" t="str">
        <f>VLOOKUP(B82,audio_list_stym!$A$3:$AJ$18,30,FALSE)</f>
        <v>Tamanid</v>
      </c>
      <c r="I82" t="s">
        <v>688</v>
      </c>
      <c r="J82" t="str">
        <f t="shared" si="27"/>
        <v>Tamanid_1</v>
      </c>
      <c r="K82">
        <v>17</v>
      </c>
      <c r="L82">
        <f>VLOOKUP(J82,total_visual_stym!$A$2:$D$129,2,FALSE)</f>
        <v>2137</v>
      </c>
      <c r="M82" t="str">
        <f>VLOOKUP(J82,total_visual_stym!$A$2:$D$129,3,FALSE)</f>
        <v>pics\\Tamanid_1.jpg</v>
      </c>
      <c r="N82">
        <f>VLOOKUP(J82,total_visual_stym!$A$1:$D$129,4,FALSE)</f>
        <v>214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145</v>
      </c>
      <c r="Z82" t="str">
        <f>IF(G82="экспл",VLOOKUP(J82,quest_экспл!$A$1:$N$129,12,FALSE),IF(G82="импл_",0,0))</f>
        <v>sound\\On_krasnovatiy.wav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2232</v>
      </c>
      <c r="AD82" t="str">
        <f t="shared" ca="1" si="32"/>
        <v>pics\\dis13.jpg</v>
      </c>
      <c r="AE82" s="22" t="str">
        <f t="array" aca="1" ref="AE82" ca="1">IF(G82="экспл",INDEX(total_visual_stym!$C$146:$C$209,(RANK(total_visual_stym!E162,total_visual_stym!$E$146:$E$209))),0)</f>
        <v>pics\\dis13.jpg</v>
      </c>
      <c r="AF82" s="22" t="str">
        <f t="shared" si="28"/>
        <v/>
      </c>
      <c r="AI82" t="s">
        <v>84</v>
      </c>
      <c r="AO82">
        <f t="shared" ca="1" si="33"/>
        <v>0.20335469213951662</v>
      </c>
      <c r="AP82" t="str">
        <f t="shared" ca="1" si="34"/>
        <v>pics\\Redis_2.jpg</v>
      </c>
      <c r="AR82" t="str">
        <f t="shared" si="36"/>
        <v/>
      </c>
      <c r="AS82" t="str">
        <f t="shared" si="35"/>
        <v/>
      </c>
      <c r="AT82">
        <f t="shared" ca="1" si="29"/>
        <v>0.45982654840192538</v>
      </c>
      <c r="AU82" t="s">
        <v>697</v>
      </c>
      <c r="AV82" t="str">
        <f t="shared" ca="1" si="30"/>
        <v>sound\\Redkiy_plod.wav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_Он_красноватый?</v>
      </c>
      <c r="BA82" t="e">
        <f>VLOOKUP(Q82,audio_list_stym!$B$2:$BQ$299,68,FALSE)</f>
        <v>#N/A</v>
      </c>
      <c r="BB82" t="str">
        <f t="shared" si="31"/>
        <v>На_экране_XXXXX._Он_красноватый?</v>
      </c>
      <c r="BC82">
        <f>A82</f>
        <v>1211</v>
      </c>
      <c r="BD82" cm="1">
        <f t="array" aca="1" ref="BD82" ca="1">INDEX($L$82:$L$89,(RANK(AT2,$AT$2:$AT$9)))</f>
        <v>2141</v>
      </c>
      <c r="BE82" cm="1">
        <f t="array" aca="1" ref="BE82" ca="1">INDEX(BD66:BD81,(RANK(AT4,$AT$2:$AT$17)))</f>
        <v>2134</v>
      </c>
      <c r="BF82" cm="1">
        <f t="array" aca="1" ref="BF82" ca="1">INDEX(BD90:BD105,(RANK(AT4,$AT$2:$AT$17)))</f>
        <v>2151</v>
      </c>
      <c r="BG82" cm="1">
        <f t="array" aca="1" ref="BG82" ca="1">INDEX(BD106:BD129,(RANK(AT4,$AT$2:$AT$9)))</f>
        <v>2073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VLOOKUP(B83,audio_list_stym!$A$3:$BP$18,62,FALSE)</f>
        <v>17</v>
      </c>
      <c r="F83" t="str">
        <f>VLOOKUP(E83,metki!$A$2:$B$9,2,FALSE)</f>
        <v>экспл_новые_без_названия</v>
      </c>
      <c r="G83" t="str">
        <f t="shared" si="26"/>
        <v>экспл</v>
      </c>
      <c r="H83" t="str">
        <f>VLOOKUP(B83,audio_list_stym!$A$3:$AJ$18,30,FALSE)</f>
        <v>Tamanid</v>
      </c>
      <c r="I83" t="s">
        <v>689</v>
      </c>
      <c r="J83" t="str">
        <f t="shared" si="27"/>
        <v>Tamanid_2</v>
      </c>
      <c r="K83">
        <v>17</v>
      </c>
      <c r="L83">
        <f>VLOOKUP(J83,total_visual_stym!$A$2:$D$129,2,FALSE)</f>
        <v>2138</v>
      </c>
      <c r="M83" t="str">
        <f>VLOOKUP(J83,total_visual_stym!$A$2:$D$129,3,FALSE)</f>
        <v>pics\\Tamanid_2.jpg</v>
      </c>
      <c r="N83">
        <f>VLOOKUP(J83,total_visual_stym!$A$1:$D$129,4,FALSE)</f>
        <v>214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146</v>
      </c>
      <c r="Z83" t="str">
        <f>IF(G83="экспл",VLOOKUP(J83,quest_экспл!$A$1:$N$129,12,FALSE),IF(G83="импл_",0,0))</f>
        <v>sound\\Izognut_li_on.wav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2218</v>
      </c>
      <c r="AD83" t="str">
        <f t="shared" ca="1" si="32"/>
        <v>pics\\dis64.jpg</v>
      </c>
      <c r="AE83" s="22" t="str">
        <f t="array" aca="1" ref="AE83" ca="1">IF(G83="экспл",INDEX(total_visual_stym!$C$146:$C$209,(RANK(total_visual_stym!E163,total_visual_stym!$E$146:$E$209))),0)</f>
        <v>pics\\dis64.jpg</v>
      </c>
      <c r="AF83" s="22" t="str">
        <f t="shared" si="28"/>
        <v/>
      </c>
      <c r="AI83" t="s">
        <v>85</v>
      </c>
      <c r="AO83">
        <f t="shared" ca="1" si="33"/>
        <v>0.96892379048874444</v>
      </c>
      <c r="AP83" t="str">
        <f t="shared" ca="1" si="34"/>
        <v>pics\\Banan_6.jpg</v>
      </c>
      <c r="AR83" t="str">
        <f t="shared" si="36"/>
        <v/>
      </c>
      <c r="AS83" t="str">
        <f t="shared" si="35"/>
        <v/>
      </c>
      <c r="AT83">
        <f t="shared" ca="1" si="29"/>
        <v>0.42264251115962348</v>
      </c>
      <c r="AU83" t="s">
        <v>697</v>
      </c>
      <c r="AV83" t="str">
        <f t="shared" ca="1" si="30"/>
        <v>sound\\Redkiy_plod.wav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_Изогнут_ли_он?</v>
      </c>
      <c r="BA83" t="e">
        <f>VLOOKUP(Q83,audio_list_stym!$B$2:$BQ$299,68,FALSE)</f>
        <v>#N/A</v>
      </c>
      <c r="BB83" t="str">
        <f t="shared" si="31"/>
        <v>Посмотрите,_вот_XXXXX._Изогнут_ли_он?</v>
      </c>
      <c r="BD83" cm="1">
        <f t="array" aca="1" ref="BD83" ca="1">INDEX($L$82:$L$89,(RANK(AT3,$AT$2:$AT$9)))</f>
        <v>2142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VLOOKUP(B84,audio_list_stym!$A$3:$BP$18,62,FALSE)</f>
        <v>17</v>
      </c>
      <c r="F84" t="str">
        <f>VLOOKUP(E84,metki!$A$2:$B$9,2,FALSE)</f>
        <v>экспл_новые_без_названия</v>
      </c>
      <c r="G84" t="str">
        <f t="shared" si="26"/>
        <v>экспл</v>
      </c>
      <c r="H84" t="str">
        <f>VLOOKUP(B84,audio_list_stym!$A$3:$AJ$18,30,FALSE)</f>
        <v>Tamanid</v>
      </c>
      <c r="I84" t="s">
        <v>690</v>
      </c>
      <c r="J84" t="str">
        <f t="shared" si="27"/>
        <v>Tamanid_3</v>
      </c>
      <c r="K84">
        <v>17</v>
      </c>
      <c r="L84">
        <f>VLOOKUP(J84,total_visual_stym!$A$2:$D$129,2,FALSE)</f>
        <v>2139</v>
      </c>
      <c r="M84" t="str">
        <f>VLOOKUP(J84,total_visual_stym!$A$2:$D$129,3,FALSE)</f>
        <v>pics\\Tamanid_3.jpg</v>
      </c>
      <c r="N84">
        <f>VLOOKUP(J84,total_visual_stym!$A$1:$D$129,4,FALSE)</f>
        <v>214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147</v>
      </c>
      <c r="Z84" t="str">
        <f>IF(G84="экспл",VLOOKUP(J84,quest_экспл!$A$1:$N$129,12,FALSE),IF(G84="импл_",0,0))</f>
        <v>sound\\On_barhatistiy.wav</v>
      </c>
      <c r="AA84" t="str">
        <f>IF(G84="экспл",VLOOKUP(J84,quest_экспл!$A$1:$N$129,14,FALSE),IF(G84="импл_",0,0))</f>
        <v>да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2228</v>
      </c>
      <c r="AD84" t="str">
        <f t="shared" ca="1" si="32"/>
        <v>pics\\dis38.jpg</v>
      </c>
      <c r="AE84" s="22" t="str">
        <f t="array" aca="1" ref="AE84" ca="1">IF(G84="экспл",INDEX(total_visual_stym!$C$146:$C$209,(RANK(total_visual_stym!E164,total_visual_stym!$E$146:$E$209))),0)</f>
        <v>pics\\dis38.jpg</v>
      </c>
      <c r="AF84" s="22" t="str">
        <f t="shared" si="28"/>
        <v/>
      </c>
      <c r="AI84" t="s">
        <v>94</v>
      </c>
      <c r="AO84">
        <f t="shared" ca="1" si="33"/>
        <v>0.98421510526120215</v>
      </c>
      <c r="AP84" t="str">
        <f t="shared" ca="1" si="34"/>
        <v>pics\\Banan_4.jpg</v>
      </c>
      <c r="AR84" t="str">
        <f t="shared" si="36"/>
        <v/>
      </c>
      <c r="AS84" t="str">
        <f t="shared" si="35"/>
        <v/>
      </c>
      <c r="AT84">
        <f t="shared" ca="1" si="29"/>
        <v>0.92190854607290118</v>
      </c>
      <c r="AU84" t="s">
        <v>697</v>
      </c>
      <c r="AV84" t="str">
        <f t="shared" ca="1" si="30"/>
        <v>sound\\Noviy_plod.wav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_Он_бархатистый?</v>
      </c>
      <c r="BA84" t="e">
        <f>VLOOKUP(Q84,audio_list_stym!$B$2:$BQ$299,68,FALSE)</f>
        <v>#N/A</v>
      </c>
      <c r="BB84" t="str">
        <f t="shared" si="31"/>
        <v>Вот_XXXXX._Он_бархатистый?</v>
      </c>
      <c r="BD84" cm="1">
        <f t="array" aca="1" ref="BD84" ca="1">INDEX($L$82:$L$89,(RANK(AT4,$AT$2:$AT$9)))</f>
        <v>2140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VLOOKUP(B85,audio_list_stym!$A$3:$BP$18,62,FALSE)</f>
        <v>17</v>
      </c>
      <c r="F85" t="str">
        <f>VLOOKUP(E85,metki!$A$2:$B$9,2,FALSE)</f>
        <v>экспл_новые_без_названия</v>
      </c>
      <c r="G85" t="str">
        <f t="shared" si="26"/>
        <v>экспл</v>
      </c>
      <c r="H85" t="str">
        <f>VLOOKUP(B85,audio_list_stym!$A$3:$AJ$18,30,FALSE)</f>
        <v>Tamanid</v>
      </c>
      <c r="I85" t="s">
        <v>691</v>
      </c>
      <c r="J85" t="str">
        <f t="shared" si="27"/>
        <v>Tamanid_4</v>
      </c>
      <c r="K85">
        <v>17</v>
      </c>
      <c r="L85">
        <f>VLOOKUP(J85,total_visual_stym!$A$2:$D$129,2,FALSE)</f>
        <v>2140</v>
      </c>
      <c r="M85" t="str">
        <f>VLOOKUP(J85,total_visual_stym!$A$2:$D$129,3,FALSE)</f>
        <v>pics\\Tamanid_4.jpg</v>
      </c>
      <c r="N85">
        <f>VLOOKUP(J85,total_visual_stym!$A$1:$D$129,4,FALSE)</f>
        <v>214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148</v>
      </c>
      <c r="Z85" t="str">
        <f>IF(G85="экспл",VLOOKUP(J85,quest_экспл!$A$1:$N$129,12,FALSE),IF(G85="импл_",0,0))</f>
        <v>sound\\Odnotonniy_li_on.wav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2197</v>
      </c>
      <c r="AD85" t="str">
        <f t="shared" ca="1" si="32"/>
        <v>pics\\dis54.jpg</v>
      </c>
      <c r="AE85" s="22" t="str">
        <f t="array" aca="1" ref="AE85" ca="1">IF(G85="экспл",INDEX(total_visual_stym!$C$146:$C$209,(RANK(total_visual_stym!E165,total_visual_stym!$E$146:$E$209))),0)</f>
        <v>pics\\dis54.jpg</v>
      </c>
      <c r="AF85" s="22" t="str">
        <f t="shared" si="28"/>
        <v/>
      </c>
      <c r="AI85" t="s">
        <v>95</v>
      </c>
      <c r="AO85">
        <f t="shared" ca="1" si="33"/>
        <v>0.24046416942811022</v>
      </c>
      <c r="AP85" t="str">
        <f t="shared" ca="1" si="34"/>
        <v>pics\\Peper_5.jpg</v>
      </c>
      <c r="AR85" t="str">
        <f t="shared" si="36"/>
        <v/>
      </c>
      <c r="AS85" t="str">
        <f t="shared" si="35"/>
        <v/>
      </c>
      <c r="AT85">
        <f t="shared" ca="1" si="29"/>
        <v>0.74320673157277295</v>
      </c>
      <c r="AU85" t="s">
        <v>697</v>
      </c>
      <c r="AV85" t="str">
        <f t="shared" ca="1" si="30"/>
        <v>sound\\Noviy_plod.wav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_Однотонный_ли_он?</v>
      </c>
      <c r="BA85" t="e">
        <f>VLOOKUP(Q85,audio_list_stym!$B$2:$BQ$299,68,FALSE)</f>
        <v>#N/A</v>
      </c>
      <c r="BB85" t="str">
        <f t="shared" si="31"/>
        <v>Это_XXXXX._Однотонный_ли_он?</v>
      </c>
      <c r="BD85" cm="1">
        <f t="array" aca="1" ref="BD85" ca="1">INDEX($L$82:$L$89,(RANK(AT5,$AT$2:$AT$9)))</f>
        <v>2137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VLOOKUP(B86,audio_list_stym!$A$3:$BP$18,62,FALSE)</f>
        <v>17</v>
      </c>
      <c r="F86" t="str">
        <f>VLOOKUP(E86,metki!$A$2:$B$9,2,FALSE)</f>
        <v>экспл_новые_без_названия</v>
      </c>
      <c r="G86" t="str">
        <f t="shared" si="26"/>
        <v>экспл</v>
      </c>
      <c r="H86" t="str">
        <f>VLOOKUP(B86,audio_list_stym!$A$3:$AJ$18,30,FALSE)</f>
        <v>Tamanid</v>
      </c>
      <c r="I86" t="s">
        <v>692</v>
      </c>
      <c r="J86" t="str">
        <f t="shared" si="27"/>
        <v>Tamanid_5</v>
      </c>
      <c r="K86">
        <v>17</v>
      </c>
      <c r="L86">
        <f>VLOOKUP(J86,total_visual_stym!$A$2:$D$129,2,FALSE)</f>
        <v>2141</v>
      </c>
      <c r="M86" t="str">
        <f>VLOOKUP(J86,total_visual_stym!$A$2:$D$129,3,FALSE)</f>
        <v>pics\\Tamanid_5.jpg</v>
      </c>
      <c r="N86">
        <f>VLOOKUP(J86,total_visual_stym!$A$1:$D$129,4,FALSE)</f>
        <v>214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149</v>
      </c>
      <c r="Z86" t="str">
        <f>IF(G86="экспл",VLOOKUP(J86,quest_экспл!$A$1:$N$129,12,FALSE),IF(G86="импл_",0,0))</f>
        <v>sound\\On_prozrachniy.wav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2220</v>
      </c>
      <c r="AD86" t="str">
        <f t="shared" ca="1" si="32"/>
        <v>pics\\dis16.jpg</v>
      </c>
      <c r="AE86" s="22" t="str">
        <f t="array" aca="1" ref="AE86" ca="1">IF(G86="экспл",INDEX(total_visual_stym!$C$146:$C$209,(RANK(total_visual_stym!E166,total_visual_stym!$E$146:$E$209))),0)</f>
        <v>pics\\dis16.jpg</v>
      </c>
      <c r="AF86" s="22" t="str">
        <f t="shared" si="28"/>
        <v/>
      </c>
      <c r="AI86" t="s">
        <v>96</v>
      </c>
      <c r="AO86">
        <f t="shared" ca="1" si="33"/>
        <v>0.59801131798422069</v>
      </c>
      <c r="AP86" t="str">
        <f t="shared" ca="1" si="34"/>
        <v>pics\\Kokos_8.jpg</v>
      </c>
      <c r="AR86" t="str">
        <f t="shared" si="36"/>
        <v/>
      </c>
      <c r="AS86" t="str">
        <f t="shared" si="35"/>
        <v/>
      </c>
      <c r="AT86">
        <f t="shared" ca="1" si="29"/>
        <v>0.18206632275444912</v>
      </c>
      <c r="AU86" t="s">
        <v>697</v>
      </c>
      <c r="AV86" t="str">
        <f t="shared" ca="1" si="30"/>
        <v>sound\\Redkiy_plod.wav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_Он_прозрачный?</v>
      </c>
      <c r="BA86" t="e">
        <f>VLOOKUP(Q86,audio_list_stym!$B$2:$BQ$299,68,FALSE)</f>
        <v>#N/A</v>
      </c>
      <c r="BB86" t="str">
        <f t="shared" si="31"/>
        <v>На_картинке_XXXXX._Он_прозрачный?</v>
      </c>
      <c r="BD86" cm="1">
        <f t="array" aca="1" ref="BD86" ca="1">INDEX($L$82:$L$89,(RANK(AT6,$AT$2:$AT$9)))</f>
        <v>2144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VLOOKUP(B87,audio_list_stym!$A$3:$BP$18,62,FALSE)</f>
        <v>17</v>
      </c>
      <c r="F87" t="str">
        <f>VLOOKUP(E87,metki!$A$2:$B$9,2,FALSE)</f>
        <v>экспл_новые_без_названия</v>
      </c>
      <c r="G87" t="str">
        <f t="shared" si="26"/>
        <v>экспл</v>
      </c>
      <c r="H87" t="str">
        <f>VLOOKUP(B87,audio_list_stym!$A$3:$AJ$18,30,FALSE)</f>
        <v>Tamanid</v>
      </c>
      <c r="I87" t="s">
        <v>693</v>
      </c>
      <c r="J87" t="str">
        <f t="shared" si="27"/>
        <v>Tamanid_6</v>
      </c>
      <c r="K87">
        <v>17</v>
      </c>
      <c r="L87">
        <f>VLOOKUP(J87,total_visual_stym!$A$2:$D$129,2,FALSE)</f>
        <v>2142</v>
      </c>
      <c r="M87" t="str">
        <f>VLOOKUP(J87,total_visual_stym!$A$2:$D$129,3,FALSE)</f>
        <v>pics\\Tamanid_6.jpg</v>
      </c>
      <c r="N87">
        <f>VLOOKUP(J87,total_visual_stym!$A$1:$D$129,4,FALSE)</f>
        <v>214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150</v>
      </c>
      <c r="Z87" t="str">
        <f>IF(G87="экспл",VLOOKUP(J87,quest_экспл!$A$1:$N$129,12,FALSE),IF(G87="импл_",0,0))</f>
        <v>sound\\On_izmelchen.wav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2179</v>
      </c>
      <c r="AD87" t="str">
        <f t="shared" ca="1" si="32"/>
        <v>pics\\dis20.jpg</v>
      </c>
      <c r="AE87" s="22" t="str">
        <f t="array" aca="1" ref="AE87" ca="1">IF(G87="экспл",INDEX(total_visual_stym!$C$146:$C$209,(RANK(total_visual_stym!E167,total_visual_stym!$E$146:$E$209))),0)</f>
        <v>pics\\dis20.jpg</v>
      </c>
      <c r="AF87" s="22" t="str">
        <f t="shared" si="28"/>
        <v/>
      </c>
      <c r="AI87" t="s">
        <v>97</v>
      </c>
      <c r="AO87">
        <f t="shared" ca="1" si="33"/>
        <v>0.73891301153240108</v>
      </c>
      <c r="AP87" t="str">
        <f t="shared" ca="1" si="34"/>
        <v>pics\\Goroh_4.jpg</v>
      </c>
      <c r="AR87" t="str">
        <f t="shared" si="36"/>
        <v/>
      </c>
      <c r="AS87" t="str">
        <f t="shared" si="35"/>
        <v/>
      </c>
      <c r="AT87">
        <f t="shared" ca="1" si="29"/>
        <v>0.67087722685360662</v>
      </c>
      <c r="AU87" t="s">
        <v>697</v>
      </c>
      <c r="AV87" t="str">
        <f t="shared" ca="1" si="30"/>
        <v>sound\\Noviy_plod.wav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_Он_измельчен?</v>
      </c>
      <c r="BA87" t="e">
        <f>VLOOKUP(Q87,audio_list_stym!$B$2:$BQ$299,68,FALSE)</f>
        <v>#N/A</v>
      </c>
      <c r="BB87" t="str">
        <f t="shared" si="31"/>
        <v>На_мониторе_XXXXX._Он_измельчен?</v>
      </c>
      <c r="BD87" cm="1">
        <f t="array" aca="1" ref="BD87" ca="1">INDEX($L$82:$L$89,(RANK(AT7,$AT$2:$AT$9)))</f>
        <v>2138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VLOOKUP(B88,audio_list_stym!$A$3:$BP$18,62,FALSE)</f>
        <v>17</v>
      </c>
      <c r="F88" t="str">
        <f>VLOOKUP(E88,metki!$A$2:$B$9,2,FALSE)</f>
        <v>экспл_новые_без_названия</v>
      </c>
      <c r="G88" t="str">
        <f t="shared" si="26"/>
        <v>экспл</v>
      </c>
      <c r="H88" t="str">
        <f>VLOOKUP(B88,audio_list_stym!$A$3:$AJ$18,30,FALSE)</f>
        <v>Tamanid</v>
      </c>
      <c r="I88" t="s">
        <v>694</v>
      </c>
      <c r="J88" t="str">
        <f t="shared" si="27"/>
        <v>Tamanid_7</v>
      </c>
      <c r="K88">
        <v>17</v>
      </c>
      <c r="L88">
        <f>VLOOKUP(J88,total_visual_stym!$A$2:$D$129,2,FALSE)</f>
        <v>2143</v>
      </c>
      <c r="M88" t="str">
        <f>VLOOKUP(J88,total_visual_stym!$A$2:$D$129,3,FALSE)</f>
        <v>pics\\Tamanid_7.jpg</v>
      </c>
      <c r="N88">
        <f>VLOOKUP(J88,total_visual_stym!$A$1:$D$129,4,FALSE)</f>
        <v>214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151</v>
      </c>
      <c r="Z88" t="str">
        <f>IF(G88="экспл",VLOOKUP(J88,quest_экспл!$A$1:$N$129,12,FALSE),IF(G88="импл_",0,0))</f>
        <v>sound\\Cvetushiy_li_on.wav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2203</v>
      </c>
      <c r="AD88" t="str">
        <f t="shared" ca="1" si="32"/>
        <v>pics\\dis53.jpg</v>
      </c>
      <c r="AE88" s="22" t="str">
        <f t="array" aca="1" ref="AE88" ca="1">IF(G88="экспл",INDEX(total_visual_stym!$C$146:$C$209,(RANK(total_visual_stym!E168,total_visual_stym!$E$146:$E$209))),0)</f>
        <v>pics\\dis53.jpg</v>
      </c>
      <c r="AF88" s="22" t="str">
        <f t="shared" si="28"/>
        <v/>
      </c>
      <c r="AI88" t="s">
        <v>98</v>
      </c>
      <c r="AO88">
        <f t="shared" ca="1" si="33"/>
        <v>0.70679992306181216</v>
      </c>
      <c r="AP88" t="str">
        <f t="shared" ca="1" si="34"/>
        <v>pics\\Goroh_8.jpg</v>
      </c>
      <c r="AR88" t="str">
        <f t="shared" si="36"/>
        <v/>
      </c>
      <c r="AS88" t="str">
        <f t="shared" si="35"/>
        <v/>
      </c>
      <c r="AT88">
        <f t="shared" ca="1" si="29"/>
        <v>0.32495691385592362</v>
      </c>
      <c r="AU88" t="s">
        <v>697</v>
      </c>
      <c r="AV88" t="str">
        <f t="shared" ca="1" si="30"/>
        <v>sound\\Redkiy_plod.wav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_Цветущий_ли_он?</v>
      </c>
      <c r="BA88" t="e">
        <f>VLOOKUP(Q88,audio_list_stym!$B$2:$BQ$299,68,FALSE)</f>
        <v>#N/A</v>
      </c>
      <c r="BB88" t="str">
        <f t="shared" si="31"/>
        <v>Перед_Вами_XXXXX._Цветущий_ли_он?</v>
      </c>
      <c r="BD88" cm="1">
        <f t="array" aca="1" ref="BD88" ca="1">INDEX($L$82:$L$89,(RANK(AT8,$AT$2:$AT$9)))</f>
        <v>2139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VLOOKUP(B89,audio_list_stym!$A$3:$BP$18,62,FALSE)</f>
        <v>17</v>
      </c>
      <c r="F89" t="str">
        <f>VLOOKUP(E89,metki!$A$2:$B$9,2,FALSE)</f>
        <v>экспл_новые_без_названия</v>
      </c>
      <c r="G89" t="str">
        <f t="shared" si="26"/>
        <v>экспл</v>
      </c>
      <c r="H89" t="str">
        <f>VLOOKUP(B89,audio_list_stym!$A$3:$AJ$18,30,FALSE)</f>
        <v>Tamanid</v>
      </c>
      <c r="I89" t="s">
        <v>695</v>
      </c>
      <c r="J89" t="str">
        <f t="shared" si="27"/>
        <v>Tamanid_8</v>
      </c>
      <c r="K89">
        <v>17</v>
      </c>
      <c r="L89">
        <f>VLOOKUP(J89,total_visual_stym!$A$2:$D$129,2,FALSE)</f>
        <v>2144</v>
      </c>
      <c r="M89" t="str">
        <f>VLOOKUP(J89,total_visual_stym!$A$2:$D$129,3,FALSE)</f>
        <v>pics\\Tamanid_8.jpg</v>
      </c>
      <c r="N89">
        <f>VLOOKUP(J89,total_visual_stym!$A$1:$D$129,4,FALSE)</f>
        <v>214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152</v>
      </c>
      <c r="Z89" t="str">
        <f>IF(G89="экспл",VLOOKUP(J89,quest_экспл!$A$1:$N$129,12,FALSE),IF(G89="импл_",0,0))</f>
        <v>sound\\Skruchen_li_on.wav</v>
      </c>
      <c r="AA89" t="str">
        <f>IF(G89="экспл",VLOOKUP(J89,quest_экспл!$A$1:$N$129,14,FALSE),IF(G89="импл_",0,0))</f>
        <v>да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2207</v>
      </c>
      <c r="AD89" t="str">
        <f t="shared" ca="1" si="32"/>
        <v>pics\\dis44.jpg</v>
      </c>
      <c r="AE89" s="22" t="str">
        <f t="array" aca="1" ref="AE89" ca="1">IF(G89="экспл",INDEX(total_visual_stym!$C$146:$C$209,(RANK(total_visual_stym!E169,total_visual_stym!$E$146:$E$209))),0)</f>
        <v>pics\\dis44.jpg</v>
      </c>
      <c r="AF89" s="22" t="str">
        <f t="shared" si="28"/>
        <v/>
      </c>
      <c r="AI89" t="s">
        <v>99</v>
      </c>
      <c r="AO89">
        <f t="shared" ca="1" si="33"/>
        <v>9.0200907836557653E-2</v>
      </c>
      <c r="AP89" t="str">
        <f t="shared" ca="1" si="34"/>
        <v>pics\\Tomat_4.jpg</v>
      </c>
      <c r="AR89" t="str">
        <f t="shared" si="36"/>
        <v/>
      </c>
      <c r="AS89" t="str">
        <f t="shared" si="35"/>
        <v/>
      </c>
      <c r="AT89">
        <f t="shared" ca="1" si="29"/>
        <v>0.4305240794824895</v>
      </c>
      <c r="AU89" t="s">
        <v>697</v>
      </c>
      <c r="AV89" t="str">
        <f t="shared" ca="1" si="30"/>
        <v>sound\\Redkiy_plod.wav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_Скручен_ли_он?</v>
      </c>
      <c r="BA89" t="e">
        <f>VLOOKUP(Q89,audio_list_stym!$B$2:$BQ$299,68,FALSE)</f>
        <v>#N/A</v>
      </c>
      <c r="BB89" t="str">
        <f t="shared" si="31"/>
        <v>Вы_видите_XXXXX._Скручен_ли_он?</v>
      </c>
      <c r="BD89" cm="1">
        <f t="array" aca="1" ref="BD89" ca="1">INDEX($L$82:$L$89,(RANK(AT9,$AT$2:$AT$9)))</f>
        <v>2143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VLOOKUP(B90,audio_list_stym!$A$3:$BP$18,62,FALSE)</f>
        <v>14</v>
      </c>
      <c r="F90" t="str">
        <f>VLOOKUP(E90,metki!$A$2:$B$9,2,FALSE)</f>
        <v>импл_новые_с_названием</v>
      </c>
      <c r="G90" t="str">
        <f t="shared" si="26"/>
        <v>импл_</v>
      </c>
      <c r="H90" t="str">
        <f>VLOOKUP(B90,audio_list_stym!$A$3:$AJ$18,30,FALSE)</f>
        <v>ZF</v>
      </c>
      <c r="I90" t="s">
        <v>688</v>
      </c>
      <c r="J90" t="str">
        <f t="shared" si="27"/>
        <v>ZF_1</v>
      </c>
      <c r="K90">
        <v>14</v>
      </c>
      <c r="L90">
        <f>VLOOKUP(J90,total_visual_stym!$A$2:$D$129,2,FALSE)</f>
        <v>2145</v>
      </c>
      <c r="M90" t="str">
        <f>VLOOKUP(J90,total_visual_stym!$A$2:$D$129,3,FALSE)</f>
        <v>pics\\ZF_1.jpg</v>
      </c>
      <c r="N90">
        <f>VLOOKUP(J90,total_visual_stym!$A$1:$D$129,4,FALSE)</f>
        <v>215</v>
      </c>
      <c r="P90">
        <f>IF(G90="экспл",0,IF(G90="импл_",VLOOKUP(J90,quest_импл!$A$1:$J$129,7,FALSE),0))</f>
        <v>281</v>
      </c>
      <c r="Q90" t="str">
        <f>IF(G90="экспл",0,IF(G90="импл_",VLOOKUP(J90,quest_импл!$A$1:$J$129,8,FALSE),0))</f>
        <v>sound\\S_chashuykami_li.wav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2017</v>
      </c>
      <c r="AD90" t="str">
        <f t="shared" ca="1" si="32"/>
        <v>pics\\Goroh_1.jpg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8"/>
        <v>pics\\Goroh_1.jpg</v>
      </c>
      <c r="AI90" t="s">
        <v>100</v>
      </c>
      <c r="AO90">
        <f t="shared" ca="1" si="33"/>
        <v>0.77249733062510151</v>
      </c>
      <c r="AP90" t="str">
        <f t="shared" ca="1" si="34"/>
        <v>pics\\Goroh_1.jpg</v>
      </c>
      <c r="AR90" t="str">
        <f t="shared" si="36"/>
        <v/>
      </c>
      <c r="AS90" t="str">
        <f t="shared" ca="1" si="35"/>
        <v>pics\\Goroh_1.jpg</v>
      </c>
      <c r="AT90">
        <f t="shared" ca="1" si="29"/>
        <v>0.3124291145029352</v>
      </c>
      <c r="AU90" t="s">
        <v>697</v>
      </c>
      <c r="AV90" t="str">
        <f t="shared" ca="1" si="30"/>
        <v>sound\\Redkiy_plod.wav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_С_чешуйками_ли_</v>
      </c>
      <c r="BB90" t="str">
        <f t="shared" si="31"/>
        <v>_С_чешуйками_ли_ФИМОН?</v>
      </c>
      <c r="BC90">
        <f>A90</f>
        <v>1212</v>
      </c>
      <c r="BD90" cm="1">
        <f t="array" aca="1" ref="BD90" ca="1">INDEX($L$90:$L$97,(RANK(AT2,$AT$2:$AT$9)))</f>
        <v>2149</v>
      </c>
      <c r="BE90" cm="1">
        <f t="array" aca="1" ref="BE90" ca="1">INDEX(BD66:BD81,(RANK(AT5,$AT$2:$AT$17)))</f>
        <v>2117</v>
      </c>
      <c r="BF90" cm="1">
        <f t="array" aca="1" ref="BF90" ca="1">INDEX(BD98:BD113,(RANK(AT5,$AT$2:$AT$17)))</f>
        <v>2069</v>
      </c>
      <c r="BG90" cm="1">
        <f t="array" aca="1" ref="BG90" ca="1">INDEX(BD114:BD129,(RANK(AT5,$AT$2:$AT$9)))</f>
        <v>2085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VLOOKUP(B91,audio_list_stym!$A$3:$BP$18,62,FALSE)</f>
        <v>14</v>
      </c>
      <c r="F91" t="str">
        <f>VLOOKUP(E91,metki!$A$2:$B$9,2,FALSE)</f>
        <v>импл_новые_с_названием</v>
      </c>
      <c r="G91" t="str">
        <f t="shared" si="26"/>
        <v>импл_</v>
      </c>
      <c r="H91" t="str">
        <f>VLOOKUP(B91,audio_list_stym!$A$3:$AJ$18,30,FALSE)</f>
        <v>ZF</v>
      </c>
      <c r="I91" t="s">
        <v>689</v>
      </c>
      <c r="J91" t="str">
        <f t="shared" si="27"/>
        <v>ZF_2</v>
      </c>
      <c r="K91">
        <v>14</v>
      </c>
      <c r="L91">
        <f>VLOOKUP(J91,total_visual_stym!$A$2:$D$129,2,FALSE)</f>
        <v>2146</v>
      </c>
      <c r="M91" t="str">
        <f>VLOOKUP(J91,total_visual_stym!$A$2:$D$129,3,FALSE)</f>
        <v>pics\\ZF_2.jpg</v>
      </c>
      <c r="N91">
        <f>VLOOKUP(J91,total_visual_stym!$A$1:$D$129,4,FALSE)</f>
        <v>215</v>
      </c>
      <c r="P91">
        <f>IF(G91="экспл",0,IF(G91="импл_",VLOOKUP(J91,quest_импл!$A$1:$J$129,7,FALSE),0))</f>
        <v>282</v>
      </c>
      <c r="Q91" t="str">
        <f>IF(G91="экспл",0,IF(G91="импл_",VLOOKUP(J91,quest_импл!$A$1:$J$129,8,FALSE),0))</f>
        <v>sound\\Rozoviy_li.wav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нет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2031</v>
      </c>
      <c r="AD91" t="str">
        <f t="shared" ca="1" si="32"/>
        <v>pics\\Kokos_7.jpg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8"/>
        <v>pics\\Kokos_7.jpg</v>
      </c>
      <c r="AI91" t="s">
        <v>101</v>
      </c>
      <c r="AO91">
        <f t="shared" ca="1" si="33"/>
        <v>0.63536619522103654</v>
      </c>
      <c r="AP91" t="str">
        <f t="shared" ca="1" si="34"/>
        <v>pics\\Kokos_7.jpg</v>
      </c>
      <c r="AR91" t="str">
        <f t="shared" si="36"/>
        <v/>
      </c>
      <c r="AS91" t="str">
        <f t="shared" ca="1" si="35"/>
        <v>pics\\Kokos_7.jpg</v>
      </c>
      <c r="AT91">
        <f t="shared" ca="1" si="29"/>
        <v>4.706984878332432E-2</v>
      </c>
      <c r="AU91" t="s">
        <v>697</v>
      </c>
      <c r="AV91" t="str">
        <f t="shared" ca="1" si="30"/>
        <v>sound\\Redkiy_plod.wav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_Розовый_ли_</v>
      </c>
      <c r="BB91" t="str">
        <f t="shared" si="31"/>
        <v>_Розовый_ли_ФИМОН?</v>
      </c>
      <c r="BD91" cm="1">
        <f t="array" aca="1" ref="BD91" ca="1">INDEX($L$90:$L$97,(RANK(AT3,$AT$2:$AT$9)))</f>
        <v>2150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VLOOKUP(B92,audio_list_stym!$A$3:$BP$18,62,FALSE)</f>
        <v>14</v>
      </c>
      <c r="F92" t="str">
        <f>VLOOKUP(E92,metki!$A$2:$B$9,2,FALSE)</f>
        <v>импл_новые_с_названием</v>
      </c>
      <c r="G92" t="str">
        <f t="shared" si="26"/>
        <v>импл_</v>
      </c>
      <c r="H92" t="str">
        <f>VLOOKUP(B92,audio_list_stym!$A$3:$AJ$18,30,FALSE)</f>
        <v>ZF</v>
      </c>
      <c r="I92" t="s">
        <v>690</v>
      </c>
      <c r="J92" t="str">
        <f t="shared" si="27"/>
        <v>ZF_3</v>
      </c>
      <c r="K92">
        <v>14</v>
      </c>
      <c r="L92">
        <f>VLOOKUP(J92,total_visual_stym!$A$2:$D$129,2,FALSE)</f>
        <v>2147</v>
      </c>
      <c r="M92" t="str">
        <f>VLOOKUP(J92,total_visual_stym!$A$2:$D$129,3,FALSE)</f>
        <v>pics\\ZF_3.jpg</v>
      </c>
      <c r="N92">
        <f>VLOOKUP(J92,total_visual_stym!$A$1:$D$129,4,FALSE)</f>
        <v>215</v>
      </c>
      <c r="P92">
        <f>IF(G92="экспл",0,IF(G92="импл_",VLOOKUP(J92,quest_импл!$A$1:$J$129,7,FALSE),0))</f>
        <v>283</v>
      </c>
      <c r="Q92" t="str">
        <f>IF(G92="экспл",0,IF(G92="импл_",VLOOKUP(J92,quest_импл!$A$1:$J$129,8,FALSE),0))</f>
        <v>sound\\Tonkiy_li.wav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2038</v>
      </c>
      <c r="AD92" t="str">
        <f t="shared" ca="1" si="32"/>
        <v>pics\\Limon_6.jpg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8"/>
        <v>pics\\Limon_6.jpg</v>
      </c>
      <c r="AI92" t="s">
        <v>102</v>
      </c>
      <c r="AO92">
        <f t="shared" ca="1" si="33"/>
        <v>0.50337052742966204</v>
      </c>
      <c r="AP92" t="str">
        <f t="shared" ca="1" si="34"/>
        <v>pics\\Limon_6.jpg</v>
      </c>
      <c r="AR92" t="str">
        <f t="shared" si="36"/>
        <v/>
      </c>
      <c r="AS92" t="str">
        <f t="shared" ca="1" si="35"/>
        <v>pics\\Limon_6.jpg</v>
      </c>
      <c r="AT92">
        <f t="shared" ca="1" si="29"/>
        <v>0.54228716570212887</v>
      </c>
      <c r="AU92" t="s">
        <v>697</v>
      </c>
      <c r="AV92" t="str">
        <f t="shared" ca="1" si="30"/>
        <v>sound\\Noviy_plod.wav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_Тонкий_ли_</v>
      </c>
      <c r="BB92" t="str">
        <f t="shared" si="31"/>
        <v>_Тонкий_ли_ФИМОН?</v>
      </c>
      <c r="BD92" cm="1">
        <f t="array" aca="1" ref="BD92" ca="1">INDEX($L$90:$L$97,(RANK(AT4,$AT$2:$AT$9)))</f>
        <v>2148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VLOOKUP(B93,audio_list_stym!$A$3:$BP$18,62,FALSE)</f>
        <v>14</v>
      </c>
      <c r="F93" t="str">
        <f>VLOOKUP(E93,metki!$A$2:$B$9,2,FALSE)</f>
        <v>импл_новые_с_названием</v>
      </c>
      <c r="G93" t="str">
        <f t="shared" si="26"/>
        <v>импл_</v>
      </c>
      <c r="H93" t="str">
        <f>VLOOKUP(B93,audio_list_stym!$A$3:$AJ$18,30,FALSE)</f>
        <v>ZF</v>
      </c>
      <c r="I93" t="s">
        <v>691</v>
      </c>
      <c r="J93" t="str">
        <f t="shared" si="27"/>
        <v>ZF_4</v>
      </c>
      <c r="K93">
        <v>14</v>
      </c>
      <c r="L93">
        <f>VLOOKUP(J93,total_visual_stym!$A$2:$D$129,2,FALSE)</f>
        <v>2148</v>
      </c>
      <c r="M93" t="str">
        <f>VLOOKUP(J93,total_visual_stym!$A$2:$D$129,3,FALSE)</f>
        <v>pics\\ZF_4.jpg</v>
      </c>
      <c r="N93">
        <f>VLOOKUP(J93,total_visual_stym!$A$1:$D$129,4,FALSE)</f>
        <v>215</v>
      </c>
      <c r="P93">
        <f>IF(G93="экспл",0,IF(G93="импл_",VLOOKUP(J93,quest_импл!$A$1:$J$129,7,FALSE),0))</f>
        <v>284</v>
      </c>
      <c r="Q93" t="str">
        <f>IF(G93="экспл",0,IF(G93="импл_",VLOOKUP(J93,quest_импл!$A$1:$J$129,8,FALSE),0))</f>
        <v>sound\\Celniy_li.wav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2023</v>
      </c>
      <c r="AD93" t="str">
        <f t="shared" ca="1" si="32"/>
        <v>pics\\Goroh_7.jpg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8"/>
        <v>pics\\Goroh_7.jpg</v>
      </c>
      <c r="AI93" t="s">
        <v>103</v>
      </c>
      <c r="AO93">
        <f t="shared" ca="1" si="33"/>
        <v>0.71997242932856309</v>
      </c>
      <c r="AP93" t="str">
        <f t="shared" ca="1" si="34"/>
        <v>pics\\Goroh_7.jpg</v>
      </c>
      <c r="AR93" t="str">
        <f t="shared" si="36"/>
        <v/>
      </c>
      <c r="AS93" t="str">
        <f t="shared" ca="1" si="35"/>
        <v>pics\\Goroh_7.jpg</v>
      </c>
      <c r="AT93">
        <f t="shared" ca="1" si="29"/>
        <v>0.54986247294173585</v>
      </c>
      <c r="AU93" t="s">
        <v>697</v>
      </c>
      <c r="AV93" t="str">
        <f t="shared" ca="1" si="30"/>
        <v>sound\\Noviy_plod.wav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_Цельный_ли_</v>
      </c>
      <c r="BB93" t="str">
        <f t="shared" si="31"/>
        <v>_Цельный_ли_ФИМОН?</v>
      </c>
      <c r="BD93" cm="1">
        <f t="array" aca="1" ref="BD93" ca="1">INDEX($L$90:$L$97,(RANK(AT5,$AT$2:$AT$9)))</f>
        <v>2145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VLOOKUP(B94,audio_list_stym!$A$3:$BP$18,62,FALSE)</f>
        <v>14</v>
      </c>
      <c r="F94" t="str">
        <f>VLOOKUP(E94,metki!$A$2:$B$9,2,FALSE)</f>
        <v>импл_новые_с_названием</v>
      </c>
      <c r="G94" t="str">
        <f t="shared" si="26"/>
        <v>импл_</v>
      </c>
      <c r="H94" t="str">
        <f>VLOOKUP(B94,audio_list_stym!$A$3:$AJ$18,30,FALSE)</f>
        <v>ZF</v>
      </c>
      <c r="I94" t="s">
        <v>692</v>
      </c>
      <c r="J94" t="str">
        <f t="shared" si="27"/>
        <v>ZF_5</v>
      </c>
      <c r="K94">
        <v>14</v>
      </c>
      <c r="L94">
        <f>VLOOKUP(J94,total_visual_stym!$A$2:$D$129,2,FALSE)</f>
        <v>2149</v>
      </c>
      <c r="M94" t="str">
        <f>VLOOKUP(J94,total_visual_stym!$A$2:$D$129,3,FALSE)</f>
        <v>pics\\ZF_5.jpg</v>
      </c>
      <c r="N94">
        <f>VLOOKUP(J94,total_visual_stym!$A$1:$D$129,4,FALSE)</f>
        <v>215</v>
      </c>
      <c r="P94">
        <f>IF(G94="экспл",0,IF(G94="импл_",VLOOKUP(J94,quest_импл!$A$1:$J$129,7,FALSE),0))</f>
        <v>285</v>
      </c>
      <c r="Q94" t="str">
        <f>IF(G94="экспл",0,IF(G94="импл_",VLOOKUP(J94,quest_импл!$A$1:$J$129,8,FALSE),0))</f>
        <v>sound\\Shershaviy_li.wav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2052</v>
      </c>
      <c r="AD94" t="str">
        <f t="shared" ca="1" si="32"/>
        <v>pics\\Redis_4.jpg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8"/>
        <v>pics\\Redis_4.jpg</v>
      </c>
      <c r="AI94" t="s">
        <v>104</v>
      </c>
      <c r="AO94">
        <f t="shared" ca="1" si="33"/>
        <v>0.18765183271688046</v>
      </c>
      <c r="AP94" t="str">
        <f t="shared" ca="1" si="34"/>
        <v>pics\\Redis_4.jpg</v>
      </c>
      <c r="AR94" t="str">
        <f t="shared" si="36"/>
        <v/>
      </c>
      <c r="AS94" t="str">
        <f t="shared" ca="1" si="35"/>
        <v>pics\\Redis_4.jpg</v>
      </c>
      <c r="AT94">
        <f t="shared" ca="1" si="29"/>
        <v>0.6398609645042761</v>
      </c>
      <c r="AU94" t="s">
        <v>697</v>
      </c>
      <c r="AV94" t="str">
        <f t="shared" ca="1" si="30"/>
        <v>sound\\Noviy_plod.wav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_Шершавый_ли_</v>
      </c>
      <c r="BB94" t="str">
        <f t="shared" si="31"/>
        <v>_Шершавый_ли_ФИМОН?</v>
      </c>
      <c r="BD94" cm="1">
        <f t="array" aca="1" ref="BD94" ca="1">INDEX($L$90:$L$97,(RANK(AT6,$AT$2:$AT$9)))</f>
        <v>2152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VLOOKUP(B95,audio_list_stym!$A$3:$BP$18,62,FALSE)</f>
        <v>14</v>
      </c>
      <c r="F95" t="str">
        <f>VLOOKUP(E95,metki!$A$2:$B$9,2,FALSE)</f>
        <v>импл_новые_с_названием</v>
      </c>
      <c r="G95" t="str">
        <f t="shared" si="26"/>
        <v>импл_</v>
      </c>
      <c r="H95" t="str">
        <f>VLOOKUP(B95,audio_list_stym!$A$3:$AJ$18,30,FALSE)</f>
        <v>ZF</v>
      </c>
      <c r="I95" t="s">
        <v>693</v>
      </c>
      <c r="J95" t="str">
        <f t="shared" si="27"/>
        <v>ZF_6</v>
      </c>
      <c r="K95">
        <v>14</v>
      </c>
      <c r="L95">
        <f>VLOOKUP(J95,total_visual_stym!$A$2:$D$129,2,FALSE)</f>
        <v>2150</v>
      </c>
      <c r="M95" t="str">
        <f>VLOOKUP(J95,total_visual_stym!$A$2:$D$129,3,FALSE)</f>
        <v>pics\\ZF_6.jpg</v>
      </c>
      <c r="N95">
        <f>VLOOKUP(J95,total_visual_stym!$A$1:$D$129,4,FALSE)</f>
        <v>215</v>
      </c>
      <c r="P95">
        <f>IF(G95="экспл",0,IF(G95="импл_",VLOOKUP(J95,quest_импл!$A$1:$J$129,7,FALSE),0))</f>
        <v>286</v>
      </c>
      <c r="Q95" t="str">
        <f>IF(G95="экспл",0,IF(G95="импл_",VLOOKUP(J95,quest_импл!$A$1:$J$129,8,FALSE),0))</f>
        <v>sound\\Zaostryen_li.wav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да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2044</v>
      </c>
      <c r="AD95" t="str">
        <f t="shared" ca="1" si="32"/>
        <v>pics\\Peper_4.jpg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8"/>
        <v>pics\\Peper_4.jpg</v>
      </c>
      <c r="AI95" t="s">
        <v>105</v>
      </c>
      <c r="AO95">
        <f t="shared" ca="1" si="33"/>
        <v>0.28725465647809256</v>
      </c>
      <c r="AP95" t="str">
        <f t="shared" ca="1" si="34"/>
        <v>pics\\Peper_4.jpg</v>
      </c>
      <c r="AR95" t="str">
        <f t="shared" si="36"/>
        <v/>
      </c>
      <c r="AS95" t="str">
        <f t="shared" ca="1" si="35"/>
        <v>pics\\Peper_4.jpg</v>
      </c>
      <c r="AT95">
        <f t="shared" ca="1" si="29"/>
        <v>0.34396441889592433</v>
      </c>
      <c r="AU95" t="s">
        <v>697</v>
      </c>
      <c r="AV95" t="str">
        <f t="shared" ca="1" si="30"/>
        <v>sound\\Redkiy_plod.wav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_Заострен_ли_</v>
      </c>
      <c r="BB95" t="str">
        <f t="shared" si="31"/>
        <v>_Заострен_ли_ФИМОН?</v>
      </c>
      <c r="BD95" cm="1">
        <f t="array" aca="1" ref="BD95" ca="1">INDEX($L$90:$L$97,(RANK(AT7,$AT$2:$AT$9)))</f>
        <v>2146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VLOOKUP(B96,audio_list_stym!$A$3:$BP$18,62,FALSE)</f>
        <v>14</v>
      </c>
      <c r="F96" t="str">
        <f>VLOOKUP(E96,metki!$A$2:$B$9,2,FALSE)</f>
        <v>импл_новые_с_названием</v>
      </c>
      <c r="G96" t="str">
        <f t="shared" si="26"/>
        <v>импл_</v>
      </c>
      <c r="H96" t="str">
        <f>VLOOKUP(B96,audio_list_stym!$A$3:$AJ$18,30,FALSE)</f>
        <v>ZF</v>
      </c>
      <c r="I96" t="s">
        <v>694</v>
      </c>
      <c r="J96" t="str">
        <f t="shared" si="27"/>
        <v>ZF_7</v>
      </c>
      <c r="K96">
        <v>14</v>
      </c>
      <c r="L96">
        <f>VLOOKUP(J96,total_visual_stym!$A$2:$D$129,2,FALSE)</f>
        <v>2151</v>
      </c>
      <c r="M96" t="str">
        <f>VLOOKUP(J96,total_visual_stym!$A$2:$D$129,3,FALSE)</f>
        <v>pics\\ZF_7.jpg</v>
      </c>
      <c r="N96">
        <f>VLOOKUP(J96,total_visual_stym!$A$1:$D$129,4,FALSE)</f>
        <v>215</v>
      </c>
      <c r="P96">
        <f>IF(G96="экспл",0,IF(G96="импл_",VLOOKUP(J96,quest_импл!$A$1:$J$129,7,FALSE),0))</f>
        <v>287</v>
      </c>
      <c r="Q96" t="str">
        <f>IF(G96="экспл",0,IF(G96="импл_",VLOOKUP(J96,quest_импл!$A$1:$J$129,8,FALSE),0))</f>
        <v>sound\\Rassipchatiy_li.wav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2011</v>
      </c>
      <c r="AD96" t="str">
        <f t="shared" ca="1" si="32"/>
        <v>pics\\Finik_3.jpg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8"/>
        <v>pics\\Finik_3.jpg</v>
      </c>
      <c r="AI96" t="s">
        <v>106</v>
      </c>
      <c r="AO96">
        <f t="shared" ca="1" si="33"/>
        <v>0.88507672322676734</v>
      </c>
      <c r="AP96" t="str">
        <f t="shared" ca="1" si="34"/>
        <v>pics\\Finik_3.jpg</v>
      </c>
      <c r="AR96" t="str">
        <f t="shared" si="36"/>
        <v/>
      </c>
      <c r="AS96" t="str">
        <f t="shared" ca="1" si="35"/>
        <v>pics\\Finik_3.jpg</v>
      </c>
      <c r="AT96">
        <f t="shared" ca="1" si="29"/>
        <v>0.99547624414523139</v>
      </c>
      <c r="AU96" t="s">
        <v>697</v>
      </c>
      <c r="AV96" t="str">
        <f t="shared" ca="1" si="30"/>
        <v>sound\\Noviy_plod.wav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_Рассыпчатый_ли_</v>
      </c>
      <c r="BB96" t="str">
        <f t="shared" si="31"/>
        <v>_Рассыпчатый_ли_ФИМОН?</v>
      </c>
      <c r="BD96" cm="1">
        <f t="array" aca="1" ref="BD96" ca="1">INDEX($L$90:$L$97,(RANK(AT8,$AT$2:$AT$9)))</f>
        <v>2147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VLOOKUP(B97,audio_list_stym!$A$3:$BP$18,62,FALSE)</f>
        <v>14</v>
      </c>
      <c r="F97" t="str">
        <f>VLOOKUP(E97,metki!$A$2:$B$9,2,FALSE)</f>
        <v>импл_новые_с_названием</v>
      </c>
      <c r="G97" t="str">
        <f t="shared" si="26"/>
        <v>импл_</v>
      </c>
      <c r="H97" t="str">
        <f>VLOOKUP(B97,audio_list_stym!$A$3:$AJ$18,30,FALSE)</f>
        <v>ZF</v>
      </c>
      <c r="I97" t="s">
        <v>695</v>
      </c>
      <c r="J97" t="str">
        <f t="shared" si="27"/>
        <v>ZF_8</v>
      </c>
      <c r="K97">
        <v>14</v>
      </c>
      <c r="L97">
        <f>VLOOKUP(J97,total_visual_stym!$A$2:$D$129,2,FALSE)</f>
        <v>2152</v>
      </c>
      <c r="M97" t="str">
        <f>VLOOKUP(J97,total_visual_stym!$A$2:$D$129,3,FALSE)</f>
        <v>pics\\ZF_8.jpg</v>
      </c>
      <c r="N97">
        <f>VLOOKUP(J97,total_visual_stym!$A$1:$D$129,4,FALSE)</f>
        <v>215</v>
      </c>
      <c r="P97">
        <f>IF(G97="экспл",0,IF(G97="импл_",VLOOKUP(J97,quest_импл!$A$1:$J$129,7,FALSE),0))</f>
        <v>288</v>
      </c>
      <c r="Q97" t="str">
        <f>IF(G97="экспл",0,IF(G97="импл_",VLOOKUP(J97,quest_импл!$A$1:$J$129,8,FALSE),0))</f>
        <v>sound\\Ochishen_li.wav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2053</v>
      </c>
      <c r="AD97" t="str">
        <f t="shared" ca="1" si="32"/>
        <v>pics\\Redis_5.jpg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8"/>
        <v>pics\\Redis_5.jpg</v>
      </c>
      <c r="AI97" t="s">
        <v>107</v>
      </c>
      <c r="AO97">
        <f t="shared" ca="1" si="33"/>
        <v>0.1783723702448704</v>
      </c>
      <c r="AP97" t="str">
        <f t="shared" ca="1" si="34"/>
        <v>pics\\Redis_5.jpg</v>
      </c>
      <c r="AR97" t="str">
        <f t="shared" si="36"/>
        <v/>
      </c>
      <c r="AS97" t="str">
        <f t="shared" ca="1" si="35"/>
        <v>pics\\Redis_5.jpg</v>
      </c>
      <c r="AT97">
        <f t="shared" ca="1" si="29"/>
        <v>8.754992108906523E-2</v>
      </c>
      <c r="AU97" t="s">
        <v>697</v>
      </c>
      <c r="AV97" t="str">
        <f t="shared" ca="1" si="30"/>
        <v>sound\\Redkiy_plod.wav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_Очищен_ли_</v>
      </c>
      <c r="BB97" t="str">
        <f t="shared" si="31"/>
        <v>_Очищен_ли_ФИМОН?</v>
      </c>
      <c r="BD97" cm="1">
        <f t="array" aca="1" ref="BD97" ca="1">INDEX($L$90:$L$97,(RANK(AT9,$AT$2:$AT$9)))</f>
        <v>2151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VLOOKUP(B98,audio_list_stym!$A$3:$BP$18,62,FALSE)</f>
        <v>15</v>
      </c>
      <c r="F98" t="str">
        <f>VLOOKUP(E98,metki!$A$2:$B$9,2,FALSE)</f>
        <v>экспл_новые_с_названием</v>
      </c>
      <c r="G98" t="str">
        <f t="shared" si="26"/>
        <v>экспл</v>
      </c>
      <c r="H98" t="str">
        <f>VLOOKUP(B98,audio_list_stym!$A$3:$AJ$18,30,FALSE)</f>
        <v>Ackee</v>
      </c>
      <c r="I98" t="s">
        <v>688</v>
      </c>
      <c r="J98" t="str">
        <f t="shared" si="27"/>
        <v>Ackee_1</v>
      </c>
      <c r="K98">
        <v>15</v>
      </c>
      <c r="L98">
        <f>VLOOKUP(J98,total_visual_stym!$A$2:$D$129,2,FALSE)</f>
        <v>2065</v>
      </c>
      <c r="M98" t="str">
        <f>VLOOKUP(J98,total_visual_stym!$A$2:$D$129,3,FALSE)</f>
        <v>pics\\Ackee_1.jpg</v>
      </c>
      <c r="N98">
        <f>VLOOKUP(J98,total_visual_stym!$A$1:$D$129,4,FALSE)</f>
        <v>208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97</v>
      </c>
      <c r="Z98" t="str">
        <f>IF(G98="экспл",VLOOKUP(J98,quest_экспл!$A$1:$N$129,12,FALSE),IF(G98="импл_",0,0))</f>
        <v>sound\\Sushenniy_li_on.wav</v>
      </c>
      <c r="AA98" t="str">
        <f>IF(G98="экспл",VLOOKUP(J98,quest_экспл!$A$1:$N$129,14,FALSE),IF(G98="импл_",0,0))</f>
        <v>нет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2204</v>
      </c>
      <c r="AD98" t="str">
        <f t="shared" ca="1" si="32"/>
        <v>pics\\dis52.jpg</v>
      </c>
      <c r="AE98" s="22" t="str">
        <f t="array" aca="1" ref="AE98" ca="1">IF(G98="экспл",INDEX(total_visual_stym!$C$146:$C$209,(RANK(total_visual_stym!E178,total_visual_stym!$E$146:$E$209))),0)</f>
        <v>pics\\dis52.jpg</v>
      </c>
      <c r="AF98" s="22" t="str">
        <f t="shared" si="28"/>
        <v/>
      </c>
      <c r="AI98" t="s">
        <v>108</v>
      </c>
      <c r="AO98">
        <f t="shared" ca="1" si="33"/>
        <v>0.70246225025351872</v>
      </c>
      <c r="AP98" t="str">
        <f t="shared" ca="1" si="34"/>
        <v>pics\\Kokos_1.jpg</v>
      </c>
      <c r="AR98" t="str">
        <f>IF(AH98="sound\\Ogorod",AP26,"")</f>
        <v/>
      </c>
      <c r="AS98" t="str">
        <f t="shared" si="35"/>
        <v/>
      </c>
      <c r="AT98">
        <f t="shared" ca="1" si="29"/>
        <v>0.95279488490704956</v>
      </c>
      <c r="AU98" t="s">
        <v>697</v>
      </c>
      <c r="AV98" t="str">
        <f t="shared" ca="1" si="30"/>
        <v>sound\\Noviy_plod.wav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_Сушеный_ли_он?</v>
      </c>
      <c r="BA98" t="e">
        <f>VLOOKUP(Q98,audio_list_stym!$B$2:$BQ$299,68,FALSE)</f>
        <v>#N/A</v>
      </c>
      <c r="BB98" t="str">
        <f t="shared" si="31"/>
        <v>На_экране_КОДИС._Сушеный_ли_он?</v>
      </c>
      <c r="BC98">
        <f>A98</f>
        <v>1213</v>
      </c>
      <c r="BD98" cm="1">
        <f t="array" aca="1" ref="BD98" ca="1">INDEX($L$98:$L$105,(RANK(AT2,$AT$2:$AT$9)))</f>
        <v>2069</v>
      </c>
      <c r="BE98" cm="1">
        <f t="array" aca="1" ref="BE98" ca="1">INDEX(BD66:BD81,(RANK(AT6,$AT$2:$AT$9)))</f>
        <v>2134</v>
      </c>
      <c r="BF98" cm="1">
        <f t="array" aca="1" ref="BF98" ca="1">INDEX(BD82:BD97,(RANK(AT6,$AT$2:$AT$9)))</f>
        <v>2143</v>
      </c>
      <c r="BG98" cm="1">
        <f t="array" aca="1" ref="BG98" ca="1">INDEX(BD106:BD129,(RANK(AT6,$AT$2:$AT$17)))</f>
        <v>2088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VLOOKUP(B99,audio_list_stym!$A$3:$BP$18,62,FALSE)</f>
        <v>15</v>
      </c>
      <c r="F99" t="str">
        <f>VLOOKUP(E99,metki!$A$2:$B$9,2,FALSE)</f>
        <v>экспл_новые_с_названием</v>
      </c>
      <c r="G99" t="str">
        <f t="shared" si="26"/>
        <v>экспл</v>
      </c>
      <c r="H99" t="str">
        <f>VLOOKUP(B99,audio_list_stym!$A$3:$AJ$18,30,FALSE)</f>
        <v>Ackee</v>
      </c>
      <c r="I99" t="s">
        <v>689</v>
      </c>
      <c r="J99" t="str">
        <f t="shared" si="27"/>
        <v>Ackee_2</v>
      </c>
      <c r="K99">
        <v>15</v>
      </c>
      <c r="L99">
        <f>VLOOKUP(J99,total_visual_stym!$A$2:$D$129,2,FALSE)</f>
        <v>2066</v>
      </c>
      <c r="M99" t="str">
        <f>VLOOKUP(J99,total_visual_stym!$A$2:$D$129,3,FALSE)</f>
        <v>pics\\Ackee_2.jpg</v>
      </c>
      <c r="N99">
        <f>VLOOKUP(J99,total_visual_stym!$A$1:$D$129,4,FALSE)</f>
        <v>208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98</v>
      </c>
      <c r="Z99" t="str">
        <f>IF(G99="экспл",VLOOKUP(J99,quest_экспл!$A$1:$N$129,12,FALSE),IF(G99="импл_",0,0))</f>
        <v>sound\\On_s_vetochkoy.wav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2182</v>
      </c>
      <c r="AD99" t="str">
        <f t="shared" ca="1" si="32"/>
        <v>pics\\dis30.jpg</v>
      </c>
      <c r="AE99" s="22" t="str">
        <f t="array" aca="1" ref="AE99" ca="1">IF(G99="экспл",INDEX(total_visual_stym!$C$146:$C$209,(RANK(total_visual_stym!E179,total_visual_stym!$E$146:$E$209))),0)</f>
        <v>pics\\dis30.jpg</v>
      </c>
      <c r="AF99" s="22" t="str">
        <f t="shared" si="28"/>
        <v/>
      </c>
      <c r="AI99" t="s">
        <v>109</v>
      </c>
      <c r="AO99">
        <f t="shared" ca="1" si="33"/>
        <v>0.97960437682043167</v>
      </c>
      <c r="AP99" t="str">
        <f t="shared" ca="1" si="34"/>
        <v>pics\\Banan_5.jpg</v>
      </c>
      <c r="AR99" t="str">
        <f t="shared" ref="AR99:AR120" si="37">IF(AH99="sound\\Ogorod",AP27,"")</f>
        <v/>
      </c>
      <c r="AS99" t="str">
        <f t="shared" si="35"/>
        <v/>
      </c>
      <c r="AT99">
        <f t="shared" ca="1" si="29"/>
        <v>0.8627380847665419</v>
      </c>
      <c r="AU99" t="s">
        <v>697</v>
      </c>
      <c r="AV99" t="str">
        <f t="shared" ca="1" si="30"/>
        <v>sound\\Noviy_plod.wav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_Он_с_веточкой?</v>
      </c>
      <c r="BA99" t="e">
        <f>VLOOKUP(Q99,audio_list_stym!$B$2:$BQ$299,68,FALSE)</f>
        <v>#N/A</v>
      </c>
      <c r="BB99" t="str">
        <f t="shared" si="31"/>
        <v>Посмотрите,_вот_КОДИС._Он_с_веточкой?</v>
      </c>
      <c r="BD99" cm="1">
        <f t="array" aca="1" ref="BD99" ca="1">INDEX($L$98:$L$105,(RANK(AT3,$AT$2:$AT$9)))</f>
        <v>2070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VLOOKUP(B100,audio_list_stym!$A$3:$BP$18,62,FALSE)</f>
        <v>15</v>
      </c>
      <c r="F100" t="str">
        <f>VLOOKUP(E100,metki!$A$2:$B$9,2,FALSE)</f>
        <v>экспл_новые_с_названием</v>
      </c>
      <c r="G100" t="str">
        <f t="shared" si="26"/>
        <v>экспл</v>
      </c>
      <c r="H100" t="str">
        <f>VLOOKUP(B100,audio_list_stym!$A$3:$AJ$18,30,FALSE)</f>
        <v>Ackee</v>
      </c>
      <c r="I100" t="s">
        <v>690</v>
      </c>
      <c r="J100" t="str">
        <f t="shared" si="27"/>
        <v>Ackee_3</v>
      </c>
      <c r="K100">
        <v>15</v>
      </c>
      <c r="L100">
        <f>VLOOKUP(J100,total_visual_stym!$A$2:$D$129,2,FALSE)</f>
        <v>2067</v>
      </c>
      <c r="M100" t="str">
        <f>VLOOKUP(J100,total_visual_stym!$A$2:$D$129,3,FALSE)</f>
        <v>pics\\Ackee_3.jpg</v>
      </c>
      <c r="N100">
        <f>VLOOKUP(J100,total_visual_stym!$A$1:$D$129,4,FALSE)</f>
        <v>208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99</v>
      </c>
      <c r="Z100" t="str">
        <f>IF(G100="экспл",VLOOKUP(J100,quest_экспл!$A$1:$N$129,12,FALSE),IF(G100="импл_",0,0))</f>
        <v>sound\\On_rasskrit.wav</v>
      </c>
      <c r="AA100" t="str">
        <f>IF(G100="экспл",VLOOKUP(J100,quest_экспл!$A$1:$N$129,14,FALSE),IF(G100="импл_",0,0))</f>
        <v>да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2174</v>
      </c>
      <c r="AD100" t="str">
        <f t="shared" ca="1" si="32"/>
        <v>pics\\dis7.jpg</v>
      </c>
      <c r="AE100" s="22" t="str">
        <f t="array" aca="1" ref="AE100" ca="1">IF(G100="экспл",INDEX(total_visual_stym!$C$146:$C$209,(RANK(total_visual_stym!E180,total_visual_stym!$E$146:$E$209))),0)</f>
        <v>pics\\dis7.jpg</v>
      </c>
      <c r="AF100" s="22" t="str">
        <f t="shared" si="28"/>
        <v/>
      </c>
      <c r="AI100" t="s">
        <v>110</v>
      </c>
      <c r="AO100">
        <f t="shared" ca="1" si="33"/>
        <v>0.23597966613447308</v>
      </c>
      <c r="AP100" t="str">
        <f t="shared" ca="1" si="34"/>
        <v>pics\\Peper_7.jpg</v>
      </c>
      <c r="AR100" t="str">
        <f t="shared" si="37"/>
        <v/>
      </c>
      <c r="AS100" t="str">
        <f t="shared" si="35"/>
        <v/>
      </c>
      <c r="AT100">
        <f t="shared" ca="1" si="29"/>
        <v>2.2060575655020287E-2</v>
      </c>
      <c r="AU100" t="s">
        <v>697</v>
      </c>
      <c r="AV100" t="str">
        <f t="shared" ca="1" si="30"/>
        <v>sound\\Redkiy_plod.wav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_Он_раскрыт?</v>
      </c>
      <c r="BA100" t="e">
        <f>VLOOKUP(Q100,audio_list_stym!$B$2:$BQ$299,68,FALSE)</f>
        <v>#N/A</v>
      </c>
      <c r="BB100" t="str">
        <f t="shared" si="31"/>
        <v>Вот_КОДИС._Он_раскрыт?</v>
      </c>
      <c r="BD100" cm="1">
        <f t="array" aca="1" ref="BD100" ca="1">INDEX($L$98:$L$105,(RANK(AT4,$AT$2:$AT$9)))</f>
        <v>2068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VLOOKUP(B101,audio_list_stym!$A$3:$BP$18,62,FALSE)</f>
        <v>15</v>
      </c>
      <c r="F101" t="str">
        <f>VLOOKUP(E101,metki!$A$2:$B$9,2,FALSE)</f>
        <v>экспл_новые_с_названием</v>
      </c>
      <c r="G101" t="str">
        <f t="shared" si="26"/>
        <v>экспл</v>
      </c>
      <c r="H101" t="str">
        <f>VLOOKUP(B101,audio_list_stym!$A$3:$AJ$18,30,FALSE)</f>
        <v>Ackee</v>
      </c>
      <c r="I101" t="s">
        <v>691</v>
      </c>
      <c r="J101" t="str">
        <f t="shared" si="27"/>
        <v>Ackee_4</v>
      </c>
      <c r="K101">
        <v>15</v>
      </c>
      <c r="L101">
        <f>VLOOKUP(J101,total_visual_stym!$A$2:$D$129,2,FALSE)</f>
        <v>2068</v>
      </c>
      <c r="M101" t="str">
        <f>VLOOKUP(J101,total_visual_stym!$A$2:$D$129,3,FALSE)</f>
        <v>pics\\Ackee_4.jpg</v>
      </c>
      <c r="N101">
        <f>VLOOKUP(J101,total_visual_stym!$A$1:$D$129,4,FALSE)</f>
        <v>208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100</v>
      </c>
      <c r="Z101" t="str">
        <f>IF(G101="экспл",VLOOKUP(J101,quest_экспл!$A$1:$N$129,12,FALSE),IF(G101="импл_",0,0))</f>
        <v>sound\\Pushistiy_li_on.wav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2211</v>
      </c>
      <c r="AD101" t="str">
        <f t="shared" ca="1" si="32"/>
        <v>pics\\dis60.jpg</v>
      </c>
      <c r="AE101" s="22" t="str">
        <f t="array" aca="1" ref="AE101" ca="1">IF(G101="экспл",INDEX(total_visual_stym!$C$146:$C$209,(RANK(total_visual_stym!E181,total_visual_stym!$E$146:$E$209))),0)</f>
        <v>pics\\dis60.jpg</v>
      </c>
      <c r="AF101" s="22" t="str">
        <f t="shared" si="28"/>
        <v/>
      </c>
      <c r="AI101" t="s">
        <v>111</v>
      </c>
      <c r="AO101">
        <f t="shared" ca="1" si="33"/>
        <v>0.9075732627535823</v>
      </c>
      <c r="AP101" t="str">
        <f t="shared" ca="1" si="34"/>
        <v>pics\\Finik_1.jpg</v>
      </c>
      <c r="AR101" t="str">
        <f t="shared" si="37"/>
        <v/>
      </c>
      <c r="AS101" t="str">
        <f t="shared" si="35"/>
        <v/>
      </c>
      <c r="AT101">
        <f t="shared" ca="1" si="29"/>
        <v>0.69783683533296192</v>
      </c>
      <c r="AU101" t="s">
        <v>697</v>
      </c>
      <c r="AV101" t="str">
        <f t="shared" ca="1" si="30"/>
        <v>sound\\Noviy_plod.wav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_Пушистый_ли_он?</v>
      </c>
      <c r="BA101" t="e">
        <f>VLOOKUP(Q101,audio_list_stym!$B$2:$BQ$299,68,FALSE)</f>
        <v>#N/A</v>
      </c>
      <c r="BB101" t="str">
        <f t="shared" si="31"/>
        <v>Это_КОДИС._Пушистый_ли_он?</v>
      </c>
      <c r="BD101" cm="1">
        <f t="array" aca="1" ref="BD101" ca="1">INDEX($L$98:$L$105,(RANK(AT5,$AT$2:$AT$9)))</f>
        <v>2065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VLOOKUP(B102,audio_list_stym!$A$3:$BP$18,62,FALSE)</f>
        <v>15</v>
      </c>
      <c r="F102" t="str">
        <f>VLOOKUP(E102,metki!$A$2:$B$9,2,FALSE)</f>
        <v>экспл_новые_с_названием</v>
      </c>
      <c r="G102" t="str">
        <f t="shared" si="26"/>
        <v>экспл</v>
      </c>
      <c r="H102" t="str">
        <f>VLOOKUP(B102,audio_list_stym!$A$3:$AJ$18,30,FALSE)</f>
        <v>Ackee</v>
      </c>
      <c r="I102" t="s">
        <v>692</v>
      </c>
      <c r="J102" t="str">
        <f t="shared" si="27"/>
        <v>Ackee_5</v>
      </c>
      <c r="K102">
        <v>15</v>
      </c>
      <c r="L102">
        <f>VLOOKUP(J102,total_visual_stym!$A$2:$D$129,2,FALSE)</f>
        <v>2069</v>
      </c>
      <c r="M102" t="str">
        <f>VLOOKUP(J102,total_visual_stym!$A$2:$D$129,3,FALSE)</f>
        <v>pics\\Ackee_5.jpg</v>
      </c>
      <c r="N102">
        <f>VLOOKUP(J102,total_visual_stym!$A$1:$D$129,4,FALSE)</f>
        <v>208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101</v>
      </c>
      <c r="Z102" t="str">
        <f>IF(G102="экспл",VLOOKUP(J102,quest_экспл!$A$1:$N$129,12,FALSE),IF(G102="импл_",0,0))</f>
        <v>sound\\On_kvadratniy.wav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2188</v>
      </c>
      <c r="AD102" t="str">
        <f t="shared" ca="1" si="32"/>
        <v>pics\\dis3.jpg</v>
      </c>
      <c r="AE102" s="22" t="str">
        <f t="array" aca="1" ref="AE102" ca="1">IF(G102="экспл",INDEX(total_visual_stym!$C$146:$C$209,(RANK(total_visual_stym!E182,total_visual_stym!$E$146:$E$209))),0)</f>
        <v>pics\\dis3.jpg</v>
      </c>
      <c r="AF102" s="22" t="str">
        <f t="shared" si="28"/>
        <v/>
      </c>
      <c r="AI102" t="s">
        <v>112</v>
      </c>
      <c r="AO102">
        <f t="shared" ca="1" si="33"/>
        <v>0.75966400843798498</v>
      </c>
      <c r="AP102" t="str">
        <f t="shared" ca="1" si="34"/>
        <v>pics\\Goroh_2.jpg</v>
      </c>
      <c r="AR102" t="str">
        <f t="shared" si="37"/>
        <v/>
      </c>
      <c r="AS102" t="str">
        <f t="shared" si="35"/>
        <v/>
      </c>
      <c r="AT102">
        <f t="shared" ca="1" si="29"/>
        <v>0.72034708454875607</v>
      </c>
      <c r="AU102" t="s">
        <v>697</v>
      </c>
      <c r="AV102" t="str">
        <f t="shared" ca="1" si="30"/>
        <v>sound\\Noviy_plod.wav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_Он_квадратный?</v>
      </c>
      <c r="BA102" t="e">
        <f>VLOOKUP(Q102,audio_list_stym!$B$2:$BQ$299,68,FALSE)</f>
        <v>#N/A</v>
      </c>
      <c r="BB102" t="str">
        <f t="shared" si="31"/>
        <v>На_картинке_КОДИС._Он_квадратный?</v>
      </c>
      <c r="BD102" cm="1">
        <f t="array" aca="1" ref="BD102" ca="1">INDEX($L$98:$L$105,(RANK(AT6,$AT$2:$AT$9)))</f>
        <v>2072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VLOOKUP(B103,audio_list_stym!$A$3:$BP$18,62,FALSE)</f>
        <v>15</v>
      </c>
      <c r="F103" t="str">
        <f>VLOOKUP(E103,metki!$A$2:$B$9,2,FALSE)</f>
        <v>экспл_новые_с_названием</v>
      </c>
      <c r="G103" t="str">
        <f t="shared" si="26"/>
        <v>экспл</v>
      </c>
      <c r="H103" t="str">
        <f>VLOOKUP(B103,audio_list_stym!$A$3:$AJ$18,30,FALSE)</f>
        <v>Ackee</v>
      </c>
      <c r="I103" t="s">
        <v>693</v>
      </c>
      <c r="J103" t="str">
        <f t="shared" si="27"/>
        <v>Ackee_6</v>
      </c>
      <c r="K103">
        <v>15</v>
      </c>
      <c r="L103">
        <f>VLOOKUP(J103,total_visual_stym!$A$2:$D$129,2,FALSE)</f>
        <v>2070</v>
      </c>
      <c r="M103" t="str">
        <f>VLOOKUP(J103,total_visual_stym!$A$2:$D$129,3,FALSE)</f>
        <v>pics\\Ackee_6.jpg</v>
      </c>
      <c r="N103">
        <f>VLOOKUP(J103,total_visual_stym!$A$1:$D$129,4,FALSE)</f>
        <v>208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102</v>
      </c>
      <c r="Z103" t="str">
        <f>IF(G103="экспл",VLOOKUP(J103,quest_экспл!$A$1:$N$129,12,FALSE),IF(G103="импл_",0,0))</f>
        <v>sound\\Raznocvetniy_li_on.wav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2202</v>
      </c>
      <c r="AD103" t="str">
        <f t="shared" ca="1" si="32"/>
        <v>pics\\dis47.jpg</v>
      </c>
      <c r="AE103" s="22" t="str">
        <f t="array" aca="1" ref="AE103" ca="1">IF(G103="экспл",INDEX(total_visual_stym!$C$146:$C$209,(RANK(total_visual_stym!E183,total_visual_stym!$E$146:$E$209))),0)</f>
        <v>pics\\dis47.jpg</v>
      </c>
      <c r="AF103" s="22" t="str">
        <f t="shared" si="28"/>
        <v/>
      </c>
      <c r="AI103" t="s">
        <v>113</v>
      </c>
      <c r="AO103">
        <f t="shared" ca="1" si="33"/>
        <v>0.73096860830256372</v>
      </c>
      <c r="AP103" t="str">
        <f t="shared" ca="1" si="34"/>
        <v>pics\\Goroh_5.jpg</v>
      </c>
      <c r="AR103" t="str">
        <f t="shared" si="37"/>
        <v/>
      </c>
      <c r="AS103" t="str">
        <f t="shared" si="35"/>
        <v/>
      </c>
      <c r="AT103">
        <f t="shared" ca="1" si="29"/>
        <v>7.8957520876951737E-2</v>
      </c>
      <c r="AU103" t="s">
        <v>697</v>
      </c>
      <c r="AV103" t="str">
        <f t="shared" ca="1" si="30"/>
        <v>sound\\Redkiy_plod.wav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_Разноцветный_ли_он?</v>
      </c>
      <c r="BA103" t="e">
        <f>VLOOKUP(Q103,audio_list_stym!$B$2:$BQ$299,68,FALSE)</f>
        <v>#N/A</v>
      </c>
      <c r="BB103" t="str">
        <f t="shared" si="31"/>
        <v>На_мониторе_КОДИС._Разноцветный_ли_он?</v>
      </c>
      <c r="BD103" cm="1">
        <f t="array" aca="1" ref="BD103" ca="1">INDEX($L$98:$L$105,(RANK(AT7,$AT$2:$AT$9)))</f>
        <v>2066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VLOOKUP(B104,audio_list_stym!$A$3:$BP$18,62,FALSE)</f>
        <v>15</v>
      </c>
      <c r="F104" t="str">
        <f>VLOOKUP(E104,metki!$A$2:$B$9,2,FALSE)</f>
        <v>экспл_новые_с_названием</v>
      </c>
      <c r="G104" t="str">
        <f t="shared" si="26"/>
        <v>экспл</v>
      </c>
      <c r="H104" t="str">
        <f>VLOOKUP(B104,audio_list_stym!$A$3:$AJ$18,30,FALSE)</f>
        <v>Ackee</v>
      </c>
      <c r="I104" t="s">
        <v>694</v>
      </c>
      <c r="J104" t="str">
        <f t="shared" si="27"/>
        <v>Ackee_7</v>
      </c>
      <c r="K104">
        <v>15</v>
      </c>
      <c r="L104">
        <f>VLOOKUP(J104,total_visual_stym!$A$2:$D$129,2,FALSE)</f>
        <v>2071</v>
      </c>
      <c r="M104" t="str">
        <f>VLOOKUP(J104,total_visual_stym!$A$2:$D$129,3,FALSE)</f>
        <v>pics\\Ackee_7.jpg</v>
      </c>
      <c r="N104">
        <f>VLOOKUP(J104,total_visual_stym!$A$1:$D$129,4,FALSE)</f>
        <v>208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103</v>
      </c>
      <c r="Z104" t="str">
        <f>IF(G104="экспл",VLOOKUP(J104,quest_экспл!$A$1:$N$129,12,FALSE),IF(G104="импл_",0,0))</f>
        <v>sound\\Uvyadshiy_li_on.wav</v>
      </c>
      <c r="AA104" t="str">
        <f>IF(G104="экспл",VLOOKUP(J104,quest_экспл!$A$1:$N$129,14,FALSE),IF(G104="импл_",0,0))</f>
        <v>да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2196</v>
      </c>
      <c r="AD104" t="str">
        <f t="shared" ca="1" si="32"/>
        <v>pics\\dis40.jpg</v>
      </c>
      <c r="AE104" s="22" t="str">
        <f t="array" aca="1" ref="AE104" ca="1">IF(G104="экспл",INDEX(total_visual_stym!$C$146:$C$209,(RANK(total_visual_stym!E184,total_visual_stym!$E$146:$E$209))),0)</f>
        <v>pics\\dis40.jpg</v>
      </c>
      <c r="AF104" s="22" t="str">
        <f t="shared" si="28"/>
        <v/>
      </c>
      <c r="AI104" t="s">
        <v>114</v>
      </c>
      <c r="AO104">
        <f t="shared" ca="1" si="33"/>
        <v>4.8275439281508015E-2</v>
      </c>
      <c r="AP104" t="str">
        <f t="shared" ca="1" si="34"/>
        <v>pics\\Tomat_7.jpg</v>
      </c>
      <c r="AR104" t="str">
        <f t="shared" si="37"/>
        <v/>
      </c>
      <c r="AS104" t="str">
        <f t="shared" si="35"/>
        <v/>
      </c>
      <c r="AT104">
        <f t="shared" ca="1" si="29"/>
        <v>0.50681374173082483</v>
      </c>
      <c r="AU104" t="s">
        <v>697</v>
      </c>
      <c r="AV104" t="str">
        <f t="shared" ca="1" si="30"/>
        <v>sound\\Redkiy_plod.wav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_Увядший_ли_он?</v>
      </c>
      <c r="BA104" t="e">
        <f>VLOOKUP(Q104,audio_list_stym!$B$2:$BQ$299,68,FALSE)</f>
        <v>#N/A</v>
      </c>
      <c r="BB104" t="str">
        <f t="shared" si="31"/>
        <v>Перед_Вами_КОДИС._Увядший_ли_он?</v>
      </c>
      <c r="BD104" cm="1">
        <f t="array" aca="1" ref="BD104" ca="1">INDEX($L$98:$L$105,(RANK(AT8,$AT$2:$AT$9)))</f>
        <v>2067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VLOOKUP(B105,audio_list_stym!$A$3:$BP$18,62,FALSE)</f>
        <v>15</v>
      </c>
      <c r="F105" t="str">
        <f>VLOOKUP(E105,metki!$A$2:$B$9,2,FALSE)</f>
        <v>экспл_новые_с_названием</v>
      </c>
      <c r="G105" t="str">
        <f t="shared" si="26"/>
        <v>экспл</v>
      </c>
      <c r="H105" t="str">
        <f>VLOOKUP(B105,audio_list_stym!$A$3:$AJ$18,30,FALSE)</f>
        <v>Ackee</v>
      </c>
      <c r="I105" t="s">
        <v>695</v>
      </c>
      <c r="J105" t="str">
        <f t="shared" si="27"/>
        <v>Ackee_8</v>
      </c>
      <c r="K105">
        <v>15</v>
      </c>
      <c r="L105">
        <f>VLOOKUP(J105,total_visual_stym!$A$2:$D$129,2,FALSE)</f>
        <v>2072</v>
      </c>
      <c r="M105" t="str">
        <f>VLOOKUP(J105,total_visual_stym!$A$2:$D$129,3,FALSE)</f>
        <v>pics\\Ackee_8.jpg</v>
      </c>
      <c r="N105">
        <f>VLOOKUP(J105,total_visual_stym!$A$1:$D$129,4,FALSE)</f>
        <v>208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104</v>
      </c>
      <c r="Z105" t="str">
        <f>IF(G105="экспл",VLOOKUP(J105,quest_экспл!$A$1:$N$129,12,FALSE),IF(G105="импл_",0,0))</f>
        <v>sound\\On_sklizskiy.wav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2216</v>
      </c>
      <c r="AD105" t="str">
        <f t="shared" ca="1" si="32"/>
        <v>pics\\dis59.jpg</v>
      </c>
      <c r="AE105" s="22" t="str">
        <f t="array" aca="1" ref="AE105" ca="1">IF(G105="экспл",INDEX(total_visual_stym!$C$146:$C$209,(RANK(total_visual_stym!E185,total_visual_stym!$E$146:$E$209))),0)</f>
        <v>pics\\dis59.jpg</v>
      </c>
      <c r="AF105" s="22" t="str">
        <f t="shared" si="28"/>
        <v/>
      </c>
      <c r="AI105" t="s">
        <v>115</v>
      </c>
      <c r="AO105">
        <f t="shared" ca="1" si="33"/>
        <v>0.21743112030837075</v>
      </c>
      <c r="AP105" t="str">
        <f t="shared" ca="1" si="34"/>
        <v>pics\\Peper_8.jpg</v>
      </c>
      <c r="AR105" t="str">
        <f t="shared" si="37"/>
        <v/>
      </c>
      <c r="AS105" t="str">
        <f t="shared" si="35"/>
        <v/>
      </c>
      <c r="AT105">
        <f t="shared" ca="1" si="29"/>
        <v>0.59599955812010896</v>
      </c>
      <c r="AU105" t="s">
        <v>697</v>
      </c>
      <c r="AV105" t="str">
        <f t="shared" ca="1" si="30"/>
        <v>sound\\Noviy_plod.wav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_Он_склизкий?</v>
      </c>
      <c r="BA105" t="e">
        <f>VLOOKUP(Q105,audio_list_stym!$B$2:$BQ$299,68,FALSE)</f>
        <v>#N/A</v>
      </c>
      <c r="BB105" t="str">
        <f t="shared" si="31"/>
        <v>Вы_видите_КОДИС._Он_склизкий?</v>
      </c>
      <c r="BD105" cm="1">
        <f t="array" aca="1" ref="BD105" ca="1">INDEX($L$98:$L$105,(RANK(AT9,$AT$2:$AT$9)))</f>
        <v>2071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VLOOKUP(B106,audio_list_stym!$A$3:$BP$18,62,FALSE)</f>
        <v>16</v>
      </c>
      <c r="F106" t="str">
        <f>VLOOKUP(E106,metki!$A$2:$B$9,2,FALSE)</f>
        <v>импл_новые_без_названия</v>
      </c>
      <c r="G106" t="str">
        <f t="shared" si="26"/>
        <v>импл_</v>
      </c>
      <c r="H106" t="str">
        <f>VLOOKUP(B106,audio_list_stym!$A$3:$AJ$18,30,FALSE)</f>
        <v>Ake</v>
      </c>
      <c r="I106" t="s">
        <v>688</v>
      </c>
      <c r="J106" t="str">
        <f t="shared" si="27"/>
        <v>Ake_1</v>
      </c>
      <c r="K106">
        <v>16</v>
      </c>
      <c r="L106">
        <f>VLOOKUP(J106,total_visual_stym!$A$2:$D$129,2,FALSE)</f>
        <v>2073</v>
      </c>
      <c r="M106" t="str">
        <f>VLOOKUP(J106,total_visual_stym!$A$2:$D$129,3,FALSE)</f>
        <v>pics\\Ake_1.jpg</v>
      </c>
      <c r="N106">
        <f>VLOOKUP(J106,total_visual_stym!$A$1:$D$129,4,FALSE)</f>
        <v>209</v>
      </c>
      <c r="P106">
        <f>IF(G106="экспл",0,IF(G106="импл_",VLOOKUP(J106,quest_импл!$A$1:$J$129,7,FALSE),0))</f>
        <v>233</v>
      </c>
      <c r="Q106" t="str">
        <f>IF(G106="экспл",0,IF(G106="импл_",VLOOKUP(J106,quest_импл!$A$1:$J$129,8,FALSE),0))</f>
        <v>sound\\Imeet_li_myakot.wav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2013</v>
      </c>
      <c r="AD106" t="str">
        <f t="shared" ca="1" si="32"/>
        <v>pics\\Finik_5.jpg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8"/>
        <v>pics\\Finik_5.jpg</v>
      </c>
      <c r="AI106" t="s">
        <v>116</v>
      </c>
      <c r="AO106">
        <f t="shared" ca="1" si="33"/>
        <v>0.86087889455298738</v>
      </c>
      <c r="AP106" t="str">
        <f t="shared" ca="1" si="34"/>
        <v>pics\\Finik_5.jpg</v>
      </c>
      <c r="AR106" t="str">
        <f t="shared" si="37"/>
        <v/>
      </c>
      <c r="AS106" t="str">
        <f t="shared" ca="1" si="35"/>
        <v>pics\\Finik_5.jpg</v>
      </c>
      <c r="AT106">
        <f t="shared" ca="1" si="29"/>
        <v>0.44827918273795919</v>
      </c>
      <c r="AU106" t="s">
        <v>697</v>
      </c>
      <c r="AV106" t="str">
        <f t="shared" ca="1" si="30"/>
        <v>sound\\Redkiy_plod.wav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_Имеет_ли_мякоть_</v>
      </c>
      <c r="BB106" t="str">
        <f t="shared" si="31"/>
        <v>_Имеет_ли_мякоть_XXXXX?</v>
      </c>
      <c r="BC106">
        <f>A106</f>
        <v>1214</v>
      </c>
      <c r="BD106" cm="1">
        <f t="array" aca="1" ref="BD106" ca="1">INDEX($L$106:$L$113,(RANK(AT2,$AT$2:$AT$9)))</f>
        <v>2077</v>
      </c>
      <c r="BE106" cm="1">
        <f t="array" aca="1" ref="BE106" ca="1">INDEX(BD66:BD81,(RANK(AT7,$AT$2:$AT$17)))</f>
        <v>2118</v>
      </c>
      <c r="BF106" cm="1">
        <f t="array" aca="1" ref="BF106" ca="1">INDEX(BD90:BD105,(RANK(AT7,$AT$2:$AT$17)))</f>
        <v>2148</v>
      </c>
      <c r="BG106" cm="1">
        <f t="array" aca="1" ref="BG106" ca="1">INDEX(BD114:BD129,(RANK(AT7,$AT$2:$AT$9)))</f>
        <v>2086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VLOOKUP(B107,audio_list_stym!$A$3:$BP$18,62,FALSE)</f>
        <v>16</v>
      </c>
      <c r="F107" t="str">
        <f>VLOOKUP(E107,metki!$A$2:$B$9,2,FALSE)</f>
        <v>импл_новые_без_названия</v>
      </c>
      <c r="G107" t="str">
        <f t="shared" si="26"/>
        <v>импл_</v>
      </c>
      <c r="H107" t="str">
        <f>VLOOKUP(B107,audio_list_stym!$A$3:$AJ$18,30,FALSE)</f>
        <v>Ake</v>
      </c>
      <c r="I107" t="s">
        <v>689</v>
      </c>
      <c r="J107" t="str">
        <f t="shared" si="27"/>
        <v>Ake_2</v>
      </c>
      <c r="K107">
        <v>16</v>
      </c>
      <c r="L107">
        <f>VLOOKUP(J107,total_visual_stym!$A$2:$D$129,2,FALSE)</f>
        <v>2074</v>
      </c>
      <c r="M107" t="str">
        <f>VLOOKUP(J107,total_visual_stym!$A$2:$D$129,3,FALSE)</f>
        <v>pics\\Ake_2.jpg</v>
      </c>
      <c r="N107">
        <f>VLOOKUP(J107,total_visual_stym!$A$1:$D$129,4,FALSE)</f>
        <v>209</v>
      </c>
      <c r="P107">
        <f>IF(G107="экспл",0,IF(G107="импл_",VLOOKUP(J107,quest_импл!$A$1:$J$129,7,FALSE),0))</f>
        <v>234</v>
      </c>
      <c r="Q107" t="str">
        <f>IF(G107="экспл",0,IF(G107="импл_",VLOOKUP(J107,quest_импл!$A$1:$J$129,8,FALSE),0))</f>
        <v>sound\\Prodolgovatiy_li.wav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2010</v>
      </c>
      <c r="AD107" t="str">
        <f t="shared" ca="1" si="32"/>
        <v>pics\\Finik_2.jpg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8"/>
        <v>pics\\Finik_2.jpg</v>
      </c>
      <c r="AI107" t="s">
        <v>117</v>
      </c>
      <c r="AO107">
        <f t="shared" ca="1" si="33"/>
        <v>0.90616497349068026</v>
      </c>
      <c r="AP107" t="str">
        <f t="shared" ca="1" si="34"/>
        <v>pics\\Finik_2.jpg</v>
      </c>
      <c r="AR107" t="str">
        <f t="shared" si="37"/>
        <v/>
      </c>
      <c r="AS107" t="str">
        <f t="shared" ca="1" si="35"/>
        <v>pics\\Finik_2.jpg</v>
      </c>
      <c r="AT107">
        <f t="shared" ca="1" si="29"/>
        <v>0.54127145161111079</v>
      </c>
      <c r="AU107" t="s">
        <v>697</v>
      </c>
      <c r="AV107" t="str">
        <f t="shared" ca="1" si="30"/>
        <v>sound\\Noviy_plod.wav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_Продолговатый_ли_</v>
      </c>
      <c r="BB107" t="str">
        <f t="shared" si="31"/>
        <v>_Продолговатый_ли_XXXXX?</v>
      </c>
      <c r="BD107" cm="1">
        <f t="array" aca="1" ref="BD107" ca="1">INDEX($L$106:$L$113,(RANK(AT3,$AT$2:$AT$9)))</f>
        <v>2078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VLOOKUP(B108,audio_list_stym!$A$3:$BP$18,62,FALSE)</f>
        <v>16</v>
      </c>
      <c r="F108" t="str">
        <f>VLOOKUP(E108,metki!$A$2:$B$9,2,FALSE)</f>
        <v>импл_новые_без_названия</v>
      </c>
      <c r="G108" t="str">
        <f t="shared" si="26"/>
        <v>импл_</v>
      </c>
      <c r="H108" t="str">
        <f>VLOOKUP(B108,audio_list_stym!$A$3:$AJ$18,30,FALSE)</f>
        <v>Ake</v>
      </c>
      <c r="I108" t="s">
        <v>690</v>
      </c>
      <c r="J108" t="str">
        <f t="shared" si="27"/>
        <v>Ake_3</v>
      </c>
      <c r="K108">
        <v>16</v>
      </c>
      <c r="L108">
        <f>VLOOKUP(J108,total_visual_stym!$A$2:$D$129,2,FALSE)</f>
        <v>2075</v>
      </c>
      <c r="M108" t="str">
        <f>VLOOKUP(J108,total_visual_stym!$A$2:$D$129,3,FALSE)</f>
        <v>pics\\Ake_3.jpg</v>
      </c>
      <c r="N108">
        <f>VLOOKUP(J108,total_visual_stym!$A$1:$D$129,4,FALSE)</f>
        <v>209</v>
      </c>
      <c r="P108">
        <f>IF(G108="экспл",0,IF(G108="импл_",VLOOKUP(J108,quest_импл!$A$1:$J$129,7,FALSE),0))</f>
        <v>235</v>
      </c>
      <c r="Q108" t="str">
        <f>IF(G108="экспл",0,IF(G108="импл_",VLOOKUP(J108,quest_импл!$A$1:$J$129,8,FALSE),0))</f>
        <v>sound\\Pyatnistyi_li.wav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2022</v>
      </c>
      <c r="AD108" t="str">
        <f t="shared" ca="1" si="32"/>
        <v>pics\\Goroh_6.jpg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8"/>
        <v>pics\\Goroh_6.jpg</v>
      </c>
      <c r="AI108" t="s">
        <v>118</v>
      </c>
      <c r="AO108">
        <f t="shared" ca="1" si="33"/>
        <v>0.7286268616982412</v>
      </c>
      <c r="AP108" t="str">
        <f t="shared" ca="1" si="34"/>
        <v>pics\\Goroh_6.jpg</v>
      </c>
      <c r="AR108" t="str">
        <f t="shared" si="37"/>
        <v/>
      </c>
      <c r="AS108" t="str">
        <f t="shared" ca="1" si="35"/>
        <v>pics\\Goroh_6.jpg</v>
      </c>
      <c r="AT108">
        <f t="shared" ca="1" si="29"/>
        <v>0.77775560851070291</v>
      </c>
      <c r="AU108" t="s">
        <v>697</v>
      </c>
      <c r="AV108" t="str">
        <f t="shared" ca="1" si="30"/>
        <v>sound\\Noviy_plod.wav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_Пятнистый_ли_</v>
      </c>
      <c r="BB108" t="str">
        <f t="shared" si="31"/>
        <v>_Пятнистый_ли_XXXXX?</v>
      </c>
      <c r="BD108" cm="1">
        <f t="array" aca="1" ref="BD108" ca="1">INDEX($L$106:$L$113,(RANK(AT4,$AT$2:$AT$9)))</f>
        <v>2076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VLOOKUP(B109,audio_list_stym!$A$3:$BP$18,62,FALSE)</f>
        <v>16</v>
      </c>
      <c r="F109" t="str">
        <f>VLOOKUP(E109,metki!$A$2:$B$9,2,FALSE)</f>
        <v>импл_новые_без_названия</v>
      </c>
      <c r="G109" t="str">
        <f t="shared" si="26"/>
        <v>импл_</v>
      </c>
      <c r="H109" t="str">
        <f>VLOOKUP(B109,audio_list_stym!$A$3:$AJ$18,30,FALSE)</f>
        <v>Ake</v>
      </c>
      <c r="I109" t="s">
        <v>691</v>
      </c>
      <c r="J109" t="str">
        <f t="shared" si="27"/>
        <v>Ake_4</v>
      </c>
      <c r="K109">
        <v>16</v>
      </c>
      <c r="L109">
        <f>VLOOKUP(J109,total_visual_stym!$A$2:$D$129,2,FALSE)</f>
        <v>2076</v>
      </c>
      <c r="M109" t="str">
        <f>VLOOKUP(J109,total_visual_stym!$A$2:$D$129,3,FALSE)</f>
        <v>pics\\Ake_4.jpg</v>
      </c>
      <c r="N109">
        <f>VLOOKUP(J109,total_visual_stym!$A$1:$D$129,4,FALSE)</f>
        <v>209</v>
      </c>
      <c r="P109">
        <f>IF(G109="экспл",0,IF(G109="импл_",VLOOKUP(J109,quest_импл!$A$1:$J$129,7,FALSE),0))</f>
        <v>236</v>
      </c>
      <c r="Q109" t="str">
        <f>IF(G109="экспл",0,IF(G109="импл_",VLOOKUP(J109,quest_импл!$A$1:$J$129,8,FALSE),0))</f>
        <v>sound\\S_kochuroy_li.wav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2027</v>
      </c>
      <c r="AD109" t="str">
        <f t="shared" ca="1" si="32"/>
        <v>pics\\Kokos_3.jpg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8"/>
        <v>pics\\Kokos_3.jpg</v>
      </c>
      <c r="AI109" t="s">
        <v>119</v>
      </c>
      <c r="AO109">
        <f t="shared" ca="1" si="33"/>
        <v>0.68747336103077372</v>
      </c>
      <c r="AP109" t="str">
        <f t="shared" ca="1" si="34"/>
        <v>pics\\Kokos_3.jpg</v>
      </c>
      <c r="AR109" t="str">
        <f t="shared" si="37"/>
        <v/>
      </c>
      <c r="AS109" t="str">
        <f t="shared" ca="1" si="35"/>
        <v>pics\\Kokos_3.jpg</v>
      </c>
      <c r="AT109">
        <f t="shared" ca="1" si="29"/>
        <v>0.64793612620674712</v>
      </c>
      <c r="AU109" t="s">
        <v>697</v>
      </c>
      <c r="AV109" t="str">
        <f t="shared" ca="1" si="30"/>
        <v>sound\\Noviy_plod.wav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_С_косточкой_ли_</v>
      </c>
      <c r="BB109" t="str">
        <f t="shared" si="31"/>
        <v>_С_косточкой_ли_XXXXX?</v>
      </c>
      <c r="BD109" cm="1">
        <f t="array" aca="1" ref="BD109" ca="1">INDEX($L$106:$L$113,(RANK(AT5,$AT$2:$AT$9)))</f>
        <v>2073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VLOOKUP(B110,audio_list_stym!$A$3:$BP$18,62,FALSE)</f>
        <v>16</v>
      </c>
      <c r="F110" t="str">
        <f>VLOOKUP(E110,metki!$A$2:$B$9,2,FALSE)</f>
        <v>импл_новые_без_названия</v>
      </c>
      <c r="G110" t="str">
        <f t="shared" si="26"/>
        <v>импл_</v>
      </c>
      <c r="H110" t="str">
        <f>VLOOKUP(B110,audio_list_stym!$A$3:$AJ$18,30,FALSE)</f>
        <v>Ake</v>
      </c>
      <c r="I110" t="s">
        <v>692</v>
      </c>
      <c r="J110" t="str">
        <f t="shared" si="27"/>
        <v>Ake_5</v>
      </c>
      <c r="K110">
        <v>16</v>
      </c>
      <c r="L110">
        <f>VLOOKUP(J110,total_visual_stym!$A$2:$D$129,2,FALSE)</f>
        <v>2077</v>
      </c>
      <c r="M110" t="str">
        <f>VLOOKUP(J110,total_visual_stym!$A$2:$D$129,3,FALSE)</f>
        <v>pics\\Ake_5.jpg</v>
      </c>
      <c r="N110">
        <f>VLOOKUP(J110,total_visual_stym!$A$1:$D$129,4,FALSE)</f>
        <v>209</v>
      </c>
      <c r="P110">
        <f>IF(G110="экспл",0,IF(G110="импл_",VLOOKUP(J110,quest_импл!$A$1:$J$129,7,FALSE),0))</f>
        <v>237</v>
      </c>
      <c r="Q110" t="str">
        <f>IF(G110="экспл",0,IF(G110="импл_",VLOOKUP(J110,quest_импл!$A$1:$J$129,8,FALSE),0))</f>
        <v>sound\\Fioletoviy_li.wav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2062</v>
      </c>
      <c r="AD110" t="str">
        <f t="shared" ca="1" si="32"/>
        <v>pics\\Tomat_6.jpg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8"/>
        <v>pics\\Tomat_6.jpg</v>
      </c>
      <c r="AI110" t="s">
        <v>120</v>
      </c>
      <c r="AO110">
        <f t="shared" ca="1" si="33"/>
        <v>6.4502002356310539E-2</v>
      </c>
      <c r="AP110" t="str">
        <f t="shared" ca="1" si="34"/>
        <v>pics\\Tomat_6.jpg</v>
      </c>
      <c r="AR110" t="str">
        <f t="shared" si="37"/>
        <v/>
      </c>
      <c r="AS110" t="str">
        <f t="shared" ca="1" si="35"/>
        <v>pics\\Tomat_6.jpg</v>
      </c>
      <c r="AT110">
        <f t="shared" ca="1" si="29"/>
        <v>0.7128219829652459</v>
      </c>
      <c r="AU110" t="s">
        <v>697</v>
      </c>
      <c r="AV110" t="str">
        <f t="shared" ca="1" si="30"/>
        <v>sound\\Noviy_plod.wav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_Синий_ли_</v>
      </c>
      <c r="BB110" t="str">
        <f t="shared" si="31"/>
        <v>_Синий_ли_XXXXX?</v>
      </c>
      <c r="BD110" cm="1">
        <f t="array" aca="1" ref="BD110" ca="1">INDEX($L$106:$L$113,(RANK(AT6,$AT$2:$AT$9)))</f>
        <v>2080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VLOOKUP(B111,audio_list_stym!$A$3:$BP$18,62,FALSE)</f>
        <v>16</v>
      </c>
      <c r="F111" t="str">
        <f>VLOOKUP(E111,metki!$A$2:$B$9,2,FALSE)</f>
        <v>импл_новые_без_названия</v>
      </c>
      <c r="G111" t="str">
        <f t="shared" si="26"/>
        <v>импл_</v>
      </c>
      <c r="H111" t="str">
        <f>VLOOKUP(B111,audio_list_stym!$A$3:$AJ$18,30,FALSE)</f>
        <v>Ake</v>
      </c>
      <c r="I111" t="s">
        <v>693</v>
      </c>
      <c r="J111" t="str">
        <f t="shared" si="27"/>
        <v>Ake_6</v>
      </c>
      <c r="K111">
        <v>16</v>
      </c>
      <c r="L111">
        <f>VLOOKUP(J111,total_visual_stym!$A$2:$D$129,2,FALSE)</f>
        <v>2078</v>
      </c>
      <c r="M111" t="str">
        <f>VLOOKUP(J111,total_visual_stym!$A$2:$D$129,3,FALSE)</f>
        <v>pics\\Ake_6.jpg</v>
      </c>
      <c r="N111">
        <f>VLOOKUP(J111,total_visual_stym!$A$1:$D$129,4,FALSE)</f>
        <v>209</v>
      </c>
      <c r="P111">
        <f>IF(G111="экспл",0,IF(G111="импл_",VLOOKUP(J111,quest_импл!$A$1:$J$129,7,FALSE),0))</f>
        <v>238</v>
      </c>
      <c r="Q111" t="str">
        <f>IF(G111="экспл",0,IF(G111="импл_",VLOOKUP(J111,quest_импл!$A$1:$J$129,8,FALSE),0))</f>
        <v>sound\\S_dolkami_li.wav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2001</v>
      </c>
      <c r="AD111" t="str">
        <f t="shared" ca="1" si="32"/>
        <v>pics\\Banan_1.jpg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8"/>
        <v>pics\\Banan_1.jpg</v>
      </c>
      <c r="AI111" t="s">
        <v>121</v>
      </c>
      <c r="AO111">
        <f t="shared" ca="1" si="33"/>
        <v>0.99452025376014075</v>
      </c>
      <c r="AP111" t="str">
        <f t="shared" ca="1" si="34"/>
        <v>pics\\Banan_1.jpg</v>
      </c>
      <c r="AR111" t="str">
        <f t="shared" si="37"/>
        <v/>
      </c>
      <c r="AS111" t="str">
        <f t="shared" ca="1" si="35"/>
        <v>pics\\Banan_1.jpg</v>
      </c>
      <c r="AT111">
        <f t="shared" ca="1" si="29"/>
        <v>0.97437528812874652</v>
      </c>
      <c r="AU111" t="s">
        <v>697</v>
      </c>
      <c r="AV111" t="str">
        <f t="shared" ca="1" si="30"/>
        <v>sound\\Noviy_plod.wav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_С_дольками_ли_</v>
      </c>
      <c r="BB111" t="str">
        <f t="shared" si="31"/>
        <v>_С_дольками_ли_XXXXX?</v>
      </c>
      <c r="BD111" cm="1">
        <f t="array" aca="1" ref="BD111" ca="1">INDEX($L$106:$L$113,(RANK(AT7,$AT$2:$AT$9)))</f>
        <v>2074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VLOOKUP(B112,audio_list_stym!$A$3:$BP$18,62,FALSE)</f>
        <v>16</v>
      </c>
      <c r="F112" t="str">
        <f>VLOOKUP(E112,metki!$A$2:$B$9,2,FALSE)</f>
        <v>импл_новые_без_названия</v>
      </c>
      <c r="G112" t="str">
        <f t="shared" si="26"/>
        <v>импл_</v>
      </c>
      <c r="H112" t="str">
        <f>VLOOKUP(B112,audio_list_stym!$A$3:$AJ$18,30,FALSE)</f>
        <v>Ake</v>
      </c>
      <c r="I112" t="s">
        <v>694</v>
      </c>
      <c r="J112" t="str">
        <f t="shared" si="27"/>
        <v>Ake_7</v>
      </c>
      <c r="K112">
        <v>16</v>
      </c>
      <c r="L112">
        <f>VLOOKUP(J112,total_visual_stym!$A$2:$D$129,2,FALSE)</f>
        <v>2079</v>
      </c>
      <c r="M112" t="str">
        <f>VLOOKUP(J112,total_visual_stym!$A$2:$D$129,3,FALSE)</f>
        <v>pics\\Ake_7.jpg</v>
      </c>
      <c r="N112">
        <f>VLOOKUP(J112,total_visual_stym!$A$1:$D$129,4,FALSE)</f>
        <v>209</v>
      </c>
      <c r="P112">
        <f>IF(G112="экспл",0,IF(G112="импл_",VLOOKUP(J112,quest_импл!$A$1:$J$129,7,FALSE),0))</f>
        <v>239</v>
      </c>
      <c r="Q112" t="str">
        <f>IF(G112="экспл",0,IF(G112="импл_",VLOOKUP(J112,quest_импл!$A$1:$J$129,8,FALSE),0))</f>
        <v>sound\\Visushenniy_li.wav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2029</v>
      </c>
      <c r="AD112" t="str">
        <f t="shared" ca="1" si="32"/>
        <v>pics\\Kokos_5.jpg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8"/>
        <v>pics\\Kokos_5.jpg</v>
      </c>
      <c r="AI112" t="s">
        <v>122</v>
      </c>
      <c r="AO112">
        <f t="shared" ca="1" si="33"/>
        <v>0.65401634576180723</v>
      </c>
      <c r="AP112" t="str">
        <f t="shared" ca="1" si="34"/>
        <v>pics\\Kokos_5.jpg</v>
      </c>
      <c r="AR112" t="str">
        <f t="shared" si="37"/>
        <v/>
      </c>
      <c r="AS112" t="str">
        <f t="shared" ca="1" si="35"/>
        <v>pics\\Kokos_5.jpg</v>
      </c>
      <c r="AT112">
        <f t="shared" ca="1" si="29"/>
        <v>0.75088016392448986</v>
      </c>
      <c r="AU112" t="s">
        <v>697</v>
      </c>
      <c r="AV112" t="str">
        <f t="shared" ca="1" si="30"/>
        <v>sound\\Noviy_plod.wav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_Высушенный_ли_</v>
      </c>
      <c r="BB112" t="str">
        <f t="shared" si="31"/>
        <v>_Высушенный_ли_XXXXX?</v>
      </c>
      <c r="BD112" cm="1">
        <f t="array" aca="1" ref="BD112" ca="1">INDEX($L$106:$L$113,(RANK(AT8,$AT$2:$AT$9)))</f>
        <v>2075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VLOOKUP(B113,audio_list_stym!$A$3:$BP$18,62,FALSE)</f>
        <v>16</v>
      </c>
      <c r="F113" t="str">
        <f>VLOOKUP(E113,metki!$A$2:$B$9,2,FALSE)</f>
        <v>импл_новые_без_названия</v>
      </c>
      <c r="G113" t="str">
        <f t="shared" si="26"/>
        <v>импл_</v>
      </c>
      <c r="H113" t="str">
        <f>VLOOKUP(B113,audio_list_stym!$A$3:$AJ$18,30,FALSE)</f>
        <v>Ake</v>
      </c>
      <c r="I113" t="s">
        <v>695</v>
      </c>
      <c r="J113" t="str">
        <f t="shared" si="27"/>
        <v>Ake_8</v>
      </c>
      <c r="K113">
        <v>16</v>
      </c>
      <c r="L113">
        <f>VLOOKUP(J113,total_visual_stym!$A$2:$D$129,2,FALSE)</f>
        <v>2080</v>
      </c>
      <c r="M113" t="str">
        <f>VLOOKUP(J113,total_visual_stym!$A$2:$D$129,3,FALSE)</f>
        <v>pics\\Ake_8.jpg</v>
      </c>
      <c r="N113">
        <f>VLOOKUP(J113,total_visual_stym!$A$1:$D$129,4,FALSE)</f>
        <v>209</v>
      </c>
      <c r="P113">
        <f>IF(G113="экспл",0,IF(G113="импл_",VLOOKUP(J113,quest_импл!$A$1:$J$129,7,FALSE),0))</f>
        <v>240</v>
      </c>
      <c r="Q113" t="str">
        <f>IF(G113="экспл",0,IF(G113="импл_",VLOOKUP(J113,quest_импл!$A$1:$J$129,8,FALSE),0))</f>
        <v>sound\\Myatiy_li.wav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2014</v>
      </c>
      <c r="AD113" t="str">
        <f t="shared" ca="1" si="32"/>
        <v>pics\\Finik_6.jpg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8"/>
        <v>pics\\Finik_6.jpg</v>
      </c>
      <c r="AI113" t="s">
        <v>123</v>
      </c>
      <c r="AO113">
        <f t="shared" ca="1" si="33"/>
        <v>0.83253819299150345</v>
      </c>
      <c r="AP113" t="str">
        <f t="shared" ca="1" si="34"/>
        <v>pics\\Finik_6.jpg</v>
      </c>
      <c r="AR113" t="str">
        <f t="shared" si="37"/>
        <v/>
      </c>
      <c r="AS113" t="str">
        <f t="shared" ca="1" si="35"/>
        <v>pics\\Finik_6.jpg</v>
      </c>
      <c r="AT113">
        <f t="shared" ca="1" si="29"/>
        <v>0.14992864098072911</v>
      </c>
      <c r="AU113" t="s">
        <v>697</v>
      </c>
      <c r="AV113" t="str">
        <f t="shared" ca="1" si="30"/>
        <v>sound\\Redkiy_plod.wav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_Мятый_ли_</v>
      </c>
      <c r="BB113" t="str">
        <f t="shared" si="31"/>
        <v>_Мятый_ли_XXXXX?</v>
      </c>
      <c r="BD113" cm="1">
        <f t="array" aca="1" ref="BD113" ca="1">INDEX($L$106:$L$113,(RANK(AT9,$AT$2:$AT$9)))</f>
        <v>2079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VLOOKUP(B114,audio_list_stym!$A$3:$BP$18,62,FALSE)</f>
        <v>17</v>
      </c>
      <c r="F114" t="str">
        <f>VLOOKUP(E114,metki!$A$2:$B$9,2,FALSE)</f>
        <v>экспл_новые_без_названия</v>
      </c>
      <c r="G114" t="str">
        <f t="shared" si="26"/>
        <v>экспл</v>
      </c>
      <c r="H114" t="str">
        <f>VLOOKUP(B114,audio_list_stym!$A$3:$AJ$18,30,FALSE)</f>
        <v>Finger</v>
      </c>
      <c r="I114" t="s">
        <v>688</v>
      </c>
      <c r="J114" t="str">
        <f t="shared" si="27"/>
        <v>Finger_1</v>
      </c>
      <c r="K114">
        <v>17</v>
      </c>
      <c r="L114">
        <f>VLOOKUP(J114,total_visual_stym!$A$2:$D$129,2,FALSE)</f>
        <v>2081</v>
      </c>
      <c r="M114" t="str">
        <f>VLOOKUP(J114,total_visual_stym!$A$2:$D$129,3,FALSE)</f>
        <v>pics\\Finger_1.jpg</v>
      </c>
      <c r="N114">
        <f>VLOOKUP(J114,total_visual_stym!$A$1:$D$129,4,FALSE)</f>
        <v>210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113</v>
      </c>
      <c r="Z114" t="str">
        <f>IF(G114="экспл",VLOOKUP(J114,quest_экспл!$A$1:$N$129,12,FALSE),IF(G114="импл_",0,0))</f>
        <v>sound\\On_vizhatiy.wav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2229</v>
      </c>
      <c r="AD114" t="str">
        <f t="shared" ca="1" si="32"/>
        <v>pics\\dis10.jpg</v>
      </c>
      <c r="AE114" s="22" t="str">
        <f t="array" aca="1" ref="AE114" ca="1">IF(G114="экспл",INDEX(total_visual_stym!$C$146:$C$209,(RANK(total_visual_stym!E194,total_visual_stym!$E$146:$E$209))),0)</f>
        <v>pics\\dis10.jpg</v>
      </c>
      <c r="AF114" s="22" t="str">
        <f t="shared" si="28"/>
        <v/>
      </c>
      <c r="AI114" t="s">
        <v>86</v>
      </c>
      <c r="AO114">
        <f t="shared" ca="1" si="33"/>
        <v>8.817942633244269E-2</v>
      </c>
      <c r="AP114" t="str">
        <f t="shared" ca="1" si="34"/>
        <v>pics\\Tomat_5.jpg</v>
      </c>
      <c r="AR114" t="str">
        <f t="shared" si="37"/>
        <v/>
      </c>
      <c r="AS114" t="str">
        <f t="shared" si="35"/>
        <v/>
      </c>
      <c r="AT114">
        <f t="shared" ca="1" si="29"/>
        <v>0.39439963417002655</v>
      </c>
      <c r="AU114" t="s">
        <v>697</v>
      </c>
      <c r="AV114" t="str">
        <f t="shared" ca="1" si="30"/>
        <v>sound\\Redkiy_plod.wav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_Он_выжатый?</v>
      </c>
      <c r="BA114" t="e">
        <f>VLOOKUP(Q114,audio_list_stym!$B$2:$BQ$299,68,FALSE)</f>
        <v>#N/A</v>
      </c>
      <c r="BB114" t="str">
        <f t="shared" si="31"/>
        <v>На_экране_XXXXX._Он_выжатый?</v>
      </c>
      <c r="BC114">
        <f>A114</f>
        <v>1215</v>
      </c>
      <c r="BD114" cm="1">
        <f t="array" aca="1" ref="BD114" ca="1">INDEX($L$114:$L$121,(RANK(AT2,$AT$2:$AT$9)))</f>
        <v>2085</v>
      </c>
      <c r="BE114" cm="1">
        <f t="array" aca="1" ref="BE114" ca="1">INDEX(BD66:BD81,(RANK(AT8,$AT$2:$AT$17)))</f>
        <v>2129</v>
      </c>
      <c r="BF114" cm="1">
        <f t="array" aca="1" ref="BF114" ca="1">INDEX(BD82:BD97,(RANK(AT8,$AT$2:$AT$9)))</f>
        <v>2140</v>
      </c>
      <c r="BG114" cm="1">
        <f t="array" aca="1" ref="BG114" ca="1">INDEX(BD98:BD113,(RANK(AT8,$AT$2:$AT$9)))</f>
        <v>2068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VLOOKUP(B115,audio_list_stym!$A$3:$BP$18,62,FALSE)</f>
        <v>17</v>
      </c>
      <c r="F115" t="str">
        <f>VLOOKUP(E115,metki!$A$2:$B$9,2,FALSE)</f>
        <v>экспл_новые_без_названия</v>
      </c>
      <c r="G115" t="str">
        <f t="shared" si="26"/>
        <v>экспл</v>
      </c>
      <c r="H115" t="str">
        <f>VLOOKUP(B115,audio_list_stym!$A$3:$AJ$18,30,FALSE)</f>
        <v>Finger</v>
      </c>
      <c r="I115" t="s">
        <v>689</v>
      </c>
      <c r="J115" t="str">
        <f t="shared" si="27"/>
        <v>Finger_2</v>
      </c>
      <c r="K115">
        <v>17</v>
      </c>
      <c r="L115">
        <f>VLOOKUP(J115,total_visual_stym!$A$2:$D$129,2,FALSE)</f>
        <v>2082</v>
      </c>
      <c r="M115" t="str">
        <f>VLOOKUP(J115,total_visual_stym!$A$2:$D$129,3,FALSE)</f>
        <v>pics\\Finger_2.jpg</v>
      </c>
      <c r="N115">
        <f>VLOOKUP(J115,total_visual_stym!$A$1:$D$129,4,FALSE)</f>
        <v>210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114</v>
      </c>
      <c r="Z115" t="str">
        <f>IF(G115="экспл",VLOOKUP(J115,quest_экспл!$A$1:$N$129,12,FALSE),IF(G115="импл_",0,0))</f>
        <v>sound\\On_nadloman.wav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2191</v>
      </c>
      <c r="AD115" t="str">
        <f t="shared" ca="1" si="32"/>
        <v>pics\\dis26.jpg</v>
      </c>
      <c r="AE115" s="22" t="str">
        <f t="array" aca="1" ref="AE115" ca="1">IF(G115="экспл",INDEX(total_visual_stym!$C$146:$C$209,(RANK(total_visual_stym!E195,total_visual_stym!$E$146:$E$209))),0)</f>
        <v>pics\\dis26.jpg</v>
      </c>
      <c r="AF115" s="22" t="str">
        <f t="shared" si="28"/>
        <v/>
      </c>
      <c r="AI115" t="s">
        <v>87</v>
      </c>
      <c r="AO115">
        <f t="shared" ca="1" si="33"/>
        <v>0.10571698663822549</v>
      </c>
      <c r="AP115" t="str">
        <f t="shared" ca="1" si="34"/>
        <v>pics\\Tomat_2.jpg</v>
      </c>
      <c r="AR115" t="str">
        <f t="shared" si="37"/>
        <v/>
      </c>
      <c r="AS115" t="str">
        <f t="shared" si="35"/>
        <v/>
      </c>
      <c r="AT115">
        <f t="shared" ca="1" si="29"/>
        <v>0.64374276397169083</v>
      </c>
      <c r="AU115" t="s">
        <v>697</v>
      </c>
      <c r="AV115" t="str">
        <f t="shared" ca="1" si="30"/>
        <v>sound\\Noviy_plod.wav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_Он_надломан?</v>
      </c>
      <c r="BA115" t="e">
        <f>VLOOKUP(Q115,audio_list_stym!$B$2:$BQ$299,68,FALSE)</f>
        <v>#N/A</v>
      </c>
      <c r="BB115" t="str">
        <f t="shared" si="31"/>
        <v>Посмотрите,_вот_XXXXX._Он_надломан?</v>
      </c>
      <c r="BD115" cm="1">
        <f t="array" aca="1" ref="BD115" ca="1">INDEX($L$114:$L$121,(RANK(AT3,$AT$2:$AT$9)))</f>
        <v>2086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VLOOKUP(B116,audio_list_stym!$A$3:$BP$18,62,FALSE)</f>
        <v>17</v>
      </c>
      <c r="F116" t="str">
        <f>VLOOKUP(E116,metki!$A$2:$B$9,2,FALSE)</f>
        <v>экспл_новые_без_названия</v>
      </c>
      <c r="G116" t="str">
        <f t="shared" si="26"/>
        <v>экспл</v>
      </c>
      <c r="H116" t="str">
        <f>VLOOKUP(B116,audio_list_stym!$A$3:$AJ$18,30,FALSE)</f>
        <v>Finger</v>
      </c>
      <c r="I116" t="s">
        <v>690</v>
      </c>
      <c r="J116" t="str">
        <f t="shared" si="27"/>
        <v>Finger_3</v>
      </c>
      <c r="K116">
        <v>17</v>
      </c>
      <c r="L116">
        <f>VLOOKUP(J116,total_visual_stym!$A$2:$D$129,2,FALSE)</f>
        <v>2083</v>
      </c>
      <c r="M116" t="str">
        <f>VLOOKUP(J116,total_visual_stym!$A$2:$D$129,3,FALSE)</f>
        <v>pics\\Finger_3.jpg</v>
      </c>
      <c r="N116">
        <f>VLOOKUP(J116,total_visual_stym!$A$1:$D$129,4,FALSE)</f>
        <v>210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115</v>
      </c>
      <c r="Z116" t="str">
        <f>IF(G116="экспл",VLOOKUP(J116,quest_экспл!$A$1:$N$129,12,FALSE),IF(G116="импл_",0,0))</f>
        <v>sound\\On_volnistiy.wav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2192</v>
      </c>
      <c r="AD116" t="str">
        <f t="shared" ca="1" si="32"/>
        <v>pics\\dis32.jpg</v>
      </c>
      <c r="AE116" s="22" t="str">
        <f t="array" aca="1" ref="AE116" ca="1">IF(G116="экспл",INDEX(total_visual_stym!$C$146:$C$209,(RANK(total_visual_stym!E196,total_visual_stym!$E$146:$E$209))),0)</f>
        <v>pics\\dis32.jpg</v>
      </c>
      <c r="AF116" s="22" t="str">
        <f t="shared" si="28"/>
        <v/>
      </c>
      <c r="AI116" t="s">
        <v>88</v>
      </c>
      <c r="AO116">
        <f t="shared" ca="1" si="33"/>
        <v>0.75005343617755416</v>
      </c>
      <c r="AP116" t="str">
        <f t="shared" ca="1" si="34"/>
        <v>pics\\Goroh_3.jpg</v>
      </c>
      <c r="AR116" t="str">
        <f t="shared" si="37"/>
        <v/>
      </c>
      <c r="AS116" t="str">
        <f t="shared" si="35"/>
        <v/>
      </c>
      <c r="AT116">
        <f t="shared" ca="1" si="29"/>
        <v>0.41966428551762835</v>
      </c>
      <c r="AU116" t="s">
        <v>697</v>
      </c>
      <c r="AV116" t="str">
        <f t="shared" ca="1" si="30"/>
        <v>sound\\Redkiy_plod.wav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_Он_волнистый?</v>
      </c>
      <c r="BA116" t="e">
        <f>VLOOKUP(Q116,audio_list_stym!$B$2:$BQ$299,68,FALSE)</f>
        <v>#N/A</v>
      </c>
      <c r="BB116" t="str">
        <f t="shared" si="31"/>
        <v>Вот_XXXXX._Он_волнистый?</v>
      </c>
      <c r="BD116" cm="1">
        <f t="array" aca="1" ref="BD116" ca="1">INDEX($L$114:$L$121,(RANK(AT4,$AT$2:$AT$9)))</f>
        <v>2084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VLOOKUP(B117,audio_list_stym!$A$3:$BP$18,62,FALSE)</f>
        <v>17</v>
      </c>
      <c r="F117" t="str">
        <f>VLOOKUP(E117,metki!$A$2:$B$9,2,FALSE)</f>
        <v>экспл_новые_без_названия</v>
      </c>
      <c r="G117" t="str">
        <f t="shared" si="26"/>
        <v>экспл</v>
      </c>
      <c r="H117" t="str">
        <f>VLOOKUP(B117,audio_list_stym!$A$3:$AJ$18,30,FALSE)</f>
        <v>Finger</v>
      </c>
      <c r="I117" t="s">
        <v>691</v>
      </c>
      <c r="J117" t="str">
        <f t="shared" si="27"/>
        <v>Finger_4</v>
      </c>
      <c r="K117">
        <v>17</v>
      </c>
      <c r="L117">
        <f>VLOOKUP(J117,total_visual_stym!$A$2:$D$129,2,FALSE)</f>
        <v>2084</v>
      </c>
      <c r="M117" t="str">
        <f>VLOOKUP(J117,total_visual_stym!$A$2:$D$129,3,FALSE)</f>
        <v>pics\\Finger_4.jpg</v>
      </c>
      <c r="N117">
        <f>VLOOKUP(J117,total_visual_stym!$A$1:$D$129,4,FALSE)</f>
        <v>210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116</v>
      </c>
      <c r="Z117" t="str">
        <f>IF(G117="экспл",VLOOKUP(J117,quest_экспл!$A$1:$N$129,12,FALSE),IF(G117="импл_",0,0))</f>
        <v>sound\\On_buriy.wav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2214</v>
      </c>
      <c r="AD117" t="str">
        <f t="shared" ca="1" si="32"/>
        <v>pics\\dis63.jpg</v>
      </c>
      <c r="AE117" s="22" t="str">
        <f t="array" aca="1" ref="AE117" ca="1">IF(G117="экспл",INDEX(total_visual_stym!$C$146:$C$209,(RANK(total_visual_stym!E197,total_visual_stym!$E$146:$E$209))),0)</f>
        <v>pics\\dis63.jpg</v>
      </c>
      <c r="AF117" s="22" t="str">
        <f t="shared" si="28"/>
        <v/>
      </c>
      <c r="AI117" t="s">
        <v>89</v>
      </c>
      <c r="AO117">
        <f t="shared" ca="1" si="33"/>
        <v>0.1422318679553094</v>
      </c>
      <c r="AP117" t="str">
        <f t="shared" ca="1" si="34"/>
        <v>pics\\Redis_7.jpg</v>
      </c>
      <c r="AR117" t="str">
        <f t="shared" si="37"/>
        <v/>
      </c>
      <c r="AS117" t="str">
        <f t="shared" si="35"/>
        <v/>
      </c>
      <c r="AT117">
        <f t="shared" ca="1" si="29"/>
        <v>0.38791519712513578</v>
      </c>
      <c r="AU117" t="s">
        <v>697</v>
      </c>
      <c r="AV117" t="str">
        <f t="shared" ca="1" si="30"/>
        <v>sound\\Redkiy_plod.wav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_Он_бурый?</v>
      </c>
      <c r="BA117" t="e">
        <f>VLOOKUP(Q117,audio_list_stym!$B$2:$BQ$299,68,FALSE)</f>
        <v>#N/A</v>
      </c>
      <c r="BB117" t="str">
        <f t="shared" si="31"/>
        <v>Это_XXXXX._Он_бурый?</v>
      </c>
      <c r="BD117" cm="1">
        <f t="array" aca="1" ref="BD117" ca="1">INDEX($L$114:$L$121,(RANK(AT5,$AT$2:$AT$9)))</f>
        <v>2081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VLOOKUP(B118,audio_list_stym!$A$3:$BP$18,62,FALSE)</f>
        <v>17</v>
      </c>
      <c r="F118" t="str">
        <f>VLOOKUP(E118,metki!$A$2:$B$9,2,FALSE)</f>
        <v>экспл_новые_без_названия</v>
      </c>
      <c r="G118" t="str">
        <f t="shared" si="26"/>
        <v>экспл</v>
      </c>
      <c r="H118" t="str">
        <f>VLOOKUP(B118,audio_list_stym!$A$3:$AJ$18,30,FALSE)</f>
        <v>Finger</v>
      </c>
      <c r="I118" t="s">
        <v>692</v>
      </c>
      <c r="J118" t="str">
        <f t="shared" si="27"/>
        <v>Finger_5</v>
      </c>
      <c r="K118">
        <v>17</v>
      </c>
      <c r="L118">
        <f>VLOOKUP(J118,total_visual_stym!$A$2:$D$129,2,FALSE)</f>
        <v>2085</v>
      </c>
      <c r="M118" t="str">
        <f>VLOOKUP(J118,total_visual_stym!$A$2:$D$129,3,FALSE)</f>
        <v>pics\\Finger_5.jpg</v>
      </c>
      <c r="N118">
        <f>VLOOKUP(J118,total_visual_stym!$A$1:$D$129,4,FALSE)</f>
        <v>210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117</v>
      </c>
      <c r="Z118" t="str">
        <f>IF(G118="экспл",VLOOKUP(J118,quest_экспл!$A$1:$N$129,12,FALSE),IF(G118="импл_",0,0))</f>
        <v>sound\\Vityanut_li_on.wav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2206</v>
      </c>
      <c r="AD118" t="str">
        <f t="shared" ca="1" si="32"/>
        <v>pics\\dis50.jpg</v>
      </c>
      <c r="AE118" s="22" t="str">
        <f t="array" aca="1" ref="AE118" ca="1">IF(G118="экспл",INDEX(total_visual_stym!$C$146:$C$209,(RANK(total_visual_stym!E198,total_visual_stym!$E$146:$E$209))),0)</f>
        <v>pics\\dis50.jpg</v>
      </c>
      <c r="AF118" s="22" t="str">
        <f t="shared" si="28"/>
        <v/>
      </c>
      <c r="AI118" t="s">
        <v>90</v>
      </c>
      <c r="AO118">
        <f t="shared" ca="1" si="33"/>
        <v>0.38516278775527002</v>
      </c>
      <c r="AP118" t="str">
        <f t="shared" ca="1" si="34"/>
        <v>pics\\Limon_8.jpg</v>
      </c>
      <c r="AR118" t="str">
        <f t="shared" si="37"/>
        <v/>
      </c>
      <c r="AS118" t="str">
        <f t="shared" si="35"/>
        <v/>
      </c>
      <c r="AT118">
        <f t="shared" ca="1" si="29"/>
        <v>0.73331868723637206</v>
      </c>
      <c r="AU118" t="s">
        <v>697</v>
      </c>
      <c r="AV118" t="str">
        <f t="shared" ca="1" si="30"/>
        <v>sound\\Noviy_plod.wav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_Вытянут_ли_он?</v>
      </c>
      <c r="BA118" t="e">
        <f>VLOOKUP(Q118,audio_list_stym!$B$2:$BQ$299,68,FALSE)</f>
        <v>#N/A</v>
      </c>
      <c r="BB118" t="str">
        <f t="shared" si="31"/>
        <v>На_картинке_XXXXX._Вытянут_ли_он?</v>
      </c>
      <c r="BD118" cm="1">
        <f t="array" aca="1" ref="BD118" ca="1">INDEX($L$114:$L$121,(RANK(AT6,$AT$2:$AT$9)))</f>
        <v>2088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VLOOKUP(B119,audio_list_stym!$A$3:$BP$18,62,FALSE)</f>
        <v>17</v>
      </c>
      <c r="F119" t="str">
        <f>VLOOKUP(E119,metki!$A$2:$B$9,2,FALSE)</f>
        <v>экспл_новые_без_названия</v>
      </c>
      <c r="G119" t="str">
        <f t="shared" si="26"/>
        <v>экспл</v>
      </c>
      <c r="H119" t="str">
        <f>VLOOKUP(B119,audio_list_stym!$A$3:$AJ$18,30,FALSE)</f>
        <v>Finger</v>
      </c>
      <c r="I119" t="s">
        <v>693</v>
      </c>
      <c r="J119" t="str">
        <f t="shared" si="27"/>
        <v>Finger_6</v>
      </c>
      <c r="K119">
        <v>17</v>
      </c>
      <c r="L119">
        <f>VLOOKUP(J119,total_visual_stym!$A$2:$D$129,2,FALSE)</f>
        <v>2086</v>
      </c>
      <c r="M119" t="str">
        <f>VLOOKUP(J119,total_visual_stym!$A$2:$D$129,3,FALSE)</f>
        <v>pics\\Finger_6.jpg</v>
      </c>
      <c r="N119">
        <f>VLOOKUP(J119,total_visual_stym!$A$1:$D$129,4,FALSE)</f>
        <v>210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118</v>
      </c>
      <c r="Z119" t="str">
        <f>IF(G119="экспл",VLOOKUP(J119,quest_экспл!$A$1:$N$129,12,FALSE),IF(G119="импл_",0,0))</f>
        <v>sound\\Obyemniy_li_on.wav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2193</v>
      </c>
      <c r="AD119" t="str">
        <f t="shared" ca="1" si="32"/>
        <v>pics\\dis2.jpg</v>
      </c>
      <c r="AE119" s="22" t="str">
        <f t="array" aca="1" ref="AE119" ca="1">IF(G119="экспл",INDEX(total_visual_stym!$C$146:$C$209,(RANK(total_visual_stym!E199,total_visual_stym!$E$146:$E$209))),0)</f>
        <v>pics\\dis2.jpg</v>
      </c>
      <c r="AF119" s="22" t="str">
        <f t="shared" si="28"/>
        <v/>
      </c>
      <c r="AI119" t="s">
        <v>91</v>
      </c>
      <c r="AO119">
        <f t="shared" ca="1" si="33"/>
        <v>0.69220708114500962</v>
      </c>
      <c r="AP119" t="str">
        <f t="shared" ca="1" si="34"/>
        <v>pics\\Kokos_2.jpg</v>
      </c>
      <c r="AR119" t="str">
        <f t="shared" si="37"/>
        <v/>
      </c>
      <c r="AS119" t="str">
        <f t="shared" si="35"/>
        <v/>
      </c>
      <c r="AT119">
        <f t="shared" ca="1" si="29"/>
        <v>0.59431008919482908</v>
      </c>
      <c r="AU119" t="s">
        <v>697</v>
      </c>
      <c r="AV119" t="str">
        <f t="shared" ca="1" si="30"/>
        <v>sound\\Noviy_plod.wav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_Объемный_ли_он?</v>
      </c>
      <c r="BA119" t="e">
        <f>VLOOKUP(Q119,audio_list_stym!$B$2:$BQ$299,68,FALSE)</f>
        <v>#N/A</v>
      </c>
      <c r="BB119" t="str">
        <f t="shared" si="31"/>
        <v>На_мониторе_XXXXX._Объемный_ли_он?</v>
      </c>
      <c r="BD119" cm="1">
        <f t="array" aca="1" ref="BD119" ca="1">INDEX($L$114:$L$121,(RANK(AT7,$AT$2:$AT$9)))</f>
        <v>2082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VLOOKUP(B120,audio_list_stym!$A$3:$BP$18,62,FALSE)</f>
        <v>17</v>
      </c>
      <c r="F120" t="str">
        <f>VLOOKUP(E120,metki!$A$2:$B$9,2,FALSE)</f>
        <v>экспл_новые_без_названия</v>
      </c>
      <c r="G120" t="str">
        <f t="shared" si="26"/>
        <v>экспл</v>
      </c>
      <c r="H120" t="str">
        <f>VLOOKUP(B120,audio_list_stym!$A$3:$AJ$18,30,FALSE)</f>
        <v>Finger</v>
      </c>
      <c r="I120" t="s">
        <v>694</v>
      </c>
      <c r="J120" t="str">
        <f t="shared" si="27"/>
        <v>Finger_7</v>
      </c>
      <c r="K120">
        <v>17</v>
      </c>
      <c r="L120">
        <f>VLOOKUP(J120,total_visual_stym!$A$2:$D$129,2,FALSE)</f>
        <v>2087</v>
      </c>
      <c r="M120" t="str">
        <f>VLOOKUP(J120,total_visual_stym!$A$2:$D$129,3,FALSE)</f>
        <v>pics\\Finger_7.jpg</v>
      </c>
      <c r="N120">
        <f>VLOOKUP(J120,total_visual_stym!$A$1:$D$129,4,FALSE)</f>
        <v>210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119</v>
      </c>
      <c r="Z120" t="str">
        <f>IF(G120="экспл",VLOOKUP(J120,quest_экспл!$A$1:$N$129,12,FALSE),IF(G120="импл_",0,0))</f>
        <v>sound\\Pustoy_li_on.wav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2200</v>
      </c>
      <c r="AD120" t="str">
        <f t="shared" ca="1" si="32"/>
        <v>pics\\dis57.jpg</v>
      </c>
      <c r="AE120" s="22" t="str">
        <f t="array" aca="1" ref="AE120" ca="1">IF(G120="экспл",INDEX(total_visual_stym!$C$146:$C$209,(RANK(total_visual_stym!E200,total_visual_stym!$E$146:$E$209))),0)</f>
        <v>pics\\dis57.jpg</v>
      </c>
      <c r="AF120" s="22" t="str">
        <f t="shared" si="28"/>
        <v/>
      </c>
      <c r="AI120" t="s">
        <v>92</v>
      </c>
      <c r="AO120">
        <f t="shared" ca="1" si="33"/>
        <v>0.92151586587308654</v>
      </c>
      <c r="AP120" t="str">
        <f t="shared" ca="1" si="34"/>
        <v>pics\\Banan_8.jpg</v>
      </c>
      <c r="AR120" t="str">
        <f t="shared" si="37"/>
        <v/>
      </c>
      <c r="AS120" t="str">
        <f t="shared" si="35"/>
        <v/>
      </c>
      <c r="AT120">
        <f t="shared" ca="1" si="29"/>
        <v>0.187301500781764</v>
      </c>
      <c r="AU120" t="s">
        <v>697</v>
      </c>
      <c r="AV120" t="str">
        <f t="shared" ca="1" si="30"/>
        <v>sound\\Redkiy_plod.wav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_Пустой_ли_он?</v>
      </c>
      <c r="BA120" t="e">
        <f>VLOOKUP(Q120,audio_list_stym!$B$2:$BQ$299,68,FALSE)</f>
        <v>#N/A</v>
      </c>
      <c r="BB120" t="str">
        <f t="shared" si="31"/>
        <v>Перед_Вами_XXXXX._Пустой_ли_он?</v>
      </c>
      <c r="BD120" cm="1">
        <f t="array" aca="1" ref="BD120" ca="1">INDEX($L$114:$L$121,(RANK(AT8,$AT$2:$AT$9)))</f>
        <v>2083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VLOOKUP(B121,audio_list_stym!$A$3:$BP$18,62,FALSE)</f>
        <v>17</v>
      </c>
      <c r="F121" t="str">
        <f>VLOOKUP(E121,metki!$A$2:$B$9,2,FALSE)</f>
        <v>экспл_новые_без_названия</v>
      </c>
      <c r="G121" t="str">
        <f t="shared" si="26"/>
        <v>экспл</v>
      </c>
      <c r="H121" t="str">
        <f>VLOOKUP(B121,audio_list_stym!$A$3:$AJ$18,30,FALSE)</f>
        <v>Finger</v>
      </c>
      <c r="I121" t="s">
        <v>695</v>
      </c>
      <c r="J121" t="str">
        <f t="shared" si="27"/>
        <v>Finger_8</v>
      </c>
      <c r="K121">
        <v>17</v>
      </c>
      <c r="L121">
        <f>VLOOKUP(J121,total_visual_stym!$A$2:$D$129,2,FALSE)</f>
        <v>2088</v>
      </c>
      <c r="M121" t="str">
        <f>VLOOKUP(J121,total_visual_stym!$A$2:$D$129,3,FALSE)</f>
        <v>pics\\Finger_8.jpg</v>
      </c>
      <c r="N121">
        <f>VLOOKUP(J121,total_visual_stym!$A$1:$D$129,4,FALSE)</f>
        <v>210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120</v>
      </c>
      <c r="Z121" t="str">
        <f>IF(G121="экспл",VLOOKUP(J121,quest_экспл!$A$1:$N$129,12,FALSE),IF(G121="импл_",0,0))</f>
        <v>sound\\Belyi_li_on.wav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2212</v>
      </c>
      <c r="AD121" t="str">
        <f t="shared" ca="1" si="32"/>
        <v>pics\\dis61.jpg</v>
      </c>
      <c r="AE121" s="22" t="str">
        <f t="array" aca="1" ref="AE121" ca="1">IF(G121="экспл",INDEX(total_visual_stym!$C$146:$C$209,(RANK(total_visual_stym!E201,total_visual_stym!$E$146:$E$209))),0)</f>
        <v>pics\\dis61.jpg</v>
      </c>
      <c r="AF121" s="22" t="str">
        <f t="shared" si="28"/>
        <v/>
      </c>
      <c r="AI121" t="s">
        <v>93</v>
      </c>
      <c r="AO121">
        <f t="shared" ca="1" si="33"/>
        <v>0.98570653397152697</v>
      </c>
      <c r="AP121" t="str">
        <f t="shared" ca="1" si="34"/>
        <v>pics\\Banan_3.jpg</v>
      </c>
      <c r="AR121" t="str">
        <f>IF(AH121="sound\\Ogorod",AP49,"")</f>
        <v/>
      </c>
      <c r="AS121" t="str">
        <f t="shared" si="35"/>
        <v/>
      </c>
      <c r="AT121">
        <f t="shared" ca="1" si="29"/>
        <v>8.2600173040163982E-2</v>
      </c>
      <c r="AU121" t="s">
        <v>697</v>
      </c>
      <c r="AV121" t="str">
        <f t="shared" ca="1" si="30"/>
        <v>sound\\Redkiy_plod.wav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_Белый_ли_он?</v>
      </c>
      <c r="BA121" t="e">
        <f>VLOOKUP(Q121,audio_list_stym!$B$2:$BQ$299,68,FALSE)</f>
        <v>#N/A</v>
      </c>
      <c r="BB121" t="str">
        <f t="shared" si="31"/>
        <v>Вы_видите_XXXXX._Белый_ли_он?</v>
      </c>
      <c r="BD121" cm="1">
        <f t="array" aca="1" ref="BD121" ca="1">INDEX($L$114:$L$121,(RANK(AT9,$AT$2:$AT$9)))</f>
        <v>2087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VLOOKUP(B122,audio_list_stym!$A$3:$BP$18,62,FALSE)</f>
        <v>14</v>
      </c>
      <c r="F122" t="str">
        <f>VLOOKUP(E122,metki!$A$2:$B$9,2,FALSE)</f>
        <v>импл_новые_с_названием</v>
      </c>
      <c r="G122" t="str">
        <f t="shared" si="26"/>
        <v>импл_</v>
      </c>
      <c r="H122" t="str">
        <f>VLOOKUP(B122,audio_list_stym!$A$3:$AJ$18,30,FALSE)</f>
        <v>Gac</v>
      </c>
      <c r="I122" t="s">
        <v>688</v>
      </c>
      <c r="J122" t="str">
        <f t="shared" si="27"/>
        <v>Gac_1</v>
      </c>
      <c r="K122">
        <v>14</v>
      </c>
      <c r="L122">
        <f>VLOOKUP(J122,total_visual_stym!$A$2:$D$129,2,FALSE)</f>
        <v>2089</v>
      </c>
      <c r="M122" t="str">
        <f>VLOOKUP(J122,total_visual_stym!$A$2:$D$129,3,FALSE)</f>
        <v>pics\\Gac_1.jpg</v>
      </c>
      <c r="N122">
        <f>VLOOKUP(J122,total_visual_stym!$A$1:$D$129,4,FALSE)</f>
        <v>211</v>
      </c>
      <c r="P122">
        <f>IF(G122="экспл",0,IF(G122="импл_",VLOOKUP(J122,quest_импл!$A$1:$J$129,7,FALSE),0))</f>
        <v>249</v>
      </c>
      <c r="Q122" t="str">
        <f>IF(G122="экспл",0,IF(G122="импл_",VLOOKUP(J122,quest_импл!$A$1:$J$129,8,FALSE),0))</f>
        <v>sound\\Ispachkan_li.wav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нет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2037</v>
      </c>
      <c r="AD122" t="str">
        <f t="shared" ca="1" si="32"/>
        <v>pics\\Limon_5.jpg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8"/>
        <v>pics\\Limon_5.jpg</v>
      </c>
      <c r="AI122" t="s">
        <v>124</v>
      </c>
      <c r="AO122">
        <f t="shared" ca="1" si="33"/>
        <v>0.51189981637696702</v>
      </c>
      <c r="AP122" t="str">
        <f t="shared" ca="1" si="34"/>
        <v>pics\\Limon_5.jpg</v>
      </c>
      <c r="AR122" t="str">
        <f t="shared" ref="AR122:AR129" si="38">IF(AH122="sound\\Ogorod",AP50,"")</f>
        <v/>
      </c>
      <c r="AS122" t="str">
        <f t="shared" ca="1" si="35"/>
        <v>pics\\Limon_5.jpg</v>
      </c>
      <c r="AT122">
        <f t="shared" ca="1" si="29"/>
        <v>0.31576551934932784</v>
      </c>
      <c r="AU122" t="s">
        <v>697</v>
      </c>
      <c r="AV122" t="str">
        <f t="shared" ca="1" si="30"/>
        <v>sound\\Redkiy_plod.wav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_Испачкан_ли_</v>
      </c>
      <c r="BB122" t="str">
        <f t="shared" si="31"/>
        <v>_Испачкан_ли_ПЕМАТ?</v>
      </c>
      <c r="BC122">
        <f>A122</f>
        <v>1216</v>
      </c>
      <c r="BD122" cm="1">
        <f t="array" aca="1" ref="BD122" ca="1">INDEX($L$122:$L$129,(RANK(AT2,$AT$2:$AT$9)))</f>
        <v>2093</v>
      </c>
      <c r="BE122" cm="1">
        <f t="array" aca="1" ref="BE122" ca="1">INDEX(BD66:BD81,(RANK(AT9,$AT$2:$AT$17)))</f>
        <v>2129</v>
      </c>
      <c r="BF122" cm="1">
        <f t="array" aca="1" ref="BF122" ca="1">INDEX(BD90:BD105,(RANK(AT9,$AT$2:$AT$17)))</f>
        <v>2065</v>
      </c>
      <c r="BG122" cm="1">
        <f t="array" aca="1" ref="BG122" ca="1">INDEX(BD106:BD121,(RANK(AT9,$AT$2:$AT$17)))</f>
        <v>2081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VLOOKUP(B123,audio_list_stym!$A$3:$BP$18,62,FALSE)</f>
        <v>14</v>
      </c>
      <c r="F123" t="str">
        <f>VLOOKUP(E123,metki!$A$2:$B$9,2,FALSE)</f>
        <v>импл_новые_с_названием</v>
      </c>
      <c r="G123" t="str">
        <f t="shared" si="26"/>
        <v>импл_</v>
      </c>
      <c r="H123" t="str">
        <f>VLOOKUP(B123,audio_list_stym!$A$3:$AJ$18,30,FALSE)</f>
        <v>Gac</v>
      </c>
      <c r="I123" t="s">
        <v>689</v>
      </c>
      <c r="J123" t="str">
        <f t="shared" si="27"/>
        <v>Gac_2</v>
      </c>
      <c r="K123">
        <v>14</v>
      </c>
      <c r="L123">
        <f>VLOOKUP(J123,total_visual_stym!$A$2:$D$129,2,FALSE)</f>
        <v>2090</v>
      </c>
      <c r="M123" t="str">
        <f>VLOOKUP(J123,total_visual_stym!$A$2:$D$129,3,FALSE)</f>
        <v>pics\\Gac_2.jpg</v>
      </c>
      <c r="N123">
        <f>VLOOKUP(J123,total_visual_stym!$A$1:$D$129,4,FALSE)</f>
        <v>211</v>
      </c>
      <c r="P123">
        <f>IF(G123="экспл",0,IF(G123="импл_",VLOOKUP(J123,quest_импл!$A$1:$J$129,7,FALSE),0))</f>
        <v>250</v>
      </c>
      <c r="Q123" t="str">
        <f>IF(G123="экспл",0,IF(G123="импл_",VLOOKUP(J123,quest_импл!$A$1:$J$129,8,FALSE),0))</f>
        <v>sound\\Farshirovanniy_li.wav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нет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2042</v>
      </c>
      <c r="AD123" t="str">
        <f t="shared" ca="1" si="32"/>
        <v>pics\\Peper_2.jpg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8"/>
        <v>pics\\Peper_2.jpg</v>
      </c>
      <c r="AI123" t="s">
        <v>125</v>
      </c>
      <c r="AO123">
        <f t="shared" ca="1" si="33"/>
        <v>0.30234994135986426</v>
      </c>
      <c r="AP123" t="str">
        <f t="shared" ca="1" si="34"/>
        <v>pics\\Peper_2.jpg</v>
      </c>
      <c r="AR123" t="str">
        <f t="shared" si="38"/>
        <v/>
      </c>
      <c r="AS123" t="str">
        <f t="shared" ca="1" si="35"/>
        <v>pics\\Peper_2.jpg</v>
      </c>
      <c r="AT123">
        <f t="shared" ca="1" si="29"/>
        <v>0.99895838553152705</v>
      </c>
      <c r="AU123" t="s">
        <v>697</v>
      </c>
      <c r="AV123" t="str">
        <f t="shared" ca="1" si="30"/>
        <v>sound\\Noviy_plod.wav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_Фаршированный_ли_</v>
      </c>
      <c r="BB123" t="str">
        <f t="shared" si="31"/>
        <v>_Фаршированный_ли_ПЕМАТ?</v>
      </c>
      <c r="BD123" cm="1">
        <f t="array" aca="1" ref="BD123" ca="1">INDEX($L$122:$L$129,(RANK(AT3,$AT$2:$AT$9)))</f>
        <v>2094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VLOOKUP(B124,audio_list_stym!$A$3:$BP$18,62,FALSE)</f>
        <v>14</v>
      </c>
      <c r="F124" t="str">
        <f>VLOOKUP(E124,metki!$A$2:$B$9,2,FALSE)</f>
        <v>импл_новые_с_названием</v>
      </c>
      <c r="G124" t="str">
        <f t="shared" si="26"/>
        <v>импл_</v>
      </c>
      <c r="H124" t="str">
        <f>VLOOKUP(B124,audio_list_stym!$A$3:$AJ$18,30,FALSE)</f>
        <v>Gac</v>
      </c>
      <c r="I124" t="s">
        <v>690</v>
      </c>
      <c r="J124" t="str">
        <f t="shared" si="27"/>
        <v>Gac_3</v>
      </c>
      <c r="K124">
        <v>14</v>
      </c>
      <c r="L124">
        <f>VLOOKUP(J124,total_visual_stym!$A$2:$D$129,2,FALSE)</f>
        <v>2091</v>
      </c>
      <c r="M124" t="str">
        <f>VLOOKUP(J124,total_visual_stym!$A$2:$D$129,3,FALSE)</f>
        <v>pics\\Gac_3.jpg</v>
      </c>
      <c r="N124">
        <f>VLOOKUP(J124,total_visual_stym!$A$1:$D$129,4,FALSE)</f>
        <v>211</v>
      </c>
      <c r="P124">
        <f>IF(G124="экспл",0,IF(G124="импл_",VLOOKUP(J124,quest_импл!$A$1:$J$129,7,FALSE),0))</f>
        <v>251</v>
      </c>
      <c r="Q124" t="str">
        <f>IF(G124="экспл",0,IF(G124="импл_",VLOOKUP(J124,quest_импл!$A$1:$J$129,8,FALSE),0))</f>
        <v>sound\\Razrezan_li.wav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да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2059</v>
      </c>
      <c r="AD124" t="str">
        <f t="shared" ca="1" si="32"/>
        <v>pics\\Tomat_3.jpg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8"/>
        <v>pics\\Tomat_3.jpg</v>
      </c>
      <c r="AI124" t="s">
        <v>126</v>
      </c>
      <c r="AO124">
        <f t="shared" ca="1" si="33"/>
        <v>9.2928370014149331E-2</v>
      </c>
      <c r="AP124" t="str">
        <f t="shared" ca="1" si="34"/>
        <v>pics\\Tomat_3.jpg</v>
      </c>
      <c r="AR124" t="str">
        <f t="shared" si="38"/>
        <v/>
      </c>
      <c r="AS124" t="str">
        <f t="shared" ca="1" si="35"/>
        <v>pics\\Tomat_3.jpg</v>
      </c>
      <c r="AT124">
        <f t="shared" ca="1" si="29"/>
        <v>0.30465535219047712</v>
      </c>
      <c r="AU124" t="s">
        <v>697</v>
      </c>
      <c r="AV124" t="str">
        <f t="shared" ca="1" si="30"/>
        <v>sound\\Redkiy_plod.wav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_Разрезан_ли_</v>
      </c>
      <c r="BB124" t="str">
        <f t="shared" si="31"/>
        <v>_Разрезан_ли_ПЕМАТ?</v>
      </c>
      <c r="BD124" cm="1">
        <f t="array" aca="1" ref="BD124" ca="1">INDEX($L$122:$L$129,(RANK(AT4,$AT$2:$AT$9)))</f>
        <v>2092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VLOOKUP(B125,audio_list_stym!$A$3:$BP$18,62,FALSE)</f>
        <v>14</v>
      </c>
      <c r="F125" t="str">
        <f>VLOOKUP(E125,metki!$A$2:$B$9,2,FALSE)</f>
        <v>импл_новые_с_названием</v>
      </c>
      <c r="G125" t="str">
        <f t="shared" si="26"/>
        <v>импл_</v>
      </c>
      <c r="H125" t="str">
        <f>VLOOKUP(B125,audio_list_stym!$A$3:$AJ$18,30,FALSE)</f>
        <v>Gac</v>
      </c>
      <c r="I125" t="s">
        <v>691</v>
      </c>
      <c r="J125" t="str">
        <f t="shared" si="27"/>
        <v>Gac_4</v>
      </c>
      <c r="K125">
        <v>14</v>
      </c>
      <c r="L125">
        <f>VLOOKUP(J125,total_visual_stym!$A$2:$D$129,2,FALSE)</f>
        <v>2092</v>
      </c>
      <c r="M125" t="str">
        <f>VLOOKUP(J125,total_visual_stym!$A$2:$D$129,3,FALSE)</f>
        <v>pics\\Gac_4.jpg</v>
      </c>
      <c r="N125">
        <f>VLOOKUP(J125,total_visual_stym!$A$1:$D$129,4,FALSE)</f>
        <v>211</v>
      </c>
      <c r="P125">
        <f>IF(G125="экспл",0,IF(G125="импл_",VLOOKUP(J125,quest_импл!$A$1:$J$129,7,FALSE),0))</f>
        <v>252</v>
      </c>
      <c r="Q125" t="str">
        <f>IF(G125="экспл",0,IF(G125="импл_",VLOOKUP(J125,quest_импл!$A$1:$J$129,8,FALSE),0))</f>
        <v>sound\\S_lepestkami_li.wav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2041</v>
      </c>
      <c r="AD125" t="str">
        <f t="shared" ca="1" si="32"/>
        <v>pics\\Peper_1.jpg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8"/>
        <v>pics\\Peper_1.jpg</v>
      </c>
      <c r="AI125" t="s">
        <v>127</v>
      </c>
      <c r="AO125">
        <f t="shared" ca="1" si="33"/>
        <v>0.34341907764002322</v>
      </c>
      <c r="AP125" t="str">
        <f t="shared" ca="1" si="34"/>
        <v>pics\\Peper_1.jpg</v>
      </c>
      <c r="AR125" t="str">
        <f t="shared" si="38"/>
        <v/>
      </c>
      <c r="AS125" t="str">
        <f t="shared" ca="1" si="35"/>
        <v>pics\\Peper_1.jpg</v>
      </c>
      <c r="AT125">
        <f t="shared" ca="1" si="29"/>
        <v>0.10321308476162916</v>
      </c>
      <c r="AU125" t="s">
        <v>697</v>
      </c>
      <c r="AV125" t="str">
        <f t="shared" ca="1" si="30"/>
        <v>sound\\Redkiy_plod.wav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_С_лепестками_ли_</v>
      </c>
      <c r="BB125" t="str">
        <f t="shared" si="31"/>
        <v>_С_лепестками_ли_ПЕМАТ?</v>
      </c>
      <c r="BD125" cm="1">
        <f t="array" aca="1" ref="BD125" ca="1">INDEX($L$122:$L$129,(RANK(AT5,$AT$2:$AT$9)))</f>
        <v>2089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VLOOKUP(B126,audio_list_stym!$A$3:$BP$18,62,FALSE)</f>
        <v>14</v>
      </c>
      <c r="F126" t="str">
        <f>VLOOKUP(E126,metki!$A$2:$B$9,2,FALSE)</f>
        <v>импл_новые_с_названием</v>
      </c>
      <c r="G126" t="str">
        <f t="shared" si="26"/>
        <v>импл_</v>
      </c>
      <c r="H126" t="str">
        <f>VLOOKUP(B126,audio_list_stym!$A$3:$AJ$18,30,FALSE)</f>
        <v>Gac</v>
      </c>
      <c r="I126" t="s">
        <v>692</v>
      </c>
      <c r="J126" t="str">
        <f t="shared" si="27"/>
        <v>Gac_5</v>
      </c>
      <c r="K126">
        <v>14</v>
      </c>
      <c r="L126">
        <f>VLOOKUP(J126,total_visual_stym!$A$2:$D$129,2,FALSE)</f>
        <v>2093</v>
      </c>
      <c r="M126" t="str">
        <f>VLOOKUP(J126,total_visual_stym!$A$2:$D$129,3,FALSE)</f>
        <v>pics\\Gac_5.jpg</v>
      </c>
      <c r="N126">
        <f>VLOOKUP(J126,total_visual_stym!$A$1:$D$129,4,FALSE)</f>
        <v>211</v>
      </c>
      <c r="P126">
        <f>IF(G126="экспл",0,IF(G126="импл_",VLOOKUP(J126,quest_импл!$A$1:$J$129,7,FALSE),0))</f>
        <v>253</v>
      </c>
      <c r="Q126" t="str">
        <f>IF(G126="экспл",0,IF(G126="импл_",VLOOKUP(J126,quest_импл!$A$1:$J$129,8,FALSE),0))</f>
        <v>sound\\Kolyuchiy_li.wav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2016</v>
      </c>
      <c r="AD126" t="str">
        <f t="shared" ca="1" si="32"/>
        <v>pics\\Finik_8.jpg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8"/>
        <v>pics\\Finik_8.jpg</v>
      </c>
      <c r="AI126" t="s">
        <v>128</v>
      </c>
      <c r="AO126">
        <f t="shared" ca="1" si="33"/>
        <v>0.78579516333016997</v>
      </c>
      <c r="AP126" t="str">
        <f t="shared" ca="1" si="34"/>
        <v>pics\\Finik_8.jpg</v>
      </c>
      <c r="AR126" t="str">
        <f t="shared" si="38"/>
        <v/>
      </c>
      <c r="AS126" t="str">
        <f t="shared" ca="1" si="35"/>
        <v>pics\\Finik_8.jpg</v>
      </c>
      <c r="AT126">
        <f t="shared" ca="1" si="29"/>
        <v>4.4723317673941998E-2</v>
      </c>
      <c r="AU126" t="s">
        <v>697</v>
      </c>
      <c r="AV126" t="str">
        <f t="shared" ca="1" si="30"/>
        <v>sound\\Redkiy_plod.wav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_Колючий_ли_</v>
      </c>
      <c r="BB126" t="str">
        <f t="shared" si="31"/>
        <v>_Колючий_ли_ПЕМАТ?</v>
      </c>
      <c r="BD126" cm="1">
        <f t="array" aca="1" ref="BD126" ca="1">INDEX($L$122:$L$129,(RANK(AT6,$AT$2:$AT$9)))</f>
        <v>2096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VLOOKUP(B127,audio_list_stym!$A$3:$BP$18,62,FALSE)</f>
        <v>14</v>
      </c>
      <c r="F127" t="str">
        <f>VLOOKUP(E127,metki!$A$2:$B$9,2,FALSE)</f>
        <v>импл_новые_с_названием</v>
      </c>
      <c r="G127" t="str">
        <f t="shared" si="26"/>
        <v>импл_</v>
      </c>
      <c r="H127" t="str">
        <f>VLOOKUP(B127,audio_list_stym!$A$3:$AJ$18,30,FALSE)</f>
        <v>Gac</v>
      </c>
      <c r="I127" t="s">
        <v>693</v>
      </c>
      <c r="J127" t="str">
        <f t="shared" si="27"/>
        <v>Gac_6</v>
      </c>
      <c r="K127">
        <v>14</v>
      </c>
      <c r="L127">
        <f>VLOOKUP(J127,total_visual_stym!$A$2:$D$129,2,FALSE)</f>
        <v>2094</v>
      </c>
      <c r="M127" t="str">
        <f>VLOOKUP(J127,total_visual_stym!$A$2:$D$129,3,FALSE)</f>
        <v>pics\\Gac_6.jpg</v>
      </c>
      <c r="N127">
        <f>VLOOKUP(J127,total_visual_stym!$A$1:$D$129,4,FALSE)</f>
        <v>211</v>
      </c>
      <c r="P127">
        <f>IF(G127="экспл",0,IF(G127="импл_",VLOOKUP(J127,quest_импл!$A$1:$J$129,7,FALSE),0))</f>
        <v>254</v>
      </c>
      <c r="Q127" t="str">
        <f>IF(G127="экспл",0,IF(G127="импл_",VLOOKUP(J127,quest_импл!$A$1:$J$129,8,FALSE),0))</f>
        <v>sound\\Oranzhrviy_li.wav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да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2039</v>
      </c>
      <c r="AD127" t="str">
        <f t="shared" ca="1" si="32"/>
        <v>pics\\Limon_7.jpg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8"/>
        <v>pics\\Limon_7.jpg</v>
      </c>
      <c r="AI127" t="s">
        <v>129</v>
      </c>
      <c r="AO127">
        <f t="shared" ca="1" si="33"/>
        <v>0.41585088259664649</v>
      </c>
      <c r="AP127" t="str">
        <f t="shared" ca="1" si="34"/>
        <v>pics\\Limon_7.jpg</v>
      </c>
      <c r="AR127" t="str">
        <f t="shared" si="38"/>
        <v/>
      </c>
      <c r="AS127" t="str">
        <f t="shared" ca="1" si="35"/>
        <v>pics\\Limon_7.jpg</v>
      </c>
      <c r="AT127">
        <f t="shared" ca="1" si="29"/>
        <v>0.80792435668389984</v>
      </c>
      <c r="AU127" t="s">
        <v>697</v>
      </c>
      <c r="AV127" t="str">
        <f t="shared" ca="1" si="30"/>
        <v>sound\\Noviy_plod.wav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_Оранжевый_ли_</v>
      </c>
      <c r="BB127" t="str">
        <f t="shared" si="31"/>
        <v>_Оранжевый_ли_ПЕМАТ?</v>
      </c>
      <c r="BD127" cm="1">
        <f t="array" aca="1" ref="BD127" ca="1">INDEX($L$122:$L$129,(RANK(AT7,$AT$2:$AT$9)))</f>
        <v>2090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VLOOKUP(B128,audio_list_stym!$A$3:$BP$18,62,FALSE)</f>
        <v>14</v>
      </c>
      <c r="F128" t="str">
        <f>VLOOKUP(E128,metki!$A$2:$B$9,2,FALSE)</f>
        <v>импл_новые_с_названием</v>
      </c>
      <c r="G128" t="str">
        <f t="shared" si="26"/>
        <v>импл_</v>
      </c>
      <c r="H128" t="str">
        <f>VLOOKUP(B128,audio_list_stym!$A$3:$AJ$18,30,FALSE)</f>
        <v>Gac</v>
      </c>
      <c r="I128" t="s">
        <v>694</v>
      </c>
      <c r="J128" t="str">
        <f t="shared" si="27"/>
        <v>Gac_7</v>
      </c>
      <c r="K128">
        <v>14</v>
      </c>
      <c r="L128">
        <f>VLOOKUP(J128,total_visual_stym!$A$2:$D$129,2,FALSE)</f>
        <v>2095</v>
      </c>
      <c r="M128" t="str">
        <f>VLOOKUP(J128,total_visual_stym!$A$2:$D$129,3,FALSE)</f>
        <v>pics\\Gac_7.jpg</v>
      </c>
      <c r="N128">
        <f>VLOOKUP(J128,total_visual_stym!$A$1:$D$129,4,FALSE)</f>
        <v>211</v>
      </c>
      <c r="P128">
        <f>IF(G128="экспл",0,IF(G128="импл_",VLOOKUP(J128,quest_импл!$A$1:$J$129,7,FALSE),0))</f>
        <v>255</v>
      </c>
      <c r="Q128" t="str">
        <f>IF(G128="экспл",0,IF(G128="импл_",VLOOKUP(J128,quest_импл!$A$1:$J$129,8,FALSE),0))</f>
        <v>sound\\Zernistiy_li.wav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2054</v>
      </c>
      <c r="AD128" t="str">
        <f t="shared" ca="1" si="32"/>
        <v>pics\\Redis_6.jpg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8"/>
        <v>pics\\Redis_6.jpg</v>
      </c>
      <c r="AI128" t="s">
        <v>130</v>
      </c>
      <c r="AO128">
        <f t="shared" ca="1" si="33"/>
        <v>0.15188933048094166</v>
      </c>
      <c r="AP128" t="str">
        <f t="shared" ca="1" si="34"/>
        <v>pics\\Redis_6.jpg</v>
      </c>
      <c r="AR128" t="str">
        <f t="shared" si="38"/>
        <v/>
      </c>
      <c r="AS128" t="str">
        <f t="shared" ca="1" si="35"/>
        <v>pics\\Redis_6.jpg</v>
      </c>
      <c r="AT128">
        <f t="shared" ca="1" si="29"/>
        <v>0.32034708931660261</v>
      </c>
      <c r="AU128" t="s">
        <v>697</v>
      </c>
      <c r="AV128" t="str">
        <f t="shared" ca="1" si="30"/>
        <v>sound\\Redkiy_plod.wav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_Зернистый_ли_</v>
      </c>
      <c r="BB128" t="str">
        <f t="shared" si="31"/>
        <v>_Зернистый_ли_ПЕМАТ?</v>
      </c>
      <c r="BD128" cm="1">
        <f t="array" aca="1" ref="BD128" ca="1">INDEX($L$122:$L$129,(RANK(AT8,$AT$2:$AT$9)))</f>
        <v>2091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VLOOKUP(B129,audio_list_stym!$A$3:$BP$18,62,FALSE)</f>
        <v>14</v>
      </c>
      <c r="F129" t="str">
        <f>VLOOKUP(E129,metki!$A$2:$B$9,2,FALSE)</f>
        <v>импл_новые_с_названием</v>
      </c>
      <c r="G129" t="str">
        <f t="shared" si="26"/>
        <v>импл_</v>
      </c>
      <c r="H129" t="str">
        <f>VLOOKUP(B129,audio_list_stym!$A$3:$AJ$18,30,FALSE)</f>
        <v>Gac</v>
      </c>
      <c r="I129" t="s">
        <v>695</v>
      </c>
      <c r="J129" t="str">
        <f t="shared" si="27"/>
        <v>Gac_8</v>
      </c>
      <c r="K129">
        <v>14</v>
      </c>
      <c r="L129">
        <f>VLOOKUP(J129,total_visual_stym!$A$2:$D$129,2,FALSE)</f>
        <v>2096</v>
      </c>
      <c r="M129" t="str">
        <f>VLOOKUP(J129,total_visual_stym!$A$2:$D$129,3,FALSE)</f>
        <v>pics\\Gac_8.jpg</v>
      </c>
      <c r="N129">
        <f>VLOOKUP(J129,total_visual_stym!$A$1:$D$129,4,FALSE)</f>
        <v>211</v>
      </c>
      <c r="P129">
        <f>IF(G129="экспл",0,IF(G129="импл_",VLOOKUP(J129,quest_импл!$A$1:$J$129,7,FALSE),0))</f>
        <v>256</v>
      </c>
      <c r="Q129" t="str">
        <f>IF(G129="экспл",0,IF(G129="импл_",VLOOKUP(J129,quest_импл!$A$1:$J$129,8,FALSE),0))</f>
        <v>sound\\Okrugliy_li.wav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2007</v>
      </c>
      <c r="AD129" t="str">
        <f t="shared" ca="1" si="32"/>
        <v>pics\\Banan_7.jpg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8"/>
        <v>pics\\Banan_7.jpg</v>
      </c>
      <c r="AI129" t="s">
        <v>131</v>
      </c>
      <c r="AO129">
        <f t="shared" ca="1" si="33"/>
        <v>0.94070101480257851</v>
      </c>
      <c r="AP129" t="str">
        <f t="shared" ca="1" si="34"/>
        <v>pics\\Banan_7.jpg</v>
      </c>
      <c r="AR129" t="str">
        <f t="shared" si="38"/>
        <v/>
      </c>
      <c r="AS129" t="str">
        <f t="shared" ca="1" si="35"/>
        <v>pics\\Banan_7.jpg</v>
      </c>
      <c r="AT129">
        <f t="shared" ca="1" si="29"/>
        <v>0.58318341866772405</v>
      </c>
      <c r="AU129" t="s">
        <v>697</v>
      </c>
      <c r="AV129" t="str">
        <f t="shared" ca="1" si="30"/>
        <v>sound\\Noviy_plod.wav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_Округлый_ли_</v>
      </c>
      <c r="BB129" t="str">
        <f t="shared" si="31"/>
        <v>_Округлый_ли_ПЕМАТ?</v>
      </c>
      <c r="BD129" cm="1">
        <f t="array" aca="1" ref="BD129" ca="1">INDEX($L$122:$L$129,(RANK(AT9,$AT$2:$AT$9)))</f>
        <v>2095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900-000000000000}"/>
  <pageMargins left="0.7" right="0.7" top="0.75" bottom="0.75" header="0.3" footer="0.3"/>
  <pageSetup paperSize="9" orientation="portrait" horizontalDpi="4294967293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H161"/>
  <sheetViews>
    <sheetView topLeftCell="AY1" zoomScale="80" zoomScaleNormal="80" zoomScaleSheetLayoutView="40" workbookViewId="0">
      <selection activeCell="BC1" sqref="BC1:BH1048576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VLOOKUP(B2,audio_list_stym!$A$3:$BP$18,63,FALSE)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VLOOKUP(B2,audio_list_stym!$A$3:$AJ$18,31,FALSE)</f>
        <v>Tomat</v>
      </c>
      <c r="I2" t="s">
        <v>688</v>
      </c>
      <c r="J2" t="str">
        <f t="shared" ref="J2:J65" si="1">H2&amp;I2</f>
        <v>Tomat_1</v>
      </c>
      <c r="K2">
        <v>12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ca="1" si="2">IF(ISTEXT(AR2),AR2,IF(ISTEXT(AS2),AS2,""))</f>
        <v>pics\\Injir_1.jpg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10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0.36345384811160952</v>
      </c>
      <c r="AP2" t="str">
        <f ca="1">INDEX($AM$2:$AM$25,(RANK(AO2,$AO$2:$AO$25)))</f>
        <v>pics\\Injir_1.jpg</v>
      </c>
      <c r="AQ2" t="str">
        <f ca="1">INDEX($AN$2:$AN$25,(RANK(AO2,$AO$2:$AO$25)))</f>
        <v>pics\\Tikva_1.jpg</v>
      </c>
      <c r="AR2" t="str">
        <f t="shared" ref="AR2:AR9" ca="1" si="6">IF(AH2="sound\\Ogorod",AP2,"")</f>
        <v>pics\\Injir_1.jpg</v>
      </c>
      <c r="AT2">
        <f t="shared" ref="AT2:AT65" ca="1" si="7">RAND()</f>
        <v>0.7503532022117817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9">IF(G2="экспл",AY2&amp;AX2&amp;"."&amp;AZ2,IF(G2="импл_",BA2&amp;AX2&amp;"?"))</f>
        <v>_Целый_ли_XXXXX?</v>
      </c>
      <c r="BC2">
        <f>A2</f>
        <v>1201</v>
      </c>
      <c r="BD2" cm="1">
        <f t="array" aca="1" ref="BD2" ca="1">INDEX($L$2:$L$9,(RANK(AT2,$AT$2:$AT$9)))</f>
        <v>2059</v>
      </c>
      <c r="BE2" cm="1">
        <f t="array" aca="1" ref="BE2" ca="1">INDEX(BD10:BD25,(RANK(AT2,$AT$2:$AT$16)))</f>
        <v>2038</v>
      </c>
      <c r="BF2" cm="1">
        <f t="array" aca="1" ref="BF2" ca="1">INDEX(BD26:BD49,(RANK(AT2,$AT$2:$AT$16)))</f>
        <v>2054</v>
      </c>
      <c r="BG2" cm="1">
        <f t="array" aca="1" ref="BG2" ca="1">INDEX(BD50:BD65,(RANK(AT2,$AT$2:$AT$16)))</f>
        <v>2014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VLOOKUP(B3,audio_list_stym!$A$3:$BP$18,63,FALSE)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VLOOKUP(B3,audio_list_stym!$A$3:$AJ$18,31,FALSE)</f>
        <v>Tomat</v>
      </c>
      <c r="I3" t="s">
        <v>689</v>
      </c>
      <c r="J3" t="str">
        <f t="shared" si="1"/>
        <v>Tomat_2</v>
      </c>
      <c r="K3">
        <v>12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2004</v>
      </c>
      <c r="AD3" t="str">
        <f t="shared" ref="AD3:AD66" ca="1" si="10">IF(ISTEXT(AE3),AE3,IF(ISTEXT(AF3),AF3,""))</f>
        <v>pics\\Banan_4.jpg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pics\\Banan_4.jpg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1">RAND()</f>
        <v>0.54113342948880738</v>
      </c>
      <c r="AP3" t="str">
        <f t="shared" ref="AP3:AP25" ca="1" si="12">INDEX($AM$2:$AM$25,(RANK(AO3,$AO$2:$AO$25)))</f>
        <v>pics\\Banan_4.jpg</v>
      </c>
      <c r="AQ3" t="str">
        <f t="shared" ref="AQ3:AQ25" ca="1" si="13">INDEX($AN$2:$AN$25,(RANK(AO3,$AO$2:$AO$25)))</f>
        <v>pics\\Goroh_4.jpg</v>
      </c>
      <c r="AR3" t="str">
        <f t="shared" ca="1" si="6"/>
        <v>pics\\Banan_4.jpg</v>
      </c>
      <c r="AT3">
        <f t="shared" ca="1" si="7"/>
        <v>0.76652875368976925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sound\\Noviy_plod.wav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9"/>
        <v>_Мясистый_ли_XXXXX?</v>
      </c>
      <c r="BD3" cm="1">
        <f t="array" aca="1" ref="BD3" ca="1">INDEX($L$2:$L$9,(RANK(AT3,$AT$2:$AT$9)))</f>
        <v>2058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VLOOKUP(B4,audio_list_stym!$A$3:$BP$18,63,FALSE)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VLOOKUP(B4,audio_list_stym!$A$3:$AJ$18,31,FALSE)</f>
        <v>Tomat</v>
      </c>
      <c r="I4" t="s">
        <v>690</v>
      </c>
      <c r="J4" t="str">
        <f t="shared" si="1"/>
        <v>Tomat_3</v>
      </c>
      <c r="K4">
        <v>12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2155</v>
      </c>
      <c r="AD4" t="str">
        <f t="shared" ca="1" si="10"/>
        <v>pics\\Injir_3.jpg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pics\\Injir_3.jpg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1"/>
        <v>0.3069772076235977</v>
      </c>
      <c r="AP4" t="str">
        <f t="shared" ca="1" si="12"/>
        <v>pics\\Injir_3.jpg</v>
      </c>
      <c r="AQ4" t="str">
        <f t="shared" ca="1" si="13"/>
        <v>pics\\Tikva_3.jpg</v>
      </c>
      <c r="AR4" t="str">
        <f t="shared" ca="1" si="6"/>
        <v>pics\\Injir_3.jpg</v>
      </c>
      <c r="AT4">
        <f t="shared" ca="1" si="7"/>
        <v>0.60608573963878232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9"/>
        <v>_Горький_ли_XXXXX?</v>
      </c>
      <c r="BD4" cm="1">
        <f t="array" aca="1" ref="BD4" ca="1">INDEX($L$2:$L$9,(RANK(AT4,$AT$2:$AT$9)))</f>
        <v>2061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VLOOKUP(B5,audio_list_stym!$A$3:$BP$18,63,FALSE)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VLOOKUP(B5,audio_list_stym!$A$3:$AJ$18,31,FALSE)</f>
        <v>Tomat</v>
      </c>
      <c r="I5" t="s">
        <v>691</v>
      </c>
      <c r="J5" t="str">
        <f t="shared" si="1"/>
        <v>Tomat_4</v>
      </c>
      <c r="K5">
        <v>12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2038</v>
      </c>
      <c r="AD5" t="str">
        <f t="shared" ca="1" si="10"/>
        <v>pics\\Limon_6.jpg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pics\\Limon_6.jpg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1"/>
        <v>0.8740476582968606</v>
      </c>
      <c r="AP5" t="str">
        <f t="shared" ca="1" si="12"/>
        <v>pics\\Limon_6.jpg</v>
      </c>
      <c r="AQ5" t="str">
        <f t="shared" ca="1" si="13"/>
        <v>pics\\Redis_6.jpg</v>
      </c>
      <c r="AR5" t="str">
        <f t="shared" ca="1" si="6"/>
        <v>pics\\Limon_6.jpg</v>
      </c>
      <c r="AT5">
        <f t="shared" ca="1" si="7"/>
        <v>0.6638946703747266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9"/>
        <v>_Яркий_ли_XXXXX?</v>
      </c>
      <c r="BD5" cm="1">
        <f t="array" aca="1" ref="BD5" ca="1">INDEX($L$2:$L$9,(RANK(AT5,$AT$2:$AT$9)))</f>
        <v>2060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VLOOKUP(B6,audio_list_stym!$A$3:$BP$18,63,FALSE)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VLOOKUP(B6,audio_list_stym!$A$3:$AJ$18,31,FALSE)</f>
        <v>Tomat</v>
      </c>
      <c r="I6" t="s">
        <v>692</v>
      </c>
      <c r="J6" t="str">
        <f t="shared" si="1"/>
        <v>Tomat_5</v>
      </c>
      <c r="K6">
        <v>12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2036</v>
      </c>
      <c r="AD6" t="str">
        <f t="shared" ca="1" si="10"/>
        <v>pics\\Limon_4.jpg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pics\\Limon_4.jpg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1"/>
        <v>0.93600054491315154</v>
      </c>
      <c r="AP6" t="str">
        <f t="shared" ca="1" si="12"/>
        <v>pics\\Limon_4.jpg</v>
      </c>
      <c r="AQ6" t="str">
        <f t="shared" ca="1" si="13"/>
        <v>pics\\Redis_4.jpg</v>
      </c>
      <c r="AR6" t="str">
        <f t="shared" ca="1" si="6"/>
        <v>pics\\Limon_4.jpg</v>
      </c>
      <c r="AT6">
        <f t="shared" ca="1" si="7"/>
        <v>7.1473426129201711E-2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9"/>
        <v>_Острый_ли_XXXXX?</v>
      </c>
      <c r="BD6" cm="1">
        <f t="array" aca="1" ref="BD6" ca="1">INDEX($L$2:$L$9,(RANK(AT6,$AT$2:$AT$9)))</f>
        <v>2064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VLOOKUP(B7,audio_list_stym!$A$3:$BP$18,63,FALSE)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VLOOKUP(B7,audio_list_stym!$A$3:$AJ$18,31,FALSE)</f>
        <v>Tomat</v>
      </c>
      <c r="I7" t="s">
        <v>693</v>
      </c>
      <c r="J7" t="str">
        <f t="shared" si="1"/>
        <v>Tomat_6</v>
      </c>
      <c r="K7">
        <v>12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2001</v>
      </c>
      <c r="AD7" t="str">
        <f t="shared" ca="1" si="10"/>
        <v>pics\\Banan_1.jpg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pics\\Banan_1.jpg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1"/>
        <v>0.72492605256643639</v>
      </c>
      <c r="AP7" t="str">
        <f t="shared" ca="1" si="12"/>
        <v>pics\\Banan_1.jpg</v>
      </c>
      <c r="AQ7" t="str">
        <f t="shared" ca="1" si="13"/>
        <v>pics\\Goroh_1.jpg</v>
      </c>
      <c r="AR7" t="str">
        <f t="shared" ca="1" si="6"/>
        <v>pics\\Banan_1.jpg</v>
      </c>
      <c r="AT7">
        <f t="shared" ca="1" si="7"/>
        <v>0.45083461901975408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9"/>
        <v>_Спелый_ли_XXXXX?</v>
      </c>
      <c r="BD7" cm="1">
        <f t="array" aca="1" ref="BD7" ca="1">INDEX($L$2:$L$9,(RANK(AT7,$AT$2:$AT$9)))</f>
        <v>2063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VLOOKUP(B8,audio_list_stym!$A$3:$BP$18,63,FALSE)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VLOOKUP(B8,audio_list_stym!$A$3:$AJ$18,31,FALSE)</f>
        <v>Tomat</v>
      </c>
      <c r="I8" t="s">
        <v>694</v>
      </c>
      <c r="J8" t="str">
        <f t="shared" si="1"/>
        <v>Tomat_7</v>
      </c>
      <c r="K8">
        <v>12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2157</v>
      </c>
      <c r="AD8" t="str">
        <f t="shared" ca="1" si="10"/>
        <v>pics\\Injir_5.jpg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pics\\Injir_5.jpg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1"/>
        <v>0.1434159018116915</v>
      </c>
      <c r="AP8" t="str">
        <f t="shared" ca="1" si="12"/>
        <v>pics\\Injir_5.jpg</v>
      </c>
      <c r="AQ8" t="str">
        <f t="shared" ca="1" si="13"/>
        <v>pics\\Tikva_5.jpg</v>
      </c>
      <c r="AR8" t="str">
        <f t="shared" ca="1" si="6"/>
        <v>pics\\Injir_5.jpg</v>
      </c>
      <c r="AT8">
        <f t="shared" ca="1" si="7"/>
        <v>0.56602563611035228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9"/>
        <v>_Серый_ли_XXXXX?</v>
      </c>
      <c r="BD8" cm="1">
        <f t="array" aca="1" ref="BD8" ca="1">INDEX($L$2:$L$9,(RANK(AT8,$AT$2:$AT$9)))</f>
        <v>2062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VLOOKUP(B9,audio_list_stym!$A$3:$BP$18,63,FALSE)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VLOOKUP(B9,audio_list_stym!$A$3:$AJ$18,31,FALSE)</f>
        <v>Tomat</v>
      </c>
      <c r="I9" t="s">
        <v>695</v>
      </c>
      <c r="J9" t="str">
        <f t="shared" si="1"/>
        <v>Tomat_8</v>
      </c>
      <c r="K9">
        <v>12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2035</v>
      </c>
      <c r="AD9" t="str">
        <f t="shared" ca="1" si="10"/>
        <v>pics\\Limon_3.jpg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pics\\Limon_3.jpg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1"/>
        <v>0.94149766987647665</v>
      </c>
      <c r="AP9" t="str">
        <f t="shared" ca="1" si="12"/>
        <v>pics\\Limon_3.jpg</v>
      </c>
      <c r="AQ9" t="str">
        <f t="shared" ca="1" si="13"/>
        <v>pics\\Redis_3.jpg</v>
      </c>
      <c r="AR9" t="str">
        <f t="shared" ca="1" si="6"/>
        <v>pics\\Limon_3.jpg</v>
      </c>
      <c r="AT9">
        <f t="shared" ca="1" si="7"/>
        <v>0.98938374392186923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sound\\Noviy_plod.wav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9"/>
        <v>_Вязкий_ли_XXXXX?</v>
      </c>
      <c r="BD9" cm="1">
        <f t="array" aca="1" ref="BD9" ca="1">INDEX($L$2:$L$9,(RANK(AT9,$AT$2:$AT$9)))</f>
        <v>2057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VLOOKUP(B10,audio_list_stym!$A$3:$BP$18,63,FALSE)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VLOOKUP(B10,audio_list_stym!$A$3:$AJ$18,31,FALSE)</f>
        <v>Limon</v>
      </c>
      <c r="I10" t="s">
        <v>688</v>
      </c>
      <c r="J10" t="str">
        <f t="shared" si="1"/>
        <v>Limon_1</v>
      </c>
      <c r="K10">
        <v>13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2178</v>
      </c>
      <c r="AD10" t="str">
        <f t="shared" ca="1" si="10"/>
        <v>pics\\dis34.jpg</v>
      </c>
      <c r="AE10" s="22" t="str">
        <f t="array" aca="1" ref="AE10" ca="1">IF(G10="экспл",INDEX(total_visual_stym!$C$146:$C$209,(RANK(total_visual_stym!E154,total_visual_stym!$E$146:$E$209))),0)</f>
        <v>pics\\dis34.jpg</v>
      </c>
      <c r="AF10" s="22" t="str">
        <f t="shared" si="2"/>
        <v/>
      </c>
      <c r="AG10" t="str">
        <f t="shared" ref="AG10:AG17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1"/>
        <v>0.51551152785393561</v>
      </c>
      <c r="AP10" t="str">
        <f t="shared" ca="1" si="12"/>
        <v>pics\\Banan_5.jpg</v>
      </c>
      <c r="AQ10" t="str">
        <f t="shared" ca="1" si="13"/>
        <v>pics\\Goroh_5.jpg</v>
      </c>
      <c r="AT10">
        <f t="shared" ca="1" si="7"/>
        <v>0.46843091875479304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9"/>
        <v>На_экране_XXXXX._Он_старый?</v>
      </c>
      <c r="BC10">
        <f>A10</f>
        <v>1202</v>
      </c>
      <c r="BD10" cm="1">
        <f t="array" aca="1" ref="BD10" ca="1">INDEX($L$10:$L$17,(RANK(AT2,$AT$2:$AT$9)))</f>
        <v>2035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2032</v>
      </c>
      <c r="BG10" cm="1">
        <f t="array" aca="1" ref="BG10" ca="1">INDEX(BD34:BD65,(RANK(AT3,$AT$2:$AT$16)))</f>
        <v>2048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VLOOKUP(B11,audio_list_stym!$A$3:$BP$18,63,FALSE)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VLOOKUP(B11,audio_list_stym!$A$3:$AJ$18,31,FALSE)</f>
        <v>Limon</v>
      </c>
      <c r="I11" t="s">
        <v>689</v>
      </c>
      <c r="J11" t="str">
        <f t="shared" si="1"/>
        <v>Limon_2</v>
      </c>
      <c r="K11">
        <v>13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2175</v>
      </c>
      <c r="AD11" t="str">
        <f t="shared" ca="1" si="10"/>
        <v>pics\\dis5.jpg</v>
      </c>
      <c r="AE11" s="22" t="str">
        <f t="array" aca="1" ref="AE11" ca="1">IF(G11="экспл",INDEX(total_visual_stym!$C$146:$C$209,(RANK(total_visual_stym!E155,total_visual_stym!$E$146:$E$209))),0)</f>
        <v>pics\\dis5.jpg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ref="AJ11:AJ49" si="16">LEFT(AI11,11)</f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1"/>
        <v>0.92845759263320549</v>
      </c>
      <c r="AP11" t="str">
        <f t="shared" ca="1" si="12"/>
        <v>pics\\Limon_5.jpg</v>
      </c>
      <c r="AQ11" t="str">
        <f t="shared" ca="1" si="13"/>
        <v>pics\\Redis_5.jpg</v>
      </c>
      <c r="AT11">
        <f t="shared" ca="1" si="7"/>
        <v>0.95570641736665018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sound\\Noviy_plod.wav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9"/>
        <v>Посмотрите,_вот_XXXXX._Фиолетовый_ли_он?</v>
      </c>
      <c r="BD11" cm="1">
        <f t="array" aca="1" ref="BD11" ca="1">INDEX($L$10:$L$17,(RANK(AT3,$AT$2:$AT$9)))</f>
        <v>2034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VLOOKUP(B12,audio_list_stym!$A$3:$BP$18,63,FALSE)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VLOOKUP(B12,audio_list_stym!$A$3:$AJ$18,31,FALSE)</f>
        <v>Limon</v>
      </c>
      <c r="I12" t="s">
        <v>690</v>
      </c>
      <c r="J12" t="str">
        <f t="shared" si="1"/>
        <v>Limon_3</v>
      </c>
      <c r="K12">
        <v>13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2189</v>
      </c>
      <c r="AD12" t="str">
        <f t="shared" ca="1" si="10"/>
        <v>pics\\dis33.jpg</v>
      </c>
      <c r="AE12" s="22" t="str">
        <f t="array" aca="1" ref="AE12" ca="1">IF(G12="экспл",INDEX(total_visual_stym!$C$146:$C$209,(RANK(total_visual_stym!E156,total_visual_stym!$E$146:$E$209))),0)</f>
        <v>pics\\dis33.jpg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16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1"/>
        <v>0.23309462204095399</v>
      </c>
      <c r="AP12" t="str">
        <f t="shared" ca="1" si="12"/>
        <v>pics\\Injir_4.jpg</v>
      </c>
      <c r="AQ12" t="str">
        <f t="shared" ca="1" si="13"/>
        <v>pics\\Tikva_4.jpg</v>
      </c>
      <c r="AT12">
        <f t="shared" ca="1" si="7"/>
        <v>0.84685493629006503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9"/>
        <v>Вот_XXXXX._Он_с_цедрой?</v>
      </c>
      <c r="BD12" cm="1">
        <f t="array" aca="1" ref="BD12" ca="1">INDEX($L$10:$L$17,(RANK(AT4,$AT$2:$AT$9)))</f>
        <v>2037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VLOOKUP(B13,audio_list_stym!$A$3:$BP$18,63,FALSE)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VLOOKUP(B13,audio_list_stym!$A$3:$AJ$18,31,FALSE)</f>
        <v>Limon</v>
      </c>
      <c r="I13" t="s">
        <v>691</v>
      </c>
      <c r="J13" t="str">
        <f t="shared" si="1"/>
        <v>Limon_4</v>
      </c>
      <c r="K13">
        <v>13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2221</v>
      </c>
      <c r="AD13" t="str">
        <f t="shared" ca="1" si="10"/>
        <v>pics\\dis28.jpg</v>
      </c>
      <c r="AE13" s="22" t="str">
        <f t="array" aca="1" ref="AE13" ca="1">IF(G13="экспл",INDEX(total_visual_stym!$C$146:$C$209,(RANK(total_visual_stym!E157,total_visual_stym!$E$146:$E$209))),0)</f>
        <v>pics\\dis28.jpg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16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1"/>
        <v>0.48858381076082424</v>
      </c>
      <c r="AP13" t="str">
        <f t="shared" ca="1" si="12"/>
        <v>pics\\Banan_7.jpg</v>
      </c>
      <c r="AQ13" t="str">
        <f t="shared" ca="1" si="13"/>
        <v>pics\\Goroh_7.jpg</v>
      </c>
      <c r="AT13">
        <f t="shared" ca="1" si="7"/>
        <v>0.7175113634590069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9"/>
        <v>Это_XXXXX._Кислый_ли_он?</v>
      </c>
      <c r="BD13" cm="1">
        <f t="array" aca="1" ref="BD13" ca="1">INDEX($L$10:$L$17,(RANK(AT5,$AT$2:$AT$9)))</f>
        <v>2036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VLOOKUP(B14,audio_list_stym!$A$3:$BP$18,63,FALSE)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VLOOKUP(B14,audio_list_stym!$A$3:$AJ$18,31,FALSE)</f>
        <v>Limon</v>
      </c>
      <c r="I14" t="s">
        <v>692</v>
      </c>
      <c r="J14" t="str">
        <f t="shared" si="1"/>
        <v>Limon_5</v>
      </c>
      <c r="K14">
        <v>13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2176</v>
      </c>
      <c r="AD14" t="str">
        <f t="shared" ca="1" si="10"/>
        <v>pics\\dis21.jpg</v>
      </c>
      <c r="AE14" s="22" t="str">
        <f t="array" aca="1" ref="AE14" ca="1">IF(G14="экспл",INDEX(total_visual_stym!$C$146:$C$209,(RANK(total_visual_stym!E158,total_visual_stym!$E$146:$E$209))),0)</f>
        <v>pics\\dis21.jpg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16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1"/>
        <v>0.98759126310579526</v>
      </c>
      <c r="AP14" t="str">
        <f t="shared" ca="1" si="12"/>
        <v>pics\\Limon_1.jpg</v>
      </c>
      <c r="AQ14" t="str">
        <f t="shared" ca="1" si="13"/>
        <v>pics\\Redis_1.jpg</v>
      </c>
      <c r="AT14">
        <f t="shared" ca="1" si="7"/>
        <v>0.75238387136107587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9"/>
        <v>На_картинке_XXXXX._Сочный_ли_он?</v>
      </c>
      <c r="BD14" cm="1">
        <f t="array" aca="1" ref="BD14" ca="1">INDEX($L$10:$L$17,(RANK(AT6,$AT$2:$AT$9)))</f>
        <v>2040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VLOOKUP(B15,audio_list_stym!$A$3:$BP$18,63,FALSE)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VLOOKUP(B15,audio_list_stym!$A$3:$AJ$18,31,FALSE)</f>
        <v>Limon</v>
      </c>
      <c r="I15" t="s">
        <v>693</v>
      </c>
      <c r="J15" t="str">
        <f t="shared" si="1"/>
        <v>Limon_6</v>
      </c>
      <c r="K15">
        <v>13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2205</v>
      </c>
      <c r="AD15" t="str">
        <f t="shared" ca="1" si="10"/>
        <v>pics\\dis46.jpg</v>
      </c>
      <c r="AE15" s="22" t="str">
        <f t="array" aca="1" ref="AE15" ca="1">IF(G15="экспл",INDEX(total_visual_stym!$C$146:$C$209,(RANK(total_visual_stym!E159,total_visual_stym!$E$146:$E$209))),0)</f>
        <v>pics\\dis46.jpg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16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1"/>
        <v>0.1387916798985358</v>
      </c>
      <c r="AP15" t="str">
        <f t="shared" ca="1" si="12"/>
        <v>pics\\Injir_6.jpg</v>
      </c>
      <c r="AQ15" t="str">
        <f t="shared" ca="1" si="13"/>
        <v>pics\\Tikva_6.jpg</v>
      </c>
      <c r="AT15">
        <f t="shared" ca="1" si="7"/>
        <v>0.65731684919855582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9"/>
        <v>На_мониторе_XXXXX._Упругий_ли_он?</v>
      </c>
      <c r="BD15" cm="1">
        <f t="array" aca="1" ref="BD15" ca="1">INDEX($L$10:$L$17,(RANK(AT7,$AT$2:$AT$9)))</f>
        <v>2039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VLOOKUP(B16,audio_list_stym!$A$3:$BP$18,63,FALSE)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VLOOKUP(B16,audio_list_stym!$A$3:$AJ$18,31,FALSE)</f>
        <v>Limon</v>
      </c>
      <c r="I16" t="s">
        <v>694</v>
      </c>
      <c r="J16" t="str">
        <f t="shared" si="1"/>
        <v>Limon_7</v>
      </c>
      <c r="K16">
        <v>13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2190</v>
      </c>
      <c r="AD16" t="str">
        <f t="shared" ca="1" si="10"/>
        <v>pics\\dis27.jpg</v>
      </c>
      <c r="AE16" s="22" t="str">
        <f t="array" aca="1" ref="AE16" ca="1">IF(G16="экспл",INDEX(total_visual_stym!$C$146:$C$209,(RANK(total_visual_stym!E160,total_visual_stym!$E$146:$E$209))),0)</f>
        <v>pics\\dis27.jpg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16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1"/>
        <v>0.55648001236910105</v>
      </c>
      <c r="AP16" t="str">
        <f t="shared" ca="1" si="12"/>
        <v>pics\\Banan_3.jpg</v>
      </c>
      <c r="AQ16" t="str">
        <f t="shared" ca="1" si="13"/>
        <v>pics\\Goroh_3.jpg</v>
      </c>
      <c r="AT16">
        <f t="shared" ca="1" si="7"/>
        <v>0.92681579450243512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9"/>
        <v>Перед_Вами_XXXXX._Он_длинный?</v>
      </c>
      <c r="BD16" cm="1">
        <f t="array" aca="1" ref="BD16" ca="1">INDEX($L$10:$L$17,(RANK(AT8,$AT$2:$AT$9)))</f>
        <v>2038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VLOOKUP(B17,audio_list_stym!$A$3:$BP$18,63,FALSE)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VLOOKUP(B17,audio_list_stym!$A$3:$AJ$18,31,FALSE)</f>
        <v>Limon</v>
      </c>
      <c r="I17" t="s">
        <v>695</v>
      </c>
      <c r="J17" t="str">
        <f t="shared" si="1"/>
        <v>Limon_8</v>
      </c>
      <c r="K17">
        <v>13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2230</v>
      </c>
      <c r="AD17" t="str">
        <f t="shared" ca="1" si="10"/>
        <v>pics\\dis8.jpg</v>
      </c>
      <c r="AE17" s="22" t="str">
        <f t="array" aca="1" ref="AE17" ca="1">IF(G17="экспл",INDEX(total_visual_stym!$C$146:$C$209,(RANK(total_visual_stym!E161,total_visual_stym!$E$146:$E$209))),0)</f>
        <v>pics\\dis8.jpg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16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1"/>
        <v>0.50603922428183334</v>
      </c>
      <c r="AP17" t="str">
        <f t="shared" ca="1" si="12"/>
        <v>pics\\Banan_6.jpg</v>
      </c>
      <c r="AQ17" t="str">
        <f t="shared" ca="1" si="13"/>
        <v>pics\\Goroh_6.jpg</v>
      </c>
      <c r="AT17">
        <f t="shared" ca="1" si="7"/>
        <v>0.52644731281981016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9"/>
        <v>Вы_видите_XXXXX._Он_без_кожуры?</v>
      </c>
      <c r="BD17" cm="1">
        <f t="array" aca="1" ref="BD17" ca="1">INDEX($L$10:$L$17,(RANK(AT9,$AT$2:$AT$9)))</f>
        <v>2033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VLOOKUP(B18,audio_list_stym!$A$3:$BP$18,63,FALSE)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VLOOKUP(B18,audio_list_stym!$A$3:$AJ$18,31,FALSE)</f>
        <v>Kokos</v>
      </c>
      <c r="I18" t="s">
        <v>688</v>
      </c>
      <c r="J18" t="str">
        <f t="shared" si="1"/>
        <v>Kokos_1</v>
      </c>
      <c r="K18">
        <v>10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2050</v>
      </c>
      <c r="AD18" t="str">
        <f t="shared" ca="1" si="10"/>
        <v>pics\\Redis_2.jpg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pics\\Redis_2.jpg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16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0.9558261533479695</v>
      </c>
      <c r="AP18" t="str">
        <f t="shared" ca="1" si="12"/>
        <v>pics\\Limon_2.jpg</v>
      </c>
      <c r="AQ18" t="str">
        <f t="shared" ca="1" si="13"/>
        <v>pics\\Redis_2.jpg</v>
      </c>
      <c r="AS18" t="str">
        <f t="shared" ref="AS18:AS25" ca="1" si="17">IF(AH18="sound\\Tropic",AQ18,"")</f>
        <v>pics\\Redis_2.jpg</v>
      </c>
      <c r="AT18">
        <f t="shared" ca="1" si="7"/>
        <v>0.60484276359169442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sound\\Noviy_plod.wav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9"/>
        <v>_С_молоком_ли_КОКОС?</v>
      </c>
      <c r="BC18">
        <f>A18</f>
        <v>1203</v>
      </c>
      <c r="BD18" cm="1">
        <f t="array" aca="1" ref="BD18" ca="1">INDEX($L$18:$L$25,(RANK(AT2,$AT$2:$AT$9)))</f>
        <v>2027</v>
      </c>
      <c r="BE18" cm="1">
        <f t="array" aca="1" ref="BE18" ca="1">INDEX(BD2:BD17,(RANK(AT4,$AT$2:$AT$16)))</f>
        <v>2037</v>
      </c>
      <c r="BF18" cm="1">
        <f t="array" aca="1" ref="BF18" ca="1">INDEX(BD26:BD49,(RANK(AT4,$AT$2:$AT$16)))</f>
        <v>2045</v>
      </c>
      <c r="BG18" cm="1">
        <f t="array" aca="1" ref="BG18" ca="1">INDEX(BD50:BD65,(RANK(AT4,$AT$2:$AT$16)))</f>
        <v>2021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VLOOKUP(B19,audio_list_stym!$A$3:$BP$18,63,FALSE)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VLOOKUP(B19,audio_list_stym!$A$3:$AJ$18,31,FALSE)</f>
        <v>Kokos</v>
      </c>
      <c r="I19" t="s">
        <v>689</v>
      </c>
      <c r="J19" t="str">
        <f t="shared" si="1"/>
        <v>Kokos_2</v>
      </c>
      <c r="K19">
        <v>10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2056</v>
      </c>
      <c r="AD19" t="str">
        <f t="shared" ca="1" si="10"/>
        <v>pics\\Redis_8.jpg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pics\\Redis_8.jpg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16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0.83876138680598322</v>
      </c>
      <c r="AP19" t="str">
        <f t="shared" ca="1" si="12"/>
        <v>pics\\Limon_8.jpg</v>
      </c>
      <c r="AQ19" t="str">
        <f t="shared" ca="1" si="13"/>
        <v>pics\\Redis_8.jpg</v>
      </c>
      <c r="AS19" t="str">
        <f t="shared" ca="1" si="17"/>
        <v>pics\\Redis_8.jpg</v>
      </c>
      <c r="AT19">
        <f t="shared" ca="1" si="7"/>
        <v>7.3072632707562812E-2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9"/>
        <v>_Полый_ли_КОКОС?</v>
      </c>
      <c r="BD19" cm="1">
        <f t="array" aca="1" ref="BD19" ca="1">INDEX($L$18:$L$25,(RANK(AT3,$AT$2:$AT$9)))</f>
        <v>2026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VLOOKUP(B20,audio_list_stym!$A$3:$BP$18,63,FALSE)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VLOOKUP(B20,audio_list_stym!$A$3:$AJ$18,31,FALSE)</f>
        <v>Kokos</v>
      </c>
      <c r="I20" t="s">
        <v>690</v>
      </c>
      <c r="J20" t="str">
        <f t="shared" si="1"/>
        <v>Kokos_3</v>
      </c>
      <c r="K20">
        <v>10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2168</v>
      </c>
      <c r="AD20" t="str">
        <f t="shared" ca="1" si="10"/>
        <v>pics\\Tikva_8.jpg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pics\\Tikva_8.jpg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16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3.7757505321928453E-2</v>
      </c>
      <c r="AP20" t="str">
        <f t="shared" ca="1" si="12"/>
        <v>pics\\Injir_8.jpg</v>
      </c>
      <c r="AQ20" t="str">
        <f t="shared" ca="1" si="13"/>
        <v>pics\\Tikva_8.jpg</v>
      </c>
      <c r="AS20" t="str">
        <f t="shared" ca="1" si="17"/>
        <v>pics\\Tikva_8.jpg</v>
      </c>
      <c r="AT20">
        <f t="shared" ca="1" si="7"/>
        <v>0.572743949641078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9"/>
        <v>_Гладкий_ли_КОКОС?</v>
      </c>
      <c r="BD20" cm="1">
        <f t="array" aca="1" ref="BD20" ca="1">INDEX($L$18:$L$25,(RANK(AT4,$AT$2:$AT$9)))</f>
        <v>2029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VLOOKUP(B21,audio_list_stym!$A$3:$BP$18,63,FALSE)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VLOOKUP(B21,audio_list_stym!$A$3:$AJ$18,31,FALSE)</f>
        <v>Kokos</v>
      </c>
      <c r="I21" t="s">
        <v>691</v>
      </c>
      <c r="J21" t="str">
        <f t="shared" si="1"/>
        <v>Kokos_4</v>
      </c>
      <c r="K21">
        <v>10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2024</v>
      </c>
      <c r="AD21" t="str">
        <f t="shared" ca="1" si="10"/>
        <v>pics\\Goroh_8.jpg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pics\\Goroh_8.jpg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16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0.41792914082111265</v>
      </c>
      <c r="AP21" t="str">
        <f t="shared" ca="1" si="12"/>
        <v>pics\\Banan_8.jpg</v>
      </c>
      <c r="AQ21" t="str">
        <f t="shared" ca="1" si="13"/>
        <v>pics\\Goroh_8.jpg</v>
      </c>
      <c r="AS21" t="str">
        <f t="shared" ca="1" si="17"/>
        <v>pics\\Goroh_8.jpg</v>
      </c>
      <c r="AT21">
        <f t="shared" ca="1" si="7"/>
        <v>0.67124887395124988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9"/>
        <v>_Пористый_ли_КОКОС?</v>
      </c>
      <c r="BD21" cm="1">
        <f t="array" aca="1" ref="BD21" ca="1">INDEX($L$18:$L$25,(RANK(AT5,$AT$2:$AT$9)))</f>
        <v>2028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VLOOKUP(B22,audio_list_stym!$A$3:$BP$18,63,FALSE)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VLOOKUP(B22,audio_list_stym!$A$3:$AJ$18,31,FALSE)</f>
        <v>Kokos</v>
      </c>
      <c r="I22" t="s">
        <v>692</v>
      </c>
      <c r="J22" t="str">
        <f t="shared" si="1"/>
        <v>Kokos_5</v>
      </c>
      <c r="K22">
        <v>10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2055</v>
      </c>
      <c r="AD22" t="str">
        <f t="shared" ca="1" si="10"/>
        <v>pics\\Redis_7.jpg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pics\\Redis_7.jpg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16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0.83996537500729052</v>
      </c>
      <c r="AP22" t="str">
        <f t="shared" ca="1" si="12"/>
        <v>pics\\Limon_7.jpg</v>
      </c>
      <c r="AQ22" t="str">
        <f t="shared" ca="1" si="13"/>
        <v>pics\\Redis_7.jpg</v>
      </c>
      <c r="AS22" t="str">
        <f t="shared" ca="1" si="17"/>
        <v>pics\\Redis_7.jpg</v>
      </c>
      <c r="AT22">
        <f t="shared" ca="1" si="7"/>
        <v>0.28870112946750348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9"/>
        <v>_Вареный_ли_КОКОС?</v>
      </c>
      <c r="BD22" cm="1">
        <f t="array" aca="1" ref="BD22" ca="1">INDEX($L$18:$L$25,(RANK(AT6,$AT$2:$AT$9)))</f>
        <v>2032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VLOOKUP(B23,audio_list_stym!$A$3:$BP$18,63,FALSE)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VLOOKUP(B23,audio_list_stym!$A$3:$AJ$18,31,FALSE)</f>
        <v>Kokos</v>
      </c>
      <c r="I23" t="s">
        <v>693</v>
      </c>
      <c r="J23" t="str">
        <f t="shared" si="1"/>
        <v>Kokos_6</v>
      </c>
      <c r="K23">
        <v>10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2167</v>
      </c>
      <c r="AD23" t="str">
        <f t="shared" ca="1" si="10"/>
        <v>pics\\Tikva_7.jpg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pics\\Tikva_7.jpg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16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0.10885504448801697</v>
      </c>
      <c r="AP23" t="str">
        <f t="shared" ca="1" si="12"/>
        <v>pics\\Injir_7.jpg</v>
      </c>
      <c r="AQ23" t="str">
        <f t="shared" ca="1" si="13"/>
        <v>pics\\Tikva_7.jpg</v>
      </c>
      <c r="AS23" t="str">
        <f t="shared" ca="1" si="17"/>
        <v>pics\\Tikva_7.jpg</v>
      </c>
      <c r="AT23">
        <f t="shared" ca="1" si="7"/>
        <v>0.51434767629667733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9"/>
        <v>_Плотный_ли_КОКОС?</v>
      </c>
      <c r="BD23" cm="1">
        <f t="array" aca="1" ref="BD23" ca="1">INDEX($L$18:$L$25,(RANK(AT7,$AT$2:$AT$9)))</f>
        <v>2031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VLOOKUP(B24,audio_list_stym!$A$3:$BP$18,63,FALSE)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VLOOKUP(B24,audio_list_stym!$A$3:$AJ$18,31,FALSE)</f>
        <v>Kokos</v>
      </c>
      <c r="I24" t="s">
        <v>694</v>
      </c>
      <c r="J24" t="str">
        <f t="shared" si="1"/>
        <v>Kokos_7</v>
      </c>
      <c r="K24">
        <v>10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2018</v>
      </c>
      <c r="AD24" t="str">
        <f t="shared" ca="1" si="10"/>
        <v>pics\\Goroh_2.jpg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pics\\Goroh_2.jpg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16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0.65929589215581119</v>
      </c>
      <c r="AP24" t="str">
        <f t="shared" ca="1" si="12"/>
        <v>pics\\Banan_2.jpg</v>
      </c>
      <c r="AQ24" t="str">
        <f t="shared" ca="1" si="13"/>
        <v>pics\\Goroh_2.jpg</v>
      </c>
      <c r="AS24" t="str">
        <f t="shared" ca="1" si="17"/>
        <v>pics\\Goroh_2.jpg</v>
      </c>
      <c r="AT24">
        <f t="shared" ca="1" si="7"/>
        <v>4.273081170541293E-2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9"/>
        <v>_Ворсистый_ли_КОКОС?</v>
      </c>
      <c r="BD24" cm="1">
        <f t="array" aca="1" ref="BD24" ca="1">INDEX($L$18:$L$25,(RANK(AT8,$AT$2:$AT$9)))</f>
        <v>2030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VLOOKUP(B25,audio_list_stym!$A$3:$BP$18,63,FALSE)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VLOOKUP(B25,audio_list_stym!$A$3:$AJ$18,31,FALSE)</f>
        <v>Kokos</v>
      </c>
      <c r="I25" t="s">
        <v>695</v>
      </c>
      <c r="J25" t="str">
        <f t="shared" si="1"/>
        <v>Kokos_8</v>
      </c>
      <c r="K25">
        <v>10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2162</v>
      </c>
      <c r="AD25" t="str">
        <f t="shared" ca="1" si="10"/>
        <v>pics\\Tikva_2.jpg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pics\\Tikva_2.jpg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16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0.33805273743850295</v>
      </c>
      <c r="AP25" t="str">
        <f t="shared" ca="1" si="12"/>
        <v>pics\\Injir_2.jpg</v>
      </c>
      <c r="AQ25" t="str">
        <f t="shared" ca="1" si="13"/>
        <v>pics\\Tikva_2.jpg</v>
      </c>
      <c r="AS25" t="str">
        <f t="shared" ca="1" si="17"/>
        <v>pics\\Tikva_2.jpg</v>
      </c>
      <c r="AT25">
        <f t="shared" ca="1" si="7"/>
        <v>0.47977223165616945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9"/>
        <v>_Мягкий_ли_КОКОС?</v>
      </c>
      <c r="BD25" cm="1">
        <f t="array" aca="1" ref="BD25" ca="1">INDEX($L$18:$L$25,(RANK(AT9,$AT$2:$AT$9)))</f>
        <v>2025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VLOOKUP(B26,audio_list_stym!$A$3:$BP$18,63,FALSE)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VLOOKUP(B26,audio_list_stym!$A$3:$AJ$18,31,FALSE)</f>
        <v>Redis</v>
      </c>
      <c r="I26" t="s">
        <v>688</v>
      </c>
      <c r="J26" t="str">
        <f t="shared" si="1"/>
        <v>Redis_1</v>
      </c>
      <c r="K26">
        <v>11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2210</v>
      </c>
      <c r="AD26" t="str">
        <f t="shared" ca="1" si="10"/>
        <v>pics\\dis48.jpg</v>
      </c>
      <c r="AE26" s="22" t="str">
        <f t="array" aca="1" ref="AE26" ca="1">IF(G26="экспл",INDEX(total_visual_stym!$C$146:$C$209,(RANK(total_visual_stym!E170,total_visual_stym!$E$146:$E$209))),0)</f>
        <v>pics\\dis48.jpg</v>
      </c>
      <c r="AF26" s="22" t="str">
        <f t="shared" si="2"/>
        <v/>
      </c>
      <c r="AG26" t="str">
        <f t="shared" ref="AG26:AG33" si="18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16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7"/>
        <v>0.78523141775453653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9"/>
        <v>На_экране_РЕДИС._Он_с_ботвой?</v>
      </c>
      <c r="BC26">
        <f>A26</f>
        <v>1204</v>
      </c>
      <c r="BD26" cm="1">
        <f t="array" aca="1" ref="BD26" ca="1">INDEX($L$26:$L$33,(RANK(AT2,$AT$2:$AT$9)))</f>
        <v>2051</v>
      </c>
      <c r="BE26" cm="1">
        <f t="array" aca="1" ref="BE26" ca="1">INDEX(BD2:BD25,(RANK(AT5,$AT$2:$AT$16)))</f>
        <v>2035</v>
      </c>
      <c r="BF26" cm="1">
        <f t="array" aca="1" ref="BF26" ca="1">INDEX(BD34:BD49,(RANK(AT5,$AT$2:$AT$16)))</f>
        <v>2003</v>
      </c>
      <c r="BG26" cm="1">
        <f t="array" aca="1" ref="BG26" ca="1">INDEX(BD50:BD65,(RANK(AT5,$AT$2:$AT$16)))</f>
        <v>2019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VLOOKUP(B27,audio_list_stym!$A$3:$BP$18,63,FALSE)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VLOOKUP(B27,audio_list_stym!$A$3:$AJ$18,31,FALSE)</f>
        <v>Redis</v>
      </c>
      <c r="I27" t="s">
        <v>689</v>
      </c>
      <c r="J27" t="str">
        <f t="shared" si="1"/>
        <v>Redis_2</v>
      </c>
      <c r="K27">
        <v>11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2215</v>
      </c>
      <c r="AD27" t="str">
        <f t="shared" ca="1" si="10"/>
        <v>pics\\dis62.jpg</v>
      </c>
      <c r="AE27" s="22" t="str">
        <f t="array" aca="1" ref="AE27" ca="1">IF(G27="экспл",INDEX(total_visual_stym!$C$146:$C$209,(RANK(total_visual_stym!E171,total_visual_stym!$E$146:$E$209))),0)</f>
        <v>pics\\dis62.jpg</v>
      </c>
      <c r="AF27" s="22" t="str">
        <f t="shared" si="2"/>
        <v/>
      </c>
      <c r="AG27" t="str">
        <f t="shared" si="18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16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7"/>
        <v>0.37016557673888395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9"/>
        <v>Посмотрите,_вот_РЕДИС._Он_алый?</v>
      </c>
      <c r="BD27" cm="1">
        <f t="array" aca="1" ref="BD27" ca="1">INDEX($L$26:$L$33,(RANK(AT3,$AT$2:$AT$9)))</f>
        <v>2050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VLOOKUP(B28,audio_list_stym!$A$3:$BP$18,63,FALSE)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VLOOKUP(B28,audio_list_stym!$A$3:$AJ$18,31,FALSE)</f>
        <v>Redis</v>
      </c>
      <c r="I28" t="s">
        <v>690</v>
      </c>
      <c r="J28" t="str">
        <f t="shared" si="1"/>
        <v>Redis_3</v>
      </c>
      <c r="K28">
        <v>11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2217</v>
      </c>
      <c r="AD28" t="str">
        <f t="shared" ca="1" si="10"/>
        <v>pics\\dis58.jpg</v>
      </c>
      <c r="AE28" s="22" t="str">
        <f t="array" aca="1" ref="AE28" ca="1">IF(G28="экспл",INDEX(total_visual_stym!$C$146:$C$209,(RANK(total_visual_stym!E172,total_visual_stym!$E$146:$E$209))),0)</f>
        <v>pics\\dis58.jpg</v>
      </c>
      <c r="AF28" s="22" t="str">
        <f t="shared" si="2"/>
        <v/>
      </c>
      <c r="AG28" t="str">
        <f t="shared" si="18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16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7"/>
        <v>0.4841112623819992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9"/>
        <v>Вот_РЕДИС._Пряный_ли_он?</v>
      </c>
      <c r="BD28" cm="1">
        <f t="array" aca="1" ref="BD28" ca="1">INDEX($L$26:$L$33,(RANK(AT4,$AT$2:$AT$9)))</f>
        <v>2053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VLOOKUP(B29,audio_list_stym!$A$3:$BP$18,63,FALSE)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VLOOKUP(B29,audio_list_stym!$A$3:$AJ$18,31,FALSE)</f>
        <v>Redis</v>
      </c>
      <c r="I29" t="s">
        <v>691</v>
      </c>
      <c r="J29" t="str">
        <f t="shared" si="1"/>
        <v>Redis_4</v>
      </c>
      <c r="K29">
        <v>11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2219</v>
      </c>
      <c r="AD29" t="str">
        <f t="shared" ca="1" si="10"/>
        <v>pics\\dis17.jpg</v>
      </c>
      <c r="AE29" s="22" t="str">
        <f t="array" aca="1" ref="AE29" ca="1">IF(G29="экспл",INDEX(total_visual_stym!$C$146:$C$209,(RANK(total_visual_stym!E173,total_visual_stym!$E$146:$E$209))),0)</f>
        <v>pics\\dis17.jpg</v>
      </c>
      <c r="AF29" s="22" t="str">
        <f t="shared" si="2"/>
        <v/>
      </c>
      <c r="AG29" t="str">
        <f t="shared" si="18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16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7"/>
        <v>3.1120158718721536E-2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9"/>
        <v>Это_РЕДИС._Жирный_ли_он?</v>
      </c>
      <c r="BD29" cm="1">
        <f t="array" aca="1" ref="BD29" ca="1">INDEX($L$26:$L$33,(RANK(AT5,$AT$2:$AT$9)))</f>
        <v>2052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VLOOKUP(B30,audio_list_stym!$A$3:$BP$18,63,FALSE)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VLOOKUP(B30,audio_list_stym!$A$3:$AJ$18,31,FALSE)</f>
        <v>Redis</v>
      </c>
      <c r="I30" t="s">
        <v>692</v>
      </c>
      <c r="J30" t="str">
        <f t="shared" si="1"/>
        <v>Redis_5</v>
      </c>
      <c r="K30">
        <v>11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2226</v>
      </c>
      <c r="AD30" t="str">
        <f t="shared" ca="1" si="10"/>
        <v>pics\\dis11.jpg</v>
      </c>
      <c r="AE30" s="22" t="str">
        <f t="array" aca="1" ref="AE30" ca="1">IF(G30="экспл",INDEX(total_visual_stym!$C$146:$C$209,(RANK(total_visual_stym!E174,total_visual_stym!$E$146:$E$209))),0)</f>
        <v>pics\\dis11.jpg</v>
      </c>
      <c r="AF30" s="22" t="str">
        <f t="shared" si="2"/>
        <v/>
      </c>
      <c r="AG30" t="str">
        <f t="shared" si="18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16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7"/>
        <v>0.52299133937991538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9"/>
        <v>На_картинке_РЕДИС._Он_соленый?</v>
      </c>
      <c r="BD30" cm="1">
        <f t="array" aca="1" ref="BD30" ca="1">INDEX($L$26:$L$33,(RANK(AT6,$AT$2:$AT$9)))</f>
        <v>2056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VLOOKUP(B31,audio_list_stym!$A$3:$BP$18,63,FALSE)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VLOOKUP(B31,audio_list_stym!$A$3:$AJ$18,31,FALSE)</f>
        <v>Redis</v>
      </c>
      <c r="I31" t="s">
        <v>693</v>
      </c>
      <c r="J31" t="str">
        <f t="shared" si="1"/>
        <v>Redis_6</v>
      </c>
      <c r="K31">
        <v>11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2201</v>
      </c>
      <c r="AD31" t="str">
        <f t="shared" ca="1" si="10"/>
        <v>pics\\dis43.jpg</v>
      </c>
      <c r="AE31" s="22" t="str">
        <f t="array" aca="1" ref="AE31" ca="1">IF(G31="экспл",INDEX(total_visual_stym!$C$146:$C$209,(RANK(total_visual_stym!E175,total_visual_stym!$E$146:$E$209))),0)</f>
        <v>pics\\dis43.jpg</v>
      </c>
      <c r="AF31" s="22" t="str">
        <f t="shared" si="2"/>
        <v/>
      </c>
      <c r="AG31" t="str">
        <f t="shared" si="18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16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7"/>
        <v>0.69998742587490159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9"/>
        <v>На_мониторе_РЕДИС._Пышный_ли_он?</v>
      </c>
      <c r="BD31" cm="1">
        <f t="array" aca="1" ref="BD31" ca="1">INDEX($L$26:$L$33,(RANK(AT7,$AT$2:$AT$9)))</f>
        <v>2055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VLOOKUP(B32,audio_list_stym!$A$3:$BP$18,63,FALSE)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VLOOKUP(B32,audio_list_stym!$A$3:$AJ$18,31,FALSE)</f>
        <v>Redis</v>
      </c>
      <c r="I32" t="s">
        <v>694</v>
      </c>
      <c r="J32" t="str">
        <f t="shared" si="1"/>
        <v>Redis_7</v>
      </c>
      <c r="K32">
        <v>11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2186</v>
      </c>
      <c r="AD32" t="str">
        <f t="shared" ca="1" si="10"/>
        <v>pics\\dis25.jpg</v>
      </c>
      <c r="AE32" s="22" t="str">
        <f t="array" aca="1" ref="AE32" ca="1">IF(G32="экспл",INDEX(total_visual_stym!$C$146:$C$209,(RANK(total_visual_stym!E176,total_visual_stym!$E$146:$E$209))),0)</f>
        <v>pics\\dis25.jpg</v>
      </c>
      <c r="AF32" s="22" t="str">
        <f t="shared" si="2"/>
        <v/>
      </c>
      <c r="AG32" t="str">
        <f t="shared" si="18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16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7"/>
        <v>0.63774210262416486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9"/>
        <v>Перед_Вами_РЕДИС._Крепкий_ли_он?</v>
      </c>
      <c r="BD32" cm="1">
        <f t="array" aca="1" ref="BD32" ca="1">INDEX($L$26:$L$33,(RANK(AT8,$AT$2:$AT$9)))</f>
        <v>2054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VLOOKUP(B33,audio_list_stym!$A$3:$BP$18,63,FALSE)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VLOOKUP(B33,audio_list_stym!$A$3:$AJ$18,31,FALSE)</f>
        <v>Redis</v>
      </c>
      <c r="I33" t="s">
        <v>695</v>
      </c>
      <c r="J33" t="str">
        <f t="shared" si="1"/>
        <v>Redis_8</v>
      </c>
      <c r="K33">
        <v>11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2209</v>
      </c>
      <c r="AD33" t="str">
        <f t="shared" ca="1" si="10"/>
        <v>pics\\dis51.jpg</v>
      </c>
      <c r="AE33" s="22" t="str">
        <f t="array" aca="1" ref="AE33" ca="1">IF(G33="экспл",INDEX(total_visual_stym!$C$146:$C$209,(RANK(total_visual_stym!E177,total_visual_stym!$E$146:$E$209))),0)</f>
        <v>pics\\dis51.jpg</v>
      </c>
      <c r="AF33" s="22" t="str">
        <f t="shared" si="2"/>
        <v/>
      </c>
      <c r="AG33" t="str">
        <f t="shared" si="18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16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7"/>
        <v>0.53584116732801224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9"/>
        <v>Вы_видите_РЕДИС._Он_круглый?</v>
      </c>
      <c r="BD33" cm="1">
        <f t="array" aca="1" ref="BD33" ca="1">INDEX($L$26:$L$33,(RANK(AT9,$AT$2:$AT$9)))</f>
        <v>2049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VLOOKUP(B34,audio_list_stym!$A$3:$BP$18,63,FALSE)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VLOOKUP(B34,audio_list_stym!$A$3:$AJ$18,31,FALSE)</f>
        <v>Peper</v>
      </c>
      <c r="I34" t="s">
        <v>688</v>
      </c>
      <c r="J34" t="str">
        <f t="shared" si="1"/>
        <v>Peper_1</v>
      </c>
      <c r="K34">
        <v>12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2005</v>
      </c>
      <c r="AD34" t="str">
        <f t="shared" ca="1" si="10"/>
        <v>pics\\Banan_5.jpg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2"/>
        <v>pics\\Banan_5.jpg</v>
      </c>
      <c r="AH34" t="str">
        <f t="shared" si="3"/>
        <v>sound\\Ogorod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1">IF(AH34="sound\\Ogorod",AP10,"")</f>
        <v>pics\\Banan_5.jpg</v>
      </c>
      <c r="AT34">
        <f t="shared" ca="1" si="7"/>
        <v>0.20130926539164451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9"/>
        <v>_Сырой_ли_XXXXX?</v>
      </c>
      <c r="BC34">
        <f>A34</f>
        <v>1205</v>
      </c>
      <c r="BD34" cm="1">
        <f t="array" aca="1" ref="BD34" ca="1">INDEX($L$34:$L$41,(RANK(AT2,$AT$2:$AT$9)))</f>
        <v>2043</v>
      </c>
      <c r="BE34" cm="1">
        <f t="array" aca="1" ref="BE34" ca="1">INDEX(BD2:BD17,(RANK(AT5,$AT$2:$AT$17)))</f>
        <v>2035</v>
      </c>
      <c r="BF34" cm="1">
        <f t="array" aca="1" ref="BF34" ca="1">INDEX(BD18:BD33,(RANK(AT5,$AT$2:$AT$7)))</f>
        <v>2029</v>
      </c>
      <c r="BG34" cm="1">
        <f t="array" aca="1" ref="BG34" ca="1">INDEX(BD42:BD65,(RANK(AT5,$AT$2:$AT$17)))</f>
        <v>2011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VLOOKUP(B35,audio_list_stym!$A$3:$BP$18,63,FALSE)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VLOOKUP(B35,audio_list_stym!$A$3:$AJ$18,31,FALSE)</f>
        <v>Peper</v>
      </c>
      <c r="I35" t="s">
        <v>689</v>
      </c>
      <c r="J35" t="str">
        <f t="shared" si="1"/>
        <v>Peper_2</v>
      </c>
      <c r="K35">
        <v>12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2037</v>
      </c>
      <c r="AD35" t="str">
        <f t="shared" ca="1" si="10"/>
        <v>pics\\Limon_5.jpg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"/>
        <v>pics\\Limon_5.jpg</v>
      </c>
      <c r="AH35" t="str">
        <f t="shared" si="3"/>
        <v>sound\\Ogorod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pics\\Limon_5.jpg</v>
      </c>
      <c r="AT35">
        <f t="shared" ca="1" si="7"/>
        <v>0.62626360740709019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9"/>
        <v>_Слоеный_ли_XXXXX?</v>
      </c>
      <c r="BD35" cm="1">
        <f t="array" aca="1" ref="BD35" ca="1">INDEX($L$34:$L$41,(RANK(AT3,$AT$2:$AT$9)))</f>
        <v>2042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VLOOKUP(B36,audio_list_stym!$A$3:$BP$18,63,FALSE)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VLOOKUP(B36,audio_list_stym!$A$3:$AJ$18,31,FALSE)</f>
        <v>Peper</v>
      </c>
      <c r="I36" t="s">
        <v>690</v>
      </c>
      <c r="J36" t="str">
        <f t="shared" si="1"/>
        <v>Peper_3</v>
      </c>
      <c r="K36">
        <v>12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2156</v>
      </c>
      <c r="AD36" t="str">
        <f t="shared" ca="1" si="10"/>
        <v>pics\\Injir_4.jpg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"/>
        <v>pics\\Injir_4.jpg</v>
      </c>
      <c r="AH36" t="str">
        <f t="shared" si="3"/>
        <v>sound\\Ogorod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pics\\Injir_4.jpg</v>
      </c>
      <c r="AT36">
        <f t="shared" ca="1" si="7"/>
        <v>8.890190945055898E-2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9"/>
        <v>_Гнилой_ли_XXXXX?</v>
      </c>
      <c r="BD36" cm="1">
        <f t="array" aca="1" ref="BD36" ca="1">INDEX($L$34:$L$41,(RANK(AT4,$AT$2:$AT$9)))</f>
        <v>2045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VLOOKUP(B37,audio_list_stym!$A$3:$BP$18,63,FALSE)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VLOOKUP(B37,audio_list_stym!$A$3:$AJ$18,31,FALSE)</f>
        <v>Peper</v>
      </c>
      <c r="I37" t="s">
        <v>691</v>
      </c>
      <c r="J37" t="str">
        <f t="shared" si="1"/>
        <v>Peper_4</v>
      </c>
      <c r="K37">
        <v>12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2007</v>
      </c>
      <c r="AD37" t="str">
        <f t="shared" ca="1" si="10"/>
        <v>pics\\Banan_7.jpg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"/>
        <v>pics\\Banan_7.jpg</v>
      </c>
      <c r="AH37" t="str">
        <f t="shared" si="3"/>
        <v>sound\\Ogorod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pics\\Banan_7.jpg</v>
      </c>
      <c r="AT37">
        <f t="shared" ca="1" si="7"/>
        <v>0.53230673528999406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9"/>
        <v>_Бугристый_ли_XXXXX?</v>
      </c>
      <c r="BD37" cm="1">
        <f t="array" aca="1" ref="BD37" ca="1">INDEX($L$34:$L$41,(RANK(AT5,$AT$2:$AT$9)))</f>
        <v>2044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VLOOKUP(B38,audio_list_stym!$A$3:$BP$18,63,FALSE)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VLOOKUP(B38,audio_list_stym!$A$3:$AJ$18,31,FALSE)</f>
        <v>Peper</v>
      </c>
      <c r="I38" t="s">
        <v>692</v>
      </c>
      <c r="J38" t="str">
        <f t="shared" si="1"/>
        <v>Peper_5</v>
      </c>
      <c r="K38">
        <v>12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2033</v>
      </c>
      <c r="AD38" t="str">
        <f t="shared" ca="1" si="10"/>
        <v>pics\\Limon_1.jpg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"/>
        <v>pics\\Limon_1.jpg</v>
      </c>
      <c r="AH38" t="str">
        <f t="shared" si="3"/>
        <v>sound\\Ogorod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pics\\Limon_1.jpg</v>
      </c>
      <c r="AT38">
        <f t="shared" ca="1" si="7"/>
        <v>0.66194560575597272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9"/>
        <v>_Черный_ли_XXXXX?</v>
      </c>
      <c r="BD38" cm="1">
        <f t="array" aca="1" ref="BD38" ca="1">INDEX($L$34:$L$41,(RANK(AT6,$AT$2:$AT$9)))</f>
        <v>2048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VLOOKUP(B39,audio_list_stym!$A$3:$BP$18,63,FALSE)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VLOOKUP(B39,audio_list_stym!$A$3:$AJ$18,31,FALSE)</f>
        <v>Peper</v>
      </c>
      <c r="I39" t="s">
        <v>693</v>
      </c>
      <c r="J39" t="str">
        <f t="shared" si="1"/>
        <v>Peper_6</v>
      </c>
      <c r="K39">
        <v>12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2158</v>
      </c>
      <c r="AD39" t="str">
        <f t="shared" ca="1" si="10"/>
        <v>pics\\Injir_6.jpg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pics\\Injir_6.jpg</v>
      </c>
      <c r="AH39" t="str">
        <f t="shared" si="3"/>
        <v>sound\\Ogorod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pics\\Injir_6.jpg</v>
      </c>
      <c r="AT39">
        <f t="shared" ca="1" si="7"/>
        <v>6.1367195205095704E-2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9"/>
        <v>_Хрустящий_ли_XXXXX?</v>
      </c>
      <c r="BD39" cm="1">
        <f t="array" aca="1" ref="BD39" ca="1">INDEX($L$34:$L$41,(RANK(AT7,$AT$2:$AT$9)))</f>
        <v>2047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VLOOKUP(B40,audio_list_stym!$A$3:$BP$18,63,FALSE)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VLOOKUP(B40,audio_list_stym!$A$3:$AJ$18,31,FALSE)</f>
        <v>Peper</v>
      </c>
      <c r="I40" t="s">
        <v>694</v>
      </c>
      <c r="J40" t="str">
        <f t="shared" si="1"/>
        <v>Peper_7</v>
      </c>
      <c r="K40">
        <v>12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2003</v>
      </c>
      <c r="AD40" t="str">
        <f t="shared" ca="1" si="10"/>
        <v>pics\\Banan_3.jpg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pics\\Banan_3.jpg</v>
      </c>
      <c r="AH40" t="str">
        <f t="shared" si="3"/>
        <v>sound\\Ogorod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pics\\Banan_3.jpg</v>
      </c>
      <c r="AT40">
        <f t="shared" ca="1" si="7"/>
        <v>0.29493926330698073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9"/>
        <v>_Блестит_ли_XXXXX?</v>
      </c>
      <c r="BD40" cm="1">
        <f t="array" aca="1" ref="BD40" ca="1">INDEX($L$34:$L$41,(RANK(AT8,$AT$2:$AT$9)))</f>
        <v>2046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VLOOKUP(B41,audio_list_stym!$A$3:$BP$18,63,FALSE)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VLOOKUP(B41,audio_list_stym!$A$3:$AJ$18,31,FALSE)</f>
        <v>Peper</v>
      </c>
      <c r="I41" t="s">
        <v>695</v>
      </c>
      <c r="J41" t="str">
        <f t="shared" si="1"/>
        <v>Peper_8</v>
      </c>
      <c r="K41">
        <v>12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2006</v>
      </c>
      <c r="AD41" t="str">
        <f t="shared" ca="1" si="10"/>
        <v>pics\\Banan_6.jpg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pics\\Banan_6.jpg</v>
      </c>
      <c r="AH41" t="str">
        <f t="shared" si="3"/>
        <v>sound\\Ogorod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1"/>
        <v>pics\\Banan_6.jpg</v>
      </c>
      <c r="AT41">
        <f t="shared" ca="1" si="7"/>
        <v>0.72709607619715688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9"/>
        <v>_Цитрусовый_ли_XXXXX?</v>
      </c>
      <c r="BD41" cm="1">
        <f t="array" aca="1" ref="BD41" ca="1">INDEX($L$34:$L$41,(RANK(AT9,$AT$2:$AT$9)))</f>
        <v>2041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VLOOKUP(B42,audio_list_stym!$A$3:$BP$18,63,FALSE)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VLOOKUP(B42,audio_list_stym!$A$3:$AJ$18,31,FALSE)</f>
        <v>Banan</v>
      </c>
      <c r="I42" t="s">
        <v>688</v>
      </c>
      <c r="J42" t="str">
        <f t="shared" si="1"/>
        <v>Banan_1</v>
      </c>
      <c r="K42">
        <v>13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2187</v>
      </c>
      <c r="AD42" t="str">
        <f t="shared" ca="1" si="10"/>
        <v>pics\\dis1.jpg</v>
      </c>
      <c r="AE42" s="22" t="str">
        <f t="array" aca="1" ref="AE42" ca="1">IF(G42="экспл",INDEX(total_visual_stym!$C$146:$C$209,(RANK(total_visual_stym!E186,total_visual_stym!$E$146:$E$209))),0)</f>
        <v>pics\\dis1.jpg</v>
      </c>
      <c r="AF42" s="22" t="str">
        <f t="shared" si="22"/>
        <v/>
      </c>
      <c r="AG42" t="str">
        <f t="shared" ref="AG42:AG49" si="23">IF(OR(E42=11,E42=13),M42,"")</f>
        <v>pics\\Banan_1.jpg</v>
      </c>
      <c r="AH42">
        <f t="shared" si="3"/>
        <v>0</v>
      </c>
      <c r="AI42" t="s">
        <v>728</v>
      </c>
      <c r="AJ42" t="str">
        <f t="shared" si="16"/>
        <v>pics\\Tikva</v>
      </c>
      <c r="AL42" t="str">
        <f t="shared" ref="AL42:AL49" si="24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7"/>
        <v>0.30799942286212711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9"/>
        <v>На_экране_XXXXX._Он_чистый?</v>
      </c>
      <c r="BC42">
        <f>A42</f>
        <v>1206</v>
      </c>
      <c r="BD42" cm="1">
        <f t="array" aca="1" ref="BD42" ca="1">INDEX($L$42:$L$49,(RANK(AT2,$AT$2:$AT$9)))</f>
        <v>2003</v>
      </c>
      <c r="BE42" cm="1">
        <f t="array" aca="1" ref="BE42" ca="1">INDEX(BD2:BD17,(RANK(AT6,$AT$2:$AT17)))</f>
        <v>2033</v>
      </c>
      <c r="BF42" cm="1">
        <f t="array" aca="1" ref="BF42" ca="1">INDEX(BD26:BD41,(RANK(AT6,$AT$2:$AT$17)))</f>
        <v>2041</v>
      </c>
      <c r="BG42" cm="1">
        <f t="array" aca="1" ref="BG42" ca="1">INDEX(BD50:BD65,(RANK(AT6,$AT$2:$AT$17)))</f>
        <v>2017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VLOOKUP(B43,audio_list_stym!$A$3:$BP$18,63,FALSE)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VLOOKUP(B43,audio_list_stym!$A$3:$AJ$18,31,FALSE)</f>
        <v>Banan</v>
      </c>
      <c r="I43" t="s">
        <v>689</v>
      </c>
      <c r="J43" t="str">
        <f t="shared" si="1"/>
        <v>Banan_2</v>
      </c>
      <c r="K43">
        <v>13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2199</v>
      </c>
      <c r="AD43" t="str">
        <f t="shared" ca="1" si="10"/>
        <v>pics\\dis56.jpg</v>
      </c>
      <c r="AE43" s="22" t="str">
        <f t="array" aca="1" ref="AE43" ca="1">IF(G43="экспл",INDEX(total_visual_stym!$C$146:$C$209,(RANK(total_visual_stym!E187,total_visual_stym!$E$146:$E$209))),0)</f>
        <v>pics\\dis56.jpg</v>
      </c>
      <c r="AF43" s="22" t="str">
        <f t="shared" si="22"/>
        <v/>
      </c>
      <c r="AG43" t="str">
        <f t="shared" si="23"/>
        <v>pics\\Banan_2.jpg</v>
      </c>
      <c r="AH43">
        <f t="shared" si="3"/>
        <v>0</v>
      </c>
      <c r="AI43" t="s">
        <v>729</v>
      </c>
      <c r="AJ43" t="str">
        <f t="shared" si="16"/>
        <v>pics\\Tikva</v>
      </c>
      <c r="AL43" t="str">
        <f t="shared" si="24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7"/>
        <v>4.9678023917187897E-4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9"/>
        <v>Посмотрите,_вот_XXXXX._Свежий_ли_он?</v>
      </c>
      <c r="BD43" cm="1">
        <f t="array" aca="1" ref="BD43" ca="1">INDEX($L$42:$L$49,(RANK(AT3,$AT$2:$AT$9)))</f>
        <v>2002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VLOOKUP(B44,audio_list_stym!$A$3:$BP$18,63,FALSE)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VLOOKUP(B44,audio_list_stym!$A$3:$AJ$18,31,FALSE)</f>
        <v>Banan</v>
      </c>
      <c r="I44" t="s">
        <v>690</v>
      </c>
      <c r="J44" t="str">
        <f t="shared" si="1"/>
        <v>Banan_3</v>
      </c>
      <c r="K44">
        <v>13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2177</v>
      </c>
      <c r="AD44" t="str">
        <f t="shared" ca="1" si="10"/>
        <v>pics\\dis35.jpg</v>
      </c>
      <c r="AE44" s="22" t="str">
        <f t="array" aca="1" ref="AE44" ca="1">IF(G44="экспл",INDEX(total_visual_stym!$C$146:$C$209,(RANK(total_visual_stym!E188,total_visual_stym!$E$146:$E$209))),0)</f>
        <v>pics\\dis35.jpg</v>
      </c>
      <c r="AF44" s="22" t="str">
        <f t="shared" si="22"/>
        <v/>
      </c>
      <c r="AG44" t="str">
        <f t="shared" si="23"/>
        <v>pics\\Banan_3.jpg</v>
      </c>
      <c r="AH44">
        <f t="shared" si="3"/>
        <v>0</v>
      </c>
      <c r="AI44" t="s">
        <v>730</v>
      </c>
      <c r="AJ44" t="str">
        <f t="shared" si="16"/>
        <v>pics\\Tikva</v>
      </c>
      <c r="AL44" t="str">
        <f t="shared" si="24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7"/>
        <v>0.72959178333346097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9"/>
        <v>Вот_XXXXX._Он_жаренный?</v>
      </c>
      <c r="BD44" cm="1">
        <f t="array" aca="1" ref="BD44" ca="1">INDEX($L$42:$L$49,(RANK(AT4,$AT$2:$AT$9)))</f>
        <v>2005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VLOOKUP(B45,audio_list_stym!$A$3:$BP$18,63,FALSE)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VLOOKUP(B45,audio_list_stym!$A$3:$AJ$18,31,FALSE)</f>
        <v>Banan</v>
      </c>
      <c r="I45" t="s">
        <v>691</v>
      </c>
      <c r="J45" t="str">
        <f t="shared" si="1"/>
        <v>Banan_4</v>
      </c>
      <c r="K45">
        <v>13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2222</v>
      </c>
      <c r="AD45" t="str">
        <f t="shared" ca="1" si="10"/>
        <v>pics\\dis14.jpg</v>
      </c>
      <c r="AE45" s="22" t="str">
        <f t="array" aca="1" ref="AE45" ca="1">IF(G45="экспл",INDEX(total_visual_stym!$C$146:$C$209,(RANK(total_visual_stym!E189,total_visual_stym!$E$146:$E$209))),0)</f>
        <v>pics\\dis14.jpg</v>
      </c>
      <c r="AF45" s="22" t="str">
        <f t="shared" si="22"/>
        <v/>
      </c>
      <c r="AG45" t="str">
        <f t="shared" si="23"/>
        <v>pics\\Banan_4.jpg</v>
      </c>
      <c r="AH45">
        <f t="shared" si="3"/>
        <v>0</v>
      </c>
      <c r="AI45" t="s">
        <v>731</v>
      </c>
      <c r="AJ45" t="str">
        <f t="shared" si="16"/>
        <v>pics\\Tikva</v>
      </c>
      <c r="AL45" t="str">
        <f t="shared" si="24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7"/>
        <v>0.50403241325858772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9"/>
        <v>Это_XXXXX._Сладкий_ли_он?</v>
      </c>
      <c r="BD45" cm="1">
        <f t="array" aca="1" ref="BD45" ca="1">INDEX($L$42:$L$49,(RANK(AT5,$AT$2:$AT$9)))</f>
        <v>2004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VLOOKUP(B46,audio_list_stym!$A$3:$BP$18,63,FALSE)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VLOOKUP(B46,audio_list_stym!$A$3:$AJ$18,31,FALSE)</f>
        <v>Banan</v>
      </c>
      <c r="I46" t="s">
        <v>692</v>
      </c>
      <c r="J46" t="str">
        <f t="shared" si="1"/>
        <v>Banan_5</v>
      </c>
      <c r="K46">
        <v>13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2180</v>
      </c>
      <c r="AD46" t="str">
        <f t="shared" ca="1" si="10"/>
        <v>pics\\dis4.jpg</v>
      </c>
      <c r="AE46" s="22" t="str">
        <f t="array" aca="1" ref="AE46" ca="1">IF(G46="экспл",INDEX(total_visual_stym!$C$146:$C$209,(RANK(total_visual_stym!E190,total_visual_stym!$E$146:$E$209))),0)</f>
        <v>pics\\dis4.jpg</v>
      </c>
      <c r="AF46" s="22" t="str">
        <f t="shared" si="22"/>
        <v/>
      </c>
      <c r="AG46" t="str">
        <f t="shared" si="23"/>
        <v>pics\\Banan_5.jpg</v>
      </c>
      <c r="AH46">
        <f t="shared" si="3"/>
        <v>0</v>
      </c>
      <c r="AI46" t="s">
        <v>732</v>
      </c>
      <c r="AJ46" t="str">
        <f t="shared" si="16"/>
        <v>pics\\Tikva</v>
      </c>
      <c r="AL46" t="str">
        <f t="shared" si="24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7"/>
        <v>0.79686578327463831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9"/>
        <v>На_картинке_XXXXX._Влажный_ли_он?</v>
      </c>
      <c r="BD46" cm="1">
        <f t="array" aca="1" ref="BD46" ca="1">INDEX($L$42:$L$49,(RANK(AT6,$AT$2:$AT$9)))</f>
        <v>2008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VLOOKUP(B47,audio_list_stym!$A$3:$BP$18,63,FALSE)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VLOOKUP(B47,audio_list_stym!$A$3:$AJ$18,31,FALSE)</f>
        <v>Banan</v>
      </c>
      <c r="I47" t="s">
        <v>693</v>
      </c>
      <c r="J47" t="str">
        <f t="shared" si="1"/>
        <v>Banan_6</v>
      </c>
      <c r="K47">
        <v>13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2170</v>
      </c>
      <c r="AD47" t="str">
        <f t="shared" ca="1" si="10"/>
        <v>pics\\dis36.jpg</v>
      </c>
      <c r="AE47" s="22" t="str">
        <f t="array" aca="1" ref="AE47" ca="1">IF(G47="экспл",INDEX(total_visual_stym!$C$146:$C$209,(RANK(total_visual_stym!E191,total_visual_stym!$E$146:$E$209))),0)</f>
        <v>pics\\dis36.jpg</v>
      </c>
      <c r="AF47" s="22" t="str">
        <f t="shared" si="22"/>
        <v/>
      </c>
      <c r="AG47" t="str">
        <f t="shared" si="23"/>
        <v>pics\\Banan_6.jpg</v>
      </c>
      <c r="AH47">
        <f t="shared" si="3"/>
        <v>0</v>
      </c>
      <c r="AI47" t="s">
        <v>733</v>
      </c>
      <c r="AJ47" t="str">
        <f t="shared" si="16"/>
        <v>pics\\Tikva</v>
      </c>
      <c r="AL47" t="str">
        <f t="shared" si="24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7"/>
        <v>0.64281781606866084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9"/>
        <v>На_мониторе_XXXXX._Он_съедобный?</v>
      </c>
      <c r="BD47" cm="1">
        <f t="array" aca="1" ref="BD47" ca="1">INDEX($L$42:$L$49,(RANK(AT7,$AT$2:$AT$9)))</f>
        <v>2007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VLOOKUP(B48,audio_list_stym!$A$3:$BP$18,63,FALSE)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VLOOKUP(B48,audio_list_stym!$A$3:$AJ$18,31,FALSE)</f>
        <v>Banan</v>
      </c>
      <c r="I48" t="s">
        <v>694</v>
      </c>
      <c r="J48" t="str">
        <f t="shared" si="1"/>
        <v>Banan_7</v>
      </c>
      <c r="K48">
        <v>13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2198</v>
      </c>
      <c r="AD48" t="str">
        <f t="shared" ca="1" si="10"/>
        <v>pics\\dis42.jpg</v>
      </c>
      <c r="AE48" s="22" t="str">
        <f t="array" aca="1" ref="AE48" ca="1">IF(G48="экспл",INDEX(total_visual_stym!$C$146:$C$209,(RANK(total_visual_stym!E192,total_visual_stym!$E$146:$E$209))),0)</f>
        <v>pics\\dis42.jpg</v>
      </c>
      <c r="AF48" s="22" t="str">
        <f t="shared" si="22"/>
        <v/>
      </c>
      <c r="AG48" t="str">
        <f t="shared" si="23"/>
        <v>pics\\Banan_7.jpg</v>
      </c>
      <c r="AH48">
        <f t="shared" si="3"/>
        <v>0</v>
      </c>
      <c r="AI48" t="s">
        <v>734</v>
      </c>
      <c r="AJ48" t="str">
        <f t="shared" si="16"/>
        <v>pics\\Tikva</v>
      </c>
      <c r="AL48" t="str">
        <f t="shared" si="24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7"/>
        <v>0.69813525609433813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9"/>
        <v>Перед_Вами_XXXXX._Сиреневый_ли_он?</v>
      </c>
      <c r="BD48" cm="1">
        <f t="array" aca="1" ref="BD48" ca="1">INDEX($L$42:$L$49,(RANK(AT8,$AT$2:$AT$9)))</f>
        <v>2006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VLOOKUP(B49,audio_list_stym!$A$3:$BP$18,63,FALSE)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VLOOKUP(B49,audio_list_stym!$A$3:$AJ$18,31,FALSE)</f>
        <v>Banan</v>
      </c>
      <c r="I49" t="s">
        <v>695</v>
      </c>
      <c r="J49" t="str">
        <f t="shared" si="1"/>
        <v>Banan_8</v>
      </c>
      <c r="K49">
        <v>13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2213</v>
      </c>
      <c r="AD49" t="str">
        <f t="shared" ca="1" si="10"/>
        <v>pics\\dis49.jpg</v>
      </c>
      <c r="AE49" s="22" t="str">
        <f t="array" aca="1" ref="AE49" ca="1">IF(G49="экспл",INDEX(total_visual_stym!$C$146:$C$209,(RANK(total_visual_stym!E193,total_visual_stym!$E$146:$E$209))),0)</f>
        <v>pics\\dis49.jpg</v>
      </c>
      <c r="AF49" s="22" t="str">
        <f t="shared" si="22"/>
        <v/>
      </c>
      <c r="AG49" t="str">
        <f t="shared" si="23"/>
        <v>pics\\Banan_8.jpg</v>
      </c>
      <c r="AH49">
        <f t="shared" si="3"/>
        <v>0</v>
      </c>
      <c r="AI49" t="s">
        <v>735</v>
      </c>
      <c r="AJ49" t="str">
        <f t="shared" si="16"/>
        <v>pics\\Tikva</v>
      </c>
      <c r="AL49" t="str">
        <f t="shared" si="24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7"/>
        <v>4.1114749565362096E-2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9"/>
        <v>Вы_видите_XXXXX._Он_репчатый?</v>
      </c>
      <c r="BD49" cm="1">
        <f t="array" aca="1" ref="BD49" ca="1">INDEX($L$42:$L$49,(RANK(AT9,$AT$2:$AT$9)))</f>
        <v>2001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VLOOKUP(B50,audio_list_stym!$A$3:$BP$18,63,FALSE)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VLOOKUP(B50,audio_list_stym!$A$3:$AJ$18,31,FALSE)</f>
        <v>Finik</v>
      </c>
      <c r="I50" t="s">
        <v>688</v>
      </c>
      <c r="J50" t="str">
        <f t="shared" si="1"/>
        <v>Finik_1</v>
      </c>
      <c r="K50">
        <v>10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2161</v>
      </c>
      <c r="AD50" t="str">
        <f t="shared" ca="1" si="10"/>
        <v>pics\\Tikva_1.jpg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pics\\Tikva_1.jpg</v>
      </c>
      <c r="AH50" t="str">
        <f t="shared" si="3"/>
        <v>sound\\Tropic</v>
      </c>
      <c r="AS50" t="str">
        <f ca="1">IF(AH50="sound\\Tropic",AQ2,"")</f>
        <v>pics\\Tikva_1.jpg</v>
      </c>
      <c r="AT50">
        <f t="shared" ca="1" si="7"/>
        <v>0.11999778377769665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9"/>
        <v>_Коричневый_ли_ФИНИК?</v>
      </c>
      <c r="BC50">
        <f>A50</f>
        <v>1207</v>
      </c>
      <c r="BD50" cm="1">
        <f t="array" aca="1" ref="BD50" ca="1">INDEX($L$50:$L$57,(RANK(AT2,$AT$2:$AT$9)))</f>
        <v>2011</v>
      </c>
      <c r="BE50" cm="1">
        <f t="array" aca="1" ref="BE50" ca="1">INDEX(BD2:BD17,(RANK(AT7,$AT$2:$AT$17)))</f>
        <v>2038</v>
      </c>
      <c r="BF50" cm="1">
        <f t="array" aca="1" ref="BF50" ca="1">INDEX(BD18:BD49,(RANK(AT7,$AT$2:$AT$17)))</f>
        <v>2054</v>
      </c>
      <c r="BG50" cm="1">
        <f t="array" aca="1" ref="BG50" ca="1">INDEX(BD58:BD65,(RANK(AT7,$AT$2:$AT$9)))</f>
        <v>2022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VLOOKUP(B51,audio_list_stym!$A$3:$BP$18,63,FALSE)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VLOOKUP(B51,audio_list_stym!$A$3:$AJ$18,31,FALSE)</f>
        <v>Finik</v>
      </c>
      <c r="I51" t="s">
        <v>689</v>
      </c>
      <c r="J51" t="str">
        <f t="shared" si="1"/>
        <v>Finik_2</v>
      </c>
      <c r="K51">
        <v>10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2020</v>
      </c>
      <c r="AD51" t="str">
        <f t="shared" ca="1" si="10"/>
        <v>pics\\Goroh_4.jpg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pics\\Goroh_4.jpg</v>
      </c>
      <c r="AH51" t="str">
        <f t="shared" si="3"/>
        <v>sound\\Tropic</v>
      </c>
      <c r="AS51" t="str">
        <f t="shared" ref="AS51:AS57" ca="1" si="25">IF(AH51="sound\\Tropic",AQ3,"")</f>
        <v>pics\\Goroh_4.jpg</v>
      </c>
      <c r="AT51">
        <f t="shared" ca="1" si="7"/>
        <v>0.66311296320031832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9"/>
        <v>_Сахаристый_ли_ФИНИК?</v>
      </c>
      <c r="BD51" cm="1">
        <f t="array" aca="1" ref="BD51" ca="1">INDEX($L$50:$L$57,(RANK(AT3,$AT$2:$AT$9)))</f>
        <v>2010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VLOOKUP(B52,audio_list_stym!$A$3:$BP$18,63,FALSE)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VLOOKUP(B52,audio_list_stym!$A$3:$AJ$18,31,FALSE)</f>
        <v>Finik</v>
      </c>
      <c r="I52" t="s">
        <v>690</v>
      </c>
      <c r="J52" t="str">
        <f t="shared" si="1"/>
        <v>Finik_3</v>
      </c>
      <c r="K52">
        <v>10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2163</v>
      </c>
      <c r="AD52" t="str">
        <f t="shared" ca="1" si="10"/>
        <v>pics\\Tikva_3.jpg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pics\\Tikva_3.jpg</v>
      </c>
      <c r="AH52" t="str">
        <f t="shared" si="3"/>
        <v>sound\\Tropic</v>
      </c>
      <c r="AS52" t="str">
        <f t="shared" ca="1" si="25"/>
        <v>pics\\Tikva_3.jpg</v>
      </c>
      <c r="AT52">
        <f t="shared" ca="1" si="7"/>
        <v>0.2285691472106598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9"/>
        <v>_Скользкий_ли_ФИНИК?</v>
      </c>
      <c r="BD52" cm="1">
        <f t="array" aca="1" ref="BD52" ca="1">INDEX($L$50:$L$57,(RANK(AT4,$AT$2:$AT$9)))</f>
        <v>2013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VLOOKUP(B53,audio_list_stym!$A$3:$BP$18,63,FALSE)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VLOOKUP(B53,audio_list_stym!$A$3:$AJ$18,31,FALSE)</f>
        <v>Finik</v>
      </c>
      <c r="I53" t="s">
        <v>691</v>
      </c>
      <c r="J53" t="str">
        <f t="shared" si="1"/>
        <v>Finik_4</v>
      </c>
      <c r="K53">
        <v>10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2054</v>
      </c>
      <c r="AD53" t="str">
        <f t="shared" ca="1" si="10"/>
        <v>pics\\Redis_6.jpg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pics\\Redis_6.jpg</v>
      </c>
      <c r="AH53" t="str">
        <f t="shared" si="3"/>
        <v>sound\\Tropic</v>
      </c>
      <c r="AS53" t="str">
        <f t="shared" ca="1" si="25"/>
        <v>pics\\Redis_6.jpg</v>
      </c>
      <c r="AT53">
        <f t="shared" ca="1" si="7"/>
        <v>0.26517298639630138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9"/>
        <v>_Ломкий_ли_ФИНИК?</v>
      </c>
      <c r="BD53" cm="1">
        <f t="array" aca="1" ref="BD53" ca="1">INDEX($L$50:$L$57,(RANK(AT5,$AT$2:$AT$9)))</f>
        <v>2012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VLOOKUP(B54,audio_list_stym!$A$3:$BP$18,63,FALSE)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VLOOKUP(B54,audio_list_stym!$A$3:$AJ$18,31,FALSE)</f>
        <v>Finik</v>
      </c>
      <c r="I54" t="s">
        <v>692</v>
      </c>
      <c r="J54" t="str">
        <f t="shared" si="1"/>
        <v>Finik_5</v>
      </c>
      <c r="K54">
        <v>10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2052</v>
      </c>
      <c r="AD54" t="str">
        <f t="shared" ca="1" si="10"/>
        <v>pics\\Redis_4.jpg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pics\\Redis_4.jpg</v>
      </c>
      <c r="AH54" t="str">
        <f t="shared" si="3"/>
        <v>sound\\Tropic</v>
      </c>
      <c r="AI54" s="11"/>
      <c r="AS54" t="str">
        <f t="shared" ca="1" si="25"/>
        <v>pics\\Redis_4.jpg</v>
      </c>
      <c r="AT54">
        <f t="shared" ca="1" si="7"/>
        <v>0.55301732430762518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9"/>
        <v>_Мохнатый_ли_ФИНИК?</v>
      </c>
      <c r="BD54" cm="1">
        <f t="array" aca="1" ref="BD54" ca="1">INDEX($L$50:$L$57,(RANK(AT6,$AT$2:$AT$9)))</f>
        <v>2016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VLOOKUP(B55,audio_list_stym!$A$3:$BP$18,63,FALSE)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VLOOKUP(B55,audio_list_stym!$A$3:$AJ$18,31,FALSE)</f>
        <v>Finik</v>
      </c>
      <c r="I55" t="s">
        <v>693</v>
      </c>
      <c r="J55" t="str">
        <f t="shared" si="1"/>
        <v>Finik_6</v>
      </c>
      <c r="K55">
        <v>10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2017</v>
      </c>
      <c r="AD55" t="str">
        <f t="shared" ca="1" si="10"/>
        <v>pics\\Goroh_1.jpg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pics\\Goroh_1.jpg</v>
      </c>
      <c r="AH55" t="str">
        <f t="shared" si="3"/>
        <v>sound\\Tropic</v>
      </c>
      <c r="AS55" t="str">
        <f t="shared" ca="1" si="25"/>
        <v>pics\\Goroh_1.jpg</v>
      </c>
      <c r="AT55">
        <f t="shared" ca="1" si="7"/>
        <v>7.836325460605531E-3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9"/>
        <v>_Сморщенный_ли_ФИНИК?</v>
      </c>
      <c r="BD55" cm="1">
        <f t="array" aca="1" ref="BD55" ca="1">INDEX($L$50:$L$57,(RANK(AT7,$AT$2:$AT$9)))</f>
        <v>2015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VLOOKUP(B56,audio_list_stym!$A$3:$BP$18,63,FALSE)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VLOOKUP(B56,audio_list_stym!$A$3:$AJ$18,31,FALSE)</f>
        <v>Finik</v>
      </c>
      <c r="I56" t="s">
        <v>694</v>
      </c>
      <c r="J56" t="str">
        <f t="shared" si="1"/>
        <v>Finik_7</v>
      </c>
      <c r="K56">
        <v>10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2165</v>
      </c>
      <c r="AD56" t="str">
        <f t="shared" ca="1" si="10"/>
        <v>pics\\Tikva_5.jpg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pics\\Tikva_5.jpg</v>
      </c>
      <c r="AH56" t="str">
        <f t="shared" si="3"/>
        <v>sound\\Tropic</v>
      </c>
      <c r="AS56" t="str">
        <f t="shared" ca="1" si="25"/>
        <v>pics\\Tikva_5.jpg</v>
      </c>
      <c r="AT56">
        <f t="shared" ca="1" si="7"/>
        <v>0.85871954952393448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9"/>
        <v>_С_косточкой_ли_ФИНИК?</v>
      </c>
      <c r="BD56" cm="1">
        <f t="array" aca="1" ref="BD56" ca="1">INDEX($L$50:$L$57,(RANK(AT8,$AT$2:$AT$9)))</f>
        <v>2014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VLOOKUP(B57,audio_list_stym!$A$3:$BP$18,63,FALSE)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VLOOKUP(B57,audio_list_stym!$A$3:$AJ$18,31,FALSE)</f>
        <v>Finik</v>
      </c>
      <c r="I57" t="s">
        <v>695</v>
      </c>
      <c r="J57" t="str">
        <f t="shared" si="1"/>
        <v>Finik_8</v>
      </c>
      <c r="K57">
        <v>10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2051</v>
      </c>
      <c r="AD57" t="str">
        <f t="shared" ca="1" si="10"/>
        <v>pics\\Redis_3.jpg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pics\\Redis_3.jpg</v>
      </c>
      <c r="AH57" t="str">
        <f t="shared" si="3"/>
        <v>sound\\Tropic</v>
      </c>
      <c r="AI57" s="11"/>
      <c r="AS57" t="str">
        <f t="shared" ca="1" si="25"/>
        <v>pics\\Redis_3.jpg</v>
      </c>
      <c r="AT57">
        <f t="shared" ca="1" si="7"/>
        <v>0.58126355532831131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9"/>
        <v>_Треугольный_ли_ФИНИК?</v>
      </c>
      <c r="BD57" cm="1">
        <f t="array" aca="1" ref="BD57" ca="1">INDEX($L$50:$L$57,(RANK(AT9,$AT$2:$AT$9)))</f>
        <v>2009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VLOOKUP(B58,audio_list_stym!$A$3:$BP$18,63,FALSE)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VLOOKUP(B58,audio_list_stym!$A$3:$AJ$18,31,FALSE)</f>
        <v>Goroh</v>
      </c>
      <c r="I58" t="s">
        <v>688</v>
      </c>
      <c r="J58" t="str">
        <f t="shared" si="1"/>
        <v>Goroh_1</v>
      </c>
      <c r="K58">
        <v>11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2185</v>
      </c>
      <c r="AD58" t="str">
        <f t="shared" ca="1" si="10"/>
        <v>pics\\dis31.jpg</v>
      </c>
      <c r="AE58" s="22" t="str">
        <f t="array" aca="1" ref="AE58" ca="1">IF(G58="экспл",INDEX(total_visual_stym!$C$146:$C$209,(RANK(total_visual_stym!E202,total_visual_stym!$E$146:$E$209))),0)</f>
        <v>pics\\dis31.jpg</v>
      </c>
      <c r="AF58" s="22" t="str">
        <f t="shared" ref="AF58:AF65" si="26">IF(ISTEXT(AR58),AR58,IF(ISTEXT(AS58),AS58,""))</f>
        <v/>
      </c>
      <c r="AG58" t="str">
        <f t="shared" ref="AG58:AG65" si="27">IF(OR(E58=11,E58=13),M58,"")</f>
        <v>pics\\Goroh_1.jpg</v>
      </c>
      <c r="AH58">
        <f t="shared" si="3"/>
        <v>0</v>
      </c>
      <c r="AI58" s="11"/>
      <c r="AT58">
        <f t="shared" ca="1" si="7"/>
        <v>0.66026733929973036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9"/>
        <v>На_экране_ГОРОХ._Рыхлый_ли_он?</v>
      </c>
      <c r="BC58">
        <f>A58</f>
        <v>1208</v>
      </c>
      <c r="BD58" cm="1">
        <f t="array" aca="1" ref="BD58" ca="1">INDEX($L$58:$L$65,(RANK(AT2,$AT$2:$AT$9)))</f>
        <v>2019</v>
      </c>
      <c r="BE58" cm="1">
        <f t="array" aca="1" ref="BE58" ca="1">INDEX(BD2:BD17,(RANK(AT8,$AT$2:$AT$17)))</f>
        <v>2036</v>
      </c>
      <c r="BF58" cm="1">
        <f t="array" aca="1" ref="BF58" ca="1">INDEX(BD18:BD33,(RANK(AT8,$AT$2:$AT$17)))</f>
        <v>2052</v>
      </c>
      <c r="BG58" cm="1">
        <f t="array" aca="1" ref="BG58" ca="1">INDEX(BD42:BD57,(RANK(AT8,$AT$2:$AT$9)))</f>
        <v>2007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VLOOKUP(B59,audio_list_stym!$A$3:$BP$18,63,FALSE)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VLOOKUP(B59,audio_list_stym!$A$3:$AJ$18,31,FALSE)</f>
        <v>Goroh</v>
      </c>
      <c r="I59" t="s">
        <v>689</v>
      </c>
      <c r="J59" t="str">
        <f t="shared" si="1"/>
        <v>Goroh_2</v>
      </c>
      <c r="K59">
        <v>11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2227</v>
      </c>
      <c r="AD59" t="str">
        <f t="shared" ca="1" si="10"/>
        <v>pics\\dis39.jpg</v>
      </c>
      <c r="AE59" s="22" t="str">
        <f t="array" aca="1" ref="AE59" ca="1">IF(G59="экспл",INDEX(total_visual_stym!$C$146:$C$209,(RANK(total_visual_stym!E203,total_visual_stym!$E$146:$E$209))),0)</f>
        <v>pics\\dis39.jpg</v>
      </c>
      <c r="AF59" s="22" t="str">
        <f t="shared" si="26"/>
        <v/>
      </c>
      <c r="AG59" t="str">
        <f t="shared" si="27"/>
        <v>pics\\Goroh_2.jpg</v>
      </c>
      <c r="AH59">
        <f t="shared" si="3"/>
        <v>0</v>
      </c>
      <c r="AT59">
        <f t="shared" ca="1" si="7"/>
        <v>5.0114360485817855E-3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9"/>
        <v>Посмотрите,_вот_ГОРОХ._Он_в_стручке?</v>
      </c>
      <c r="BD59" cm="1">
        <f t="array" aca="1" ref="BD59" ca="1">INDEX($L$58:$L$65,(RANK(AT3,$AT$2:$AT$9)))</f>
        <v>2018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VLOOKUP(B60,audio_list_stym!$A$3:$BP$18,63,FALSE)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VLOOKUP(B60,audio_list_stym!$A$3:$AJ$18,31,FALSE)</f>
        <v>Goroh</v>
      </c>
      <c r="I60" t="s">
        <v>690</v>
      </c>
      <c r="J60" t="str">
        <f t="shared" si="1"/>
        <v>Goroh_3</v>
      </c>
      <c r="K60">
        <v>11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2172</v>
      </c>
      <c r="AD60" t="str">
        <f t="shared" ca="1" si="10"/>
        <v>pics\\dis23.jpg</v>
      </c>
      <c r="AE60" s="22" t="str">
        <f t="array" aca="1" ref="AE60" ca="1">IF(G60="экспл",INDEX(total_visual_stym!$C$146:$C$209,(RANK(total_visual_stym!E204,total_visual_stym!$E$146:$E$209))),0)</f>
        <v>pics\\dis23.jpg</v>
      </c>
      <c r="AF60" s="22" t="str">
        <f t="shared" si="26"/>
        <v/>
      </c>
      <c r="AG60" t="str">
        <f t="shared" si="27"/>
        <v>pics\\Goroh_3.jpg</v>
      </c>
      <c r="AH60">
        <f t="shared" si="3"/>
        <v>0</v>
      </c>
      <c r="AT60">
        <f t="shared" ca="1" si="7"/>
        <v>0.45926498664764059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9"/>
        <v>Вот_ГОРОХ._Ядовитый_ли_он?</v>
      </c>
      <c r="BD60" cm="1">
        <f t="array" aca="1" ref="BD60" ca="1">INDEX($L$58:$L$65,(RANK(AT4,$AT$2:$AT$9)))</f>
        <v>2021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VLOOKUP(B61,audio_list_stym!$A$3:$BP$18,63,FALSE)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VLOOKUP(B61,audio_list_stym!$A$3:$AJ$18,31,FALSE)</f>
        <v>Goroh</v>
      </c>
      <c r="I61" t="s">
        <v>691</v>
      </c>
      <c r="J61" t="str">
        <f t="shared" si="1"/>
        <v>Goroh_4</v>
      </c>
      <c r="K61">
        <v>11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2224</v>
      </c>
      <c r="AD61" t="str">
        <f t="shared" ca="1" si="10"/>
        <v>pics\\dis29.jpg</v>
      </c>
      <c r="AE61" s="22" t="str">
        <f t="array" aca="1" ref="AE61" ca="1">IF(G61="экспл",INDEX(total_visual_stym!$C$146:$C$209,(RANK(total_visual_stym!E205,total_visual_stym!$E$146:$E$209))),0)</f>
        <v>pics\\dis29.jpg</v>
      </c>
      <c r="AF61" s="22" t="str">
        <f t="shared" si="26"/>
        <v/>
      </c>
      <c r="AG61" t="str">
        <f t="shared" si="27"/>
        <v>pics\\Goroh_4.jpg</v>
      </c>
      <c r="AH61">
        <f t="shared" si="3"/>
        <v>0</v>
      </c>
      <c r="AT61">
        <f t="shared" ca="1" si="7"/>
        <v>0.93868373351084133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9"/>
        <v>Это_ГОРОХ._Он_полосатый?</v>
      </c>
      <c r="BD61" cm="1">
        <f t="array" aca="1" ref="BD61" ca="1">INDEX($L$58:$L$65,(RANK(AT5,$AT$2:$AT$9)))</f>
        <v>2020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VLOOKUP(B62,audio_list_stym!$A$3:$BP$18,63,FALSE)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VLOOKUP(B62,audio_list_stym!$A$3:$AJ$18,31,FALSE)</f>
        <v>Goroh</v>
      </c>
      <c r="I62" t="s">
        <v>692</v>
      </c>
      <c r="J62" t="str">
        <f t="shared" si="1"/>
        <v>Goroh_5</v>
      </c>
      <c r="K62">
        <v>11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2231</v>
      </c>
      <c r="AD62" t="str">
        <f t="shared" ca="1" si="10"/>
        <v>pics\\dis12.jpg</v>
      </c>
      <c r="AE62" s="22" t="str">
        <f t="array" aca="1" ref="AE62" ca="1">IF(G62="экспл",INDEX(total_visual_stym!$C$146:$C$209,(RANK(total_visual_stym!E206,total_visual_stym!$E$146:$E$209))),0)</f>
        <v>pics\\dis12.jpg</v>
      </c>
      <c r="AF62" s="22" t="str">
        <f t="shared" si="26"/>
        <v/>
      </c>
      <c r="AG62" t="str">
        <f t="shared" si="27"/>
        <v>pics\\Goroh_5.jpg</v>
      </c>
      <c r="AH62">
        <f t="shared" si="3"/>
        <v>0</v>
      </c>
      <c r="AT62">
        <f t="shared" ca="1" si="7"/>
        <v>0.27637501482531668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9"/>
        <v>На_картинке_ГОРОХ._Он_плоский?</v>
      </c>
      <c r="BD62" cm="1">
        <f t="array" aca="1" ref="BD62" ca="1">INDEX($L$58:$L$65,(RANK(AT6,$AT$2:$AT$9)))</f>
        <v>2024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VLOOKUP(B63,audio_list_stym!$A$3:$BP$18,63,FALSE)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VLOOKUP(B63,audio_list_stym!$A$3:$AJ$18,31,FALSE)</f>
        <v>Goroh</v>
      </c>
      <c r="I63" t="s">
        <v>693</v>
      </c>
      <c r="J63" t="str">
        <f t="shared" si="1"/>
        <v>Goroh_6</v>
      </c>
      <c r="K63">
        <v>11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2169</v>
      </c>
      <c r="AD63" t="str">
        <f t="shared" ca="1" si="10"/>
        <v>pics\\dis6.jpg</v>
      </c>
      <c r="AE63" s="22" t="str">
        <f t="array" aca="1" ref="AE63" ca="1">IF(G63="экспл",INDEX(total_visual_stym!$C$146:$C$209,(RANK(total_visual_stym!E207,total_visual_stym!$E$146:$E$209))),0)</f>
        <v>pics\\dis6.jpg</v>
      </c>
      <c r="AF63" s="22" t="str">
        <f t="shared" si="26"/>
        <v/>
      </c>
      <c r="AG63" t="str">
        <f t="shared" si="27"/>
        <v>pics\\Goroh_6.jpg</v>
      </c>
      <c r="AH63">
        <f t="shared" si="3"/>
        <v>0</v>
      </c>
      <c r="AT63">
        <f t="shared" ca="1" si="7"/>
        <v>0.5840798927422175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9"/>
        <v>На_мониторе_ГОРОХ._Он_толченый?</v>
      </c>
      <c r="BD63" cm="1">
        <f t="array" aca="1" ref="BD63" ca="1">INDEX($L$58:$L$65,(RANK(AT7,$AT$2:$AT$9)))</f>
        <v>2023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VLOOKUP(B64,audio_list_stym!$A$3:$BP$18,63,FALSE)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VLOOKUP(B64,audio_list_stym!$A$3:$AJ$18,31,FALSE)</f>
        <v>Goroh</v>
      </c>
      <c r="I64" t="s">
        <v>694</v>
      </c>
      <c r="J64" t="str">
        <f t="shared" si="1"/>
        <v>Goroh_7</v>
      </c>
      <c r="K64">
        <v>11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2208</v>
      </c>
      <c r="AD64" t="str">
        <f t="shared" ca="1" si="10"/>
        <v>pics\\dis45.jpg</v>
      </c>
      <c r="AE64" s="22" t="str">
        <f t="array" aca="1" ref="AE64" ca="1">IF(G64="экспл",INDEX(total_visual_stym!$C$146:$C$209,(RANK(total_visual_stym!E208,total_visual_stym!$E$146:$E$209))),0)</f>
        <v>pics\\dis45.jpg</v>
      </c>
      <c r="AF64" s="22" t="str">
        <f t="shared" si="26"/>
        <v/>
      </c>
      <c r="AG64" t="str">
        <f t="shared" si="27"/>
        <v>pics\\Goroh_7.jpg</v>
      </c>
      <c r="AH64">
        <f t="shared" si="3"/>
        <v>0</v>
      </c>
      <c r="AI64" s="11"/>
      <c r="AT64">
        <f t="shared" ca="1" si="7"/>
        <v>0.26217692359827527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9"/>
        <v>Перед_Вами_ГОРОХ._Зеленый_ли_он?</v>
      </c>
      <c r="BD64" cm="1">
        <f t="array" aca="1" ref="BD64" ca="1">INDEX($L$58:$L$65,(RANK(AT8,$AT$2:$AT$9)))</f>
        <v>2022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VLOOKUP(B65,audio_list_stym!$A$3:$BP$18,63,FALSE)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VLOOKUP(B65,audio_list_stym!$A$3:$AJ$18,31,FALSE)</f>
        <v>Goroh</v>
      </c>
      <c r="I65" t="s">
        <v>695</v>
      </c>
      <c r="J65" t="str">
        <f t="shared" si="1"/>
        <v>Goroh_8</v>
      </c>
      <c r="K65">
        <v>11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2223</v>
      </c>
      <c r="AD65" t="str">
        <f t="shared" ca="1" si="10"/>
        <v>pics\\dis15.jpg</v>
      </c>
      <c r="AE65" s="22" t="str">
        <f t="array" aca="1" ref="AE65" ca="1">IF(G65="экспл",INDEX(total_visual_stym!$C$146:$C$209,(RANK(total_visual_stym!E209,total_visual_stym!$E$146:$E$209))),0)</f>
        <v>pics\\dis15.jpg</v>
      </c>
      <c r="AF65" s="22" t="str">
        <f t="shared" si="26"/>
        <v/>
      </c>
      <c r="AG65" t="str">
        <f t="shared" si="27"/>
        <v>pics\\Goroh_8.jpg</v>
      </c>
      <c r="AH65">
        <f t="shared" si="3"/>
        <v>0</v>
      </c>
      <c r="AT65">
        <f t="shared" ca="1" si="7"/>
        <v>0.68795640770172983</v>
      </c>
      <c r="AU65" t="s">
        <v>697</v>
      </c>
      <c r="AV65" t="str">
        <f t="shared" ca="1" si="8"/>
        <v>sound\\Noviy_plod.wav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9"/>
        <v>Вы_видите_ГОРОХ._Легкий_ли_он?</v>
      </c>
      <c r="BD65" cm="1">
        <f t="array" aca="1" ref="BD65" ca="1">INDEX($L$58:$L$65,(RANK(AT9,$AT$2:$AT$9)))</f>
        <v>2017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VLOOKUP(B66,audio_list_stym!$A$3:$BP$18,63,FALSE)</f>
        <v>16</v>
      </c>
      <c r="F66" t="str">
        <f>VLOOKUP(E66,metki!$A$2:$B$9,2,FALSE)</f>
        <v>импл_новые_без_названия</v>
      </c>
      <c r="G66" t="str">
        <f t="shared" ref="G66:G129" si="28">LEFT(F66,5)</f>
        <v>импл_</v>
      </c>
      <c r="H66" t="str">
        <f>VLOOKUP(B66,audio_list_stym!$A$3:$AJ$18,31,FALSE)</f>
        <v>Sapota</v>
      </c>
      <c r="I66" t="s">
        <v>688</v>
      </c>
      <c r="J66" t="str">
        <f t="shared" ref="J66:J129" si="29">H66&amp;I66</f>
        <v>Sapota_1</v>
      </c>
      <c r="K66">
        <v>16</v>
      </c>
      <c r="L66">
        <f>VLOOKUP(J66,total_visual_stym!$A$2:$D$129,2,FALSE)</f>
        <v>2129</v>
      </c>
      <c r="M66" t="str">
        <f>VLOOKUP(J66,total_visual_stym!$A$2:$D$129,3,FALSE)</f>
        <v>pics\\Sapota_1.jpg</v>
      </c>
      <c r="N66">
        <f>VLOOKUP(J66,total_visual_stym!$A$1:$D$129,4,FALSE)</f>
        <v>213</v>
      </c>
      <c r="P66">
        <f>IF(G66="экспл",0,IF(G66="импл_",VLOOKUP(J66,quest_импл!$A$1:$J$129,7,FALSE),0))</f>
        <v>265</v>
      </c>
      <c r="Q66" t="str">
        <f>IF(G66="экспл",0,IF(G66="импл_",VLOOKUP(J66,quest_импл!$A$1:$J$129,8,FALSE),0))</f>
        <v>sound\\Sharoobrazniy_li.wav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2025</v>
      </c>
      <c r="AD66" t="str">
        <f t="shared" ca="1" si="10"/>
        <v>pics\\Kokos_1.jpg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30">AS66</f>
        <v>pics\\Kokos_1.jpg</v>
      </c>
      <c r="AI66" t="s">
        <v>67</v>
      </c>
      <c r="AO66">
        <f ca="1">RAND()</f>
        <v>0.45162698253786793</v>
      </c>
      <c r="AP66" t="str">
        <f ca="1">INDEX($AI$66:$AI$129,(RANK(AO66,$AO$66:$AO$129)))</f>
        <v>pics\\Kokos_1.jpg</v>
      </c>
      <c r="AS66" t="str">
        <f t="shared" ref="AS66:AS81" ca="1" si="31">IF(G66="импл_",AP66,"")</f>
        <v>pics\\Kokos_1.jpg</v>
      </c>
      <c r="AT66">
        <f t="shared" ref="AT66:AT129" ca="1" si="32">RAND()</f>
        <v>8.2922396907032847E-2</v>
      </c>
      <c r="AU66" t="s">
        <v>697</v>
      </c>
      <c r="AV66" t="str">
        <f t="shared" ref="AV66:AV129" ca="1" si="33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_Шарообразный_ли_</v>
      </c>
      <c r="BB66" t="str">
        <f t="shared" ref="BB66:BB129" si="34">IF(G66="экспл",AY66&amp;AX66&amp;"."&amp;AZ66,IF(G66="импл_",BA66&amp;AX66&amp;"?"))</f>
        <v>_Шарообразный_ли_XXXXX?</v>
      </c>
      <c r="BC66">
        <f>A66</f>
        <v>1209</v>
      </c>
      <c r="BD66" cm="1">
        <f t="array" aca="1" ref="BD66" ca="1">INDEX(L66:L73,(RANK(AT2,$AT$2:$AT$9)))</f>
        <v>2131</v>
      </c>
      <c r="BE66" cm="1">
        <f t="array" aca="1" ref="BE66" ca="1">INDEX(BD74:BD89,(RANK(AT2,$AT$2:$AT$7)))</f>
        <v>2138</v>
      </c>
      <c r="BF66" cm="1">
        <f t="array" aca="1" ref="BF66" ca="1">INDEX(BD90:BD113,(RANK(AT2,$AT$2:$AT$17)))</f>
        <v>2070</v>
      </c>
      <c r="BG66" cm="1">
        <f t="array" aca="1" ref="BG66" ca="1">INDEX(BD114:BD129,(RANK(AT2,$AT$2:$AT$17)))</f>
        <v>2094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VLOOKUP(B67,audio_list_stym!$A$3:$BP$18,63,FALSE)</f>
        <v>16</v>
      </c>
      <c r="F67" t="str">
        <f>VLOOKUP(E67,metki!$A$2:$B$9,2,FALSE)</f>
        <v>импл_новые_без_названия</v>
      </c>
      <c r="G67" t="str">
        <f t="shared" si="28"/>
        <v>импл_</v>
      </c>
      <c r="H67" t="str">
        <f>VLOOKUP(B67,audio_list_stym!$A$3:$AJ$18,31,FALSE)</f>
        <v>Sapota</v>
      </c>
      <c r="I67" t="s">
        <v>689</v>
      </c>
      <c r="J67" t="str">
        <f t="shared" si="29"/>
        <v>Sapota_2</v>
      </c>
      <c r="K67">
        <v>16</v>
      </c>
      <c r="L67">
        <f>VLOOKUP(J67,total_visual_stym!$A$2:$D$129,2,FALSE)</f>
        <v>2130</v>
      </c>
      <c r="M67" t="str">
        <f>VLOOKUP(J67,total_visual_stym!$A$2:$D$129,3,FALSE)</f>
        <v>pics\\Sapota_2.jpg</v>
      </c>
      <c r="N67">
        <f>VLOOKUP(J67,total_visual_stym!$A$1:$D$129,4,FALSE)</f>
        <v>213</v>
      </c>
      <c r="P67">
        <f>IF(G67="экспл",0,IF(G67="импл_",VLOOKUP(J67,quest_импл!$A$1:$J$129,7,FALSE),0))</f>
        <v>266</v>
      </c>
      <c r="Q67" t="str">
        <f>IF(G67="экспл",0,IF(G67="импл_",VLOOKUP(J67,quest_импл!$A$1:$J$129,8,FALSE),0))</f>
        <v>sound\\Nadrezan_li.wav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2020</v>
      </c>
      <c r="AD67" t="str">
        <f t="shared" ref="AD67:AD129" ca="1" si="35">IF(ISTEXT(AE67),AE67,IF(ISTEXT(AF67),AF67,""))</f>
        <v>pics\\Goroh_4.jpg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30"/>
        <v>pics\\Goroh_4.jpg</v>
      </c>
      <c r="AI67" t="s">
        <v>68</v>
      </c>
      <c r="AO67">
        <f t="shared" ref="AO67:AO129" ca="1" si="36">RAND()</f>
        <v>0.63735865646650336</v>
      </c>
      <c r="AP67" t="str">
        <f t="shared" ref="AP67:AP129" ca="1" si="37">INDEX($AI$66:$AI$129,(RANK(AO67,$AO$66:$AO$129)))</f>
        <v>pics\\Goroh_4.jpg</v>
      </c>
      <c r="AS67" t="str">
        <f t="shared" ca="1" si="31"/>
        <v>pics\\Goroh_4.jpg</v>
      </c>
      <c r="AT67">
        <f t="shared" ca="1" si="32"/>
        <v>0.53547937092510978</v>
      </c>
      <c r="AU67" t="s">
        <v>697</v>
      </c>
      <c r="AV67" t="str">
        <f t="shared" ca="1" si="33"/>
        <v>sound\\Redkiy_plod.wav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_Надрезан_ли_</v>
      </c>
      <c r="BB67" t="str">
        <f t="shared" si="34"/>
        <v>_Надрезан_ли_XXXXX?</v>
      </c>
      <c r="BD67" cm="1">
        <f t="array" aca="1" ref="BD67" ca="1">INDEX(L67:L74,(RANK(AT3,$AT$2:$AT$9)))</f>
        <v>2131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VLOOKUP(B68,audio_list_stym!$A$3:$BP$18,63,FALSE)</f>
        <v>16</v>
      </c>
      <c r="F68" t="str">
        <f>VLOOKUP(E68,metki!$A$2:$B$9,2,FALSE)</f>
        <v>импл_новые_без_названия</v>
      </c>
      <c r="G68" t="str">
        <f t="shared" si="28"/>
        <v>импл_</v>
      </c>
      <c r="H68" t="str">
        <f>VLOOKUP(B68,audio_list_stym!$A$3:$AJ$18,31,FALSE)</f>
        <v>Sapota</v>
      </c>
      <c r="I68" t="s">
        <v>690</v>
      </c>
      <c r="J68" t="str">
        <f t="shared" si="29"/>
        <v>Sapota_3</v>
      </c>
      <c r="K68">
        <v>16</v>
      </c>
      <c r="L68">
        <f>VLOOKUP(J68,total_visual_stym!$A$2:$D$129,2,FALSE)</f>
        <v>2131</v>
      </c>
      <c r="M68" t="str">
        <f>VLOOKUP(J68,total_visual_stym!$A$2:$D$129,3,FALSE)</f>
        <v>pics\\Sapota_3.jpg</v>
      </c>
      <c r="N68">
        <f>VLOOKUP(J68,total_visual_stym!$A$1:$D$129,4,FALSE)</f>
        <v>213</v>
      </c>
      <c r="P68">
        <f>IF(G68="экспл",0,IF(G68="импл_",VLOOKUP(J68,quest_импл!$A$1:$J$129,7,FALSE),0))</f>
        <v>267</v>
      </c>
      <c r="Q68" t="str">
        <f>IF(G68="экспл",0,IF(G68="импл_",VLOOKUP(J68,quest_импл!$A$1:$J$129,8,FALSE),0))</f>
        <v>sound\\Perekruchen_li.wav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2048</v>
      </c>
      <c r="AD68" t="str">
        <f t="shared" ca="1" si="35"/>
        <v>pics\\Peper_8.jpg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0"/>
        <v>pics\\Peper_8.jpg</v>
      </c>
      <c r="AI68" t="s">
        <v>69</v>
      </c>
      <c r="AO68">
        <f t="shared" ca="1" si="36"/>
        <v>0.19356021750165509</v>
      </c>
      <c r="AP68" t="str">
        <f t="shared" ca="1" si="37"/>
        <v>pics\\Peper_8.jpg</v>
      </c>
      <c r="AS68" t="str">
        <f t="shared" ca="1" si="31"/>
        <v>pics\\Peper_8.jpg</v>
      </c>
      <c r="AT68">
        <f t="shared" ca="1" si="32"/>
        <v>0.68802185158304419</v>
      </c>
      <c r="AU68" t="s">
        <v>697</v>
      </c>
      <c r="AV68" t="str">
        <f t="shared" ca="1" si="33"/>
        <v>sound\\Noviy_plod.wav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_Перекручен_ли_</v>
      </c>
      <c r="BB68" t="str">
        <f t="shared" si="34"/>
        <v>_Перекручен_ли_XXXXX?</v>
      </c>
      <c r="BD68" cm="1">
        <f t="array" aca="1" ref="BD68" ca="1">INDEX(L68:L75,(RANK(AT4,$AT$2:$AT$9)))</f>
        <v>2135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VLOOKUP(B69,audio_list_stym!$A$3:$BP$18,63,FALSE)</f>
        <v>16</v>
      </c>
      <c r="F69" t="str">
        <f>VLOOKUP(E69,metki!$A$2:$B$9,2,FALSE)</f>
        <v>импл_новые_без_названия</v>
      </c>
      <c r="G69" t="str">
        <f t="shared" si="28"/>
        <v>импл_</v>
      </c>
      <c r="H69" t="str">
        <f>VLOOKUP(B69,audio_list_stym!$A$3:$AJ$18,31,FALSE)</f>
        <v>Sapota</v>
      </c>
      <c r="I69" t="s">
        <v>691</v>
      </c>
      <c r="J69" t="str">
        <f t="shared" si="29"/>
        <v>Sapota_4</v>
      </c>
      <c r="K69">
        <v>16</v>
      </c>
      <c r="L69">
        <f>VLOOKUP(J69,total_visual_stym!$A$2:$D$129,2,FALSE)</f>
        <v>2132</v>
      </c>
      <c r="M69" t="str">
        <f>VLOOKUP(J69,total_visual_stym!$A$2:$D$129,3,FALSE)</f>
        <v>pics\\Sapota_4.jpg</v>
      </c>
      <c r="N69">
        <f>VLOOKUP(J69,total_visual_stym!$A$1:$D$129,4,FALSE)</f>
        <v>213</v>
      </c>
      <c r="P69">
        <f>IF(G69="экспл",0,IF(G69="импл_",VLOOKUP(J69,quest_импл!$A$1:$J$129,7,FALSE),0))</f>
        <v>268</v>
      </c>
      <c r="Q69" t="str">
        <f>IF(G69="экспл",0,IF(G69="импл_",VLOOKUP(J69,quest_импл!$A$1:$J$129,8,FALSE),0))</f>
        <v>sound\\Sorvan_li.wav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2001</v>
      </c>
      <c r="AD69" t="str">
        <f t="shared" ca="1" si="35"/>
        <v>pics\\Banan_1.jpg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0"/>
        <v>pics\\Banan_1.jpg</v>
      </c>
      <c r="AI69" t="s">
        <v>70</v>
      </c>
      <c r="AO69">
        <f t="shared" ca="1" si="36"/>
        <v>0.9593042231582819</v>
      </c>
      <c r="AP69" t="str">
        <f t="shared" ca="1" si="37"/>
        <v>pics\\Banan_1.jpg</v>
      </c>
      <c r="AS69" t="str">
        <f t="shared" ca="1" si="31"/>
        <v>pics\\Banan_1.jpg</v>
      </c>
      <c r="AT69">
        <f t="shared" ca="1" si="32"/>
        <v>0.67351126137670692</v>
      </c>
      <c r="AU69" t="s">
        <v>697</v>
      </c>
      <c r="AV69" t="str">
        <f t="shared" ca="1" si="33"/>
        <v>sound\\Noviy_plod.wav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_Сорван_ли_</v>
      </c>
      <c r="BB69" t="str">
        <f t="shared" si="34"/>
        <v>_Сорван_ли_XXXXX?</v>
      </c>
      <c r="BD69" cm="1">
        <f t="array" aca="1" ref="BD69" ca="1">INDEX(L69:L76,(RANK(AT5,$AT$2:$AT$9)))</f>
        <v>2135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VLOOKUP(B70,audio_list_stym!$A$3:$BP$18,63,FALSE)</f>
        <v>16</v>
      </c>
      <c r="F70" t="str">
        <f>VLOOKUP(E70,metki!$A$2:$B$9,2,FALSE)</f>
        <v>импл_новые_без_названия</v>
      </c>
      <c r="G70" t="str">
        <f t="shared" si="28"/>
        <v>импл_</v>
      </c>
      <c r="H70" t="str">
        <f>VLOOKUP(B70,audio_list_stym!$A$3:$AJ$18,31,FALSE)</f>
        <v>Sapota</v>
      </c>
      <c r="I70" t="s">
        <v>692</v>
      </c>
      <c r="J70" t="str">
        <f t="shared" si="29"/>
        <v>Sapota_5</v>
      </c>
      <c r="K70">
        <v>16</v>
      </c>
      <c r="L70">
        <f>VLOOKUP(J70,total_visual_stym!$A$2:$D$129,2,FALSE)</f>
        <v>2133</v>
      </c>
      <c r="M70" t="str">
        <f>VLOOKUP(J70,total_visual_stym!$A$2:$D$129,3,FALSE)</f>
        <v>pics\\Sapota_5.jpg</v>
      </c>
      <c r="N70">
        <f>VLOOKUP(J70,total_visual_stym!$A$1:$D$129,4,FALSE)</f>
        <v>213</v>
      </c>
      <c r="P70">
        <f>IF(G70="экспл",0,IF(G70="импл_",VLOOKUP(J70,quest_импл!$A$1:$J$129,7,FALSE),0))</f>
        <v>269</v>
      </c>
      <c r="Q70" t="str">
        <f>IF(G70="экспл",0,IF(G70="импл_",VLOOKUP(J70,quest_импл!$A$1:$J$129,8,FALSE),0))</f>
        <v>sound\\Spresovan_li.wav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2014</v>
      </c>
      <c r="AD70" t="str">
        <f t="shared" ca="1" si="35"/>
        <v>pics\\Finik_6.jpg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0"/>
        <v>pics\\Finik_6.jpg</v>
      </c>
      <c r="AI70" t="s">
        <v>71</v>
      </c>
      <c r="AO70">
        <f t="shared" ca="1" si="36"/>
        <v>0.73086152727623999</v>
      </c>
      <c r="AP70" t="str">
        <f t="shared" ca="1" si="37"/>
        <v>pics\\Finik_6.jpg</v>
      </c>
      <c r="AS70" t="str">
        <f t="shared" ca="1" si="31"/>
        <v>pics\\Finik_6.jpg</v>
      </c>
      <c r="AT70">
        <f t="shared" ca="1" si="32"/>
        <v>0.47495060310342463</v>
      </c>
      <c r="AU70" t="s">
        <v>697</v>
      </c>
      <c r="AV70" t="str">
        <f t="shared" ca="1" si="33"/>
        <v>sound\\Redkiy_plod.wav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_Спрессован_ли_</v>
      </c>
      <c r="BB70" t="str">
        <f t="shared" si="34"/>
        <v>_Спрессован_ли_XXXXX?</v>
      </c>
      <c r="BD70" cm="1">
        <f t="array" aca="1" ref="BD70" ca="1">INDEX(L70:L77,(RANK(AT6,$AT$2:$AT$9)))</f>
        <v>2140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VLOOKUP(B71,audio_list_stym!$A$3:$BP$18,63,FALSE)</f>
        <v>16</v>
      </c>
      <c r="F71" t="str">
        <f>VLOOKUP(E71,metki!$A$2:$B$9,2,FALSE)</f>
        <v>импл_новые_без_названия</v>
      </c>
      <c r="G71" t="str">
        <f t="shared" si="28"/>
        <v>импл_</v>
      </c>
      <c r="H71" t="str">
        <f>VLOOKUP(B71,audio_list_stym!$A$3:$AJ$18,31,FALSE)</f>
        <v>Sapota</v>
      </c>
      <c r="I71" t="s">
        <v>693</v>
      </c>
      <c r="J71" t="str">
        <f t="shared" si="29"/>
        <v>Sapota_6</v>
      </c>
      <c r="K71">
        <v>16</v>
      </c>
      <c r="L71">
        <f>VLOOKUP(J71,total_visual_stym!$A$2:$D$129,2,FALSE)</f>
        <v>2134</v>
      </c>
      <c r="M71" t="str">
        <f>VLOOKUP(J71,total_visual_stym!$A$2:$D$129,3,FALSE)</f>
        <v>pics\\Sapota_6.jpg</v>
      </c>
      <c r="N71">
        <f>VLOOKUP(J71,total_visual_stym!$A$1:$D$129,4,FALSE)</f>
        <v>213</v>
      </c>
      <c r="P71">
        <f>IF(G71="экспл",0,IF(G71="импл_",VLOOKUP(J71,quest_импл!$A$1:$J$129,7,FALSE),0))</f>
        <v>270</v>
      </c>
      <c r="Q71" t="str">
        <f>IF(G71="экспл",0,IF(G71="импл_",VLOOKUP(J71,quest_импл!$A$1:$J$129,8,FALSE),0))</f>
        <v>sound\\Zheltiy_li.wav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2043</v>
      </c>
      <c r="AD71" t="str">
        <f t="shared" ca="1" si="35"/>
        <v>pics\\Peper_3.jpg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0"/>
        <v>pics\\Peper_3.jpg</v>
      </c>
      <c r="AI71" t="s">
        <v>72</v>
      </c>
      <c r="AO71">
        <f t="shared" ca="1" si="36"/>
        <v>0.23115363962316315</v>
      </c>
      <c r="AP71" t="str">
        <f t="shared" ca="1" si="37"/>
        <v>pics\\Peper_3.jpg</v>
      </c>
      <c r="AS71" t="str">
        <f t="shared" ca="1" si="31"/>
        <v>pics\\Peper_3.jpg</v>
      </c>
      <c r="AT71">
        <f t="shared" ca="1" si="32"/>
        <v>0.84440696463964415</v>
      </c>
      <c r="AU71" t="s">
        <v>697</v>
      </c>
      <c r="AV71" t="str">
        <f t="shared" ca="1" si="33"/>
        <v>sound\\Noviy_plod.wav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_Желтый_ли_</v>
      </c>
      <c r="BB71" t="str">
        <f t="shared" si="34"/>
        <v>_Желтый_ли_XXXXX?</v>
      </c>
      <c r="BD71" cm="1">
        <f t="array" aca="1" ref="BD71" ca="1">INDEX(L71:L78,(RANK(AT7,$AT$2:$AT$9)))</f>
        <v>2140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VLOOKUP(B72,audio_list_stym!$A$3:$BP$18,63,FALSE)</f>
        <v>16</v>
      </c>
      <c r="F72" t="str">
        <f>VLOOKUP(E72,metki!$A$2:$B$9,2,FALSE)</f>
        <v>импл_новые_без_названия</v>
      </c>
      <c r="G72" t="str">
        <f t="shared" si="28"/>
        <v>импл_</v>
      </c>
      <c r="H72" t="str">
        <f>VLOOKUP(B72,audio_list_stym!$A$3:$AJ$18,31,FALSE)</f>
        <v>Sapota</v>
      </c>
      <c r="I72" t="s">
        <v>694</v>
      </c>
      <c r="J72" t="str">
        <f t="shared" si="29"/>
        <v>Sapota_7</v>
      </c>
      <c r="K72">
        <v>16</v>
      </c>
      <c r="L72">
        <f>VLOOKUP(J72,total_visual_stym!$A$2:$D$129,2,FALSE)</f>
        <v>2135</v>
      </c>
      <c r="M72" t="str">
        <f>VLOOKUP(J72,total_visual_stym!$A$2:$D$129,3,FALSE)</f>
        <v>pics\\Sapota_7.jpg</v>
      </c>
      <c r="N72">
        <f>VLOOKUP(J72,total_visual_stym!$A$1:$D$129,4,FALSE)</f>
        <v>213</v>
      </c>
      <c r="P72">
        <f>IF(G72="экспл",0,IF(G72="импл_",VLOOKUP(J72,quest_импл!$A$1:$J$129,7,FALSE),0))</f>
        <v>271</v>
      </c>
      <c r="Q72" t="str">
        <f>IF(G72="экспл",0,IF(G72="импл_",VLOOKUP(J72,quest_импл!$A$1:$J$129,8,FALSE),0))</f>
        <v>sound\\Rovniy_li.wav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да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2033</v>
      </c>
      <c r="AD72" t="str">
        <f t="shared" ca="1" si="35"/>
        <v>pics\\Limon_1.jpg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0"/>
        <v>pics\\Limon_1.jpg</v>
      </c>
      <c r="AI72" t="s">
        <v>73</v>
      </c>
      <c r="AO72">
        <f t="shared" ca="1" si="36"/>
        <v>0.35169251875477103</v>
      </c>
      <c r="AP72" t="str">
        <f t="shared" ca="1" si="37"/>
        <v>pics\\Limon_1.jpg</v>
      </c>
      <c r="AS72" t="str">
        <f t="shared" ca="1" si="31"/>
        <v>pics\\Limon_1.jpg</v>
      </c>
      <c r="AT72">
        <f t="shared" ca="1" si="32"/>
        <v>0.24123174875623576</v>
      </c>
      <c r="AU72" t="s">
        <v>697</v>
      </c>
      <c r="AV72" t="str">
        <f t="shared" ca="1" si="33"/>
        <v>sound\\Redkiy_plod.wav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_Ровный_ли_</v>
      </c>
      <c r="BB72" t="str">
        <f t="shared" si="34"/>
        <v>_Ровный_ли_XXXXX?</v>
      </c>
      <c r="BD72" cm="1">
        <f t="array" aca="1" ref="BD72" ca="1">INDEX(L72:L79,(RANK(AT8,$AT$2:$AT$9)))</f>
        <v>2140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VLOOKUP(B73,audio_list_stym!$A$3:$BP$18,63,FALSE)</f>
        <v>16</v>
      </c>
      <c r="F73" t="str">
        <f>VLOOKUP(E73,metki!$A$2:$B$9,2,FALSE)</f>
        <v>импл_новые_без_названия</v>
      </c>
      <c r="G73" t="str">
        <f t="shared" si="28"/>
        <v>импл_</v>
      </c>
      <c r="H73" t="str">
        <f>VLOOKUP(B73,audio_list_stym!$A$3:$AJ$18,31,FALSE)</f>
        <v>Sapota</v>
      </c>
      <c r="I73" t="s">
        <v>695</v>
      </c>
      <c r="J73" t="str">
        <f t="shared" si="29"/>
        <v>Sapota_8</v>
      </c>
      <c r="K73">
        <v>16</v>
      </c>
      <c r="L73">
        <f>VLOOKUP(J73,total_visual_stym!$A$2:$D$129,2,FALSE)</f>
        <v>2136</v>
      </c>
      <c r="M73" t="str">
        <f>VLOOKUP(J73,total_visual_stym!$A$2:$D$129,3,FALSE)</f>
        <v>pics\\Sapota_8.jpg</v>
      </c>
      <c r="N73">
        <f>VLOOKUP(J73,total_visual_stym!$A$1:$D$129,4,FALSE)</f>
        <v>213</v>
      </c>
      <c r="P73">
        <f>IF(G73="экспл",0,IF(G73="импл_",VLOOKUP(J73,quest_импл!$A$1:$J$129,7,FALSE),0))</f>
        <v>272</v>
      </c>
      <c r="Q73" t="str">
        <f>IF(G73="экспл",0,IF(G73="импл_",VLOOKUP(J73,quest_импл!$A$1:$J$129,8,FALSE),0))</f>
        <v>sound\\Imeet_li_shipi.wav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2011</v>
      </c>
      <c r="AD73" t="str">
        <f t="shared" ca="1" si="35"/>
        <v>pics\\Finik_3.jpg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0"/>
        <v>pics\\Finik_3.jpg</v>
      </c>
      <c r="AI73" t="s">
        <v>74</v>
      </c>
      <c r="AO73">
        <f t="shared" ca="1" si="36"/>
        <v>0.79902415886611156</v>
      </c>
      <c r="AP73" t="str">
        <f t="shared" ca="1" si="37"/>
        <v>pics\\Finik_3.jpg</v>
      </c>
      <c r="AS73" t="str">
        <f t="shared" ca="1" si="31"/>
        <v>pics\\Finik_3.jpg</v>
      </c>
      <c r="AT73">
        <f t="shared" ca="1" si="32"/>
        <v>0.28567528078858062</v>
      </c>
      <c r="AU73" t="s">
        <v>697</v>
      </c>
      <c r="AV73" t="str">
        <f t="shared" ca="1" si="33"/>
        <v>sound\\Redkiy_plod.wav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_Имеет_ли_шипы_</v>
      </c>
      <c r="BB73" t="str">
        <f t="shared" si="34"/>
        <v>_Имеет_ли_шипы_XXXXX?</v>
      </c>
      <c r="BD73" cm="1">
        <f t="array" aca="1" ref="BD73" ca="1">INDEX(L73:L80,(RANK(AT9,$AT$2:$AT$9)))</f>
        <v>2136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VLOOKUP(B74,audio_list_stym!$A$3:$BP$18,63,FALSE)</f>
        <v>17</v>
      </c>
      <c r="F74" t="str">
        <f>VLOOKUP(E74,metki!$A$2:$B$9,2,FALSE)</f>
        <v>экспл_новые_без_названия</v>
      </c>
      <c r="G74" t="str">
        <f t="shared" si="28"/>
        <v>экспл</v>
      </c>
      <c r="H74" t="str">
        <f>VLOOKUP(B74,audio_list_stym!$A$3:$AJ$18,31,FALSE)</f>
        <v>Tamanid</v>
      </c>
      <c r="I74" t="s">
        <v>688</v>
      </c>
      <c r="J74" t="str">
        <f t="shared" si="29"/>
        <v>Tamanid_1</v>
      </c>
      <c r="K74">
        <v>17</v>
      </c>
      <c r="L74">
        <f>VLOOKUP(J74,total_visual_stym!$A$2:$D$129,2,FALSE)</f>
        <v>2137</v>
      </c>
      <c r="M74" t="str">
        <f>VLOOKUP(J74,total_visual_stym!$A$2:$D$129,3,FALSE)</f>
        <v>pics\\Tamanid_1.jpg</v>
      </c>
      <c r="N74">
        <f>VLOOKUP(J74,total_visual_stym!$A$1:$D$129,4,FALSE)</f>
        <v>214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145</v>
      </c>
      <c r="Z74" t="str">
        <f>IF(G74="экспл",VLOOKUP(J74,quest_экспл!$A$1:$N$129,12,FALSE),IF(G74="импл_",0,0))</f>
        <v>sound\\On_krasnovatiy.wav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2178</v>
      </c>
      <c r="AD74" t="str">
        <f t="shared" ca="1" si="35"/>
        <v>pics\\dis34.jpg</v>
      </c>
      <c r="AE74" s="22" t="str">
        <f t="array" aca="1" ref="AE74" ca="1">IF(G74="экспл",INDEX(total_visual_stym!$C$146:$C$209,(RANK(total_visual_stym!E154,total_visual_stym!$E$146:$E$209))),0)</f>
        <v>pics\\dis34.jpg</v>
      </c>
      <c r="AF74" s="22" t="str">
        <f t="shared" si="30"/>
        <v/>
      </c>
      <c r="AI74" t="s">
        <v>76</v>
      </c>
      <c r="AO74">
        <f t="shared" ca="1" si="36"/>
        <v>0.4290363812801451</v>
      </c>
      <c r="AP74" t="str">
        <f t="shared" ca="1" si="37"/>
        <v>pics\\Kokos_3.jpg</v>
      </c>
      <c r="AR74" t="str">
        <f>IF(AH74="sound\\Ogorod",AP2,"")</f>
        <v/>
      </c>
      <c r="AS74" t="str">
        <f t="shared" si="31"/>
        <v/>
      </c>
      <c r="AT74">
        <f t="shared" ca="1" si="32"/>
        <v>0.61371413522646423</v>
      </c>
      <c r="AU74" t="s">
        <v>697</v>
      </c>
      <c r="AV74" t="str">
        <f t="shared" ca="1" si="33"/>
        <v>sound\\Noviy_plod.wav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_Он_красноватый?</v>
      </c>
      <c r="BA74" t="e">
        <f>VLOOKUP(Q74,audio_list_stym!$B$2:$BQ$299,68,FALSE)</f>
        <v>#N/A</v>
      </c>
      <c r="BB74" t="str">
        <f t="shared" si="34"/>
        <v>На_экране_XXXXX._Он_красноватый?</v>
      </c>
      <c r="BC74">
        <f>A74</f>
        <v>1210</v>
      </c>
      <c r="BD74" cm="1">
        <f t="array" aca="1" ref="BD74" ca="1">INDEX($L$74:$L$81,(RANK(AT2,$AT$2:$AT$9)))</f>
        <v>2139</v>
      </c>
      <c r="BE74" cm="1">
        <f t="array" aca="1" ref="BE74" ca="1">INDEX(BD66:BD73,(RANK(AT3,$AT$2:$AT$9)))</f>
        <v>2131</v>
      </c>
      <c r="BF74" cm="1">
        <f t="array" aca="1" ref="BF74" ca="1">INDEX(BD82:BD105,(RANK(AT3,$AT$2:$AT$17)))</f>
        <v>2152</v>
      </c>
      <c r="BG74" cm="1">
        <f t="array" aca="1" ref="BG74" ca="1">INDEX(BD106:BD129,(RANK(AT3,$AT$2:$AT$9)))</f>
        <v>2082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VLOOKUP(B75,audio_list_stym!$A$3:$BP$18,63,FALSE)</f>
        <v>17</v>
      </c>
      <c r="F75" t="str">
        <f>VLOOKUP(E75,metki!$A$2:$B$9,2,FALSE)</f>
        <v>экспл_новые_без_названия</v>
      </c>
      <c r="G75" t="str">
        <f t="shared" si="28"/>
        <v>экспл</v>
      </c>
      <c r="H75" t="str">
        <f>VLOOKUP(B75,audio_list_stym!$A$3:$AJ$18,31,FALSE)</f>
        <v>Tamanid</v>
      </c>
      <c r="I75" t="s">
        <v>689</v>
      </c>
      <c r="J75" t="str">
        <f t="shared" si="29"/>
        <v>Tamanid_2</v>
      </c>
      <c r="K75">
        <v>17</v>
      </c>
      <c r="L75">
        <f>VLOOKUP(J75,total_visual_stym!$A$2:$D$129,2,FALSE)</f>
        <v>2138</v>
      </c>
      <c r="M75" t="str">
        <f>VLOOKUP(J75,total_visual_stym!$A$2:$D$129,3,FALSE)</f>
        <v>pics\\Tamanid_2.jpg</v>
      </c>
      <c r="N75">
        <f>VLOOKUP(J75,total_visual_stym!$A$1:$D$129,4,FALSE)</f>
        <v>214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146</v>
      </c>
      <c r="Z75" t="str">
        <f>IF(G75="экспл",VLOOKUP(J75,quest_экспл!$A$1:$N$129,12,FALSE),IF(G75="импл_",0,0))</f>
        <v>sound\\Izognut_li_on.wav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2175</v>
      </c>
      <c r="AD75" t="str">
        <f t="shared" ca="1" si="35"/>
        <v>pics\\dis5.jpg</v>
      </c>
      <c r="AE75" s="22" t="str">
        <f t="array" aca="1" ref="AE75" ca="1">IF(G75="экспл",INDEX(total_visual_stym!$C$146:$C$209,(RANK(total_visual_stym!E155,total_visual_stym!$E$146:$E$209))),0)</f>
        <v>pics\\dis5.jpg</v>
      </c>
      <c r="AF75" s="22" t="str">
        <f t="shared" si="30"/>
        <v/>
      </c>
      <c r="AI75" t="s">
        <v>77</v>
      </c>
      <c r="AO75">
        <f t="shared" ca="1" si="36"/>
        <v>0.35909061654338115</v>
      </c>
      <c r="AP75" t="str">
        <f t="shared" ca="1" si="37"/>
        <v>pics\\Kokos_8.jpg</v>
      </c>
      <c r="AR75" t="str">
        <f t="shared" ref="AR75:AR97" si="38">IF(AH75="sound\\Ogorod",AP3,"")</f>
        <v/>
      </c>
      <c r="AS75" t="str">
        <f t="shared" si="31"/>
        <v/>
      </c>
      <c r="AT75">
        <f t="shared" ca="1" si="32"/>
        <v>0.52675715801753209</v>
      </c>
      <c r="AU75" t="s">
        <v>697</v>
      </c>
      <c r="AV75" t="str">
        <f t="shared" ca="1" si="33"/>
        <v>sound\\Redkiy_plod.wav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_Изогнут_ли_он?</v>
      </c>
      <c r="BA75" t="e">
        <f>VLOOKUP(Q75,audio_list_stym!$B$2:$BQ$299,68,FALSE)</f>
        <v>#N/A</v>
      </c>
      <c r="BB75" t="str">
        <f t="shared" si="34"/>
        <v>Посмотрите,_вот_XXXXX._Изогнут_ли_он?</v>
      </c>
      <c r="BD75" cm="1">
        <f t="array" aca="1" ref="BD75" ca="1">INDEX($L$74:$L$81,(RANK(AT3,$AT$2:$AT$9)))</f>
        <v>2138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VLOOKUP(B76,audio_list_stym!$A$3:$BP$18,63,FALSE)</f>
        <v>17</v>
      </c>
      <c r="F76" t="str">
        <f>VLOOKUP(E76,metki!$A$2:$B$9,2,FALSE)</f>
        <v>экспл_новые_без_названия</v>
      </c>
      <c r="G76" t="str">
        <f t="shared" si="28"/>
        <v>экспл</v>
      </c>
      <c r="H76" t="str">
        <f>VLOOKUP(B76,audio_list_stym!$A$3:$AJ$18,31,FALSE)</f>
        <v>Tamanid</v>
      </c>
      <c r="I76" t="s">
        <v>690</v>
      </c>
      <c r="J76" t="str">
        <f t="shared" si="29"/>
        <v>Tamanid_3</v>
      </c>
      <c r="K76">
        <v>17</v>
      </c>
      <c r="L76">
        <f>VLOOKUP(J76,total_visual_stym!$A$2:$D$129,2,FALSE)</f>
        <v>2139</v>
      </c>
      <c r="M76" t="str">
        <f>VLOOKUP(J76,total_visual_stym!$A$2:$D$129,3,FALSE)</f>
        <v>pics\\Tamanid_3.jpg</v>
      </c>
      <c r="N76">
        <f>VLOOKUP(J76,total_visual_stym!$A$1:$D$129,4,FALSE)</f>
        <v>214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147</v>
      </c>
      <c r="Z76" t="str">
        <f>IF(G76="экспл",VLOOKUP(J76,quest_экспл!$A$1:$N$129,12,FALSE),IF(G76="импл_",0,0))</f>
        <v>sound\\On_barhatistiy.wav</v>
      </c>
      <c r="AA76" t="str">
        <f>IF(G76="экспл",VLOOKUP(J76,quest_экспл!$A$1:$N$129,14,FALSE),IF(G76="импл_",0,0))</f>
        <v>да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2189</v>
      </c>
      <c r="AD76" t="str">
        <f t="shared" ca="1" si="35"/>
        <v>pics\\dis33.jpg</v>
      </c>
      <c r="AE76" s="22" t="str">
        <f t="array" aca="1" ref="AE76" ca="1">IF(G76="экспл",INDEX(total_visual_stym!$C$146:$C$209,(RANK(total_visual_stym!E156,total_visual_stym!$E$146:$E$209))),0)</f>
        <v>pics\\dis33.jpg</v>
      </c>
      <c r="AF76" s="22" t="str">
        <f t="shared" si="30"/>
        <v/>
      </c>
      <c r="AI76" t="s">
        <v>78</v>
      </c>
      <c r="AO76">
        <f t="shared" ca="1" si="36"/>
        <v>0.8546176203525212</v>
      </c>
      <c r="AP76" t="str">
        <f t="shared" ca="1" si="37"/>
        <v>pics\\Banan_7.jpg</v>
      </c>
      <c r="AR76" t="str">
        <f t="shared" si="38"/>
        <v/>
      </c>
      <c r="AS76" t="str">
        <f t="shared" si="31"/>
        <v/>
      </c>
      <c r="AT76">
        <f t="shared" ca="1" si="32"/>
        <v>0.67551981731894273</v>
      </c>
      <c r="AU76" t="s">
        <v>697</v>
      </c>
      <c r="AV76" t="str">
        <f t="shared" ca="1" si="33"/>
        <v>sound\\Noviy_plod.wav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_Он_бархатистый?</v>
      </c>
      <c r="BA76" t="e">
        <f>VLOOKUP(Q76,audio_list_stym!$B$2:$BQ$299,68,FALSE)</f>
        <v>#N/A</v>
      </c>
      <c r="BB76" t="str">
        <f t="shared" si="34"/>
        <v>Вот_XXXXX._Он_бархатистый?</v>
      </c>
      <c r="BD76" cm="1">
        <f t="array" aca="1" ref="BD76" ca="1">INDEX($L$74:$L$81,(RANK(AT4,$AT$2:$AT$9)))</f>
        <v>2141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VLOOKUP(B77,audio_list_stym!$A$3:$BP$18,63,FALSE)</f>
        <v>17</v>
      </c>
      <c r="F77" t="str">
        <f>VLOOKUP(E77,metki!$A$2:$B$9,2,FALSE)</f>
        <v>экспл_новые_без_названия</v>
      </c>
      <c r="G77" t="str">
        <f t="shared" si="28"/>
        <v>экспл</v>
      </c>
      <c r="H77" t="str">
        <f>VLOOKUP(B77,audio_list_stym!$A$3:$AJ$18,31,FALSE)</f>
        <v>Tamanid</v>
      </c>
      <c r="I77" t="s">
        <v>691</v>
      </c>
      <c r="J77" t="str">
        <f t="shared" si="29"/>
        <v>Tamanid_4</v>
      </c>
      <c r="K77">
        <v>17</v>
      </c>
      <c r="L77">
        <f>VLOOKUP(J77,total_visual_stym!$A$2:$D$129,2,FALSE)</f>
        <v>2140</v>
      </c>
      <c r="M77" t="str">
        <f>VLOOKUP(J77,total_visual_stym!$A$2:$D$129,3,FALSE)</f>
        <v>pics\\Tamanid_4.jpg</v>
      </c>
      <c r="N77">
        <f>VLOOKUP(J77,total_visual_stym!$A$1:$D$129,4,FALSE)</f>
        <v>214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148</v>
      </c>
      <c r="Z77" t="str">
        <f>IF(G77="экспл",VLOOKUP(J77,quest_экспл!$A$1:$N$129,12,FALSE),IF(G77="импл_",0,0))</f>
        <v>sound\\Odnotonniy_li_on.wav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2221</v>
      </c>
      <c r="AD77" t="str">
        <f t="shared" ca="1" si="35"/>
        <v>pics\\dis28.jpg</v>
      </c>
      <c r="AE77" s="22" t="str">
        <f t="array" aca="1" ref="AE77" ca="1">IF(G77="экспл",INDEX(total_visual_stym!$C$146:$C$209,(RANK(total_visual_stym!E157,total_visual_stym!$E$146:$E$209))),0)</f>
        <v>pics\\dis28.jpg</v>
      </c>
      <c r="AF77" s="22" t="str">
        <f t="shared" si="30"/>
        <v/>
      </c>
      <c r="AI77" t="s">
        <v>79</v>
      </c>
      <c r="AO77">
        <f t="shared" ca="1" si="36"/>
        <v>0.30005816211843861</v>
      </c>
      <c r="AP77" t="str">
        <f t="shared" ca="1" si="37"/>
        <v>pics\\Limon_8.jpg</v>
      </c>
      <c r="AR77" t="str">
        <f t="shared" si="38"/>
        <v/>
      </c>
      <c r="AS77" t="str">
        <f t="shared" si="31"/>
        <v/>
      </c>
      <c r="AT77">
        <f t="shared" ca="1" si="32"/>
        <v>7.4364762662981754E-3</v>
      </c>
      <c r="AU77" t="s">
        <v>697</v>
      </c>
      <c r="AV77" t="str">
        <f t="shared" ca="1" si="33"/>
        <v>sound\\Redkiy_plod.wav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_Однотонный_ли_он?</v>
      </c>
      <c r="BA77" t="e">
        <f>VLOOKUP(Q77,audio_list_stym!$B$2:$BQ$299,68,FALSE)</f>
        <v>#N/A</v>
      </c>
      <c r="BB77" t="str">
        <f t="shared" si="34"/>
        <v>Это_XXXXX._Однотонный_ли_он?</v>
      </c>
      <c r="BD77" cm="1">
        <f t="array" aca="1" ref="BD77" ca="1">INDEX($L$74:$L$81,(RANK(AT5,$AT$2:$AT$9)))</f>
        <v>2140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VLOOKUP(B78,audio_list_stym!$A$3:$BP$18,63,FALSE)</f>
        <v>17</v>
      </c>
      <c r="F78" t="str">
        <f>VLOOKUP(E78,metki!$A$2:$B$9,2,FALSE)</f>
        <v>экспл_новые_без_названия</v>
      </c>
      <c r="G78" t="str">
        <f t="shared" si="28"/>
        <v>экспл</v>
      </c>
      <c r="H78" t="str">
        <f>VLOOKUP(B78,audio_list_stym!$A$3:$AJ$18,31,FALSE)</f>
        <v>Tamanid</v>
      </c>
      <c r="I78" t="s">
        <v>692</v>
      </c>
      <c r="J78" t="str">
        <f t="shared" si="29"/>
        <v>Tamanid_5</v>
      </c>
      <c r="K78">
        <v>17</v>
      </c>
      <c r="L78">
        <f>VLOOKUP(J78,total_visual_stym!$A$2:$D$129,2,FALSE)</f>
        <v>2141</v>
      </c>
      <c r="M78" t="str">
        <f>VLOOKUP(J78,total_visual_stym!$A$2:$D$129,3,FALSE)</f>
        <v>pics\\Tamanid_5.jpg</v>
      </c>
      <c r="N78">
        <f>VLOOKUP(J78,total_visual_stym!$A$1:$D$129,4,FALSE)</f>
        <v>214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149</v>
      </c>
      <c r="Z78" t="str">
        <f>IF(G78="экспл",VLOOKUP(J78,quest_экспл!$A$1:$N$129,12,FALSE),IF(G78="импл_",0,0))</f>
        <v>sound\\On_prozrachniy.wav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2176</v>
      </c>
      <c r="AD78" t="str">
        <f t="shared" ca="1" si="35"/>
        <v>pics\\dis21.jpg</v>
      </c>
      <c r="AE78" s="22" t="str">
        <f t="array" aca="1" ref="AE78" ca="1">IF(G78="экспл",INDEX(total_visual_stym!$C$146:$C$209,(RANK(total_visual_stym!E158,total_visual_stym!$E$146:$E$209))),0)</f>
        <v>pics\\dis21.jpg</v>
      </c>
      <c r="AF78" s="22" t="str">
        <f t="shared" si="30"/>
        <v/>
      </c>
      <c r="AI78" t="s">
        <v>80</v>
      </c>
      <c r="AO78">
        <f t="shared" ca="1" si="36"/>
        <v>0.47993427012426804</v>
      </c>
      <c r="AP78" t="str">
        <f t="shared" ca="1" si="37"/>
        <v>pics\\Goroh_8.jpg</v>
      </c>
      <c r="AR78" t="str">
        <f t="shared" si="38"/>
        <v/>
      </c>
      <c r="AS78" t="str">
        <f t="shared" si="31"/>
        <v/>
      </c>
      <c r="AT78">
        <f t="shared" ca="1" si="32"/>
        <v>0.85129908209599758</v>
      </c>
      <c r="AU78" t="s">
        <v>697</v>
      </c>
      <c r="AV78" t="str">
        <f t="shared" ca="1" si="33"/>
        <v>sound\\Noviy_plod.wav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_Он_прозрачный?</v>
      </c>
      <c r="BA78" t="e">
        <f>VLOOKUP(Q78,audio_list_stym!$B$2:$BQ$299,68,FALSE)</f>
        <v>#N/A</v>
      </c>
      <c r="BB78" t="str">
        <f t="shared" si="34"/>
        <v>На_картинке_XXXXX._Он_прозрачный?</v>
      </c>
      <c r="BD78" cm="1">
        <f t="array" aca="1" ref="BD78" ca="1">INDEX($L$74:$L$81,(RANK(AT6,$AT$2:$AT$9)))</f>
        <v>2144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VLOOKUP(B79,audio_list_stym!$A$3:$BP$18,63,FALSE)</f>
        <v>17</v>
      </c>
      <c r="F79" t="str">
        <f>VLOOKUP(E79,metki!$A$2:$B$9,2,FALSE)</f>
        <v>экспл_новые_без_названия</v>
      </c>
      <c r="G79" t="str">
        <f t="shared" si="28"/>
        <v>экспл</v>
      </c>
      <c r="H79" t="str">
        <f>VLOOKUP(B79,audio_list_stym!$A$3:$AJ$18,31,FALSE)</f>
        <v>Tamanid</v>
      </c>
      <c r="I79" t="s">
        <v>693</v>
      </c>
      <c r="J79" t="str">
        <f t="shared" si="29"/>
        <v>Tamanid_6</v>
      </c>
      <c r="K79">
        <v>17</v>
      </c>
      <c r="L79">
        <f>VLOOKUP(J79,total_visual_stym!$A$2:$D$129,2,FALSE)</f>
        <v>2142</v>
      </c>
      <c r="M79" t="str">
        <f>VLOOKUP(J79,total_visual_stym!$A$2:$D$129,3,FALSE)</f>
        <v>pics\\Tamanid_6.jpg</v>
      </c>
      <c r="N79">
        <f>VLOOKUP(J79,total_visual_stym!$A$1:$D$129,4,FALSE)</f>
        <v>214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150</v>
      </c>
      <c r="Z79" t="str">
        <f>IF(G79="экспл",VLOOKUP(J79,quest_экспл!$A$1:$N$129,12,FALSE),IF(G79="импл_",0,0))</f>
        <v>sound\\On_izmelchen.wav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2205</v>
      </c>
      <c r="AD79" t="str">
        <f t="shared" ca="1" si="35"/>
        <v>pics\\dis46.jpg</v>
      </c>
      <c r="AE79" s="22" t="str">
        <f t="array" aca="1" ref="AE79" ca="1">IF(G79="экспл",INDEX(total_visual_stym!$C$146:$C$209,(RANK(total_visual_stym!E159,total_visual_stym!$E$146:$E$209))),0)</f>
        <v>pics\\dis46.jpg</v>
      </c>
      <c r="AF79" s="22" t="str">
        <f t="shared" si="30"/>
        <v/>
      </c>
      <c r="AI79" t="s">
        <v>81</v>
      </c>
      <c r="AO79">
        <f t="shared" ca="1" si="36"/>
        <v>0.40210471318738106</v>
      </c>
      <c r="AP79" t="str">
        <f t="shared" ca="1" si="37"/>
        <v>pics\\Kokos_5.jpg</v>
      </c>
      <c r="AR79" t="str">
        <f t="shared" si="38"/>
        <v/>
      </c>
      <c r="AS79" t="str">
        <f t="shared" si="31"/>
        <v/>
      </c>
      <c r="AT79">
        <f t="shared" ca="1" si="32"/>
        <v>0.83951773938386109</v>
      </c>
      <c r="AU79" t="s">
        <v>697</v>
      </c>
      <c r="AV79" t="str">
        <f t="shared" ca="1" si="33"/>
        <v>sound\\Noviy_plod.wav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_Он_измельчен?</v>
      </c>
      <c r="BA79" t="e">
        <f>VLOOKUP(Q79,audio_list_stym!$B$2:$BQ$299,68,FALSE)</f>
        <v>#N/A</v>
      </c>
      <c r="BB79" t="str">
        <f t="shared" si="34"/>
        <v>На_мониторе_XXXXX._Он_измельчен?</v>
      </c>
      <c r="BD79" cm="1">
        <f t="array" aca="1" ref="BD79" ca="1">INDEX($L$74:$L$81,(RANK(AT7,$AT$2:$AT$9)))</f>
        <v>2143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VLOOKUP(B80,audio_list_stym!$A$3:$BP$18,63,FALSE)</f>
        <v>17</v>
      </c>
      <c r="F80" t="str">
        <f>VLOOKUP(E80,metki!$A$2:$B$9,2,FALSE)</f>
        <v>экспл_новые_без_названия</v>
      </c>
      <c r="G80" t="str">
        <f t="shared" si="28"/>
        <v>экспл</v>
      </c>
      <c r="H80" t="str">
        <f>VLOOKUP(B80,audio_list_stym!$A$3:$AJ$18,31,FALSE)</f>
        <v>Tamanid</v>
      </c>
      <c r="I80" t="s">
        <v>694</v>
      </c>
      <c r="J80" t="str">
        <f t="shared" si="29"/>
        <v>Tamanid_7</v>
      </c>
      <c r="K80">
        <v>17</v>
      </c>
      <c r="L80">
        <f>VLOOKUP(J80,total_visual_stym!$A$2:$D$129,2,FALSE)</f>
        <v>2143</v>
      </c>
      <c r="M80" t="str">
        <f>VLOOKUP(J80,total_visual_stym!$A$2:$D$129,3,FALSE)</f>
        <v>pics\\Tamanid_7.jpg</v>
      </c>
      <c r="N80">
        <f>VLOOKUP(J80,total_visual_stym!$A$1:$D$129,4,FALSE)</f>
        <v>214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151</v>
      </c>
      <c r="Z80" t="str">
        <f>IF(G80="экспл",VLOOKUP(J80,quest_экспл!$A$1:$N$129,12,FALSE),IF(G80="импл_",0,0))</f>
        <v>sound\\Cvetushiy_li_on.wav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2190</v>
      </c>
      <c r="AD80" t="str">
        <f t="shared" ca="1" si="35"/>
        <v>pics\\dis27.jpg</v>
      </c>
      <c r="AE80" s="22" t="str">
        <f t="array" aca="1" ref="AE80" ca="1">IF(G80="экспл",INDEX(total_visual_stym!$C$146:$C$209,(RANK(total_visual_stym!E160,total_visual_stym!$E$146:$E$209))),0)</f>
        <v>pics\\dis27.jpg</v>
      </c>
      <c r="AF80" s="22" t="str">
        <f t="shared" si="30"/>
        <v/>
      </c>
      <c r="AI80" t="s">
        <v>82</v>
      </c>
      <c r="AO80">
        <f t="shared" ca="1" si="36"/>
        <v>0.24973982327202815</v>
      </c>
      <c r="AP80" t="str">
        <f t="shared" ca="1" si="37"/>
        <v>pics\\Peper_2.jpg</v>
      </c>
      <c r="AR80" t="str">
        <f t="shared" si="38"/>
        <v/>
      </c>
      <c r="AS80" t="str">
        <f t="shared" si="31"/>
        <v/>
      </c>
      <c r="AT80">
        <f t="shared" ca="1" si="32"/>
        <v>0.35299756211625943</v>
      </c>
      <c r="AU80" t="s">
        <v>697</v>
      </c>
      <c r="AV80" t="str">
        <f t="shared" ca="1" si="33"/>
        <v>sound\\Redkiy_plod.wav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_Цветущий_ли_он?</v>
      </c>
      <c r="BA80" t="e">
        <f>VLOOKUP(Q80,audio_list_stym!$B$2:$BQ$299,68,FALSE)</f>
        <v>#N/A</v>
      </c>
      <c r="BB80" t="str">
        <f t="shared" si="34"/>
        <v>Перед_Вами_XXXXX._Цветущий_ли_он?</v>
      </c>
      <c r="BD80" cm="1">
        <f t="array" aca="1" ref="BD80" ca="1">INDEX($L$74:$L$81,(RANK(AT8,$AT$2:$AT$9)))</f>
        <v>2142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VLOOKUP(B81,audio_list_stym!$A$3:$BP$18,63,FALSE)</f>
        <v>17</v>
      </c>
      <c r="F81" t="str">
        <f>VLOOKUP(E81,metki!$A$2:$B$9,2,FALSE)</f>
        <v>экспл_новые_без_названия</v>
      </c>
      <c r="G81" t="str">
        <f t="shared" si="28"/>
        <v>экспл</v>
      </c>
      <c r="H81" t="str">
        <f>VLOOKUP(B81,audio_list_stym!$A$3:$AJ$18,31,FALSE)</f>
        <v>Tamanid</v>
      </c>
      <c r="I81" t="s">
        <v>695</v>
      </c>
      <c r="J81" t="str">
        <f t="shared" si="29"/>
        <v>Tamanid_8</v>
      </c>
      <c r="K81">
        <v>17</v>
      </c>
      <c r="L81">
        <f>VLOOKUP(J81,total_visual_stym!$A$2:$D$129,2,FALSE)</f>
        <v>2144</v>
      </c>
      <c r="M81" t="str">
        <f>VLOOKUP(J81,total_visual_stym!$A$2:$D$129,3,FALSE)</f>
        <v>pics\\Tamanid_8.jpg</v>
      </c>
      <c r="N81">
        <f>VLOOKUP(J81,total_visual_stym!$A$1:$D$129,4,FALSE)</f>
        <v>214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152</v>
      </c>
      <c r="Z81" t="str">
        <f>IF(G81="экспл",VLOOKUP(J81,quest_экспл!$A$1:$N$129,12,FALSE),IF(G81="импл_",0,0))</f>
        <v>sound\\Skruchen_li_on.wav</v>
      </c>
      <c r="AA81" t="str">
        <f>IF(G81="экспл",VLOOKUP(J81,quest_экспл!$A$1:$N$129,14,FALSE),IF(G81="импл_",0,0))</f>
        <v>да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2230</v>
      </c>
      <c r="AD81" t="str">
        <f t="shared" ca="1" si="35"/>
        <v>pics\\dis8.jpg</v>
      </c>
      <c r="AE81" s="22" t="str">
        <f t="array" aca="1" ref="AE81" ca="1">IF(G81="экспл",INDEX(total_visual_stym!$C$146:$C$209,(RANK(total_visual_stym!E161,total_visual_stym!$E$146:$E$209))),0)</f>
        <v>pics\\dis8.jpg</v>
      </c>
      <c r="AF81" s="22" t="str">
        <f t="shared" si="30"/>
        <v/>
      </c>
      <c r="AI81" t="s">
        <v>83</v>
      </c>
      <c r="AO81">
        <f t="shared" ca="1" si="36"/>
        <v>0.19972033371211684</v>
      </c>
      <c r="AP81" t="str">
        <f t="shared" ca="1" si="37"/>
        <v>pics\\Peper_7.jpg</v>
      </c>
      <c r="AR81" t="str">
        <f t="shared" si="38"/>
        <v/>
      </c>
      <c r="AS81" t="str">
        <f t="shared" si="31"/>
        <v/>
      </c>
      <c r="AT81">
        <f t="shared" ca="1" si="32"/>
        <v>0.94057210738428965</v>
      </c>
      <c r="AU81" t="s">
        <v>697</v>
      </c>
      <c r="AV81" t="str">
        <f t="shared" ca="1" si="33"/>
        <v>sound\\Noviy_plod.wav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_Скручен_ли_он?</v>
      </c>
      <c r="BA81" t="e">
        <f>VLOOKUP(Q81,audio_list_stym!$B$2:$BQ$299,68,FALSE)</f>
        <v>#N/A</v>
      </c>
      <c r="BB81" t="str">
        <f t="shared" si="34"/>
        <v>Вы_видите_XXXXX._Скручен_ли_он?</v>
      </c>
      <c r="BD81" cm="1">
        <f t="array" aca="1" ref="BD81" ca="1">INDEX($L$74:$L$81,(RANK(AT9,$AT$2:$AT$9)))</f>
        <v>2137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VLOOKUP(B82,audio_list_stym!$A$3:$BP$18,63,FALSE)</f>
        <v>14</v>
      </c>
      <c r="F82" t="str">
        <f>VLOOKUP(E82,metki!$A$2:$B$9,2,FALSE)</f>
        <v>импл_новые_с_названием</v>
      </c>
      <c r="G82" t="str">
        <f t="shared" si="28"/>
        <v>импл_</v>
      </c>
      <c r="H82" t="str">
        <f>VLOOKUP(B82,audio_list_stym!$A$3:$AJ$18,31,FALSE)</f>
        <v>ZF</v>
      </c>
      <c r="I82" t="s">
        <v>688</v>
      </c>
      <c r="J82" t="str">
        <f t="shared" si="29"/>
        <v>ZF_1</v>
      </c>
      <c r="K82">
        <v>14</v>
      </c>
      <c r="L82">
        <f>VLOOKUP(J82,total_visual_stym!$A$2:$D$129,2,FALSE)</f>
        <v>2145</v>
      </c>
      <c r="M82" t="str">
        <f>VLOOKUP(J82,total_visual_stym!$A$2:$D$129,3,FALSE)</f>
        <v>pics\\ZF_1.jpg</v>
      </c>
      <c r="N82">
        <f>VLOOKUP(J82,total_visual_stym!$A$1:$D$129,4,FALSE)</f>
        <v>215</v>
      </c>
      <c r="P82">
        <f>IF(G82="экспл",0,IF(G82="импл_",VLOOKUP(J82,quest_импл!$A$1:$J$129,7,FALSE),0))</f>
        <v>281</v>
      </c>
      <c r="Q82" t="str">
        <f>IF(G82="экспл",0,IF(G82="импл_",VLOOKUP(J82,quest_импл!$A$1:$J$129,8,FALSE),0))</f>
        <v>sound\\S_chashuykami_li.wav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2026</v>
      </c>
      <c r="AD82" t="str">
        <f t="shared" ca="1" si="35"/>
        <v>pics\\Kokos_2.jpg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0"/>
        <v>pics\\Kokos_2.jpg</v>
      </c>
      <c r="AI82" t="s">
        <v>84</v>
      </c>
      <c r="AO82">
        <f t="shared" ca="1" si="36"/>
        <v>0.43573512342044418</v>
      </c>
      <c r="AP82" t="str">
        <f t="shared" ca="1" si="37"/>
        <v>pics\\Kokos_2.jpg</v>
      </c>
      <c r="AR82" t="str">
        <f t="shared" si="38"/>
        <v/>
      </c>
      <c r="AS82" t="str">
        <f t="shared" ref="AS82:AS129" ca="1" si="39">IF(G82="импл_",AP82,"")</f>
        <v>pics\\Kokos_2.jpg</v>
      </c>
      <c r="AT82">
        <f t="shared" ca="1" si="32"/>
        <v>0.5789783154092154</v>
      </c>
      <c r="AU82" t="s">
        <v>697</v>
      </c>
      <c r="AV82" t="str">
        <f t="shared" ca="1" si="33"/>
        <v>sound\\Noviy_plod.wav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_С_чешуйками_ли_</v>
      </c>
      <c r="BB82" t="str">
        <f t="shared" si="34"/>
        <v>_С_чешуйками_ли_ЛИРОХ?</v>
      </c>
      <c r="BC82">
        <f>A82</f>
        <v>1211</v>
      </c>
      <c r="BD82" cm="1">
        <f t="array" aca="1" ref="BD82" ca="1">INDEX($L$82:$L$89,(RANK(AT2,$AT$2:$AT$9)))</f>
        <v>2147</v>
      </c>
      <c r="BE82" cm="1">
        <f t="array" aca="1" ref="BE82" ca="1">INDEX(BD66:BD81,(RANK(AT4,$AT$2:$AT$17)))</f>
        <v>2141</v>
      </c>
      <c r="BF82" cm="1">
        <f t="array" aca="1" ref="BF82" ca="1">INDEX(BD90:BD105,(RANK(AT4,$AT$2:$AT$17)))</f>
        <v>2077</v>
      </c>
      <c r="BG82" cm="1">
        <f t="array" aca="1" ref="BG82" ca="1">INDEX(BD106:BD129,(RANK(AT4,$AT$2:$AT$9)))</f>
        <v>2088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VLOOKUP(B83,audio_list_stym!$A$3:$BP$18,63,FALSE)</f>
        <v>14</v>
      </c>
      <c r="F83" t="str">
        <f>VLOOKUP(E83,metki!$A$2:$B$9,2,FALSE)</f>
        <v>импл_новые_с_названием</v>
      </c>
      <c r="G83" t="str">
        <f t="shared" si="28"/>
        <v>импл_</v>
      </c>
      <c r="H83" t="str">
        <f>VLOOKUP(B83,audio_list_stym!$A$3:$AJ$18,31,FALSE)</f>
        <v>ZF</v>
      </c>
      <c r="I83" t="s">
        <v>689</v>
      </c>
      <c r="J83" t="str">
        <f t="shared" si="29"/>
        <v>ZF_2</v>
      </c>
      <c r="K83">
        <v>14</v>
      </c>
      <c r="L83">
        <f>VLOOKUP(J83,total_visual_stym!$A$2:$D$129,2,FALSE)</f>
        <v>2146</v>
      </c>
      <c r="M83" t="str">
        <f>VLOOKUP(J83,total_visual_stym!$A$2:$D$129,3,FALSE)</f>
        <v>pics\\ZF_2.jpg</v>
      </c>
      <c r="N83">
        <f>VLOOKUP(J83,total_visual_stym!$A$1:$D$129,4,FALSE)</f>
        <v>215</v>
      </c>
      <c r="P83">
        <f>IF(G83="экспл",0,IF(G83="импл_",VLOOKUP(J83,quest_импл!$A$1:$J$129,7,FALSE),0))</f>
        <v>282</v>
      </c>
      <c r="Q83" t="str">
        <f>IF(G83="экспл",0,IF(G83="импл_",VLOOKUP(J83,quest_импл!$A$1:$J$129,8,FALSE),0))</f>
        <v>sound\\Rozoviy_li.wav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нет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2021</v>
      </c>
      <c r="AD83" t="str">
        <f t="shared" ca="1" si="35"/>
        <v>pics\\Goroh_5.jpg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0"/>
        <v>pics\\Goroh_5.jpg</v>
      </c>
      <c r="AI83" t="s">
        <v>85</v>
      </c>
      <c r="AO83">
        <f t="shared" ca="1" si="36"/>
        <v>0.61083532714753741</v>
      </c>
      <c r="AP83" t="str">
        <f t="shared" ca="1" si="37"/>
        <v>pics\\Goroh_5.jpg</v>
      </c>
      <c r="AR83" t="str">
        <f t="shared" si="38"/>
        <v/>
      </c>
      <c r="AS83" t="str">
        <f t="shared" ca="1" si="39"/>
        <v>pics\\Goroh_5.jpg</v>
      </c>
      <c r="AT83">
        <f t="shared" ca="1" si="32"/>
        <v>0.7479459489284066</v>
      </c>
      <c r="AU83" t="s">
        <v>697</v>
      </c>
      <c r="AV83" t="str">
        <f t="shared" ca="1" si="33"/>
        <v>sound\\Noviy_plod.wav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_Розовый_ли_</v>
      </c>
      <c r="BB83" t="str">
        <f t="shared" si="34"/>
        <v>_Розовый_ли_ЛИРОХ?</v>
      </c>
      <c r="BD83" cm="1">
        <f t="array" aca="1" ref="BD83" ca="1">INDEX($L$82:$L$89,(RANK(AT3,$AT$2:$AT$9)))</f>
        <v>2146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VLOOKUP(B84,audio_list_stym!$A$3:$BP$18,63,FALSE)</f>
        <v>14</v>
      </c>
      <c r="F84" t="str">
        <f>VLOOKUP(E84,metki!$A$2:$B$9,2,FALSE)</f>
        <v>импл_новые_с_названием</v>
      </c>
      <c r="G84" t="str">
        <f t="shared" si="28"/>
        <v>импл_</v>
      </c>
      <c r="H84" t="str">
        <f>VLOOKUP(B84,audio_list_stym!$A$3:$AJ$18,31,FALSE)</f>
        <v>ZF</v>
      </c>
      <c r="I84" t="s">
        <v>690</v>
      </c>
      <c r="J84" t="str">
        <f t="shared" si="29"/>
        <v>ZF_3</v>
      </c>
      <c r="K84">
        <v>14</v>
      </c>
      <c r="L84">
        <f>VLOOKUP(J84,total_visual_stym!$A$2:$D$129,2,FALSE)</f>
        <v>2147</v>
      </c>
      <c r="M84" t="str">
        <f>VLOOKUP(J84,total_visual_stym!$A$2:$D$129,3,FALSE)</f>
        <v>pics\\ZF_3.jpg</v>
      </c>
      <c r="N84">
        <f>VLOOKUP(J84,total_visual_stym!$A$1:$D$129,4,FALSE)</f>
        <v>215</v>
      </c>
      <c r="P84">
        <f>IF(G84="экспл",0,IF(G84="импл_",VLOOKUP(J84,quest_импл!$A$1:$J$129,7,FALSE),0))</f>
        <v>283</v>
      </c>
      <c r="Q84" t="str">
        <f>IF(G84="экспл",0,IF(G84="импл_",VLOOKUP(J84,quest_импл!$A$1:$J$129,8,FALSE),0))</f>
        <v>sound\\Tonkiy_li.wav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2023</v>
      </c>
      <c r="AD84" t="str">
        <f t="shared" ca="1" si="35"/>
        <v>pics\\Goroh_7.jpg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0"/>
        <v>pics\\Goroh_7.jpg</v>
      </c>
      <c r="AI84" t="s">
        <v>94</v>
      </c>
      <c r="AO84">
        <f t="shared" ca="1" si="36"/>
        <v>0.50095113661489732</v>
      </c>
      <c r="AP84" t="str">
        <f t="shared" ca="1" si="37"/>
        <v>pics\\Goroh_7.jpg</v>
      </c>
      <c r="AR84" t="str">
        <f t="shared" si="38"/>
        <v/>
      </c>
      <c r="AS84" t="str">
        <f t="shared" ca="1" si="39"/>
        <v>pics\\Goroh_7.jpg</v>
      </c>
      <c r="AT84">
        <f t="shared" ca="1" si="32"/>
        <v>0.31463903481147981</v>
      </c>
      <c r="AU84" t="s">
        <v>697</v>
      </c>
      <c r="AV84" t="str">
        <f t="shared" ca="1" si="33"/>
        <v>sound\\Redkiy_plod.wav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_Тонкий_ли_</v>
      </c>
      <c r="BB84" t="str">
        <f t="shared" si="34"/>
        <v>_Тонкий_ли_ЛИРОХ?</v>
      </c>
      <c r="BD84" cm="1">
        <f t="array" aca="1" ref="BD84" ca="1">INDEX($L$82:$L$89,(RANK(AT4,$AT$2:$AT$9)))</f>
        <v>2149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VLOOKUP(B85,audio_list_stym!$A$3:$BP$18,63,FALSE)</f>
        <v>14</v>
      </c>
      <c r="F85" t="str">
        <f>VLOOKUP(E85,metki!$A$2:$B$9,2,FALSE)</f>
        <v>импл_новые_с_названием</v>
      </c>
      <c r="G85" t="str">
        <f t="shared" si="28"/>
        <v>импл_</v>
      </c>
      <c r="H85" t="str">
        <f>VLOOKUP(B85,audio_list_stym!$A$3:$AJ$18,31,FALSE)</f>
        <v>ZF</v>
      </c>
      <c r="I85" t="s">
        <v>691</v>
      </c>
      <c r="J85" t="str">
        <f t="shared" si="29"/>
        <v>ZF_4</v>
      </c>
      <c r="K85">
        <v>14</v>
      </c>
      <c r="L85">
        <f>VLOOKUP(J85,total_visual_stym!$A$2:$D$129,2,FALSE)</f>
        <v>2148</v>
      </c>
      <c r="M85" t="str">
        <f>VLOOKUP(J85,total_visual_stym!$A$2:$D$129,3,FALSE)</f>
        <v>pics\\ZF_4.jpg</v>
      </c>
      <c r="N85">
        <f>VLOOKUP(J85,total_visual_stym!$A$1:$D$129,4,FALSE)</f>
        <v>215</v>
      </c>
      <c r="P85">
        <f>IF(G85="экспл",0,IF(G85="импл_",VLOOKUP(J85,quest_импл!$A$1:$J$129,7,FALSE),0))</f>
        <v>284</v>
      </c>
      <c r="Q85" t="str">
        <f>IF(G85="экспл",0,IF(G85="импл_",VLOOKUP(J85,quest_импл!$A$1:$J$129,8,FALSE),0))</f>
        <v>sound\\Celniy_li.wav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2008</v>
      </c>
      <c r="AD85" t="str">
        <f t="shared" ca="1" si="35"/>
        <v>pics\\Banan_8.jpg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0"/>
        <v>pics\\Banan_8.jpg</v>
      </c>
      <c r="AI85" t="s">
        <v>95</v>
      </c>
      <c r="AO85">
        <f t="shared" ca="1" si="36"/>
        <v>0.85320549261041223</v>
      </c>
      <c r="AP85" t="str">
        <f t="shared" ca="1" si="37"/>
        <v>pics\\Banan_8.jpg</v>
      </c>
      <c r="AR85" t="str">
        <f t="shared" si="38"/>
        <v/>
      </c>
      <c r="AS85" t="str">
        <f t="shared" ca="1" si="39"/>
        <v>pics\\Banan_8.jpg</v>
      </c>
      <c r="AT85">
        <f t="shared" ca="1" si="32"/>
        <v>0.1266511963632363</v>
      </c>
      <c r="AU85" t="s">
        <v>697</v>
      </c>
      <c r="AV85" t="str">
        <f t="shared" ca="1" si="33"/>
        <v>sound\\Redkiy_plod.wav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_Цельный_ли_</v>
      </c>
      <c r="BB85" t="str">
        <f t="shared" si="34"/>
        <v>_Цельный_ли_ЛИРОХ?</v>
      </c>
      <c r="BD85" cm="1">
        <f t="array" aca="1" ref="BD85" ca="1">INDEX($L$82:$L$89,(RANK(AT5,$AT$2:$AT$9)))</f>
        <v>2148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VLOOKUP(B86,audio_list_stym!$A$3:$BP$18,63,FALSE)</f>
        <v>14</v>
      </c>
      <c r="F86" t="str">
        <f>VLOOKUP(E86,metki!$A$2:$B$9,2,FALSE)</f>
        <v>импл_новые_с_названием</v>
      </c>
      <c r="G86" t="str">
        <f t="shared" si="28"/>
        <v>импл_</v>
      </c>
      <c r="H86" t="str">
        <f>VLOOKUP(B86,audio_list_stym!$A$3:$AJ$18,31,FALSE)</f>
        <v>ZF</v>
      </c>
      <c r="I86" t="s">
        <v>692</v>
      </c>
      <c r="J86" t="str">
        <f t="shared" si="29"/>
        <v>ZF_5</v>
      </c>
      <c r="K86">
        <v>14</v>
      </c>
      <c r="L86">
        <f>VLOOKUP(J86,total_visual_stym!$A$2:$D$129,2,FALSE)</f>
        <v>2149</v>
      </c>
      <c r="M86" t="str">
        <f>VLOOKUP(J86,total_visual_stym!$A$2:$D$129,3,FALSE)</f>
        <v>pics\\ZF_5.jpg</v>
      </c>
      <c r="N86">
        <f>VLOOKUP(J86,total_visual_stym!$A$1:$D$129,4,FALSE)</f>
        <v>215</v>
      </c>
      <c r="P86">
        <f>IF(G86="экспл",0,IF(G86="импл_",VLOOKUP(J86,quest_импл!$A$1:$J$129,7,FALSE),0))</f>
        <v>285</v>
      </c>
      <c r="Q86" t="str">
        <f>IF(G86="экспл",0,IF(G86="импл_",VLOOKUP(J86,quest_импл!$A$1:$J$129,8,FALSE),0))</f>
        <v>sound\\Shershaviy_li.wav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2058</v>
      </c>
      <c r="AD86" t="str">
        <f t="shared" ca="1" si="35"/>
        <v>pics\\Tomat_2.jpg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0"/>
        <v>pics\\Tomat_2.jpg</v>
      </c>
      <c r="AI86" t="s">
        <v>96</v>
      </c>
      <c r="AO86">
        <f t="shared" ca="1" si="36"/>
        <v>9.0868463443744663E-2</v>
      </c>
      <c r="AP86" t="str">
        <f t="shared" ca="1" si="37"/>
        <v>pics\\Tomat_2.jpg</v>
      </c>
      <c r="AR86" t="str">
        <f t="shared" si="38"/>
        <v/>
      </c>
      <c r="AS86" t="str">
        <f t="shared" ca="1" si="39"/>
        <v>pics\\Tomat_2.jpg</v>
      </c>
      <c r="AT86">
        <f t="shared" ca="1" si="32"/>
        <v>0.11754168446357016</v>
      </c>
      <c r="AU86" t="s">
        <v>697</v>
      </c>
      <c r="AV86" t="str">
        <f t="shared" ca="1" si="33"/>
        <v>sound\\Redkiy_plod.wav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_Шершавый_ли_</v>
      </c>
      <c r="BB86" t="str">
        <f t="shared" si="34"/>
        <v>_Шершавый_ли_ЛИРОХ?</v>
      </c>
      <c r="BD86" cm="1">
        <f t="array" aca="1" ref="BD86" ca="1">INDEX($L$82:$L$89,(RANK(AT6,$AT$2:$AT$9)))</f>
        <v>2152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VLOOKUP(B87,audio_list_stym!$A$3:$BP$18,63,FALSE)</f>
        <v>14</v>
      </c>
      <c r="F87" t="str">
        <f>VLOOKUP(E87,metki!$A$2:$B$9,2,FALSE)</f>
        <v>импл_новые_с_названием</v>
      </c>
      <c r="G87" t="str">
        <f t="shared" si="28"/>
        <v>импл_</v>
      </c>
      <c r="H87" t="str">
        <f>VLOOKUP(B87,audio_list_stym!$A$3:$AJ$18,31,FALSE)</f>
        <v>ZF</v>
      </c>
      <c r="I87" t="s">
        <v>693</v>
      </c>
      <c r="J87" t="str">
        <f t="shared" si="29"/>
        <v>ZF_6</v>
      </c>
      <c r="K87">
        <v>14</v>
      </c>
      <c r="L87">
        <f>VLOOKUP(J87,total_visual_stym!$A$2:$D$129,2,FALSE)</f>
        <v>2150</v>
      </c>
      <c r="M87" t="str">
        <f>VLOOKUP(J87,total_visual_stym!$A$2:$D$129,3,FALSE)</f>
        <v>pics\\ZF_6.jpg</v>
      </c>
      <c r="N87">
        <f>VLOOKUP(J87,total_visual_stym!$A$1:$D$129,4,FALSE)</f>
        <v>215</v>
      </c>
      <c r="P87">
        <f>IF(G87="экспл",0,IF(G87="импл_",VLOOKUP(J87,quest_импл!$A$1:$J$129,7,FALSE),0))</f>
        <v>286</v>
      </c>
      <c r="Q87" t="str">
        <f>IF(G87="экспл",0,IF(G87="импл_",VLOOKUP(J87,quest_импл!$A$1:$J$129,8,FALSE),0))</f>
        <v>sound\\Zaostryen_li.wav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да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2006</v>
      </c>
      <c r="AD87" t="str">
        <f t="shared" ca="1" si="35"/>
        <v>pics\\Banan_6.jpg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0"/>
        <v>pics\\Banan_6.jpg</v>
      </c>
      <c r="AI87" t="s">
        <v>97</v>
      </c>
      <c r="AO87">
        <f t="shared" ca="1" si="36"/>
        <v>0.87104717382376362</v>
      </c>
      <c r="AP87" t="str">
        <f t="shared" ca="1" si="37"/>
        <v>pics\\Banan_6.jpg</v>
      </c>
      <c r="AR87" t="str">
        <f t="shared" si="38"/>
        <v/>
      </c>
      <c r="AS87" t="str">
        <f t="shared" ca="1" si="39"/>
        <v>pics\\Banan_6.jpg</v>
      </c>
      <c r="AT87">
        <f t="shared" ca="1" si="32"/>
        <v>0.68810064035769403</v>
      </c>
      <c r="AU87" t="s">
        <v>697</v>
      </c>
      <c r="AV87" t="str">
        <f t="shared" ca="1" si="33"/>
        <v>sound\\Noviy_plod.wav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_Заострен_ли_</v>
      </c>
      <c r="BB87" t="str">
        <f t="shared" si="34"/>
        <v>_Заострен_ли_ЛИРОХ?</v>
      </c>
      <c r="BD87" cm="1">
        <f t="array" aca="1" ref="BD87" ca="1">INDEX($L$82:$L$89,(RANK(AT7,$AT$2:$AT$9)))</f>
        <v>2151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VLOOKUP(B88,audio_list_stym!$A$3:$BP$18,63,FALSE)</f>
        <v>14</v>
      </c>
      <c r="F88" t="str">
        <f>VLOOKUP(E88,metki!$A$2:$B$9,2,FALSE)</f>
        <v>импл_новые_с_названием</v>
      </c>
      <c r="G88" t="str">
        <f t="shared" si="28"/>
        <v>импл_</v>
      </c>
      <c r="H88" t="str">
        <f>VLOOKUP(B88,audio_list_stym!$A$3:$AJ$18,31,FALSE)</f>
        <v>ZF</v>
      </c>
      <c r="I88" t="s">
        <v>694</v>
      </c>
      <c r="J88" t="str">
        <f t="shared" si="29"/>
        <v>ZF_7</v>
      </c>
      <c r="K88">
        <v>14</v>
      </c>
      <c r="L88">
        <f>VLOOKUP(J88,total_visual_stym!$A$2:$D$129,2,FALSE)</f>
        <v>2151</v>
      </c>
      <c r="M88" t="str">
        <f>VLOOKUP(J88,total_visual_stym!$A$2:$D$129,3,FALSE)</f>
        <v>pics\\ZF_7.jpg</v>
      </c>
      <c r="N88">
        <f>VLOOKUP(J88,total_visual_stym!$A$1:$D$129,4,FALSE)</f>
        <v>215</v>
      </c>
      <c r="P88">
        <f>IF(G88="экспл",0,IF(G88="импл_",VLOOKUP(J88,quest_импл!$A$1:$J$129,7,FALSE),0))</f>
        <v>287</v>
      </c>
      <c r="Q88" t="str">
        <f>IF(G88="экспл",0,IF(G88="импл_",VLOOKUP(J88,quest_импл!$A$1:$J$129,8,FALSE),0))</f>
        <v>sound\\Rassipchatiy_li.wav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2022</v>
      </c>
      <c r="AD88" t="str">
        <f t="shared" ca="1" si="35"/>
        <v>pics\\Goroh_6.jpg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0"/>
        <v>pics\\Goroh_6.jpg</v>
      </c>
      <c r="AI88" t="s">
        <v>98</v>
      </c>
      <c r="AO88">
        <f t="shared" ca="1" si="36"/>
        <v>0.58231914928389017</v>
      </c>
      <c r="AP88" t="str">
        <f t="shared" ca="1" si="37"/>
        <v>pics\\Goroh_6.jpg</v>
      </c>
      <c r="AR88" t="str">
        <f t="shared" si="38"/>
        <v/>
      </c>
      <c r="AS88" t="str">
        <f t="shared" ca="1" si="39"/>
        <v>pics\\Goroh_6.jpg</v>
      </c>
      <c r="AT88">
        <f t="shared" ca="1" si="32"/>
        <v>0.3786517193295259</v>
      </c>
      <c r="AU88" t="s">
        <v>697</v>
      </c>
      <c r="AV88" t="str">
        <f t="shared" ca="1" si="33"/>
        <v>sound\\Redkiy_plod.wav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_Рассыпчатый_ли_</v>
      </c>
      <c r="BB88" t="str">
        <f t="shared" si="34"/>
        <v>_Рассыпчатый_ли_ЛИРОХ?</v>
      </c>
      <c r="BD88" cm="1">
        <f t="array" aca="1" ref="BD88" ca="1">INDEX($L$82:$L$89,(RANK(AT8,$AT$2:$AT$9)))</f>
        <v>2150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VLOOKUP(B89,audio_list_stym!$A$3:$BP$18,63,FALSE)</f>
        <v>14</v>
      </c>
      <c r="F89" t="str">
        <f>VLOOKUP(E89,metki!$A$2:$B$9,2,FALSE)</f>
        <v>импл_новые_с_названием</v>
      </c>
      <c r="G89" t="str">
        <f t="shared" si="28"/>
        <v>импл_</v>
      </c>
      <c r="H89" t="str">
        <f>VLOOKUP(B89,audio_list_stym!$A$3:$AJ$18,31,FALSE)</f>
        <v>ZF</v>
      </c>
      <c r="I89" t="s">
        <v>695</v>
      </c>
      <c r="J89" t="str">
        <f t="shared" si="29"/>
        <v>ZF_8</v>
      </c>
      <c r="K89">
        <v>14</v>
      </c>
      <c r="L89">
        <f>VLOOKUP(J89,total_visual_stym!$A$2:$D$129,2,FALSE)</f>
        <v>2152</v>
      </c>
      <c r="M89" t="str">
        <f>VLOOKUP(J89,total_visual_stym!$A$2:$D$129,3,FALSE)</f>
        <v>pics\\ZF_8.jpg</v>
      </c>
      <c r="N89">
        <f>VLOOKUP(J89,total_visual_stym!$A$1:$D$129,4,FALSE)</f>
        <v>215</v>
      </c>
      <c r="P89">
        <f>IF(G89="экспл",0,IF(G89="импл_",VLOOKUP(J89,quest_импл!$A$1:$J$129,7,FALSE),0))</f>
        <v>288</v>
      </c>
      <c r="Q89" t="str">
        <f>IF(G89="экспл",0,IF(G89="импл_",VLOOKUP(J89,quest_импл!$A$1:$J$129,8,FALSE),0))</f>
        <v>sound\\Ochishen_li.wav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2041</v>
      </c>
      <c r="AD89" t="str">
        <f t="shared" ca="1" si="35"/>
        <v>pics\\Peper_1.jpg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0"/>
        <v>pics\\Peper_1.jpg</v>
      </c>
      <c r="AI89" t="s">
        <v>99</v>
      </c>
      <c r="AO89">
        <f t="shared" ca="1" si="36"/>
        <v>0.29484439518560579</v>
      </c>
      <c r="AP89" t="str">
        <f t="shared" ca="1" si="37"/>
        <v>pics\\Peper_1.jpg</v>
      </c>
      <c r="AR89" t="str">
        <f t="shared" si="38"/>
        <v/>
      </c>
      <c r="AS89" t="str">
        <f t="shared" ca="1" si="39"/>
        <v>pics\\Peper_1.jpg</v>
      </c>
      <c r="AT89">
        <f t="shared" ca="1" si="32"/>
        <v>0.6342285448594277</v>
      </c>
      <c r="AU89" t="s">
        <v>697</v>
      </c>
      <c r="AV89" t="str">
        <f t="shared" ca="1" si="33"/>
        <v>sound\\Noviy_plod.wav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_Очищен_ли_</v>
      </c>
      <c r="BB89" t="str">
        <f t="shared" si="34"/>
        <v>_Очищен_ли_ЛИРОХ?</v>
      </c>
      <c r="BD89" cm="1">
        <f t="array" aca="1" ref="BD89" ca="1">INDEX($L$82:$L$89,(RANK(AT9,$AT$2:$AT$9)))</f>
        <v>2145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VLOOKUP(B90,audio_list_stym!$A$3:$BP$18,63,FALSE)</f>
        <v>15</v>
      </c>
      <c r="F90" t="str">
        <f>VLOOKUP(E90,metki!$A$2:$B$9,2,FALSE)</f>
        <v>экспл_новые_с_названием</v>
      </c>
      <c r="G90" t="str">
        <f t="shared" si="28"/>
        <v>экспл</v>
      </c>
      <c r="H90" t="str">
        <f>VLOOKUP(B90,audio_list_stym!$A$3:$AJ$18,31,FALSE)</f>
        <v>Ackee</v>
      </c>
      <c r="I90" t="s">
        <v>688</v>
      </c>
      <c r="J90" t="str">
        <f t="shared" si="29"/>
        <v>Ackee_1</v>
      </c>
      <c r="K90">
        <v>15</v>
      </c>
      <c r="L90">
        <f>VLOOKUP(J90,total_visual_stym!$A$2:$D$129,2,FALSE)</f>
        <v>2065</v>
      </c>
      <c r="M90" t="str">
        <f>VLOOKUP(J90,total_visual_stym!$A$2:$D$129,3,FALSE)</f>
        <v>pics\\Ackee_1.jpg</v>
      </c>
      <c r="N90">
        <f>VLOOKUP(J90,total_visual_stym!$A$1:$D$129,4,FALSE)</f>
        <v>208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97</v>
      </c>
      <c r="Z90" t="str">
        <f>IF(G90="экспл",VLOOKUP(J90,quest_экспл!$A$1:$N$129,12,FALSE),IF(G90="импл_",0,0))</f>
        <v>sound\\Sushenniy_li_on.wav</v>
      </c>
      <c r="AA90" t="str">
        <f>IF(G90="экспл",VLOOKUP(J90,quest_экспл!$A$1:$N$129,14,FALSE),IF(G90="импл_",0,0))</f>
        <v>нет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2210</v>
      </c>
      <c r="AD90" t="str">
        <f t="shared" ca="1" si="35"/>
        <v>pics\\dis48.jpg</v>
      </c>
      <c r="AE90" s="22" t="str">
        <f t="array" aca="1" ref="AE90" ca="1">IF(G90="экспл",INDEX(total_visual_stym!$C$146:$C$209,(RANK(total_visual_stym!E170,total_visual_stym!$E$146:$E$209))),0)</f>
        <v>pics\\dis48.jpg</v>
      </c>
      <c r="AF90" s="22" t="str">
        <f t="shared" si="30"/>
        <v/>
      </c>
      <c r="AI90" t="s">
        <v>100</v>
      </c>
      <c r="AO90">
        <f t="shared" ca="1" si="36"/>
        <v>9.9780482376809698E-2</v>
      </c>
      <c r="AP90" t="str">
        <f t="shared" ca="1" si="37"/>
        <v>pics\\Redis_8.jpg</v>
      </c>
      <c r="AR90" t="str">
        <f t="shared" si="38"/>
        <v/>
      </c>
      <c r="AS90" t="str">
        <f t="shared" si="39"/>
        <v/>
      </c>
      <c r="AT90">
        <f t="shared" ca="1" si="32"/>
        <v>0.21304515865416063</v>
      </c>
      <c r="AU90" t="s">
        <v>697</v>
      </c>
      <c r="AV90" t="str">
        <f t="shared" ca="1" si="33"/>
        <v>sound\\Redkiy_plod.wav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_Сушеный_ли_он?</v>
      </c>
      <c r="BA90" t="e">
        <f>VLOOKUP(Q90,audio_list_stym!$B$2:$BQ$299,68,FALSE)</f>
        <v>#N/A</v>
      </c>
      <c r="BB90" t="str">
        <f t="shared" si="34"/>
        <v>На_экране_ФИМОН._Сушеный_ли_он?</v>
      </c>
      <c r="BC90">
        <f>A90</f>
        <v>1212</v>
      </c>
      <c r="BD90" cm="1">
        <f t="array" aca="1" ref="BD90" ca="1">INDEX($L$90:$L$97,(RANK(AT2,$AT$2:$AT$9)))</f>
        <v>2067</v>
      </c>
      <c r="BE90" cm="1">
        <f t="array" aca="1" ref="BE90" ca="1">INDEX(BD66:BD81,(RANK(AT5,$AT$2:$AT$17)))</f>
        <v>2139</v>
      </c>
      <c r="BF90" cm="1">
        <f t="array" aca="1" ref="BF90" ca="1">INDEX(BD98:BD113,(RANK(AT5,$AT$2:$AT$17)))</f>
        <v>2083</v>
      </c>
      <c r="BG90" cm="1">
        <f t="array" aca="1" ref="BG90" ca="1">INDEX(BD114:BD129,(RANK(AT5,$AT$2:$AT$9)))</f>
        <v>2092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VLOOKUP(B91,audio_list_stym!$A$3:$BP$18,63,FALSE)</f>
        <v>15</v>
      </c>
      <c r="F91" t="str">
        <f>VLOOKUP(E91,metki!$A$2:$B$9,2,FALSE)</f>
        <v>экспл_новые_с_названием</v>
      </c>
      <c r="G91" t="str">
        <f t="shared" si="28"/>
        <v>экспл</v>
      </c>
      <c r="H91" t="str">
        <f>VLOOKUP(B91,audio_list_stym!$A$3:$AJ$18,31,FALSE)</f>
        <v>Ackee</v>
      </c>
      <c r="I91" t="s">
        <v>689</v>
      </c>
      <c r="J91" t="str">
        <f t="shared" si="29"/>
        <v>Ackee_2</v>
      </c>
      <c r="K91">
        <v>15</v>
      </c>
      <c r="L91">
        <f>VLOOKUP(J91,total_visual_stym!$A$2:$D$129,2,FALSE)</f>
        <v>2066</v>
      </c>
      <c r="M91" t="str">
        <f>VLOOKUP(J91,total_visual_stym!$A$2:$D$129,3,FALSE)</f>
        <v>pics\\Ackee_2.jpg</v>
      </c>
      <c r="N91">
        <f>VLOOKUP(J91,total_visual_stym!$A$1:$D$129,4,FALSE)</f>
        <v>208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98</v>
      </c>
      <c r="Z91" t="str">
        <f>IF(G91="экспл",VLOOKUP(J91,quest_экспл!$A$1:$N$129,12,FALSE),IF(G91="импл_",0,0))</f>
        <v>sound\\On_s_vetochkoy.wav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2215</v>
      </c>
      <c r="AD91" t="str">
        <f t="shared" ca="1" si="35"/>
        <v>pics\\dis62.jpg</v>
      </c>
      <c r="AE91" s="22" t="str">
        <f t="array" aca="1" ref="AE91" ca="1">IF(G91="экспл",INDEX(total_visual_stym!$C$146:$C$209,(RANK(total_visual_stym!E171,total_visual_stym!$E$146:$E$209))),0)</f>
        <v>pics\\dis62.jpg</v>
      </c>
      <c r="AF91" s="22" t="str">
        <f t="shared" si="30"/>
        <v/>
      </c>
      <c r="AI91" t="s">
        <v>101</v>
      </c>
      <c r="AO91">
        <f t="shared" ca="1" si="36"/>
        <v>7.3615022687002263E-2</v>
      </c>
      <c r="AP91" t="str">
        <f t="shared" ca="1" si="37"/>
        <v>pics\\Tomat_4.jpg</v>
      </c>
      <c r="AR91" t="str">
        <f t="shared" si="38"/>
        <v/>
      </c>
      <c r="AS91" t="str">
        <f t="shared" si="39"/>
        <v/>
      </c>
      <c r="AT91">
        <f t="shared" ca="1" si="32"/>
        <v>0.90640590206780558</v>
      </c>
      <c r="AU91" t="s">
        <v>697</v>
      </c>
      <c r="AV91" t="str">
        <f t="shared" ca="1" si="33"/>
        <v>sound\\Noviy_plod.wav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_Он_с_веточкой?</v>
      </c>
      <c r="BA91" t="e">
        <f>VLOOKUP(Q91,audio_list_stym!$B$2:$BQ$299,68,FALSE)</f>
        <v>#N/A</v>
      </c>
      <c r="BB91" t="str">
        <f t="shared" si="34"/>
        <v>Посмотрите,_вот_ФИМОН._Он_с_веточкой?</v>
      </c>
      <c r="BD91" cm="1">
        <f t="array" aca="1" ref="BD91" ca="1">INDEX($L$90:$L$97,(RANK(AT3,$AT$2:$AT$9)))</f>
        <v>2066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VLOOKUP(B92,audio_list_stym!$A$3:$BP$18,63,FALSE)</f>
        <v>15</v>
      </c>
      <c r="F92" t="str">
        <f>VLOOKUP(E92,metki!$A$2:$B$9,2,FALSE)</f>
        <v>экспл_новые_с_названием</v>
      </c>
      <c r="G92" t="str">
        <f t="shared" si="28"/>
        <v>экспл</v>
      </c>
      <c r="H92" t="str">
        <f>VLOOKUP(B92,audio_list_stym!$A$3:$AJ$18,31,FALSE)</f>
        <v>Ackee</v>
      </c>
      <c r="I92" t="s">
        <v>690</v>
      </c>
      <c r="J92" t="str">
        <f t="shared" si="29"/>
        <v>Ackee_3</v>
      </c>
      <c r="K92">
        <v>15</v>
      </c>
      <c r="L92">
        <f>VLOOKUP(J92,total_visual_stym!$A$2:$D$129,2,FALSE)</f>
        <v>2067</v>
      </c>
      <c r="M92" t="str">
        <f>VLOOKUP(J92,total_visual_stym!$A$2:$D$129,3,FALSE)</f>
        <v>pics\\Ackee_3.jpg</v>
      </c>
      <c r="N92">
        <f>VLOOKUP(J92,total_visual_stym!$A$1:$D$129,4,FALSE)</f>
        <v>208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99</v>
      </c>
      <c r="Z92" t="str">
        <f>IF(G92="экспл",VLOOKUP(J92,quest_экспл!$A$1:$N$129,12,FALSE),IF(G92="импл_",0,0))</f>
        <v>sound\\On_rasskrit.wav</v>
      </c>
      <c r="AA92" t="str">
        <f>IF(G92="экспл",VLOOKUP(J92,quest_экспл!$A$1:$N$129,14,FALSE),IF(G92="импл_",0,0))</f>
        <v>да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2217</v>
      </c>
      <c r="AD92" t="str">
        <f t="shared" ca="1" si="35"/>
        <v>pics\\dis58.jpg</v>
      </c>
      <c r="AE92" s="22" t="str">
        <f t="array" aca="1" ref="AE92" ca="1">IF(G92="экспл",INDEX(total_visual_stym!$C$146:$C$209,(RANK(total_visual_stym!E172,total_visual_stym!$E$146:$E$209))),0)</f>
        <v>pics\\dis58.jpg</v>
      </c>
      <c r="AF92" s="22" t="str">
        <f t="shared" si="30"/>
        <v/>
      </c>
      <c r="AI92" t="s">
        <v>102</v>
      </c>
      <c r="AO92">
        <f t="shared" ca="1" si="36"/>
        <v>0.69910633908214059</v>
      </c>
      <c r="AP92" t="str">
        <f t="shared" ca="1" si="37"/>
        <v>pics\\Finik_8.jpg</v>
      </c>
      <c r="AR92" t="str">
        <f t="shared" si="38"/>
        <v/>
      </c>
      <c r="AS92" t="str">
        <f t="shared" si="39"/>
        <v/>
      </c>
      <c r="AT92">
        <f t="shared" ca="1" si="32"/>
        <v>0.54574123821112042</v>
      </c>
      <c r="AU92" t="s">
        <v>697</v>
      </c>
      <c r="AV92" t="str">
        <f t="shared" ca="1" si="33"/>
        <v>sound\\Redkiy_plod.wav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_Он_раскрыт?</v>
      </c>
      <c r="BA92" t="e">
        <f>VLOOKUP(Q92,audio_list_stym!$B$2:$BQ$299,68,FALSE)</f>
        <v>#N/A</v>
      </c>
      <c r="BB92" t="str">
        <f t="shared" si="34"/>
        <v>Вот_ФИМОН._Он_раскрыт?</v>
      </c>
      <c r="BD92" cm="1">
        <f t="array" aca="1" ref="BD92" ca="1">INDEX($L$90:$L$97,(RANK(AT4,$AT$2:$AT$9)))</f>
        <v>2069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VLOOKUP(B93,audio_list_stym!$A$3:$BP$18,63,FALSE)</f>
        <v>15</v>
      </c>
      <c r="F93" t="str">
        <f>VLOOKUP(E93,metki!$A$2:$B$9,2,FALSE)</f>
        <v>экспл_новые_с_названием</v>
      </c>
      <c r="G93" t="str">
        <f t="shared" si="28"/>
        <v>экспл</v>
      </c>
      <c r="H93" t="str">
        <f>VLOOKUP(B93,audio_list_stym!$A$3:$AJ$18,31,FALSE)</f>
        <v>Ackee</v>
      </c>
      <c r="I93" t="s">
        <v>691</v>
      </c>
      <c r="J93" t="str">
        <f t="shared" si="29"/>
        <v>Ackee_4</v>
      </c>
      <c r="K93">
        <v>15</v>
      </c>
      <c r="L93">
        <f>VLOOKUP(J93,total_visual_stym!$A$2:$D$129,2,FALSE)</f>
        <v>2068</v>
      </c>
      <c r="M93" t="str">
        <f>VLOOKUP(J93,total_visual_stym!$A$2:$D$129,3,FALSE)</f>
        <v>pics\\Ackee_4.jpg</v>
      </c>
      <c r="N93">
        <f>VLOOKUP(J93,total_visual_stym!$A$1:$D$129,4,FALSE)</f>
        <v>208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100</v>
      </c>
      <c r="Z93" t="str">
        <f>IF(G93="экспл",VLOOKUP(J93,quest_экспл!$A$1:$N$129,12,FALSE),IF(G93="импл_",0,0))</f>
        <v>sound\\Pushistiy_li_on.wav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2219</v>
      </c>
      <c r="AD93" t="str">
        <f t="shared" ca="1" si="35"/>
        <v>pics\\dis17.jpg</v>
      </c>
      <c r="AE93" s="22" t="str">
        <f t="array" aca="1" ref="AE93" ca="1">IF(G93="экспл",INDEX(total_visual_stym!$C$146:$C$209,(RANK(total_visual_stym!E173,total_visual_stym!$E$146:$E$209))),0)</f>
        <v>pics\\dis17.jpg</v>
      </c>
      <c r="AF93" s="22" t="str">
        <f t="shared" si="30"/>
        <v/>
      </c>
      <c r="AI93" t="s">
        <v>103</v>
      </c>
      <c r="AO93">
        <f t="shared" ca="1" si="36"/>
        <v>0.64491469373469756</v>
      </c>
      <c r="AP93" t="str">
        <f t="shared" ca="1" si="37"/>
        <v>pics\\Goroh_3.jpg</v>
      </c>
      <c r="AR93" t="str">
        <f t="shared" si="38"/>
        <v/>
      </c>
      <c r="AS93" t="str">
        <f t="shared" si="39"/>
        <v/>
      </c>
      <c r="AT93">
        <f t="shared" ca="1" si="32"/>
        <v>0.95668193145729874</v>
      </c>
      <c r="AU93" t="s">
        <v>697</v>
      </c>
      <c r="AV93" t="str">
        <f t="shared" ca="1" si="33"/>
        <v>sound\\Noviy_plod.wav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_Пушистый_ли_он?</v>
      </c>
      <c r="BA93" t="e">
        <f>VLOOKUP(Q93,audio_list_stym!$B$2:$BQ$299,68,FALSE)</f>
        <v>#N/A</v>
      </c>
      <c r="BB93" t="str">
        <f t="shared" si="34"/>
        <v>Это_ФИМОН._Пушистый_ли_он?</v>
      </c>
      <c r="BD93" cm="1">
        <f t="array" aca="1" ref="BD93" ca="1">INDEX($L$90:$L$97,(RANK(AT5,$AT$2:$AT$9)))</f>
        <v>2068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VLOOKUP(B94,audio_list_stym!$A$3:$BP$18,63,FALSE)</f>
        <v>15</v>
      </c>
      <c r="F94" t="str">
        <f>VLOOKUP(E94,metki!$A$2:$B$9,2,FALSE)</f>
        <v>экспл_новые_с_названием</v>
      </c>
      <c r="G94" t="str">
        <f t="shared" si="28"/>
        <v>экспл</v>
      </c>
      <c r="H94" t="str">
        <f>VLOOKUP(B94,audio_list_stym!$A$3:$AJ$18,31,FALSE)</f>
        <v>Ackee</v>
      </c>
      <c r="I94" t="s">
        <v>692</v>
      </c>
      <c r="J94" t="str">
        <f t="shared" si="29"/>
        <v>Ackee_5</v>
      </c>
      <c r="K94">
        <v>15</v>
      </c>
      <c r="L94">
        <f>VLOOKUP(J94,total_visual_stym!$A$2:$D$129,2,FALSE)</f>
        <v>2069</v>
      </c>
      <c r="M94" t="str">
        <f>VLOOKUP(J94,total_visual_stym!$A$2:$D$129,3,FALSE)</f>
        <v>pics\\Ackee_5.jpg</v>
      </c>
      <c r="N94">
        <f>VLOOKUP(J94,total_visual_stym!$A$1:$D$129,4,FALSE)</f>
        <v>208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101</v>
      </c>
      <c r="Z94" t="str">
        <f>IF(G94="экспл",VLOOKUP(J94,quest_экспл!$A$1:$N$129,12,FALSE),IF(G94="импл_",0,0))</f>
        <v>sound\\On_kvadratniy.wav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2226</v>
      </c>
      <c r="AD94" t="str">
        <f t="shared" ca="1" si="35"/>
        <v>pics\\dis11.jpg</v>
      </c>
      <c r="AE94" s="22" t="str">
        <f t="array" aca="1" ref="AE94" ca="1">IF(G94="экспл",INDEX(total_visual_stym!$C$146:$C$209,(RANK(total_visual_stym!E174,total_visual_stym!$E$146:$E$209))),0)</f>
        <v>pics\\dis11.jpg</v>
      </c>
      <c r="AF94" s="22" t="str">
        <f t="shared" si="30"/>
        <v/>
      </c>
      <c r="AI94" t="s">
        <v>104</v>
      </c>
      <c r="AO94">
        <f t="shared" ca="1" si="36"/>
        <v>6.44482232152912E-2</v>
      </c>
      <c r="AP94" t="str">
        <f t="shared" ca="1" si="37"/>
        <v>pics\\Tomat_5.jpg</v>
      </c>
      <c r="AR94" t="str">
        <f t="shared" si="38"/>
        <v/>
      </c>
      <c r="AS94" t="str">
        <f t="shared" si="39"/>
        <v/>
      </c>
      <c r="AT94">
        <f t="shared" ca="1" si="32"/>
        <v>0.41586498211222589</v>
      </c>
      <c r="AU94" t="s">
        <v>697</v>
      </c>
      <c r="AV94" t="str">
        <f t="shared" ca="1" si="33"/>
        <v>sound\\Redkiy_plod.wav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_Он_квадратный?</v>
      </c>
      <c r="BA94" t="e">
        <f>VLOOKUP(Q94,audio_list_stym!$B$2:$BQ$299,68,FALSE)</f>
        <v>#N/A</v>
      </c>
      <c r="BB94" t="str">
        <f t="shared" si="34"/>
        <v>На_картинке_ФИМОН._Он_квадратный?</v>
      </c>
      <c r="BD94" cm="1">
        <f t="array" aca="1" ref="BD94" ca="1">INDEX($L$90:$L$97,(RANK(AT6,$AT$2:$AT$9)))</f>
        <v>2072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VLOOKUP(B95,audio_list_stym!$A$3:$BP$18,63,FALSE)</f>
        <v>15</v>
      </c>
      <c r="F95" t="str">
        <f>VLOOKUP(E95,metki!$A$2:$B$9,2,FALSE)</f>
        <v>экспл_новые_с_названием</v>
      </c>
      <c r="G95" t="str">
        <f t="shared" si="28"/>
        <v>экспл</v>
      </c>
      <c r="H95" t="str">
        <f>VLOOKUP(B95,audio_list_stym!$A$3:$AJ$18,31,FALSE)</f>
        <v>Ackee</v>
      </c>
      <c r="I95" t="s">
        <v>693</v>
      </c>
      <c r="J95" t="str">
        <f t="shared" si="29"/>
        <v>Ackee_6</v>
      </c>
      <c r="K95">
        <v>15</v>
      </c>
      <c r="L95">
        <f>VLOOKUP(J95,total_visual_stym!$A$2:$D$129,2,FALSE)</f>
        <v>2070</v>
      </c>
      <c r="M95" t="str">
        <f>VLOOKUP(J95,total_visual_stym!$A$2:$D$129,3,FALSE)</f>
        <v>pics\\Ackee_6.jpg</v>
      </c>
      <c r="N95">
        <f>VLOOKUP(J95,total_visual_stym!$A$1:$D$129,4,FALSE)</f>
        <v>208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102</v>
      </c>
      <c r="Z95" t="str">
        <f>IF(G95="экспл",VLOOKUP(J95,quest_экспл!$A$1:$N$129,12,FALSE),IF(G95="импл_",0,0))</f>
        <v>sound\\Raznocvetniy_li_on.wav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2201</v>
      </c>
      <c r="AD95" t="str">
        <f t="shared" ca="1" si="35"/>
        <v>pics\\dis43.jpg</v>
      </c>
      <c r="AE95" s="22" t="str">
        <f t="array" aca="1" ref="AE95" ca="1">IF(G95="экспл",INDEX(total_visual_stym!$C$146:$C$209,(RANK(total_visual_stym!E175,total_visual_stym!$E$146:$E$209))),0)</f>
        <v>pics\\dis43.jpg</v>
      </c>
      <c r="AF95" s="22" t="str">
        <f t="shared" si="30"/>
        <v/>
      </c>
      <c r="AI95" t="s">
        <v>105</v>
      </c>
      <c r="AO95">
        <f t="shared" ca="1" si="36"/>
        <v>0.12527293030281272</v>
      </c>
      <c r="AP95" t="str">
        <f t="shared" ca="1" si="37"/>
        <v>pics\\Redis_3.jpg</v>
      </c>
      <c r="AR95" t="str">
        <f t="shared" si="38"/>
        <v/>
      </c>
      <c r="AS95" t="str">
        <f t="shared" si="39"/>
        <v/>
      </c>
      <c r="AT95">
        <f t="shared" ca="1" si="32"/>
        <v>0.76808587374944737</v>
      </c>
      <c r="AU95" t="s">
        <v>697</v>
      </c>
      <c r="AV95" t="str">
        <f t="shared" ca="1" si="33"/>
        <v>sound\\Noviy_plod.wav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_Разноцветный_ли_он?</v>
      </c>
      <c r="BA95" t="e">
        <f>VLOOKUP(Q95,audio_list_stym!$B$2:$BQ$299,68,FALSE)</f>
        <v>#N/A</v>
      </c>
      <c r="BB95" t="str">
        <f t="shared" si="34"/>
        <v>На_мониторе_ФИМОН._Разноцветный_ли_он?</v>
      </c>
      <c r="BD95" cm="1">
        <f t="array" aca="1" ref="BD95" ca="1">INDEX($L$90:$L$97,(RANK(AT7,$AT$2:$AT$9)))</f>
        <v>2071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VLOOKUP(B96,audio_list_stym!$A$3:$BP$18,63,FALSE)</f>
        <v>15</v>
      </c>
      <c r="F96" t="str">
        <f>VLOOKUP(E96,metki!$A$2:$B$9,2,FALSE)</f>
        <v>экспл_новые_с_названием</v>
      </c>
      <c r="G96" t="str">
        <f t="shared" si="28"/>
        <v>экспл</v>
      </c>
      <c r="H96" t="str">
        <f>VLOOKUP(B96,audio_list_stym!$A$3:$AJ$18,31,FALSE)</f>
        <v>Ackee</v>
      </c>
      <c r="I96" t="s">
        <v>694</v>
      </c>
      <c r="J96" t="str">
        <f t="shared" si="29"/>
        <v>Ackee_7</v>
      </c>
      <c r="K96">
        <v>15</v>
      </c>
      <c r="L96">
        <f>VLOOKUP(J96,total_visual_stym!$A$2:$D$129,2,FALSE)</f>
        <v>2071</v>
      </c>
      <c r="M96" t="str">
        <f>VLOOKUP(J96,total_visual_stym!$A$2:$D$129,3,FALSE)</f>
        <v>pics\\Ackee_7.jpg</v>
      </c>
      <c r="N96">
        <f>VLOOKUP(J96,total_visual_stym!$A$1:$D$129,4,FALSE)</f>
        <v>208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103</v>
      </c>
      <c r="Z96" t="str">
        <f>IF(G96="экспл",VLOOKUP(J96,quest_экспл!$A$1:$N$129,12,FALSE),IF(G96="импл_",0,0))</f>
        <v>sound\\Uvyadshiy_li_on.wav</v>
      </c>
      <c r="AA96" t="str">
        <f>IF(G96="экспл",VLOOKUP(J96,quest_экспл!$A$1:$N$129,14,FALSE),IF(G96="импл_",0,0))</f>
        <v>да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2186</v>
      </c>
      <c r="AD96" t="str">
        <f t="shared" ca="1" si="35"/>
        <v>pics\\dis25.jpg</v>
      </c>
      <c r="AE96" s="22" t="str">
        <f t="array" aca="1" ref="AE96" ca="1">IF(G96="экспл",INDEX(total_visual_stym!$C$146:$C$209,(RANK(total_visual_stym!E176,total_visual_stym!$E$146:$E$209))),0)</f>
        <v>pics\\dis25.jpg</v>
      </c>
      <c r="AF96" s="22" t="str">
        <f t="shared" si="30"/>
        <v/>
      </c>
      <c r="AI96" t="s">
        <v>106</v>
      </c>
      <c r="AO96">
        <f t="shared" ca="1" si="36"/>
        <v>0.90071138066522427</v>
      </c>
      <c r="AP96" t="str">
        <f t="shared" ca="1" si="37"/>
        <v>pics\\Banan_5.jpg</v>
      </c>
      <c r="AR96" t="str">
        <f t="shared" si="38"/>
        <v/>
      </c>
      <c r="AS96" t="str">
        <f t="shared" si="39"/>
        <v/>
      </c>
      <c r="AT96">
        <f t="shared" ca="1" si="32"/>
        <v>2.9441699857354786E-2</v>
      </c>
      <c r="AU96" t="s">
        <v>697</v>
      </c>
      <c r="AV96" t="str">
        <f t="shared" ca="1" si="33"/>
        <v>sound\\Redkiy_plod.wav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_Увядший_ли_он?</v>
      </c>
      <c r="BA96" t="e">
        <f>VLOOKUP(Q96,audio_list_stym!$B$2:$BQ$299,68,FALSE)</f>
        <v>#N/A</v>
      </c>
      <c r="BB96" t="str">
        <f t="shared" si="34"/>
        <v>Перед_Вами_ФИМОН._Увядший_ли_он?</v>
      </c>
      <c r="BD96" cm="1">
        <f t="array" aca="1" ref="BD96" ca="1">INDEX($L$90:$L$97,(RANK(AT8,$AT$2:$AT$9)))</f>
        <v>2070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VLOOKUP(B97,audio_list_stym!$A$3:$BP$18,63,FALSE)</f>
        <v>15</v>
      </c>
      <c r="F97" t="str">
        <f>VLOOKUP(E97,metki!$A$2:$B$9,2,FALSE)</f>
        <v>экспл_новые_с_названием</v>
      </c>
      <c r="G97" t="str">
        <f t="shared" si="28"/>
        <v>экспл</v>
      </c>
      <c r="H97" t="str">
        <f>VLOOKUP(B97,audio_list_stym!$A$3:$AJ$18,31,FALSE)</f>
        <v>Ackee</v>
      </c>
      <c r="I97" t="s">
        <v>695</v>
      </c>
      <c r="J97" t="str">
        <f t="shared" si="29"/>
        <v>Ackee_8</v>
      </c>
      <c r="K97">
        <v>15</v>
      </c>
      <c r="L97">
        <f>VLOOKUP(J97,total_visual_stym!$A$2:$D$129,2,FALSE)</f>
        <v>2072</v>
      </c>
      <c r="M97" t="str">
        <f>VLOOKUP(J97,total_visual_stym!$A$2:$D$129,3,FALSE)</f>
        <v>pics\\Ackee_8.jpg</v>
      </c>
      <c r="N97">
        <f>VLOOKUP(J97,total_visual_stym!$A$1:$D$129,4,FALSE)</f>
        <v>208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104</v>
      </c>
      <c r="Z97" t="str">
        <f>IF(G97="экспл",VLOOKUP(J97,quest_экспл!$A$1:$N$129,12,FALSE),IF(G97="импл_",0,0))</f>
        <v>sound\\On_sklizskiy.wav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2209</v>
      </c>
      <c r="AD97" t="str">
        <f t="shared" ca="1" si="35"/>
        <v>pics\\dis51.jpg</v>
      </c>
      <c r="AE97" s="22" t="str">
        <f t="array" aca="1" ref="AE97" ca="1">IF(G97="экспл",INDEX(total_visual_stym!$C$146:$C$209,(RANK(total_visual_stym!E177,total_visual_stym!$E$146:$E$209))),0)</f>
        <v>pics\\dis51.jpg</v>
      </c>
      <c r="AF97" s="22" t="str">
        <f t="shared" si="30"/>
        <v/>
      </c>
      <c r="AI97" t="s">
        <v>107</v>
      </c>
      <c r="AO97">
        <f t="shared" ca="1" si="36"/>
        <v>0.31932178151126944</v>
      </c>
      <c r="AP97" t="str">
        <f t="shared" ca="1" si="37"/>
        <v>pics\\Limon_5.jpg</v>
      </c>
      <c r="AR97" t="str">
        <f t="shared" si="38"/>
        <v/>
      </c>
      <c r="AS97" t="str">
        <f t="shared" si="39"/>
        <v/>
      </c>
      <c r="AT97">
        <f t="shared" ca="1" si="32"/>
        <v>0.98351102430986925</v>
      </c>
      <c r="AU97" t="s">
        <v>697</v>
      </c>
      <c r="AV97" t="str">
        <f t="shared" ca="1" si="33"/>
        <v>sound\\Noviy_plod.wav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_Он_склизкий?</v>
      </c>
      <c r="BA97" t="e">
        <f>VLOOKUP(Q97,audio_list_stym!$B$2:$BQ$299,68,FALSE)</f>
        <v>#N/A</v>
      </c>
      <c r="BB97" t="str">
        <f t="shared" si="34"/>
        <v>Вы_видите_ФИМОН._Он_склизкий?</v>
      </c>
      <c r="BD97" cm="1">
        <f t="array" aca="1" ref="BD97" ca="1">INDEX($L$90:$L$97,(RANK(AT9,$AT$2:$AT$9)))</f>
        <v>2065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VLOOKUP(B98,audio_list_stym!$A$3:$BP$18,63,FALSE)</f>
        <v>16</v>
      </c>
      <c r="F98" t="str">
        <f>VLOOKUP(E98,metki!$A$2:$B$9,2,FALSE)</f>
        <v>импл_новые_без_названия</v>
      </c>
      <c r="G98" t="str">
        <f t="shared" si="28"/>
        <v>импл_</v>
      </c>
      <c r="H98" t="str">
        <f>VLOOKUP(B98,audio_list_stym!$A$3:$AJ$18,31,FALSE)</f>
        <v>Ake</v>
      </c>
      <c r="I98" t="s">
        <v>688</v>
      </c>
      <c r="J98" t="str">
        <f t="shared" si="29"/>
        <v>Ake_1</v>
      </c>
      <c r="K98">
        <v>16</v>
      </c>
      <c r="L98">
        <f>VLOOKUP(J98,total_visual_stym!$A$2:$D$129,2,FALSE)</f>
        <v>2073</v>
      </c>
      <c r="M98" t="str">
        <f>VLOOKUP(J98,total_visual_stym!$A$2:$D$129,3,FALSE)</f>
        <v>pics\\Ake_1.jpg</v>
      </c>
      <c r="N98">
        <f>VLOOKUP(J98,total_visual_stym!$A$1:$D$129,4,FALSE)</f>
        <v>209</v>
      </c>
      <c r="P98">
        <f>IF(G98="экспл",0,IF(G98="импл_",VLOOKUP(J98,quest_импл!$A$1:$J$129,7,FALSE),0))</f>
        <v>233</v>
      </c>
      <c r="Q98" t="str">
        <f>IF(G98="экспл",0,IF(G98="импл_",VLOOKUP(J98,quest_импл!$A$1:$J$129,8,FALSE),0))</f>
        <v>sound\\Imeet_li_myakot.wav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2045</v>
      </c>
      <c r="AD98" t="str">
        <f t="shared" ca="1" si="35"/>
        <v>pics\\Peper_5.jpg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0"/>
        <v>pics\\Peper_5.jpg</v>
      </c>
      <c r="AI98" t="s">
        <v>108</v>
      </c>
      <c r="AO98">
        <f t="shared" ca="1" si="36"/>
        <v>0.21047981326172271</v>
      </c>
      <c r="AP98" t="str">
        <f t="shared" ca="1" si="37"/>
        <v>pics\\Peper_5.jpg</v>
      </c>
      <c r="AR98" t="str">
        <f>IF(AH98="sound\\Ogorod",AP26,"")</f>
        <v/>
      </c>
      <c r="AS98" t="str">
        <f t="shared" ca="1" si="39"/>
        <v>pics\\Peper_5.jpg</v>
      </c>
      <c r="AT98">
        <f t="shared" ca="1" si="32"/>
        <v>5.7982510839285406E-2</v>
      </c>
      <c r="AU98" t="s">
        <v>697</v>
      </c>
      <c r="AV98" t="str">
        <f t="shared" ca="1" si="33"/>
        <v>sound\\Redkiy_plod.wav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_Имеет_ли_мякоть_</v>
      </c>
      <c r="BB98" t="str">
        <f t="shared" si="34"/>
        <v>_Имеет_ли_мякоть_XXXXX?</v>
      </c>
      <c r="BC98">
        <f>A98</f>
        <v>1213</v>
      </c>
      <c r="BD98" cm="1">
        <f t="array" aca="1" ref="BD98" ca="1">INDEX($L$98:$L$105,(RANK(AT2,$AT$2:$AT$9)))</f>
        <v>2075</v>
      </c>
      <c r="BE98" cm="1">
        <f t="array" aca="1" ref="BE98" ca="1">INDEX(BD66:BD81,(RANK(AT6,$AT$2:$AT$9)))</f>
        <v>2136</v>
      </c>
      <c r="BF98" cm="1">
        <f t="array" aca="1" ref="BF98" ca="1">INDEX(BD82:BD97,(RANK(AT6,$AT$2:$AT$9)))</f>
        <v>2145</v>
      </c>
      <c r="BG98" cm="1">
        <f t="array" aca="1" ref="BG98" ca="1">INDEX(BD106:BD129,(RANK(AT6,$AT$2:$AT$17)))</f>
        <v>2089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VLOOKUP(B99,audio_list_stym!$A$3:$BP$18,63,FALSE)</f>
        <v>16</v>
      </c>
      <c r="F99" t="str">
        <f>VLOOKUP(E99,metki!$A$2:$B$9,2,FALSE)</f>
        <v>импл_новые_без_названия</v>
      </c>
      <c r="G99" t="str">
        <f t="shared" si="28"/>
        <v>импл_</v>
      </c>
      <c r="H99" t="str">
        <f>VLOOKUP(B99,audio_list_stym!$A$3:$AJ$18,31,FALSE)</f>
        <v>Ake</v>
      </c>
      <c r="I99" t="s">
        <v>689</v>
      </c>
      <c r="J99" t="str">
        <f t="shared" si="29"/>
        <v>Ake_2</v>
      </c>
      <c r="K99">
        <v>16</v>
      </c>
      <c r="L99">
        <f>VLOOKUP(J99,total_visual_stym!$A$2:$D$129,2,FALSE)</f>
        <v>2074</v>
      </c>
      <c r="M99" t="str">
        <f>VLOOKUP(J99,total_visual_stym!$A$2:$D$129,3,FALSE)</f>
        <v>pics\\Ake_2.jpg</v>
      </c>
      <c r="N99">
        <f>VLOOKUP(J99,total_visual_stym!$A$1:$D$129,4,FALSE)</f>
        <v>209</v>
      </c>
      <c r="P99">
        <f>IF(G99="экспл",0,IF(G99="импл_",VLOOKUP(J99,quest_импл!$A$1:$J$129,7,FALSE),0))</f>
        <v>234</v>
      </c>
      <c r="Q99" t="str">
        <f>IF(G99="экспл",0,IF(G99="импл_",VLOOKUP(J99,quest_импл!$A$1:$J$129,8,FALSE),0))</f>
        <v>sound\\Prodolgovatiy_li.wav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2050</v>
      </c>
      <c r="AD99" t="str">
        <f t="shared" ca="1" si="35"/>
        <v>pics\\Redis_2.jpg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0"/>
        <v>pics\\Redis_2.jpg</v>
      </c>
      <c r="AI99" t="s">
        <v>109</v>
      </c>
      <c r="AO99">
        <f t="shared" ca="1" si="36"/>
        <v>0.13882836932545228</v>
      </c>
      <c r="AP99" t="str">
        <f t="shared" ca="1" si="37"/>
        <v>pics\\Redis_2.jpg</v>
      </c>
      <c r="AR99" t="str">
        <f t="shared" ref="AR99:AR120" si="40">IF(AH99="sound\\Ogorod",AP27,"")</f>
        <v/>
      </c>
      <c r="AS99" t="str">
        <f t="shared" ca="1" si="39"/>
        <v>pics\\Redis_2.jpg</v>
      </c>
      <c r="AT99">
        <f t="shared" ca="1" si="32"/>
        <v>0.44008553453532961</v>
      </c>
      <c r="AU99" t="s">
        <v>697</v>
      </c>
      <c r="AV99" t="str">
        <f t="shared" ca="1" si="33"/>
        <v>sound\\Redkiy_plod.wav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_Продолговатый_ли_</v>
      </c>
      <c r="BB99" t="str">
        <f t="shared" si="34"/>
        <v>_Продолговатый_ли_XXXXX?</v>
      </c>
      <c r="BD99" cm="1">
        <f t="array" aca="1" ref="BD99" ca="1">INDEX($L$98:$L$105,(RANK(AT3,$AT$2:$AT$9)))</f>
        <v>2074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VLOOKUP(B100,audio_list_stym!$A$3:$BP$18,63,FALSE)</f>
        <v>16</v>
      </c>
      <c r="F100" t="str">
        <f>VLOOKUP(E100,metki!$A$2:$B$9,2,FALSE)</f>
        <v>импл_новые_без_названия</v>
      </c>
      <c r="G100" t="str">
        <f t="shared" si="28"/>
        <v>импл_</v>
      </c>
      <c r="H100" t="str">
        <f>VLOOKUP(B100,audio_list_stym!$A$3:$AJ$18,31,FALSE)</f>
        <v>Ake</v>
      </c>
      <c r="I100" t="s">
        <v>690</v>
      </c>
      <c r="J100" t="str">
        <f t="shared" si="29"/>
        <v>Ake_3</v>
      </c>
      <c r="K100">
        <v>16</v>
      </c>
      <c r="L100">
        <f>VLOOKUP(J100,total_visual_stym!$A$2:$D$129,2,FALSE)</f>
        <v>2075</v>
      </c>
      <c r="M100" t="str">
        <f>VLOOKUP(J100,total_visual_stym!$A$2:$D$129,3,FALSE)</f>
        <v>pics\\Ake_3.jpg</v>
      </c>
      <c r="N100">
        <f>VLOOKUP(J100,total_visual_stym!$A$1:$D$129,4,FALSE)</f>
        <v>209</v>
      </c>
      <c r="P100">
        <f>IF(G100="экспл",0,IF(G100="импл_",VLOOKUP(J100,quest_импл!$A$1:$J$129,7,FALSE),0))</f>
        <v>235</v>
      </c>
      <c r="Q100" t="str">
        <f>IF(G100="экспл",0,IF(G100="импл_",VLOOKUP(J100,quest_импл!$A$1:$J$129,8,FALSE),0))</f>
        <v>sound\\Pyatnistyi_li.wav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2063</v>
      </c>
      <c r="AD100" t="str">
        <f t="shared" ca="1" si="35"/>
        <v>pics\\Tomat_7.jpg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0"/>
        <v>pics\\Tomat_7.jpg</v>
      </c>
      <c r="AI100" t="s">
        <v>110</v>
      </c>
      <c r="AO100">
        <f t="shared" ca="1" si="36"/>
        <v>2.5417651187088497E-2</v>
      </c>
      <c r="AP100" t="str">
        <f t="shared" ca="1" si="37"/>
        <v>pics\\Tomat_7.jpg</v>
      </c>
      <c r="AR100" t="str">
        <f t="shared" si="40"/>
        <v/>
      </c>
      <c r="AS100" t="str">
        <f t="shared" ca="1" si="39"/>
        <v>pics\\Tomat_7.jpg</v>
      </c>
      <c r="AT100">
        <f t="shared" ca="1" si="32"/>
        <v>0.32906659486824563</v>
      </c>
      <c r="AU100" t="s">
        <v>697</v>
      </c>
      <c r="AV100" t="str">
        <f t="shared" ca="1" si="33"/>
        <v>sound\\Redkiy_plod.wav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_Пятнистый_ли_</v>
      </c>
      <c r="BB100" t="str">
        <f t="shared" si="34"/>
        <v>_Пятнистый_ли_XXXXX?</v>
      </c>
      <c r="BD100" cm="1">
        <f t="array" aca="1" ref="BD100" ca="1">INDEX($L$98:$L$105,(RANK(AT4,$AT$2:$AT$9)))</f>
        <v>2077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VLOOKUP(B101,audio_list_stym!$A$3:$BP$18,63,FALSE)</f>
        <v>16</v>
      </c>
      <c r="F101" t="str">
        <f>VLOOKUP(E101,metki!$A$2:$B$9,2,FALSE)</f>
        <v>импл_новые_без_названия</v>
      </c>
      <c r="G101" t="str">
        <f t="shared" si="28"/>
        <v>импл_</v>
      </c>
      <c r="H101" t="str">
        <f>VLOOKUP(B101,audio_list_stym!$A$3:$AJ$18,31,FALSE)</f>
        <v>Ake</v>
      </c>
      <c r="I101" t="s">
        <v>691</v>
      </c>
      <c r="J101" t="str">
        <f t="shared" si="29"/>
        <v>Ake_4</v>
      </c>
      <c r="K101">
        <v>16</v>
      </c>
      <c r="L101">
        <f>VLOOKUP(J101,total_visual_stym!$A$2:$D$129,2,FALSE)</f>
        <v>2076</v>
      </c>
      <c r="M101" t="str">
        <f>VLOOKUP(J101,total_visual_stym!$A$2:$D$129,3,FALSE)</f>
        <v>pics\\Ake_4.jpg</v>
      </c>
      <c r="N101">
        <f>VLOOKUP(J101,total_visual_stym!$A$1:$D$129,4,FALSE)</f>
        <v>209</v>
      </c>
      <c r="P101">
        <f>IF(G101="экспл",0,IF(G101="импл_",VLOOKUP(J101,quest_импл!$A$1:$J$129,7,FALSE),0))</f>
        <v>236</v>
      </c>
      <c r="Q101" t="str">
        <f>IF(G101="экспл",0,IF(G101="импл_",VLOOKUP(J101,quest_импл!$A$1:$J$129,8,FALSE),0))</f>
        <v>sound\\S_kochuroy_li.wav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2059</v>
      </c>
      <c r="AD101" t="str">
        <f t="shared" ca="1" si="35"/>
        <v>pics\\Tomat_3.jpg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0"/>
        <v>pics\\Tomat_3.jpg</v>
      </c>
      <c r="AI101" t="s">
        <v>111</v>
      </c>
      <c r="AO101">
        <f t="shared" ca="1" si="36"/>
        <v>7.7692370426377888E-2</v>
      </c>
      <c r="AP101" t="str">
        <f t="shared" ca="1" si="37"/>
        <v>pics\\Tomat_3.jpg</v>
      </c>
      <c r="AR101" t="str">
        <f t="shared" si="40"/>
        <v/>
      </c>
      <c r="AS101" t="str">
        <f t="shared" ca="1" si="39"/>
        <v>pics\\Tomat_3.jpg</v>
      </c>
      <c r="AT101">
        <f t="shared" ca="1" si="32"/>
        <v>0.4876620168333049</v>
      </c>
      <c r="AU101" t="s">
        <v>697</v>
      </c>
      <c r="AV101" t="str">
        <f t="shared" ca="1" si="33"/>
        <v>sound\\Redkiy_plod.wav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_С_косточкой_ли_</v>
      </c>
      <c r="BB101" t="str">
        <f t="shared" si="34"/>
        <v>_С_косточкой_ли_XXXXX?</v>
      </c>
      <c r="BD101" cm="1">
        <f t="array" aca="1" ref="BD101" ca="1">INDEX($L$98:$L$105,(RANK(AT5,$AT$2:$AT$9)))</f>
        <v>2076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VLOOKUP(B102,audio_list_stym!$A$3:$BP$18,63,FALSE)</f>
        <v>16</v>
      </c>
      <c r="F102" t="str">
        <f>VLOOKUP(E102,metki!$A$2:$B$9,2,FALSE)</f>
        <v>импл_новые_без_названия</v>
      </c>
      <c r="G102" t="str">
        <f t="shared" si="28"/>
        <v>импл_</v>
      </c>
      <c r="H102" t="str">
        <f>VLOOKUP(B102,audio_list_stym!$A$3:$AJ$18,31,FALSE)</f>
        <v>Ake</v>
      </c>
      <c r="I102" t="s">
        <v>692</v>
      </c>
      <c r="J102" t="str">
        <f t="shared" si="29"/>
        <v>Ake_5</v>
      </c>
      <c r="K102">
        <v>16</v>
      </c>
      <c r="L102">
        <f>VLOOKUP(J102,total_visual_stym!$A$2:$D$129,2,FALSE)</f>
        <v>2077</v>
      </c>
      <c r="M102" t="str">
        <f>VLOOKUP(J102,total_visual_stym!$A$2:$D$129,3,FALSE)</f>
        <v>pics\\Ake_5.jpg</v>
      </c>
      <c r="N102">
        <f>VLOOKUP(J102,total_visual_stym!$A$1:$D$129,4,FALSE)</f>
        <v>209</v>
      </c>
      <c r="P102">
        <f>IF(G102="экспл",0,IF(G102="импл_",VLOOKUP(J102,quest_импл!$A$1:$J$129,7,FALSE),0))</f>
        <v>237</v>
      </c>
      <c r="Q102" t="str">
        <f>IF(G102="экспл",0,IF(G102="импл_",VLOOKUP(J102,quest_импл!$A$1:$J$129,8,FALSE),0))</f>
        <v>sound\\Fioletoviy_li.wav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2036</v>
      </c>
      <c r="AD102" t="str">
        <f t="shared" ca="1" si="35"/>
        <v>pics\\Limon_4.jpg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0"/>
        <v>pics\\Limon_4.jpg</v>
      </c>
      <c r="AI102" t="s">
        <v>112</v>
      </c>
      <c r="AO102">
        <f t="shared" ca="1" si="36"/>
        <v>0.32379039436643076</v>
      </c>
      <c r="AP102" t="str">
        <f t="shared" ca="1" si="37"/>
        <v>pics\\Limon_4.jpg</v>
      </c>
      <c r="AR102" t="str">
        <f t="shared" si="40"/>
        <v/>
      </c>
      <c r="AS102" t="str">
        <f t="shared" ca="1" si="39"/>
        <v>pics\\Limon_4.jpg</v>
      </c>
      <c r="AT102">
        <f t="shared" ca="1" si="32"/>
        <v>0.99446433252816224</v>
      </c>
      <c r="AU102" t="s">
        <v>697</v>
      </c>
      <c r="AV102" t="str">
        <f t="shared" ca="1" si="33"/>
        <v>sound\\Noviy_plod.wav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_Синий_ли_</v>
      </c>
      <c r="BB102" t="str">
        <f t="shared" si="34"/>
        <v>_Синий_ли_XXXXX?</v>
      </c>
      <c r="BD102" cm="1">
        <f t="array" aca="1" ref="BD102" ca="1">INDEX($L$98:$L$105,(RANK(AT6,$AT$2:$AT$9)))</f>
        <v>2080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VLOOKUP(B103,audio_list_stym!$A$3:$BP$18,63,FALSE)</f>
        <v>16</v>
      </c>
      <c r="F103" t="str">
        <f>VLOOKUP(E103,metki!$A$2:$B$9,2,FALSE)</f>
        <v>импл_новые_без_названия</v>
      </c>
      <c r="G103" t="str">
        <f t="shared" si="28"/>
        <v>импл_</v>
      </c>
      <c r="H103" t="str">
        <f>VLOOKUP(B103,audio_list_stym!$A$3:$AJ$18,31,FALSE)</f>
        <v>Ake</v>
      </c>
      <c r="I103" t="s">
        <v>693</v>
      </c>
      <c r="J103" t="str">
        <f t="shared" si="29"/>
        <v>Ake_6</v>
      </c>
      <c r="K103">
        <v>16</v>
      </c>
      <c r="L103">
        <f>VLOOKUP(J103,total_visual_stym!$A$2:$D$129,2,FALSE)</f>
        <v>2078</v>
      </c>
      <c r="M103" t="str">
        <f>VLOOKUP(J103,total_visual_stym!$A$2:$D$129,3,FALSE)</f>
        <v>pics\\Ake_6.jpg</v>
      </c>
      <c r="N103">
        <f>VLOOKUP(J103,total_visual_stym!$A$1:$D$129,4,FALSE)</f>
        <v>209</v>
      </c>
      <c r="P103">
        <f>IF(G103="экспл",0,IF(G103="импл_",VLOOKUP(J103,quest_импл!$A$1:$J$129,7,FALSE),0))</f>
        <v>238</v>
      </c>
      <c r="Q103" t="str">
        <f>IF(G103="экспл",0,IF(G103="импл_",VLOOKUP(J103,quest_импл!$A$1:$J$129,8,FALSE),0))</f>
        <v>sound\\S_dolkami_li.wav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2054</v>
      </c>
      <c r="AD103" t="str">
        <f t="shared" ca="1" si="35"/>
        <v>pics\\Redis_6.jpg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0"/>
        <v>pics\\Redis_6.jpg</v>
      </c>
      <c r="AI103" t="s">
        <v>113</v>
      </c>
      <c r="AO103">
        <f t="shared" ca="1" si="36"/>
        <v>0.11125279144219258</v>
      </c>
      <c r="AP103" t="str">
        <f t="shared" ca="1" si="37"/>
        <v>pics\\Redis_6.jpg</v>
      </c>
      <c r="AR103" t="str">
        <f t="shared" si="40"/>
        <v/>
      </c>
      <c r="AS103" t="str">
        <f t="shared" ca="1" si="39"/>
        <v>pics\\Redis_6.jpg</v>
      </c>
      <c r="AT103">
        <f t="shared" ca="1" si="32"/>
        <v>0.27279468351187797</v>
      </c>
      <c r="AU103" t="s">
        <v>697</v>
      </c>
      <c r="AV103" t="str">
        <f t="shared" ca="1" si="33"/>
        <v>sound\\Redkiy_plod.wav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_С_дольками_ли_</v>
      </c>
      <c r="BB103" t="str">
        <f t="shared" si="34"/>
        <v>_С_дольками_ли_XXXXX?</v>
      </c>
      <c r="BD103" cm="1">
        <f t="array" aca="1" ref="BD103" ca="1">INDEX($L$98:$L$105,(RANK(AT7,$AT$2:$AT$9)))</f>
        <v>2079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VLOOKUP(B104,audio_list_stym!$A$3:$BP$18,63,FALSE)</f>
        <v>16</v>
      </c>
      <c r="F104" t="str">
        <f>VLOOKUP(E104,metki!$A$2:$B$9,2,FALSE)</f>
        <v>импл_новые_без_названия</v>
      </c>
      <c r="G104" t="str">
        <f t="shared" si="28"/>
        <v>импл_</v>
      </c>
      <c r="H104" t="str">
        <f>VLOOKUP(B104,audio_list_stym!$A$3:$AJ$18,31,FALSE)</f>
        <v>Ake</v>
      </c>
      <c r="I104" t="s">
        <v>694</v>
      </c>
      <c r="J104" t="str">
        <f t="shared" si="29"/>
        <v>Ake_7</v>
      </c>
      <c r="K104">
        <v>16</v>
      </c>
      <c r="L104">
        <f>VLOOKUP(J104,total_visual_stym!$A$2:$D$129,2,FALSE)</f>
        <v>2079</v>
      </c>
      <c r="M104" t="str">
        <f>VLOOKUP(J104,total_visual_stym!$A$2:$D$129,3,FALSE)</f>
        <v>pics\\Ake_7.jpg</v>
      </c>
      <c r="N104">
        <f>VLOOKUP(J104,total_visual_stym!$A$1:$D$129,4,FALSE)</f>
        <v>209</v>
      </c>
      <c r="P104">
        <f>IF(G104="экспл",0,IF(G104="импл_",VLOOKUP(J104,quest_импл!$A$1:$J$129,7,FALSE),0))</f>
        <v>239</v>
      </c>
      <c r="Q104" t="str">
        <f>IF(G104="экспл",0,IF(G104="импл_",VLOOKUP(J104,quest_импл!$A$1:$J$129,8,FALSE),0))</f>
        <v>sound\\Visushenniy_li.wav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2034</v>
      </c>
      <c r="AD104" t="str">
        <f t="shared" ca="1" si="35"/>
        <v>pics\\Limon_2.jpg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0"/>
        <v>pics\\Limon_2.jpg</v>
      </c>
      <c r="AI104" t="s">
        <v>114</v>
      </c>
      <c r="AO104">
        <f t="shared" ca="1" si="36"/>
        <v>0.35010015025398977</v>
      </c>
      <c r="AP104" t="str">
        <f t="shared" ca="1" si="37"/>
        <v>pics\\Limon_2.jpg</v>
      </c>
      <c r="AR104" t="str">
        <f t="shared" si="40"/>
        <v/>
      </c>
      <c r="AS104" t="str">
        <f t="shared" ca="1" si="39"/>
        <v>pics\\Limon_2.jpg</v>
      </c>
      <c r="AT104">
        <f t="shared" ca="1" si="32"/>
        <v>0.30525896627009075</v>
      </c>
      <c r="AU104" t="s">
        <v>697</v>
      </c>
      <c r="AV104" t="str">
        <f t="shared" ca="1" si="33"/>
        <v>sound\\Redkiy_plod.wav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_Высушенный_ли_</v>
      </c>
      <c r="BB104" t="str">
        <f t="shared" si="34"/>
        <v>_Высушенный_ли_XXXXX?</v>
      </c>
      <c r="BD104" cm="1">
        <f t="array" aca="1" ref="BD104" ca="1">INDEX($L$98:$L$105,(RANK(AT8,$AT$2:$AT$9)))</f>
        <v>2078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VLOOKUP(B105,audio_list_stym!$A$3:$BP$18,63,FALSE)</f>
        <v>16</v>
      </c>
      <c r="F105" t="str">
        <f>VLOOKUP(E105,metki!$A$2:$B$9,2,FALSE)</f>
        <v>импл_новые_без_названия</v>
      </c>
      <c r="G105" t="str">
        <f t="shared" si="28"/>
        <v>импл_</v>
      </c>
      <c r="H105" t="str">
        <f>VLOOKUP(B105,audio_list_stym!$A$3:$AJ$18,31,FALSE)</f>
        <v>Ake</v>
      </c>
      <c r="I105" t="s">
        <v>695</v>
      </c>
      <c r="J105" t="str">
        <f t="shared" si="29"/>
        <v>Ake_8</v>
      </c>
      <c r="K105">
        <v>16</v>
      </c>
      <c r="L105">
        <f>VLOOKUP(J105,total_visual_stym!$A$2:$D$129,2,FALSE)</f>
        <v>2080</v>
      </c>
      <c r="M105" t="str">
        <f>VLOOKUP(J105,total_visual_stym!$A$2:$D$129,3,FALSE)</f>
        <v>pics\\Ake_8.jpg</v>
      </c>
      <c r="N105">
        <f>VLOOKUP(J105,total_visual_stym!$A$1:$D$129,4,FALSE)</f>
        <v>209</v>
      </c>
      <c r="P105">
        <f>IF(G105="экспл",0,IF(G105="импл_",VLOOKUP(J105,quest_импл!$A$1:$J$129,7,FALSE),0))</f>
        <v>240</v>
      </c>
      <c r="Q105" t="str">
        <f>IF(G105="экспл",0,IF(G105="импл_",VLOOKUP(J105,quest_импл!$A$1:$J$129,8,FALSE),0))</f>
        <v>sound\\Myatiy_li.wav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2052</v>
      </c>
      <c r="AD105" t="str">
        <f t="shared" ca="1" si="35"/>
        <v>pics\\Redis_4.jpg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0"/>
        <v>pics\\Redis_4.jpg</v>
      </c>
      <c r="AI105" t="s">
        <v>115</v>
      </c>
      <c r="AO105">
        <f t="shared" ca="1" si="36"/>
        <v>0.11675033511799171</v>
      </c>
      <c r="AP105" t="str">
        <f t="shared" ca="1" si="37"/>
        <v>pics\\Redis_4.jpg</v>
      </c>
      <c r="AR105" t="str">
        <f t="shared" si="40"/>
        <v/>
      </c>
      <c r="AS105" t="str">
        <f t="shared" ca="1" si="39"/>
        <v>pics\\Redis_4.jpg</v>
      </c>
      <c r="AT105">
        <f t="shared" ca="1" si="32"/>
        <v>0.97426674013635395</v>
      </c>
      <c r="AU105" t="s">
        <v>697</v>
      </c>
      <c r="AV105" t="str">
        <f t="shared" ca="1" si="33"/>
        <v>sound\\Noviy_plod.wav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_Мятый_ли_</v>
      </c>
      <c r="BB105" t="str">
        <f t="shared" si="34"/>
        <v>_Мятый_ли_XXXXX?</v>
      </c>
      <c r="BD105" cm="1">
        <f t="array" aca="1" ref="BD105" ca="1">INDEX($L$98:$L$105,(RANK(AT9,$AT$2:$AT$9)))</f>
        <v>2073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VLOOKUP(B106,audio_list_stym!$A$3:$BP$18,63,FALSE)</f>
        <v>17</v>
      </c>
      <c r="F106" t="str">
        <f>VLOOKUP(E106,metki!$A$2:$B$9,2,FALSE)</f>
        <v>экспл_новые_без_названия</v>
      </c>
      <c r="G106" t="str">
        <f t="shared" si="28"/>
        <v>экспл</v>
      </c>
      <c r="H106" t="str">
        <f>VLOOKUP(B106,audio_list_stym!$A$3:$AJ$18,31,FALSE)</f>
        <v>Finger</v>
      </c>
      <c r="I106" t="s">
        <v>688</v>
      </c>
      <c r="J106" t="str">
        <f t="shared" si="29"/>
        <v>Finger_1</v>
      </c>
      <c r="K106">
        <v>17</v>
      </c>
      <c r="L106">
        <f>VLOOKUP(J106,total_visual_stym!$A$2:$D$129,2,FALSE)</f>
        <v>2081</v>
      </c>
      <c r="M106" t="str">
        <f>VLOOKUP(J106,total_visual_stym!$A$2:$D$129,3,FALSE)</f>
        <v>pics\\Finger_1.jpg</v>
      </c>
      <c r="N106">
        <f>VLOOKUP(J106,total_visual_stym!$A$1:$D$129,4,FALSE)</f>
        <v>210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113</v>
      </c>
      <c r="Z106" t="str">
        <f>IF(G106="экспл",VLOOKUP(J106,quest_экспл!$A$1:$N$129,12,FALSE),IF(G106="импл_",0,0))</f>
        <v>sound\\On_vizhatiy.wav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2187</v>
      </c>
      <c r="AD106" t="str">
        <f t="shared" ca="1" si="35"/>
        <v>pics\\dis1.jpg</v>
      </c>
      <c r="AE106" s="22" t="str">
        <f t="array" aca="1" ref="AE106" ca="1">IF(G106="экспл",INDEX(total_visual_stym!$C$146:$C$209,(RANK(total_visual_stym!E186,total_visual_stym!$E$146:$E$209))),0)</f>
        <v>pics\\dis1.jpg</v>
      </c>
      <c r="AF106" s="22" t="str">
        <f t="shared" si="30"/>
        <v/>
      </c>
      <c r="AI106" t="s">
        <v>116</v>
      </c>
      <c r="AO106">
        <f t="shared" ca="1" si="36"/>
        <v>0.77035103216973233</v>
      </c>
      <c r="AP106" t="str">
        <f t="shared" ca="1" si="37"/>
        <v>pics\\Finik_4.jpg</v>
      </c>
      <c r="AR106" t="str">
        <f t="shared" si="40"/>
        <v/>
      </c>
      <c r="AS106" t="str">
        <f t="shared" si="39"/>
        <v/>
      </c>
      <c r="AT106">
        <f t="shared" ca="1" si="32"/>
        <v>0.5105993291092602</v>
      </c>
      <c r="AU106" t="s">
        <v>697</v>
      </c>
      <c r="AV106" t="str">
        <f t="shared" ca="1" si="33"/>
        <v>sound\\Redkiy_plod.wav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_Он_выжатый?</v>
      </c>
      <c r="BA106" t="e">
        <f>VLOOKUP(Q106,audio_list_stym!$B$2:$BQ$299,68,FALSE)</f>
        <v>#N/A</v>
      </c>
      <c r="BB106" t="str">
        <f t="shared" si="34"/>
        <v>На_экране_XXXXX._Он_выжатый?</v>
      </c>
      <c r="BC106">
        <f>A106</f>
        <v>1214</v>
      </c>
      <c r="BD106" cm="1">
        <f t="array" aca="1" ref="BD106" ca="1">INDEX($L$106:$L$113,(RANK(AT2,$AT$2:$AT$9)))</f>
        <v>2083</v>
      </c>
      <c r="BE106" cm="1">
        <f t="array" aca="1" ref="BE106" ca="1">INDEX(BD66:BD81,(RANK(AT7,$AT$2:$AT$17)))</f>
        <v>2142</v>
      </c>
      <c r="BF106" cm="1">
        <f t="array" aca="1" ref="BF106" ca="1">INDEX(BD90:BD105,(RANK(AT7,$AT$2:$AT$17)))</f>
        <v>2078</v>
      </c>
      <c r="BG106" cm="1">
        <f t="array" aca="1" ref="BG106" ca="1">INDEX(BD114:BD129,(RANK(AT7,$AT$2:$AT$9)))</f>
        <v>2094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VLOOKUP(B107,audio_list_stym!$A$3:$BP$18,63,FALSE)</f>
        <v>17</v>
      </c>
      <c r="F107" t="str">
        <f>VLOOKUP(E107,metki!$A$2:$B$9,2,FALSE)</f>
        <v>экспл_новые_без_названия</v>
      </c>
      <c r="G107" t="str">
        <f t="shared" si="28"/>
        <v>экспл</v>
      </c>
      <c r="H107" t="str">
        <f>VLOOKUP(B107,audio_list_stym!$A$3:$AJ$18,31,FALSE)</f>
        <v>Finger</v>
      </c>
      <c r="I107" t="s">
        <v>689</v>
      </c>
      <c r="J107" t="str">
        <f t="shared" si="29"/>
        <v>Finger_2</v>
      </c>
      <c r="K107">
        <v>17</v>
      </c>
      <c r="L107">
        <f>VLOOKUP(J107,total_visual_stym!$A$2:$D$129,2,FALSE)</f>
        <v>2082</v>
      </c>
      <c r="M107" t="str">
        <f>VLOOKUP(J107,total_visual_stym!$A$2:$D$129,3,FALSE)</f>
        <v>pics\\Finger_2.jpg</v>
      </c>
      <c r="N107">
        <f>VLOOKUP(J107,total_visual_stym!$A$1:$D$129,4,FALSE)</f>
        <v>210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114</v>
      </c>
      <c r="Z107" t="str">
        <f>IF(G107="экспл",VLOOKUP(J107,quest_экспл!$A$1:$N$129,12,FALSE),IF(G107="импл_",0,0))</f>
        <v>sound\\On_nadloman.wav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2199</v>
      </c>
      <c r="AD107" t="str">
        <f t="shared" ca="1" si="35"/>
        <v>pics\\dis56.jpg</v>
      </c>
      <c r="AE107" s="22" t="str">
        <f t="array" aca="1" ref="AE107" ca="1">IF(G107="экспл",INDEX(total_visual_stym!$C$146:$C$209,(RANK(total_visual_stym!E187,total_visual_stym!$E$146:$E$209))),0)</f>
        <v>pics\\dis56.jpg</v>
      </c>
      <c r="AF107" s="22" t="str">
        <f t="shared" si="30"/>
        <v/>
      </c>
      <c r="AI107" t="s">
        <v>117</v>
      </c>
      <c r="AO107">
        <f t="shared" ca="1" si="36"/>
        <v>0.10031840212932941</v>
      </c>
      <c r="AP107" t="str">
        <f t="shared" ca="1" si="37"/>
        <v>pics\\Redis_7.jpg</v>
      </c>
      <c r="AR107" t="str">
        <f t="shared" si="40"/>
        <v/>
      </c>
      <c r="AS107" t="str">
        <f t="shared" si="39"/>
        <v/>
      </c>
      <c r="AT107">
        <f t="shared" ca="1" si="32"/>
        <v>0.42931129738193663</v>
      </c>
      <c r="AU107" t="s">
        <v>697</v>
      </c>
      <c r="AV107" t="str">
        <f t="shared" ca="1" si="33"/>
        <v>sound\\Redkiy_plod.wav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_Он_надломан?</v>
      </c>
      <c r="BA107" t="e">
        <f>VLOOKUP(Q107,audio_list_stym!$B$2:$BQ$299,68,FALSE)</f>
        <v>#N/A</v>
      </c>
      <c r="BB107" t="str">
        <f t="shared" si="34"/>
        <v>Посмотрите,_вот_XXXXX._Он_надломан?</v>
      </c>
      <c r="BD107" cm="1">
        <f t="array" aca="1" ref="BD107" ca="1">INDEX($L$106:$L$113,(RANK(AT3,$AT$2:$AT$9)))</f>
        <v>2082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VLOOKUP(B108,audio_list_stym!$A$3:$BP$18,63,FALSE)</f>
        <v>17</v>
      </c>
      <c r="F108" t="str">
        <f>VLOOKUP(E108,metki!$A$2:$B$9,2,FALSE)</f>
        <v>экспл_новые_без_названия</v>
      </c>
      <c r="G108" t="str">
        <f t="shared" si="28"/>
        <v>экспл</v>
      </c>
      <c r="H108" t="str">
        <f>VLOOKUP(B108,audio_list_stym!$A$3:$AJ$18,31,FALSE)</f>
        <v>Finger</v>
      </c>
      <c r="I108" t="s">
        <v>690</v>
      </c>
      <c r="J108" t="str">
        <f t="shared" si="29"/>
        <v>Finger_3</v>
      </c>
      <c r="K108">
        <v>17</v>
      </c>
      <c r="L108">
        <f>VLOOKUP(J108,total_visual_stym!$A$2:$D$129,2,FALSE)</f>
        <v>2083</v>
      </c>
      <c r="M108" t="str">
        <f>VLOOKUP(J108,total_visual_stym!$A$2:$D$129,3,FALSE)</f>
        <v>pics\\Finger_3.jpg</v>
      </c>
      <c r="N108">
        <f>VLOOKUP(J108,total_visual_stym!$A$1:$D$129,4,FALSE)</f>
        <v>210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115</v>
      </c>
      <c r="Z108" t="str">
        <f>IF(G108="экспл",VLOOKUP(J108,quest_экспл!$A$1:$N$129,12,FALSE),IF(G108="импл_",0,0))</f>
        <v>sound\\On_volnistiy.wav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2177</v>
      </c>
      <c r="AD108" t="str">
        <f t="shared" ca="1" si="35"/>
        <v>pics\\dis35.jpg</v>
      </c>
      <c r="AE108" s="22" t="str">
        <f t="array" aca="1" ref="AE108" ca="1">IF(G108="экспл",INDEX(total_visual_stym!$C$146:$C$209,(RANK(total_visual_stym!E188,total_visual_stym!$E$146:$E$209))),0)</f>
        <v>pics\\dis35.jpg</v>
      </c>
      <c r="AF108" s="22" t="str">
        <f t="shared" si="30"/>
        <v/>
      </c>
      <c r="AI108" t="s">
        <v>118</v>
      </c>
      <c r="AO108">
        <f t="shared" ca="1" si="36"/>
        <v>0.70741735890119928</v>
      </c>
      <c r="AP108" t="str">
        <f t="shared" ca="1" si="37"/>
        <v>pics\\Finik_7.jpg</v>
      </c>
      <c r="AR108" t="str">
        <f t="shared" si="40"/>
        <v/>
      </c>
      <c r="AS108" t="str">
        <f t="shared" si="39"/>
        <v/>
      </c>
      <c r="AT108">
        <f t="shared" ca="1" si="32"/>
        <v>0.76794223924325022</v>
      </c>
      <c r="AU108" t="s">
        <v>697</v>
      </c>
      <c r="AV108" t="str">
        <f t="shared" ca="1" si="33"/>
        <v>sound\\Noviy_plod.wav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_Он_волнистый?</v>
      </c>
      <c r="BA108" t="e">
        <f>VLOOKUP(Q108,audio_list_stym!$B$2:$BQ$299,68,FALSE)</f>
        <v>#N/A</v>
      </c>
      <c r="BB108" t="str">
        <f t="shared" si="34"/>
        <v>Вот_XXXXX._Он_волнистый?</v>
      </c>
      <c r="BD108" cm="1">
        <f t="array" aca="1" ref="BD108" ca="1">INDEX($L$106:$L$113,(RANK(AT4,$AT$2:$AT$9)))</f>
        <v>2085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VLOOKUP(B109,audio_list_stym!$A$3:$BP$18,63,FALSE)</f>
        <v>17</v>
      </c>
      <c r="F109" t="str">
        <f>VLOOKUP(E109,metki!$A$2:$B$9,2,FALSE)</f>
        <v>экспл_новые_без_названия</v>
      </c>
      <c r="G109" t="str">
        <f t="shared" si="28"/>
        <v>экспл</v>
      </c>
      <c r="H109" t="str">
        <f>VLOOKUP(B109,audio_list_stym!$A$3:$AJ$18,31,FALSE)</f>
        <v>Finger</v>
      </c>
      <c r="I109" t="s">
        <v>691</v>
      </c>
      <c r="J109" t="str">
        <f t="shared" si="29"/>
        <v>Finger_4</v>
      </c>
      <c r="K109">
        <v>17</v>
      </c>
      <c r="L109">
        <f>VLOOKUP(J109,total_visual_stym!$A$2:$D$129,2,FALSE)</f>
        <v>2084</v>
      </c>
      <c r="M109" t="str">
        <f>VLOOKUP(J109,total_visual_stym!$A$2:$D$129,3,FALSE)</f>
        <v>pics\\Finger_4.jpg</v>
      </c>
      <c r="N109">
        <f>VLOOKUP(J109,total_visual_stym!$A$1:$D$129,4,FALSE)</f>
        <v>210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116</v>
      </c>
      <c r="Z109" t="str">
        <f>IF(G109="экспл",VLOOKUP(J109,quest_экспл!$A$1:$N$129,12,FALSE),IF(G109="импл_",0,0))</f>
        <v>sound\\On_buriy.wav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2222</v>
      </c>
      <c r="AD109" t="str">
        <f t="shared" ca="1" si="35"/>
        <v>pics\\dis14.jpg</v>
      </c>
      <c r="AE109" s="22" t="str">
        <f t="array" aca="1" ref="AE109" ca="1">IF(G109="экспл",INDEX(total_visual_stym!$C$146:$C$209,(RANK(total_visual_stym!E189,total_visual_stym!$E$146:$E$209))),0)</f>
        <v>pics\\dis14.jpg</v>
      </c>
      <c r="AF109" s="22" t="str">
        <f t="shared" si="30"/>
        <v/>
      </c>
      <c r="AI109" t="s">
        <v>119</v>
      </c>
      <c r="AO109">
        <f t="shared" ca="1" si="36"/>
        <v>0.68395580937933143</v>
      </c>
      <c r="AP109" t="str">
        <f t="shared" ca="1" si="37"/>
        <v>pics\\Goroh_2.jpg</v>
      </c>
      <c r="AR109" t="str">
        <f t="shared" si="40"/>
        <v/>
      </c>
      <c r="AS109" t="str">
        <f t="shared" si="39"/>
        <v/>
      </c>
      <c r="AT109">
        <f t="shared" ca="1" si="32"/>
        <v>0.67693834210964843</v>
      </c>
      <c r="AU109" t="s">
        <v>697</v>
      </c>
      <c r="AV109" t="str">
        <f t="shared" ca="1" si="33"/>
        <v>sound\\Noviy_plod.wav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_Он_бурый?</v>
      </c>
      <c r="BA109" t="e">
        <f>VLOOKUP(Q109,audio_list_stym!$B$2:$BQ$299,68,FALSE)</f>
        <v>#N/A</v>
      </c>
      <c r="BB109" t="str">
        <f t="shared" si="34"/>
        <v>Это_XXXXX._Он_бурый?</v>
      </c>
      <c r="BD109" cm="1">
        <f t="array" aca="1" ref="BD109" ca="1">INDEX($L$106:$L$113,(RANK(AT5,$AT$2:$AT$9)))</f>
        <v>2084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VLOOKUP(B110,audio_list_stym!$A$3:$BP$18,63,FALSE)</f>
        <v>17</v>
      </c>
      <c r="F110" t="str">
        <f>VLOOKUP(E110,metki!$A$2:$B$9,2,FALSE)</f>
        <v>экспл_новые_без_названия</v>
      </c>
      <c r="G110" t="str">
        <f t="shared" si="28"/>
        <v>экспл</v>
      </c>
      <c r="H110" t="str">
        <f>VLOOKUP(B110,audio_list_stym!$A$3:$AJ$18,31,FALSE)</f>
        <v>Finger</v>
      </c>
      <c r="I110" t="s">
        <v>692</v>
      </c>
      <c r="J110" t="str">
        <f t="shared" si="29"/>
        <v>Finger_5</v>
      </c>
      <c r="K110">
        <v>17</v>
      </c>
      <c r="L110">
        <f>VLOOKUP(J110,total_visual_stym!$A$2:$D$129,2,FALSE)</f>
        <v>2085</v>
      </c>
      <c r="M110" t="str">
        <f>VLOOKUP(J110,total_visual_stym!$A$2:$D$129,3,FALSE)</f>
        <v>pics\\Finger_5.jpg</v>
      </c>
      <c r="N110">
        <f>VLOOKUP(J110,total_visual_stym!$A$1:$D$129,4,FALSE)</f>
        <v>210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117</v>
      </c>
      <c r="Z110" t="str">
        <f>IF(G110="экспл",VLOOKUP(J110,quest_экспл!$A$1:$N$129,12,FALSE),IF(G110="импл_",0,0))</f>
        <v>sound\\Vityanut_li_on.wav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2180</v>
      </c>
      <c r="AD110" t="str">
        <f t="shared" ca="1" si="35"/>
        <v>pics\\dis4.jpg</v>
      </c>
      <c r="AE110" s="22" t="str">
        <f t="array" aca="1" ref="AE110" ca="1">IF(G110="экспл",INDEX(total_visual_stym!$C$146:$C$209,(RANK(total_visual_stym!E190,total_visual_stym!$E$146:$E$209))),0)</f>
        <v>pics\\dis4.jpg</v>
      </c>
      <c r="AF110" s="22" t="str">
        <f t="shared" si="30"/>
        <v/>
      </c>
      <c r="AI110" t="s">
        <v>120</v>
      </c>
      <c r="AO110">
        <f t="shared" ca="1" si="36"/>
        <v>9.947778651284922E-2</v>
      </c>
      <c r="AP110" t="str">
        <f t="shared" ca="1" si="37"/>
        <v>pics\\Tomat_1.jpg</v>
      </c>
      <c r="AR110" t="str">
        <f t="shared" si="40"/>
        <v/>
      </c>
      <c r="AS110" t="str">
        <f t="shared" si="39"/>
        <v/>
      </c>
      <c r="AT110">
        <f t="shared" ca="1" si="32"/>
        <v>0.66447257213472244</v>
      </c>
      <c r="AU110" t="s">
        <v>697</v>
      </c>
      <c r="AV110" t="str">
        <f t="shared" ca="1" si="33"/>
        <v>sound\\Noviy_plod.wav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_Вытянут_ли_он?</v>
      </c>
      <c r="BA110" t="e">
        <f>VLOOKUP(Q110,audio_list_stym!$B$2:$BQ$299,68,FALSE)</f>
        <v>#N/A</v>
      </c>
      <c r="BB110" t="str">
        <f t="shared" si="34"/>
        <v>На_картинке_XXXXX._Вытянут_ли_он?</v>
      </c>
      <c r="BD110" cm="1">
        <f t="array" aca="1" ref="BD110" ca="1">INDEX($L$106:$L$113,(RANK(AT6,$AT$2:$AT$9)))</f>
        <v>2088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VLOOKUP(B111,audio_list_stym!$A$3:$BP$18,63,FALSE)</f>
        <v>17</v>
      </c>
      <c r="F111" t="str">
        <f>VLOOKUP(E111,metki!$A$2:$B$9,2,FALSE)</f>
        <v>экспл_новые_без_названия</v>
      </c>
      <c r="G111" t="str">
        <f t="shared" si="28"/>
        <v>экспл</v>
      </c>
      <c r="H111" t="str">
        <f>VLOOKUP(B111,audio_list_stym!$A$3:$AJ$18,31,FALSE)</f>
        <v>Finger</v>
      </c>
      <c r="I111" t="s">
        <v>693</v>
      </c>
      <c r="J111" t="str">
        <f t="shared" si="29"/>
        <v>Finger_6</v>
      </c>
      <c r="K111">
        <v>17</v>
      </c>
      <c r="L111">
        <f>VLOOKUP(J111,total_visual_stym!$A$2:$D$129,2,FALSE)</f>
        <v>2086</v>
      </c>
      <c r="M111" t="str">
        <f>VLOOKUP(J111,total_visual_stym!$A$2:$D$129,3,FALSE)</f>
        <v>pics\\Finger_6.jpg</v>
      </c>
      <c r="N111">
        <f>VLOOKUP(J111,total_visual_stym!$A$1:$D$129,4,FALSE)</f>
        <v>210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118</v>
      </c>
      <c r="Z111" t="str">
        <f>IF(G111="экспл",VLOOKUP(J111,quest_экспл!$A$1:$N$129,12,FALSE),IF(G111="импл_",0,0))</f>
        <v>sound\\Obyemniy_li_on.wav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2170</v>
      </c>
      <c r="AD111" t="str">
        <f t="shared" ca="1" si="35"/>
        <v>pics\\dis36.jpg</v>
      </c>
      <c r="AE111" s="22" t="str">
        <f t="array" aca="1" ref="AE111" ca="1">IF(G111="экспл",INDEX(total_visual_stym!$C$146:$C$209,(RANK(total_visual_stym!E191,total_visual_stym!$E$146:$E$209))),0)</f>
        <v>pics\\dis36.jpg</v>
      </c>
      <c r="AF111" s="22" t="str">
        <f t="shared" si="30"/>
        <v/>
      </c>
      <c r="AI111" t="s">
        <v>121</v>
      </c>
      <c r="AO111">
        <f t="shared" ca="1" si="36"/>
        <v>0.73728871075289859</v>
      </c>
      <c r="AP111" t="str">
        <f t="shared" ca="1" si="37"/>
        <v>pics\\Finik_5.jpg</v>
      </c>
      <c r="AR111" t="str">
        <f t="shared" si="40"/>
        <v/>
      </c>
      <c r="AS111" t="str">
        <f t="shared" si="39"/>
        <v/>
      </c>
      <c r="AT111">
        <f t="shared" ca="1" si="32"/>
        <v>0.49947158121625768</v>
      </c>
      <c r="AU111" t="s">
        <v>697</v>
      </c>
      <c r="AV111" t="str">
        <f t="shared" ca="1" si="33"/>
        <v>sound\\Redkiy_plod.wav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_Объемный_ли_он?</v>
      </c>
      <c r="BA111" t="e">
        <f>VLOOKUP(Q111,audio_list_stym!$B$2:$BQ$299,68,FALSE)</f>
        <v>#N/A</v>
      </c>
      <c r="BB111" t="str">
        <f t="shared" si="34"/>
        <v>На_мониторе_XXXXX._Объемный_ли_он?</v>
      </c>
      <c r="BD111" cm="1">
        <f t="array" aca="1" ref="BD111" ca="1">INDEX($L$106:$L$113,(RANK(AT7,$AT$2:$AT$9)))</f>
        <v>2087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VLOOKUP(B112,audio_list_stym!$A$3:$BP$18,63,FALSE)</f>
        <v>17</v>
      </c>
      <c r="F112" t="str">
        <f>VLOOKUP(E112,metki!$A$2:$B$9,2,FALSE)</f>
        <v>экспл_новые_без_названия</v>
      </c>
      <c r="G112" t="str">
        <f t="shared" si="28"/>
        <v>экспл</v>
      </c>
      <c r="H112" t="str">
        <f>VLOOKUP(B112,audio_list_stym!$A$3:$AJ$18,31,FALSE)</f>
        <v>Finger</v>
      </c>
      <c r="I112" t="s">
        <v>694</v>
      </c>
      <c r="J112" t="str">
        <f t="shared" si="29"/>
        <v>Finger_7</v>
      </c>
      <c r="K112">
        <v>17</v>
      </c>
      <c r="L112">
        <f>VLOOKUP(J112,total_visual_stym!$A$2:$D$129,2,FALSE)</f>
        <v>2087</v>
      </c>
      <c r="M112" t="str">
        <f>VLOOKUP(J112,total_visual_stym!$A$2:$D$129,3,FALSE)</f>
        <v>pics\\Finger_7.jpg</v>
      </c>
      <c r="N112">
        <f>VLOOKUP(J112,total_visual_stym!$A$1:$D$129,4,FALSE)</f>
        <v>210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119</v>
      </c>
      <c r="Z112" t="str">
        <f>IF(G112="экспл",VLOOKUP(J112,quest_экспл!$A$1:$N$129,12,FALSE),IF(G112="импл_",0,0))</f>
        <v>sound\\Pustoy_li_on.wav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2198</v>
      </c>
      <c r="AD112" t="str">
        <f t="shared" ca="1" si="35"/>
        <v>pics\\dis42.jpg</v>
      </c>
      <c r="AE112" s="22" t="str">
        <f t="array" aca="1" ref="AE112" ca="1">IF(G112="экспл",INDEX(total_visual_stym!$C$146:$C$209,(RANK(total_visual_stym!E192,total_visual_stym!$E$146:$E$209))),0)</f>
        <v>pics\\dis42.jpg</v>
      </c>
      <c r="AF112" s="22" t="str">
        <f t="shared" si="30"/>
        <v/>
      </c>
      <c r="AI112" t="s">
        <v>122</v>
      </c>
      <c r="AO112">
        <f t="shared" ca="1" si="36"/>
        <v>0.38066897035734604</v>
      </c>
      <c r="AP112" t="str">
        <f t="shared" ca="1" si="37"/>
        <v>pics\\Kokos_7.jpg</v>
      </c>
      <c r="AR112" t="str">
        <f t="shared" si="40"/>
        <v/>
      </c>
      <c r="AS112" t="str">
        <f t="shared" si="39"/>
        <v/>
      </c>
      <c r="AT112">
        <f t="shared" ca="1" si="32"/>
        <v>0.92339238846820104</v>
      </c>
      <c r="AU112" t="s">
        <v>697</v>
      </c>
      <c r="AV112" t="str">
        <f t="shared" ca="1" si="33"/>
        <v>sound\\Noviy_plod.wav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_Пустой_ли_он?</v>
      </c>
      <c r="BA112" t="e">
        <f>VLOOKUP(Q112,audio_list_stym!$B$2:$BQ$299,68,FALSE)</f>
        <v>#N/A</v>
      </c>
      <c r="BB112" t="str">
        <f t="shared" si="34"/>
        <v>Перед_Вами_XXXXX._Пустой_ли_он?</v>
      </c>
      <c r="BD112" cm="1">
        <f t="array" aca="1" ref="BD112" ca="1">INDEX($L$106:$L$113,(RANK(AT8,$AT$2:$AT$9)))</f>
        <v>2086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VLOOKUP(B113,audio_list_stym!$A$3:$BP$18,63,FALSE)</f>
        <v>17</v>
      </c>
      <c r="F113" t="str">
        <f>VLOOKUP(E113,metki!$A$2:$B$9,2,FALSE)</f>
        <v>экспл_новые_без_названия</v>
      </c>
      <c r="G113" t="str">
        <f t="shared" si="28"/>
        <v>экспл</v>
      </c>
      <c r="H113" t="str">
        <f>VLOOKUP(B113,audio_list_stym!$A$3:$AJ$18,31,FALSE)</f>
        <v>Finger</v>
      </c>
      <c r="I113" t="s">
        <v>695</v>
      </c>
      <c r="J113" t="str">
        <f t="shared" si="29"/>
        <v>Finger_8</v>
      </c>
      <c r="K113">
        <v>17</v>
      </c>
      <c r="L113">
        <f>VLOOKUP(J113,total_visual_stym!$A$2:$D$129,2,FALSE)</f>
        <v>2088</v>
      </c>
      <c r="M113" t="str">
        <f>VLOOKUP(J113,total_visual_stym!$A$2:$D$129,3,FALSE)</f>
        <v>pics\\Finger_8.jpg</v>
      </c>
      <c r="N113">
        <f>VLOOKUP(J113,total_visual_stym!$A$1:$D$129,4,FALSE)</f>
        <v>210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120</v>
      </c>
      <c r="Z113" t="str">
        <f>IF(G113="экспл",VLOOKUP(J113,quest_экспл!$A$1:$N$129,12,FALSE),IF(G113="импл_",0,0))</f>
        <v>sound\\Belyi_li_on.wav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2213</v>
      </c>
      <c r="AD113" t="str">
        <f t="shared" ca="1" si="35"/>
        <v>pics\\dis49.jpg</v>
      </c>
      <c r="AE113" s="22" t="str">
        <f t="array" aca="1" ref="AE113" ca="1">IF(G113="экспл",INDEX(total_visual_stym!$C$146:$C$209,(RANK(total_visual_stym!E193,total_visual_stym!$E$146:$E$209))),0)</f>
        <v>pics\\dis49.jpg</v>
      </c>
      <c r="AF113" s="22" t="str">
        <f t="shared" si="30"/>
        <v/>
      </c>
      <c r="AI113" t="s">
        <v>123</v>
      </c>
      <c r="AO113">
        <f t="shared" ca="1" si="36"/>
        <v>0.38935134873255517</v>
      </c>
      <c r="AP113" t="str">
        <f t="shared" ca="1" si="37"/>
        <v>pics\\Kokos_6.jpg</v>
      </c>
      <c r="AR113" t="str">
        <f t="shared" si="40"/>
        <v/>
      </c>
      <c r="AS113" t="str">
        <f t="shared" si="39"/>
        <v/>
      </c>
      <c r="AT113">
        <f t="shared" ca="1" si="32"/>
        <v>7.7057806880904356E-2</v>
      </c>
      <c r="AU113" t="s">
        <v>697</v>
      </c>
      <c r="AV113" t="str">
        <f t="shared" ca="1" si="33"/>
        <v>sound\\Redkiy_plod.wav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_Белый_ли_он?</v>
      </c>
      <c r="BA113" t="e">
        <f>VLOOKUP(Q113,audio_list_stym!$B$2:$BQ$299,68,FALSE)</f>
        <v>#N/A</v>
      </c>
      <c r="BB113" t="str">
        <f t="shared" si="34"/>
        <v>Вы_видите_XXXXX._Белый_ли_он?</v>
      </c>
      <c r="BD113" cm="1">
        <f t="array" aca="1" ref="BD113" ca="1">INDEX($L$106:$L$113,(RANK(AT9,$AT$2:$AT$9)))</f>
        <v>2081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VLOOKUP(B114,audio_list_stym!$A$3:$BP$18,63,FALSE)</f>
        <v>14</v>
      </c>
      <c r="F114" t="str">
        <f>VLOOKUP(E114,metki!$A$2:$B$9,2,FALSE)</f>
        <v>импл_новые_с_названием</v>
      </c>
      <c r="G114" t="str">
        <f t="shared" si="28"/>
        <v>импл_</v>
      </c>
      <c r="H114" t="str">
        <f>VLOOKUP(B114,audio_list_stym!$A$3:$AJ$18,31,FALSE)</f>
        <v>Gac</v>
      </c>
      <c r="I114" t="s">
        <v>688</v>
      </c>
      <c r="J114" t="str">
        <f t="shared" si="29"/>
        <v>Gac_1</v>
      </c>
      <c r="K114">
        <v>14</v>
      </c>
      <c r="L114">
        <f>VLOOKUP(J114,total_visual_stym!$A$2:$D$129,2,FALSE)</f>
        <v>2089</v>
      </c>
      <c r="M114" t="str">
        <f>VLOOKUP(J114,total_visual_stym!$A$2:$D$129,3,FALSE)</f>
        <v>pics\\Gac_1.jpg</v>
      </c>
      <c r="N114">
        <f>VLOOKUP(J114,total_visual_stym!$A$1:$D$129,4,FALSE)</f>
        <v>211</v>
      </c>
      <c r="P114">
        <f>IF(G114="экспл",0,IF(G114="импл_",VLOOKUP(J114,quest_импл!$A$1:$J$129,7,FALSE),0))</f>
        <v>249</v>
      </c>
      <c r="Q114" t="str">
        <f>IF(G114="экспл",0,IF(G114="импл_",VLOOKUP(J114,quest_импл!$A$1:$J$129,8,FALSE),0))</f>
        <v>sound\\Ispachkan_li.wav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нет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2028</v>
      </c>
      <c r="AD114" t="str">
        <f t="shared" ca="1" si="35"/>
        <v>pics\\Kokos_4.jpg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0"/>
        <v>pics\\Kokos_4.jpg</v>
      </c>
      <c r="AI114" t="s">
        <v>86</v>
      </c>
      <c r="AO114">
        <f t="shared" ca="1" si="36"/>
        <v>0.40703025180065611</v>
      </c>
      <c r="AP114" t="str">
        <f t="shared" ca="1" si="37"/>
        <v>pics\\Kokos_4.jpg</v>
      </c>
      <c r="AR114" t="str">
        <f t="shared" si="40"/>
        <v/>
      </c>
      <c r="AS114" t="str">
        <f t="shared" ca="1" si="39"/>
        <v>pics\\Kokos_4.jpg</v>
      </c>
      <c r="AT114">
        <f t="shared" ca="1" si="32"/>
        <v>0.77575165703861115</v>
      </c>
      <c r="AU114" t="s">
        <v>697</v>
      </c>
      <c r="AV114" t="str">
        <f t="shared" ca="1" si="33"/>
        <v>sound\\Noviy_plod.wav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_Испачкан_ли_</v>
      </c>
      <c r="BB114" t="str">
        <f t="shared" si="34"/>
        <v>_Испачкан_ли_ТОДИС?</v>
      </c>
      <c r="BC114">
        <f>A114</f>
        <v>1215</v>
      </c>
      <c r="BD114" cm="1">
        <f t="array" aca="1" ref="BD114" ca="1">INDEX($L$114:$L$121,(RANK(AT2,$AT$2:$AT$9)))</f>
        <v>2091</v>
      </c>
      <c r="BE114" cm="1">
        <f t="array" aca="1" ref="BE114" ca="1">INDEX(BD66:BD81,(RANK(AT8,$AT$2:$AT$17)))</f>
        <v>2140</v>
      </c>
      <c r="BF114" cm="1">
        <f t="array" aca="1" ref="BF114" ca="1">INDEX(BD82:BD97,(RANK(AT8,$AT$2:$AT$9)))</f>
        <v>2151</v>
      </c>
      <c r="BG114" cm="1">
        <f t="array" aca="1" ref="BG114" ca="1">INDEX(BD98:BD113,(RANK(AT8,$AT$2:$AT$9)))</f>
        <v>2079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VLOOKUP(B115,audio_list_stym!$A$3:$BP$18,63,FALSE)</f>
        <v>14</v>
      </c>
      <c r="F115" t="str">
        <f>VLOOKUP(E115,metki!$A$2:$B$9,2,FALSE)</f>
        <v>импл_новые_с_названием</v>
      </c>
      <c r="G115" t="str">
        <f t="shared" si="28"/>
        <v>импл_</v>
      </c>
      <c r="H115" t="str">
        <f>VLOOKUP(B115,audio_list_stym!$A$3:$AJ$18,31,FALSE)</f>
        <v>Gac</v>
      </c>
      <c r="I115" t="s">
        <v>689</v>
      </c>
      <c r="J115" t="str">
        <f t="shared" si="29"/>
        <v>Gac_2</v>
      </c>
      <c r="K115">
        <v>14</v>
      </c>
      <c r="L115">
        <f>VLOOKUP(J115,total_visual_stym!$A$2:$D$129,2,FALSE)</f>
        <v>2090</v>
      </c>
      <c r="M115" t="str">
        <f>VLOOKUP(J115,total_visual_stym!$A$2:$D$129,3,FALSE)</f>
        <v>pics\\Gac_2.jpg</v>
      </c>
      <c r="N115">
        <f>VLOOKUP(J115,total_visual_stym!$A$1:$D$129,4,FALSE)</f>
        <v>211</v>
      </c>
      <c r="P115">
        <f>IF(G115="экспл",0,IF(G115="импл_",VLOOKUP(J115,quest_импл!$A$1:$J$129,7,FALSE),0))</f>
        <v>250</v>
      </c>
      <c r="Q115" t="str">
        <f>IF(G115="экспл",0,IF(G115="импл_",VLOOKUP(J115,quest_импл!$A$1:$J$129,8,FALSE),0))</f>
        <v>sound\\Farshirovanniy_li.wav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нет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2003</v>
      </c>
      <c r="AD115" t="str">
        <f t="shared" ca="1" si="35"/>
        <v>pics\\Banan_3.jpg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0"/>
        <v>pics\\Banan_3.jpg</v>
      </c>
      <c r="AI115" t="s">
        <v>87</v>
      </c>
      <c r="AO115">
        <f t="shared" ca="1" si="36"/>
        <v>0.90804757974435968</v>
      </c>
      <c r="AP115" t="str">
        <f t="shared" ca="1" si="37"/>
        <v>pics\\Banan_3.jpg</v>
      </c>
      <c r="AR115" t="str">
        <f t="shared" si="40"/>
        <v/>
      </c>
      <c r="AS115" t="str">
        <f t="shared" ca="1" si="39"/>
        <v>pics\\Banan_3.jpg</v>
      </c>
      <c r="AT115">
        <f t="shared" ca="1" si="32"/>
        <v>0.28413064117919729</v>
      </c>
      <c r="AU115" t="s">
        <v>697</v>
      </c>
      <c r="AV115" t="str">
        <f t="shared" ca="1" si="33"/>
        <v>sound\\Redkiy_plod.wav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_Фаршированный_ли_</v>
      </c>
      <c r="BB115" t="str">
        <f t="shared" si="34"/>
        <v>_Фаршированный_ли_ТОДИС?</v>
      </c>
      <c r="BD115" cm="1">
        <f t="array" aca="1" ref="BD115" ca="1">INDEX($L$114:$L$121,(RANK(AT3,$AT$2:$AT$9)))</f>
        <v>2090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VLOOKUP(B116,audio_list_stym!$A$3:$BP$18,63,FALSE)</f>
        <v>14</v>
      </c>
      <c r="F116" t="str">
        <f>VLOOKUP(E116,metki!$A$2:$B$9,2,FALSE)</f>
        <v>импл_новые_с_названием</v>
      </c>
      <c r="G116" t="str">
        <f t="shared" si="28"/>
        <v>импл_</v>
      </c>
      <c r="H116" t="str">
        <f>VLOOKUP(B116,audio_list_stym!$A$3:$AJ$18,31,FALSE)</f>
        <v>Gac</v>
      </c>
      <c r="I116" t="s">
        <v>690</v>
      </c>
      <c r="J116" t="str">
        <f t="shared" si="29"/>
        <v>Gac_3</v>
      </c>
      <c r="K116">
        <v>14</v>
      </c>
      <c r="L116">
        <f>VLOOKUP(J116,total_visual_stym!$A$2:$D$129,2,FALSE)</f>
        <v>2091</v>
      </c>
      <c r="M116" t="str">
        <f>VLOOKUP(J116,total_visual_stym!$A$2:$D$129,3,FALSE)</f>
        <v>pics\\Gac_3.jpg</v>
      </c>
      <c r="N116">
        <f>VLOOKUP(J116,total_visual_stym!$A$1:$D$129,4,FALSE)</f>
        <v>211</v>
      </c>
      <c r="P116">
        <f>IF(G116="экспл",0,IF(G116="импл_",VLOOKUP(J116,quest_импл!$A$1:$J$129,7,FALSE),0))</f>
        <v>251</v>
      </c>
      <c r="Q116" t="str">
        <f>IF(G116="экспл",0,IF(G116="импл_",VLOOKUP(J116,quest_импл!$A$1:$J$129,8,FALSE),0))</f>
        <v>sound\\Razrezan_li.wav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да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2009</v>
      </c>
      <c r="AD116" t="str">
        <f t="shared" ca="1" si="35"/>
        <v>pics\\Finik_1.jpg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0"/>
        <v>pics\\Finik_1.jpg</v>
      </c>
      <c r="AI116" t="s">
        <v>88</v>
      </c>
      <c r="AO116">
        <f t="shared" ca="1" si="36"/>
        <v>0.80880329372466442</v>
      </c>
      <c r="AP116" t="str">
        <f t="shared" ca="1" si="37"/>
        <v>pics\\Finik_1.jpg</v>
      </c>
      <c r="AR116" t="str">
        <f t="shared" si="40"/>
        <v/>
      </c>
      <c r="AS116" t="str">
        <f t="shared" ca="1" si="39"/>
        <v>pics\\Finik_1.jpg</v>
      </c>
      <c r="AT116">
        <f t="shared" ca="1" si="32"/>
        <v>0.85217831905788444</v>
      </c>
      <c r="AU116" t="s">
        <v>697</v>
      </c>
      <c r="AV116" t="str">
        <f t="shared" ca="1" si="33"/>
        <v>sound\\Noviy_plod.wav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_Разрезан_ли_</v>
      </c>
      <c r="BB116" t="str">
        <f t="shared" si="34"/>
        <v>_Разрезан_ли_ТОДИС?</v>
      </c>
      <c r="BD116" cm="1">
        <f t="array" aca="1" ref="BD116" ca="1">INDEX($L$114:$L$121,(RANK(AT4,$AT$2:$AT$9)))</f>
        <v>2093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VLOOKUP(B117,audio_list_stym!$A$3:$BP$18,63,FALSE)</f>
        <v>14</v>
      </c>
      <c r="F117" t="str">
        <f>VLOOKUP(E117,metki!$A$2:$B$9,2,FALSE)</f>
        <v>импл_новые_с_названием</v>
      </c>
      <c r="G117" t="str">
        <f t="shared" si="28"/>
        <v>импл_</v>
      </c>
      <c r="H117" t="str">
        <f>VLOOKUP(B117,audio_list_stym!$A$3:$AJ$18,31,FALSE)</f>
        <v>Gac</v>
      </c>
      <c r="I117" t="s">
        <v>691</v>
      </c>
      <c r="J117" t="str">
        <f t="shared" si="29"/>
        <v>Gac_4</v>
      </c>
      <c r="K117">
        <v>14</v>
      </c>
      <c r="L117">
        <f>VLOOKUP(J117,total_visual_stym!$A$2:$D$129,2,FALSE)</f>
        <v>2092</v>
      </c>
      <c r="M117" t="str">
        <f>VLOOKUP(J117,total_visual_stym!$A$2:$D$129,3,FALSE)</f>
        <v>pics\\Gac_4.jpg</v>
      </c>
      <c r="N117">
        <f>VLOOKUP(J117,total_visual_stym!$A$1:$D$129,4,FALSE)</f>
        <v>211</v>
      </c>
      <c r="P117">
        <f>IF(G117="экспл",0,IF(G117="импл_",VLOOKUP(J117,quest_импл!$A$1:$J$129,7,FALSE),0))</f>
        <v>252</v>
      </c>
      <c r="Q117" t="str">
        <f>IF(G117="экспл",0,IF(G117="импл_",VLOOKUP(J117,quest_импл!$A$1:$J$129,8,FALSE),0))</f>
        <v>sound\\S_lepestkami_li.wav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2035</v>
      </c>
      <c r="AD117" t="str">
        <f t="shared" ca="1" si="35"/>
        <v>pics\\Limon_3.jpg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0"/>
        <v>pics\\Limon_3.jpg</v>
      </c>
      <c r="AI117" t="s">
        <v>89</v>
      </c>
      <c r="AO117">
        <f t="shared" ca="1" si="36"/>
        <v>0.32503599590284094</v>
      </c>
      <c r="AP117" t="str">
        <f t="shared" ca="1" si="37"/>
        <v>pics\\Limon_3.jpg</v>
      </c>
      <c r="AR117" t="str">
        <f t="shared" si="40"/>
        <v/>
      </c>
      <c r="AS117" t="str">
        <f t="shared" ca="1" si="39"/>
        <v>pics\\Limon_3.jpg</v>
      </c>
      <c r="AT117">
        <f t="shared" ca="1" si="32"/>
        <v>0.55448169418502136</v>
      </c>
      <c r="AU117" t="s">
        <v>697</v>
      </c>
      <c r="AV117" t="str">
        <f t="shared" ca="1" si="33"/>
        <v>sound\\Redkiy_plod.wav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_С_лепестками_ли_</v>
      </c>
      <c r="BB117" t="str">
        <f t="shared" si="34"/>
        <v>_С_лепестками_ли_ТОДИС?</v>
      </c>
      <c r="BD117" cm="1">
        <f t="array" aca="1" ref="BD117" ca="1">INDEX($L$114:$L$121,(RANK(AT5,$AT$2:$AT$9)))</f>
        <v>2092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VLOOKUP(B118,audio_list_stym!$A$3:$BP$18,63,FALSE)</f>
        <v>14</v>
      </c>
      <c r="F118" t="str">
        <f>VLOOKUP(E118,metki!$A$2:$B$9,2,FALSE)</f>
        <v>импл_новые_с_названием</v>
      </c>
      <c r="G118" t="str">
        <f t="shared" si="28"/>
        <v>импл_</v>
      </c>
      <c r="H118" t="str">
        <f>VLOOKUP(B118,audio_list_stym!$A$3:$AJ$18,31,FALSE)</f>
        <v>Gac</v>
      </c>
      <c r="I118" t="s">
        <v>692</v>
      </c>
      <c r="J118" t="str">
        <f t="shared" si="29"/>
        <v>Gac_5</v>
      </c>
      <c r="K118">
        <v>14</v>
      </c>
      <c r="L118">
        <f>VLOOKUP(J118,total_visual_stym!$A$2:$D$129,2,FALSE)</f>
        <v>2093</v>
      </c>
      <c r="M118" t="str">
        <f>VLOOKUP(J118,total_visual_stym!$A$2:$D$129,3,FALSE)</f>
        <v>pics\\Gac_5.jpg</v>
      </c>
      <c r="N118">
        <f>VLOOKUP(J118,total_visual_stym!$A$1:$D$129,4,FALSE)</f>
        <v>211</v>
      </c>
      <c r="P118">
        <f>IF(G118="экспл",0,IF(G118="импл_",VLOOKUP(J118,quest_импл!$A$1:$J$129,7,FALSE),0))</f>
        <v>253</v>
      </c>
      <c r="Q118" t="str">
        <f>IF(G118="экспл",0,IF(G118="импл_",VLOOKUP(J118,quest_импл!$A$1:$J$129,8,FALSE),0))</f>
        <v>sound\\Kolyuchiy_li.wav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2002</v>
      </c>
      <c r="AD118" t="str">
        <f t="shared" ca="1" si="35"/>
        <v>pics\\Banan_2.jpg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0"/>
        <v>pics\\Banan_2.jpg</v>
      </c>
      <c r="AI118" t="s">
        <v>90</v>
      </c>
      <c r="AO118">
        <f t="shared" ca="1" si="36"/>
        <v>0.92342776851625086</v>
      </c>
      <c r="AP118" t="str">
        <f t="shared" ca="1" si="37"/>
        <v>pics\\Banan_2.jpg</v>
      </c>
      <c r="AR118" t="str">
        <f t="shared" si="40"/>
        <v/>
      </c>
      <c r="AS118" t="str">
        <f t="shared" ca="1" si="39"/>
        <v>pics\\Banan_2.jpg</v>
      </c>
      <c r="AT118">
        <f t="shared" ca="1" si="32"/>
        <v>0.79940394759457889</v>
      </c>
      <c r="AU118" t="s">
        <v>697</v>
      </c>
      <c r="AV118" t="str">
        <f t="shared" ca="1" si="33"/>
        <v>sound\\Noviy_plod.wav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_Колючий_ли_</v>
      </c>
      <c r="BB118" t="str">
        <f t="shared" si="34"/>
        <v>_Колючий_ли_ТОДИС?</v>
      </c>
      <c r="BD118" cm="1">
        <f t="array" aca="1" ref="BD118" ca="1">INDEX($L$114:$L$121,(RANK(AT6,$AT$2:$AT$9)))</f>
        <v>2096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VLOOKUP(B119,audio_list_stym!$A$3:$BP$18,63,FALSE)</f>
        <v>14</v>
      </c>
      <c r="F119" t="str">
        <f>VLOOKUP(E119,metki!$A$2:$B$9,2,FALSE)</f>
        <v>импл_новые_с_названием</v>
      </c>
      <c r="G119" t="str">
        <f t="shared" si="28"/>
        <v>импл_</v>
      </c>
      <c r="H119" t="str">
        <f>VLOOKUP(B119,audio_list_stym!$A$3:$AJ$18,31,FALSE)</f>
        <v>Gac</v>
      </c>
      <c r="I119" t="s">
        <v>693</v>
      </c>
      <c r="J119" t="str">
        <f t="shared" si="29"/>
        <v>Gac_6</v>
      </c>
      <c r="K119">
        <v>14</v>
      </c>
      <c r="L119">
        <f>VLOOKUP(J119,total_visual_stym!$A$2:$D$129,2,FALSE)</f>
        <v>2094</v>
      </c>
      <c r="M119" t="str">
        <f>VLOOKUP(J119,total_visual_stym!$A$2:$D$129,3,FALSE)</f>
        <v>pics\\Gac_6.jpg</v>
      </c>
      <c r="N119">
        <f>VLOOKUP(J119,total_visual_stym!$A$1:$D$129,4,FALSE)</f>
        <v>211</v>
      </c>
      <c r="P119">
        <f>IF(G119="экспл",0,IF(G119="импл_",VLOOKUP(J119,quest_импл!$A$1:$J$129,7,FALSE),0))</f>
        <v>254</v>
      </c>
      <c r="Q119" t="str">
        <f>IF(G119="экспл",0,IF(G119="импл_",VLOOKUP(J119,quest_импл!$A$1:$J$129,8,FALSE),0))</f>
        <v>sound\\Oranzhrviy_li.wav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да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2010</v>
      </c>
      <c r="AD119" t="str">
        <f t="shared" ca="1" si="35"/>
        <v>pics\\Finik_2.jpg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0"/>
        <v>pics\\Finik_2.jpg</v>
      </c>
      <c r="AI119" t="s">
        <v>91</v>
      </c>
      <c r="AO119">
        <f t="shared" ca="1" si="36"/>
        <v>0.80765761645504575</v>
      </c>
      <c r="AP119" t="str">
        <f t="shared" ca="1" si="37"/>
        <v>pics\\Finik_2.jpg</v>
      </c>
      <c r="AR119" t="str">
        <f t="shared" si="40"/>
        <v/>
      </c>
      <c r="AS119" t="str">
        <f t="shared" ca="1" si="39"/>
        <v>pics\\Finik_2.jpg</v>
      </c>
      <c r="AT119">
        <f t="shared" ca="1" si="32"/>
        <v>0.30669332449680153</v>
      </c>
      <c r="AU119" t="s">
        <v>697</v>
      </c>
      <c r="AV119" t="str">
        <f t="shared" ca="1" si="33"/>
        <v>sound\\Redkiy_plod.wav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_Оранжевый_ли_</v>
      </c>
      <c r="BB119" t="str">
        <f t="shared" si="34"/>
        <v>_Оранжевый_ли_ТОДИС?</v>
      </c>
      <c r="BD119" cm="1">
        <f t="array" aca="1" ref="BD119" ca="1">INDEX($L$114:$L$121,(RANK(AT7,$AT$2:$AT$9)))</f>
        <v>2095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VLOOKUP(B120,audio_list_stym!$A$3:$BP$18,63,FALSE)</f>
        <v>14</v>
      </c>
      <c r="F120" t="str">
        <f>VLOOKUP(E120,metki!$A$2:$B$9,2,FALSE)</f>
        <v>импл_новые_с_названием</v>
      </c>
      <c r="G120" t="str">
        <f t="shared" si="28"/>
        <v>импл_</v>
      </c>
      <c r="H120" t="str">
        <f>VLOOKUP(B120,audio_list_stym!$A$3:$AJ$18,31,FALSE)</f>
        <v>Gac</v>
      </c>
      <c r="I120" t="s">
        <v>694</v>
      </c>
      <c r="J120" t="str">
        <f t="shared" si="29"/>
        <v>Gac_7</v>
      </c>
      <c r="K120">
        <v>14</v>
      </c>
      <c r="L120">
        <f>VLOOKUP(J120,total_visual_stym!$A$2:$D$129,2,FALSE)</f>
        <v>2095</v>
      </c>
      <c r="M120" t="str">
        <f>VLOOKUP(J120,total_visual_stym!$A$2:$D$129,3,FALSE)</f>
        <v>pics\\Gac_7.jpg</v>
      </c>
      <c r="N120">
        <f>VLOOKUP(J120,total_visual_stym!$A$1:$D$129,4,FALSE)</f>
        <v>211</v>
      </c>
      <c r="P120">
        <f>IF(G120="экспл",0,IF(G120="импл_",VLOOKUP(J120,quest_импл!$A$1:$J$129,7,FALSE),0))</f>
        <v>255</v>
      </c>
      <c r="Q120" t="str">
        <f>IF(G120="экспл",0,IF(G120="импл_",VLOOKUP(J120,quest_импл!$A$1:$J$129,8,FALSE),0))</f>
        <v>sound\\Zernistiy_li.wav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2017</v>
      </c>
      <c r="AD120" t="str">
        <f t="shared" ca="1" si="35"/>
        <v>pics\\Goroh_1.jpg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0"/>
        <v>pics\\Goroh_1.jpg</v>
      </c>
      <c r="AI120" t="s">
        <v>92</v>
      </c>
      <c r="AO120">
        <f t="shared" ca="1" si="36"/>
        <v>0.69702880630304442</v>
      </c>
      <c r="AP120" t="str">
        <f t="shared" ca="1" si="37"/>
        <v>pics\\Goroh_1.jpg</v>
      </c>
      <c r="AR120" t="str">
        <f t="shared" si="40"/>
        <v/>
      </c>
      <c r="AS120" t="str">
        <f t="shared" ca="1" si="39"/>
        <v>pics\\Goroh_1.jpg</v>
      </c>
      <c r="AT120">
        <f t="shared" ca="1" si="32"/>
        <v>0.84530129906096663</v>
      </c>
      <c r="AU120" t="s">
        <v>697</v>
      </c>
      <c r="AV120" t="str">
        <f t="shared" ca="1" si="33"/>
        <v>sound\\Noviy_plod.wav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_Зернистый_ли_</v>
      </c>
      <c r="BB120" t="str">
        <f t="shared" si="34"/>
        <v>_Зернистый_ли_ТОДИС?</v>
      </c>
      <c r="BD120" cm="1">
        <f t="array" aca="1" ref="BD120" ca="1">INDEX($L$114:$L$121,(RANK(AT8,$AT$2:$AT$9)))</f>
        <v>2094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VLOOKUP(B121,audio_list_stym!$A$3:$BP$18,63,FALSE)</f>
        <v>14</v>
      </c>
      <c r="F121" t="str">
        <f>VLOOKUP(E121,metki!$A$2:$B$9,2,FALSE)</f>
        <v>импл_новые_с_названием</v>
      </c>
      <c r="G121" t="str">
        <f t="shared" si="28"/>
        <v>импл_</v>
      </c>
      <c r="H121" t="str">
        <f>VLOOKUP(B121,audio_list_stym!$A$3:$AJ$18,31,FALSE)</f>
        <v>Gac</v>
      </c>
      <c r="I121" t="s">
        <v>695</v>
      </c>
      <c r="J121" t="str">
        <f t="shared" si="29"/>
        <v>Gac_8</v>
      </c>
      <c r="K121">
        <v>14</v>
      </c>
      <c r="L121">
        <f>VLOOKUP(J121,total_visual_stym!$A$2:$D$129,2,FALSE)</f>
        <v>2096</v>
      </c>
      <c r="M121" t="str">
        <f>VLOOKUP(J121,total_visual_stym!$A$2:$D$129,3,FALSE)</f>
        <v>pics\\Gac_8.jpg</v>
      </c>
      <c r="N121">
        <f>VLOOKUP(J121,total_visual_stym!$A$1:$D$129,4,FALSE)</f>
        <v>211</v>
      </c>
      <c r="P121">
        <f>IF(G121="экспл",0,IF(G121="импл_",VLOOKUP(J121,quest_импл!$A$1:$J$129,7,FALSE),0))</f>
        <v>256</v>
      </c>
      <c r="Q121" t="str">
        <f>IF(G121="экспл",0,IF(G121="импл_",VLOOKUP(J121,quest_импл!$A$1:$J$129,8,FALSE),0))</f>
        <v>sound\\Okrugliy_li.wav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2064</v>
      </c>
      <c r="AD121" t="str">
        <f t="shared" ca="1" si="35"/>
        <v>pics\\Tomat_8.jpg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0"/>
        <v>pics\\Tomat_8.jpg</v>
      </c>
      <c r="AI121" t="s">
        <v>93</v>
      </c>
      <c r="AO121">
        <f t="shared" ca="1" si="36"/>
        <v>1.1101967637622834E-2</v>
      </c>
      <c r="AP121" t="str">
        <f t="shared" ca="1" si="37"/>
        <v>pics\\Tomat_8.jpg</v>
      </c>
      <c r="AR121" t="str">
        <f>IF(AH121="sound\\Ogorod",AP49,"")</f>
        <v/>
      </c>
      <c r="AS121" t="str">
        <f t="shared" ca="1" si="39"/>
        <v>pics\\Tomat_8.jpg</v>
      </c>
      <c r="AT121">
        <f t="shared" ca="1" si="32"/>
        <v>0.79305988132401461</v>
      </c>
      <c r="AU121" t="s">
        <v>697</v>
      </c>
      <c r="AV121" t="str">
        <f t="shared" ca="1" si="33"/>
        <v>sound\\Noviy_plod.wav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_Округлый_ли_</v>
      </c>
      <c r="BB121" t="str">
        <f t="shared" si="34"/>
        <v>_Округлый_ли_ТОДИС?</v>
      </c>
      <c r="BD121" cm="1">
        <f t="array" aca="1" ref="BD121" ca="1">INDEX($L$114:$L$121,(RANK(AT9,$AT$2:$AT$9)))</f>
        <v>2089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VLOOKUP(B122,audio_list_stym!$A$3:$BP$18,63,FALSE)</f>
        <v>15</v>
      </c>
      <c r="F122" t="str">
        <f>VLOOKUP(E122,metki!$A$2:$B$9,2,FALSE)</f>
        <v>экспл_новые_с_названием</v>
      </c>
      <c r="G122" t="str">
        <f t="shared" si="28"/>
        <v>экспл</v>
      </c>
      <c r="H122" t="str">
        <f>VLOOKUP(B122,audio_list_stym!$A$3:$AJ$18,31,FALSE)</f>
        <v>Noni</v>
      </c>
      <c r="I122" t="s">
        <v>688</v>
      </c>
      <c r="J122" t="str">
        <f t="shared" si="29"/>
        <v>Noni_1</v>
      </c>
      <c r="K122">
        <v>15</v>
      </c>
      <c r="L122">
        <f>VLOOKUP(J122,total_visual_stym!$A$2:$D$129,2,FALSE)</f>
        <v>2113</v>
      </c>
      <c r="M122" t="str">
        <f>VLOOKUP(J122,total_visual_stym!$A$2:$D$129,3,FALSE)</f>
        <v>pics\\Noni_1.jpg</v>
      </c>
      <c r="N122">
        <f>VLOOKUP(J122,total_visual_stym!$A$1:$D$129,4,FALSE)</f>
        <v>212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129</v>
      </c>
      <c r="Z122" t="str">
        <f>IF(G122="экспл",VLOOKUP(J122,quest_экспл!$A$1:$N$129,12,FALSE),IF(G122="импл_",0,0))</f>
        <v>sound\\On_beliy_vnutri.wav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2185</v>
      </c>
      <c r="AD122" t="str">
        <f t="shared" ca="1" si="35"/>
        <v>pics\\dis31.jpg</v>
      </c>
      <c r="AE122" s="22" t="str">
        <f t="array" aca="1" ref="AE122" ca="1">IF(G122="экспл",INDEX(total_visual_stym!$C$146:$C$209,(RANK(total_visual_stym!E202,total_visual_stym!$E$146:$E$209))),0)</f>
        <v>pics\\dis31.jpg</v>
      </c>
      <c r="AF122" s="22" t="str">
        <f t="shared" si="30"/>
        <v/>
      </c>
      <c r="AI122" t="s">
        <v>124</v>
      </c>
      <c r="AO122">
        <f t="shared" ca="1" si="36"/>
        <v>0.20161424145531981</v>
      </c>
      <c r="AP122" t="str">
        <f t="shared" ca="1" si="37"/>
        <v>pics\\Peper_6.jpg</v>
      </c>
      <c r="AR122" t="str">
        <f t="shared" ref="AR122:AR129" si="41">IF(AH122="sound\\Ogorod",AP50,"")</f>
        <v/>
      </c>
      <c r="AS122" t="str">
        <f t="shared" si="39"/>
        <v/>
      </c>
      <c r="AT122">
        <f t="shared" ca="1" si="32"/>
        <v>0.62698998988082721</v>
      </c>
      <c r="AU122" t="s">
        <v>697</v>
      </c>
      <c r="AV122" t="str">
        <f t="shared" ca="1" si="33"/>
        <v>sound\\Noviy_plod.wav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_Он_белый_внутри?</v>
      </c>
      <c r="BA122" t="e">
        <f>VLOOKUP(Q122,audio_list_stym!$B$2:$BQ$299,68,FALSE)</f>
        <v>#N/A</v>
      </c>
      <c r="BB122" t="str">
        <f t="shared" si="34"/>
        <v>На_экране_ПЕМАТ._Он_белый_внутри?</v>
      </c>
      <c r="BC122">
        <f>A122</f>
        <v>1216</v>
      </c>
      <c r="BD122" cm="1">
        <f t="array" aca="1" ref="BD122" ca="1">INDEX($L$122:$L$129,(RANK(AT2,$AT$2:$AT$9)))</f>
        <v>2115</v>
      </c>
      <c r="BE122" cm="1">
        <f t="array" aca="1" ref="BE122" ca="1">INDEX(BD66:BD81,(RANK(AT9,$AT$2:$AT$17)))</f>
        <v>2131</v>
      </c>
      <c r="BF122" cm="1">
        <f t="array" aca="1" ref="BF122" ca="1">INDEX(BD90:BD105,(RANK(AT9,$AT$2:$AT$17)))</f>
        <v>2067</v>
      </c>
      <c r="BG122" cm="1">
        <f t="array" aca="1" ref="BG122" ca="1">INDEX(BD106:BD121,(RANK(AT9,$AT$2:$AT$17)))</f>
        <v>2083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VLOOKUP(B123,audio_list_stym!$A$3:$BP$18,63,FALSE)</f>
        <v>15</v>
      </c>
      <c r="F123" t="str">
        <f>VLOOKUP(E123,metki!$A$2:$B$9,2,FALSE)</f>
        <v>экспл_новые_с_названием</v>
      </c>
      <c r="G123" t="str">
        <f t="shared" si="28"/>
        <v>экспл</v>
      </c>
      <c r="H123" t="str">
        <f>VLOOKUP(B123,audio_list_stym!$A$3:$AJ$18,31,FALSE)</f>
        <v>Noni</v>
      </c>
      <c r="I123" t="s">
        <v>689</v>
      </c>
      <c r="J123" t="str">
        <f t="shared" si="29"/>
        <v>Noni_2</v>
      </c>
      <c r="K123">
        <v>15</v>
      </c>
      <c r="L123">
        <f>VLOOKUP(J123,total_visual_stym!$A$2:$D$129,2,FALSE)</f>
        <v>2114</v>
      </c>
      <c r="M123" t="str">
        <f>VLOOKUP(J123,total_visual_stym!$A$2:$D$129,3,FALSE)</f>
        <v>pics\\Noni_2.jpg</v>
      </c>
      <c r="N123">
        <f>VLOOKUP(J123,total_visual_stym!$A$1:$D$129,4,FALSE)</f>
        <v>212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130</v>
      </c>
      <c r="Z123" t="str">
        <f>IF(G123="экспл",VLOOKUP(J123,quest_экспл!$A$1:$N$129,12,FALSE),IF(G123="импл_",0,0))</f>
        <v>sound\\Rebristiy_li_on.wav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2227</v>
      </c>
      <c r="AD123" t="str">
        <f t="shared" ca="1" si="35"/>
        <v>pics\\dis39.jpg</v>
      </c>
      <c r="AE123" s="22" t="str">
        <f t="array" aca="1" ref="AE123" ca="1">IF(G123="экспл",INDEX(total_visual_stym!$C$146:$C$209,(RANK(total_visual_stym!E203,total_visual_stym!$E$146:$E$209))),0)</f>
        <v>pics\\dis39.jpg</v>
      </c>
      <c r="AF123" s="22" t="str">
        <f t="shared" si="30"/>
        <v/>
      </c>
      <c r="AI123" t="s">
        <v>125</v>
      </c>
      <c r="AO123">
        <f t="shared" ca="1" si="36"/>
        <v>0.11144176813005024</v>
      </c>
      <c r="AP123" t="str">
        <f t="shared" ca="1" si="37"/>
        <v>pics\\Redis_5.jpg</v>
      </c>
      <c r="AR123" t="str">
        <f t="shared" si="41"/>
        <v/>
      </c>
      <c r="AS123" t="str">
        <f t="shared" si="39"/>
        <v/>
      </c>
      <c r="AT123">
        <f t="shared" ca="1" si="32"/>
        <v>0.55063729990514232</v>
      </c>
      <c r="AU123" t="s">
        <v>697</v>
      </c>
      <c r="AV123" t="str">
        <f t="shared" ca="1" si="33"/>
        <v>sound\\Redkiy_plod.wav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_Ребристый_ли_он?</v>
      </c>
      <c r="BA123" t="e">
        <f>VLOOKUP(Q123,audio_list_stym!$B$2:$BQ$299,68,FALSE)</f>
        <v>#N/A</v>
      </c>
      <c r="BB123" t="str">
        <f t="shared" si="34"/>
        <v>Посмотрите,_вот_ПЕМАТ._Ребристый_ли_он?</v>
      </c>
      <c r="BD123" cm="1">
        <f t="array" aca="1" ref="BD123" ca="1">INDEX($L$122:$L$129,(RANK(AT3,$AT$2:$AT$9)))</f>
        <v>2114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VLOOKUP(B124,audio_list_stym!$A$3:$BP$18,63,FALSE)</f>
        <v>15</v>
      </c>
      <c r="F124" t="str">
        <f>VLOOKUP(E124,metki!$A$2:$B$9,2,FALSE)</f>
        <v>экспл_новые_с_названием</v>
      </c>
      <c r="G124" t="str">
        <f t="shared" si="28"/>
        <v>экспл</v>
      </c>
      <c r="H124" t="str">
        <f>VLOOKUP(B124,audio_list_stym!$A$3:$AJ$18,31,FALSE)</f>
        <v>Noni</v>
      </c>
      <c r="I124" t="s">
        <v>690</v>
      </c>
      <c r="J124" t="str">
        <f t="shared" si="29"/>
        <v>Noni_3</v>
      </c>
      <c r="K124">
        <v>15</v>
      </c>
      <c r="L124">
        <f>VLOOKUP(J124,total_visual_stym!$A$2:$D$129,2,FALSE)</f>
        <v>2115</v>
      </c>
      <c r="M124" t="str">
        <f>VLOOKUP(J124,total_visual_stym!$A$2:$D$129,3,FALSE)</f>
        <v>pics\\Noni_3.jpg</v>
      </c>
      <c r="N124">
        <f>VLOOKUP(J124,total_visual_stym!$A$1:$D$129,4,FALSE)</f>
        <v>212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131</v>
      </c>
      <c r="Z124" t="str">
        <f>IF(G124="экспл",VLOOKUP(J124,quest_экспл!$A$1:$N$129,12,FALSE),IF(G124="импл_",0,0))</f>
        <v>sound\\Goluboy_li_on.wav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2172</v>
      </c>
      <c r="AD124" t="str">
        <f t="shared" ca="1" si="35"/>
        <v>pics\\dis23.jpg</v>
      </c>
      <c r="AE124" s="22" t="str">
        <f t="array" aca="1" ref="AE124" ca="1">IF(G124="экспл",INDEX(total_visual_stym!$C$146:$C$209,(RANK(total_visual_stym!E204,total_visual_stym!$E$146:$E$209))),0)</f>
        <v>pics\\dis23.jpg</v>
      </c>
      <c r="AF124" s="22" t="str">
        <f t="shared" si="30"/>
        <v/>
      </c>
      <c r="AI124" t="s">
        <v>126</v>
      </c>
      <c r="AO124">
        <f t="shared" ca="1" si="36"/>
        <v>0.16008842431822334</v>
      </c>
      <c r="AP124" t="str">
        <f t="shared" ca="1" si="37"/>
        <v>pics\\Redis_1.jpg</v>
      </c>
      <c r="AR124" t="str">
        <f t="shared" si="41"/>
        <v/>
      </c>
      <c r="AS124" t="str">
        <f t="shared" si="39"/>
        <v/>
      </c>
      <c r="AT124">
        <f t="shared" ca="1" si="32"/>
        <v>1.430670683940749E-2</v>
      </c>
      <c r="AU124" t="s">
        <v>697</v>
      </c>
      <c r="AV124" t="str">
        <f t="shared" ca="1" si="33"/>
        <v>sound\\Redkiy_plod.wav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_Голубой_ли_он?</v>
      </c>
      <c r="BA124" t="e">
        <f>VLOOKUP(Q124,audio_list_stym!$B$2:$BQ$299,68,FALSE)</f>
        <v>#N/A</v>
      </c>
      <c r="BB124" t="str">
        <f t="shared" si="34"/>
        <v>Вот_ПЕМАТ._Голубой_ли_он?</v>
      </c>
      <c r="BD124" cm="1">
        <f t="array" aca="1" ref="BD124" ca="1">INDEX($L$122:$L$129,(RANK(AT4,$AT$2:$AT$9)))</f>
        <v>2117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VLOOKUP(B125,audio_list_stym!$A$3:$BP$18,63,FALSE)</f>
        <v>15</v>
      </c>
      <c r="F125" t="str">
        <f>VLOOKUP(E125,metki!$A$2:$B$9,2,FALSE)</f>
        <v>экспл_новые_с_названием</v>
      </c>
      <c r="G125" t="str">
        <f t="shared" si="28"/>
        <v>экспл</v>
      </c>
      <c r="H125" t="str">
        <f>VLOOKUP(B125,audio_list_stym!$A$3:$AJ$18,31,FALSE)</f>
        <v>Noni</v>
      </c>
      <c r="I125" t="s">
        <v>691</v>
      </c>
      <c r="J125" t="str">
        <f t="shared" si="29"/>
        <v>Noni_4</v>
      </c>
      <c r="K125">
        <v>15</v>
      </c>
      <c r="L125">
        <f>VLOOKUP(J125,total_visual_stym!$A$2:$D$129,2,FALSE)</f>
        <v>2116</v>
      </c>
      <c r="M125" t="str">
        <f>VLOOKUP(J125,total_visual_stym!$A$2:$D$129,3,FALSE)</f>
        <v>pics\\Noni_4.jpg</v>
      </c>
      <c r="N125">
        <f>VLOOKUP(J125,total_visual_stym!$A$1:$D$129,4,FALSE)</f>
        <v>212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132</v>
      </c>
      <c r="Z125" t="str">
        <f>IF(G125="экспл",VLOOKUP(J125,quest_экспл!$A$1:$N$129,12,FALSE),IF(G125="импл_",0,0))</f>
        <v>sound\\On_s_bugorkami.wav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2224</v>
      </c>
      <c r="AD125" t="str">
        <f t="shared" ca="1" si="35"/>
        <v>pics\\dis29.jpg</v>
      </c>
      <c r="AE125" s="22" t="str">
        <f t="array" aca="1" ref="AE125" ca="1">IF(G125="экспл",INDEX(total_visual_stym!$C$146:$C$209,(RANK(total_visual_stym!E205,total_visual_stym!$E$146:$E$209))),0)</f>
        <v>pics\\dis29.jpg</v>
      </c>
      <c r="AF125" s="22" t="str">
        <f t="shared" si="30"/>
        <v/>
      </c>
      <c r="AI125" t="s">
        <v>127</v>
      </c>
      <c r="AO125">
        <f t="shared" ca="1" si="36"/>
        <v>0.90765916333594276</v>
      </c>
      <c r="AP125" t="str">
        <f t="shared" ca="1" si="37"/>
        <v>pics\\Banan_4.jpg</v>
      </c>
      <c r="AR125" t="str">
        <f t="shared" si="41"/>
        <v/>
      </c>
      <c r="AS125" t="str">
        <f t="shared" si="39"/>
        <v/>
      </c>
      <c r="AT125">
        <f t="shared" ca="1" si="32"/>
        <v>0.41724683385633765</v>
      </c>
      <c r="AU125" t="s">
        <v>697</v>
      </c>
      <c r="AV125" t="str">
        <f t="shared" ca="1" si="33"/>
        <v>sound\\Redkiy_plod.wav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_Он_с_бугорками?</v>
      </c>
      <c r="BA125" t="e">
        <f>VLOOKUP(Q125,audio_list_stym!$B$2:$BQ$299,68,FALSE)</f>
        <v>#N/A</v>
      </c>
      <c r="BB125" t="str">
        <f t="shared" si="34"/>
        <v>Это_ПЕМАТ._Он_с_бугорками?</v>
      </c>
      <c r="BD125" cm="1">
        <f t="array" aca="1" ref="BD125" ca="1">INDEX($L$122:$L$129,(RANK(AT5,$AT$2:$AT$9)))</f>
        <v>2116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VLOOKUP(B126,audio_list_stym!$A$3:$BP$18,63,FALSE)</f>
        <v>15</v>
      </c>
      <c r="F126" t="str">
        <f>VLOOKUP(E126,metki!$A$2:$B$9,2,FALSE)</f>
        <v>экспл_новые_с_названием</v>
      </c>
      <c r="G126" t="str">
        <f t="shared" si="28"/>
        <v>экспл</v>
      </c>
      <c r="H126" t="str">
        <f>VLOOKUP(B126,audio_list_stym!$A$3:$AJ$18,31,FALSE)</f>
        <v>Noni</v>
      </c>
      <c r="I126" t="s">
        <v>692</v>
      </c>
      <c r="J126" t="str">
        <f t="shared" si="29"/>
        <v>Noni_5</v>
      </c>
      <c r="K126">
        <v>15</v>
      </c>
      <c r="L126">
        <f>VLOOKUP(J126,total_visual_stym!$A$2:$D$129,2,FALSE)</f>
        <v>2117</v>
      </c>
      <c r="M126" t="str">
        <f>VLOOKUP(J126,total_visual_stym!$A$2:$D$129,3,FALSE)</f>
        <v>pics\\Noni_5.jpg</v>
      </c>
      <c r="N126">
        <f>VLOOKUP(J126,total_visual_stym!$A$1:$D$129,4,FALSE)</f>
        <v>212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133</v>
      </c>
      <c r="Z126" t="str">
        <f>IF(G126="экспл",VLOOKUP(J126,quest_экспл!$A$1:$N$129,12,FALSE),IF(G126="импл_",0,0))</f>
        <v>sound\\Ovalniy_li_on.wav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2231</v>
      </c>
      <c r="AD126" t="str">
        <f t="shared" ca="1" si="35"/>
        <v>pics\\dis12.jpg</v>
      </c>
      <c r="AE126" s="22" t="str">
        <f t="array" aca="1" ref="AE126" ca="1">IF(G126="экспл",INDEX(total_visual_stym!$C$146:$C$209,(RANK(total_visual_stym!E206,total_visual_stym!$E$146:$E$209))),0)</f>
        <v>pics\\dis12.jpg</v>
      </c>
      <c r="AF126" s="22" t="str">
        <f t="shared" si="30"/>
        <v/>
      </c>
      <c r="AI126" t="s">
        <v>128</v>
      </c>
      <c r="AO126">
        <f t="shared" ca="1" si="36"/>
        <v>5.6321573058196739E-2</v>
      </c>
      <c r="AP126" t="str">
        <f t="shared" ca="1" si="37"/>
        <v>pics\\Tomat_6.jpg</v>
      </c>
      <c r="AR126" t="str">
        <f t="shared" si="41"/>
        <v/>
      </c>
      <c r="AS126" t="str">
        <f t="shared" si="39"/>
        <v/>
      </c>
      <c r="AT126">
        <f t="shared" ca="1" si="32"/>
        <v>0.61329622630240777</v>
      </c>
      <c r="AU126" t="s">
        <v>697</v>
      </c>
      <c r="AV126" t="str">
        <f t="shared" ca="1" si="33"/>
        <v>sound\\Noviy_plod.wav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_Овальный_ли_он?</v>
      </c>
      <c r="BA126" t="e">
        <f>VLOOKUP(Q126,audio_list_stym!$B$2:$BQ$299,68,FALSE)</f>
        <v>#N/A</v>
      </c>
      <c r="BB126" t="str">
        <f t="shared" si="34"/>
        <v>На_картинке_ПЕМАТ._Овальный_ли_он?</v>
      </c>
      <c r="BD126" cm="1">
        <f t="array" aca="1" ref="BD126" ca="1">INDEX($L$122:$L$129,(RANK(AT6,$AT$2:$AT$9)))</f>
        <v>2120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VLOOKUP(B127,audio_list_stym!$A$3:$BP$18,63,FALSE)</f>
        <v>15</v>
      </c>
      <c r="F127" t="str">
        <f>VLOOKUP(E127,metki!$A$2:$B$9,2,FALSE)</f>
        <v>экспл_новые_с_названием</v>
      </c>
      <c r="G127" t="str">
        <f t="shared" si="28"/>
        <v>экспл</v>
      </c>
      <c r="H127" t="str">
        <f>VLOOKUP(B127,audio_list_stym!$A$3:$AJ$18,31,FALSE)</f>
        <v>Noni</v>
      </c>
      <c r="I127" t="s">
        <v>693</v>
      </c>
      <c r="J127" t="str">
        <f t="shared" si="29"/>
        <v>Noni_6</v>
      </c>
      <c r="K127">
        <v>15</v>
      </c>
      <c r="L127">
        <f>VLOOKUP(J127,total_visual_stym!$A$2:$D$129,2,FALSE)</f>
        <v>2118</v>
      </c>
      <c r="M127" t="str">
        <f>VLOOKUP(J127,total_visual_stym!$A$2:$D$129,3,FALSE)</f>
        <v>pics\\Noni_6.jpg</v>
      </c>
      <c r="N127">
        <f>VLOOKUP(J127,total_visual_stym!$A$1:$D$129,4,FALSE)</f>
        <v>212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134</v>
      </c>
      <c r="Z127" t="str">
        <f>IF(G127="экспл",VLOOKUP(J127,quest_экспл!$A$1:$N$129,12,FALSE),IF(G127="импл_",0,0))</f>
        <v>sound\\Zhidkiy_li_on.wav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2169</v>
      </c>
      <c r="AD127" t="str">
        <f t="shared" ca="1" si="35"/>
        <v>pics\\dis6.jpg</v>
      </c>
      <c r="AE127" s="22" t="str">
        <f t="array" aca="1" ref="AE127" ca="1">IF(G127="экспл",INDEX(total_visual_stym!$C$146:$C$209,(RANK(total_visual_stym!E207,total_visual_stym!$E$146:$E$209))),0)</f>
        <v>pics\\dis6.jpg</v>
      </c>
      <c r="AF127" s="22" t="str">
        <f t="shared" si="30"/>
        <v/>
      </c>
      <c r="AI127" t="s">
        <v>129</v>
      </c>
      <c r="AO127">
        <f t="shared" ca="1" si="36"/>
        <v>0.22286470676675152</v>
      </c>
      <c r="AP127" t="str">
        <f t="shared" ca="1" si="37"/>
        <v>pics\\Peper_4.jpg</v>
      </c>
      <c r="AR127" t="str">
        <f t="shared" si="41"/>
        <v/>
      </c>
      <c r="AS127" t="str">
        <f t="shared" si="39"/>
        <v/>
      </c>
      <c r="AT127">
        <f t="shared" ca="1" si="32"/>
        <v>0.95144860772301854</v>
      </c>
      <c r="AU127" t="s">
        <v>697</v>
      </c>
      <c r="AV127" t="str">
        <f t="shared" ca="1" si="33"/>
        <v>sound\\Noviy_plod.wav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_Жидкий_ли_он?</v>
      </c>
      <c r="BA127" t="e">
        <f>VLOOKUP(Q127,audio_list_stym!$B$2:$BQ$299,68,FALSE)</f>
        <v>#N/A</v>
      </c>
      <c r="BB127" t="str">
        <f t="shared" si="34"/>
        <v>На_мониторе_ПЕМАТ._Жидкий_ли_он?</v>
      </c>
      <c r="BD127" cm="1">
        <f t="array" aca="1" ref="BD127" ca="1">INDEX($L$122:$L$129,(RANK(AT7,$AT$2:$AT$9)))</f>
        <v>2119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VLOOKUP(B128,audio_list_stym!$A$3:$BP$18,63,FALSE)</f>
        <v>15</v>
      </c>
      <c r="F128" t="str">
        <f>VLOOKUP(E128,metki!$A$2:$B$9,2,FALSE)</f>
        <v>экспл_новые_с_названием</v>
      </c>
      <c r="G128" t="str">
        <f t="shared" si="28"/>
        <v>экспл</v>
      </c>
      <c r="H128" t="str">
        <f>VLOOKUP(B128,audio_list_stym!$A$3:$AJ$18,31,FALSE)</f>
        <v>Noni</v>
      </c>
      <c r="I128" t="s">
        <v>694</v>
      </c>
      <c r="J128" t="str">
        <f t="shared" si="29"/>
        <v>Noni_7</v>
      </c>
      <c r="K128">
        <v>15</v>
      </c>
      <c r="L128">
        <f>VLOOKUP(J128,total_visual_stym!$A$2:$D$129,2,FALSE)</f>
        <v>2119</v>
      </c>
      <c r="M128" t="str">
        <f>VLOOKUP(J128,total_visual_stym!$A$2:$D$129,3,FALSE)</f>
        <v>pics\\Noni_7.jpg</v>
      </c>
      <c r="N128">
        <f>VLOOKUP(J128,total_visual_stym!$A$1:$D$129,4,FALSE)</f>
        <v>212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135</v>
      </c>
      <c r="Z128" t="str">
        <f>IF(G128="экспл",VLOOKUP(J128,quest_экспл!$A$1:$N$129,12,FALSE),IF(G128="импл_",0,0))</f>
        <v>sound\\On_lohmatiy.wav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2208</v>
      </c>
      <c r="AD128" t="str">
        <f t="shared" ca="1" si="35"/>
        <v>pics\\dis45.jpg</v>
      </c>
      <c r="AE128" s="22" t="str">
        <f t="array" aca="1" ref="AE128" ca="1">IF(G128="экспл",INDEX(total_visual_stym!$C$146:$C$209,(RANK(total_visual_stym!E208,total_visual_stym!$E$146:$E$209))),0)</f>
        <v>pics\\dis45.jpg</v>
      </c>
      <c r="AF128" s="22" t="str">
        <f t="shared" si="30"/>
        <v/>
      </c>
      <c r="AI128" t="s">
        <v>130</v>
      </c>
      <c r="AO128">
        <f t="shared" ca="1" si="36"/>
        <v>0.3041643004060598</v>
      </c>
      <c r="AP128" t="str">
        <f t="shared" ca="1" si="37"/>
        <v>pics\\Limon_6.jpg</v>
      </c>
      <c r="AR128" t="str">
        <f t="shared" si="41"/>
        <v/>
      </c>
      <c r="AS128" t="str">
        <f t="shared" si="39"/>
        <v/>
      </c>
      <c r="AT128">
        <f t="shared" ca="1" si="32"/>
        <v>0.9741970652032963</v>
      </c>
      <c r="AU128" t="s">
        <v>697</v>
      </c>
      <c r="AV128" t="str">
        <f t="shared" ca="1" si="33"/>
        <v>sound\\Noviy_plod.wav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_Он_лохматый?</v>
      </c>
      <c r="BA128" t="e">
        <f>VLOOKUP(Q128,audio_list_stym!$B$2:$BQ$299,68,FALSE)</f>
        <v>#N/A</v>
      </c>
      <c r="BB128" t="str">
        <f t="shared" si="34"/>
        <v>Перед_Вами_ПЕМАТ._Он_лохматый?</v>
      </c>
      <c r="BD128" cm="1">
        <f t="array" aca="1" ref="BD128" ca="1">INDEX($L$122:$L$129,(RANK(AT8,$AT$2:$AT$9)))</f>
        <v>2118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VLOOKUP(B129,audio_list_stym!$A$3:$BP$18,63,FALSE)</f>
        <v>15</v>
      </c>
      <c r="F129" t="str">
        <f>VLOOKUP(E129,metki!$A$2:$B$9,2,FALSE)</f>
        <v>экспл_новые_с_названием</v>
      </c>
      <c r="G129" t="str">
        <f t="shared" si="28"/>
        <v>экспл</v>
      </c>
      <c r="H129" t="str">
        <f>VLOOKUP(B129,audio_list_stym!$A$3:$AJ$18,31,FALSE)</f>
        <v>Noni</v>
      </c>
      <c r="I129" t="s">
        <v>695</v>
      </c>
      <c r="J129" t="str">
        <f t="shared" si="29"/>
        <v>Noni_8</v>
      </c>
      <c r="K129">
        <v>15</v>
      </c>
      <c r="L129">
        <f>VLOOKUP(J129,total_visual_stym!$A$2:$D$129,2,FALSE)</f>
        <v>2120</v>
      </c>
      <c r="M129" t="str">
        <f>VLOOKUP(J129,total_visual_stym!$A$2:$D$129,3,FALSE)</f>
        <v>pics\\Noni_8.jpg</v>
      </c>
      <c r="N129">
        <f>VLOOKUP(J129,total_visual_stym!$A$1:$D$129,4,FALSE)</f>
        <v>212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136</v>
      </c>
      <c r="Z129" t="str">
        <f>IF(G129="экспл",VLOOKUP(J129,quest_экспл!$A$1:$N$129,12,FALSE),IF(G129="импл_",0,0))</f>
        <v>sound\\On_zolotistiy.wav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2223</v>
      </c>
      <c r="AD129" t="str">
        <f t="shared" ca="1" si="35"/>
        <v>pics\\dis15.jpg</v>
      </c>
      <c r="AE129" s="22" t="str">
        <f t="array" aca="1" ref="AE129" ca="1">IF(G129="экспл",INDEX(total_visual_stym!$C$146:$C$209,(RANK(total_visual_stym!E209,total_visual_stym!$E$146:$E$209))),0)</f>
        <v>pics\\dis15.jpg</v>
      </c>
      <c r="AF129" s="22" t="str">
        <f t="shared" si="30"/>
        <v/>
      </c>
      <c r="AI129" t="s">
        <v>131</v>
      </c>
      <c r="AO129">
        <f t="shared" ca="1" si="36"/>
        <v>0.30262275589465393</v>
      </c>
      <c r="AP129" t="str">
        <f t="shared" ca="1" si="37"/>
        <v>pics\\Limon_7.jpg</v>
      </c>
      <c r="AR129" t="str">
        <f t="shared" si="41"/>
        <v/>
      </c>
      <c r="AS129" t="str">
        <f t="shared" si="39"/>
        <v/>
      </c>
      <c r="AT129">
        <f t="shared" ca="1" si="32"/>
        <v>0.84786155863983292</v>
      </c>
      <c r="AU129" t="s">
        <v>697</v>
      </c>
      <c r="AV129" t="str">
        <f t="shared" ca="1" si="33"/>
        <v>sound\\Noviy_plod.wav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_Он_золотистый?</v>
      </c>
      <c r="BA129" t="e">
        <f>VLOOKUP(Q129,audio_list_stym!$B$2:$BQ$299,68,FALSE)</f>
        <v>#N/A</v>
      </c>
      <c r="BB129" t="str">
        <f t="shared" si="34"/>
        <v>Вы_видите_ПЕМАТ._Он_золотистый?</v>
      </c>
      <c r="BD129" cm="1">
        <f t="array" aca="1" ref="BD129" ca="1">INDEX($L$122:$L$129,(RANK(AT9,$AT$2:$AT$9)))</f>
        <v>2113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B00-000000000000}"/>
  <pageMargins left="0.7" right="0.7" top="0.75" bottom="0.75" header="0.3" footer="0.3"/>
  <pageSetup paperSize="9" orientation="portrait" horizontalDpi="4294967293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H161"/>
  <sheetViews>
    <sheetView topLeftCell="AY1" zoomScale="80" zoomScaleNormal="80" zoomScaleSheetLayoutView="40" workbookViewId="0">
      <selection activeCell="BC1" sqref="BC1:BH1048576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VLOOKUP(B2,audio_list_stym!$A$3:$BP$18,64,FALSE)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VLOOKUP(B2,audio_list_stym!$A$3:$AJ$18,32,FALSE)</f>
        <v>Tomat</v>
      </c>
      <c r="I2" t="s">
        <v>688</v>
      </c>
      <c r="J2" t="str">
        <f t="shared" ref="J2:J65" si="1">H2&amp;I2</f>
        <v>Tomat_1</v>
      </c>
      <c r="K2">
        <v>13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pics\\dis41.jpg</v>
      </c>
      <c r="AF2" s="22" t="str">
        <f t="shared" ref="AF2:AF3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0.61488965434277254</v>
      </c>
      <c r="AP2" t="str">
        <f ca="1">INDEX($AM$2:$AM$25,(RANK(AO2,$AO$2:$AO$25)))</f>
        <v>pics\\Finik_1.jpg</v>
      </c>
      <c r="AQ2" t="str">
        <f ca="1">INDEX($AN$2:$AN$25,(RANK(AO2,$AO$2:$AO$25)))</f>
        <v>pics\\Peper_1.jpg</v>
      </c>
      <c r="AT2">
        <f t="shared" ref="AT2:AT65" ca="1" si="7">RAND()</f>
        <v>3.5253743925566017E-2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На_экране_XXXXX._Целый_ли_он?</v>
      </c>
      <c r="BC2">
        <f>A2</f>
        <v>1201</v>
      </c>
      <c r="BD2" cm="1">
        <f t="array" aca="1" ref="BD2" ca="1">INDEX($L$2:$L$9,(RANK(AT2,$AT$2:$AT$9)))</f>
        <v>2064</v>
      </c>
      <c r="BE2" cm="1">
        <f t="array" aca="1" ref="BE2" ca="1">INDEX(BD10:BD25,(RANK(AT2,$AT$2:$AT$16)))</f>
        <v>2029</v>
      </c>
      <c r="BF2" cm="1">
        <f t="array" aca="1" ref="BF2" ca="1">INDEX(BD26:BD49,(RANK(AT2,$AT$2:$AT$16)))</f>
        <v>2045</v>
      </c>
      <c r="BG2" cm="1">
        <f t="array" aca="1" ref="BG2" ca="1">INDEX(BD50:BD65,(RANK(AT2,$AT$2:$AT$16)))</f>
        <v>2021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VLOOKUP(B3,audio_list_stym!$A$3:$BP$18,64,FALSE)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VLOOKUP(B3,audio_list_stym!$A$3:$AJ$18,32,FALSE)</f>
        <v>Tomat</v>
      </c>
      <c r="I3" t="s">
        <v>689</v>
      </c>
      <c r="J3" t="str">
        <f t="shared" si="1"/>
        <v>Tomat_2</v>
      </c>
      <c r="K3">
        <v>13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2181</v>
      </c>
      <c r="AD3" t="str">
        <f t="shared" ref="AD3:AD66" ca="1" si="10">IF(ISTEXT(AE3),AE3,IF(ISTEXT(AF3),AF3,""))</f>
        <v>pics\\dis24.jpg</v>
      </c>
      <c r="AE3" s="22" t="str">
        <f t="array" aca="1" ref="AE3" ca="1">IF(G3="экспл",INDEX(total_visual_stym!$C$146:$C$209,(RANK(total_visual_stym!E147,total_visual_stym!$E$146:$E$209))),0)</f>
        <v>pics\\dis24.jpg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0.45340554465083682</v>
      </c>
      <c r="AP3" t="str">
        <f t="shared" ref="AP3:AP25" ca="1" si="12">INDEX($AM$2:$AM$25,(RANK(AO3,$AO$2:$AO$25)))</f>
        <v>pics\\Finik_4.jpg</v>
      </c>
      <c r="AQ3" t="str">
        <f t="shared" ref="AQ3:AQ25" ca="1" si="13">INDEX($AN$2:$AN$25,(RANK(AO3,$AO$2:$AO$25)))</f>
        <v>pics\\Peper_4.jpg</v>
      </c>
      <c r="AT3">
        <f t="shared" ca="1" si="7"/>
        <v>0.67507865464270889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sound\\Noviy_plod.wav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Посмотрите,_вот_XXXXX._Мясистый_ли_он?</v>
      </c>
      <c r="BD3" cm="1">
        <f t="array" aca="1" ref="BD3" ca="1">INDEX($L$2:$L$9,(RANK(AT3,$AT$2:$AT$9)))</f>
        <v>2057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VLOOKUP(B4,audio_list_stym!$A$3:$BP$18,64,FALSE)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VLOOKUP(B4,audio_list_stym!$A$3:$AJ$18,32,FALSE)</f>
        <v>Tomat</v>
      </c>
      <c r="I4" t="s">
        <v>690</v>
      </c>
      <c r="J4" t="str">
        <f t="shared" si="1"/>
        <v>Tomat_3</v>
      </c>
      <c r="K4">
        <v>13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2171</v>
      </c>
      <c r="AD4" t="str">
        <f t="shared" ca="1" si="10"/>
        <v>pics\\dis22.jpg</v>
      </c>
      <c r="AE4" s="22" t="str">
        <f t="array" aca="1" ref="AE4" ca="1">IF(G4="экспл",INDEX(total_visual_stym!$C$146:$C$209,(RANK(total_visual_stym!E148,total_visual_stym!$E$146:$E$209))),0)</f>
        <v>pics\\dis22.jpg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4.4932087688938638E-2</v>
      </c>
      <c r="AP4" t="str">
        <f t="shared" ca="1" si="12"/>
        <v>pics\\Injir_8.jpg</v>
      </c>
      <c r="AQ4" t="str">
        <f t="shared" ca="1" si="13"/>
        <v>pics\\Tikva_8.jpg</v>
      </c>
      <c r="AT4">
        <f t="shared" ca="1" si="7"/>
        <v>0.11304291772265707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Вот_XXXXX._Горький_ли_он?</v>
      </c>
      <c r="BD4" cm="1">
        <f t="array" aca="1" ref="BD4" ca="1">INDEX($L$2:$L$9,(RANK(AT4,$AT$2:$AT$9)))</f>
        <v>2062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VLOOKUP(B5,audio_list_stym!$A$3:$BP$18,64,FALSE)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VLOOKUP(B5,audio_list_stym!$A$3:$AJ$18,32,FALSE)</f>
        <v>Tomat</v>
      </c>
      <c r="I5" t="s">
        <v>691</v>
      </c>
      <c r="J5" t="str">
        <f t="shared" si="1"/>
        <v>Tomat_4</v>
      </c>
      <c r="K5">
        <v>13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2184</v>
      </c>
      <c r="AD5" t="str">
        <f t="shared" ca="1" si="10"/>
        <v>pics\\dis19.jpg</v>
      </c>
      <c r="AE5" s="22" t="str">
        <f t="array" aca="1" ref="AE5" ca="1">IF(G5="экспл",INDEX(total_visual_stym!$C$146:$C$209,(RANK(total_visual_stym!E149,total_visual_stym!$E$146:$E$209))),0)</f>
        <v>pics\\dis19.jpg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0.24568314663405255</v>
      </c>
      <c r="AP5" t="str">
        <f t="shared" ca="1" si="12"/>
        <v>pics\\Finik_8.jpg</v>
      </c>
      <c r="AQ5" t="str">
        <f t="shared" ca="1" si="13"/>
        <v>pics\\Peper_8.jpg</v>
      </c>
      <c r="AT5">
        <f t="shared" ca="1" si="7"/>
        <v>8.3410261973014377E-2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Это_XXXXX._Он_яркий?</v>
      </c>
      <c r="BD5" cm="1">
        <f t="array" aca="1" ref="BD5" ca="1">INDEX($L$2:$L$9,(RANK(AT5,$AT$2:$AT$9)))</f>
        <v>2063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VLOOKUP(B6,audio_list_stym!$A$3:$BP$18,64,FALSE)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VLOOKUP(B6,audio_list_stym!$A$3:$AJ$18,32,FALSE)</f>
        <v>Tomat</v>
      </c>
      <c r="I6" t="s">
        <v>692</v>
      </c>
      <c r="J6" t="str">
        <f t="shared" si="1"/>
        <v>Tomat_5</v>
      </c>
      <c r="K6">
        <v>13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2183</v>
      </c>
      <c r="AD6" t="str">
        <f t="shared" ca="1" si="10"/>
        <v>pics\\dis18.jpg</v>
      </c>
      <c r="AE6" s="22" t="str">
        <f t="array" aca="1" ref="AE6" ca="1">IF(G6="экспл",INDEX(total_visual_stym!$C$146:$C$209,(RANK(total_visual_stym!E150,total_visual_stym!$E$146:$E$209))),0)</f>
        <v>pics\\dis18.jpg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0.83327887941587164</v>
      </c>
      <c r="AP6" t="str">
        <f t="shared" ca="1" si="12"/>
        <v>pics\\Kokos_4.jpg</v>
      </c>
      <c r="AQ6" t="str">
        <f t="shared" ca="1" si="13"/>
        <v>pics\\Tomat_4.jpg</v>
      </c>
      <c r="AT6">
        <f t="shared" ca="1" si="7"/>
        <v>0.46043458795337466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На_картинке_XXXXX._Он_острый?</v>
      </c>
      <c r="BD6" cm="1">
        <f t="array" aca="1" ref="BD6" ca="1">INDEX($L$2:$L$9,(RANK(AT6,$AT$2:$AT$9)))</f>
        <v>2058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VLOOKUP(B7,audio_list_stym!$A$3:$BP$18,64,FALSE)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VLOOKUP(B7,audio_list_stym!$A$3:$AJ$18,32,FALSE)</f>
        <v>Tomat</v>
      </c>
      <c r="I7" t="s">
        <v>693</v>
      </c>
      <c r="J7" t="str">
        <f t="shared" si="1"/>
        <v>Tomat_6</v>
      </c>
      <c r="K7">
        <v>13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2173</v>
      </c>
      <c r="AD7" t="str">
        <f t="shared" ca="1" si="10"/>
        <v>pics\\dis37.jpg</v>
      </c>
      <c r="AE7" s="22" t="str">
        <f t="array" aca="1" ref="AE7" ca="1">IF(G7="экспл",INDEX(total_visual_stym!$C$146:$C$209,(RANK(total_visual_stym!E151,total_visual_stym!$E$146:$E$209))),0)</f>
        <v>pics\\dis37.jpg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0.94600758193853574</v>
      </c>
      <c r="AP7" t="str">
        <f t="shared" ca="1" si="12"/>
        <v>pics\\Kokos_2.jpg</v>
      </c>
      <c r="AQ7" t="str">
        <f t="shared" ca="1" si="13"/>
        <v>pics\\Tomat_2.jpg</v>
      </c>
      <c r="AT7">
        <f t="shared" ca="1" si="7"/>
        <v>0.44614439341358991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На_мониторе_XXXXX._Он_спелый?</v>
      </c>
      <c r="BD7" cm="1">
        <f t="array" aca="1" ref="BD7" ca="1">INDEX($L$2:$L$9,(RANK(AT7,$AT$2:$AT$9)))</f>
        <v>2059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VLOOKUP(B8,audio_list_stym!$A$3:$BP$18,64,FALSE)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VLOOKUP(B8,audio_list_stym!$A$3:$AJ$18,32,FALSE)</f>
        <v>Tomat</v>
      </c>
      <c r="I8" t="s">
        <v>694</v>
      </c>
      <c r="J8" t="str">
        <f t="shared" si="1"/>
        <v>Tomat_7</v>
      </c>
      <c r="K8">
        <v>13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2225</v>
      </c>
      <c r="AD8" t="str">
        <f t="shared" ca="1" si="10"/>
        <v>pics\\dis9.jpg</v>
      </c>
      <c r="AE8" s="22" t="str">
        <f t="array" aca="1" ref="AE8" ca="1">IF(G8="экспл",INDEX(total_visual_stym!$C$146:$C$209,(RANK(total_visual_stym!E152,total_visual_stym!$E$146:$E$209))),0)</f>
        <v>pics\\dis9.jpg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0.10209292852172991</v>
      </c>
      <c r="AP8" t="str">
        <f t="shared" ca="1" si="12"/>
        <v>pics\\Injir_6.jpg</v>
      </c>
      <c r="AQ8" t="str">
        <f t="shared" ca="1" si="13"/>
        <v>pics\\Tikva_6.jpg</v>
      </c>
      <c r="AT8">
        <f t="shared" ca="1" si="7"/>
        <v>0.40911699192008311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Перед_Вами_XXXXX._Он_серый?</v>
      </c>
      <c r="BD8" cm="1">
        <f t="array" aca="1" ref="BD8" ca="1">INDEX($L$2:$L$9,(RANK(AT8,$AT$2:$AT$9)))</f>
        <v>2061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VLOOKUP(B9,audio_list_stym!$A$3:$BP$18,64,FALSE)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VLOOKUP(B9,audio_list_stym!$A$3:$AJ$18,32,FALSE)</f>
        <v>Tomat</v>
      </c>
      <c r="I9" t="s">
        <v>695</v>
      </c>
      <c r="J9" t="str">
        <f t="shared" si="1"/>
        <v>Tomat_8</v>
      </c>
      <c r="K9">
        <v>13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2194</v>
      </c>
      <c r="AD9" t="str">
        <f t="shared" ca="1" si="10"/>
        <v>pics\\dis55.jpg</v>
      </c>
      <c r="AE9" s="22" t="str">
        <f t="array" aca="1" ref="AE9" ca="1">IF(G9="экспл",INDEX(total_visual_stym!$C$146:$C$209,(RANK(total_visual_stym!E153,total_visual_stym!$E$146:$E$209))),0)</f>
        <v>pics\\dis55.jpg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0.91246907328500015</v>
      </c>
      <c r="AP9" t="str">
        <f t="shared" ca="1" si="12"/>
        <v>pics\\Kokos_3.jpg</v>
      </c>
      <c r="AQ9" t="str">
        <f t="shared" ca="1" si="13"/>
        <v>pics\\Tomat_3.jpg</v>
      </c>
      <c r="AT9">
        <f t="shared" ca="1" si="7"/>
        <v>0.41110777800952081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Вы_видите_XXXXX._Вязкий_ли_он?</v>
      </c>
      <c r="BD9" cm="1">
        <f t="array" aca="1" ref="BD9" ca="1">INDEX($L$2:$L$9,(RANK(AT9,$AT$2:$AT$9)))</f>
        <v>2060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VLOOKUP(B10,audio_list_stym!$A$3:$BP$18,64,FALSE)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VLOOKUP(B10,audio_list_stym!$A$3:$AJ$18,32,FALSE)</f>
        <v>Limon</v>
      </c>
      <c r="I10" t="s">
        <v>688</v>
      </c>
      <c r="J10" t="str">
        <f t="shared" si="1"/>
        <v>Limon_1</v>
      </c>
      <c r="K10">
        <v>10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2061</v>
      </c>
      <c r="AD10" t="str">
        <f t="shared" ca="1" si="10"/>
        <v>pics\\Tomat_5.jpg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pics\\Tomat_5.jpg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0.80776120586592592</v>
      </c>
      <c r="AP10" t="str">
        <f t="shared" ca="1" si="12"/>
        <v>pics\\Kokos_5.jpg</v>
      </c>
      <c r="AQ10" t="str">
        <f t="shared" ca="1" si="13"/>
        <v>pics\\Tomat_5.jpg</v>
      </c>
      <c r="AS10" t="str">
        <f t="shared" ref="AS10:AS17" ca="1" si="15">IF(AH10="sound\\Tropic",AQ10,"")</f>
        <v>pics\\Tomat_5.jpg</v>
      </c>
      <c r="AT10">
        <f t="shared" ca="1" si="7"/>
        <v>0.55578942995950642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_Старый_ли_ЛИМОН?</v>
      </c>
      <c r="BC10">
        <f>A10</f>
        <v>1202</v>
      </c>
      <c r="BD10" cm="1">
        <f t="array" aca="1" ref="BD10" ca="1">INDEX($L$10:$L$17,(RANK(AT2,$AT$2:$AT$9)))</f>
        <v>2040</v>
      </c>
      <c r="BE10" cm="1">
        <f t="array" aca="1" ref="BE10" ca="1">INDEX(BD2:BD9,(RANK(AT3,$AT$2:$AT$9)))</f>
        <v>2064</v>
      </c>
      <c r="BF10" cm="1">
        <f t="array" aca="1" ref="BF10" ca="1">INDEX(BD18:BD33,(RANK(AT3,$AT$2:$AT$16)))</f>
        <v>2030</v>
      </c>
      <c r="BG10" cm="1">
        <f t="array" aca="1" ref="BG10" ca="1">INDEX(BD34:BD65,(RANK(AT3,$AT$2:$AT$16)))</f>
        <v>2046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VLOOKUP(B11,audio_list_stym!$A$3:$BP$18,64,FALSE)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VLOOKUP(B11,audio_list_stym!$A$3:$AJ$18,32,FALSE)</f>
        <v>Limon</v>
      </c>
      <c r="I11" t="s">
        <v>689</v>
      </c>
      <c r="J11" t="str">
        <f t="shared" si="1"/>
        <v>Limon_2</v>
      </c>
      <c r="K11">
        <v>10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2163</v>
      </c>
      <c r="AD11" t="str">
        <f t="shared" ca="1" si="10"/>
        <v>pics\\Tikva_3.jpg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pics\\Tikva_3.jpg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0.21876978111923717</v>
      </c>
      <c r="AP11" t="str">
        <f t="shared" ca="1" si="12"/>
        <v>pics\\Injir_3.jpg</v>
      </c>
      <c r="AQ11" t="str">
        <f t="shared" ca="1" si="13"/>
        <v>pics\\Tikva_3.jpg</v>
      </c>
      <c r="AS11" t="str">
        <f t="shared" ca="1" si="15"/>
        <v>pics\\Tikva_3.jpg</v>
      </c>
      <c r="AT11">
        <f t="shared" ca="1" si="7"/>
        <v>0.69746966497402618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sound\\Noviy_plod.wav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_Фиолетовый_ли_ЛИМОН?</v>
      </c>
      <c r="BD11" cm="1">
        <f t="array" aca="1" ref="BD11" ca="1">INDEX($L$10:$L$17,(RANK(AT3,$AT$2:$AT$9)))</f>
        <v>2033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VLOOKUP(B12,audio_list_stym!$A$3:$BP$18,64,FALSE)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VLOOKUP(B12,audio_list_stym!$A$3:$AJ$18,32,FALSE)</f>
        <v>Limon</v>
      </c>
      <c r="I12" t="s">
        <v>690</v>
      </c>
      <c r="J12" t="str">
        <f t="shared" si="1"/>
        <v>Limon_3</v>
      </c>
      <c r="K12">
        <v>10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2045</v>
      </c>
      <c r="AD12" t="str">
        <f t="shared" ca="1" si="10"/>
        <v>pics\\Peper_5.jpg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pics\\Peper_5.jpg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0.4297663644905223</v>
      </c>
      <c r="AP12" t="str">
        <f t="shared" ca="1" si="12"/>
        <v>pics\\Finik_5.jpg</v>
      </c>
      <c r="AQ12" t="str">
        <f t="shared" ca="1" si="13"/>
        <v>pics\\Peper_5.jpg</v>
      </c>
      <c r="AS12" t="str">
        <f t="shared" ca="1" si="15"/>
        <v>pics\\Peper_5.jpg</v>
      </c>
      <c r="AT12">
        <f t="shared" ca="1" si="7"/>
        <v>0.11891857825829999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_С_цедрой_ли_ЛИМОН?</v>
      </c>
      <c r="BD12" cm="1">
        <f t="array" aca="1" ref="BD12" ca="1">INDEX($L$10:$L$17,(RANK(AT4,$AT$2:$AT$9)))</f>
        <v>2038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VLOOKUP(B13,audio_list_stym!$A$3:$BP$18,64,FALSE)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VLOOKUP(B13,audio_list_stym!$A$3:$AJ$18,32,FALSE)</f>
        <v>Limon</v>
      </c>
      <c r="I13" t="s">
        <v>691</v>
      </c>
      <c r="J13" t="str">
        <f t="shared" si="1"/>
        <v>Limon_4</v>
      </c>
      <c r="K13">
        <v>10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2063</v>
      </c>
      <c r="AD13" t="str">
        <f t="shared" ca="1" si="10"/>
        <v>pics\\Tomat_7.jpg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pics\\Tomat_7.jpg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0.68911442539077505</v>
      </c>
      <c r="AP13" t="str">
        <f t="shared" ca="1" si="12"/>
        <v>pics\\Kokos_7.jpg</v>
      </c>
      <c r="AQ13" t="str">
        <f t="shared" ca="1" si="13"/>
        <v>pics\\Tomat_7.jpg</v>
      </c>
      <c r="AS13" t="str">
        <f t="shared" ca="1" si="15"/>
        <v>pics\\Tomat_7.jpg</v>
      </c>
      <c r="AT13">
        <f t="shared" ca="1" si="7"/>
        <v>0.64726186024474863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_Кислый_ли_ЛИМОН?</v>
      </c>
      <c r="BD13" cm="1">
        <f t="array" aca="1" ref="BD13" ca="1">INDEX($L$10:$L$17,(RANK(AT5,$AT$2:$AT$9)))</f>
        <v>2039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VLOOKUP(B14,audio_list_stym!$A$3:$BP$18,64,FALSE)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VLOOKUP(B14,audio_list_stym!$A$3:$AJ$18,32,FALSE)</f>
        <v>Limon</v>
      </c>
      <c r="I14" t="s">
        <v>692</v>
      </c>
      <c r="J14" t="str">
        <f t="shared" si="1"/>
        <v>Limon_5</v>
      </c>
      <c r="K14">
        <v>10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2047</v>
      </c>
      <c r="AD14" t="str">
        <f t="shared" ca="1" si="10"/>
        <v>pics\\Peper_7.jpg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pics\\Peper_7.jpg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0.28714393087537915</v>
      </c>
      <c r="AP14" t="str">
        <f t="shared" ca="1" si="12"/>
        <v>pics\\Finik_7.jpg</v>
      </c>
      <c r="AQ14" t="str">
        <f t="shared" ca="1" si="13"/>
        <v>pics\\Peper_7.jpg</v>
      </c>
      <c r="AS14" t="str">
        <f t="shared" ca="1" si="15"/>
        <v>pics\\Peper_7.jpg</v>
      </c>
      <c r="AT14">
        <f t="shared" ca="1" si="7"/>
        <v>0.97628154278922474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_Сочный_ли_ЛИМОН?</v>
      </c>
      <c r="BD14" cm="1">
        <f t="array" aca="1" ref="BD14" ca="1">INDEX($L$10:$L$17,(RANK(AT6,$AT$2:$AT$9)))</f>
        <v>2034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VLOOKUP(B15,audio_list_stym!$A$3:$BP$18,64,FALSE)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VLOOKUP(B15,audio_list_stym!$A$3:$AJ$18,32,FALSE)</f>
        <v>Limon</v>
      </c>
      <c r="I15" t="s">
        <v>693</v>
      </c>
      <c r="J15" t="str">
        <f t="shared" si="1"/>
        <v>Limon_6</v>
      </c>
      <c r="K15">
        <v>10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2165</v>
      </c>
      <c r="AD15" t="str">
        <f t="shared" ca="1" si="10"/>
        <v>pics\\Tikva_5.jpg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pics\\Tikva_5.jpg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0.1292407029783762</v>
      </c>
      <c r="AP15" t="str">
        <f t="shared" ca="1" si="12"/>
        <v>pics\\Injir_5.jpg</v>
      </c>
      <c r="AQ15" t="str">
        <f t="shared" ca="1" si="13"/>
        <v>pics\\Tikva_5.jpg</v>
      </c>
      <c r="AS15" t="str">
        <f t="shared" ca="1" si="15"/>
        <v>pics\\Tikva_5.jpg</v>
      </c>
      <c r="AT15">
        <f t="shared" ca="1" si="7"/>
        <v>0.38712668539919826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_Длинный_ли_ЛИМОН?</v>
      </c>
      <c r="BD15" cm="1">
        <f t="array" aca="1" ref="BD15" ca="1">INDEX($L$10:$L$17,(RANK(AT7,$AT$2:$AT$9)))</f>
        <v>2035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VLOOKUP(B16,audio_list_stym!$A$3:$BP$18,64,FALSE)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VLOOKUP(B16,audio_list_stym!$A$3:$AJ$18,32,FALSE)</f>
        <v>Limon</v>
      </c>
      <c r="I16" t="s">
        <v>694</v>
      </c>
      <c r="J16" t="str">
        <f t="shared" si="1"/>
        <v>Limon_7</v>
      </c>
      <c r="K16">
        <v>10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2062</v>
      </c>
      <c r="AD16" t="str">
        <f t="shared" ca="1" si="10"/>
        <v>pics\\Tomat_6.jpg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pics\\Tomat_6.jpg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0.71685612059415971</v>
      </c>
      <c r="AP16" t="str">
        <f t="shared" ca="1" si="12"/>
        <v>pics\\Kokos_6.jpg</v>
      </c>
      <c r="AQ16" t="str">
        <f t="shared" ca="1" si="13"/>
        <v>pics\\Tomat_6.jpg</v>
      </c>
      <c r="AS16" t="str">
        <f t="shared" ca="1" si="15"/>
        <v>pics\\Tomat_6.jpg</v>
      </c>
      <c r="AT16">
        <f t="shared" ca="1" si="7"/>
        <v>0.59864903927712498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_Упругий_ли_ЛИМОН?</v>
      </c>
      <c r="BD16" cm="1">
        <f t="array" aca="1" ref="BD16" ca="1">INDEX($L$10:$L$17,(RANK(AT8,$AT$2:$AT$9)))</f>
        <v>2037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VLOOKUP(B17,audio_list_stym!$A$3:$BP$18,64,FALSE)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VLOOKUP(B17,audio_list_stym!$A$3:$AJ$18,32,FALSE)</f>
        <v>Limon</v>
      </c>
      <c r="I17" t="s">
        <v>695</v>
      </c>
      <c r="J17" t="str">
        <f t="shared" si="1"/>
        <v>Limon_8</v>
      </c>
      <c r="K17">
        <v>10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2046</v>
      </c>
      <c r="AD17" t="str">
        <f t="shared" ca="1" si="10"/>
        <v>pics\\Peper_6.jpg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pics\\Peper_6.jpg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0.32678068546804451</v>
      </c>
      <c r="AP17" t="str">
        <f t="shared" ca="1" si="12"/>
        <v>pics\\Finik_6.jpg</v>
      </c>
      <c r="AQ17" t="str">
        <f t="shared" ca="1" si="13"/>
        <v>pics\\Peper_6.jpg</v>
      </c>
      <c r="AS17" t="str">
        <f t="shared" ca="1" si="15"/>
        <v>pics\\Peper_6.jpg</v>
      </c>
      <c r="AT17">
        <f t="shared" ca="1" si="7"/>
        <v>0.36014719844813303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_Без_кожуры_ли_ЛИМОН?</v>
      </c>
      <c r="BD17" cm="1">
        <f t="array" aca="1" ref="BD17" ca="1">INDEX($L$10:$L$17,(RANK(AT9,$AT$2:$AT$9)))</f>
        <v>2036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VLOOKUP(B18,audio_list_stym!$A$3:$BP$18,64,FALSE)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VLOOKUP(B18,audio_list_stym!$A$3:$AJ$18,32,FALSE)</f>
        <v>Kokos</v>
      </c>
      <c r="I18" t="s">
        <v>688</v>
      </c>
      <c r="J18" t="str">
        <f t="shared" si="1"/>
        <v>Kokos_1</v>
      </c>
      <c r="K18">
        <v>11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2232</v>
      </c>
      <c r="AD18" t="str">
        <f t="shared" ca="1" si="10"/>
        <v>pics\\dis13.jpg</v>
      </c>
      <c r="AE18" s="22" t="str">
        <f t="array" aca="1" ref="AE18" ca="1">IF(G18="экспл",INDEX(total_visual_stym!$C$146:$C$209,(RANK(total_visual_stym!E162,total_visual_stym!$E$146:$E$209))),0)</f>
        <v>pics\\dis13.jpg</v>
      </c>
      <c r="AF18" s="22" t="str">
        <f t="shared" si="2"/>
        <v/>
      </c>
      <c r="AG18" t="str">
        <f t="shared" ref="AG18:AG73" si="17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ref="AL18:AL25" si="18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0.59411396742786526</v>
      </c>
      <c r="AP18" t="str">
        <f t="shared" ca="1" si="12"/>
        <v>pics\\Finik_2.jpg</v>
      </c>
      <c r="AQ18" t="str">
        <f t="shared" ca="1" si="13"/>
        <v>pics\\Peper_2.jpg</v>
      </c>
      <c r="AT18">
        <f t="shared" ca="1" si="7"/>
        <v>0.28734276447961316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На_экране_КОКОС._Он_с_молоком?</v>
      </c>
      <c r="BC18">
        <f>A18</f>
        <v>1203</v>
      </c>
      <c r="BD18" cm="1">
        <f t="array" aca="1" ref="BD18" ca="1">INDEX($L$18:$L$25,(RANK(AT2,$AT$2:$AT$9)))</f>
        <v>2032</v>
      </c>
      <c r="BE18" cm="1">
        <f t="array" aca="1" ref="BE18" ca="1">INDEX(BD2:BD17,(RANK(AT4,$AT$2:$AT$16)))</f>
        <v>2034</v>
      </c>
      <c r="BF18" cm="1">
        <f t="array" aca="1" ref="BF18" ca="1">INDEX(BD26:BD49,(RANK(AT4,$AT$2:$AT$16)))</f>
        <v>2042</v>
      </c>
      <c r="BG18" cm="1">
        <f t="array" aca="1" ref="BG18" ca="1">INDEX(BD50:BD65,(RANK(AT4,$AT$2:$AT$16)))</f>
        <v>2018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VLOOKUP(B19,audio_list_stym!$A$3:$BP$18,64,FALSE)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VLOOKUP(B19,audio_list_stym!$A$3:$AJ$18,32,FALSE)</f>
        <v>Kokos</v>
      </c>
      <c r="I19" t="s">
        <v>689</v>
      </c>
      <c r="J19" t="str">
        <f t="shared" si="1"/>
        <v>Kokos_2</v>
      </c>
      <c r="K19">
        <v>11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2218</v>
      </c>
      <c r="AD19" t="str">
        <f t="shared" ca="1" si="10"/>
        <v>pics\\dis64.jpg</v>
      </c>
      <c r="AE19" s="22" t="str">
        <f t="array" aca="1" ref="AE19" ca="1">IF(G19="экспл",INDEX(total_visual_stym!$C$146:$C$209,(RANK(total_visual_stym!E163,total_visual_stym!$E$146:$E$209))),0)</f>
        <v>pics\\dis64.jpg</v>
      </c>
      <c r="AF19" s="22" t="str">
        <f t="shared" si="2"/>
        <v/>
      </c>
      <c r="AG19" t="str">
        <f t="shared" si="17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18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0.23698221443277712</v>
      </c>
      <c r="AP19" t="str">
        <f t="shared" ca="1" si="12"/>
        <v>pics\\Injir_2.jpg</v>
      </c>
      <c r="AQ19" t="str">
        <f t="shared" ca="1" si="13"/>
        <v>pics\\Tikva_2.jpg</v>
      </c>
      <c r="AT19">
        <f t="shared" ca="1" si="7"/>
        <v>0.5322699587560894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Посмотрите,_вот_КОКОС._Полый_ли_он?</v>
      </c>
      <c r="BD19" cm="1">
        <f t="array" aca="1" ref="BD19" ca="1">INDEX($L$18:$L$25,(RANK(AT3,$AT$2:$AT$9)))</f>
        <v>2025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VLOOKUP(B20,audio_list_stym!$A$3:$BP$18,64,FALSE)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VLOOKUP(B20,audio_list_stym!$A$3:$AJ$18,32,FALSE)</f>
        <v>Kokos</v>
      </c>
      <c r="I20" t="s">
        <v>690</v>
      </c>
      <c r="J20" t="str">
        <f t="shared" si="1"/>
        <v>Kokos_3</v>
      </c>
      <c r="K20">
        <v>11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2228</v>
      </c>
      <c r="AD20" t="str">
        <f t="shared" ca="1" si="10"/>
        <v>pics\\dis38.jpg</v>
      </c>
      <c r="AE20" s="22" t="str">
        <f t="array" aca="1" ref="AE20" ca="1">IF(G20="экспл",INDEX(total_visual_stym!$C$146:$C$209,(RANK(total_visual_stym!E164,total_visual_stym!$E$146:$E$209))),0)</f>
        <v>pics\\dis38.jpg</v>
      </c>
      <c r="AF20" s="22" t="str">
        <f t="shared" si="2"/>
        <v/>
      </c>
      <c r="AG20" t="str">
        <f t="shared" si="17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18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0.56074723081971456</v>
      </c>
      <c r="AP20" t="str">
        <f t="shared" ca="1" si="12"/>
        <v>pics\\Finik_3.jpg</v>
      </c>
      <c r="AQ20" t="str">
        <f t="shared" ca="1" si="13"/>
        <v>pics\\Peper_3.jpg</v>
      </c>
      <c r="AT20">
        <f t="shared" ca="1" si="7"/>
        <v>0.87049563797459051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Вот_КОКОС._Гладкий_ли_он?</v>
      </c>
      <c r="BD20" cm="1">
        <f t="array" aca="1" ref="BD20" ca="1">INDEX($L$18:$L$25,(RANK(AT4,$AT$2:$AT$9)))</f>
        <v>2030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VLOOKUP(B21,audio_list_stym!$A$3:$BP$18,64,FALSE)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VLOOKUP(B21,audio_list_stym!$A$3:$AJ$18,32,FALSE)</f>
        <v>Kokos</v>
      </c>
      <c r="I21" t="s">
        <v>691</v>
      </c>
      <c r="J21" t="str">
        <f t="shared" si="1"/>
        <v>Kokos_4</v>
      </c>
      <c r="K21">
        <v>11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2197</v>
      </c>
      <c r="AD21" t="str">
        <f t="shared" ca="1" si="10"/>
        <v>pics\\dis54.jpg</v>
      </c>
      <c r="AE21" s="22" t="str">
        <f t="array" aca="1" ref="AE21" ca="1">IF(G21="экспл",INDEX(total_visual_stym!$C$146:$C$209,(RANK(total_visual_stym!E165,total_visual_stym!$E$146:$E$209))),0)</f>
        <v>pics\\dis54.jpg</v>
      </c>
      <c r="AF21" s="22" t="str">
        <f t="shared" si="2"/>
        <v/>
      </c>
      <c r="AG21" t="str">
        <f t="shared" si="17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18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6.5469702145151909E-2</v>
      </c>
      <c r="AP21" t="str">
        <f t="shared" ca="1" si="12"/>
        <v>pics\\Injir_7.jpg</v>
      </c>
      <c r="AQ21" t="str">
        <f t="shared" ca="1" si="13"/>
        <v>pics\\Tikva_7.jpg</v>
      </c>
      <c r="AT21">
        <f t="shared" ca="1" si="7"/>
        <v>0.21265953214822186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Это_КОКОС._Пористый_ли_он?</v>
      </c>
      <c r="BD21" cm="1">
        <f t="array" aca="1" ref="BD21" ca="1">INDEX($L$18:$L$25,(RANK(AT5,$AT$2:$AT$9)))</f>
        <v>2031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VLOOKUP(B22,audio_list_stym!$A$3:$BP$18,64,FALSE)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VLOOKUP(B22,audio_list_stym!$A$3:$AJ$18,32,FALSE)</f>
        <v>Kokos</v>
      </c>
      <c r="I22" t="s">
        <v>692</v>
      </c>
      <c r="J22" t="str">
        <f t="shared" si="1"/>
        <v>Kokos_5</v>
      </c>
      <c r="K22">
        <v>11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2220</v>
      </c>
      <c r="AD22" t="str">
        <f t="shared" ca="1" si="10"/>
        <v>pics\\dis16.jpg</v>
      </c>
      <c r="AE22" s="22" t="str">
        <f t="array" aca="1" ref="AE22" ca="1">IF(G22="экспл",INDEX(total_visual_stym!$C$146:$C$209,(RANK(total_visual_stym!E166,total_visual_stym!$E$146:$E$209))),0)</f>
        <v>pics\\dis16.jpg</v>
      </c>
      <c r="AF22" s="22" t="str">
        <f t="shared" si="2"/>
        <v/>
      </c>
      <c r="AG22" t="str">
        <f t="shared" si="17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18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0.19760307572965641</v>
      </c>
      <c r="AP22" t="str">
        <f t="shared" ca="1" si="12"/>
        <v>pics\\Injir_4.jpg</v>
      </c>
      <c r="AQ22" t="str">
        <f t="shared" ca="1" si="13"/>
        <v>pics\\Tikva_4.jpg</v>
      </c>
      <c r="AT22">
        <f t="shared" ca="1" si="7"/>
        <v>0.75061029737983831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На_картинке_КОКОС._Он_вареный?</v>
      </c>
      <c r="BD22" cm="1">
        <f t="array" aca="1" ref="BD22" ca="1">INDEX($L$18:$L$25,(RANK(AT6,$AT$2:$AT$9)))</f>
        <v>2026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VLOOKUP(B23,audio_list_stym!$A$3:$BP$18,64,FALSE)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VLOOKUP(B23,audio_list_stym!$A$3:$AJ$18,32,FALSE)</f>
        <v>Kokos</v>
      </c>
      <c r="I23" t="s">
        <v>693</v>
      </c>
      <c r="J23" t="str">
        <f t="shared" si="1"/>
        <v>Kokos_6</v>
      </c>
      <c r="K23">
        <v>11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2179</v>
      </c>
      <c r="AD23" t="str">
        <f t="shared" ca="1" si="10"/>
        <v>pics\\dis20.jpg</v>
      </c>
      <c r="AE23" s="22" t="str">
        <f t="array" aca="1" ref="AE23" ca="1">IF(G23="экспл",INDEX(total_visual_stym!$C$146:$C$209,(RANK(total_visual_stym!E167,total_visual_stym!$E$146:$E$209))),0)</f>
        <v>pics\\dis20.jpg</v>
      </c>
      <c r="AF23" s="22" t="str">
        <f t="shared" si="2"/>
        <v/>
      </c>
      <c r="AG23" t="str">
        <f t="shared" si="17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18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0.98440618112484524</v>
      </c>
      <c r="AP23" t="str">
        <f t="shared" ca="1" si="12"/>
        <v>pics\\Kokos_1.jpg</v>
      </c>
      <c r="AQ23" t="str">
        <f t="shared" ca="1" si="13"/>
        <v>pics\\Tomat_1.jpg</v>
      </c>
      <c r="AT23">
        <f t="shared" ca="1" si="7"/>
        <v>0.95276307173086505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На_мониторе_КОКОС._Плотный_ли_он?</v>
      </c>
      <c r="BD23" cm="1">
        <f t="array" aca="1" ref="BD23" ca="1">INDEX($L$18:$L$25,(RANK(AT7,$AT$2:$AT$9)))</f>
        <v>2027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VLOOKUP(B24,audio_list_stym!$A$3:$BP$18,64,FALSE)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VLOOKUP(B24,audio_list_stym!$A$3:$AJ$18,32,FALSE)</f>
        <v>Kokos</v>
      </c>
      <c r="I24" t="s">
        <v>694</v>
      </c>
      <c r="J24" t="str">
        <f t="shared" si="1"/>
        <v>Kokos_7</v>
      </c>
      <c r="K24">
        <v>11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2203</v>
      </c>
      <c r="AD24" t="str">
        <f t="shared" ca="1" si="10"/>
        <v>pics\\dis53.jpg</v>
      </c>
      <c r="AE24" s="22" t="str">
        <f t="array" aca="1" ref="AE24" ca="1">IF(G24="экспл",INDEX(total_visual_stym!$C$146:$C$209,(RANK(total_visual_stym!E168,total_visual_stym!$E$146:$E$209))),0)</f>
        <v>pics\\dis53.jpg</v>
      </c>
      <c r="AF24" s="22" t="str">
        <f t="shared" si="2"/>
        <v/>
      </c>
      <c r="AG24" t="str">
        <f t="shared" si="17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18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0.24151114696823717</v>
      </c>
      <c r="AP24" t="str">
        <f t="shared" ca="1" si="12"/>
        <v>pics\\Injir_1.jpg</v>
      </c>
      <c r="AQ24" t="str">
        <f t="shared" ca="1" si="13"/>
        <v>pics\\Tikva_1.jpg</v>
      </c>
      <c r="AT24">
        <f t="shared" ca="1" si="7"/>
        <v>1.3298518521178138E-2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Перед_Вами_КОКОС._Он_ворсистый?</v>
      </c>
      <c r="BD24" cm="1">
        <f t="array" aca="1" ref="BD24" ca="1">INDEX($L$18:$L$25,(RANK(AT8,$AT$2:$AT$9)))</f>
        <v>2029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VLOOKUP(B25,audio_list_stym!$A$3:$BP$18,64,FALSE)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VLOOKUP(B25,audio_list_stym!$A$3:$AJ$18,32,FALSE)</f>
        <v>Kokos</v>
      </c>
      <c r="I25" t="s">
        <v>695</v>
      </c>
      <c r="J25" t="str">
        <f t="shared" si="1"/>
        <v>Kokos_8</v>
      </c>
      <c r="K25">
        <v>11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2207</v>
      </c>
      <c r="AD25" t="str">
        <f t="shared" ca="1" si="10"/>
        <v>pics\\dis44.jpg</v>
      </c>
      <c r="AE25" s="22" t="str">
        <f t="array" aca="1" ref="AE25" ca="1">IF(G25="экспл",INDEX(total_visual_stym!$C$146:$C$209,(RANK(total_visual_stym!E169,total_visual_stym!$E$146:$E$209))),0)</f>
        <v>pics\\dis44.jpg</v>
      </c>
      <c r="AF25" s="22" t="str">
        <f t="shared" si="2"/>
        <v/>
      </c>
      <c r="AG25" t="str">
        <f t="shared" si="17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18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0.64577345095201166</v>
      </c>
      <c r="AP25" t="str">
        <f t="shared" ca="1" si="12"/>
        <v>pics\\Kokos_8.jpg</v>
      </c>
      <c r="AQ25" t="str">
        <f t="shared" ca="1" si="13"/>
        <v>pics\\Tomat_8.jpg</v>
      </c>
      <c r="AT25">
        <f t="shared" ca="1" si="7"/>
        <v>0.10646076019799688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Вы_видите_КОКОС._Он_мягкий?</v>
      </c>
      <c r="BD25" cm="1">
        <f t="array" aca="1" ref="BD25" ca="1">INDEX($L$18:$L$25,(RANK(AT9,$AT$2:$AT$9)))</f>
        <v>2028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VLOOKUP(B26,audio_list_stym!$A$3:$BP$18,64,FALSE)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VLOOKUP(B26,audio_list_stym!$A$3:$AJ$18,32,FALSE)</f>
        <v>Redis</v>
      </c>
      <c r="I26" t="s">
        <v>688</v>
      </c>
      <c r="J26" t="str">
        <f t="shared" si="1"/>
        <v>Redis_1</v>
      </c>
      <c r="K26">
        <v>12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2009</v>
      </c>
      <c r="AD26" t="str">
        <f t="shared" ca="1" si="10"/>
        <v>pics\\Finik_1.jpg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pics\\Finik_1.jpg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pics\\Finik_1.jpg</v>
      </c>
      <c r="AT26">
        <f t="shared" ca="1" si="7"/>
        <v>0.76211754730956727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_С_ботвой_ли_XXXXX?</v>
      </c>
      <c r="BC26">
        <f>A26</f>
        <v>1204</v>
      </c>
      <c r="BD26" cm="1">
        <f t="array" aca="1" ref="BD26" ca="1">INDEX($L$26:$L$33,(RANK(AT2,$AT$2:$AT$9)))</f>
        <v>2056</v>
      </c>
      <c r="BE26" cm="1">
        <f t="array" aca="1" ref="BE26" ca="1">INDEX(BD2:BD25,(RANK(AT5,$AT$2:$AT$16)))</f>
        <v>2035</v>
      </c>
      <c r="BF26" cm="1">
        <f t="array" aca="1" ref="BF26" ca="1">INDEX(BD34:BD49,(RANK(AT5,$AT$2:$AT$16)))</f>
        <v>2003</v>
      </c>
      <c r="BG26" cm="1">
        <f t="array" aca="1" ref="BG26" ca="1">INDEX(BD50:BD65,(RANK(AT5,$AT$2:$AT$16)))</f>
        <v>2019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VLOOKUP(B27,audio_list_stym!$A$3:$BP$18,64,FALSE)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VLOOKUP(B27,audio_list_stym!$A$3:$AJ$18,32,FALSE)</f>
        <v>Redis</v>
      </c>
      <c r="I27" t="s">
        <v>689</v>
      </c>
      <c r="J27" t="str">
        <f t="shared" si="1"/>
        <v>Redis_2</v>
      </c>
      <c r="K27">
        <v>12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2012</v>
      </c>
      <c r="AD27" t="str">
        <f t="shared" ca="1" si="10"/>
        <v>pics\\Finik_4.jpg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pics\\Finik_4.jpg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pics\\Finik_4.jpg</v>
      </c>
      <c r="AT27">
        <f t="shared" ca="1" si="7"/>
        <v>0.68455534780952632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_Алый_ли_XXXXX?</v>
      </c>
      <c r="BD27" cm="1">
        <f t="array" aca="1" ref="BD27" ca="1">INDEX($L$26:$L$33,(RANK(AT3,$AT$2:$AT$9)))</f>
        <v>2049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VLOOKUP(B28,audio_list_stym!$A$3:$BP$18,64,FALSE)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VLOOKUP(B28,audio_list_stym!$A$3:$AJ$18,32,FALSE)</f>
        <v>Redis</v>
      </c>
      <c r="I28" t="s">
        <v>690</v>
      </c>
      <c r="J28" t="str">
        <f t="shared" si="1"/>
        <v>Redis_3</v>
      </c>
      <c r="K28">
        <v>12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2160</v>
      </c>
      <c r="AD28" t="str">
        <f t="shared" ca="1" si="10"/>
        <v>pics\\Injir_8.jpg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pics\\Injir_8.jpg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pics\\Injir_8.jpg</v>
      </c>
      <c r="AT28">
        <f t="shared" ca="1" si="7"/>
        <v>0.46065271783154904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_Пряный_ли_XXXXX?</v>
      </c>
      <c r="BD28" cm="1">
        <f t="array" aca="1" ref="BD28" ca="1">INDEX($L$26:$L$33,(RANK(AT4,$AT$2:$AT$9)))</f>
        <v>2054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VLOOKUP(B29,audio_list_stym!$A$3:$BP$18,64,FALSE)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VLOOKUP(B29,audio_list_stym!$A$3:$AJ$18,32,FALSE)</f>
        <v>Redis</v>
      </c>
      <c r="I29" t="s">
        <v>691</v>
      </c>
      <c r="J29" t="str">
        <f t="shared" si="1"/>
        <v>Redis_4</v>
      </c>
      <c r="K29">
        <v>12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2016</v>
      </c>
      <c r="AD29" t="str">
        <f t="shared" ca="1" si="10"/>
        <v>pics\\Finik_8.jpg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pics\\Finik_8.jpg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pics\\Finik_8.jpg</v>
      </c>
      <c r="AT29">
        <f t="shared" ca="1" si="7"/>
        <v>0.40560331122142279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_Жирный_ли_XXXXX?</v>
      </c>
      <c r="BD29" cm="1">
        <f t="array" aca="1" ref="BD29" ca="1">INDEX($L$26:$L$33,(RANK(AT5,$AT$2:$AT$9)))</f>
        <v>2055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VLOOKUP(B30,audio_list_stym!$A$3:$BP$18,64,FALSE)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VLOOKUP(B30,audio_list_stym!$A$3:$AJ$18,32,FALSE)</f>
        <v>Redis</v>
      </c>
      <c r="I30" t="s">
        <v>692</v>
      </c>
      <c r="J30" t="str">
        <f t="shared" si="1"/>
        <v>Redis_5</v>
      </c>
      <c r="K30">
        <v>12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2028</v>
      </c>
      <c r="AD30" t="str">
        <f t="shared" ca="1" si="10"/>
        <v>pics\\Kokos_4.jpg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pics\\Kokos_4.jpg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pics\\Kokos_4.jpg</v>
      </c>
      <c r="AT30">
        <f t="shared" ca="1" si="7"/>
        <v>0.21422796762564533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_Соленый_ли_XXXXX?</v>
      </c>
      <c r="BD30" cm="1">
        <f t="array" aca="1" ref="BD30" ca="1">INDEX($L$26:$L$33,(RANK(AT6,$AT$2:$AT$9)))</f>
        <v>2050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VLOOKUP(B31,audio_list_stym!$A$3:$BP$18,64,FALSE)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VLOOKUP(B31,audio_list_stym!$A$3:$AJ$18,32,FALSE)</f>
        <v>Redis</v>
      </c>
      <c r="I31" t="s">
        <v>693</v>
      </c>
      <c r="J31" t="str">
        <f t="shared" si="1"/>
        <v>Redis_6</v>
      </c>
      <c r="K31">
        <v>12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2026</v>
      </c>
      <c r="AD31" t="str">
        <f t="shared" ca="1" si="10"/>
        <v>pics\\Kokos_2.jpg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pics\\Kokos_2.jpg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pics\\Kokos_2.jpg</v>
      </c>
      <c r="AT31">
        <f t="shared" ca="1" si="7"/>
        <v>0.67514947538898495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_Пышный_ли_XXXXX?</v>
      </c>
      <c r="BD31" cm="1">
        <f t="array" aca="1" ref="BD31" ca="1">INDEX($L$26:$L$33,(RANK(AT7,$AT$2:$AT$9)))</f>
        <v>2051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VLOOKUP(B32,audio_list_stym!$A$3:$BP$18,64,FALSE)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VLOOKUP(B32,audio_list_stym!$A$3:$AJ$18,32,FALSE)</f>
        <v>Redis</v>
      </c>
      <c r="I32" t="s">
        <v>694</v>
      </c>
      <c r="J32" t="str">
        <f t="shared" si="1"/>
        <v>Redis_7</v>
      </c>
      <c r="K32">
        <v>12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2158</v>
      </c>
      <c r="AD32" t="str">
        <f t="shared" ca="1" si="10"/>
        <v>pics\\Injir_6.jpg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pics\\Injir_6.jpg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pics\\Injir_6.jpg</v>
      </c>
      <c r="AT32">
        <f t="shared" ca="1" si="7"/>
        <v>0.77758071092064496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_Крепкий_ли_XXXXX?</v>
      </c>
      <c r="BD32" cm="1">
        <f t="array" aca="1" ref="BD32" ca="1">INDEX($L$26:$L$33,(RANK(AT8,$AT$2:$AT$9)))</f>
        <v>2053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VLOOKUP(B33,audio_list_stym!$A$3:$BP$18,64,FALSE)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VLOOKUP(B33,audio_list_stym!$A$3:$AJ$18,32,FALSE)</f>
        <v>Redis</v>
      </c>
      <c r="I33" t="s">
        <v>695</v>
      </c>
      <c r="J33" t="str">
        <f t="shared" si="1"/>
        <v>Redis_8</v>
      </c>
      <c r="K33">
        <v>12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2027</v>
      </c>
      <c r="AD33" t="str">
        <f t="shared" ca="1" si="10"/>
        <v>pics\\Kokos_3.jpg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pics\\Kokos_3.jpg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pics\\Kokos_3.jpg</v>
      </c>
      <c r="AT33">
        <f t="shared" ca="1" si="7"/>
        <v>0.56021315830122675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_Круглый_ли_XXXXX?</v>
      </c>
      <c r="BD33" cm="1">
        <f t="array" aca="1" ref="BD33" ca="1">INDEX($L$26:$L$33,(RANK(AT9,$AT$2:$AT$9)))</f>
        <v>2052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VLOOKUP(B34,audio_list_stym!$A$3:$BP$18,64,FALSE)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VLOOKUP(B34,audio_list_stym!$A$3:$AJ$18,32,FALSE)</f>
        <v>Peper</v>
      </c>
      <c r="I34" t="s">
        <v>688</v>
      </c>
      <c r="J34" t="str">
        <f t="shared" si="1"/>
        <v>Peper_1</v>
      </c>
      <c r="K34">
        <v>13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2204</v>
      </c>
      <c r="AD34" t="str">
        <f t="shared" ca="1" si="10"/>
        <v>pics\\dis52.jpg</v>
      </c>
      <c r="AE34" s="22" t="str">
        <f t="array" aca="1" ref="AE34" ca="1">IF(G34="экспл",INDEX(total_visual_stym!$C$146:$C$209,(RANK(total_visual_stym!E178,total_visual_stym!$E$146:$E$209))),0)</f>
        <v>pics\\dis52.jpg</v>
      </c>
      <c r="AF34" s="22" t="str">
        <f t="shared" si="2"/>
        <v/>
      </c>
      <c r="AG34" t="str">
        <f t="shared" si="17"/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0.20386341642427619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На_экране_XXXXX._Сырой_ли_он?</v>
      </c>
      <c r="BC34">
        <f>A34</f>
        <v>1205</v>
      </c>
      <c r="BD34" cm="1">
        <f t="array" aca="1" ref="BD34" ca="1">INDEX($L$34:$L$41,(RANK(AT2,$AT$2:$AT$9)))</f>
        <v>2048</v>
      </c>
      <c r="BE34" cm="1">
        <f t="array" aca="1" ref="BE34" ca="1">INDEX(BD2:BD17,(RANK(AT5,$AT$2:$AT$17)))</f>
        <v>2037</v>
      </c>
      <c r="BF34" cm="1">
        <f t="array" aca="1" ref="BF34" ca="1">INDEX(BD18:BD33,(RANK(AT5,$AT$2:$AT$7)))</f>
        <v>2026</v>
      </c>
      <c r="BG34" cm="1">
        <f t="array" aca="1" ref="BG34" ca="1">INDEX(BD42:BD65,(RANK(AT5,$AT$2:$AT$17)))</f>
        <v>2013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VLOOKUP(B35,audio_list_stym!$A$3:$BP$18,64,FALSE)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VLOOKUP(B35,audio_list_stym!$A$3:$AJ$18,32,FALSE)</f>
        <v>Peper</v>
      </c>
      <c r="I35" t="s">
        <v>689</v>
      </c>
      <c r="J35" t="str">
        <f t="shared" si="1"/>
        <v>Peper_2</v>
      </c>
      <c r="K35">
        <v>13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2182</v>
      </c>
      <c r="AD35" t="str">
        <f t="shared" ca="1" si="10"/>
        <v>pics\\dis30.jpg</v>
      </c>
      <c r="AE35" s="22" t="str">
        <f t="array" aca="1" ref="AE35" ca="1">IF(G35="экспл",INDEX(total_visual_stym!$C$146:$C$209,(RANK(total_visual_stym!E179,total_visual_stym!$E$146:$E$209))),0)</f>
        <v>pics\\dis30.jpg</v>
      </c>
      <c r="AF35" s="22" t="str">
        <f t="shared" si="2"/>
        <v/>
      </c>
      <c r="AG35" t="str">
        <f t="shared" si="17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0.92617832167999092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Посмотрите,_вот_XXXXX._Черный_ли_он?</v>
      </c>
      <c r="BD35" cm="1">
        <f t="array" aca="1" ref="BD35" ca="1">INDEX($L$34:$L$41,(RANK(AT3,$AT$2:$AT$9)))</f>
        <v>2041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VLOOKUP(B36,audio_list_stym!$A$3:$BP$18,64,FALSE)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VLOOKUP(B36,audio_list_stym!$A$3:$AJ$18,32,FALSE)</f>
        <v>Peper</v>
      </c>
      <c r="I36" t="s">
        <v>690</v>
      </c>
      <c r="J36" t="str">
        <f t="shared" si="1"/>
        <v>Peper_3</v>
      </c>
      <c r="K36">
        <v>13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2174</v>
      </c>
      <c r="AD36" t="str">
        <f t="shared" ca="1" si="10"/>
        <v>pics\\dis7.jpg</v>
      </c>
      <c r="AE36" s="22" t="str">
        <f t="array" aca="1" ref="AE36" ca="1">IF(G36="экспл",INDEX(total_visual_stym!$C$146:$C$209,(RANK(total_visual_stym!E180,total_visual_stym!$E$146:$E$209))),0)</f>
        <v>pics\\dis7.jpg</v>
      </c>
      <c r="AF36" s="22" t="str">
        <f t="shared" si="2"/>
        <v/>
      </c>
      <c r="AG36" t="str">
        <f t="shared" si="17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7.265847700895367E-2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Вот_XXXXX._Он_гнилой?</v>
      </c>
      <c r="BD36" cm="1">
        <f t="array" aca="1" ref="BD36" ca="1">INDEX($L$34:$L$41,(RANK(AT4,$AT$2:$AT$9)))</f>
        <v>2046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VLOOKUP(B37,audio_list_stym!$A$3:$BP$18,64,FALSE)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VLOOKUP(B37,audio_list_stym!$A$3:$AJ$18,32,FALSE)</f>
        <v>Peper</v>
      </c>
      <c r="I37" t="s">
        <v>691</v>
      </c>
      <c r="J37" t="str">
        <f t="shared" si="1"/>
        <v>Peper_4</v>
      </c>
      <c r="K37">
        <v>13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2211</v>
      </c>
      <c r="AD37" t="str">
        <f t="shared" ca="1" si="10"/>
        <v>pics\\dis60.jpg</v>
      </c>
      <c r="AE37" s="22" t="str">
        <f t="array" aca="1" ref="AE37" ca="1">IF(G37="экспл",INDEX(total_visual_stym!$C$146:$C$209,(RANK(total_visual_stym!E181,total_visual_stym!$E$146:$E$209))),0)</f>
        <v>pics\\dis60.jpg</v>
      </c>
      <c r="AF37" s="22" t="str">
        <f t="shared" si="2"/>
        <v/>
      </c>
      <c r="AG37" t="str">
        <f t="shared" si="17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0.13364849962881542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Это_XXXXX._Он_бугристый?</v>
      </c>
      <c r="BD37" cm="1">
        <f t="array" aca="1" ref="BD37" ca="1">INDEX($L$34:$L$41,(RANK(AT5,$AT$2:$AT$9)))</f>
        <v>2047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VLOOKUP(B38,audio_list_stym!$A$3:$BP$18,64,FALSE)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VLOOKUP(B38,audio_list_stym!$A$3:$AJ$18,32,FALSE)</f>
        <v>Peper</v>
      </c>
      <c r="I38" t="s">
        <v>692</v>
      </c>
      <c r="J38" t="str">
        <f t="shared" si="1"/>
        <v>Peper_5</v>
      </c>
      <c r="K38">
        <v>13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2188</v>
      </c>
      <c r="AD38" t="str">
        <f t="shared" ca="1" si="10"/>
        <v>pics\\dis3.jpg</v>
      </c>
      <c r="AE38" s="22" t="str">
        <f t="array" aca="1" ref="AE38" ca="1">IF(G38="экспл",INDEX(total_visual_stym!$C$146:$C$209,(RANK(total_visual_stym!E182,total_visual_stym!$E$146:$E$209))),0)</f>
        <v>pics\\dis3.jpg</v>
      </c>
      <c r="AF38" s="22" t="str">
        <f t="shared" si="2"/>
        <v/>
      </c>
      <c r="AG38" t="str">
        <f t="shared" si="17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0.59050594076748575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На_картинке_XXXXX._Он_слоеный?</v>
      </c>
      <c r="BD38" cm="1">
        <f t="array" aca="1" ref="BD38" ca="1">INDEX($L$34:$L$41,(RANK(AT6,$AT$2:$AT$9)))</f>
        <v>2042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VLOOKUP(B39,audio_list_stym!$A$3:$BP$18,64,FALSE)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VLOOKUP(B39,audio_list_stym!$A$3:$AJ$18,32,FALSE)</f>
        <v>Peper</v>
      </c>
      <c r="I39" t="s">
        <v>693</v>
      </c>
      <c r="J39" t="str">
        <f t="shared" si="1"/>
        <v>Peper_6</v>
      </c>
      <c r="K39">
        <v>13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2202</v>
      </c>
      <c r="AD39" t="str">
        <f t="shared" ca="1" si="10"/>
        <v>pics\\dis47.jpg</v>
      </c>
      <c r="AE39" s="22" t="str">
        <f t="array" aca="1" ref="AE39" ca="1">IF(G39="экспл",INDEX(total_visual_stym!$C$146:$C$209,(RANK(total_visual_stym!E183,total_visual_stym!$E$146:$E$209))),0)</f>
        <v>pics\\dis47.jpg</v>
      </c>
      <c r="AF39" s="22" t="str">
        <f>IF(ISTEXT(AR39),AR39,IF(ISTEXT(AS39),AS39,""))</f>
        <v/>
      </c>
      <c r="AG39" t="str">
        <f t="shared" si="17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0.18646285875236324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На_мониторе_XXXXX._Хрустящий_ли_он?</v>
      </c>
      <c r="BD39" cm="1">
        <f t="array" aca="1" ref="BD39" ca="1">INDEX($L$34:$L$41,(RANK(AT7,$AT$2:$AT$9)))</f>
        <v>2043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VLOOKUP(B40,audio_list_stym!$A$3:$BP$18,64,FALSE)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VLOOKUP(B40,audio_list_stym!$A$3:$AJ$18,32,FALSE)</f>
        <v>Peper</v>
      </c>
      <c r="I40" t="s">
        <v>694</v>
      </c>
      <c r="J40" t="str">
        <f t="shared" si="1"/>
        <v>Peper_7</v>
      </c>
      <c r="K40">
        <v>13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2196</v>
      </c>
      <c r="AD40" t="str">
        <f t="shared" ca="1" si="10"/>
        <v>pics\\dis40.jpg</v>
      </c>
      <c r="AE40" s="22" t="str">
        <f t="array" aca="1" ref="AE40" ca="1">IF(G40="экспл",INDEX(total_visual_stym!$C$146:$C$209,(RANK(total_visual_stym!E184,total_visual_stym!$E$146:$E$209))),0)</f>
        <v>pics\\dis40.jpg</v>
      </c>
      <c r="AF40" s="22" t="str">
        <f>IF(ISTEXT(AR40),AR40,IF(ISTEXT(AS40),AS40,""))</f>
        <v/>
      </c>
      <c r="AG40" t="str">
        <f t="shared" si="17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0.78021028918364277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Перед_Вами_XXXXX._Блестит_ли_он?</v>
      </c>
      <c r="BD40" cm="1">
        <f t="array" aca="1" ref="BD40" ca="1">INDEX($L$34:$L$41,(RANK(AT8,$AT$2:$AT$9)))</f>
        <v>2045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VLOOKUP(B41,audio_list_stym!$A$3:$BP$18,64,FALSE)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VLOOKUP(B41,audio_list_stym!$A$3:$AJ$18,32,FALSE)</f>
        <v>Peper</v>
      </c>
      <c r="I41" t="s">
        <v>695</v>
      </c>
      <c r="J41" t="str">
        <f t="shared" si="1"/>
        <v>Peper_8</v>
      </c>
      <c r="K41">
        <v>13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2216</v>
      </c>
      <c r="AD41" t="str">
        <f t="shared" ca="1" si="10"/>
        <v>pics\\dis59.jpg</v>
      </c>
      <c r="AE41" s="22" t="str">
        <f t="array" aca="1" ref="AE41" ca="1">IF(G41="экспл",INDEX(total_visual_stym!$C$146:$C$209,(RANK(total_visual_stym!E185,total_visual_stym!$E$146:$E$209))),0)</f>
        <v>pics\\dis59.jpg</v>
      </c>
      <c r="AF41" s="22" t="str">
        <f t="shared" ref="AF41:AF55" si="21">IF(ISTEXT(AR41),AR41,IF(ISTEXT(AS41),AS41,""))</f>
        <v/>
      </c>
      <c r="AG41" t="str">
        <f t="shared" si="17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0.80365363985589178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Вы_видите_XXXXX._Он_цитрусовый?</v>
      </c>
      <c r="BD41" cm="1">
        <f t="array" aca="1" ref="BD41" ca="1">INDEX($L$34:$L$41,(RANK(AT9,$AT$2:$AT$9)))</f>
        <v>2044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VLOOKUP(B42,audio_list_stym!$A$3:$BP$18,64,FALSE)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VLOOKUP(B42,audio_list_stym!$A$3:$AJ$18,32,FALSE)</f>
        <v>Banan</v>
      </c>
      <c r="I42" t="s">
        <v>688</v>
      </c>
      <c r="J42" t="str">
        <f t="shared" si="1"/>
        <v>Banan_1</v>
      </c>
      <c r="K42">
        <v>10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2042</v>
      </c>
      <c r="AD42" t="str">
        <f t="shared" ca="1" si="10"/>
        <v>pics\\Peper_2.jpg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pics\\Peper_2.jpg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3">IF(AH42="sound\\Tropic",AQ18,"")</f>
        <v>pics\\Peper_2.jpg</v>
      </c>
      <c r="AT42">
        <f t="shared" ca="1" si="7"/>
        <v>0.75135394776669051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_Чистый_ли_БАНАН?</v>
      </c>
      <c r="BC42">
        <f>A42</f>
        <v>1206</v>
      </c>
      <c r="BD42" cm="1">
        <f t="array" aca="1" ref="BD42" ca="1">INDEX($L$42:$L$49,(RANK(AT2,$AT$2:$AT$9)))</f>
        <v>2008</v>
      </c>
      <c r="BE42" cm="1">
        <f t="array" aca="1" ref="BE42" ca="1">INDEX(BD2:BD17,(RANK(AT6,$AT$2:$AT17)))</f>
        <v>2061</v>
      </c>
      <c r="BF42" cm="1">
        <f t="array" aca="1" ref="BF42" ca="1">INDEX(BD26:BD41,(RANK(AT6,$AT$2:$AT$17)))</f>
        <v>2053</v>
      </c>
      <c r="BG42" cm="1">
        <f t="array" aca="1" ref="BG42" ca="1">INDEX(BD50:BD65,(RANK(AT6,$AT$2:$AT$17)))</f>
        <v>2013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VLOOKUP(B43,audio_list_stym!$A$3:$BP$18,64,FALSE)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VLOOKUP(B43,audio_list_stym!$A$3:$AJ$18,32,FALSE)</f>
        <v>Banan</v>
      </c>
      <c r="I43" t="s">
        <v>689</v>
      </c>
      <c r="J43" t="str">
        <f t="shared" si="1"/>
        <v>Banan_2</v>
      </c>
      <c r="K43">
        <v>10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2162</v>
      </c>
      <c r="AD43" t="str">
        <f t="shared" ca="1" si="10"/>
        <v>pics\\Tikva_2.jpg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pics\\Tikva_2.jpg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3"/>
        <v>pics\\Tikva_2.jpg</v>
      </c>
      <c r="AT43">
        <f t="shared" ca="1" si="7"/>
        <v>5.0742933494694498E-2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_Свежий_ли_БАНАН?</v>
      </c>
      <c r="BD43" cm="1">
        <f t="array" aca="1" ref="BD43" ca="1">INDEX($L$42:$L$49,(RANK(AT3,$AT$2:$AT$9)))</f>
        <v>2001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VLOOKUP(B44,audio_list_stym!$A$3:$BP$18,64,FALSE)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VLOOKUP(B44,audio_list_stym!$A$3:$AJ$18,32,FALSE)</f>
        <v>Banan</v>
      </c>
      <c r="I44" t="s">
        <v>690</v>
      </c>
      <c r="J44" t="str">
        <f t="shared" si="1"/>
        <v>Banan_3</v>
      </c>
      <c r="K44">
        <v>10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2043</v>
      </c>
      <c r="AD44" t="str">
        <f t="shared" ca="1" si="10"/>
        <v>pics\\Peper_3.jpg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pics\\Peper_3.jpg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3"/>
        <v>pics\\Peper_3.jpg</v>
      </c>
      <c r="AT44">
        <f t="shared" ca="1" si="7"/>
        <v>0.54943663084136229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_Жаренный_ли_БАНАН?</v>
      </c>
      <c r="BD44" cm="1">
        <f t="array" aca="1" ref="BD44" ca="1">INDEX($L$42:$L$49,(RANK(AT4,$AT$2:$AT$9)))</f>
        <v>2006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VLOOKUP(B45,audio_list_stym!$A$3:$BP$18,64,FALSE)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VLOOKUP(B45,audio_list_stym!$A$3:$AJ$18,32,FALSE)</f>
        <v>Banan</v>
      </c>
      <c r="I45" t="s">
        <v>691</v>
      </c>
      <c r="J45" t="str">
        <f t="shared" si="1"/>
        <v>Banan_4</v>
      </c>
      <c r="K45">
        <v>10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2167</v>
      </c>
      <c r="AD45" t="str">
        <f t="shared" ca="1" si="10"/>
        <v>pics\\Tikva_7.jpg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pics\\Tikva_7.jpg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3"/>
        <v>pics\\Tikva_7.jpg</v>
      </c>
      <c r="AT45">
        <f t="shared" ca="1" si="7"/>
        <v>2.623896002413173E-2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_Сладкий_ли_БАНАН?</v>
      </c>
      <c r="BD45" cm="1">
        <f t="array" aca="1" ref="BD45" ca="1">INDEX($L$42:$L$49,(RANK(AT5,$AT$2:$AT$9)))</f>
        <v>2007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VLOOKUP(B46,audio_list_stym!$A$3:$BP$18,64,FALSE)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VLOOKUP(B46,audio_list_stym!$A$3:$AJ$18,32,FALSE)</f>
        <v>Banan</v>
      </c>
      <c r="I46" t="s">
        <v>692</v>
      </c>
      <c r="J46" t="str">
        <f t="shared" si="1"/>
        <v>Banan_5</v>
      </c>
      <c r="K46">
        <v>10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2164</v>
      </c>
      <c r="AD46" t="str">
        <f t="shared" ca="1" si="10"/>
        <v>pics\\Tikva_4.jpg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pics\\Tikva_4.jpg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3"/>
        <v>pics\\Tikva_4.jpg</v>
      </c>
      <c r="AT46">
        <f t="shared" ca="1" si="7"/>
        <v>0.84965912667998233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_Влажный_ли_БАНАН?</v>
      </c>
      <c r="BD46" cm="1">
        <f t="array" aca="1" ref="BD46" ca="1">INDEX($L$42:$L$49,(RANK(AT6,$AT$2:$AT$9)))</f>
        <v>2002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VLOOKUP(B47,audio_list_stym!$A$3:$BP$18,64,FALSE)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VLOOKUP(B47,audio_list_stym!$A$3:$AJ$18,32,FALSE)</f>
        <v>Banan</v>
      </c>
      <c r="I47" t="s">
        <v>693</v>
      </c>
      <c r="J47" t="str">
        <f t="shared" si="1"/>
        <v>Banan_6</v>
      </c>
      <c r="K47">
        <v>10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2057</v>
      </c>
      <c r="AD47" t="str">
        <f t="shared" ca="1" si="10"/>
        <v>pics\\Tomat_1.jpg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pics\\Tomat_1.jpg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3"/>
        <v>pics\\Tomat_1.jpg</v>
      </c>
      <c r="AT47">
        <f t="shared" ca="1" si="7"/>
        <v>0.29907050812643743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_Съедобный_ли_БАНАН?</v>
      </c>
      <c r="BD47" cm="1">
        <f t="array" aca="1" ref="BD47" ca="1">INDEX($L$42:$L$49,(RANK(AT7,$AT$2:$AT$9)))</f>
        <v>2003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VLOOKUP(B48,audio_list_stym!$A$3:$BP$18,64,FALSE)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VLOOKUP(B48,audio_list_stym!$A$3:$AJ$18,32,FALSE)</f>
        <v>Banan</v>
      </c>
      <c r="I48" t="s">
        <v>694</v>
      </c>
      <c r="J48" t="str">
        <f t="shared" si="1"/>
        <v>Banan_7</v>
      </c>
      <c r="K48">
        <v>10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2161</v>
      </c>
      <c r="AD48" t="str">
        <f t="shared" ca="1" si="10"/>
        <v>pics\\Tikva_1.jpg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pics\\Tikva_1.jpg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3"/>
        <v>pics\\Tikva_1.jpg</v>
      </c>
      <c r="AT48">
        <f t="shared" ca="1" si="7"/>
        <v>8.4116748197123559E-2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sound\\Redkiy_plod.wav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_Сиреневый_ли_БАНАН?</v>
      </c>
      <c r="BD48" cm="1">
        <f t="array" aca="1" ref="BD48" ca="1">INDEX($L$42:$L$49,(RANK(AT8,$AT$2:$AT$9)))</f>
        <v>2005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VLOOKUP(B49,audio_list_stym!$A$3:$BP$18,64,FALSE)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VLOOKUP(B49,audio_list_stym!$A$3:$AJ$18,32,FALSE)</f>
        <v>Banan</v>
      </c>
      <c r="I49" t="s">
        <v>695</v>
      </c>
      <c r="J49" t="str">
        <f t="shared" si="1"/>
        <v>Banan_8</v>
      </c>
      <c r="K49">
        <v>10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2064</v>
      </c>
      <c r="AD49" t="str">
        <f t="shared" ca="1" si="10"/>
        <v>pics\\Tomat_8.jpg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pics\\Tomat_8.jpg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3"/>
        <v>pics\\Tomat_8.jpg</v>
      </c>
      <c r="AT49">
        <f t="shared" ca="1" si="7"/>
        <v>0.81484098182761111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_Репчатый_ли_БАНАН?</v>
      </c>
      <c r="BD49" cm="1">
        <f t="array" aca="1" ref="BD49" ca="1">INDEX($L$42:$L$49,(RANK(AT9,$AT$2:$AT$9)))</f>
        <v>2004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VLOOKUP(B50,audio_list_stym!$A$3:$BP$18,64,FALSE)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VLOOKUP(B50,audio_list_stym!$A$3:$AJ$18,32,FALSE)</f>
        <v>Finik</v>
      </c>
      <c r="I50" t="s">
        <v>688</v>
      </c>
      <c r="J50" t="str">
        <f t="shared" si="1"/>
        <v>Finik_1</v>
      </c>
      <c r="K50">
        <v>11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2229</v>
      </c>
      <c r="AD50" t="str">
        <f t="shared" ca="1" si="10"/>
        <v>pics\\dis10.jpg</v>
      </c>
      <c r="AE50" s="22" t="str">
        <f t="array" aca="1" ref="AE50" ca="1">IF(G50="экспл",INDEX(total_visual_stym!$C$146:$C$209,(RANK(total_visual_stym!E194,total_visual_stym!$E$146:$E$209))),0)</f>
        <v>pics\\dis10.jpg</v>
      </c>
      <c r="AF50" s="22" t="str">
        <f t="shared" si="21"/>
        <v/>
      </c>
      <c r="AG50" t="str">
        <f t="shared" si="17"/>
        <v>pics\\Finik_1.jpg</v>
      </c>
      <c r="AH50">
        <f t="shared" si="4"/>
        <v>0</v>
      </c>
      <c r="AT50">
        <f t="shared" ca="1" si="7"/>
        <v>0.90752643277539491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На_экране_ФИНИК._Коричневый_ли_он?</v>
      </c>
      <c r="BC50">
        <f>A50</f>
        <v>1207</v>
      </c>
      <c r="BD50" cm="1">
        <f t="array" aca="1" ref="BD50" ca="1">INDEX($L$50:$L$57,(RANK(AT2,$AT$2:$AT$9)))</f>
        <v>2016</v>
      </c>
      <c r="BE50" cm="1">
        <f t="array" aca="1" ref="BE50" ca="1">INDEX(BD2:BD17,(RANK(AT7,$AT$2:$AT$17)))</f>
        <v>2060</v>
      </c>
      <c r="BF50" cm="1">
        <f t="array" aca="1" ref="BF50" ca="1">INDEX(BD18:BD49,(RANK(AT7,$AT$2:$AT$17)))</f>
        <v>2028</v>
      </c>
      <c r="BG50" cm="1">
        <f t="array" aca="1" ref="BG50" ca="1">INDEX(BD58:BD65,(RANK(AT7,$AT$2:$AT$9)))</f>
        <v>2022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VLOOKUP(B51,audio_list_stym!$A$3:$BP$18,64,FALSE)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VLOOKUP(B51,audio_list_stym!$A$3:$AJ$18,32,FALSE)</f>
        <v>Finik</v>
      </c>
      <c r="I51" t="s">
        <v>689</v>
      </c>
      <c r="J51" t="str">
        <f t="shared" si="1"/>
        <v>Finik_2</v>
      </c>
      <c r="K51">
        <v>11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2191</v>
      </c>
      <c r="AD51" t="str">
        <f t="shared" ca="1" si="10"/>
        <v>pics\\dis26.jpg</v>
      </c>
      <c r="AE51" s="22" t="str">
        <f t="array" aca="1" ref="AE51" ca="1">IF(G51="экспл",INDEX(total_visual_stym!$C$146:$C$209,(RANK(total_visual_stym!E195,total_visual_stym!$E$146:$E$209))),0)</f>
        <v>pics\\dis26.jpg</v>
      </c>
      <c r="AF51" s="22" t="str">
        <f t="shared" si="21"/>
        <v/>
      </c>
      <c r="AG51" t="str">
        <f t="shared" si="17"/>
        <v>pics\\Finik_2.jpg</v>
      </c>
      <c r="AH51">
        <f t="shared" si="4"/>
        <v>0</v>
      </c>
      <c r="AT51">
        <f t="shared" ca="1" si="7"/>
        <v>0.51894805678290878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Посмотрите,_вот_ФИНИК._Сахаристый_ли_он?</v>
      </c>
      <c r="BD51" cm="1">
        <f t="array" aca="1" ref="BD51" ca="1">INDEX($L$50:$L$57,(RANK(AT3,$AT$2:$AT$9)))</f>
        <v>2009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VLOOKUP(B52,audio_list_stym!$A$3:$BP$18,64,FALSE)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VLOOKUP(B52,audio_list_stym!$A$3:$AJ$18,32,FALSE)</f>
        <v>Finik</v>
      </c>
      <c r="I52" t="s">
        <v>690</v>
      </c>
      <c r="J52" t="str">
        <f t="shared" si="1"/>
        <v>Finik_3</v>
      </c>
      <c r="K52">
        <v>11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2192</v>
      </c>
      <c r="AD52" t="str">
        <f t="shared" ca="1" si="10"/>
        <v>pics\\dis32.jpg</v>
      </c>
      <c r="AE52" s="22" t="str">
        <f t="array" aca="1" ref="AE52" ca="1">IF(G52="экспл",INDEX(total_visual_stym!$C$146:$C$209,(RANK(total_visual_stym!E196,total_visual_stym!$E$146:$E$209))),0)</f>
        <v>pics\\dis32.jpg</v>
      </c>
      <c r="AF52" s="22" t="str">
        <f t="shared" si="21"/>
        <v/>
      </c>
      <c r="AG52" t="str">
        <f t="shared" si="17"/>
        <v>pics\\Finik_3.jpg</v>
      </c>
      <c r="AH52">
        <f t="shared" si="4"/>
        <v>0</v>
      </c>
      <c r="AT52">
        <f t="shared" ca="1" si="7"/>
        <v>0.18583838745450787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Вот_ФИНИК._Он_скользкий?</v>
      </c>
      <c r="BD52" cm="1">
        <f t="array" aca="1" ref="BD52" ca="1">INDEX($L$50:$L$57,(RANK(AT4,$AT$2:$AT$9)))</f>
        <v>2014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VLOOKUP(B53,audio_list_stym!$A$3:$BP$18,64,FALSE)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VLOOKUP(B53,audio_list_stym!$A$3:$AJ$18,32,FALSE)</f>
        <v>Finik</v>
      </c>
      <c r="I53" t="s">
        <v>691</v>
      </c>
      <c r="J53" t="str">
        <f t="shared" si="1"/>
        <v>Finik_4</v>
      </c>
      <c r="K53">
        <v>11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2214</v>
      </c>
      <c r="AD53" t="str">
        <f t="shared" ca="1" si="10"/>
        <v>pics\\dis63.jpg</v>
      </c>
      <c r="AE53" s="22" t="str">
        <f t="array" aca="1" ref="AE53" ca="1">IF(G53="экспл",INDEX(total_visual_stym!$C$146:$C$209,(RANK(total_visual_stym!E197,total_visual_stym!$E$146:$E$209))),0)</f>
        <v>pics\\dis63.jpg</v>
      </c>
      <c r="AF53" s="22" t="str">
        <f t="shared" si="21"/>
        <v/>
      </c>
      <c r="AG53" t="str">
        <f t="shared" si="17"/>
        <v>pics\\Finik_4.jpg</v>
      </c>
      <c r="AH53">
        <f t="shared" si="4"/>
        <v>0</v>
      </c>
      <c r="AT53">
        <f t="shared" ca="1" si="7"/>
        <v>0.73041946752289977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Это_ФИНИК._Ломкий_ли_он?</v>
      </c>
      <c r="BD53" cm="1">
        <f t="array" aca="1" ref="BD53" ca="1">INDEX($L$50:$L$57,(RANK(AT5,$AT$2:$AT$9)))</f>
        <v>2015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VLOOKUP(B54,audio_list_stym!$A$3:$BP$18,64,FALSE)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VLOOKUP(B54,audio_list_stym!$A$3:$AJ$18,32,FALSE)</f>
        <v>Finik</v>
      </c>
      <c r="I54" t="s">
        <v>692</v>
      </c>
      <c r="J54" t="str">
        <f t="shared" si="1"/>
        <v>Finik_5</v>
      </c>
      <c r="K54">
        <v>11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2206</v>
      </c>
      <c r="AD54" t="str">
        <f t="shared" ca="1" si="10"/>
        <v>pics\\dis50.jpg</v>
      </c>
      <c r="AE54" s="22" t="str">
        <f t="array" aca="1" ref="AE54" ca="1">IF(G54="экспл",INDEX(total_visual_stym!$C$146:$C$209,(RANK(total_visual_stym!E198,total_visual_stym!$E$146:$E$209))),0)</f>
        <v>pics\\dis50.jpg</v>
      </c>
      <c r="AF54" s="22" t="str">
        <f t="shared" si="21"/>
        <v/>
      </c>
      <c r="AG54" t="str">
        <f t="shared" si="17"/>
        <v>pics\\Finik_5.jpg</v>
      </c>
      <c r="AH54">
        <f t="shared" si="4"/>
        <v>0</v>
      </c>
      <c r="AI54" s="11"/>
      <c r="AT54">
        <f t="shared" ca="1" si="7"/>
        <v>0.56355018231617238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На_картинке_ФИНИК._Мохнатый_ли_он?</v>
      </c>
      <c r="BD54" cm="1">
        <f t="array" aca="1" ref="BD54" ca="1">INDEX($L$50:$L$57,(RANK(AT6,$AT$2:$AT$9)))</f>
        <v>2010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VLOOKUP(B55,audio_list_stym!$A$3:$BP$18,64,FALSE)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VLOOKUP(B55,audio_list_stym!$A$3:$AJ$18,32,FALSE)</f>
        <v>Finik</v>
      </c>
      <c r="I55" t="s">
        <v>693</v>
      </c>
      <c r="J55" t="str">
        <f t="shared" si="1"/>
        <v>Finik_6</v>
      </c>
      <c r="K55">
        <v>11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2193</v>
      </c>
      <c r="AD55" t="str">
        <f t="shared" ca="1" si="10"/>
        <v>pics\\dis2.jpg</v>
      </c>
      <c r="AE55" s="22" t="str">
        <f t="array" aca="1" ref="AE55" ca="1">IF(G55="экспл",INDEX(total_visual_stym!$C$146:$C$209,(RANK(total_visual_stym!E199,total_visual_stym!$E$146:$E$209))),0)</f>
        <v>pics\\dis2.jpg</v>
      </c>
      <c r="AF55" s="22" t="str">
        <f t="shared" si="21"/>
        <v/>
      </c>
      <c r="AG55" t="str">
        <f t="shared" si="17"/>
        <v>pics\\Finik_6.jpg</v>
      </c>
      <c r="AH55">
        <f t="shared" si="4"/>
        <v>0</v>
      </c>
      <c r="AT55">
        <f t="shared" ca="1" si="7"/>
        <v>0.28633640534962868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На_мониторе_ФИНИК._Он_сморщенный?</v>
      </c>
      <c r="BD55" cm="1">
        <f t="array" aca="1" ref="BD55" ca="1">INDEX($L$50:$L$57,(RANK(AT7,$AT$2:$AT$9)))</f>
        <v>2011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VLOOKUP(B56,audio_list_stym!$A$3:$BP$18,64,FALSE)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VLOOKUP(B56,audio_list_stym!$A$3:$AJ$18,32,FALSE)</f>
        <v>Finik</v>
      </c>
      <c r="I56" t="s">
        <v>694</v>
      </c>
      <c r="J56" t="str">
        <f t="shared" si="1"/>
        <v>Finik_7</v>
      </c>
      <c r="K56">
        <v>11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2200</v>
      </c>
      <c r="AD56" t="str">
        <f t="shared" ca="1" si="10"/>
        <v>pics\\dis57.jpg</v>
      </c>
      <c r="AE56" s="22" t="str">
        <f t="array" aca="1" ref="AE56" ca="1">IF(G56="экспл",INDEX(total_visual_stym!$C$146:$C$209,(RANK(total_visual_stym!E200,total_visual_stym!$E$146:$E$209))),0)</f>
        <v>pics\\dis57.jpg</v>
      </c>
      <c r="AF56" s="22" t="str">
        <f>IF(ISTEXT(AR56),AR56,IF(ISTEXT(AS56),AS56,""))</f>
        <v/>
      </c>
      <c r="AG56" t="str">
        <f t="shared" si="17"/>
        <v>pics\\Finik_7.jpg</v>
      </c>
      <c r="AH56">
        <f t="shared" si="4"/>
        <v>0</v>
      </c>
      <c r="AT56">
        <f t="shared" ca="1" si="7"/>
        <v>0.21896391116259617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Перед_Вами_ФИНИК._Он_с_косточкой?</v>
      </c>
      <c r="BD56" cm="1">
        <f t="array" aca="1" ref="BD56" ca="1">INDEX($L$50:$L$57,(RANK(AT8,$AT$2:$AT$9)))</f>
        <v>2013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VLOOKUP(B57,audio_list_stym!$A$3:$BP$18,64,FALSE)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VLOOKUP(B57,audio_list_stym!$A$3:$AJ$18,32,FALSE)</f>
        <v>Finik</v>
      </c>
      <c r="I57" t="s">
        <v>695</v>
      </c>
      <c r="J57" t="str">
        <f t="shared" si="1"/>
        <v>Finik_8</v>
      </c>
      <c r="K57">
        <v>11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2212</v>
      </c>
      <c r="AD57" t="str">
        <f t="shared" ca="1" si="10"/>
        <v>pics\\dis61.jpg</v>
      </c>
      <c r="AE57" s="22" t="str">
        <f t="array" aca="1" ref="AE57" ca="1">IF(G57="экспл",INDEX(total_visual_stym!$C$146:$C$209,(RANK(total_visual_stym!E201,total_visual_stym!$E$146:$E$209))),0)</f>
        <v>pics\\dis61.jpg</v>
      </c>
      <c r="AF57" s="22" t="str">
        <f>IF(ISTEXT(AR57),AR57,IF(ISTEXT(AS57),AS57,""))</f>
        <v/>
      </c>
      <c r="AG57" t="str">
        <f t="shared" si="17"/>
        <v>pics\\Finik_8.jpg</v>
      </c>
      <c r="AH57">
        <f t="shared" si="4"/>
        <v>0</v>
      </c>
      <c r="AI57" s="11"/>
      <c r="AT57">
        <f t="shared" ca="1" si="7"/>
        <v>0.80581890360915109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Вы_видите_ФИНИК._Он_треугольный?</v>
      </c>
      <c r="BD57" cm="1">
        <f t="array" aca="1" ref="BD57" ca="1">INDEX($L$50:$L$57,(RANK(AT9,$AT$2:$AT$9)))</f>
        <v>2012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VLOOKUP(B58,audio_list_stym!$A$3:$BP$18,64,FALSE)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VLOOKUP(B58,audio_list_stym!$A$3:$AJ$18,32,FALSE)</f>
        <v>Goroh</v>
      </c>
      <c r="I58" t="s">
        <v>688</v>
      </c>
      <c r="J58" t="str">
        <f t="shared" si="1"/>
        <v>Goroh_1</v>
      </c>
      <c r="K58">
        <v>12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2029</v>
      </c>
      <c r="AD58" t="str">
        <f t="shared" ca="1" si="10"/>
        <v>pics\\Kokos_5.jpg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4">IF(ISTEXT(AR58),AR58,IF(ISTEXT(AS58),AS58,""))</f>
        <v>pics\\Kokos_5.jpg</v>
      </c>
      <c r="AG58" t="str">
        <f t="shared" si="17"/>
        <v/>
      </c>
      <c r="AH58" t="str">
        <f t="shared" si="4"/>
        <v>sound\\Ogorod</v>
      </c>
      <c r="AI58" s="11"/>
      <c r="AR58" t="str">
        <f t="shared" ref="AR58:AR65" ca="1" si="25">IF(AH58="sound\\Ogorod",AP10,"")</f>
        <v>pics\\Kokos_5.jpg</v>
      </c>
      <c r="AT58">
        <f t="shared" ca="1" si="7"/>
        <v>0.40440788962187424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sound\\Redkiy_plod.wav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_Рыхлый_ли_XXXXX?</v>
      </c>
      <c r="BC58">
        <f>A58</f>
        <v>1208</v>
      </c>
      <c r="BD58" cm="1">
        <f t="array" aca="1" ref="BD58" ca="1">INDEX($L$58:$L$65,(RANK(AT2,$AT$2:$AT$9)))</f>
        <v>2024</v>
      </c>
      <c r="BE58" cm="1">
        <f t="array" aca="1" ref="BE58" ca="1">INDEX(BD2:BD17,(RANK(AT8,$AT$2:$AT$17)))</f>
        <v>2033</v>
      </c>
      <c r="BF58" cm="1">
        <f t="array" aca="1" ref="BF58" ca="1">INDEX(BD18:BD33,(RANK(AT8,$AT$2:$AT$17)))</f>
        <v>2049</v>
      </c>
      <c r="BG58" cm="1">
        <f t="array" aca="1" ref="BG58" ca="1">INDEX(BD42:BD57,(RANK(AT8,$AT$2:$AT$9)))</f>
        <v>2002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VLOOKUP(B59,audio_list_stym!$A$3:$BP$18,64,FALSE)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VLOOKUP(B59,audio_list_stym!$A$3:$AJ$18,32,FALSE)</f>
        <v>Goroh</v>
      </c>
      <c r="I59" t="s">
        <v>689</v>
      </c>
      <c r="J59" t="str">
        <f t="shared" si="1"/>
        <v>Goroh_2</v>
      </c>
      <c r="K59">
        <v>12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2155</v>
      </c>
      <c r="AD59" t="str">
        <f t="shared" ca="1" si="10"/>
        <v>pics\\Injir_3.jpg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4"/>
        <v>pics\\Injir_3.jpg</v>
      </c>
      <c r="AG59" t="str">
        <f t="shared" si="17"/>
        <v/>
      </c>
      <c r="AH59" t="str">
        <f t="shared" si="4"/>
        <v>sound\\Ogorod</v>
      </c>
      <c r="AR59" t="str">
        <f t="shared" ca="1" si="25"/>
        <v>pics\\Injir_3.jpg</v>
      </c>
      <c r="AT59">
        <f t="shared" ca="1" si="7"/>
        <v>0.70402673899003343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_В_стручке_ли_XXXXX?</v>
      </c>
      <c r="BD59" cm="1">
        <f t="array" aca="1" ref="BD59" ca="1">INDEX($L$58:$L$65,(RANK(AT3,$AT$2:$AT$9)))</f>
        <v>2017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VLOOKUP(B60,audio_list_stym!$A$3:$BP$18,64,FALSE)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VLOOKUP(B60,audio_list_stym!$A$3:$AJ$18,32,FALSE)</f>
        <v>Goroh</v>
      </c>
      <c r="I60" t="s">
        <v>690</v>
      </c>
      <c r="J60" t="str">
        <f t="shared" si="1"/>
        <v>Goroh_3</v>
      </c>
      <c r="K60">
        <v>12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2013</v>
      </c>
      <c r="AD60" t="str">
        <f t="shared" ca="1" si="10"/>
        <v>pics\\Finik_5.jpg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4"/>
        <v>pics\\Finik_5.jpg</v>
      </c>
      <c r="AG60" t="str">
        <f t="shared" si="17"/>
        <v/>
      </c>
      <c r="AH60" t="str">
        <f t="shared" si="4"/>
        <v>sound\\Ogorod</v>
      </c>
      <c r="AR60" t="str">
        <f t="shared" ca="1" si="25"/>
        <v>pics\\Finik_5.jpg</v>
      </c>
      <c r="AT60">
        <f t="shared" ca="1" si="7"/>
        <v>0.63421609061148909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_Ядовитый_ли_XXXXX?</v>
      </c>
      <c r="BD60" cm="1">
        <f t="array" aca="1" ref="BD60" ca="1">INDEX($L$58:$L$65,(RANK(AT4,$AT$2:$AT$9)))</f>
        <v>2022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VLOOKUP(B61,audio_list_stym!$A$3:$BP$18,64,FALSE)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VLOOKUP(B61,audio_list_stym!$A$3:$AJ$18,32,FALSE)</f>
        <v>Goroh</v>
      </c>
      <c r="I61" t="s">
        <v>691</v>
      </c>
      <c r="J61" t="str">
        <f t="shared" si="1"/>
        <v>Goroh_4</v>
      </c>
      <c r="K61">
        <v>12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2031</v>
      </c>
      <c r="AD61" t="str">
        <f t="shared" ca="1" si="10"/>
        <v>pics\\Kokos_7.jpg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4"/>
        <v>pics\\Kokos_7.jpg</v>
      </c>
      <c r="AG61" t="str">
        <f t="shared" si="17"/>
        <v/>
      </c>
      <c r="AH61" t="str">
        <f t="shared" si="4"/>
        <v>sound\\Ogorod</v>
      </c>
      <c r="AR61" t="str">
        <f t="shared" ca="1" si="25"/>
        <v>pics\\Kokos_7.jpg</v>
      </c>
      <c r="AT61">
        <f t="shared" ca="1" si="7"/>
        <v>0.73319324478662351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_Полосатый_ли_XXXXX?</v>
      </c>
      <c r="BD61" cm="1">
        <f t="array" aca="1" ref="BD61" ca="1">INDEX($L$58:$L$65,(RANK(AT5,$AT$2:$AT$9)))</f>
        <v>2023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VLOOKUP(B62,audio_list_stym!$A$3:$BP$18,64,FALSE)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VLOOKUP(B62,audio_list_stym!$A$3:$AJ$18,32,FALSE)</f>
        <v>Goroh</v>
      </c>
      <c r="I62" t="s">
        <v>692</v>
      </c>
      <c r="J62" t="str">
        <f t="shared" si="1"/>
        <v>Goroh_5</v>
      </c>
      <c r="K62">
        <v>12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2015</v>
      </c>
      <c r="AD62" t="str">
        <f t="shared" ca="1" si="10"/>
        <v>pics\\Finik_7.jpg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4"/>
        <v>pics\\Finik_7.jpg</v>
      </c>
      <c r="AG62" t="str">
        <f t="shared" si="17"/>
        <v/>
      </c>
      <c r="AH62" t="str">
        <f t="shared" si="4"/>
        <v>sound\\Ogorod</v>
      </c>
      <c r="AR62" t="str">
        <f t="shared" ca="1" si="25"/>
        <v>pics\\Finik_7.jpg</v>
      </c>
      <c r="AT62">
        <f t="shared" ca="1" si="7"/>
        <v>0.60948771587026007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_Плоский_ли_XXXXX?</v>
      </c>
      <c r="BD62" cm="1">
        <f t="array" aca="1" ref="BD62" ca="1">INDEX($L$58:$L$65,(RANK(AT6,$AT$2:$AT$9)))</f>
        <v>2018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VLOOKUP(B63,audio_list_stym!$A$3:$BP$18,64,FALSE)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VLOOKUP(B63,audio_list_stym!$A$3:$AJ$18,32,FALSE)</f>
        <v>Goroh</v>
      </c>
      <c r="I63" t="s">
        <v>693</v>
      </c>
      <c r="J63" t="str">
        <f t="shared" si="1"/>
        <v>Goroh_6</v>
      </c>
      <c r="K63">
        <v>12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2157</v>
      </c>
      <c r="AD63" t="str">
        <f t="shared" ca="1" si="10"/>
        <v>pics\\Injir_5.jpg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4"/>
        <v>pics\\Injir_5.jpg</v>
      </c>
      <c r="AG63" t="str">
        <f t="shared" si="17"/>
        <v/>
      </c>
      <c r="AH63" t="str">
        <f t="shared" si="4"/>
        <v>sound\\Ogorod</v>
      </c>
      <c r="AR63" t="str">
        <f t="shared" ca="1" si="25"/>
        <v>pics\\Injir_5.jpg</v>
      </c>
      <c r="AT63">
        <f t="shared" ca="1" si="7"/>
        <v>0.22748216627173423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_Толченый_ли_XXXXX?</v>
      </c>
      <c r="BD63" cm="1">
        <f t="array" aca="1" ref="BD63" ca="1">INDEX($L$58:$L$65,(RANK(AT7,$AT$2:$AT$9)))</f>
        <v>2019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VLOOKUP(B64,audio_list_stym!$A$3:$BP$18,64,FALSE)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VLOOKUP(B64,audio_list_stym!$A$3:$AJ$18,32,FALSE)</f>
        <v>Goroh</v>
      </c>
      <c r="I64" t="s">
        <v>694</v>
      </c>
      <c r="J64" t="str">
        <f t="shared" si="1"/>
        <v>Goroh_7</v>
      </c>
      <c r="K64">
        <v>12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2030</v>
      </c>
      <c r="AD64" t="str">
        <f t="shared" ca="1" si="10"/>
        <v>pics\\Kokos_6.jpg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4"/>
        <v>pics\\Kokos_6.jpg</v>
      </c>
      <c r="AG64" t="str">
        <f t="shared" si="17"/>
        <v/>
      </c>
      <c r="AH64" t="str">
        <f t="shared" si="4"/>
        <v>sound\\Ogorod</v>
      </c>
      <c r="AI64" s="11"/>
      <c r="AR64" t="str">
        <f t="shared" ca="1" si="25"/>
        <v>pics\\Kokos_6.jpg</v>
      </c>
      <c r="AT64">
        <f t="shared" ca="1" si="7"/>
        <v>0.62879564493134421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_Зеленый_ли_XXXXX?</v>
      </c>
      <c r="BD64" cm="1">
        <f t="array" aca="1" ref="BD64" ca="1">INDEX($L$58:$L$65,(RANK(AT8,$AT$2:$AT$9)))</f>
        <v>2021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VLOOKUP(B65,audio_list_stym!$A$3:$BP$18,64,FALSE)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VLOOKUP(B65,audio_list_stym!$A$3:$AJ$18,32,FALSE)</f>
        <v>Goroh</v>
      </c>
      <c r="I65" t="s">
        <v>695</v>
      </c>
      <c r="J65" t="str">
        <f t="shared" si="1"/>
        <v>Goroh_8</v>
      </c>
      <c r="K65">
        <v>12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2014</v>
      </c>
      <c r="AD65" t="str">
        <f t="shared" ca="1" si="10"/>
        <v>pics\\Finik_6.jpg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4"/>
        <v>pics\\Finik_6.jpg</v>
      </c>
      <c r="AG65" t="str">
        <f t="shared" si="17"/>
        <v/>
      </c>
      <c r="AH65" t="str">
        <f t="shared" si="4"/>
        <v>sound\\Ogorod</v>
      </c>
      <c r="AR65" t="str">
        <f t="shared" ca="1" si="25"/>
        <v>pics\\Finik_6.jpg</v>
      </c>
      <c r="AT65">
        <f t="shared" ca="1" si="7"/>
        <v>0.64042040120688337</v>
      </c>
      <c r="AU65" t="s">
        <v>697</v>
      </c>
      <c r="AV65" t="str">
        <f t="shared" ca="1" si="8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_Легкий_ли_XXXXX?</v>
      </c>
      <c r="BD65" cm="1">
        <f t="array" aca="1" ref="BD65" ca="1">INDEX($L$58:$L$65,(RANK(AT9,$AT$2:$AT$9)))</f>
        <v>2020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VLOOKUP(B66,audio_list_stym!$A$3:$BP$18,64,FALSE)</f>
        <v>17</v>
      </c>
      <c r="F66" t="str">
        <f>VLOOKUP(E66,metki!$A$2:$B$9,2,FALSE)</f>
        <v>экспл_новые_без_названия</v>
      </c>
      <c r="G66" t="str">
        <f t="shared" ref="G66:G129" si="26">LEFT(F66,5)</f>
        <v>экспл</v>
      </c>
      <c r="H66" t="str">
        <f>VLOOKUP(B66,audio_list_stym!$A$3:$AJ$18,32,FALSE)</f>
        <v>Sapota</v>
      </c>
      <c r="I66" t="s">
        <v>688</v>
      </c>
      <c r="J66" t="str">
        <f t="shared" ref="J66:J129" si="27">H66&amp;I66</f>
        <v>Sapota_1</v>
      </c>
      <c r="K66">
        <v>17</v>
      </c>
      <c r="L66">
        <f>VLOOKUP(J66,total_visual_stym!$A$2:$D$129,2,FALSE)</f>
        <v>2129</v>
      </c>
      <c r="M66" t="str">
        <f>VLOOKUP(J66,total_visual_stym!$A$2:$D$129,3,FALSE)</f>
        <v>pics\\Sapota_1.jpg</v>
      </c>
      <c r="N66">
        <f>VLOOKUP(J66,total_visual_stym!$A$1:$D$129,4,FALSE)</f>
        <v>213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137</v>
      </c>
      <c r="Z66" t="str">
        <f>IF(G66="экспл",VLOOKUP(J66,quest_экспл!$A$1:$N$129,12,FALSE),IF(G66="импл_",0,0))</f>
        <v>sound\\On_sharoobraxniy.wav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2195</v>
      </c>
      <c r="AD66" t="str">
        <f t="shared" ca="1" si="10"/>
        <v>pics\\dis41.jpg</v>
      </c>
      <c r="AE66" s="22" t="str">
        <f t="array" aca="1" ref="AE66" ca="1">IF(G66="экспл",INDEX(total_visual_stym!$C$146:$C$209,(RANK(total_visual_stym!E146,total_visual_stym!$E$146:$E$209))),0)</f>
        <v>pics\\dis41.jpg</v>
      </c>
      <c r="AF66" s="22" t="str">
        <f t="shared" ref="AF66:AF129" si="28">AS66</f>
        <v/>
      </c>
      <c r="AG66" t="str">
        <f t="shared" si="17"/>
        <v/>
      </c>
      <c r="AI66" t="s">
        <v>67</v>
      </c>
      <c r="AO66">
        <f ca="1">RAND()</f>
        <v>0.57325760639519263</v>
      </c>
      <c r="AP66" t="str">
        <f ca="1">INDEX($AI$66:$AI$129,(RANK(AO66,$AO$66:$AO$129)))</f>
        <v>pics\\Kokos_5.jpg</v>
      </c>
      <c r="AS66" t="str">
        <f t="shared" ref="AS66:AS129" si="29">IF(G66="импл_",AP66,"")</f>
        <v/>
      </c>
      <c r="AT66">
        <f t="shared" ref="AT66:AT129" ca="1" si="30">RAND()</f>
        <v>4.8190536767996561E-2</v>
      </c>
      <c r="AU66" t="s">
        <v>697</v>
      </c>
      <c r="AV66" t="str">
        <f t="shared" ref="AV66:AV129" ca="1" si="31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_Он_шарообразный?</v>
      </c>
      <c r="BA66" t="e">
        <f>VLOOKUP(Q66,audio_list_stym!$B$2:$BQ$299,68,FALSE)</f>
        <v>#N/A</v>
      </c>
      <c r="BB66" t="str">
        <f t="shared" ref="BB66:BB129" si="32">IF(G66="экспл",AY66&amp;AX66&amp;"."&amp;AZ66,IF(G66="импл_",BA66&amp;AX66&amp;"?"))</f>
        <v>На_экране_XXXXX._Он_шарообразный?</v>
      </c>
      <c r="BC66">
        <f>A66</f>
        <v>1209</v>
      </c>
      <c r="BD66" cm="1">
        <f t="array" aca="1" ref="BD66" ca="1">INDEX(L66:L73,(RANK(AT2,$AT$2:$AT$9)))</f>
        <v>2136</v>
      </c>
      <c r="BE66" cm="1">
        <f t="array" aca="1" ref="BE66" ca="1">INDEX(BD74:BD89,(RANK(AT2,$AT$2:$AT$7)))</f>
        <v>2139</v>
      </c>
      <c r="BF66" cm="1">
        <f t="array" aca="1" ref="BF66" ca="1">INDEX(BD90:BD113,(RANK(AT2,$AT$2:$AT$17)))</f>
        <v>2076</v>
      </c>
      <c r="BG66" cm="1">
        <f t="array" aca="1" ref="BG66" ca="1">INDEX(BD114:BD129,(RANK(AT2,$AT$2:$AT$17)))</f>
        <v>2116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VLOOKUP(B67,audio_list_stym!$A$3:$BP$18,64,FALSE)</f>
        <v>17</v>
      </c>
      <c r="F67" t="str">
        <f>VLOOKUP(E67,metki!$A$2:$B$9,2,FALSE)</f>
        <v>экспл_новые_без_названия</v>
      </c>
      <c r="G67" t="str">
        <f t="shared" si="26"/>
        <v>экспл</v>
      </c>
      <c r="H67" t="str">
        <f>VLOOKUP(B67,audio_list_stym!$A$3:$AJ$18,32,FALSE)</f>
        <v>Sapota</v>
      </c>
      <c r="I67" t="s">
        <v>689</v>
      </c>
      <c r="J67" t="str">
        <f t="shared" si="27"/>
        <v>Sapota_2</v>
      </c>
      <c r="K67">
        <v>17</v>
      </c>
      <c r="L67">
        <f>VLOOKUP(J67,total_visual_stym!$A$2:$D$129,2,FALSE)</f>
        <v>2130</v>
      </c>
      <c r="M67" t="str">
        <f>VLOOKUP(J67,total_visual_stym!$A$2:$D$129,3,FALSE)</f>
        <v>pics\\Sapota_2.jpg</v>
      </c>
      <c r="N67">
        <f>VLOOKUP(J67,total_visual_stym!$A$1:$D$129,4,FALSE)</f>
        <v>213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138</v>
      </c>
      <c r="Z67" t="str">
        <f>IF(G67="экспл",VLOOKUP(J67,quest_экспл!$A$1:$N$129,12,FALSE),IF(G67="импл_",0,0))</f>
        <v>sound\\On_nadrezan.wav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2181</v>
      </c>
      <c r="AD67" t="str">
        <f t="shared" ref="AD67:AD129" ca="1" si="33">IF(ISTEXT(AE67),AE67,IF(ISTEXT(AF67),AF67,""))</f>
        <v>pics\\dis24.jpg</v>
      </c>
      <c r="AE67" s="22" t="str">
        <f t="array" aca="1" ref="AE67" ca="1">IF(G67="экспл",INDEX(total_visual_stym!$C$146:$C$209,(RANK(total_visual_stym!E147,total_visual_stym!$E$146:$E$209))),0)</f>
        <v>pics\\dis24.jpg</v>
      </c>
      <c r="AF67" s="22" t="str">
        <f t="shared" si="28"/>
        <v/>
      </c>
      <c r="AG67" t="str">
        <f t="shared" si="17"/>
        <v/>
      </c>
      <c r="AI67" t="s">
        <v>68</v>
      </c>
      <c r="AO67">
        <f t="shared" ref="AO67:AO129" ca="1" si="34">RAND()</f>
        <v>0.91922704812404998</v>
      </c>
      <c r="AP67" t="str">
        <f t="shared" ref="AP67:AP129" ca="1" si="35">INDEX($AI$66:$AI$129,(RANK(AO67,$AO$66:$AO$129)))</f>
        <v>pics\\Banan_3.jpg</v>
      </c>
      <c r="AS67" t="str">
        <f t="shared" si="29"/>
        <v/>
      </c>
      <c r="AT67">
        <f t="shared" ca="1" si="30"/>
        <v>0.70776217643822537</v>
      </c>
      <c r="AU67" t="s">
        <v>697</v>
      </c>
      <c r="AV67" t="str">
        <f t="shared" ca="1" si="31"/>
        <v>sound\\Noviy_plod.wav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_Он_надрезан?</v>
      </c>
      <c r="BA67" t="e">
        <f>VLOOKUP(Q67,audio_list_stym!$B$2:$BQ$299,68,FALSE)</f>
        <v>#N/A</v>
      </c>
      <c r="BB67" t="str">
        <f t="shared" si="32"/>
        <v>Посмотрите,_вот_XXXXX._Он_надрезан?</v>
      </c>
      <c r="BD67" cm="1">
        <f t="array" aca="1" ref="BD67" ca="1">INDEX(L67:L74,(RANK(AT3,$AT$2:$AT$9)))</f>
        <v>2130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VLOOKUP(B68,audio_list_stym!$A$3:$BP$18,64,FALSE)</f>
        <v>17</v>
      </c>
      <c r="F68" t="str">
        <f>VLOOKUP(E68,metki!$A$2:$B$9,2,FALSE)</f>
        <v>экспл_новые_без_названия</v>
      </c>
      <c r="G68" t="str">
        <f t="shared" si="26"/>
        <v>экспл</v>
      </c>
      <c r="H68" t="str">
        <f>VLOOKUP(B68,audio_list_stym!$A$3:$AJ$18,32,FALSE)</f>
        <v>Sapota</v>
      </c>
      <c r="I68" t="s">
        <v>690</v>
      </c>
      <c r="J68" t="str">
        <f t="shared" si="27"/>
        <v>Sapota_3</v>
      </c>
      <c r="K68">
        <v>17</v>
      </c>
      <c r="L68">
        <f>VLOOKUP(J68,total_visual_stym!$A$2:$D$129,2,FALSE)</f>
        <v>2131</v>
      </c>
      <c r="M68" t="str">
        <f>VLOOKUP(J68,total_visual_stym!$A$2:$D$129,3,FALSE)</f>
        <v>pics\\Sapota_3.jpg</v>
      </c>
      <c r="N68">
        <f>VLOOKUP(J68,total_visual_stym!$A$1:$D$129,4,FALSE)</f>
        <v>213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139</v>
      </c>
      <c r="Z68" t="str">
        <f>IF(G68="экспл",VLOOKUP(J68,quest_экспл!$A$1:$N$129,12,FALSE),IF(G68="импл_",0,0))</f>
        <v>sound\\On_perekruchen.wav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2171</v>
      </c>
      <c r="AD68" t="str">
        <f t="shared" ca="1" si="33"/>
        <v>pics\\dis22.jpg</v>
      </c>
      <c r="AE68" s="22" t="str">
        <f t="array" aca="1" ref="AE68" ca="1">IF(G68="экспл",INDEX(total_visual_stym!$C$146:$C$209,(RANK(total_visual_stym!E148,total_visual_stym!$E$146:$E$209))),0)</f>
        <v>pics\\dis22.jpg</v>
      </c>
      <c r="AF68" s="22" t="str">
        <f t="shared" si="28"/>
        <v/>
      </c>
      <c r="AG68" t="str">
        <f t="shared" si="17"/>
        <v/>
      </c>
      <c r="AI68" t="s">
        <v>69</v>
      </c>
      <c r="AO68">
        <f t="shared" ca="1" si="34"/>
        <v>0.39163304329814441</v>
      </c>
      <c r="AP68" t="str">
        <f t="shared" ca="1" si="35"/>
        <v>pics\\Limon_8.jpg</v>
      </c>
      <c r="AS68" t="str">
        <f t="shared" si="29"/>
        <v/>
      </c>
      <c r="AT68">
        <f t="shared" ca="1" si="30"/>
        <v>0.94692196137953755</v>
      </c>
      <c r="AU68" t="s">
        <v>697</v>
      </c>
      <c r="AV68" t="str">
        <f t="shared" ca="1" si="31"/>
        <v>sound\\Noviy_plod.wav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_Он_перекручен?</v>
      </c>
      <c r="BA68" t="e">
        <f>VLOOKUP(Q68,audio_list_stym!$B$2:$BQ$299,68,FALSE)</f>
        <v>#N/A</v>
      </c>
      <c r="BB68" t="str">
        <f t="shared" si="32"/>
        <v>Вот_XXXXX._Он_перекручен?</v>
      </c>
      <c r="BD68" cm="1">
        <f t="array" aca="1" ref="BD68" ca="1">INDEX(L68:L75,(RANK(AT4,$AT$2:$AT$9)))</f>
        <v>2136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VLOOKUP(B69,audio_list_stym!$A$3:$BP$18,64,FALSE)</f>
        <v>17</v>
      </c>
      <c r="F69" t="str">
        <f>VLOOKUP(E69,metki!$A$2:$B$9,2,FALSE)</f>
        <v>экспл_новые_без_названия</v>
      </c>
      <c r="G69" t="str">
        <f t="shared" si="26"/>
        <v>экспл</v>
      </c>
      <c r="H69" t="str">
        <f>VLOOKUP(B69,audio_list_stym!$A$3:$AJ$18,32,FALSE)</f>
        <v>Sapota</v>
      </c>
      <c r="I69" t="s">
        <v>691</v>
      </c>
      <c r="J69" t="str">
        <f t="shared" si="27"/>
        <v>Sapota_4</v>
      </c>
      <c r="K69">
        <v>17</v>
      </c>
      <c r="L69">
        <f>VLOOKUP(J69,total_visual_stym!$A$2:$D$129,2,FALSE)</f>
        <v>2132</v>
      </c>
      <c r="M69" t="str">
        <f>VLOOKUP(J69,total_visual_stym!$A$2:$D$129,3,FALSE)</f>
        <v>pics\\Sapota_4.jpg</v>
      </c>
      <c r="N69">
        <f>VLOOKUP(J69,total_visual_stym!$A$1:$D$129,4,FALSE)</f>
        <v>213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140</v>
      </c>
      <c r="Z69" t="str">
        <f>IF(G69="экспл",VLOOKUP(J69,quest_экспл!$A$1:$N$129,12,FALSE),IF(G69="импл_",0,0))</f>
        <v>sound\\Sorvan_li_on.wav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2184</v>
      </c>
      <c r="AD69" t="str">
        <f t="shared" ca="1" si="33"/>
        <v>pics\\dis19.jpg</v>
      </c>
      <c r="AE69" s="22" t="str">
        <f t="array" aca="1" ref="AE69" ca="1">IF(G69="экспл",INDEX(total_visual_stym!$C$146:$C$209,(RANK(total_visual_stym!E149,total_visual_stym!$E$146:$E$209))),0)</f>
        <v>pics\\dis19.jpg</v>
      </c>
      <c r="AF69" s="22" t="str">
        <f t="shared" si="28"/>
        <v/>
      </c>
      <c r="AG69" t="str">
        <f t="shared" si="17"/>
        <v/>
      </c>
      <c r="AI69" t="s">
        <v>70</v>
      </c>
      <c r="AO69">
        <f t="shared" ca="1" si="34"/>
        <v>0.87627924172515836</v>
      </c>
      <c r="AP69" t="str">
        <f t="shared" ca="1" si="35"/>
        <v>pics\\Banan_6.jpg</v>
      </c>
      <c r="AS69" t="str">
        <f t="shared" si="29"/>
        <v/>
      </c>
      <c r="AT69">
        <f t="shared" ca="1" si="30"/>
        <v>0.94748064288568634</v>
      </c>
      <c r="AU69" t="s">
        <v>697</v>
      </c>
      <c r="AV69" t="str">
        <f t="shared" ca="1" si="31"/>
        <v>sound\\Noviy_plod.wav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_Сорван_ли_он?</v>
      </c>
      <c r="BA69" t="e">
        <f>VLOOKUP(Q69,audio_list_stym!$B$2:$BQ$299,68,FALSE)</f>
        <v>#N/A</v>
      </c>
      <c r="BB69" t="str">
        <f t="shared" si="32"/>
        <v>Это_XXXXX._Сорван_ли_он?</v>
      </c>
      <c r="BD69" cm="1">
        <f t="array" aca="1" ref="BD69" ca="1">INDEX(L69:L76,(RANK(AT5,$AT$2:$AT$9)))</f>
        <v>2138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VLOOKUP(B70,audio_list_stym!$A$3:$BP$18,64,FALSE)</f>
        <v>17</v>
      </c>
      <c r="F70" t="str">
        <f>VLOOKUP(E70,metki!$A$2:$B$9,2,FALSE)</f>
        <v>экспл_новые_без_названия</v>
      </c>
      <c r="G70" t="str">
        <f t="shared" si="26"/>
        <v>экспл</v>
      </c>
      <c r="H70" t="str">
        <f>VLOOKUP(B70,audio_list_stym!$A$3:$AJ$18,32,FALSE)</f>
        <v>Sapota</v>
      </c>
      <c r="I70" t="s">
        <v>692</v>
      </c>
      <c r="J70" t="str">
        <f t="shared" si="27"/>
        <v>Sapota_5</v>
      </c>
      <c r="K70">
        <v>17</v>
      </c>
      <c r="L70">
        <f>VLOOKUP(J70,total_visual_stym!$A$2:$D$129,2,FALSE)</f>
        <v>2133</v>
      </c>
      <c r="M70" t="str">
        <f>VLOOKUP(J70,total_visual_stym!$A$2:$D$129,3,FALSE)</f>
        <v>pics\\Sapota_5.jpg</v>
      </c>
      <c r="N70">
        <f>VLOOKUP(J70,total_visual_stym!$A$1:$D$129,4,FALSE)</f>
        <v>213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141</v>
      </c>
      <c r="Z70" t="str">
        <f>IF(G70="экспл",VLOOKUP(J70,quest_экспл!$A$1:$N$129,12,FALSE),IF(G70="импл_",0,0))</f>
        <v>sound\\Spressovan_li_on.wav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2183</v>
      </c>
      <c r="AD70" t="str">
        <f t="shared" ca="1" si="33"/>
        <v>pics\\dis18.jpg</v>
      </c>
      <c r="AE70" s="22" t="str">
        <f t="array" aca="1" ref="AE70" ca="1">IF(G70="экспл",INDEX(total_visual_stym!$C$146:$C$209,(RANK(total_visual_stym!E150,total_visual_stym!$E$146:$E$209))),0)</f>
        <v>pics\\dis18.jpg</v>
      </c>
      <c r="AF70" s="22" t="str">
        <f t="shared" si="28"/>
        <v/>
      </c>
      <c r="AG70" t="str">
        <f t="shared" si="17"/>
        <v/>
      </c>
      <c r="AI70" t="s">
        <v>71</v>
      </c>
      <c r="AO70">
        <f t="shared" ca="1" si="34"/>
        <v>0.36836676154766312</v>
      </c>
      <c r="AP70" t="str">
        <f t="shared" ca="1" si="35"/>
        <v>pics\\Peper_2.jpg</v>
      </c>
      <c r="AS70" t="str">
        <f t="shared" si="29"/>
        <v/>
      </c>
      <c r="AT70">
        <f t="shared" ca="1" si="30"/>
        <v>0.71660249103009444</v>
      </c>
      <c r="AU70" t="s">
        <v>697</v>
      </c>
      <c r="AV70" t="str">
        <f t="shared" ca="1" si="31"/>
        <v>sound\\Noviy_plod.wav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_Спрессован_ли_он?</v>
      </c>
      <c r="BA70" t="e">
        <f>VLOOKUP(Q70,audio_list_stym!$B$2:$BQ$299,68,FALSE)</f>
        <v>#N/A</v>
      </c>
      <c r="BB70" t="str">
        <f t="shared" si="32"/>
        <v>На_картинке_XXXXX._Спрессован_ли_он?</v>
      </c>
      <c r="BD70" cm="1">
        <f t="array" aca="1" ref="BD70" ca="1">INDEX(L70:L77,(RANK(AT6,$AT$2:$AT$9)))</f>
        <v>2134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VLOOKUP(B71,audio_list_stym!$A$3:$BP$18,64,FALSE)</f>
        <v>17</v>
      </c>
      <c r="F71" t="str">
        <f>VLOOKUP(E71,metki!$A$2:$B$9,2,FALSE)</f>
        <v>экспл_новые_без_названия</v>
      </c>
      <c r="G71" t="str">
        <f t="shared" si="26"/>
        <v>экспл</v>
      </c>
      <c r="H71" t="str">
        <f>VLOOKUP(B71,audio_list_stym!$A$3:$AJ$18,32,FALSE)</f>
        <v>Sapota</v>
      </c>
      <c r="I71" t="s">
        <v>693</v>
      </c>
      <c r="J71" t="str">
        <f t="shared" si="27"/>
        <v>Sapota_6</v>
      </c>
      <c r="K71">
        <v>17</v>
      </c>
      <c r="L71">
        <f>VLOOKUP(J71,total_visual_stym!$A$2:$D$129,2,FALSE)</f>
        <v>2134</v>
      </c>
      <c r="M71" t="str">
        <f>VLOOKUP(J71,total_visual_stym!$A$2:$D$129,3,FALSE)</f>
        <v>pics\\Sapota_6.jpg</v>
      </c>
      <c r="N71">
        <f>VLOOKUP(J71,total_visual_stym!$A$1:$D$129,4,FALSE)</f>
        <v>213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142</v>
      </c>
      <c r="Z71" t="str">
        <f>IF(G71="экспл",VLOOKUP(J71,quest_экспл!$A$1:$N$129,12,FALSE),IF(G71="импл_",0,0))</f>
        <v>sound\\Zheltiy_li_on.wav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2173</v>
      </c>
      <c r="AD71" t="str">
        <f t="shared" ca="1" si="33"/>
        <v>pics\\dis37.jpg</v>
      </c>
      <c r="AE71" s="22" t="str">
        <f t="array" aca="1" ref="AE71" ca="1">IF(G71="экспл",INDEX(total_visual_stym!$C$146:$C$209,(RANK(total_visual_stym!E151,total_visual_stym!$E$146:$E$209))),0)</f>
        <v>pics\\dis37.jpg</v>
      </c>
      <c r="AF71" s="22" t="str">
        <f t="shared" si="28"/>
        <v/>
      </c>
      <c r="AG71" t="str">
        <f t="shared" si="17"/>
        <v/>
      </c>
      <c r="AI71" t="s">
        <v>72</v>
      </c>
      <c r="AO71">
        <f t="shared" ca="1" si="34"/>
        <v>0.63534192593776939</v>
      </c>
      <c r="AP71" t="str">
        <f t="shared" ca="1" si="35"/>
        <v>pics\\Goroh_5.jpg</v>
      </c>
      <c r="AS71" t="str">
        <f t="shared" si="29"/>
        <v/>
      </c>
      <c r="AT71">
        <f t="shared" ca="1" si="30"/>
        <v>0.40260159301622056</v>
      </c>
      <c r="AU71" t="s">
        <v>697</v>
      </c>
      <c r="AV71" t="str">
        <f t="shared" ca="1" si="31"/>
        <v>sound\\Redkiy_plod.wav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_Желтый_ли_он?</v>
      </c>
      <c r="BA71" t="e">
        <f>VLOOKUP(Q71,audio_list_stym!$B$2:$BQ$299,68,FALSE)</f>
        <v>#N/A</v>
      </c>
      <c r="BB71" t="str">
        <f t="shared" si="32"/>
        <v>На_мониторе_XXXXX._Желтый_ли_он?</v>
      </c>
      <c r="BD71" cm="1">
        <f t="array" aca="1" ref="BD71" ca="1">INDEX(L71:L78,(RANK(AT7,$AT$2:$AT$9)))</f>
        <v>2136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VLOOKUP(B72,audio_list_stym!$A$3:$BP$18,64,FALSE)</f>
        <v>17</v>
      </c>
      <c r="F72" t="str">
        <f>VLOOKUP(E72,metki!$A$2:$B$9,2,FALSE)</f>
        <v>экспл_новые_без_названия</v>
      </c>
      <c r="G72" t="str">
        <f t="shared" si="26"/>
        <v>экспл</v>
      </c>
      <c r="H72" t="str">
        <f>VLOOKUP(B72,audio_list_stym!$A$3:$AJ$18,32,FALSE)</f>
        <v>Sapota</v>
      </c>
      <c r="I72" t="s">
        <v>694</v>
      </c>
      <c r="J72" t="str">
        <f t="shared" si="27"/>
        <v>Sapota_7</v>
      </c>
      <c r="K72">
        <v>17</v>
      </c>
      <c r="L72">
        <f>VLOOKUP(J72,total_visual_stym!$A$2:$D$129,2,FALSE)</f>
        <v>2135</v>
      </c>
      <c r="M72" t="str">
        <f>VLOOKUP(J72,total_visual_stym!$A$2:$D$129,3,FALSE)</f>
        <v>pics\\Sapota_7.jpg</v>
      </c>
      <c r="N72">
        <f>VLOOKUP(J72,total_visual_stym!$A$1:$D$129,4,FALSE)</f>
        <v>213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143</v>
      </c>
      <c r="Z72" t="str">
        <f>IF(G72="экспл",VLOOKUP(J72,quest_экспл!$A$1:$N$129,12,FALSE),IF(G72="импл_",0,0))</f>
        <v>sound\\Rovniy_li_on.wav</v>
      </c>
      <c r="AA72" t="str">
        <f>IF(G72="экспл",VLOOKUP(J72,quest_экспл!$A$1:$N$129,14,FALSE),IF(G72="импл_",0,0))</f>
        <v>да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2225</v>
      </c>
      <c r="AD72" t="str">
        <f t="shared" ca="1" si="33"/>
        <v>pics\\dis9.jpg</v>
      </c>
      <c r="AE72" s="22" t="str">
        <f t="array" aca="1" ref="AE72" ca="1">IF(G72="экспл",INDEX(total_visual_stym!$C$146:$C$209,(RANK(total_visual_stym!E152,total_visual_stym!$E$146:$E$209))),0)</f>
        <v>pics\\dis9.jpg</v>
      </c>
      <c r="AF72" s="22" t="str">
        <f t="shared" si="28"/>
        <v/>
      </c>
      <c r="AG72" t="str">
        <f t="shared" si="17"/>
        <v/>
      </c>
      <c r="AI72" t="s">
        <v>73</v>
      </c>
      <c r="AO72">
        <f t="shared" ca="1" si="34"/>
        <v>0.31977928445077253</v>
      </c>
      <c r="AP72" t="str">
        <f t="shared" ca="1" si="35"/>
        <v>pics\\Peper_8.jpg</v>
      </c>
      <c r="AS72" t="str">
        <f t="shared" si="29"/>
        <v/>
      </c>
      <c r="AT72">
        <f t="shared" ca="1" si="30"/>
        <v>0.46997425614960298</v>
      </c>
      <c r="AU72" t="s">
        <v>697</v>
      </c>
      <c r="AV72" t="str">
        <f t="shared" ca="1" si="31"/>
        <v>sound\\Redkiy_plod.wav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_Ровный_ли_он?</v>
      </c>
      <c r="BA72" t="e">
        <f>VLOOKUP(Q72,audio_list_stym!$B$2:$BQ$299,68,FALSE)</f>
        <v>#N/A</v>
      </c>
      <c r="BB72" t="str">
        <f t="shared" si="32"/>
        <v>Перед_Вами_XXXXX._Ровный_ли_он?</v>
      </c>
      <c r="BD72" cm="1">
        <f t="array" aca="1" ref="BD72" ca="1">INDEX(L72:L79,(RANK(AT8,$AT$2:$AT$9)))</f>
        <v>2139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VLOOKUP(B73,audio_list_stym!$A$3:$BP$18,64,FALSE)</f>
        <v>17</v>
      </c>
      <c r="F73" t="str">
        <f>VLOOKUP(E73,metki!$A$2:$B$9,2,FALSE)</f>
        <v>экспл_новые_без_названия</v>
      </c>
      <c r="G73" t="str">
        <f t="shared" si="26"/>
        <v>экспл</v>
      </c>
      <c r="H73" t="str">
        <f>VLOOKUP(B73,audio_list_stym!$A$3:$AJ$18,32,FALSE)</f>
        <v>Sapota</v>
      </c>
      <c r="I73" t="s">
        <v>695</v>
      </c>
      <c r="J73" t="str">
        <f t="shared" si="27"/>
        <v>Sapota_8</v>
      </c>
      <c r="K73">
        <v>17</v>
      </c>
      <c r="L73">
        <f>VLOOKUP(J73,total_visual_stym!$A$2:$D$129,2,FALSE)</f>
        <v>2136</v>
      </c>
      <c r="M73" t="str">
        <f>VLOOKUP(J73,total_visual_stym!$A$2:$D$129,3,FALSE)</f>
        <v>pics\\Sapota_8.jpg</v>
      </c>
      <c r="N73">
        <f>VLOOKUP(J73,total_visual_stym!$A$1:$D$129,4,FALSE)</f>
        <v>213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144</v>
      </c>
      <c r="Z73" t="str">
        <f>IF(G73="экспл",VLOOKUP(J73,quest_экспл!$A$1:$N$129,12,FALSE),IF(G73="импл_",0,0))</f>
        <v>sound\\On_imeet_shipi.wav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2194</v>
      </c>
      <c r="AD73" t="str">
        <f t="shared" ca="1" si="33"/>
        <v>pics\\dis55.jpg</v>
      </c>
      <c r="AE73" s="22" t="str">
        <f t="array" aca="1" ref="AE73" ca="1">IF(G73="экспл",INDEX(total_visual_stym!$C$146:$C$209,(RANK(total_visual_stym!E153,total_visual_stym!$E$146:$E$209))),0)</f>
        <v>pics\\dis55.jpg</v>
      </c>
      <c r="AF73" s="22" t="str">
        <f t="shared" si="28"/>
        <v/>
      </c>
      <c r="AG73" t="str">
        <f t="shared" si="17"/>
        <v/>
      </c>
      <c r="AI73" t="s">
        <v>74</v>
      </c>
      <c r="AO73">
        <f t="shared" ca="1" si="34"/>
        <v>0.11093796349082274</v>
      </c>
      <c r="AP73" t="str">
        <f t="shared" ca="1" si="35"/>
        <v>pics\\Tomat_1.jpg</v>
      </c>
      <c r="AS73" t="str">
        <f t="shared" si="29"/>
        <v/>
      </c>
      <c r="AT73">
        <f t="shared" ca="1" si="30"/>
        <v>0.90896974214482973</v>
      </c>
      <c r="AU73" t="s">
        <v>697</v>
      </c>
      <c r="AV73" t="str">
        <f t="shared" ca="1" si="31"/>
        <v>sound\\Noviy_plod.wav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_Он_имеет_шипы?</v>
      </c>
      <c r="BA73" t="e">
        <f>VLOOKUP(Q73,audio_list_stym!$B$2:$BQ$299,68,FALSE)</f>
        <v>#N/A</v>
      </c>
      <c r="BB73" t="str">
        <f t="shared" si="32"/>
        <v>Вы_видите_XXXXX._Он_имеет_шипы?</v>
      </c>
      <c r="BD73" cm="1">
        <f t="array" aca="1" ref="BD73" ca="1">INDEX(L73:L80,(RANK(AT9,$AT$2:$AT$9)))</f>
        <v>2139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VLOOKUP(B74,audio_list_stym!$A$3:$BP$18,64,FALSE)</f>
        <v>14</v>
      </c>
      <c r="F74" t="str">
        <f>VLOOKUP(E74,metki!$A$2:$B$9,2,FALSE)</f>
        <v>импл_новые_с_названием</v>
      </c>
      <c r="G74" t="str">
        <f t="shared" si="26"/>
        <v>импл_</v>
      </c>
      <c r="H74" t="str">
        <f>VLOOKUP(B74,audio_list_stym!$A$3:$AJ$18,32,FALSE)</f>
        <v>Tamanid</v>
      </c>
      <c r="I74" t="s">
        <v>688</v>
      </c>
      <c r="J74" t="str">
        <f t="shared" si="27"/>
        <v>Tamanid_1</v>
      </c>
      <c r="K74">
        <v>14</v>
      </c>
      <c r="L74">
        <f>VLOOKUP(J74,total_visual_stym!$A$2:$D$129,2,FALSE)</f>
        <v>2137</v>
      </c>
      <c r="M74" t="str">
        <f>VLOOKUP(J74,total_visual_stym!$A$2:$D$129,3,FALSE)</f>
        <v>pics\\Tamanid_1.jpg</v>
      </c>
      <c r="N74">
        <f>VLOOKUP(J74,total_visual_stym!$A$1:$D$129,4,FALSE)</f>
        <v>214</v>
      </c>
      <c r="P74">
        <f>IF(G74="экспл",0,IF(G74="импл_",VLOOKUP(J74,quest_импл!$A$1:$J$129,7,FALSE),0))</f>
        <v>273</v>
      </c>
      <c r="Q74" t="str">
        <f>IF(G74="экспл",0,IF(G74="импл_",VLOOKUP(J74,quest_импл!$A$1:$J$129,8,FALSE),0))</f>
        <v>sound\\Krasnovatiy_li.wav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2008</v>
      </c>
      <c r="AD74" t="str">
        <f t="shared" ca="1" si="33"/>
        <v>pics\\Banan_8.jpg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8"/>
        <v>pics\\Banan_8.jpg</v>
      </c>
      <c r="AI74" t="s">
        <v>76</v>
      </c>
      <c r="AO74">
        <f t="shared" ca="1" si="34"/>
        <v>0.87257644712295412</v>
      </c>
      <c r="AP74" t="str">
        <f t="shared" ca="1" si="35"/>
        <v>pics\\Banan_8.jpg</v>
      </c>
      <c r="AR74" t="str">
        <f>IF(AH74="sound\\Ogorod",AP2,"")</f>
        <v/>
      </c>
      <c r="AS74" t="str">
        <f t="shared" ca="1" si="29"/>
        <v>pics\\Banan_8.jpg</v>
      </c>
      <c r="AT74">
        <f t="shared" ca="1" si="30"/>
        <v>0.27595743390777694</v>
      </c>
      <c r="AU74" t="s">
        <v>697</v>
      </c>
      <c r="AV74" t="str">
        <f t="shared" ca="1" si="31"/>
        <v>sound\\Redkiy_plod.wav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_Красноватый_ли_</v>
      </c>
      <c r="BB74" t="str">
        <f t="shared" si="32"/>
        <v>_Красноватый_ли_БАРОХ?</v>
      </c>
      <c r="BC74">
        <f>A74</f>
        <v>1210</v>
      </c>
      <c r="BD74" cm="1">
        <f t="array" aca="1" ref="BD74" ca="1">INDEX($L$74:$L$81,(RANK(AT2,$AT$2:$AT$9)))</f>
        <v>2144</v>
      </c>
      <c r="BE74" cm="1">
        <f t="array" aca="1" ref="BE74" ca="1">INDEX(BD66:BD73,(RANK(AT3,$AT$2:$AT$9)))</f>
        <v>2136</v>
      </c>
      <c r="BF74" cm="1">
        <f t="array" aca="1" ref="BF74" ca="1">INDEX(BD82:BD105,(RANK(AT3,$AT$2:$AT$17)))</f>
        <v>2150</v>
      </c>
      <c r="BG74" cm="1">
        <f t="array" aca="1" ref="BG74" ca="1">INDEX(BD106:BD129,(RANK(AT3,$AT$2:$AT$9)))</f>
        <v>2088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VLOOKUP(B75,audio_list_stym!$A$3:$BP$18,64,FALSE)</f>
        <v>14</v>
      </c>
      <c r="F75" t="str">
        <f>VLOOKUP(E75,metki!$A$2:$B$9,2,FALSE)</f>
        <v>импл_новые_с_названием</v>
      </c>
      <c r="G75" t="str">
        <f t="shared" si="26"/>
        <v>импл_</v>
      </c>
      <c r="H75" t="str">
        <f>VLOOKUP(B75,audio_list_stym!$A$3:$AJ$18,32,FALSE)</f>
        <v>Tamanid</v>
      </c>
      <c r="I75" t="s">
        <v>689</v>
      </c>
      <c r="J75" t="str">
        <f t="shared" si="27"/>
        <v>Tamanid_2</v>
      </c>
      <c r="K75">
        <v>14</v>
      </c>
      <c r="L75">
        <f>VLOOKUP(J75,total_visual_stym!$A$2:$D$129,2,FALSE)</f>
        <v>2138</v>
      </c>
      <c r="M75" t="str">
        <f>VLOOKUP(J75,total_visual_stym!$A$2:$D$129,3,FALSE)</f>
        <v>pics\\Tamanid_2.jpg</v>
      </c>
      <c r="N75">
        <f>VLOOKUP(J75,total_visual_stym!$A$1:$D$129,4,FALSE)</f>
        <v>214</v>
      </c>
      <c r="P75">
        <f>IF(G75="экспл",0,IF(G75="импл_",VLOOKUP(J75,quest_импл!$A$1:$J$129,7,FALSE),0))</f>
        <v>274</v>
      </c>
      <c r="Q75" t="str">
        <f>IF(G75="экспл",0,IF(G75="импл_",VLOOKUP(J75,quest_импл!$A$1:$J$129,8,FALSE),0))</f>
        <v>sound\\Izognut_li.wav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2004</v>
      </c>
      <c r="AD75" t="str">
        <f t="shared" ca="1" si="33"/>
        <v>pics\\Banan_4.jpg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8"/>
        <v>pics\\Banan_4.jpg</v>
      </c>
      <c r="AI75" t="s">
        <v>77</v>
      </c>
      <c r="AO75">
        <f t="shared" ca="1" si="34"/>
        <v>0.88375695428227752</v>
      </c>
      <c r="AP75" t="str">
        <f t="shared" ca="1" si="35"/>
        <v>pics\\Banan_4.jpg</v>
      </c>
      <c r="AR75" t="str">
        <f t="shared" ref="AR75:AR97" si="36">IF(AH75="sound\\Ogorod",AP3,"")</f>
        <v/>
      </c>
      <c r="AS75" t="str">
        <f t="shared" ca="1" si="29"/>
        <v>pics\\Banan_4.jpg</v>
      </c>
      <c r="AT75">
        <f t="shared" ca="1" si="30"/>
        <v>0.50233921362471234</v>
      </c>
      <c r="AU75" t="s">
        <v>697</v>
      </c>
      <c r="AV75" t="str">
        <f t="shared" ca="1" si="31"/>
        <v>sound\\Redkiy_plod.wav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_Изогнут_ли_</v>
      </c>
      <c r="BB75" t="str">
        <f t="shared" si="32"/>
        <v>_Изогнут_ли_БАРОХ?</v>
      </c>
      <c r="BD75" cm="1">
        <f t="array" aca="1" ref="BD75" ca="1">INDEX($L$74:$L$81,(RANK(AT3,$AT$2:$AT$9)))</f>
        <v>2137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VLOOKUP(B76,audio_list_stym!$A$3:$BP$18,64,FALSE)</f>
        <v>14</v>
      </c>
      <c r="F76" t="str">
        <f>VLOOKUP(E76,metki!$A$2:$B$9,2,FALSE)</f>
        <v>импл_новые_с_названием</v>
      </c>
      <c r="G76" t="str">
        <f t="shared" si="26"/>
        <v>импл_</v>
      </c>
      <c r="H76" t="str">
        <f>VLOOKUP(B76,audio_list_stym!$A$3:$AJ$18,32,FALSE)</f>
        <v>Tamanid</v>
      </c>
      <c r="I76" t="s">
        <v>690</v>
      </c>
      <c r="J76" t="str">
        <f t="shared" si="27"/>
        <v>Tamanid_3</v>
      </c>
      <c r="K76">
        <v>14</v>
      </c>
      <c r="L76">
        <f>VLOOKUP(J76,total_visual_stym!$A$2:$D$129,2,FALSE)</f>
        <v>2139</v>
      </c>
      <c r="M76" t="str">
        <f>VLOOKUP(J76,total_visual_stym!$A$2:$D$129,3,FALSE)</f>
        <v>pics\\Tamanid_3.jpg</v>
      </c>
      <c r="N76">
        <f>VLOOKUP(J76,total_visual_stym!$A$1:$D$129,4,FALSE)</f>
        <v>214</v>
      </c>
      <c r="P76">
        <f>IF(G76="экспл",0,IF(G76="импл_",VLOOKUP(J76,quest_импл!$A$1:$J$129,7,FALSE),0))</f>
        <v>275</v>
      </c>
      <c r="Q76" t="str">
        <f>IF(G76="экспл",0,IF(G76="импл_",VLOOKUP(J76,quest_импл!$A$1:$J$129,8,FALSE),0))</f>
        <v>sound\\Barhatistiy_li.wav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да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2063</v>
      </c>
      <c r="AD76" t="str">
        <f t="shared" ca="1" si="33"/>
        <v>pics\\Tomat_7.jpg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8"/>
        <v>pics\\Tomat_7.jpg</v>
      </c>
      <c r="AI76" t="s">
        <v>78</v>
      </c>
      <c r="AO76">
        <f t="shared" ca="1" si="34"/>
        <v>5.9476306836439008E-3</v>
      </c>
      <c r="AP76" t="str">
        <f t="shared" ca="1" si="35"/>
        <v>pics\\Tomat_7.jpg</v>
      </c>
      <c r="AR76" t="str">
        <f t="shared" si="36"/>
        <v/>
      </c>
      <c r="AS76" t="str">
        <f t="shared" ca="1" si="29"/>
        <v>pics\\Tomat_7.jpg</v>
      </c>
      <c r="AT76">
        <f t="shared" ca="1" si="30"/>
        <v>0.62251138045967258</v>
      </c>
      <c r="AU76" t="s">
        <v>697</v>
      </c>
      <c r="AV76" t="str">
        <f t="shared" ca="1" si="31"/>
        <v>sound\\Noviy_plod.wav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_Бархатистый_ли_</v>
      </c>
      <c r="BB76" t="str">
        <f t="shared" si="32"/>
        <v>_Бархатистый_ли_БАРОХ?</v>
      </c>
      <c r="BD76" cm="1">
        <f t="array" aca="1" ref="BD76" ca="1">INDEX($L$74:$L$81,(RANK(AT4,$AT$2:$AT$9)))</f>
        <v>2142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VLOOKUP(B77,audio_list_stym!$A$3:$BP$18,64,FALSE)</f>
        <v>14</v>
      </c>
      <c r="F77" t="str">
        <f>VLOOKUP(E77,metki!$A$2:$B$9,2,FALSE)</f>
        <v>импл_новые_с_названием</v>
      </c>
      <c r="G77" t="str">
        <f t="shared" si="26"/>
        <v>импл_</v>
      </c>
      <c r="H77" t="str">
        <f>VLOOKUP(B77,audio_list_stym!$A$3:$AJ$18,32,FALSE)</f>
        <v>Tamanid</v>
      </c>
      <c r="I77" t="s">
        <v>691</v>
      </c>
      <c r="J77" t="str">
        <f t="shared" si="27"/>
        <v>Tamanid_4</v>
      </c>
      <c r="K77">
        <v>14</v>
      </c>
      <c r="L77">
        <f>VLOOKUP(J77,total_visual_stym!$A$2:$D$129,2,FALSE)</f>
        <v>2140</v>
      </c>
      <c r="M77" t="str">
        <f>VLOOKUP(J77,total_visual_stym!$A$2:$D$129,3,FALSE)</f>
        <v>pics\\Tamanid_4.jpg</v>
      </c>
      <c r="N77">
        <f>VLOOKUP(J77,total_visual_stym!$A$1:$D$129,4,FALSE)</f>
        <v>214</v>
      </c>
      <c r="P77">
        <f>IF(G77="экспл",0,IF(G77="импл_",VLOOKUP(J77,quest_импл!$A$1:$J$129,7,FALSE),0))</f>
        <v>276</v>
      </c>
      <c r="Q77" t="str">
        <f>IF(G77="экспл",0,IF(G77="импл_",VLOOKUP(J77,quest_импл!$A$1:$J$129,8,FALSE),0))</f>
        <v>sound\\Odnotonniy_li.wav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2054</v>
      </c>
      <c r="AD77" t="str">
        <f t="shared" ca="1" si="33"/>
        <v>pics\\Redis_6.jpg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8"/>
        <v>pics\\Redis_6.jpg</v>
      </c>
      <c r="AI77" t="s">
        <v>79</v>
      </c>
      <c r="AO77">
        <f t="shared" ca="1" si="34"/>
        <v>0.17363123126501778</v>
      </c>
      <c r="AP77" t="str">
        <f t="shared" ca="1" si="35"/>
        <v>pics\\Redis_6.jpg</v>
      </c>
      <c r="AR77" t="str">
        <f t="shared" si="36"/>
        <v/>
      </c>
      <c r="AS77" t="str">
        <f t="shared" ca="1" si="29"/>
        <v>pics\\Redis_6.jpg</v>
      </c>
      <c r="AT77">
        <f t="shared" ca="1" si="30"/>
        <v>0.36823111233039851</v>
      </c>
      <c r="AU77" t="s">
        <v>697</v>
      </c>
      <c r="AV77" t="str">
        <f t="shared" ca="1" si="31"/>
        <v>sound\\Redkiy_plod.wav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_Однотонный_ли_</v>
      </c>
      <c r="BB77" t="str">
        <f t="shared" si="32"/>
        <v>_Однотонный_ли_БАРОХ?</v>
      </c>
      <c r="BD77" cm="1">
        <f t="array" aca="1" ref="BD77" ca="1">INDEX($L$74:$L$81,(RANK(AT5,$AT$2:$AT$9)))</f>
        <v>2143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VLOOKUP(B78,audio_list_stym!$A$3:$BP$18,64,FALSE)</f>
        <v>14</v>
      </c>
      <c r="F78" t="str">
        <f>VLOOKUP(E78,metki!$A$2:$B$9,2,FALSE)</f>
        <v>импл_новые_с_названием</v>
      </c>
      <c r="G78" t="str">
        <f t="shared" si="26"/>
        <v>импл_</v>
      </c>
      <c r="H78" t="str">
        <f>VLOOKUP(B78,audio_list_stym!$A$3:$AJ$18,32,FALSE)</f>
        <v>Tamanid</v>
      </c>
      <c r="I78" t="s">
        <v>692</v>
      </c>
      <c r="J78" t="str">
        <f t="shared" si="27"/>
        <v>Tamanid_5</v>
      </c>
      <c r="K78">
        <v>14</v>
      </c>
      <c r="L78">
        <f>VLOOKUP(J78,total_visual_stym!$A$2:$D$129,2,FALSE)</f>
        <v>2141</v>
      </c>
      <c r="M78" t="str">
        <f>VLOOKUP(J78,total_visual_stym!$A$2:$D$129,3,FALSE)</f>
        <v>pics\\Tamanid_5.jpg</v>
      </c>
      <c r="N78">
        <f>VLOOKUP(J78,total_visual_stym!$A$1:$D$129,4,FALSE)</f>
        <v>214</v>
      </c>
      <c r="P78">
        <f>IF(G78="экспл",0,IF(G78="импл_",VLOOKUP(J78,quest_импл!$A$1:$J$129,7,FALSE),0))</f>
        <v>277</v>
      </c>
      <c r="Q78" t="str">
        <f>IF(G78="экспл",0,IF(G78="импл_",VLOOKUP(J78,quest_импл!$A$1:$J$129,8,FALSE),0))</f>
        <v>sound\\Prozrachniy_li.wav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2034</v>
      </c>
      <c r="AD78" t="str">
        <f t="shared" ca="1" si="33"/>
        <v>pics\\Limon_2.jpg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8"/>
        <v>pics\\Limon_2.jpg</v>
      </c>
      <c r="AI78" t="s">
        <v>80</v>
      </c>
      <c r="AO78">
        <f t="shared" ca="1" si="34"/>
        <v>0.50277469399635555</v>
      </c>
      <c r="AP78" t="str">
        <f t="shared" ca="1" si="35"/>
        <v>pics\\Limon_2.jpg</v>
      </c>
      <c r="AR78" t="str">
        <f t="shared" si="36"/>
        <v/>
      </c>
      <c r="AS78" t="str">
        <f t="shared" ca="1" si="29"/>
        <v>pics\\Limon_2.jpg</v>
      </c>
      <c r="AT78">
        <f t="shared" ca="1" si="30"/>
        <v>0.437361273936273</v>
      </c>
      <c r="AU78" t="s">
        <v>697</v>
      </c>
      <c r="AV78" t="str">
        <f t="shared" ca="1" si="31"/>
        <v>sound\\Redkiy_plod.wav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_Прозрачный_ли_</v>
      </c>
      <c r="BB78" t="str">
        <f t="shared" si="32"/>
        <v>_Прозрачный_ли_БАРОХ?</v>
      </c>
      <c r="BD78" cm="1">
        <f t="array" aca="1" ref="BD78" ca="1">INDEX($L$74:$L$81,(RANK(AT6,$AT$2:$AT$9)))</f>
        <v>2138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VLOOKUP(B79,audio_list_stym!$A$3:$BP$18,64,FALSE)</f>
        <v>14</v>
      </c>
      <c r="F79" t="str">
        <f>VLOOKUP(E79,metki!$A$2:$B$9,2,FALSE)</f>
        <v>импл_новые_с_названием</v>
      </c>
      <c r="G79" t="str">
        <f t="shared" si="26"/>
        <v>импл_</v>
      </c>
      <c r="H79" t="str">
        <f>VLOOKUP(B79,audio_list_stym!$A$3:$AJ$18,32,FALSE)</f>
        <v>Tamanid</v>
      </c>
      <c r="I79" t="s">
        <v>693</v>
      </c>
      <c r="J79" t="str">
        <f t="shared" si="27"/>
        <v>Tamanid_6</v>
      </c>
      <c r="K79">
        <v>14</v>
      </c>
      <c r="L79">
        <f>VLOOKUP(J79,total_visual_stym!$A$2:$D$129,2,FALSE)</f>
        <v>2142</v>
      </c>
      <c r="M79" t="str">
        <f>VLOOKUP(J79,total_visual_stym!$A$2:$D$129,3,FALSE)</f>
        <v>pics\\Tamanid_6.jpg</v>
      </c>
      <c r="N79">
        <f>VLOOKUP(J79,total_visual_stym!$A$1:$D$129,4,FALSE)</f>
        <v>214</v>
      </c>
      <c r="P79">
        <f>IF(G79="экспл",0,IF(G79="импл_",VLOOKUP(J79,quest_импл!$A$1:$J$129,7,FALSE),0))</f>
        <v>278</v>
      </c>
      <c r="Q79" t="str">
        <f>IF(G79="экспл",0,IF(G79="импл_",VLOOKUP(J79,quest_импл!$A$1:$J$129,8,FALSE),0))</f>
        <v>sound\\Izmelchen_li.wav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2022</v>
      </c>
      <c r="AD79" t="str">
        <f t="shared" ca="1" si="33"/>
        <v>pics\\Goroh_6.jpg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8"/>
        <v>pics\\Goroh_6.jpg</v>
      </c>
      <c r="AI79" t="s">
        <v>81</v>
      </c>
      <c r="AO79">
        <f t="shared" ca="1" si="34"/>
        <v>0.63401483294953809</v>
      </c>
      <c r="AP79" t="str">
        <f t="shared" ca="1" si="35"/>
        <v>pics\\Goroh_6.jpg</v>
      </c>
      <c r="AR79" t="str">
        <f t="shared" si="36"/>
        <v/>
      </c>
      <c r="AS79" t="str">
        <f t="shared" ca="1" si="29"/>
        <v>pics\\Goroh_6.jpg</v>
      </c>
      <c r="AT79">
        <f t="shared" ca="1" si="30"/>
        <v>0.72139951161161708</v>
      </c>
      <c r="AU79" t="s">
        <v>697</v>
      </c>
      <c r="AV79" t="str">
        <f t="shared" ca="1" si="31"/>
        <v>sound\\Noviy_plod.wav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_Измельчен_ли_</v>
      </c>
      <c r="BB79" t="str">
        <f t="shared" si="32"/>
        <v>_Измельчен_ли_БАРОХ?</v>
      </c>
      <c r="BD79" cm="1">
        <f t="array" aca="1" ref="BD79" ca="1">INDEX($L$74:$L$81,(RANK(AT7,$AT$2:$AT$9)))</f>
        <v>2139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VLOOKUP(B80,audio_list_stym!$A$3:$BP$18,64,FALSE)</f>
        <v>14</v>
      </c>
      <c r="F80" t="str">
        <f>VLOOKUP(E80,metki!$A$2:$B$9,2,FALSE)</f>
        <v>импл_новые_с_названием</v>
      </c>
      <c r="G80" t="str">
        <f t="shared" si="26"/>
        <v>импл_</v>
      </c>
      <c r="H80" t="str">
        <f>VLOOKUP(B80,audio_list_stym!$A$3:$AJ$18,32,FALSE)</f>
        <v>Tamanid</v>
      </c>
      <c r="I80" t="s">
        <v>694</v>
      </c>
      <c r="J80" t="str">
        <f t="shared" si="27"/>
        <v>Tamanid_7</v>
      </c>
      <c r="K80">
        <v>14</v>
      </c>
      <c r="L80">
        <f>VLOOKUP(J80,total_visual_stym!$A$2:$D$129,2,FALSE)</f>
        <v>2143</v>
      </c>
      <c r="M80" t="str">
        <f>VLOOKUP(J80,total_visual_stym!$A$2:$D$129,3,FALSE)</f>
        <v>pics\\Tamanid_7.jpg</v>
      </c>
      <c r="N80">
        <f>VLOOKUP(J80,total_visual_stym!$A$1:$D$129,4,FALSE)</f>
        <v>214</v>
      </c>
      <c r="P80">
        <f>IF(G80="экспл",0,IF(G80="импл_",VLOOKUP(J80,quest_импл!$A$1:$J$129,7,FALSE),0))</f>
        <v>279</v>
      </c>
      <c r="Q80" t="str">
        <f>IF(G80="экспл",0,IF(G80="импл_",VLOOKUP(J80,quest_импл!$A$1:$J$129,8,FALSE),0))</f>
        <v>sound\\Cvetushiy_li.wav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2001</v>
      </c>
      <c r="AD80" t="str">
        <f t="shared" ca="1" si="33"/>
        <v>pics\\Banan_1.jpg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8"/>
        <v>pics\\Banan_1.jpg</v>
      </c>
      <c r="AI80" t="s">
        <v>82</v>
      </c>
      <c r="AO80">
        <f t="shared" ca="1" si="34"/>
        <v>0.9469190266201053</v>
      </c>
      <c r="AP80" t="str">
        <f t="shared" ca="1" si="35"/>
        <v>pics\\Banan_1.jpg</v>
      </c>
      <c r="AR80" t="str">
        <f t="shared" si="36"/>
        <v/>
      </c>
      <c r="AS80" t="str">
        <f t="shared" ca="1" si="29"/>
        <v>pics\\Banan_1.jpg</v>
      </c>
      <c r="AT80">
        <f t="shared" ca="1" si="30"/>
        <v>0.71488618983285257</v>
      </c>
      <c r="AU80" t="s">
        <v>697</v>
      </c>
      <c r="AV80" t="str">
        <f t="shared" ca="1" si="31"/>
        <v>sound\\Noviy_plod.wav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_Цветущий_ли_</v>
      </c>
      <c r="BB80" t="str">
        <f t="shared" si="32"/>
        <v>_Цветущий_ли_БАРОХ?</v>
      </c>
      <c r="BD80" cm="1">
        <f t="array" aca="1" ref="BD80" ca="1">INDEX($L$74:$L$81,(RANK(AT8,$AT$2:$AT$9)))</f>
        <v>2141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VLOOKUP(B81,audio_list_stym!$A$3:$BP$18,64,FALSE)</f>
        <v>14</v>
      </c>
      <c r="F81" t="str">
        <f>VLOOKUP(E81,metki!$A$2:$B$9,2,FALSE)</f>
        <v>импл_новые_с_названием</v>
      </c>
      <c r="G81" t="str">
        <f t="shared" si="26"/>
        <v>импл_</v>
      </c>
      <c r="H81" t="str">
        <f>VLOOKUP(B81,audio_list_stym!$A$3:$AJ$18,32,FALSE)</f>
        <v>Tamanid</v>
      </c>
      <c r="I81" t="s">
        <v>695</v>
      </c>
      <c r="J81" t="str">
        <f t="shared" si="27"/>
        <v>Tamanid_8</v>
      </c>
      <c r="K81">
        <v>14</v>
      </c>
      <c r="L81">
        <f>VLOOKUP(J81,total_visual_stym!$A$2:$D$129,2,FALSE)</f>
        <v>2144</v>
      </c>
      <c r="M81" t="str">
        <f>VLOOKUP(J81,total_visual_stym!$A$2:$D$129,3,FALSE)</f>
        <v>pics\\Tamanid_8.jpg</v>
      </c>
      <c r="N81">
        <f>VLOOKUP(J81,total_visual_stym!$A$1:$D$129,4,FALSE)</f>
        <v>214</v>
      </c>
      <c r="P81">
        <f>IF(G81="экспл",0,IF(G81="импл_",VLOOKUP(J81,quest_импл!$A$1:$J$129,7,FALSE),0))</f>
        <v>280</v>
      </c>
      <c r="Q81" t="str">
        <f>IF(G81="экспл",0,IF(G81="импл_",VLOOKUP(J81,quest_импл!$A$1:$J$129,8,FALSE),0))</f>
        <v>sound\\Skruchen_li.wav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2011</v>
      </c>
      <c r="AD81" t="str">
        <f t="shared" ca="1" si="33"/>
        <v>pics\\Finik_3.jpg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8"/>
        <v>pics\\Finik_3.jpg</v>
      </c>
      <c r="AI81" t="s">
        <v>83</v>
      </c>
      <c r="AO81">
        <f t="shared" ca="1" si="34"/>
        <v>0.85299899343565311</v>
      </c>
      <c r="AP81" t="str">
        <f t="shared" ca="1" si="35"/>
        <v>pics\\Finik_3.jpg</v>
      </c>
      <c r="AR81" t="str">
        <f t="shared" si="36"/>
        <v/>
      </c>
      <c r="AS81" t="str">
        <f t="shared" ca="1" si="29"/>
        <v>pics\\Finik_3.jpg</v>
      </c>
      <c r="AT81">
        <f t="shared" ca="1" si="30"/>
        <v>0.53822861334364092</v>
      </c>
      <c r="AU81" t="s">
        <v>697</v>
      </c>
      <c r="AV81" t="str">
        <f t="shared" ca="1" si="31"/>
        <v>sound\\Noviy_plod.wav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_Скручен_ли_</v>
      </c>
      <c r="BB81" t="str">
        <f t="shared" si="32"/>
        <v>_Скручен_ли_БАРОХ?</v>
      </c>
      <c r="BD81" cm="1">
        <f t="array" aca="1" ref="BD81" ca="1">INDEX($L$74:$L$81,(RANK(AT9,$AT$2:$AT$9)))</f>
        <v>2140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VLOOKUP(B82,audio_list_stym!$A$3:$BP$18,64,FALSE)</f>
        <v>15</v>
      </c>
      <c r="F82" t="str">
        <f>VLOOKUP(E82,metki!$A$2:$B$9,2,FALSE)</f>
        <v>экспл_новые_с_названием</v>
      </c>
      <c r="G82" t="str">
        <f t="shared" si="26"/>
        <v>экспл</v>
      </c>
      <c r="H82" t="str">
        <f>VLOOKUP(B82,audio_list_stym!$A$3:$AJ$18,32,FALSE)</f>
        <v>ZF</v>
      </c>
      <c r="I82" t="s">
        <v>688</v>
      </c>
      <c r="J82" t="str">
        <f t="shared" si="27"/>
        <v>ZF_1</v>
      </c>
      <c r="K82">
        <v>15</v>
      </c>
      <c r="L82">
        <f>VLOOKUP(J82,total_visual_stym!$A$2:$D$129,2,FALSE)</f>
        <v>2145</v>
      </c>
      <c r="M82" t="str">
        <f>VLOOKUP(J82,total_visual_stym!$A$2:$D$129,3,FALSE)</f>
        <v>pics\\ZF_1.jpg</v>
      </c>
      <c r="N82">
        <f>VLOOKUP(J82,total_visual_stym!$A$1:$D$129,4,FALSE)</f>
        <v>215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153</v>
      </c>
      <c r="Z82" t="str">
        <f>IF(G82="экспл",VLOOKUP(J82,quest_экспл!$A$1:$N$129,12,FALSE),IF(G82="импл_",0,0))</f>
        <v>sound\\On_s_chashuykami.wav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2232</v>
      </c>
      <c r="AD82" t="str">
        <f t="shared" ca="1" si="33"/>
        <v>pics\\dis13.jpg</v>
      </c>
      <c r="AE82" s="22" t="str">
        <f t="array" aca="1" ref="AE82" ca="1">IF(G82="экспл",INDEX(total_visual_stym!$C$146:$C$209,(RANK(total_visual_stym!E162,total_visual_stym!$E$146:$E$209))),0)</f>
        <v>pics\\dis13.jpg</v>
      </c>
      <c r="AF82" s="22" t="str">
        <f t="shared" si="28"/>
        <v/>
      </c>
      <c r="AI82" t="s">
        <v>84</v>
      </c>
      <c r="AO82">
        <f t="shared" ca="1" si="34"/>
        <v>0.29308304403416729</v>
      </c>
      <c r="AP82" t="str">
        <f t="shared" ca="1" si="35"/>
        <v>pics\\Redis_1.jpg</v>
      </c>
      <c r="AR82" t="str">
        <f t="shared" si="36"/>
        <v/>
      </c>
      <c r="AS82" t="str">
        <f t="shared" si="29"/>
        <v/>
      </c>
      <c r="AT82">
        <f t="shared" ca="1" si="30"/>
        <v>0.6338219746154562</v>
      </c>
      <c r="AU82" t="s">
        <v>697</v>
      </c>
      <c r="AV82" t="str">
        <f t="shared" ca="1" si="31"/>
        <v>sound\\Noviy_plod.wav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_Он_с_чешуйками?</v>
      </c>
      <c r="BA82" t="e">
        <f>VLOOKUP(Q82,audio_list_stym!$B$2:$BQ$299,68,FALSE)</f>
        <v>#N/A</v>
      </c>
      <c r="BB82" t="str">
        <f t="shared" si="32"/>
        <v>На_экране_ЛИРОХ._Он_с_чешуйками?</v>
      </c>
      <c r="BC82">
        <f>A82</f>
        <v>1211</v>
      </c>
      <c r="BD82" cm="1">
        <f t="array" aca="1" ref="BD82" ca="1">INDEX($L$82:$L$89,(RANK(AT2,$AT$2:$AT$9)))</f>
        <v>2152</v>
      </c>
      <c r="BE82" cm="1">
        <f t="array" aca="1" ref="BE82" ca="1">INDEX(BD66:BD81,(RANK(AT4,$AT$2:$AT$17)))</f>
        <v>2139</v>
      </c>
      <c r="BF82" cm="1">
        <f t="array" aca="1" ref="BF82" ca="1">INDEX(BD90:BD105,(RANK(AT4,$AT$2:$AT$17)))</f>
        <v>2075</v>
      </c>
      <c r="BG82" cm="1">
        <f t="array" aca="1" ref="BG82" ca="1">INDEX(BD106:BD129,(RANK(AT4,$AT$2:$AT$9)))</f>
        <v>2083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VLOOKUP(B83,audio_list_stym!$A$3:$BP$18,64,FALSE)</f>
        <v>15</v>
      </c>
      <c r="F83" t="str">
        <f>VLOOKUP(E83,metki!$A$2:$B$9,2,FALSE)</f>
        <v>экспл_новые_с_названием</v>
      </c>
      <c r="G83" t="str">
        <f t="shared" si="26"/>
        <v>экспл</v>
      </c>
      <c r="H83" t="str">
        <f>VLOOKUP(B83,audio_list_stym!$A$3:$AJ$18,32,FALSE)</f>
        <v>ZF</v>
      </c>
      <c r="I83" t="s">
        <v>689</v>
      </c>
      <c r="J83" t="str">
        <f t="shared" si="27"/>
        <v>ZF_2</v>
      </c>
      <c r="K83">
        <v>15</v>
      </c>
      <c r="L83">
        <f>VLOOKUP(J83,total_visual_stym!$A$2:$D$129,2,FALSE)</f>
        <v>2146</v>
      </c>
      <c r="M83" t="str">
        <f>VLOOKUP(J83,total_visual_stym!$A$2:$D$129,3,FALSE)</f>
        <v>pics\\ZF_2.jpg</v>
      </c>
      <c r="N83">
        <f>VLOOKUP(J83,total_visual_stym!$A$1:$D$129,4,FALSE)</f>
        <v>215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154</v>
      </c>
      <c r="Z83" t="str">
        <f>IF(G83="экспл",VLOOKUP(J83,quest_экспл!$A$1:$N$129,12,FALSE),IF(G83="импл_",0,0))</f>
        <v>sound\\On_rozoviy.wav</v>
      </c>
      <c r="AA83" t="str">
        <f>IF(G83="экспл",VLOOKUP(J83,quest_экспл!$A$1:$N$129,14,FALSE),IF(G83="импл_",0,0))</f>
        <v>нет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2218</v>
      </c>
      <c r="AD83" t="str">
        <f t="shared" ca="1" si="33"/>
        <v>pics\\dis64.jpg</v>
      </c>
      <c r="AE83" s="22" t="str">
        <f t="array" aca="1" ref="AE83" ca="1">IF(G83="экспл",INDEX(total_visual_stym!$C$146:$C$209,(RANK(total_visual_stym!E163,total_visual_stym!$E$146:$E$209))),0)</f>
        <v>pics\\dis64.jpg</v>
      </c>
      <c r="AF83" s="22" t="str">
        <f t="shared" si="28"/>
        <v/>
      </c>
      <c r="AI83" t="s">
        <v>85</v>
      </c>
      <c r="AO83">
        <f t="shared" ca="1" si="34"/>
        <v>0.57111809582047501</v>
      </c>
      <c r="AP83" t="str">
        <f t="shared" ca="1" si="35"/>
        <v>pics\\Kokos_6.jpg</v>
      </c>
      <c r="AR83" t="str">
        <f t="shared" si="36"/>
        <v/>
      </c>
      <c r="AS83" t="str">
        <f t="shared" si="29"/>
        <v/>
      </c>
      <c r="AT83">
        <f t="shared" ca="1" si="30"/>
        <v>0.3200714033588512</v>
      </c>
      <c r="AU83" t="s">
        <v>697</v>
      </c>
      <c r="AV83" t="str">
        <f t="shared" ca="1" si="31"/>
        <v>sound\\Redkiy_plod.wav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_Он_розовый?</v>
      </c>
      <c r="BA83" t="e">
        <f>VLOOKUP(Q83,audio_list_stym!$B$2:$BQ$299,68,FALSE)</f>
        <v>#N/A</v>
      </c>
      <c r="BB83" t="str">
        <f t="shared" si="32"/>
        <v>Посмотрите,_вот_ЛИРОХ._Он_розовый?</v>
      </c>
      <c r="BD83" cm="1">
        <f t="array" aca="1" ref="BD83" ca="1">INDEX($L$82:$L$89,(RANK(AT3,$AT$2:$AT$9)))</f>
        <v>2145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VLOOKUP(B84,audio_list_stym!$A$3:$BP$18,64,FALSE)</f>
        <v>15</v>
      </c>
      <c r="F84" t="str">
        <f>VLOOKUP(E84,metki!$A$2:$B$9,2,FALSE)</f>
        <v>экспл_новые_с_названием</v>
      </c>
      <c r="G84" t="str">
        <f t="shared" si="26"/>
        <v>экспл</v>
      </c>
      <c r="H84" t="str">
        <f>VLOOKUP(B84,audio_list_stym!$A$3:$AJ$18,32,FALSE)</f>
        <v>ZF</v>
      </c>
      <c r="I84" t="s">
        <v>690</v>
      </c>
      <c r="J84" t="str">
        <f t="shared" si="27"/>
        <v>ZF_3</v>
      </c>
      <c r="K84">
        <v>15</v>
      </c>
      <c r="L84">
        <f>VLOOKUP(J84,total_visual_stym!$A$2:$D$129,2,FALSE)</f>
        <v>2147</v>
      </c>
      <c r="M84" t="str">
        <f>VLOOKUP(J84,total_visual_stym!$A$2:$D$129,3,FALSE)</f>
        <v>pics\\ZF_3.jpg</v>
      </c>
      <c r="N84">
        <f>VLOOKUP(J84,total_visual_stym!$A$1:$D$129,4,FALSE)</f>
        <v>215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155</v>
      </c>
      <c r="Z84" t="str">
        <f>IF(G84="экспл",VLOOKUP(J84,quest_экспл!$A$1:$N$129,12,FALSE),IF(G84="импл_",0,0))</f>
        <v>sound\\Tonkiy_li_on.wav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2228</v>
      </c>
      <c r="AD84" t="str">
        <f t="shared" ca="1" si="33"/>
        <v>pics\\dis38.jpg</v>
      </c>
      <c r="AE84" s="22" t="str">
        <f t="array" aca="1" ref="AE84" ca="1">IF(G84="экспл",INDEX(total_visual_stym!$C$146:$C$209,(RANK(total_visual_stym!E164,total_visual_stym!$E$146:$E$209))),0)</f>
        <v>pics\\dis38.jpg</v>
      </c>
      <c r="AF84" s="22" t="str">
        <f t="shared" si="28"/>
        <v/>
      </c>
      <c r="AI84" t="s">
        <v>94</v>
      </c>
      <c r="AO84">
        <f t="shared" ca="1" si="34"/>
        <v>0.8707209497358539</v>
      </c>
      <c r="AP84" t="str">
        <f t="shared" ca="1" si="35"/>
        <v>pics\\Finik_1.jpg</v>
      </c>
      <c r="AR84" t="str">
        <f t="shared" si="36"/>
        <v/>
      </c>
      <c r="AS84" t="str">
        <f t="shared" si="29"/>
        <v/>
      </c>
      <c r="AT84">
        <f t="shared" ca="1" si="30"/>
        <v>0.68781788245021935</v>
      </c>
      <c r="AU84" t="s">
        <v>697</v>
      </c>
      <c r="AV84" t="str">
        <f t="shared" ca="1" si="31"/>
        <v>sound\\Noviy_plod.wav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_Тонкий_ли_он?</v>
      </c>
      <c r="BA84" t="e">
        <f>VLOOKUP(Q84,audio_list_stym!$B$2:$BQ$299,68,FALSE)</f>
        <v>#N/A</v>
      </c>
      <c r="BB84" t="str">
        <f t="shared" si="32"/>
        <v>Вот_ЛИРОХ._Тонкий_ли_он?</v>
      </c>
      <c r="BD84" cm="1">
        <f t="array" aca="1" ref="BD84" ca="1">INDEX($L$82:$L$89,(RANK(AT4,$AT$2:$AT$9)))</f>
        <v>2150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VLOOKUP(B85,audio_list_stym!$A$3:$BP$18,64,FALSE)</f>
        <v>15</v>
      </c>
      <c r="F85" t="str">
        <f>VLOOKUP(E85,metki!$A$2:$B$9,2,FALSE)</f>
        <v>экспл_новые_с_названием</v>
      </c>
      <c r="G85" t="str">
        <f t="shared" si="26"/>
        <v>экспл</v>
      </c>
      <c r="H85" t="str">
        <f>VLOOKUP(B85,audio_list_stym!$A$3:$AJ$18,32,FALSE)</f>
        <v>ZF</v>
      </c>
      <c r="I85" t="s">
        <v>691</v>
      </c>
      <c r="J85" t="str">
        <f t="shared" si="27"/>
        <v>ZF_4</v>
      </c>
      <c r="K85">
        <v>15</v>
      </c>
      <c r="L85">
        <f>VLOOKUP(J85,total_visual_stym!$A$2:$D$129,2,FALSE)</f>
        <v>2148</v>
      </c>
      <c r="M85" t="str">
        <f>VLOOKUP(J85,total_visual_stym!$A$2:$D$129,3,FALSE)</f>
        <v>pics\\ZF_4.jpg</v>
      </c>
      <c r="N85">
        <f>VLOOKUP(J85,total_visual_stym!$A$1:$D$129,4,FALSE)</f>
        <v>215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156</v>
      </c>
      <c r="Z85" t="str">
        <f>IF(G85="экспл",VLOOKUP(J85,quest_экспл!$A$1:$N$129,12,FALSE),IF(G85="импл_",0,0))</f>
        <v>sound\\Celniy_li_on.wav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2197</v>
      </c>
      <c r="AD85" t="str">
        <f t="shared" ca="1" si="33"/>
        <v>pics\\dis54.jpg</v>
      </c>
      <c r="AE85" s="22" t="str">
        <f t="array" aca="1" ref="AE85" ca="1">IF(G85="экспл",INDEX(total_visual_stym!$C$146:$C$209,(RANK(total_visual_stym!E165,total_visual_stym!$E$146:$E$209))),0)</f>
        <v>pics\\dis54.jpg</v>
      </c>
      <c r="AF85" s="22" t="str">
        <f t="shared" si="28"/>
        <v/>
      </c>
      <c r="AI85" t="s">
        <v>95</v>
      </c>
      <c r="AO85">
        <f t="shared" ca="1" si="34"/>
        <v>6.5345510038345211E-2</v>
      </c>
      <c r="AP85" t="str">
        <f t="shared" ca="1" si="35"/>
        <v>pics\\Tomat_5.jpg</v>
      </c>
      <c r="AR85" t="str">
        <f t="shared" si="36"/>
        <v/>
      </c>
      <c r="AS85" t="str">
        <f t="shared" si="29"/>
        <v/>
      </c>
      <c r="AT85">
        <f t="shared" ca="1" si="30"/>
        <v>0.9701534820443708</v>
      </c>
      <c r="AU85" t="s">
        <v>697</v>
      </c>
      <c r="AV85" t="str">
        <f t="shared" ca="1" si="31"/>
        <v>sound\\Noviy_plod.wav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_Цельный_ли_он?</v>
      </c>
      <c r="BA85" t="e">
        <f>VLOOKUP(Q85,audio_list_stym!$B$2:$BQ$299,68,FALSE)</f>
        <v>#N/A</v>
      </c>
      <c r="BB85" t="str">
        <f t="shared" si="32"/>
        <v>Это_ЛИРОХ._Цельный_ли_он?</v>
      </c>
      <c r="BD85" cm="1">
        <f t="array" aca="1" ref="BD85" ca="1">INDEX($L$82:$L$89,(RANK(AT5,$AT$2:$AT$9)))</f>
        <v>2151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VLOOKUP(B86,audio_list_stym!$A$3:$BP$18,64,FALSE)</f>
        <v>15</v>
      </c>
      <c r="F86" t="str">
        <f>VLOOKUP(E86,metki!$A$2:$B$9,2,FALSE)</f>
        <v>экспл_новые_с_названием</v>
      </c>
      <c r="G86" t="str">
        <f t="shared" si="26"/>
        <v>экспл</v>
      </c>
      <c r="H86" t="str">
        <f>VLOOKUP(B86,audio_list_stym!$A$3:$AJ$18,32,FALSE)</f>
        <v>ZF</v>
      </c>
      <c r="I86" t="s">
        <v>692</v>
      </c>
      <c r="J86" t="str">
        <f t="shared" si="27"/>
        <v>ZF_5</v>
      </c>
      <c r="K86">
        <v>15</v>
      </c>
      <c r="L86">
        <f>VLOOKUP(J86,total_visual_stym!$A$2:$D$129,2,FALSE)</f>
        <v>2149</v>
      </c>
      <c r="M86" t="str">
        <f>VLOOKUP(J86,total_visual_stym!$A$2:$D$129,3,FALSE)</f>
        <v>pics\\ZF_5.jpg</v>
      </c>
      <c r="N86">
        <f>VLOOKUP(J86,total_visual_stym!$A$1:$D$129,4,FALSE)</f>
        <v>215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157</v>
      </c>
      <c r="Z86" t="str">
        <f>IF(G86="экспл",VLOOKUP(J86,quest_экспл!$A$1:$N$129,12,FALSE),IF(G86="импл_",0,0))</f>
        <v>sound\\On_shershaviy.wav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2220</v>
      </c>
      <c r="AD86" t="str">
        <f t="shared" ca="1" si="33"/>
        <v>pics\\dis16.jpg</v>
      </c>
      <c r="AE86" s="22" t="str">
        <f t="array" aca="1" ref="AE86" ca="1">IF(G86="экспл",INDEX(total_visual_stym!$C$146:$C$209,(RANK(total_visual_stym!E166,total_visual_stym!$E$146:$E$209))),0)</f>
        <v>pics\\dis16.jpg</v>
      </c>
      <c r="AF86" s="22" t="str">
        <f t="shared" si="28"/>
        <v/>
      </c>
      <c r="AI86" t="s">
        <v>96</v>
      </c>
      <c r="AO86">
        <f t="shared" ca="1" si="34"/>
        <v>0.68885168727944757</v>
      </c>
      <c r="AP86" t="str">
        <f t="shared" ca="1" si="35"/>
        <v>pics\\Goroh_3.jpg</v>
      </c>
      <c r="AR86" t="str">
        <f t="shared" si="36"/>
        <v/>
      </c>
      <c r="AS86" t="str">
        <f t="shared" si="29"/>
        <v/>
      </c>
      <c r="AT86">
        <f t="shared" ca="1" si="30"/>
        <v>0.23200203438446954</v>
      </c>
      <c r="AU86" t="s">
        <v>697</v>
      </c>
      <c r="AV86" t="str">
        <f t="shared" ca="1" si="31"/>
        <v>sound\\Redkiy_plod.wav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_Он_шершавый?</v>
      </c>
      <c r="BA86" t="e">
        <f>VLOOKUP(Q86,audio_list_stym!$B$2:$BQ$299,68,FALSE)</f>
        <v>#N/A</v>
      </c>
      <c r="BB86" t="str">
        <f t="shared" si="32"/>
        <v>На_картинке_ЛИРОХ._Он_шершавый?</v>
      </c>
      <c r="BD86" cm="1">
        <f t="array" aca="1" ref="BD86" ca="1">INDEX($L$82:$L$89,(RANK(AT6,$AT$2:$AT$9)))</f>
        <v>2146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VLOOKUP(B87,audio_list_stym!$A$3:$BP$18,64,FALSE)</f>
        <v>15</v>
      </c>
      <c r="F87" t="str">
        <f>VLOOKUP(E87,metki!$A$2:$B$9,2,FALSE)</f>
        <v>экспл_новые_с_названием</v>
      </c>
      <c r="G87" t="str">
        <f t="shared" si="26"/>
        <v>экспл</v>
      </c>
      <c r="H87" t="str">
        <f>VLOOKUP(B87,audio_list_stym!$A$3:$AJ$18,32,FALSE)</f>
        <v>ZF</v>
      </c>
      <c r="I87" t="s">
        <v>693</v>
      </c>
      <c r="J87" t="str">
        <f t="shared" si="27"/>
        <v>ZF_6</v>
      </c>
      <c r="K87">
        <v>15</v>
      </c>
      <c r="L87">
        <f>VLOOKUP(J87,total_visual_stym!$A$2:$D$129,2,FALSE)</f>
        <v>2150</v>
      </c>
      <c r="M87" t="str">
        <f>VLOOKUP(J87,total_visual_stym!$A$2:$D$129,3,FALSE)</f>
        <v>pics\\ZF_6.jpg</v>
      </c>
      <c r="N87">
        <f>VLOOKUP(J87,total_visual_stym!$A$1:$D$129,4,FALSE)</f>
        <v>215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158</v>
      </c>
      <c r="Z87" t="str">
        <f>IF(G87="экспл",VLOOKUP(J87,quest_экспл!$A$1:$N$129,12,FALSE),IF(G87="импл_",0,0))</f>
        <v>sound\\Zaostrin_li_on.wav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2179</v>
      </c>
      <c r="AD87" t="str">
        <f t="shared" ca="1" si="33"/>
        <v>pics\\dis20.jpg</v>
      </c>
      <c r="AE87" s="22" t="str">
        <f t="array" aca="1" ref="AE87" ca="1">IF(G87="экспл",INDEX(total_visual_stym!$C$146:$C$209,(RANK(total_visual_stym!E167,total_visual_stym!$E$146:$E$209))),0)</f>
        <v>pics\\dis20.jpg</v>
      </c>
      <c r="AF87" s="22" t="str">
        <f t="shared" si="28"/>
        <v/>
      </c>
      <c r="AI87" t="s">
        <v>97</v>
      </c>
      <c r="AO87">
        <f t="shared" ca="1" si="34"/>
        <v>0.24895616189371494</v>
      </c>
      <c r="AP87" t="str">
        <f t="shared" ca="1" si="35"/>
        <v>pics\\Redis_2.jpg</v>
      </c>
      <c r="AR87" t="str">
        <f t="shared" si="36"/>
        <v/>
      </c>
      <c r="AS87" t="str">
        <f t="shared" si="29"/>
        <v/>
      </c>
      <c r="AT87">
        <f t="shared" ca="1" si="30"/>
        <v>0.78726637258345866</v>
      </c>
      <c r="AU87" t="s">
        <v>697</v>
      </c>
      <c r="AV87" t="str">
        <f t="shared" ca="1" si="31"/>
        <v>sound\\Noviy_plod.wav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_Заострен_ли_он?</v>
      </c>
      <c r="BA87" t="e">
        <f>VLOOKUP(Q87,audio_list_stym!$B$2:$BQ$299,68,FALSE)</f>
        <v>#N/A</v>
      </c>
      <c r="BB87" t="str">
        <f t="shared" si="32"/>
        <v>На_мониторе_ЛИРОХ._Заострен_ли_он?</v>
      </c>
      <c r="BD87" cm="1">
        <f t="array" aca="1" ref="BD87" ca="1">INDEX($L$82:$L$89,(RANK(AT7,$AT$2:$AT$9)))</f>
        <v>2147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VLOOKUP(B88,audio_list_stym!$A$3:$BP$18,64,FALSE)</f>
        <v>15</v>
      </c>
      <c r="F88" t="str">
        <f>VLOOKUP(E88,metki!$A$2:$B$9,2,FALSE)</f>
        <v>экспл_новые_с_названием</v>
      </c>
      <c r="G88" t="str">
        <f t="shared" si="26"/>
        <v>экспл</v>
      </c>
      <c r="H88" t="str">
        <f>VLOOKUP(B88,audio_list_stym!$A$3:$AJ$18,32,FALSE)</f>
        <v>ZF</v>
      </c>
      <c r="I88" t="s">
        <v>694</v>
      </c>
      <c r="J88" t="str">
        <f t="shared" si="27"/>
        <v>ZF_7</v>
      </c>
      <c r="K88">
        <v>15</v>
      </c>
      <c r="L88">
        <f>VLOOKUP(J88,total_visual_stym!$A$2:$D$129,2,FALSE)</f>
        <v>2151</v>
      </c>
      <c r="M88" t="str">
        <f>VLOOKUP(J88,total_visual_stym!$A$2:$D$129,3,FALSE)</f>
        <v>pics\\ZF_7.jpg</v>
      </c>
      <c r="N88">
        <f>VLOOKUP(J88,total_visual_stym!$A$1:$D$129,4,FALSE)</f>
        <v>215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159</v>
      </c>
      <c r="Z88" t="str">
        <f>IF(G88="экспл",VLOOKUP(J88,quest_экспл!$A$1:$N$129,12,FALSE),IF(G88="импл_",0,0))</f>
        <v>sound\\On_rassipchatiy.wav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2203</v>
      </c>
      <c r="AD88" t="str">
        <f t="shared" ca="1" si="33"/>
        <v>pics\\dis53.jpg</v>
      </c>
      <c r="AE88" s="22" t="str">
        <f t="array" aca="1" ref="AE88" ca="1">IF(G88="экспл",INDEX(total_visual_stym!$C$146:$C$209,(RANK(total_visual_stym!E168,total_visual_stym!$E$146:$E$209))),0)</f>
        <v>pics\\dis53.jpg</v>
      </c>
      <c r="AF88" s="22" t="str">
        <f t="shared" si="28"/>
        <v/>
      </c>
      <c r="AI88" t="s">
        <v>98</v>
      </c>
      <c r="AO88">
        <f t="shared" ca="1" si="34"/>
        <v>0.3444385553425664</v>
      </c>
      <c r="AP88" t="str">
        <f t="shared" ca="1" si="35"/>
        <v>pics\\Peper_6.jpg</v>
      </c>
      <c r="AR88" t="str">
        <f t="shared" si="36"/>
        <v/>
      </c>
      <c r="AS88" t="str">
        <f t="shared" si="29"/>
        <v/>
      </c>
      <c r="AT88">
        <f t="shared" ca="1" si="30"/>
        <v>8.3876868161042339E-2</v>
      </c>
      <c r="AU88" t="s">
        <v>697</v>
      </c>
      <c r="AV88" t="str">
        <f t="shared" ca="1" si="31"/>
        <v>sound\\Redkiy_plod.wav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_Он_рассыпчатый?</v>
      </c>
      <c r="BA88" t="e">
        <f>VLOOKUP(Q88,audio_list_stym!$B$2:$BQ$299,68,FALSE)</f>
        <v>#N/A</v>
      </c>
      <c r="BB88" t="str">
        <f t="shared" si="32"/>
        <v>Перед_Вами_ЛИРОХ._Он_рассыпчатый?</v>
      </c>
      <c r="BD88" cm="1">
        <f t="array" aca="1" ref="BD88" ca="1">INDEX($L$82:$L$89,(RANK(AT8,$AT$2:$AT$9)))</f>
        <v>2149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VLOOKUP(B89,audio_list_stym!$A$3:$BP$18,64,FALSE)</f>
        <v>15</v>
      </c>
      <c r="F89" t="str">
        <f>VLOOKUP(E89,metki!$A$2:$B$9,2,FALSE)</f>
        <v>экспл_новые_с_названием</v>
      </c>
      <c r="G89" t="str">
        <f t="shared" si="26"/>
        <v>экспл</v>
      </c>
      <c r="H89" t="str">
        <f>VLOOKUP(B89,audio_list_stym!$A$3:$AJ$18,32,FALSE)</f>
        <v>ZF</v>
      </c>
      <c r="I89" t="s">
        <v>695</v>
      </c>
      <c r="J89" t="str">
        <f t="shared" si="27"/>
        <v>ZF_8</v>
      </c>
      <c r="K89">
        <v>15</v>
      </c>
      <c r="L89">
        <f>VLOOKUP(J89,total_visual_stym!$A$2:$D$129,2,FALSE)</f>
        <v>2152</v>
      </c>
      <c r="M89" t="str">
        <f>VLOOKUP(J89,total_visual_stym!$A$2:$D$129,3,FALSE)</f>
        <v>pics\\ZF_8.jpg</v>
      </c>
      <c r="N89">
        <f>VLOOKUP(J89,total_visual_stym!$A$1:$D$129,4,FALSE)</f>
        <v>215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160</v>
      </c>
      <c r="Z89" t="str">
        <f>IF(G89="экспл",VLOOKUP(J89,quest_экспл!$A$1:$N$129,12,FALSE),IF(G89="импл_",0,0))</f>
        <v>sound\\Ochishen_li_on.wav</v>
      </c>
      <c r="AA89" t="str">
        <f>IF(G89="экспл",VLOOKUP(J89,quest_экспл!$A$1:$N$129,14,FALSE),IF(G89="импл_",0,0))</f>
        <v>да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2207</v>
      </c>
      <c r="AD89" t="str">
        <f t="shared" ca="1" si="33"/>
        <v>pics\\dis44.jpg</v>
      </c>
      <c r="AE89" s="22" t="str">
        <f t="array" aca="1" ref="AE89" ca="1">IF(G89="экспл",INDEX(total_visual_stym!$C$146:$C$209,(RANK(total_visual_stym!E169,total_visual_stym!$E$146:$E$209))),0)</f>
        <v>pics\\dis44.jpg</v>
      </c>
      <c r="AF89" s="22" t="str">
        <f t="shared" si="28"/>
        <v/>
      </c>
      <c r="AI89" t="s">
        <v>99</v>
      </c>
      <c r="AO89">
        <f t="shared" ca="1" si="34"/>
        <v>1.3424964526770333E-3</v>
      </c>
      <c r="AP89" t="str">
        <f t="shared" ca="1" si="35"/>
        <v>pics\\Tomat_8.jpg</v>
      </c>
      <c r="AR89" t="str">
        <f t="shared" si="36"/>
        <v/>
      </c>
      <c r="AS89" t="str">
        <f t="shared" si="29"/>
        <v/>
      </c>
      <c r="AT89">
        <f t="shared" ca="1" si="30"/>
        <v>0.52806231495890854</v>
      </c>
      <c r="AU89" t="s">
        <v>697</v>
      </c>
      <c r="AV89" t="str">
        <f t="shared" ca="1" si="31"/>
        <v>sound\\Redkiy_plod.wav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_Очищен_ли_он?</v>
      </c>
      <c r="BA89" t="e">
        <f>VLOOKUP(Q89,audio_list_stym!$B$2:$BQ$299,68,FALSE)</f>
        <v>#N/A</v>
      </c>
      <c r="BB89" t="str">
        <f t="shared" si="32"/>
        <v>Вы_видите_ЛИРОХ._Очищен_ли_он?</v>
      </c>
      <c r="BD89" cm="1">
        <f t="array" aca="1" ref="BD89" ca="1">INDEX($L$82:$L$89,(RANK(AT9,$AT$2:$AT$9)))</f>
        <v>2148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VLOOKUP(B90,audio_list_stym!$A$3:$BP$18,64,FALSE)</f>
        <v>16</v>
      </c>
      <c r="F90" t="str">
        <f>VLOOKUP(E90,metki!$A$2:$B$9,2,FALSE)</f>
        <v>импл_новые_без_названия</v>
      </c>
      <c r="G90" t="str">
        <f t="shared" si="26"/>
        <v>импл_</v>
      </c>
      <c r="H90" t="str">
        <f>VLOOKUP(B90,audio_list_stym!$A$3:$AJ$18,32,FALSE)</f>
        <v>Ackee</v>
      </c>
      <c r="I90" t="s">
        <v>688</v>
      </c>
      <c r="J90" t="str">
        <f t="shared" si="27"/>
        <v>Ackee_1</v>
      </c>
      <c r="K90">
        <v>16</v>
      </c>
      <c r="L90">
        <f>VLOOKUP(J90,total_visual_stym!$A$2:$D$129,2,FALSE)</f>
        <v>2065</v>
      </c>
      <c r="M90" t="str">
        <f>VLOOKUP(J90,total_visual_stym!$A$2:$D$129,3,FALSE)</f>
        <v>pics\\Ackee_1.jpg</v>
      </c>
      <c r="N90">
        <f>VLOOKUP(J90,total_visual_stym!$A$1:$D$129,4,FALSE)</f>
        <v>208</v>
      </c>
      <c r="P90">
        <f>IF(G90="экспл",0,IF(G90="импл_",VLOOKUP(J90,quest_импл!$A$1:$J$129,7,FALSE),0))</f>
        <v>225</v>
      </c>
      <c r="Q90" t="str">
        <f>IF(G90="экспл",0,IF(G90="импл_",VLOOKUP(J90,quest_импл!$A$1:$J$129,8,FALSE),0))</f>
        <v>sound\\Sushenniy_li.wav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нет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2007</v>
      </c>
      <c r="AD90" t="str">
        <f t="shared" ca="1" si="33"/>
        <v>pics\\Banan_7.jpg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8"/>
        <v>pics\\Banan_7.jpg</v>
      </c>
      <c r="AI90" t="s">
        <v>100</v>
      </c>
      <c r="AO90">
        <f t="shared" ca="1" si="34"/>
        <v>0.87464591603337316</v>
      </c>
      <c r="AP90" t="str">
        <f t="shared" ca="1" si="35"/>
        <v>pics\\Banan_7.jpg</v>
      </c>
      <c r="AR90" t="str">
        <f t="shared" si="36"/>
        <v/>
      </c>
      <c r="AS90" t="str">
        <f t="shared" ca="1" si="29"/>
        <v>pics\\Banan_7.jpg</v>
      </c>
      <c r="AT90">
        <f t="shared" ca="1" si="30"/>
        <v>9.539964040704596E-2</v>
      </c>
      <c r="AU90" t="s">
        <v>697</v>
      </c>
      <c r="AV90" t="str">
        <f t="shared" ca="1" si="31"/>
        <v>sound\\Redkiy_plod.wav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_Сушеный_ли_</v>
      </c>
      <c r="BB90" t="str">
        <f t="shared" si="32"/>
        <v>_Сушеный_ли_XXXXX?</v>
      </c>
      <c r="BC90">
        <f>A90</f>
        <v>1212</v>
      </c>
      <c r="BD90" cm="1">
        <f t="array" aca="1" ref="BD90" ca="1">INDEX($L$90:$L$97,(RANK(AT2,$AT$2:$AT$9)))</f>
        <v>2072</v>
      </c>
      <c r="BE90" cm="1">
        <f t="array" aca="1" ref="BE90" ca="1">INDEX(BD66:BD81,(RANK(AT5,$AT$2:$AT$17)))</f>
        <v>2141</v>
      </c>
      <c r="BF90" cm="1">
        <f t="array" aca="1" ref="BF90" ca="1">INDEX(BD98:BD113,(RANK(AT5,$AT$2:$AT$17)))</f>
        <v>2085</v>
      </c>
      <c r="BG90" cm="1">
        <f t="array" aca="1" ref="BG90" ca="1">INDEX(BD114:BD129,(RANK(AT5,$AT$2:$AT$9)))</f>
        <v>2093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VLOOKUP(B91,audio_list_stym!$A$3:$BP$18,64,FALSE)</f>
        <v>16</v>
      </c>
      <c r="F91" t="str">
        <f>VLOOKUP(E91,metki!$A$2:$B$9,2,FALSE)</f>
        <v>импл_новые_без_названия</v>
      </c>
      <c r="G91" t="str">
        <f t="shared" si="26"/>
        <v>импл_</v>
      </c>
      <c r="H91" t="str">
        <f>VLOOKUP(B91,audio_list_stym!$A$3:$AJ$18,32,FALSE)</f>
        <v>Ackee</v>
      </c>
      <c r="I91" t="s">
        <v>689</v>
      </c>
      <c r="J91" t="str">
        <f t="shared" si="27"/>
        <v>Ackee_2</v>
      </c>
      <c r="K91">
        <v>16</v>
      </c>
      <c r="L91">
        <f>VLOOKUP(J91,total_visual_stym!$A$2:$D$129,2,FALSE)</f>
        <v>2066</v>
      </c>
      <c r="M91" t="str">
        <f>VLOOKUP(J91,total_visual_stym!$A$2:$D$129,3,FALSE)</f>
        <v>pics\\Ackee_2.jpg</v>
      </c>
      <c r="N91">
        <f>VLOOKUP(J91,total_visual_stym!$A$1:$D$129,4,FALSE)</f>
        <v>208</v>
      </c>
      <c r="P91">
        <f>IF(G91="экспл",0,IF(G91="импл_",VLOOKUP(J91,quest_импл!$A$1:$J$129,7,FALSE),0))</f>
        <v>226</v>
      </c>
      <c r="Q91" t="str">
        <f>IF(G91="экспл",0,IF(G91="импл_",VLOOKUP(J91,quest_импл!$A$1:$J$129,8,FALSE),0))</f>
        <v>sound\\S_vetochkoy_li.wav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2058</v>
      </c>
      <c r="AD91" t="str">
        <f t="shared" ca="1" si="33"/>
        <v>pics\\Tomat_2.jpg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8"/>
        <v>pics\\Tomat_2.jpg</v>
      </c>
      <c r="AI91" t="s">
        <v>101</v>
      </c>
      <c r="AO91">
        <f t="shared" ca="1" si="34"/>
        <v>0.10449397171167907</v>
      </c>
      <c r="AP91" t="str">
        <f t="shared" ca="1" si="35"/>
        <v>pics\\Tomat_2.jpg</v>
      </c>
      <c r="AR91" t="str">
        <f t="shared" si="36"/>
        <v/>
      </c>
      <c r="AS91" t="str">
        <f t="shared" ca="1" si="29"/>
        <v>pics\\Tomat_2.jpg</v>
      </c>
      <c r="AT91">
        <f t="shared" ca="1" si="30"/>
        <v>0.37475194954785507</v>
      </c>
      <c r="AU91" t="s">
        <v>697</v>
      </c>
      <c r="AV91" t="str">
        <f t="shared" ca="1" si="31"/>
        <v>sound\\Redkiy_plod.wav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_С_веточкой_ли_</v>
      </c>
      <c r="BB91" t="str">
        <f t="shared" si="32"/>
        <v>_С_веточкой_ли_XXXXX?</v>
      </c>
      <c r="BD91" cm="1">
        <f t="array" aca="1" ref="BD91" ca="1">INDEX($L$90:$L$97,(RANK(AT3,$AT$2:$AT$9)))</f>
        <v>2065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VLOOKUP(B92,audio_list_stym!$A$3:$BP$18,64,FALSE)</f>
        <v>16</v>
      </c>
      <c r="F92" t="str">
        <f>VLOOKUP(E92,metki!$A$2:$B$9,2,FALSE)</f>
        <v>импл_новые_без_названия</v>
      </c>
      <c r="G92" t="str">
        <f t="shared" si="26"/>
        <v>импл_</v>
      </c>
      <c r="H92" t="str">
        <f>VLOOKUP(B92,audio_list_stym!$A$3:$AJ$18,32,FALSE)</f>
        <v>Ackee</v>
      </c>
      <c r="I92" t="s">
        <v>690</v>
      </c>
      <c r="J92" t="str">
        <f t="shared" si="27"/>
        <v>Ackee_3</v>
      </c>
      <c r="K92">
        <v>16</v>
      </c>
      <c r="L92">
        <f>VLOOKUP(J92,total_visual_stym!$A$2:$D$129,2,FALSE)</f>
        <v>2067</v>
      </c>
      <c r="M92" t="str">
        <f>VLOOKUP(J92,total_visual_stym!$A$2:$D$129,3,FALSE)</f>
        <v>pics\\Ackee_3.jpg</v>
      </c>
      <c r="N92">
        <f>VLOOKUP(J92,total_visual_stym!$A$1:$D$129,4,FALSE)</f>
        <v>208</v>
      </c>
      <c r="P92">
        <f>IF(G92="экспл",0,IF(G92="импл_",VLOOKUP(J92,quest_импл!$A$1:$J$129,7,FALSE),0))</f>
        <v>227</v>
      </c>
      <c r="Q92" t="str">
        <f>IF(G92="экспл",0,IF(G92="импл_",VLOOKUP(J92,quest_импл!$A$1:$J$129,8,FALSE),0))</f>
        <v>sound\\Rasskrit_li.wav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да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2055</v>
      </c>
      <c r="AD92" t="str">
        <f t="shared" ca="1" si="33"/>
        <v>pics\\Redis_7.jpg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8"/>
        <v>pics\\Redis_7.jpg</v>
      </c>
      <c r="AI92" t="s">
        <v>102</v>
      </c>
      <c r="AO92">
        <f t="shared" ca="1" si="34"/>
        <v>0.15250158491076715</v>
      </c>
      <c r="AP92" t="str">
        <f t="shared" ca="1" si="35"/>
        <v>pics\\Redis_7.jpg</v>
      </c>
      <c r="AR92" t="str">
        <f t="shared" si="36"/>
        <v/>
      </c>
      <c r="AS92" t="str">
        <f t="shared" ca="1" si="29"/>
        <v>pics\\Redis_7.jpg</v>
      </c>
      <c r="AT92">
        <f t="shared" ca="1" si="30"/>
        <v>0.98535677726633453</v>
      </c>
      <c r="AU92" t="s">
        <v>697</v>
      </c>
      <c r="AV92" t="str">
        <f t="shared" ca="1" si="31"/>
        <v>sound\\Noviy_plod.wav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_Раскрыт_ли_</v>
      </c>
      <c r="BB92" t="str">
        <f t="shared" si="32"/>
        <v>_Раскрыт_ли_XXXXX?</v>
      </c>
      <c r="BD92" cm="1">
        <f t="array" aca="1" ref="BD92" ca="1">INDEX($L$90:$L$97,(RANK(AT4,$AT$2:$AT$9)))</f>
        <v>2070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VLOOKUP(B93,audio_list_stym!$A$3:$BP$18,64,FALSE)</f>
        <v>16</v>
      </c>
      <c r="F93" t="str">
        <f>VLOOKUP(E93,metki!$A$2:$B$9,2,FALSE)</f>
        <v>импл_новые_без_названия</v>
      </c>
      <c r="G93" t="str">
        <f t="shared" si="26"/>
        <v>импл_</v>
      </c>
      <c r="H93" t="str">
        <f>VLOOKUP(B93,audio_list_stym!$A$3:$AJ$18,32,FALSE)</f>
        <v>Ackee</v>
      </c>
      <c r="I93" t="s">
        <v>691</v>
      </c>
      <c r="J93" t="str">
        <f t="shared" si="27"/>
        <v>Ackee_4</v>
      </c>
      <c r="K93">
        <v>16</v>
      </c>
      <c r="L93">
        <f>VLOOKUP(J93,total_visual_stym!$A$2:$D$129,2,FALSE)</f>
        <v>2068</v>
      </c>
      <c r="M93" t="str">
        <f>VLOOKUP(J93,total_visual_stym!$A$2:$D$129,3,FALSE)</f>
        <v>pics\\Ackee_4.jpg</v>
      </c>
      <c r="N93">
        <f>VLOOKUP(J93,total_visual_stym!$A$1:$D$129,4,FALSE)</f>
        <v>208</v>
      </c>
      <c r="P93">
        <f>IF(G93="экспл",0,IF(G93="импл_",VLOOKUP(J93,quest_импл!$A$1:$J$129,7,FALSE),0))</f>
        <v>228</v>
      </c>
      <c r="Q93" t="str">
        <f>IF(G93="экспл",0,IF(G93="импл_",VLOOKUP(J93,quest_импл!$A$1:$J$129,8,FALSE),0))</f>
        <v>sound\\Pushistiy_li.wav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2028</v>
      </c>
      <c r="AD93" t="str">
        <f t="shared" ca="1" si="33"/>
        <v>pics\\Kokos_4.jpg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8"/>
        <v>pics\\Kokos_4.jpg</v>
      </c>
      <c r="AI93" t="s">
        <v>103</v>
      </c>
      <c r="AO93">
        <f t="shared" ca="1" si="34"/>
        <v>0.58589351663961076</v>
      </c>
      <c r="AP93" t="str">
        <f t="shared" ca="1" si="35"/>
        <v>pics\\Kokos_4.jpg</v>
      </c>
      <c r="AR93" t="str">
        <f t="shared" si="36"/>
        <v/>
      </c>
      <c r="AS93" t="str">
        <f t="shared" ca="1" si="29"/>
        <v>pics\\Kokos_4.jpg</v>
      </c>
      <c r="AT93">
        <f t="shared" ca="1" si="30"/>
        <v>0.63961451017267767</v>
      </c>
      <c r="AU93" t="s">
        <v>697</v>
      </c>
      <c r="AV93" t="str">
        <f t="shared" ca="1" si="31"/>
        <v>sound\\Noviy_plod.wav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_Пушистый_ли_</v>
      </c>
      <c r="BB93" t="str">
        <f t="shared" si="32"/>
        <v>_Пушистый_ли_XXXXX?</v>
      </c>
      <c r="BD93" cm="1">
        <f t="array" aca="1" ref="BD93" ca="1">INDEX($L$90:$L$97,(RANK(AT5,$AT$2:$AT$9)))</f>
        <v>2071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VLOOKUP(B94,audio_list_stym!$A$3:$BP$18,64,FALSE)</f>
        <v>16</v>
      </c>
      <c r="F94" t="str">
        <f>VLOOKUP(E94,metki!$A$2:$B$9,2,FALSE)</f>
        <v>импл_новые_без_названия</v>
      </c>
      <c r="G94" t="str">
        <f t="shared" si="26"/>
        <v>импл_</v>
      </c>
      <c r="H94" t="str">
        <f>VLOOKUP(B94,audio_list_stym!$A$3:$AJ$18,32,FALSE)</f>
        <v>Ackee</v>
      </c>
      <c r="I94" t="s">
        <v>692</v>
      </c>
      <c r="J94" t="str">
        <f t="shared" si="27"/>
        <v>Ackee_5</v>
      </c>
      <c r="K94">
        <v>16</v>
      </c>
      <c r="L94">
        <f>VLOOKUP(J94,total_visual_stym!$A$2:$D$129,2,FALSE)</f>
        <v>2069</v>
      </c>
      <c r="M94" t="str">
        <f>VLOOKUP(J94,total_visual_stym!$A$2:$D$129,3,FALSE)</f>
        <v>pics\\Ackee_5.jpg</v>
      </c>
      <c r="N94">
        <f>VLOOKUP(J94,total_visual_stym!$A$1:$D$129,4,FALSE)</f>
        <v>208</v>
      </c>
      <c r="P94">
        <f>IF(G94="экспл",0,IF(G94="импл_",VLOOKUP(J94,quest_импл!$A$1:$J$129,7,FALSE),0))</f>
        <v>229</v>
      </c>
      <c r="Q94" t="str">
        <f>IF(G94="экспл",0,IF(G94="импл_",VLOOKUP(J94,quest_импл!$A$1:$J$129,8,FALSE),0))</f>
        <v>sound\\Kvadratniy_li.wav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2023</v>
      </c>
      <c r="AD94" t="str">
        <f t="shared" ca="1" si="33"/>
        <v>pics\\Goroh_7.jpg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8"/>
        <v>pics\\Goroh_7.jpg</v>
      </c>
      <c r="AI94" t="s">
        <v>104</v>
      </c>
      <c r="AO94">
        <f t="shared" ca="1" si="34"/>
        <v>0.62006244398325949</v>
      </c>
      <c r="AP94" t="str">
        <f t="shared" ca="1" si="35"/>
        <v>pics\\Goroh_7.jpg</v>
      </c>
      <c r="AR94" t="str">
        <f t="shared" si="36"/>
        <v/>
      </c>
      <c r="AS94" t="str">
        <f t="shared" ca="1" si="29"/>
        <v>pics\\Goroh_7.jpg</v>
      </c>
      <c r="AT94">
        <f t="shared" ca="1" si="30"/>
        <v>0.62214681383428805</v>
      </c>
      <c r="AU94" t="s">
        <v>697</v>
      </c>
      <c r="AV94" t="str">
        <f t="shared" ca="1" si="31"/>
        <v>sound\\Noviy_plod.wav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_Квадратный_ли_</v>
      </c>
      <c r="BB94" t="str">
        <f t="shared" si="32"/>
        <v>_Квадратный_ли_XXXXX?</v>
      </c>
      <c r="BD94" cm="1">
        <f t="array" aca="1" ref="BD94" ca="1">INDEX($L$90:$L$97,(RANK(AT6,$AT$2:$AT$9)))</f>
        <v>2066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VLOOKUP(B95,audio_list_stym!$A$3:$BP$18,64,FALSE)</f>
        <v>16</v>
      </c>
      <c r="F95" t="str">
        <f>VLOOKUP(E95,metki!$A$2:$B$9,2,FALSE)</f>
        <v>импл_новые_без_названия</v>
      </c>
      <c r="G95" t="str">
        <f t="shared" si="26"/>
        <v>импл_</v>
      </c>
      <c r="H95" t="str">
        <f>VLOOKUP(B95,audio_list_stym!$A$3:$AJ$18,32,FALSE)</f>
        <v>Ackee</v>
      </c>
      <c r="I95" t="s">
        <v>693</v>
      </c>
      <c r="J95" t="str">
        <f t="shared" si="27"/>
        <v>Ackee_6</v>
      </c>
      <c r="K95">
        <v>16</v>
      </c>
      <c r="L95">
        <f>VLOOKUP(J95,total_visual_stym!$A$2:$D$129,2,FALSE)</f>
        <v>2070</v>
      </c>
      <c r="M95" t="str">
        <f>VLOOKUP(J95,total_visual_stym!$A$2:$D$129,3,FALSE)</f>
        <v>pics\\Ackee_6.jpg</v>
      </c>
      <c r="N95">
        <f>VLOOKUP(J95,total_visual_stym!$A$1:$D$129,4,FALSE)</f>
        <v>208</v>
      </c>
      <c r="P95">
        <f>IF(G95="экспл",0,IF(G95="импл_",VLOOKUP(J95,quest_импл!$A$1:$J$129,7,FALSE),0))</f>
        <v>230</v>
      </c>
      <c r="Q95" t="str">
        <f>IF(G95="экспл",0,IF(G95="импл_",VLOOKUP(J95,quest_импл!$A$1:$J$129,8,FALSE),0))</f>
        <v>sound\\Sklizskiy_li.wav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2035</v>
      </c>
      <c r="AD95" t="str">
        <f t="shared" ca="1" si="33"/>
        <v>pics\\Limon_3.jpg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8"/>
        <v>pics\\Limon_3.jpg</v>
      </c>
      <c r="AI95" t="s">
        <v>105</v>
      </c>
      <c r="AO95">
        <f t="shared" ca="1" si="34"/>
        <v>0.47721573278179197</v>
      </c>
      <c r="AP95" t="str">
        <f t="shared" ca="1" si="35"/>
        <v>pics\\Limon_3.jpg</v>
      </c>
      <c r="AR95" t="str">
        <f t="shared" si="36"/>
        <v/>
      </c>
      <c r="AS95" t="str">
        <f t="shared" ca="1" si="29"/>
        <v>pics\\Limon_3.jpg</v>
      </c>
      <c r="AT95">
        <f t="shared" ca="1" si="30"/>
        <v>7.7398127675827322E-2</v>
      </c>
      <c r="AU95" t="s">
        <v>697</v>
      </c>
      <c r="AV95" t="str">
        <f t="shared" ca="1" si="31"/>
        <v>sound\\Redkiy_plod.wav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_Склизкий_ли_</v>
      </c>
      <c r="BB95" t="str">
        <f t="shared" si="32"/>
        <v>_Склизкий_ли_XXXXX?</v>
      </c>
      <c r="BD95" cm="1">
        <f t="array" aca="1" ref="BD95" ca="1">INDEX($L$90:$L$97,(RANK(AT7,$AT$2:$AT$9)))</f>
        <v>2067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VLOOKUP(B96,audio_list_stym!$A$3:$BP$18,64,FALSE)</f>
        <v>16</v>
      </c>
      <c r="F96" t="str">
        <f>VLOOKUP(E96,metki!$A$2:$B$9,2,FALSE)</f>
        <v>импл_новые_без_названия</v>
      </c>
      <c r="G96" t="str">
        <f t="shared" si="26"/>
        <v>импл_</v>
      </c>
      <c r="H96" t="str">
        <f>VLOOKUP(B96,audio_list_stym!$A$3:$AJ$18,32,FALSE)</f>
        <v>Ackee</v>
      </c>
      <c r="I96" t="s">
        <v>694</v>
      </c>
      <c r="J96" t="str">
        <f t="shared" si="27"/>
        <v>Ackee_7</v>
      </c>
      <c r="K96">
        <v>16</v>
      </c>
      <c r="L96">
        <f>VLOOKUP(J96,total_visual_stym!$A$2:$D$129,2,FALSE)</f>
        <v>2071</v>
      </c>
      <c r="M96" t="str">
        <f>VLOOKUP(J96,total_visual_stym!$A$2:$D$129,3,FALSE)</f>
        <v>pics\\Ackee_7.jpg</v>
      </c>
      <c r="N96">
        <f>VLOOKUP(J96,total_visual_stym!$A$1:$D$129,4,FALSE)</f>
        <v>208</v>
      </c>
      <c r="P96">
        <f>IF(G96="экспл",0,IF(G96="импл_",VLOOKUP(J96,quest_импл!$A$1:$J$129,7,FALSE),0))</f>
        <v>231</v>
      </c>
      <c r="Q96" t="str">
        <f>IF(G96="экспл",0,IF(G96="импл_",VLOOKUP(J96,quest_импл!$A$1:$J$129,8,FALSE),0))</f>
        <v>sound\\Uvyadshiy_li.wav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да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2031</v>
      </c>
      <c r="AD96" t="str">
        <f t="shared" ca="1" si="33"/>
        <v>pics\\Kokos_7.jpg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8"/>
        <v>pics\\Kokos_7.jpg</v>
      </c>
      <c r="AI96" t="s">
        <v>106</v>
      </c>
      <c r="AO96">
        <f t="shared" ca="1" si="34"/>
        <v>0.56155024054929925</v>
      </c>
      <c r="AP96" t="str">
        <f t="shared" ca="1" si="35"/>
        <v>pics\\Kokos_7.jpg</v>
      </c>
      <c r="AR96" t="str">
        <f t="shared" si="36"/>
        <v/>
      </c>
      <c r="AS96" t="str">
        <f t="shared" ca="1" si="29"/>
        <v>pics\\Kokos_7.jpg</v>
      </c>
      <c r="AT96">
        <f t="shared" ca="1" si="30"/>
        <v>0.52892888413453487</v>
      </c>
      <c r="AU96" t="s">
        <v>697</v>
      </c>
      <c r="AV96" t="str">
        <f t="shared" ca="1" si="31"/>
        <v>sound\\Noviy_plod.wav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_Увядший_ли_</v>
      </c>
      <c r="BB96" t="str">
        <f t="shared" si="32"/>
        <v>_Увядший_ли_XXXXX?</v>
      </c>
      <c r="BD96" cm="1">
        <f t="array" aca="1" ref="BD96" ca="1">INDEX($L$90:$L$97,(RANK(AT8,$AT$2:$AT$9)))</f>
        <v>2069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VLOOKUP(B97,audio_list_stym!$A$3:$BP$18,64,FALSE)</f>
        <v>16</v>
      </c>
      <c r="F97" t="str">
        <f>VLOOKUP(E97,metki!$A$2:$B$9,2,FALSE)</f>
        <v>импл_новые_без_названия</v>
      </c>
      <c r="G97" t="str">
        <f t="shared" si="26"/>
        <v>импл_</v>
      </c>
      <c r="H97" t="str">
        <f>VLOOKUP(B97,audio_list_stym!$A$3:$AJ$18,32,FALSE)</f>
        <v>Ackee</v>
      </c>
      <c r="I97" t="s">
        <v>695</v>
      </c>
      <c r="J97" t="str">
        <f t="shared" si="27"/>
        <v>Ackee_8</v>
      </c>
      <c r="K97">
        <v>16</v>
      </c>
      <c r="L97">
        <f>VLOOKUP(J97,total_visual_stym!$A$2:$D$129,2,FALSE)</f>
        <v>2072</v>
      </c>
      <c r="M97" t="str">
        <f>VLOOKUP(J97,total_visual_stym!$A$2:$D$129,3,FALSE)</f>
        <v>pics\\Ackee_8.jpg</v>
      </c>
      <c r="N97">
        <f>VLOOKUP(J97,total_visual_stym!$A$1:$D$129,4,FALSE)</f>
        <v>208</v>
      </c>
      <c r="P97">
        <f>IF(G97="экспл",0,IF(G97="импл_",VLOOKUP(J97,quest_импл!$A$1:$J$129,7,FALSE),0))</f>
        <v>232</v>
      </c>
      <c r="Q97" t="str">
        <f>IF(G97="экспл",0,IF(G97="импл_",VLOOKUP(J97,quest_импл!$A$1:$J$129,8,FALSE),0))</f>
        <v>sound\\Raznocvetniy_li.wav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2059</v>
      </c>
      <c r="AD97" t="str">
        <f t="shared" ca="1" si="33"/>
        <v>pics\\Tomat_3.jpg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8"/>
        <v>pics\\Tomat_3.jpg</v>
      </c>
      <c r="AI97" t="s">
        <v>107</v>
      </c>
      <c r="AO97">
        <f t="shared" ca="1" si="34"/>
        <v>9.3074967767362682E-2</v>
      </c>
      <c r="AP97" t="str">
        <f t="shared" ca="1" si="35"/>
        <v>pics\\Tomat_3.jpg</v>
      </c>
      <c r="AR97" t="str">
        <f t="shared" si="36"/>
        <v/>
      </c>
      <c r="AS97" t="str">
        <f t="shared" ca="1" si="29"/>
        <v>pics\\Tomat_3.jpg</v>
      </c>
      <c r="AT97">
        <f t="shared" ca="1" si="30"/>
        <v>0.11582005959748032</v>
      </c>
      <c r="AU97" t="s">
        <v>697</v>
      </c>
      <c r="AV97" t="str">
        <f t="shared" ca="1" si="31"/>
        <v>sound\\Redkiy_plod.wav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_Разноцветный_ли_</v>
      </c>
      <c r="BB97" t="str">
        <f t="shared" si="32"/>
        <v>_Разноцветный_ли_XXXXX?</v>
      </c>
      <c r="BD97" cm="1">
        <f t="array" aca="1" ref="BD97" ca="1">INDEX($L$90:$L$97,(RANK(AT9,$AT$2:$AT$9)))</f>
        <v>2068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VLOOKUP(B98,audio_list_stym!$A$3:$BP$18,64,FALSE)</f>
        <v>17</v>
      </c>
      <c r="F98" t="str">
        <f>VLOOKUP(E98,metki!$A$2:$B$9,2,FALSE)</f>
        <v>экспл_новые_без_названия</v>
      </c>
      <c r="G98" t="str">
        <f t="shared" si="26"/>
        <v>экспл</v>
      </c>
      <c r="H98" t="str">
        <f>VLOOKUP(B98,audio_list_stym!$A$3:$AJ$18,32,FALSE)</f>
        <v>Ake</v>
      </c>
      <c r="I98" t="s">
        <v>688</v>
      </c>
      <c r="J98" t="str">
        <f t="shared" si="27"/>
        <v>Ake_1</v>
      </c>
      <c r="K98">
        <v>17</v>
      </c>
      <c r="L98">
        <f>VLOOKUP(J98,total_visual_stym!$A$2:$D$129,2,FALSE)</f>
        <v>2073</v>
      </c>
      <c r="M98" t="str">
        <f>VLOOKUP(J98,total_visual_stym!$A$2:$D$129,3,FALSE)</f>
        <v>pics\\Ake_1.jpg</v>
      </c>
      <c r="N98">
        <f>VLOOKUP(J98,total_visual_stym!$A$1:$D$129,4,FALSE)</f>
        <v>209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105</v>
      </c>
      <c r="Z98" t="str">
        <f>IF(G98="экспл",VLOOKUP(J98,quest_экспл!$A$1:$N$129,12,FALSE),IF(G98="импл_",0,0))</f>
        <v>sound\\On_imeet_myakot.wav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2204</v>
      </c>
      <c r="AD98" t="str">
        <f t="shared" ca="1" si="33"/>
        <v>pics\\dis52.jpg</v>
      </c>
      <c r="AE98" s="22" t="str">
        <f t="array" aca="1" ref="AE98" ca="1">IF(G98="экспл",INDEX(total_visual_stym!$C$146:$C$209,(RANK(total_visual_stym!E178,total_visual_stym!$E$146:$E$209))),0)</f>
        <v>pics\\dis52.jpg</v>
      </c>
      <c r="AF98" s="22" t="str">
        <f t="shared" si="28"/>
        <v/>
      </c>
      <c r="AI98" t="s">
        <v>108</v>
      </c>
      <c r="AO98">
        <f t="shared" ca="1" si="34"/>
        <v>0.84452059873862695</v>
      </c>
      <c r="AP98" t="str">
        <f t="shared" ca="1" si="35"/>
        <v>pics\\Finik_5.jpg</v>
      </c>
      <c r="AR98" t="str">
        <f>IF(AH98="sound\\Ogorod",AP26,"")</f>
        <v/>
      </c>
      <c r="AS98" t="str">
        <f t="shared" si="29"/>
        <v/>
      </c>
      <c r="AT98">
        <f t="shared" ca="1" si="30"/>
        <v>0.42999026780564376</v>
      </c>
      <c r="AU98" t="s">
        <v>697</v>
      </c>
      <c r="AV98" t="str">
        <f t="shared" ca="1" si="31"/>
        <v>sound\\Redkiy_plod.wav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_Он_имеет_мякоть?</v>
      </c>
      <c r="BA98" t="e">
        <f>VLOOKUP(Q98,audio_list_stym!$B$2:$BQ$299,68,FALSE)</f>
        <v>#N/A</v>
      </c>
      <c r="BB98" t="str">
        <f t="shared" si="32"/>
        <v>На_экране_XXXXX._Он_имеет_мякоть?</v>
      </c>
      <c r="BC98">
        <f>A98</f>
        <v>1213</v>
      </c>
      <c r="BD98" cm="1">
        <f t="array" aca="1" ref="BD98" ca="1">INDEX($L$98:$L$105,(RANK(AT2,$AT$2:$AT$9)))</f>
        <v>2080</v>
      </c>
      <c r="BE98" cm="1">
        <f t="array" aca="1" ref="BE98" ca="1">INDEX(BD66:BD81,(RANK(AT6,$AT$2:$AT$9)))</f>
        <v>2130</v>
      </c>
      <c r="BF98" cm="1">
        <f t="array" aca="1" ref="BF98" ca="1">INDEX(BD82:BD97,(RANK(AT6,$AT$2:$AT$9)))</f>
        <v>2145</v>
      </c>
      <c r="BG98" cm="1">
        <f t="array" aca="1" ref="BG98" ca="1">INDEX(BD106:BD129,(RANK(AT6,$AT$2:$AT$17)))</f>
        <v>2085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VLOOKUP(B99,audio_list_stym!$A$3:$BP$18,64,FALSE)</f>
        <v>17</v>
      </c>
      <c r="F99" t="str">
        <f>VLOOKUP(E99,metki!$A$2:$B$9,2,FALSE)</f>
        <v>экспл_новые_без_названия</v>
      </c>
      <c r="G99" t="str">
        <f t="shared" si="26"/>
        <v>экспл</v>
      </c>
      <c r="H99" t="str">
        <f>VLOOKUP(B99,audio_list_stym!$A$3:$AJ$18,32,FALSE)</f>
        <v>Ake</v>
      </c>
      <c r="I99" t="s">
        <v>689</v>
      </c>
      <c r="J99" t="str">
        <f t="shared" si="27"/>
        <v>Ake_2</v>
      </c>
      <c r="K99">
        <v>17</v>
      </c>
      <c r="L99">
        <f>VLOOKUP(J99,total_visual_stym!$A$2:$D$129,2,FALSE)</f>
        <v>2074</v>
      </c>
      <c r="M99" t="str">
        <f>VLOOKUP(J99,total_visual_stym!$A$2:$D$129,3,FALSE)</f>
        <v>pics\\Ake_2.jpg</v>
      </c>
      <c r="N99">
        <f>VLOOKUP(J99,total_visual_stym!$A$1:$D$129,4,FALSE)</f>
        <v>209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106</v>
      </c>
      <c r="Z99" t="str">
        <f>IF(G99="экспл",VLOOKUP(J99,quest_экспл!$A$1:$N$129,12,FALSE),IF(G99="импл_",0,0))</f>
        <v>sound\\Prodolgovatiy_li_on.wav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2182</v>
      </c>
      <c r="AD99" t="str">
        <f t="shared" ca="1" si="33"/>
        <v>pics\\dis30.jpg</v>
      </c>
      <c r="AE99" s="22" t="str">
        <f t="array" aca="1" ref="AE99" ca="1">IF(G99="экспл",INDEX(total_visual_stym!$C$146:$C$209,(RANK(total_visual_stym!E179,total_visual_stym!$E$146:$E$209))),0)</f>
        <v>pics\\dis30.jpg</v>
      </c>
      <c r="AF99" s="22" t="str">
        <f t="shared" si="28"/>
        <v/>
      </c>
      <c r="AI99" t="s">
        <v>109</v>
      </c>
      <c r="AO99">
        <f t="shared" ca="1" si="34"/>
        <v>0.8559755604932745</v>
      </c>
      <c r="AP99" t="str">
        <f t="shared" ca="1" si="35"/>
        <v>pics\\Finik_2.jpg</v>
      </c>
      <c r="AR99" t="str">
        <f t="shared" ref="AR99:AR120" si="37">IF(AH99="sound\\Ogorod",AP27,"")</f>
        <v/>
      </c>
      <c r="AS99" t="str">
        <f t="shared" si="29"/>
        <v/>
      </c>
      <c r="AT99">
        <f t="shared" ca="1" si="30"/>
        <v>0.12129945498832073</v>
      </c>
      <c r="AU99" t="s">
        <v>697</v>
      </c>
      <c r="AV99" t="str">
        <f t="shared" ca="1" si="31"/>
        <v>sound\\Redkiy_plod.wav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_Продолговатый_ли_он?</v>
      </c>
      <c r="BA99" t="e">
        <f>VLOOKUP(Q99,audio_list_stym!$B$2:$BQ$299,68,FALSE)</f>
        <v>#N/A</v>
      </c>
      <c r="BB99" t="str">
        <f t="shared" si="32"/>
        <v>Посмотрите,_вот_XXXXX._Продолговатый_ли_он?</v>
      </c>
      <c r="BD99" cm="1">
        <f t="array" aca="1" ref="BD99" ca="1">INDEX($L$98:$L$105,(RANK(AT3,$AT$2:$AT$9)))</f>
        <v>2073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VLOOKUP(B100,audio_list_stym!$A$3:$BP$18,64,FALSE)</f>
        <v>17</v>
      </c>
      <c r="F100" t="str">
        <f>VLOOKUP(E100,metki!$A$2:$B$9,2,FALSE)</f>
        <v>экспл_новые_без_названия</v>
      </c>
      <c r="G100" t="str">
        <f t="shared" si="26"/>
        <v>экспл</v>
      </c>
      <c r="H100" t="str">
        <f>VLOOKUP(B100,audio_list_stym!$A$3:$AJ$18,32,FALSE)</f>
        <v>Ake</v>
      </c>
      <c r="I100" t="s">
        <v>690</v>
      </c>
      <c r="J100" t="str">
        <f t="shared" si="27"/>
        <v>Ake_3</v>
      </c>
      <c r="K100">
        <v>17</v>
      </c>
      <c r="L100">
        <f>VLOOKUP(J100,total_visual_stym!$A$2:$D$129,2,FALSE)</f>
        <v>2075</v>
      </c>
      <c r="M100" t="str">
        <f>VLOOKUP(J100,total_visual_stym!$A$2:$D$129,3,FALSE)</f>
        <v>pics\\Ake_3.jpg</v>
      </c>
      <c r="N100">
        <f>VLOOKUP(J100,total_visual_stym!$A$1:$D$129,4,FALSE)</f>
        <v>209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107</v>
      </c>
      <c r="Z100" t="str">
        <f>IF(G100="экспл",VLOOKUP(J100,quest_экспл!$A$1:$N$129,12,FALSE),IF(G100="импл_",0,0))</f>
        <v>sound\\Pyatnistiy_li_on.wav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2174</v>
      </c>
      <c r="AD100" t="str">
        <f t="shared" ca="1" si="33"/>
        <v>pics\\dis7.jpg</v>
      </c>
      <c r="AE100" s="22" t="str">
        <f t="array" aca="1" ref="AE100" ca="1">IF(G100="экспл",INDEX(total_visual_stym!$C$146:$C$209,(RANK(total_visual_stym!E180,total_visual_stym!$E$146:$E$209))),0)</f>
        <v>pics\\dis7.jpg</v>
      </c>
      <c r="AF100" s="22" t="str">
        <f t="shared" si="28"/>
        <v/>
      </c>
      <c r="AI100" t="s">
        <v>110</v>
      </c>
      <c r="AO100">
        <f t="shared" ca="1" si="34"/>
        <v>0.59656902431975922</v>
      </c>
      <c r="AP100" t="str">
        <f t="shared" ca="1" si="35"/>
        <v>pics\\Kokos_2.jpg</v>
      </c>
      <c r="AR100" t="str">
        <f t="shared" si="37"/>
        <v/>
      </c>
      <c r="AS100" t="str">
        <f t="shared" si="29"/>
        <v/>
      </c>
      <c r="AT100">
        <f t="shared" ca="1" si="30"/>
        <v>0.79393305303700412</v>
      </c>
      <c r="AU100" t="s">
        <v>697</v>
      </c>
      <c r="AV100" t="str">
        <f t="shared" ca="1" si="31"/>
        <v>sound\\Noviy_plod.wav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_Пятнистый_ли_он?</v>
      </c>
      <c r="BA100" t="e">
        <f>VLOOKUP(Q100,audio_list_stym!$B$2:$BQ$299,68,FALSE)</f>
        <v>#N/A</v>
      </c>
      <c r="BB100" t="str">
        <f t="shared" si="32"/>
        <v>Вот_XXXXX._Пятнистый_ли_он?</v>
      </c>
      <c r="BD100" cm="1">
        <f t="array" aca="1" ref="BD100" ca="1">INDEX($L$98:$L$105,(RANK(AT4,$AT$2:$AT$9)))</f>
        <v>2078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VLOOKUP(B101,audio_list_stym!$A$3:$BP$18,64,FALSE)</f>
        <v>17</v>
      </c>
      <c r="F101" t="str">
        <f>VLOOKUP(E101,metki!$A$2:$B$9,2,FALSE)</f>
        <v>экспл_новые_без_названия</v>
      </c>
      <c r="G101" t="str">
        <f t="shared" si="26"/>
        <v>экспл</v>
      </c>
      <c r="H101" t="str">
        <f>VLOOKUP(B101,audio_list_stym!$A$3:$AJ$18,32,FALSE)</f>
        <v>Ake</v>
      </c>
      <c r="I101" t="s">
        <v>691</v>
      </c>
      <c r="J101" t="str">
        <f t="shared" si="27"/>
        <v>Ake_4</v>
      </c>
      <c r="K101">
        <v>17</v>
      </c>
      <c r="L101">
        <f>VLOOKUP(J101,total_visual_stym!$A$2:$D$129,2,FALSE)</f>
        <v>2076</v>
      </c>
      <c r="M101" t="str">
        <f>VLOOKUP(J101,total_visual_stym!$A$2:$D$129,3,FALSE)</f>
        <v>pics\\Ake_4.jpg</v>
      </c>
      <c r="N101">
        <f>VLOOKUP(J101,total_visual_stym!$A$1:$D$129,4,FALSE)</f>
        <v>209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108</v>
      </c>
      <c r="Z101" t="str">
        <f>IF(G101="экспл",VLOOKUP(J101,quest_экспл!$A$1:$N$129,12,FALSE),IF(G101="импл_",0,0))</f>
        <v>sound\\On_s_kozhuroy.wav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2211</v>
      </c>
      <c r="AD101" t="str">
        <f t="shared" ca="1" si="33"/>
        <v>pics\\dis60.jpg</v>
      </c>
      <c r="AE101" s="22" t="str">
        <f t="array" aca="1" ref="AE101" ca="1">IF(G101="экспл",INDEX(total_visual_stym!$C$146:$C$209,(RANK(total_visual_stym!E181,total_visual_stym!$E$146:$E$209))),0)</f>
        <v>pics\\dis60.jpg</v>
      </c>
      <c r="AF101" s="22" t="str">
        <f t="shared" si="28"/>
        <v/>
      </c>
      <c r="AI101" t="s">
        <v>111</v>
      </c>
      <c r="AO101">
        <f t="shared" ca="1" si="34"/>
        <v>0.79067989610204459</v>
      </c>
      <c r="AP101" t="str">
        <f t="shared" ca="1" si="35"/>
        <v>pics\\Finik_8.jpg</v>
      </c>
      <c r="AR101" t="str">
        <f t="shared" si="37"/>
        <v/>
      </c>
      <c r="AS101" t="str">
        <f t="shared" si="29"/>
        <v/>
      </c>
      <c r="AT101">
        <f t="shared" ca="1" si="30"/>
        <v>0.92502988613046988</v>
      </c>
      <c r="AU101" t="s">
        <v>697</v>
      </c>
      <c r="AV101" t="str">
        <f t="shared" ca="1" si="31"/>
        <v>sound\\Noviy_plod.wav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_Он_с_кожурой?</v>
      </c>
      <c r="BA101" t="e">
        <f>VLOOKUP(Q101,audio_list_stym!$B$2:$BQ$299,68,FALSE)</f>
        <v>#N/A</v>
      </c>
      <c r="BB101" t="str">
        <f t="shared" si="32"/>
        <v>Это_XXXXX._Он_с_кожурой?</v>
      </c>
      <c r="BD101" cm="1">
        <f t="array" aca="1" ref="BD101" ca="1">INDEX($L$98:$L$105,(RANK(AT5,$AT$2:$AT$9)))</f>
        <v>2079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VLOOKUP(B102,audio_list_stym!$A$3:$BP$18,64,FALSE)</f>
        <v>17</v>
      </c>
      <c r="F102" t="str">
        <f>VLOOKUP(E102,metki!$A$2:$B$9,2,FALSE)</f>
        <v>экспл_новые_без_названия</v>
      </c>
      <c r="G102" t="str">
        <f t="shared" si="26"/>
        <v>экспл</v>
      </c>
      <c r="H102" t="str">
        <f>VLOOKUP(B102,audio_list_stym!$A$3:$AJ$18,32,FALSE)</f>
        <v>Ake</v>
      </c>
      <c r="I102" t="s">
        <v>692</v>
      </c>
      <c r="J102" t="str">
        <f t="shared" si="27"/>
        <v>Ake_5</v>
      </c>
      <c r="K102">
        <v>17</v>
      </c>
      <c r="L102">
        <f>VLOOKUP(J102,total_visual_stym!$A$2:$D$129,2,FALSE)</f>
        <v>2077</v>
      </c>
      <c r="M102" t="str">
        <f>VLOOKUP(J102,total_visual_stym!$A$2:$D$129,3,FALSE)</f>
        <v>pics\\Ake_5.jpg</v>
      </c>
      <c r="N102">
        <f>VLOOKUP(J102,total_visual_stym!$A$1:$D$129,4,FALSE)</f>
        <v>209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109</v>
      </c>
      <c r="Z102" t="str">
        <f>IF(G102="экспл",VLOOKUP(J102,quest_экспл!$A$1:$N$129,12,FALSE),IF(G102="импл_",0,0))</f>
        <v>sound\\Fioletoviy_li_on.wav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2188</v>
      </c>
      <c r="AD102" t="str">
        <f t="shared" ca="1" si="33"/>
        <v>pics\\dis3.jpg</v>
      </c>
      <c r="AE102" s="22" t="str">
        <f t="array" aca="1" ref="AE102" ca="1">IF(G102="экспл",INDEX(total_visual_stym!$C$146:$C$209,(RANK(total_visual_stym!E182,total_visual_stym!$E$146:$E$209))),0)</f>
        <v>pics\\dis3.jpg</v>
      </c>
      <c r="AF102" s="22" t="str">
        <f t="shared" si="28"/>
        <v/>
      </c>
      <c r="AI102" t="s">
        <v>112</v>
      </c>
      <c r="AO102">
        <f t="shared" ca="1" si="34"/>
        <v>0.58589422186309148</v>
      </c>
      <c r="AP102" t="str">
        <f t="shared" ca="1" si="35"/>
        <v>pics\\Kokos_3.jpg</v>
      </c>
      <c r="AR102" t="str">
        <f t="shared" si="37"/>
        <v/>
      </c>
      <c r="AS102" t="str">
        <f t="shared" si="29"/>
        <v/>
      </c>
      <c r="AT102">
        <f t="shared" ca="1" si="30"/>
        <v>0.69480623487063264</v>
      </c>
      <c r="AU102" t="s">
        <v>697</v>
      </c>
      <c r="AV102" t="str">
        <f t="shared" ca="1" si="31"/>
        <v>sound\\Noviy_plod.wav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_Синий_ли_он?</v>
      </c>
      <c r="BA102" t="e">
        <f>VLOOKUP(Q102,audio_list_stym!$B$2:$BQ$299,68,FALSE)</f>
        <v>#N/A</v>
      </c>
      <c r="BB102" t="str">
        <f t="shared" si="32"/>
        <v>На_картинке_XXXXX._Синий_ли_он?</v>
      </c>
      <c r="BD102" cm="1">
        <f t="array" aca="1" ref="BD102" ca="1">INDEX($L$98:$L$105,(RANK(AT6,$AT$2:$AT$9)))</f>
        <v>2074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VLOOKUP(B103,audio_list_stym!$A$3:$BP$18,64,FALSE)</f>
        <v>17</v>
      </c>
      <c r="F103" t="str">
        <f>VLOOKUP(E103,metki!$A$2:$B$9,2,FALSE)</f>
        <v>экспл_новые_без_названия</v>
      </c>
      <c r="G103" t="str">
        <f t="shared" si="26"/>
        <v>экспл</v>
      </c>
      <c r="H103" t="str">
        <f>VLOOKUP(B103,audio_list_stym!$A$3:$AJ$18,32,FALSE)</f>
        <v>Ake</v>
      </c>
      <c r="I103" t="s">
        <v>693</v>
      </c>
      <c r="J103" t="str">
        <f t="shared" si="27"/>
        <v>Ake_6</v>
      </c>
      <c r="K103">
        <v>17</v>
      </c>
      <c r="L103">
        <f>VLOOKUP(J103,total_visual_stym!$A$2:$D$129,2,FALSE)</f>
        <v>2078</v>
      </c>
      <c r="M103" t="str">
        <f>VLOOKUP(J103,total_visual_stym!$A$2:$D$129,3,FALSE)</f>
        <v>pics\\Ake_6.jpg</v>
      </c>
      <c r="N103">
        <f>VLOOKUP(J103,total_visual_stym!$A$1:$D$129,4,FALSE)</f>
        <v>209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110</v>
      </c>
      <c r="Z103" t="str">
        <f>IF(G103="экспл",VLOOKUP(J103,quest_экспл!$A$1:$N$129,12,FALSE),IF(G103="импл_",0,0))</f>
        <v>sound\\On_s_dolkami.wav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2202</v>
      </c>
      <c r="AD103" t="str">
        <f t="shared" ca="1" si="33"/>
        <v>pics\\dis47.jpg</v>
      </c>
      <c r="AE103" s="22" t="str">
        <f t="array" aca="1" ref="AE103" ca="1">IF(G103="экспл",INDEX(total_visual_stym!$C$146:$C$209,(RANK(total_visual_stym!E183,total_visual_stym!$E$146:$E$209))),0)</f>
        <v>pics\\dis47.jpg</v>
      </c>
      <c r="AF103" s="22" t="str">
        <f t="shared" si="28"/>
        <v/>
      </c>
      <c r="AI103" t="s">
        <v>113</v>
      </c>
      <c r="AO103">
        <f t="shared" ca="1" si="34"/>
        <v>0.53484352834312765</v>
      </c>
      <c r="AP103" t="str">
        <f t="shared" ca="1" si="35"/>
        <v>pics\\Kokos_8.jpg</v>
      </c>
      <c r="AR103" t="str">
        <f t="shared" si="37"/>
        <v/>
      </c>
      <c r="AS103" t="str">
        <f t="shared" si="29"/>
        <v/>
      </c>
      <c r="AT103">
        <f t="shared" ca="1" si="30"/>
        <v>0.81438322952211506</v>
      </c>
      <c r="AU103" t="s">
        <v>697</v>
      </c>
      <c r="AV103" t="str">
        <f t="shared" ca="1" si="31"/>
        <v>sound\\Noviy_plod.wav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_Он_с_дольками?</v>
      </c>
      <c r="BA103" t="e">
        <f>VLOOKUP(Q103,audio_list_stym!$B$2:$BQ$299,68,FALSE)</f>
        <v>#N/A</v>
      </c>
      <c r="BB103" t="str">
        <f t="shared" si="32"/>
        <v>На_мониторе_XXXXX._Он_с_дольками?</v>
      </c>
      <c r="BD103" cm="1">
        <f t="array" aca="1" ref="BD103" ca="1">INDEX($L$98:$L$105,(RANK(AT7,$AT$2:$AT$9)))</f>
        <v>2075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VLOOKUP(B104,audio_list_stym!$A$3:$BP$18,64,FALSE)</f>
        <v>17</v>
      </c>
      <c r="F104" t="str">
        <f>VLOOKUP(E104,metki!$A$2:$B$9,2,FALSE)</f>
        <v>экспл_новые_без_названия</v>
      </c>
      <c r="G104" t="str">
        <f t="shared" si="26"/>
        <v>экспл</v>
      </c>
      <c r="H104" t="str">
        <f>VLOOKUP(B104,audio_list_stym!$A$3:$AJ$18,32,FALSE)</f>
        <v>Ake</v>
      </c>
      <c r="I104" t="s">
        <v>694</v>
      </c>
      <c r="J104" t="str">
        <f t="shared" si="27"/>
        <v>Ake_7</v>
      </c>
      <c r="K104">
        <v>17</v>
      </c>
      <c r="L104">
        <f>VLOOKUP(J104,total_visual_stym!$A$2:$D$129,2,FALSE)</f>
        <v>2079</v>
      </c>
      <c r="M104" t="str">
        <f>VLOOKUP(J104,total_visual_stym!$A$2:$D$129,3,FALSE)</f>
        <v>pics\\Ake_7.jpg</v>
      </c>
      <c r="N104">
        <f>VLOOKUP(J104,total_visual_stym!$A$1:$D$129,4,FALSE)</f>
        <v>209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111</v>
      </c>
      <c r="Z104" t="str">
        <f>IF(G104="экспл",VLOOKUP(J104,quest_экспл!$A$1:$N$129,12,FALSE),IF(G104="импл_",0,0))</f>
        <v>sound\\On_visushenniy.wav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2196</v>
      </c>
      <c r="AD104" t="str">
        <f t="shared" ca="1" si="33"/>
        <v>pics\\dis40.jpg</v>
      </c>
      <c r="AE104" s="22" t="str">
        <f t="array" aca="1" ref="AE104" ca="1">IF(G104="экспл",INDEX(total_visual_stym!$C$146:$C$209,(RANK(total_visual_stym!E184,total_visual_stym!$E$146:$E$209))),0)</f>
        <v>pics\\dis40.jpg</v>
      </c>
      <c r="AF104" s="22" t="str">
        <f t="shared" si="28"/>
        <v/>
      </c>
      <c r="AI104" t="s">
        <v>114</v>
      </c>
      <c r="AO104">
        <f t="shared" ca="1" si="34"/>
        <v>0.23615551935196799</v>
      </c>
      <c r="AP104" t="str">
        <f t="shared" ca="1" si="35"/>
        <v>pics\\Redis_4.jpg</v>
      </c>
      <c r="AR104" t="str">
        <f t="shared" si="37"/>
        <v/>
      </c>
      <c r="AS104" t="str">
        <f t="shared" si="29"/>
        <v/>
      </c>
      <c r="AT104">
        <f t="shared" ca="1" si="30"/>
        <v>0.16192708928657995</v>
      </c>
      <c r="AU104" t="s">
        <v>697</v>
      </c>
      <c r="AV104" t="str">
        <f t="shared" ca="1" si="31"/>
        <v>sound\\Redkiy_plod.wav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_Он_высушенный?</v>
      </c>
      <c r="BA104" t="e">
        <f>VLOOKUP(Q104,audio_list_stym!$B$2:$BQ$299,68,FALSE)</f>
        <v>#N/A</v>
      </c>
      <c r="BB104" t="str">
        <f t="shared" si="32"/>
        <v>Перед_Вами_XXXXX._Он_высушенный?</v>
      </c>
      <c r="BD104" cm="1">
        <f t="array" aca="1" ref="BD104" ca="1">INDEX($L$98:$L$105,(RANK(AT8,$AT$2:$AT$9)))</f>
        <v>2077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VLOOKUP(B105,audio_list_stym!$A$3:$BP$18,64,FALSE)</f>
        <v>17</v>
      </c>
      <c r="F105" t="str">
        <f>VLOOKUP(E105,metki!$A$2:$B$9,2,FALSE)</f>
        <v>экспл_новые_без_названия</v>
      </c>
      <c r="G105" t="str">
        <f t="shared" si="26"/>
        <v>экспл</v>
      </c>
      <c r="H105" t="str">
        <f>VLOOKUP(B105,audio_list_stym!$A$3:$AJ$18,32,FALSE)</f>
        <v>Ake</v>
      </c>
      <c r="I105" t="s">
        <v>695</v>
      </c>
      <c r="J105" t="str">
        <f t="shared" si="27"/>
        <v>Ake_8</v>
      </c>
      <c r="K105">
        <v>17</v>
      </c>
      <c r="L105">
        <f>VLOOKUP(J105,total_visual_stym!$A$2:$D$129,2,FALSE)</f>
        <v>2080</v>
      </c>
      <c r="M105" t="str">
        <f>VLOOKUP(J105,total_visual_stym!$A$2:$D$129,3,FALSE)</f>
        <v>pics\\Ake_8.jpg</v>
      </c>
      <c r="N105">
        <f>VLOOKUP(J105,total_visual_stym!$A$1:$D$129,4,FALSE)</f>
        <v>209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112</v>
      </c>
      <c r="Z105" t="str">
        <f>IF(G105="экспл",VLOOKUP(J105,quest_экспл!$A$1:$N$129,12,FALSE),IF(G105="импл_",0,0))</f>
        <v>sound\\Myatiy_li_on.wav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2216</v>
      </c>
      <c r="AD105" t="str">
        <f t="shared" ca="1" si="33"/>
        <v>pics\\dis59.jpg</v>
      </c>
      <c r="AE105" s="22" t="str">
        <f t="array" aca="1" ref="AE105" ca="1">IF(G105="экспл",INDEX(total_visual_stym!$C$146:$C$209,(RANK(total_visual_stym!E185,total_visual_stym!$E$146:$E$209))),0)</f>
        <v>pics\\dis59.jpg</v>
      </c>
      <c r="AF105" s="22" t="str">
        <f t="shared" si="28"/>
        <v/>
      </c>
      <c r="AI105" t="s">
        <v>115</v>
      </c>
      <c r="AO105">
        <f t="shared" ca="1" si="34"/>
        <v>0.33726989489814674</v>
      </c>
      <c r="AP105" t="str">
        <f t="shared" ca="1" si="35"/>
        <v>pics\\Peper_7.jpg</v>
      </c>
      <c r="AR105" t="str">
        <f t="shared" si="37"/>
        <v/>
      </c>
      <c r="AS105" t="str">
        <f t="shared" si="29"/>
        <v/>
      </c>
      <c r="AT105">
        <f t="shared" ca="1" si="30"/>
        <v>0.33670746800087592</v>
      </c>
      <c r="AU105" t="s">
        <v>697</v>
      </c>
      <c r="AV105" t="str">
        <f t="shared" ca="1" si="31"/>
        <v>sound\\Redkiy_plod.wav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_Мятый_ли_он?</v>
      </c>
      <c r="BA105" t="e">
        <f>VLOOKUP(Q105,audio_list_stym!$B$2:$BQ$299,68,FALSE)</f>
        <v>#N/A</v>
      </c>
      <c r="BB105" t="str">
        <f t="shared" si="32"/>
        <v>Вы_видите_XXXXX._Мятый_ли_он?</v>
      </c>
      <c r="BD105" cm="1">
        <f t="array" aca="1" ref="BD105" ca="1">INDEX($L$98:$L$105,(RANK(AT9,$AT$2:$AT$9)))</f>
        <v>2076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VLOOKUP(B106,audio_list_stym!$A$3:$BP$18,64,FALSE)</f>
        <v>14</v>
      </c>
      <c r="F106" t="str">
        <f>VLOOKUP(E106,metki!$A$2:$B$9,2,FALSE)</f>
        <v>импл_новые_с_названием</v>
      </c>
      <c r="G106" t="str">
        <f t="shared" si="26"/>
        <v>импл_</v>
      </c>
      <c r="H106" t="str">
        <f>VLOOKUP(B106,audio_list_stym!$A$3:$AJ$18,32,FALSE)</f>
        <v>Finger</v>
      </c>
      <c r="I106" t="s">
        <v>688</v>
      </c>
      <c r="J106" t="str">
        <f t="shared" si="27"/>
        <v>Finger_1</v>
      </c>
      <c r="K106">
        <v>14</v>
      </c>
      <c r="L106">
        <f>VLOOKUP(J106,total_visual_stym!$A$2:$D$129,2,FALSE)</f>
        <v>2081</v>
      </c>
      <c r="M106" t="str">
        <f>VLOOKUP(J106,total_visual_stym!$A$2:$D$129,3,FALSE)</f>
        <v>pics\\Finger_1.jpg</v>
      </c>
      <c r="N106">
        <f>VLOOKUP(J106,total_visual_stym!$A$1:$D$129,4,FALSE)</f>
        <v>210</v>
      </c>
      <c r="P106">
        <f>IF(G106="экспл",0,IF(G106="импл_",VLOOKUP(J106,quest_импл!$A$1:$J$129,7,FALSE),0))</f>
        <v>241</v>
      </c>
      <c r="Q106" t="str">
        <f>IF(G106="экспл",0,IF(G106="импл_",VLOOKUP(J106,quest_импл!$A$1:$J$129,8,FALSE),0))</f>
        <v>sound\\Vityanut_li.wav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2038</v>
      </c>
      <c r="AD106" t="str">
        <f t="shared" ca="1" si="33"/>
        <v>pics\\Limon_6.jpg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8"/>
        <v>pics\\Limon_6.jpg</v>
      </c>
      <c r="AI106" t="s">
        <v>116</v>
      </c>
      <c r="AO106">
        <f t="shared" ca="1" si="34"/>
        <v>0.42727960008347676</v>
      </c>
      <c r="AP106" t="str">
        <f t="shared" ca="1" si="35"/>
        <v>pics\\Limon_6.jpg</v>
      </c>
      <c r="AR106" t="str">
        <f t="shared" si="37"/>
        <v/>
      </c>
      <c r="AS106" t="str">
        <f t="shared" ca="1" si="29"/>
        <v>pics\\Limon_6.jpg</v>
      </c>
      <c r="AT106">
        <f t="shared" ca="1" si="30"/>
        <v>0.49541361757075741</v>
      </c>
      <c r="AU106" t="s">
        <v>697</v>
      </c>
      <c r="AV106" t="str">
        <f t="shared" ca="1" si="31"/>
        <v>sound\\Redkiy_plod.wav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_Вытянут_ли_</v>
      </c>
      <c r="BB106" t="str">
        <f t="shared" si="32"/>
        <v>_Вытянут_ли_ГОНИК?</v>
      </c>
      <c r="BC106">
        <f>A106</f>
        <v>1214</v>
      </c>
      <c r="BD106" cm="1">
        <f t="array" aca="1" ref="BD106" ca="1">INDEX($L$106:$L$113,(RANK(AT2,$AT$2:$AT$9)))</f>
        <v>2088</v>
      </c>
      <c r="BE106" cm="1">
        <f t="array" aca="1" ref="BE106" ca="1">INDEX(BD66:BD81,(RANK(AT7,$AT$2:$AT$17)))</f>
        <v>2139</v>
      </c>
      <c r="BF106" cm="1">
        <f t="array" aca="1" ref="BF106" ca="1">INDEX(BD90:BD105,(RANK(AT7,$AT$2:$AT$17)))</f>
        <v>2068</v>
      </c>
      <c r="BG106" cm="1">
        <f t="array" aca="1" ref="BG106" ca="1">INDEX(BD114:BD129,(RANK(AT7,$AT$2:$AT$9)))</f>
        <v>2094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VLOOKUP(B107,audio_list_stym!$A$3:$BP$18,64,FALSE)</f>
        <v>14</v>
      </c>
      <c r="F107" t="str">
        <f>VLOOKUP(E107,metki!$A$2:$B$9,2,FALSE)</f>
        <v>импл_новые_с_названием</v>
      </c>
      <c r="G107" t="str">
        <f t="shared" si="26"/>
        <v>импл_</v>
      </c>
      <c r="H107" t="str">
        <f>VLOOKUP(B107,audio_list_stym!$A$3:$AJ$18,32,FALSE)</f>
        <v>Finger</v>
      </c>
      <c r="I107" t="s">
        <v>689</v>
      </c>
      <c r="J107" t="str">
        <f t="shared" si="27"/>
        <v>Finger_2</v>
      </c>
      <c r="K107">
        <v>14</v>
      </c>
      <c r="L107">
        <f>VLOOKUP(J107,total_visual_stym!$A$2:$D$129,2,FALSE)</f>
        <v>2082</v>
      </c>
      <c r="M107" t="str">
        <f>VLOOKUP(J107,total_visual_stym!$A$2:$D$129,3,FALSE)</f>
        <v>pics\\Finger_2.jpg</v>
      </c>
      <c r="N107">
        <f>VLOOKUP(J107,total_visual_stym!$A$1:$D$129,4,FALSE)</f>
        <v>210</v>
      </c>
      <c r="P107">
        <f>IF(G107="экспл",0,IF(G107="импл_",VLOOKUP(J107,quest_импл!$A$1:$J$129,7,FALSE),0))</f>
        <v>242</v>
      </c>
      <c r="Q107" t="str">
        <f>IF(G107="экспл",0,IF(G107="импл_",VLOOKUP(J107,quest_импл!$A$1:$J$129,8,FALSE),0))</f>
        <v>sound\\Nadloman_li.wav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2005</v>
      </c>
      <c r="AD107" t="str">
        <f t="shared" ca="1" si="33"/>
        <v>pics\\Banan_5.jpg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8"/>
        <v>pics\\Banan_5.jpg</v>
      </c>
      <c r="AI107" t="s">
        <v>117</v>
      </c>
      <c r="AO107">
        <f t="shared" ca="1" si="34"/>
        <v>0.87809706739194926</v>
      </c>
      <c r="AP107" t="str">
        <f t="shared" ca="1" si="35"/>
        <v>pics\\Banan_5.jpg</v>
      </c>
      <c r="AR107" t="str">
        <f t="shared" si="37"/>
        <v/>
      </c>
      <c r="AS107" t="str">
        <f t="shared" ca="1" si="29"/>
        <v>pics\\Banan_5.jpg</v>
      </c>
      <c r="AT107">
        <f t="shared" ca="1" si="30"/>
        <v>0.79117818603552204</v>
      </c>
      <c r="AU107" t="s">
        <v>697</v>
      </c>
      <c r="AV107" t="str">
        <f t="shared" ca="1" si="31"/>
        <v>sound\\Noviy_plod.wav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_Надломан_ли_</v>
      </c>
      <c r="BB107" t="str">
        <f t="shared" si="32"/>
        <v>_Надломан_ли_ГОНИК?</v>
      </c>
      <c r="BD107" cm="1">
        <f t="array" aca="1" ref="BD107" ca="1">INDEX($L$106:$L$113,(RANK(AT3,$AT$2:$AT$9)))</f>
        <v>2081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VLOOKUP(B108,audio_list_stym!$A$3:$BP$18,64,FALSE)</f>
        <v>14</v>
      </c>
      <c r="F108" t="str">
        <f>VLOOKUP(E108,metki!$A$2:$B$9,2,FALSE)</f>
        <v>импл_новые_с_названием</v>
      </c>
      <c r="G108" t="str">
        <f t="shared" si="26"/>
        <v>импл_</v>
      </c>
      <c r="H108" t="str">
        <f>VLOOKUP(B108,audio_list_stym!$A$3:$AJ$18,32,FALSE)</f>
        <v>Finger</v>
      </c>
      <c r="I108" t="s">
        <v>690</v>
      </c>
      <c r="J108" t="str">
        <f t="shared" si="27"/>
        <v>Finger_3</v>
      </c>
      <c r="K108">
        <v>14</v>
      </c>
      <c r="L108">
        <f>VLOOKUP(J108,total_visual_stym!$A$2:$D$129,2,FALSE)</f>
        <v>2083</v>
      </c>
      <c r="M108" t="str">
        <f>VLOOKUP(J108,total_visual_stym!$A$2:$D$129,3,FALSE)</f>
        <v>pics\\Finger_3.jpg</v>
      </c>
      <c r="N108">
        <f>VLOOKUP(J108,total_visual_stym!$A$1:$D$129,4,FALSE)</f>
        <v>210</v>
      </c>
      <c r="P108">
        <f>IF(G108="экспл",0,IF(G108="импл_",VLOOKUP(J108,quest_импл!$A$1:$J$129,7,FALSE),0))</f>
        <v>243</v>
      </c>
      <c r="Q108" t="str">
        <f>IF(G108="экспл",0,IF(G108="импл_",VLOOKUP(J108,quest_импл!$A$1:$J$129,8,FALSE),0))</f>
        <v>sound\\Volnistiy_li.wav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2018</v>
      </c>
      <c r="AD108" t="str">
        <f t="shared" ca="1" si="33"/>
        <v>pics\\Goroh_2.jpg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8"/>
        <v>pics\\Goroh_2.jpg</v>
      </c>
      <c r="AI108" t="s">
        <v>118</v>
      </c>
      <c r="AO108">
        <f t="shared" ca="1" si="34"/>
        <v>0.71992176884446535</v>
      </c>
      <c r="AP108" t="str">
        <f t="shared" ca="1" si="35"/>
        <v>pics\\Goroh_2.jpg</v>
      </c>
      <c r="AR108" t="str">
        <f t="shared" si="37"/>
        <v/>
      </c>
      <c r="AS108" t="str">
        <f t="shared" ca="1" si="29"/>
        <v>pics\\Goroh_2.jpg</v>
      </c>
      <c r="AT108">
        <f t="shared" ca="1" si="30"/>
        <v>0.15428411213029736</v>
      </c>
      <c r="AU108" t="s">
        <v>697</v>
      </c>
      <c r="AV108" t="str">
        <f t="shared" ca="1" si="31"/>
        <v>sound\\Redkiy_plod.wav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_Волнистый_ли_</v>
      </c>
      <c r="BB108" t="str">
        <f t="shared" si="32"/>
        <v>_Волнистый_ли_ГОНИК?</v>
      </c>
      <c r="BD108" cm="1">
        <f t="array" aca="1" ref="BD108" ca="1">INDEX($L$106:$L$113,(RANK(AT4,$AT$2:$AT$9)))</f>
        <v>2086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VLOOKUP(B109,audio_list_stym!$A$3:$BP$18,64,FALSE)</f>
        <v>14</v>
      </c>
      <c r="F109" t="str">
        <f>VLOOKUP(E109,metki!$A$2:$B$9,2,FALSE)</f>
        <v>импл_новые_с_названием</v>
      </c>
      <c r="G109" t="str">
        <f t="shared" si="26"/>
        <v>импл_</v>
      </c>
      <c r="H109" t="str">
        <f>VLOOKUP(B109,audio_list_stym!$A$3:$AJ$18,32,FALSE)</f>
        <v>Finger</v>
      </c>
      <c r="I109" t="s">
        <v>691</v>
      </c>
      <c r="J109" t="str">
        <f t="shared" si="27"/>
        <v>Finger_4</v>
      </c>
      <c r="K109">
        <v>14</v>
      </c>
      <c r="L109">
        <f>VLOOKUP(J109,total_visual_stym!$A$2:$D$129,2,FALSE)</f>
        <v>2084</v>
      </c>
      <c r="M109" t="str">
        <f>VLOOKUP(J109,total_visual_stym!$A$2:$D$129,3,FALSE)</f>
        <v>pics\\Finger_4.jpg</v>
      </c>
      <c r="N109">
        <f>VLOOKUP(J109,total_visual_stym!$A$1:$D$129,4,FALSE)</f>
        <v>210</v>
      </c>
      <c r="P109">
        <f>IF(G109="экспл",0,IF(G109="импл_",VLOOKUP(J109,quest_импл!$A$1:$J$129,7,FALSE),0))</f>
        <v>244</v>
      </c>
      <c r="Q109" t="str">
        <f>IF(G109="экспл",0,IF(G109="импл_",VLOOKUP(J109,quest_импл!$A$1:$J$129,8,FALSE),0))</f>
        <v>sound\\Buriy_li.wav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2037</v>
      </c>
      <c r="AD109" t="str">
        <f t="shared" ca="1" si="33"/>
        <v>pics\\Limon_5.jpg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8"/>
        <v>pics\\Limon_5.jpg</v>
      </c>
      <c r="AI109" t="s">
        <v>119</v>
      </c>
      <c r="AO109">
        <f t="shared" ca="1" si="34"/>
        <v>0.44014822793012376</v>
      </c>
      <c r="AP109" t="str">
        <f t="shared" ca="1" si="35"/>
        <v>pics\\Limon_5.jpg</v>
      </c>
      <c r="AR109" t="str">
        <f t="shared" si="37"/>
        <v/>
      </c>
      <c r="AS109" t="str">
        <f t="shared" ca="1" si="29"/>
        <v>pics\\Limon_5.jpg</v>
      </c>
      <c r="AT109">
        <f t="shared" ca="1" si="30"/>
        <v>0.43981614709244077</v>
      </c>
      <c r="AU109" t="s">
        <v>697</v>
      </c>
      <c r="AV109" t="str">
        <f t="shared" ca="1" si="31"/>
        <v>sound\\Redkiy_plod.wav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_Бурый_ли_</v>
      </c>
      <c r="BB109" t="str">
        <f t="shared" si="32"/>
        <v>_Бурый_ли_ГОНИК?</v>
      </c>
      <c r="BD109" cm="1">
        <f t="array" aca="1" ref="BD109" ca="1">INDEX($L$106:$L$113,(RANK(AT5,$AT$2:$AT$9)))</f>
        <v>2087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VLOOKUP(B110,audio_list_stym!$A$3:$BP$18,64,FALSE)</f>
        <v>14</v>
      </c>
      <c r="F110" t="str">
        <f>VLOOKUP(E110,metki!$A$2:$B$9,2,FALSE)</f>
        <v>импл_новые_с_названием</v>
      </c>
      <c r="G110" t="str">
        <f t="shared" si="26"/>
        <v>импл_</v>
      </c>
      <c r="H110" t="str">
        <f>VLOOKUP(B110,audio_list_stym!$A$3:$AJ$18,32,FALSE)</f>
        <v>Finger</v>
      </c>
      <c r="I110" t="s">
        <v>692</v>
      </c>
      <c r="J110" t="str">
        <f t="shared" si="27"/>
        <v>Finger_5</v>
      </c>
      <c r="K110">
        <v>14</v>
      </c>
      <c r="L110">
        <f>VLOOKUP(J110,total_visual_stym!$A$2:$D$129,2,FALSE)</f>
        <v>2085</v>
      </c>
      <c r="M110" t="str">
        <f>VLOOKUP(J110,total_visual_stym!$A$2:$D$129,3,FALSE)</f>
        <v>pics\\Finger_5.jpg</v>
      </c>
      <c r="N110">
        <f>VLOOKUP(J110,total_visual_stym!$A$1:$D$129,4,FALSE)</f>
        <v>210</v>
      </c>
      <c r="P110">
        <f>IF(G110="экспл",0,IF(G110="импл_",VLOOKUP(J110,quest_импл!$A$1:$J$129,7,FALSE),0))</f>
        <v>245</v>
      </c>
      <c r="Q110" t="str">
        <f>IF(G110="экспл",0,IF(G110="импл_",VLOOKUP(J110,quest_импл!$A$1:$J$129,8,FALSE),0))</f>
        <v>sound\\Vizhatiy_li.wav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2060</v>
      </c>
      <c r="AD110" t="str">
        <f t="shared" ca="1" si="33"/>
        <v>pics\\Tomat_4.jpg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8"/>
        <v>pics\\Tomat_4.jpg</v>
      </c>
      <c r="AI110" t="s">
        <v>120</v>
      </c>
      <c r="AO110">
        <f t="shared" ca="1" si="34"/>
        <v>7.8934328158615674E-2</v>
      </c>
      <c r="AP110" t="str">
        <f t="shared" ca="1" si="35"/>
        <v>pics\\Tomat_4.jpg</v>
      </c>
      <c r="AR110" t="str">
        <f t="shared" si="37"/>
        <v/>
      </c>
      <c r="AS110" t="str">
        <f t="shared" ca="1" si="29"/>
        <v>pics\\Tomat_4.jpg</v>
      </c>
      <c r="AT110">
        <f t="shared" ca="1" si="30"/>
        <v>0.18003295861576518</v>
      </c>
      <c r="AU110" t="s">
        <v>697</v>
      </c>
      <c r="AV110" t="str">
        <f t="shared" ca="1" si="31"/>
        <v>sound\\Redkiy_plod.wav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_Выжатый_ли_</v>
      </c>
      <c r="BB110" t="str">
        <f t="shared" si="32"/>
        <v>_Выжатый_ли_ГОНИК?</v>
      </c>
      <c r="BD110" cm="1">
        <f t="array" aca="1" ref="BD110" ca="1">INDEX($L$106:$L$113,(RANK(AT6,$AT$2:$AT$9)))</f>
        <v>2082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VLOOKUP(B111,audio_list_stym!$A$3:$BP$18,64,FALSE)</f>
        <v>14</v>
      </c>
      <c r="F111" t="str">
        <f>VLOOKUP(E111,metki!$A$2:$B$9,2,FALSE)</f>
        <v>импл_новые_с_названием</v>
      </c>
      <c r="G111" t="str">
        <f t="shared" si="26"/>
        <v>импл_</v>
      </c>
      <c r="H111" t="str">
        <f>VLOOKUP(B111,audio_list_stym!$A$3:$AJ$18,32,FALSE)</f>
        <v>Finger</v>
      </c>
      <c r="I111" t="s">
        <v>693</v>
      </c>
      <c r="J111" t="str">
        <f t="shared" si="27"/>
        <v>Finger_6</v>
      </c>
      <c r="K111">
        <v>14</v>
      </c>
      <c r="L111">
        <f>VLOOKUP(J111,total_visual_stym!$A$2:$D$129,2,FALSE)</f>
        <v>2086</v>
      </c>
      <c r="M111" t="str">
        <f>VLOOKUP(J111,total_visual_stym!$A$2:$D$129,3,FALSE)</f>
        <v>pics\\Finger_6.jpg</v>
      </c>
      <c r="N111">
        <f>VLOOKUP(J111,total_visual_stym!$A$1:$D$129,4,FALSE)</f>
        <v>210</v>
      </c>
      <c r="P111">
        <f>IF(G111="экспл",0,IF(G111="импл_",VLOOKUP(J111,quest_импл!$A$1:$J$129,7,FALSE),0))</f>
        <v>246</v>
      </c>
      <c r="Q111" t="str">
        <f>IF(G111="экспл",0,IF(G111="импл_",VLOOKUP(J111,quest_импл!$A$1:$J$129,8,FALSE),0))</f>
        <v>sound\\Obemniy_li.wav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да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2012</v>
      </c>
      <c r="AD111" t="str">
        <f t="shared" ca="1" si="33"/>
        <v>pics\\Finik_4.jpg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8"/>
        <v>pics\\Finik_4.jpg</v>
      </c>
      <c r="AI111" t="s">
        <v>121</v>
      </c>
      <c r="AO111">
        <f t="shared" ca="1" si="34"/>
        <v>0.84475591536939443</v>
      </c>
      <c r="AP111" t="str">
        <f t="shared" ca="1" si="35"/>
        <v>pics\\Finik_4.jpg</v>
      </c>
      <c r="AR111" t="str">
        <f t="shared" si="37"/>
        <v/>
      </c>
      <c r="AS111" t="str">
        <f t="shared" ca="1" si="29"/>
        <v>pics\\Finik_4.jpg</v>
      </c>
      <c r="AT111">
        <f t="shared" ca="1" si="30"/>
        <v>0.89960599123030549</v>
      </c>
      <c r="AU111" t="s">
        <v>697</v>
      </c>
      <c r="AV111" t="str">
        <f t="shared" ca="1" si="31"/>
        <v>sound\\Noviy_plod.wav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_Объемный_ли_</v>
      </c>
      <c r="BB111" t="str">
        <f t="shared" si="32"/>
        <v>_Объемный_ли_ГОНИК?</v>
      </c>
      <c r="BD111" cm="1">
        <f t="array" aca="1" ref="BD111" ca="1">INDEX($L$106:$L$113,(RANK(AT7,$AT$2:$AT$9)))</f>
        <v>2083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VLOOKUP(B112,audio_list_stym!$A$3:$BP$18,64,FALSE)</f>
        <v>14</v>
      </c>
      <c r="F112" t="str">
        <f>VLOOKUP(E112,metki!$A$2:$B$9,2,FALSE)</f>
        <v>импл_новые_с_названием</v>
      </c>
      <c r="G112" t="str">
        <f t="shared" si="26"/>
        <v>импл_</v>
      </c>
      <c r="H112" t="str">
        <f>VLOOKUP(B112,audio_list_stym!$A$3:$AJ$18,32,FALSE)</f>
        <v>Finger</v>
      </c>
      <c r="I112" t="s">
        <v>694</v>
      </c>
      <c r="J112" t="str">
        <f t="shared" si="27"/>
        <v>Finger_7</v>
      </c>
      <c r="K112">
        <v>14</v>
      </c>
      <c r="L112">
        <f>VLOOKUP(J112,total_visual_stym!$A$2:$D$129,2,FALSE)</f>
        <v>2087</v>
      </c>
      <c r="M112" t="str">
        <f>VLOOKUP(J112,total_visual_stym!$A$2:$D$129,3,FALSE)</f>
        <v>pics\\Finger_7.jpg</v>
      </c>
      <c r="N112">
        <f>VLOOKUP(J112,total_visual_stym!$A$1:$D$129,4,FALSE)</f>
        <v>210</v>
      </c>
      <c r="P112">
        <f>IF(G112="экспл",0,IF(G112="импл_",VLOOKUP(J112,quest_импл!$A$1:$J$129,7,FALSE),0))</f>
        <v>247</v>
      </c>
      <c r="Q112" t="str">
        <f>IF(G112="экспл",0,IF(G112="импл_",VLOOKUP(J112,quest_импл!$A$1:$J$129,8,FALSE),0))</f>
        <v>sound\\Pustoy_li.wav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2039</v>
      </c>
      <c r="AD112" t="str">
        <f t="shared" ca="1" si="33"/>
        <v>pics\\Limon_7.jpg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8"/>
        <v>pics\\Limon_7.jpg</v>
      </c>
      <c r="AI112" t="s">
        <v>122</v>
      </c>
      <c r="AO112">
        <f t="shared" ca="1" si="34"/>
        <v>0.42402289138756388</v>
      </c>
      <c r="AP112" t="str">
        <f t="shared" ca="1" si="35"/>
        <v>pics\\Limon_7.jpg</v>
      </c>
      <c r="AR112" t="str">
        <f t="shared" si="37"/>
        <v/>
      </c>
      <c r="AS112" t="str">
        <f t="shared" ca="1" si="29"/>
        <v>pics\\Limon_7.jpg</v>
      </c>
      <c r="AT112">
        <f t="shared" ca="1" si="30"/>
        <v>0.78919620266487656</v>
      </c>
      <c r="AU112" t="s">
        <v>697</v>
      </c>
      <c r="AV112" t="str">
        <f t="shared" ca="1" si="31"/>
        <v>sound\\Noviy_plod.wav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_Пустой_ли_</v>
      </c>
      <c r="BB112" t="str">
        <f t="shared" si="32"/>
        <v>_Пустой_ли_ГОНИК?</v>
      </c>
      <c r="BD112" cm="1">
        <f t="array" aca="1" ref="BD112" ca="1">INDEX($L$106:$L$113,(RANK(AT8,$AT$2:$AT$9)))</f>
        <v>2085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VLOOKUP(B113,audio_list_stym!$A$3:$BP$18,64,FALSE)</f>
        <v>14</v>
      </c>
      <c r="F113" t="str">
        <f>VLOOKUP(E113,metki!$A$2:$B$9,2,FALSE)</f>
        <v>импл_новые_с_названием</v>
      </c>
      <c r="G113" t="str">
        <f t="shared" si="26"/>
        <v>импл_</v>
      </c>
      <c r="H113" t="str">
        <f>VLOOKUP(B113,audio_list_stym!$A$3:$AJ$18,32,FALSE)</f>
        <v>Finger</v>
      </c>
      <c r="I113" t="s">
        <v>695</v>
      </c>
      <c r="J113" t="str">
        <f t="shared" si="27"/>
        <v>Finger_8</v>
      </c>
      <c r="K113">
        <v>14</v>
      </c>
      <c r="L113">
        <f>VLOOKUP(J113,total_visual_stym!$A$2:$D$129,2,FALSE)</f>
        <v>2088</v>
      </c>
      <c r="M113" t="str">
        <f>VLOOKUP(J113,total_visual_stym!$A$2:$D$129,3,FALSE)</f>
        <v>pics\\Finger_8.jpg</v>
      </c>
      <c r="N113">
        <f>VLOOKUP(J113,total_visual_stym!$A$1:$D$129,4,FALSE)</f>
        <v>210</v>
      </c>
      <c r="P113">
        <f>IF(G113="экспл",0,IF(G113="импл_",VLOOKUP(J113,quest_импл!$A$1:$J$129,7,FALSE),0))</f>
        <v>248</v>
      </c>
      <c r="Q113" t="str">
        <f>IF(G113="экспл",0,IF(G113="импл_",VLOOKUP(J113,quest_импл!$A$1:$J$129,8,FALSE),0))</f>
        <v>sound\\Beliy_li.wav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2044</v>
      </c>
      <c r="AD113" t="str">
        <f t="shared" ca="1" si="33"/>
        <v>pics\\Peper_4.jpg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8"/>
        <v>pics\\Peper_4.jpg</v>
      </c>
      <c r="AI113" t="s">
        <v>123</v>
      </c>
      <c r="AO113">
        <f t="shared" ca="1" si="34"/>
        <v>0.35494824130383673</v>
      </c>
      <c r="AP113" t="str">
        <f t="shared" ca="1" si="35"/>
        <v>pics\\Peper_4.jpg</v>
      </c>
      <c r="AR113" t="str">
        <f t="shared" si="37"/>
        <v/>
      </c>
      <c r="AS113" t="str">
        <f t="shared" ca="1" si="29"/>
        <v>pics\\Peper_4.jpg</v>
      </c>
      <c r="AT113">
        <f t="shared" ca="1" si="30"/>
        <v>0.80137601876363851</v>
      </c>
      <c r="AU113" t="s">
        <v>697</v>
      </c>
      <c r="AV113" t="str">
        <f t="shared" ca="1" si="31"/>
        <v>sound\\Noviy_plod.wav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_Белый_ли_</v>
      </c>
      <c r="BB113" t="str">
        <f t="shared" si="32"/>
        <v>_Белый_ли_ГОНИК?</v>
      </c>
      <c r="BD113" cm="1">
        <f t="array" aca="1" ref="BD113" ca="1">INDEX($L$106:$L$113,(RANK(AT9,$AT$2:$AT$9)))</f>
        <v>2084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VLOOKUP(B114,audio_list_stym!$A$3:$BP$18,64,FALSE)</f>
        <v>15</v>
      </c>
      <c r="F114" t="str">
        <f>VLOOKUP(E114,metki!$A$2:$B$9,2,FALSE)</f>
        <v>экспл_новые_с_названием</v>
      </c>
      <c r="G114" t="str">
        <f t="shared" si="26"/>
        <v>экспл</v>
      </c>
      <c r="H114" t="str">
        <f>VLOOKUP(B114,audio_list_stym!$A$3:$AJ$18,32,FALSE)</f>
        <v>Gac</v>
      </c>
      <c r="I114" t="s">
        <v>688</v>
      </c>
      <c r="J114" t="str">
        <f t="shared" si="27"/>
        <v>Gac_1</v>
      </c>
      <c r="K114">
        <v>15</v>
      </c>
      <c r="L114">
        <f>VLOOKUP(J114,total_visual_stym!$A$2:$D$129,2,FALSE)</f>
        <v>2089</v>
      </c>
      <c r="M114" t="str">
        <f>VLOOKUP(J114,total_visual_stym!$A$2:$D$129,3,FALSE)</f>
        <v>pics\\Gac_1.jpg</v>
      </c>
      <c r="N114">
        <f>VLOOKUP(J114,total_visual_stym!$A$1:$D$129,4,FALSE)</f>
        <v>211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121</v>
      </c>
      <c r="Z114" t="str">
        <f>IF(G114="экспл",VLOOKUP(J114,quest_экспл!$A$1:$N$129,12,FALSE),IF(G114="импл_",0,0))</f>
        <v>sound\\Ispachkan_li_on.wav</v>
      </c>
      <c r="AA114" t="str">
        <f>IF(G114="экспл",VLOOKUP(J114,quest_экспл!$A$1:$N$129,14,FALSE),IF(G114="импл_",0,0))</f>
        <v>нет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2229</v>
      </c>
      <c r="AD114" t="str">
        <f t="shared" ca="1" si="33"/>
        <v>pics\\dis10.jpg</v>
      </c>
      <c r="AE114" s="22" t="str">
        <f t="array" aca="1" ref="AE114" ca="1">IF(G114="экспл",INDEX(total_visual_stym!$C$146:$C$209,(RANK(total_visual_stym!E194,total_visual_stym!$E$146:$E$209))),0)</f>
        <v>pics\\dis10.jpg</v>
      </c>
      <c r="AF114" s="22" t="str">
        <f t="shared" si="28"/>
        <v/>
      </c>
      <c r="AI114" t="s">
        <v>86</v>
      </c>
      <c r="AO114">
        <f t="shared" ca="1" si="34"/>
        <v>0.38932446964592249</v>
      </c>
      <c r="AP114" t="str">
        <f t="shared" ca="1" si="35"/>
        <v>pics\\Peper_1.jpg</v>
      </c>
      <c r="AR114" t="str">
        <f t="shared" si="37"/>
        <v/>
      </c>
      <c r="AS114" t="str">
        <f t="shared" si="29"/>
        <v/>
      </c>
      <c r="AT114">
        <f t="shared" ca="1" si="30"/>
        <v>4.3349081417117463E-2</v>
      </c>
      <c r="AU114" t="s">
        <v>697</v>
      </c>
      <c r="AV114" t="str">
        <f t="shared" ca="1" si="31"/>
        <v>sound\\Redkiy_plod.wav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_Испачкан_ли_он?</v>
      </c>
      <c r="BA114" t="e">
        <f>VLOOKUP(Q114,audio_list_stym!$B$2:$BQ$299,68,FALSE)</f>
        <v>#N/A</v>
      </c>
      <c r="BB114" t="str">
        <f t="shared" si="32"/>
        <v>На_экране_ТОДИС._Испачкан_ли_он?</v>
      </c>
      <c r="BC114">
        <f>A114</f>
        <v>1215</v>
      </c>
      <c r="BD114" cm="1">
        <f t="array" aca="1" ref="BD114" ca="1">INDEX($L$114:$L$121,(RANK(AT2,$AT$2:$AT$9)))</f>
        <v>2096</v>
      </c>
      <c r="BE114" cm="1">
        <f t="array" aca="1" ref="BE114" ca="1">INDEX(BD66:BD81,(RANK(AT8,$AT$2:$AT$17)))</f>
        <v>2137</v>
      </c>
      <c r="BF114" cm="1">
        <f t="array" aca="1" ref="BF114" ca="1">INDEX(BD82:BD97,(RANK(AT8,$AT$2:$AT$9)))</f>
        <v>2146</v>
      </c>
      <c r="BG114" cm="1">
        <f t="array" aca="1" ref="BG114" ca="1">INDEX(BD98:BD113,(RANK(AT8,$AT$2:$AT$9)))</f>
        <v>2074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VLOOKUP(B115,audio_list_stym!$A$3:$BP$18,64,FALSE)</f>
        <v>15</v>
      </c>
      <c r="F115" t="str">
        <f>VLOOKUP(E115,metki!$A$2:$B$9,2,FALSE)</f>
        <v>экспл_новые_с_названием</v>
      </c>
      <c r="G115" t="str">
        <f t="shared" si="26"/>
        <v>экспл</v>
      </c>
      <c r="H115" t="str">
        <f>VLOOKUP(B115,audio_list_stym!$A$3:$AJ$18,32,FALSE)</f>
        <v>Gac</v>
      </c>
      <c r="I115" t="s">
        <v>689</v>
      </c>
      <c r="J115" t="str">
        <f t="shared" si="27"/>
        <v>Gac_2</v>
      </c>
      <c r="K115">
        <v>15</v>
      </c>
      <c r="L115">
        <f>VLOOKUP(J115,total_visual_stym!$A$2:$D$129,2,FALSE)</f>
        <v>2090</v>
      </c>
      <c r="M115" t="str">
        <f>VLOOKUP(J115,total_visual_stym!$A$2:$D$129,3,FALSE)</f>
        <v>pics\\Gac_2.jpg</v>
      </c>
      <c r="N115">
        <f>VLOOKUP(J115,total_visual_stym!$A$1:$D$129,4,FALSE)</f>
        <v>211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122</v>
      </c>
      <c r="Z115" t="str">
        <f>IF(G115="экспл",VLOOKUP(J115,quest_экспл!$A$1:$N$129,12,FALSE),IF(G115="импл_",0,0))</f>
        <v>sound\\On_farshirovanniy.wav</v>
      </c>
      <c r="AA115" t="str">
        <f>IF(G115="экспл",VLOOKUP(J115,quest_экспл!$A$1:$N$129,14,FALSE),IF(G115="импл_",0,0))</f>
        <v>нет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2191</v>
      </c>
      <c r="AD115" t="str">
        <f t="shared" ca="1" si="33"/>
        <v>pics\\dis26.jpg</v>
      </c>
      <c r="AE115" s="22" t="str">
        <f t="array" aca="1" ref="AE115" ca="1">IF(G115="экспл",INDEX(total_visual_stym!$C$146:$C$209,(RANK(total_visual_stym!E195,total_visual_stym!$E$146:$E$209))),0)</f>
        <v>pics\\dis26.jpg</v>
      </c>
      <c r="AF115" s="22" t="str">
        <f t="shared" si="28"/>
        <v/>
      </c>
      <c r="AI115" t="s">
        <v>87</v>
      </c>
      <c r="AO115">
        <f t="shared" ca="1" si="34"/>
        <v>0.18179980482223723</v>
      </c>
      <c r="AP115" t="str">
        <f t="shared" ca="1" si="35"/>
        <v>pics\\Redis_5.jpg</v>
      </c>
      <c r="AR115" t="str">
        <f t="shared" si="37"/>
        <v/>
      </c>
      <c r="AS115" t="str">
        <f t="shared" si="29"/>
        <v/>
      </c>
      <c r="AT115">
        <f t="shared" ca="1" si="30"/>
        <v>0.68505807751646586</v>
      </c>
      <c r="AU115" t="s">
        <v>697</v>
      </c>
      <c r="AV115" t="str">
        <f t="shared" ca="1" si="31"/>
        <v>sound\\Noviy_plod.wav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_Он_фаршированный?</v>
      </c>
      <c r="BA115" t="e">
        <f>VLOOKUP(Q115,audio_list_stym!$B$2:$BQ$299,68,FALSE)</f>
        <v>#N/A</v>
      </c>
      <c r="BB115" t="str">
        <f t="shared" si="32"/>
        <v>Посмотрите,_вот_ТОДИС._Он_фаршированный?</v>
      </c>
      <c r="BD115" cm="1">
        <f t="array" aca="1" ref="BD115" ca="1">INDEX($L$114:$L$121,(RANK(AT3,$AT$2:$AT$9)))</f>
        <v>2089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VLOOKUP(B116,audio_list_stym!$A$3:$BP$18,64,FALSE)</f>
        <v>15</v>
      </c>
      <c r="F116" t="str">
        <f>VLOOKUP(E116,metki!$A$2:$B$9,2,FALSE)</f>
        <v>экспл_новые_с_названием</v>
      </c>
      <c r="G116" t="str">
        <f t="shared" si="26"/>
        <v>экспл</v>
      </c>
      <c r="H116" t="str">
        <f>VLOOKUP(B116,audio_list_stym!$A$3:$AJ$18,32,FALSE)</f>
        <v>Gac</v>
      </c>
      <c r="I116" t="s">
        <v>690</v>
      </c>
      <c r="J116" t="str">
        <f t="shared" si="27"/>
        <v>Gac_3</v>
      </c>
      <c r="K116">
        <v>15</v>
      </c>
      <c r="L116">
        <f>VLOOKUP(J116,total_visual_stym!$A$2:$D$129,2,FALSE)</f>
        <v>2091</v>
      </c>
      <c r="M116" t="str">
        <f>VLOOKUP(J116,total_visual_stym!$A$2:$D$129,3,FALSE)</f>
        <v>pics\\Gac_3.jpg</v>
      </c>
      <c r="N116">
        <f>VLOOKUP(J116,total_visual_stym!$A$1:$D$129,4,FALSE)</f>
        <v>211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123</v>
      </c>
      <c r="Z116" t="str">
        <f>IF(G116="экспл",VLOOKUP(J116,quest_экспл!$A$1:$N$129,12,FALSE),IF(G116="импл_",0,0))</f>
        <v>sound\\On_razrezanniy.wav</v>
      </c>
      <c r="AA116" t="str">
        <f>IF(G116="экспл",VLOOKUP(J116,quest_экспл!$A$1:$N$129,14,FALSE),IF(G116="импл_",0,0))</f>
        <v>да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2192</v>
      </c>
      <c r="AD116" t="str">
        <f t="shared" ca="1" si="33"/>
        <v>pics\\dis32.jpg</v>
      </c>
      <c r="AE116" s="22" t="str">
        <f t="array" aca="1" ref="AE116" ca="1">IF(G116="экспл",INDEX(total_visual_stym!$C$146:$C$209,(RANK(total_visual_stym!E196,total_visual_stym!$E$146:$E$209))),0)</f>
        <v>pics\\dis32.jpg</v>
      </c>
      <c r="AF116" s="22" t="str">
        <f t="shared" si="28"/>
        <v/>
      </c>
      <c r="AI116" t="s">
        <v>88</v>
      </c>
      <c r="AO116">
        <f t="shared" ca="1" si="34"/>
        <v>0.84030097277421978</v>
      </c>
      <c r="AP116" t="str">
        <f t="shared" ca="1" si="35"/>
        <v>pics\\Finik_6.jpg</v>
      </c>
      <c r="AR116" t="str">
        <f t="shared" si="37"/>
        <v/>
      </c>
      <c r="AS116" t="str">
        <f t="shared" si="29"/>
        <v/>
      </c>
      <c r="AT116">
        <f t="shared" ca="1" si="30"/>
        <v>0.34355473463289499</v>
      </c>
      <c r="AU116" t="s">
        <v>697</v>
      </c>
      <c r="AV116" t="str">
        <f t="shared" ca="1" si="31"/>
        <v>sound\\Redkiy_plod.wav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_Он_разрезанный?</v>
      </c>
      <c r="BA116" t="e">
        <f>VLOOKUP(Q116,audio_list_stym!$B$2:$BQ$299,68,FALSE)</f>
        <v>#N/A</v>
      </c>
      <c r="BB116" t="str">
        <f t="shared" si="32"/>
        <v>Вот_ТОДИС._Он_разрезанный?</v>
      </c>
      <c r="BD116" cm="1">
        <f t="array" aca="1" ref="BD116" ca="1">INDEX($L$114:$L$121,(RANK(AT4,$AT$2:$AT$9)))</f>
        <v>2094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VLOOKUP(B117,audio_list_stym!$A$3:$BP$18,64,FALSE)</f>
        <v>15</v>
      </c>
      <c r="F117" t="str">
        <f>VLOOKUP(E117,metki!$A$2:$B$9,2,FALSE)</f>
        <v>экспл_новые_с_названием</v>
      </c>
      <c r="G117" t="str">
        <f t="shared" si="26"/>
        <v>экспл</v>
      </c>
      <c r="H117" t="str">
        <f>VLOOKUP(B117,audio_list_stym!$A$3:$AJ$18,32,FALSE)</f>
        <v>Gac</v>
      </c>
      <c r="I117" t="s">
        <v>691</v>
      </c>
      <c r="J117" t="str">
        <f t="shared" si="27"/>
        <v>Gac_4</v>
      </c>
      <c r="K117">
        <v>15</v>
      </c>
      <c r="L117">
        <f>VLOOKUP(J117,total_visual_stym!$A$2:$D$129,2,FALSE)</f>
        <v>2092</v>
      </c>
      <c r="M117" t="str">
        <f>VLOOKUP(J117,total_visual_stym!$A$2:$D$129,3,FALSE)</f>
        <v>pics\\Gac_4.jpg</v>
      </c>
      <c r="N117">
        <f>VLOOKUP(J117,total_visual_stym!$A$1:$D$129,4,FALSE)</f>
        <v>211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124</v>
      </c>
      <c r="Z117" t="str">
        <f>IF(G117="экспл",VLOOKUP(J117,quest_экспл!$A$1:$N$129,12,FALSE),IF(G117="импл_",0,0))</f>
        <v>sound\\On_s_lepestkami.wav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2214</v>
      </c>
      <c r="AD117" t="str">
        <f t="shared" ca="1" si="33"/>
        <v>pics\\dis63.jpg</v>
      </c>
      <c r="AE117" s="22" t="str">
        <f t="array" aca="1" ref="AE117" ca="1">IF(G117="экспл",INDEX(total_visual_stym!$C$146:$C$209,(RANK(total_visual_stym!E197,total_visual_stym!$E$146:$E$209))),0)</f>
        <v>pics\\dis63.jpg</v>
      </c>
      <c r="AF117" s="22" t="str">
        <f t="shared" si="28"/>
        <v/>
      </c>
      <c r="AI117" t="s">
        <v>89</v>
      </c>
      <c r="AO117">
        <f t="shared" ca="1" si="34"/>
        <v>0.34744308736201956</v>
      </c>
      <c r="AP117" t="str">
        <f t="shared" ca="1" si="35"/>
        <v>pics\\Peper_5.jpg</v>
      </c>
      <c r="AR117" t="str">
        <f t="shared" si="37"/>
        <v/>
      </c>
      <c r="AS117" t="str">
        <f t="shared" si="29"/>
        <v/>
      </c>
      <c r="AT117">
        <f t="shared" ca="1" si="30"/>
        <v>0.16343347500250083</v>
      </c>
      <c r="AU117" t="s">
        <v>697</v>
      </c>
      <c r="AV117" t="str">
        <f t="shared" ca="1" si="31"/>
        <v>sound\\Redkiy_plod.wav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_Он_с_лепестками?</v>
      </c>
      <c r="BA117" t="e">
        <f>VLOOKUP(Q117,audio_list_stym!$B$2:$BQ$299,68,FALSE)</f>
        <v>#N/A</v>
      </c>
      <c r="BB117" t="str">
        <f t="shared" si="32"/>
        <v>Это_ТОДИС._Он_с_лепестками?</v>
      </c>
      <c r="BD117" cm="1">
        <f t="array" aca="1" ref="BD117" ca="1">INDEX($L$114:$L$121,(RANK(AT5,$AT$2:$AT$9)))</f>
        <v>2095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VLOOKUP(B118,audio_list_stym!$A$3:$BP$18,64,FALSE)</f>
        <v>15</v>
      </c>
      <c r="F118" t="str">
        <f>VLOOKUP(E118,metki!$A$2:$B$9,2,FALSE)</f>
        <v>экспл_новые_с_названием</v>
      </c>
      <c r="G118" t="str">
        <f t="shared" si="26"/>
        <v>экспл</v>
      </c>
      <c r="H118" t="str">
        <f>VLOOKUP(B118,audio_list_stym!$A$3:$AJ$18,32,FALSE)</f>
        <v>Gac</v>
      </c>
      <c r="I118" t="s">
        <v>692</v>
      </c>
      <c r="J118" t="str">
        <f t="shared" si="27"/>
        <v>Gac_5</v>
      </c>
      <c r="K118">
        <v>15</v>
      </c>
      <c r="L118">
        <f>VLOOKUP(J118,total_visual_stym!$A$2:$D$129,2,FALSE)</f>
        <v>2093</v>
      </c>
      <c r="M118" t="str">
        <f>VLOOKUP(J118,total_visual_stym!$A$2:$D$129,3,FALSE)</f>
        <v>pics\\Gac_5.jpg</v>
      </c>
      <c r="N118">
        <f>VLOOKUP(J118,total_visual_stym!$A$1:$D$129,4,FALSE)</f>
        <v>211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125</v>
      </c>
      <c r="Z118" t="str">
        <f>IF(G118="экспл",VLOOKUP(J118,quest_экспл!$A$1:$N$129,12,FALSE),IF(G118="импл_",0,0))</f>
        <v>sound\\Kolyuchiy_li_on.wav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2206</v>
      </c>
      <c r="AD118" t="str">
        <f t="shared" ca="1" si="33"/>
        <v>pics\\dis50.jpg</v>
      </c>
      <c r="AE118" s="22" t="str">
        <f t="array" aca="1" ref="AE118" ca="1">IF(G118="экспл",INDEX(total_visual_stym!$C$146:$C$209,(RANK(total_visual_stym!E198,total_visual_stym!$E$146:$E$209))),0)</f>
        <v>pics\\dis50.jpg</v>
      </c>
      <c r="AF118" s="22" t="str">
        <f t="shared" si="28"/>
        <v/>
      </c>
      <c r="AI118" t="s">
        <v>90</v>
      </c>
      <c r="AO118">
        <f t="shared" ca="1" si="34"/>
        <v>0.60403480472344662</v>
      </c>
      <c r="AP118" t="str">
        <f t="shared" ca="1" si="35"/>
        <v>pics\\Goroh_8.jpg</v>
      </c>
      <c r="AR118" t="str">
        <f t="shared" si="37"/>
        <v/>
      </c>
      <c r="AS118" t="str">
        <f t="shared" si="29"/>
        <v/>
      </c>
      <c r="AT118">
        <f t="shared" ca="1" si="30"/>
        <v>0.75323197849587198</v>
      </c>
      <c r="AU118" t="s">
        <v>697</v>
      </c>
      <c r="AV118" t="str">
        <f t="shared" ca="1" si="31"/>
        <v>sound\\Noviy_plod.wav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_Колючий_ли_он?</v>
      </c>
      <c r="BA118" t="e">
        <f>VLOOKUP(Q118,audio_list_stym!$B$2:$BQ$299,68,FALSE)</f>
        <v>#N/A</v>
      </c>
      <c r="BB118" t="str">
        <f t="shared" si="32"/>
        <v>На_картинке_ТОДИС._Колючий_ли_он?</v>
      </c>
      <c r="BD118" cm="1">
        <f t="array" aca="1" ref="BD118" ca="1">INDEX($L$114:$L$121,(RANK(AT6,$AT$2:$AT$9)))</f>
        <v>2090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VLOOKUP(B119,audio_list_stym!$A$3:$BP$18,64,FALSE)</f>
        <v>15</v>
      </c>
      <c r="F119" t="str">
        <f>VLOOKUP(E119,metki!$A$2:$B$9,2,FALSE)</f>
        <v>экспл_новые_с_названием</v>
      </c>
      <c r="G119" t="str">
        <f t="shared" si="26"/>
        <v>экспл</v>
      </c>
      <c r="H119" t="str">
        <f>VLOOKUP(B119,audio_list_stym!$A$3:$AJ$18,32,FALSE)</f>
        <v>Gac</v>
      </c>
      <c r="I119" t="s">
        <v>693</v>
      </c>
      <c r="J119" t="str">
        <f t="shared" si="27"/>
        <v>Gac_6</v>
      </c>
      <c r="K119">
        <v>15</v>
      </c>
      <c r="L119">
        <f>VLOOKUP(J119,total_visual_stym!$A$2:$D$129,2,FALSE)</f>
        <v>2094</v>
      </c>
      <c r="M119" t="str">
        <f>VLOOKUP(J119,total_visual_stym!$A$2:$D$129,3,FALSE)</f>
        <v>pics\\Gac_6.jpg</v>
      </c>
      <c r="N119">
        <f>VLOOKUP(J119,total_visual_stym!$A$1:$D$129,4,FALSE)</f>
        <v>211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126</v>
      </c>
      <c r="Z119" t="str">
        <f>IF(G119="экспл",VLOOKUP(J119,quest_экспл!$A$1:$N$129,12,FALSE),IF(G119="импл_",0,0))</f>
        <v>sound\\Oranzheviy_li_on.wav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2193</v>
      </c>
      <c r="AD119" t="str">
        <f t="shared" ca="1" si="33"/>
        <v>pics\\dis2.jpg</v>
      </c>
      <c r="AE119" s="22" t="str">
        <f t="array" aca="1" ref="AE119" ca="1">IF(G119="экспл",INDEX(total_visual_stym!$C$146:$C$209,(RANK(total_visual_stym!E199,total_visual_stym!$E$146:$E$209))),0)</f>
        <v>pics\\dis2.jpg</v>
      </c>
      <c r="AF119" s="22" t="str">
        <f t="shared" si="28"/>
        <v/>
      </c>
      <c r="AI119" t="s">
        <v>91</v>
      </c>
      <c r="AO119">
        <f t="shared" ca="1" si="34"/>
        <v>0.9208387383599842</v>
      </c>
      <c r="AP119" t="str">
        <f t="shared" ca="1" si="35"/>
        <v>pics\\Banan_2.jpg</v>
      </c>
      <c r="AR119" t="str">
        <f t="shared" si="37"/>
        <v/>
      </c>
      <c r="AS119" t="str">
        <f t="shared" si="29"/>
        <v/>
      </c>
      <c r="AT119">
        <f t="shared" ca="1" si="30"/>
        <v>0.38650078792352505</v>
      </c>
      <c r="AU119" t="s">
        <v>697</v>
      </c>
      <c r="AV119" t="str">
        <f t="shared" ca="1" si="31"/>
        <v>sound\\Redkiy_plod.wav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_Оранжевый_ли_он?</v>
      </c>
      <c r="BA119" t="e">
        <f>VLOOKUP(Q119,audio_list_stym!$B$2:$BQ$299,68,FALSE)</f>
        <v>#N/A</v>
      </c>
      <c r="BB119" t="str">
        <f t="shared" si="32"/>
        <v>На_мониторе_ТОДИС._Оранжевый_ли_он?</v>
      </c>
      <c r="BD119" cm="1">
        <f t="array" aca="1" ref="BD119" ca="1">INDEX($L$114:$L$121,(RANK(AT7,$AT$2:$AT$9)))</f>
        <v>2091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VLOOKUP(B120,audio_list_stym!$A$3:$BP$18,64,FALSE)</f>
        <v>15</v>
      </c>
      <c r="F120" t="str">
        <f>VLOOKUP(E120,metki!$A$2:$B$9,2,FALSE)</f>
        <v>экспл_новые_с_названием</v>
      </c>
      <c r="G120" t="str">
        <f t="shared" si="26"/>
        <v>экспл</v>
      </c>
      <c r="H120" t="str">
        <f>VLOOKUP(B120,audio_list_stym!$A$3:$AJ$18,32,FALSE)</f>
        <v>Gac</v>
      </c>
      <c r="I120" t="s">
        <v>694</v>
      </c>
      <c r="J120" t="str">
        <f t="shared" si="27"/>
        <v>Gac_7</v>
      </c>
      <c r="K120">
        <v>15</v>
      </c>
      <c r="L120">
        <f>VLOOKUP(J120,total_visual_stym!$A$2:$D$129,2,FALSE)</f>
        <v>2095</v>
      </c>
      <c r="M120" t="str">
        <f>VLOOKUP(J120,total_visual_stym!$A$2:$D$129,3,FALSE)</f>
        <v>pics\\Gac_7.jpg</v>
      </c>
      <c r="N120">
        <f>VLOOKUP(J120,total_visual_stym!$A$1:$D$129,4,FALSE)</f>
        <v>211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127</v>
      </c>
      <c r="Z120" t="str">
        <f>IF(G120="экспл",VLOOKUP(J120,quest_экспл!$A$1:$N$129,12,FALSE),IF(G120="импл_",0,0))</f>
        <v>sound\\On_zernistiy.wav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2200</v>
      </c>
      <c r="AD120" t="str">
        <f t="shared" ca="1" si="33"/>
        <v>pics\\dis57.jpg</v>
      </c>
      <c r="AE120" s="22" t="str">
        <f t="array" aca="1" ref="AE120" ca="1">IF(G120="экспл",INDEX(total_visual_stym!$C$146:$C$209,(RANK(total_visual_stym!E200,total_visual_stym!$E$146:$E$209))),0)</f>
        <v>pics\\dis57.jpg</v>
      </c>
      <c r="AF120" s="22" t="str">
        <f t="shared" si="28"/>
        <v/>
      </c>
      <c r="AI120" t="s">
        <v>92</v>
      </c>
      <c r="AO120">
        <f t="shared" ca="1" si="34"/>
        <v>0.36470708798552431</v>
      </c>
      <c r="AP120" t="str">
        <f t="shared" ca="1" si="35"/>
        <v>pics\\Peper_3.jpg</v>
      </c>
      <c r="AR120" t="str">
        <f t="shared" si="37"/>
        <v/>
      </c>
      <c r="AS120" t="str">
        <f t="shared" si="29"/>
        <v/>
      </c>
      <c r="AT120">
        <f t="shared" ca="1" si="30"/>
        <v>3.3093764010119875E-2</v>
      </c>
      <c r="AU120" t="s">
        <v>697</v>
      </c>
      <c r="AV120" t="str">
        <f t="shared" ca="1" si="31"/>
        <v>sound\\Redkiy_plod.wav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_Он_зернистый?</v>
      </c>
      <c r="BA120" t="e">
        <f>VLOOKUP(Q120,audio_list_stym!$B$2:$BQ$299,68,FALSE)</f>
        <v>#N/A</v>
      </c>
      <c r="BB120" t="str">
        <f t="shared" si="32"/>
        <v>Перед_Вами_ТОДИС._Он_зернистый?</v>
      </c>
      <c r="BD120" cm="1">
        <f t="array" aca="1" ref="BD120" ca="1">INDEX($L$114:$L$121,(RANK(AT8,$AT$2:$AT$9)))</f>
        <v>2093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VLOOKUP(B121,audio_list_stym!$A$3:$BP$18,64,FALSE)</f>
        <v>15</v>
      </c>
      <c r="F121" t="str">
        <f>VLOOKUP(E121,metki!$A$2:$B$9,2,FALSE)</f>
        <v>экспл_новые_с_названием</v>
      </c>
      <c r="G121" t="str">
        <f t="shared" si="26"/>
        <v>экспл</v>
      </c>
      <c r="H121" t="str">
        <f>VLOOKUP(B121,audio_list_stym!$A$3:$AJ$18,32,FALSE)</f>
        <v>Gac</v>
      </c>
      <c r="I121" t="s">
        <v>695</v>
      </c>
      <c r="J121" t="str">
        <f t="shared" si="27"/>
        <v>Gac_8</v>
      </c>
      <c r="K121">
        <v>15</v>
      </c>
      <c r="L121">
        <f>VLOOKUP(J121,total_visual_stym!$A$2:$D$129,2,FALSE)</f>
        <v>2096</v>
      </c>
      <c r="M121" t="str">
        <f>VLOOKUP(J121,total_visual_stym!$A$2:$D$129,3,FALSE)</f>
        <v>pics\\Gac_8.jpg</v>
      </c>
      <c r="N121">
        <f>VLOOKUP(J121,total_visual_stym!$A$1:$D$129,4,FALSE)</f>
        <v>211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128</v>
      </c>
      <c r="Z121" t="str">
        <f>IF(G121="экспл",VLOOKUP(J121,quest_экспл!$A$1:$N$129,12,FALSE),IF(G121="импл_",0,0))</f>
        <v>sound\\Okruglya_li_on.wav</v>
      </c>
      <c r="AA121" t="str">
        <f>IF(G121="экспл",VLOOKUP(J121,quest_экспл!$A$1:$N$129,14,FALSE),IF(G121="импл_",0,0))</f>
        <v>да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2212</v>
      </c>
      <c r="AD121" t="str">
        <f t="shared" ca="1" si="33"/>
        <v>pics\\dis61.jpg</v>
      </c>
      <c r="AE121" s="22" t="str">
        <f t="array" aca="1" ref="AE121" ca="1">IF(G121="экспл",INDEX(total_visual_stym!$C$146:$C$209,(RANK(total_visual_stym!E201,total_visual_stym!$E$146:$E$209))),0)</f>
        <v>pics\\dis61.jpg</v>
      </c>
      <c r="AF121" s="22" t="str">
        <f t="shared" si="28"/>
        <v/>
      </c>
      <c r="AI121" t="s">
        <v>93</v>
      </c>
      <c r="AO121">
        <f t="shared" ca="1" si="34"/>
        <v>0.47537700316728526</v>
      </c>
      <c r="AP121" t="str">
        <f t="shared" ca="1" si="35"/>
        <v>pics\\Limon_4.jpg</v>
      </c>
      <c r="AR121" t="str">
        <f>IF(AH121="sound\\Ogorod",AP49,"")</f>
        <v/>
      </c>
      <c r="AS121" t="str">
        <f t="shared" si="29"/>
        <v/>
      </c>
      <c r="AT121">
        <f t="shared" ca="1" si="30"/>
        <v>0.33230605448754447</v>
      </c>
      <c r="AU121" t="s">
        <v>697</v>
      </c>
      <c r="AV121" t="str">
        <f t="shared" ca="1" si="31"/>
        <v>sound\\Redkiy_plod.wav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_Округлый_ли_он?</v>
      </c>
      <c r="BA121" t="e">
        <f>VLOOKUP(Q121,audio_list_stym!$B$2:$BQ$299,68,FALSE)</f>
        <v>#N/A</v>
      </c>
      <c r="BB121" t="str">
        <f t="shared" si="32"/>
        <v>Вы_видите_ТОДИС._Округлый_ли_он?</v>
      </c>
      <c r="BD121" cm="1">
        <f t="array" aca="1" ref="BD121" ca="1">INDEX($L$114:$L$121,(RANK(AT9,$AT$2:$AT$9)))</f>
        <v>2092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VLOOKUP(B122,audio_list_stym!$A$3:$BP$18,64,FALSE)</f>
        <v>16</v>
      </c>
      <c r="F122" t="str">
        <f>VLOOKUP(E122,metki!$A$2:$B$9,2,FALSE)</f>
        <v>импл_новые_без_названия</v>
      </c>
      <c r="G122" t="str">
        <f t="shared" si="26"/>
        <v>импл_</v>
      </c>
      <c r="H122" t="str">
        <f>VLOOKUP(B122,audio_list_stym!$A$3:$AJ$18,32,FALSE)</f>
        <v>Noni</v>
      </c>
      <c r="I122" t="s">
        <v>688</v>
      </c>
      <c r="J122" t="str">
        <f t="shared" si="27"/>
        <v>Noni_1</v>
      </c>
      <c r="K122">
        <v>16</v>
      </c>
      <c r="L122">
        <f>VLOOKUP(J122,total_visual_stym!$A$2:$D$129,2,FALSE)</f>
        <v>2113</v>
      </c>
      <c r="M122" t="str">
        <f>VLOOKUP(J122,total_visual_stym!$A$2:$D$129,3,FALSE)</f>
        <v>pics\\Noni_1.jpg</v>
      </c>
      <c r="N122">
        <f>VLOOKUP(J122,total_visual_stym!$A$1:$D$129,4,FALSE)</f>
        <v>212</v>
      </c>
      <c r="P122">
        <f>IF(G122="экспл",0,IF(G122="импл_",VLOOKUP(J122,quest_импл!$A$1:$J$129,7,FALSE),0))</f>
        <v>257</v>
      </c>
      <c r="Q122" t="str">
        <f>IF(G122="экспл",0,IF(G122="импл_",VLOOKUP(J122,quest_импл!$A$1:$J$129,8,FALSE),0))</f>
        <v>sound\\Beliy_li_vnutri.wav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2020</v>
      </c>
      <c r="AD122" t="str">
        <f t="shared" ca="1" si="33"/>
        <v>pics\\Goroh_4.jpg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8"/>
        <v>pics\\Goroh_4.jpg</v>
      </c>
      <c r="AI122" t="s">
        <v>124</v>
      </c>
      <c r="AO122">
        <f t="shared" ca="1" si="34"/>
        <v>0.66686691502154927</v>
      </c>
      <c r="AP122" t="str">
        <f t="shared" ca="1" si="35"/>
        <v>pics\\Goroh_4.jpg</v>
      </c>
      <c r="AR122" t="str">
        <f t="shared" ref="AR122:AR129" si="38">IF(AH122="sound\\Ogorod",AP50,"")</f>
        <v/>
      </c>
      <c r="AS122" t="str">
        <f t="shared" ca="1" si="29"/>
        <v>pics\\Goroh_4.jpg</v>
      </c>
      <c r="AT122">
        <f t="shared" ca="1" si="30"/>
        <v>0.39593020488088748</v>
      </c>
      <c r="AU122" t="s">
        <v>697</v>
      </c>
      <c r="AV122" t="str">
        <f t="shared" ca="1" si="31"/>
        <v>sound\\Redkiy_plod.wav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_Белый_ли_внутри_</v>
      </c>
      <c r="BB122" t="str">
        <f t="shared" si="32"/>
        <v>_Белый_ли_внутри_XXXXX?</v>
      </c>
      <c r="BC122">
        <f>A122</f>
        <v>1216</v>
      </c>
      <c r="BD122" cm="1">
        <f t="array" aca="1" ref="BD122" ca="1">INDEX($L$122:$L$129,(RANK(AT2,$AT$2:$AT$9)))</f>
        <v>2120</v>
      </c>
      <c r="BE122" cm="1">
        <f t="array" aca="1" ref="BE122" ca="1">INDEX(BD66:BD81,(RANK(AT9,$AT$2:$AT$17)))</f>
        <v>2144</v>
      </c>
      <c r="BF122" cm="1">
        <f t="array" aca="1" ref="BF122" ca="1">INDEX(BD90:BD105,(RANK(AT9,$AT$2:$AT$17)))</f>
        <v>2080</v>
      </c>
      <c r="BG122" cm="1">
        <f t="array" aca="1" ref="BG122" ca="1">INDEX(BD106:BD121,(RANK(AT9,$AT$2:$AT$17)))</f>
        <v>2096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VLOOKUP(B123,audio_list_stym!$A$3:$BP$18,64,FALSE)</f>
        <v>16</v>
      </c>
      <c r="F123" t="str">
        <f>VLOOKUP(E123,metki!$A$2:$B$9,2,FALSE)</f>
        <v>импл_новые_без_названия</v>
      </c>
      <c r="G123" t="str">
        <f t="shared" si="26"/>
        <v>импл_</v>
      </c>
      <c r="H123" t="str">
        <f>VLOOKUP(B123,audio_list_stym!$A$3:$AJ$18,32,FALSE)</f>
        <v>Noni</v>
      </c>
      <c r="I123" t="s">
        <v>689</v>
      </c>
      <c r="J123" t="str">
        <f t="shared" si="27"/>
        <v>Noni_2</v>
      </c>
      <c r="K123">
        <v>16</v>
      </c>
      <c r="L123">
        <f>VLOOKUP(J123,total_visual_stym!$A$2:$D$129,2,FALSE)</f>
        <v>2114</v>
      </c>
      <c r="M123" t="str">
        <f>VLOOKUP(J123,total_visual_stym!$A$2:$D$129,3,FALSE)</f>
        <v>pics\\Noni_2.jpg</v>
      </c>
      <c r="N123">
        <f>VLOOKUP(J123,total_visual_stym!$A$1:$D$129,4,FALSE)</f>
        <v>212</v>
      </c>
      <c r="P123">
        <f>IF(G123="экспл",0,IF(G123="импл_",VLOOKUP(J123,quest_импл!$A$1:$J$129,7,FALSE),0))</f>
        <v>258</v>
      </c>
      <c r="Q123" t="str">
        <f>IF(G123="экспл",0,IF(G123="импл_",VLOOKUP(J123,quest_импл!$A$1:$J$129,8,FALSE),0))</f>
        <v>sound\\Rebristiy_li.wav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2033</v>
      </c>
      <c r="AD123" t="str">
        <f t="shared" ca="1" si="33"/>
        <v>pics\\Limon_1.jpg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8"/>
        <v>pics\\Limon_1.jpg</v>
      </c>
      <c r="AI123" t="s">
        <v>125</v>
      </c>
      <c r="AO123">
        <f t="shared" ca="1" si="34"/>
        <v>0.52506173861569017</v>
      </c>
      <c r="AP123" t="str">
        <f t="shared" ca="1" si="35"/>
        <v>pics\\Limon_1.jpg</v>
      </c>
      <c r="AR123" t="str">
        <f t="shared" si="38"/>
        <v/>
      </c>
      <c r="AS123" t="str">
        <f t="shared" ca="1" si="29"/>
        <v>pics\\Limon_1.jpg</v>
      </c>
      <c r="AT123">
        <f t="shared" ca="1" si="30"/>
        <v>0.28327677351673142</v>
      </c>
      <c r="AU123" t="s">
        <v>697</v>
      </c>
      <c r="AV123" t="str">
        <f t="shared" ca="1" si="31"/>
        <v>sound\\Redkiy_plod.wav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_Ребристый_ли_</v>
      </c>
      <c r="BB123" t="str">
        <f t="shared" si="32"/>
        <v>_Ребристый_ли_XXXXX?</v>
      </c>
      <c r="BD123" cm="1">
        <f t="array" aca="1" ref="BD123" ca="1">INDEX($L$122:$L$129,(RANK(AT3,$AT$2:$AT$9)))</f>
        <v>2113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VLOOKUP(B124,audio_list_stym!$A$3:$BP$18,64,FALSE)</f>
        <v>16</v>
      </c>
      <c r="F124" t="str">
        <f>VLOOKUP(E124,metki!$A$2:$B$9,2,FALSE)</f>
        <v>импл_новые_без_названия</v>
      </c>
      <c r="G124" t="str">
        <f t="shared" si="26"/>
        <v>импл_</v>
      </c>
      <c r="H124" t="str">
        <f>VLOOKUP(B124,audio_list_stym!$A$3:$AJ$18,32,FALSE)</f>
        <v>Noni</v>
      </c>
      <c r="I124" t="s">
        <v>690</v>
      </c>
      <c r="J124" t="str">
        <f t="shared" si="27"/>
        <v>Noni_3</v>
      </c>
      <c r="K124">
        <v>16</v>
      </c>
      <c r="L124">
        <f>VLOOKUP(J124,total_visual_stym!$A$2:$D$129,2,FALSE)</f>
        <v>2115</v>
      </c>
      <c r="M124" t="str">
        <f>VLOOKUP(J124,total_visual_stym!$A$2:$D$129,3,FALSE)</f>
        <v>pics\\Noni_3.jpg</v>
      </c>
      <c r="N124">
        <f>VLOOKUP(J124,total_visual_stym!$A$1:$D$129,4,FALSE)</f>
        <v>212</v>
      </c>
      <c r="P124">
        <f>IF(G124="экспл",0,IF(G124="импл_",VLOOKUP(J124,quest_импл!$A$1:$J$129,7,FALSE),0))</f>
        <v>259</v>
      </c>
      <c r="Q124" t="str">
        <f>IF(G124="экспл",0,IF(G124="импл_",VLOOKUP(J124,quest_импл!$A$1:$J$129,8,FALSE),0))</f>
        <v>sound\\Goluboy_li.wav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2056</v>
      </c>
      <c r="AD124" t="str">
        <f t="shared" ca="1" si="33"/>
        <v>pics\\Redis_8.jpg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8"/>
        <v>pics\\Redis_8.jpg</v>
      </c>
      <c r="AI124" t="s">
        <v>126</v>
      </c>
      <c r="AO124">
        <f t="shared" ca="1" si="34"/>
        <v>0.13297508470958719</v>
      </c>
      <c r="AP124" t="str">
        <f t="shared" ca="1" si="35"/>
        <v>pics\\Redis_8.jpg</v>
      </c>
      <c r="AR124" t="str">
        <f t="shared" si="38"/>
        <v/>
      </c>
      <c r="AS124" t="str">
        <f t="shared" ca="1" si="29"/>
        <v>pics\\Redis_8.jpg</v>
      </c>
      <c r="AT124">
        <f t="shared" ca="1" si="30"/>
        <v>0.23302148095849906</v>
      </c>
      <c r="AU124" t="s">
        <v>697</v>
      </c>
      <c r="AV124" t="str">
        <f t="shared" ca="1" si="31"/>
        <v>sound\\Redkiy_plod.wav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_Голубой_ли_</v>
      </c>
      <c r="BB124" t="str">
        <f t="shared" si="32"/>
        <v>_Голубой_ли_XXXXX?</v>
      </c>
      <c r="BD124" cm="1">
        <f t="array" aca="1" ref="BD124" ca="1">INDEX($L$122:$L$129,(RANK(AT4,$AT$2:$AT$9)))</f>
        <v>2118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VLOOKUP(B125,audio_list_stym!$A$3:$BP$18,64,FALSE)</f>
        <v>16</v>
      </c>
      <c r="F125" t="str">
        <f>VLOOKUP(E125,metki!$A$2:$B$9,2,FALSE)</f>
        <v>импл_новые_без_названия</v>
      </c>
      <c r="G125" t="str">
        <f t="shared" si="26"/>
        <v>импл_</v>
      </c>
      <c r="H125" t="str">
        <f>VLOOKUP(B125,audio_list_stym!$A$3:$AJ$18,32,FALSE)</f>
        <v>Noni</v>
      </c>
      <c r="I125" t="s">
        <v>691</v>
      </c>
      <c r="J125" t="str">
        <f t="shared" si="27"/>
        <v>Noni_4</v>
      </c>
      <c r="K125">
        <v>16</v>
      </c>
      <c r="L125">
        <f>VLOOKUP(J125,total_visual_stym!$A$2:$D$129,2,FALSE)</f>
        <v>2116</v>
      </c>
      <c r="M125" t="str">
        <f>VLOOKUP(J125,total_visual_stym!$A$2:$D$129,3,FALSE)</f>
        <v>pics\\Noni_4.jpg</v>
      </c>
      <c r="N125">
        <f>VLOOKUP(J125,total_visual_stym!$A$1:$D$129,4,FALSE)</f>
        <v>212</v>
      </c>
      <c r="P125">
        <f>IF(G125="экспл",0,IF(G125="импл_",VLOOKUP(J125,quest_импл!$A$1:$J$129,7,FALSE),0))</f>
        <v>260</v>
      </c>
      <c r="Q125" t="str">
        <f>IF(G125="экспл",0,IF(G125="импл_",VLOOKUP(J125,quest_импл!$A$1:$J$129,8,FALSE),0))</f>
        <v>sound\\S_bugorkami_li.wav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2051</v>
      </c>
      <c r="AD125" t="str">
        <f t="shared" ca="1" si="33"/>
        <v>pics\\Redis_3.jpg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8"/>
        <v>pics\\Redis_3.jpg</v>
      </c>
      <c r="AI125" t="s">
        <v>127</v>
      </c>
      <c r="AO125">
        <f t="shared" ca="1" si="34"/>
        <v>0.24303661466049487</v>
      </c>
      <c r="AP125" t="str">
        <f t="shared" ca="1" si="35"/>
        <v>pics\\Redis_3.jpg</v>
      </c>
      <c r="AR125" t="str">
        <f t="shared" si="38"/>
        <v/>
      </c>
      <c r="AS125" t="str">
        <f t="shared" ca="1" si="29"/>
        <v>pics\\Redis_3.jpg</v>
      </c>
      <c r="AT125">
        <f t="shared" ca="1" si="30"/>
        <v>0.29608752787365622</v>
      </c>
      <c r="AU125" t="s">
        <v>697</v>
      </c>
      <c r="AV125" t="str">
        <f t="shared" ca="1" si="31"/>
        <v>sound\\Redkiy_plod.wav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_С_бугорками_ли_</v>
      </c>
      <c r="BB125" t="str">
        <f t="shared" si="32"/>
        <v>_С_бугорками_ли_XXXXX?</v>
      </c>
      <c r="BD125" cm="1">
        <f t="array" aca="1" ref="BD125" ca="1">INDEX($L$122:$L$129,(RANK(AT5,$AT$2:$AT$9)))</f>
        <v>2119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VLOOKUP(B126,audio_list_stym!$A$3:$BP$18,64,FALSE)</f>
        <v>16</v>
      </c>
      <c r="F126" t="str">
        <f>VLOOKUP(E126,metki!$A$2:$B$9,2,FALSE)</f>
        <v>импл_новые_без_названия</v>
      </c>
      <c r="G126" t="str">
        <f t="shared" si="26"/>
        <v>импл_</v>
      </c>
      <c r="H126" t="str">
        <f>VLOOKUP(B126,audio_list_stym!$A$3:$AJ$18,32,FALSE)</f>
        <v>Noni</v>
      </c>
      <c r="I126" t="s">
        <v>692</v>
      </c>
      <c r="J126" t="str">
        <f t="shared" si="27"/>
        <v>Noni_5</v>
      </c>
      <c r="K126">
        <v>16</v>
      </c>
      <c r="L126">
        <f>VLOOKUP(J126,total_visual_stym!$A$2:$D$129,2,FALSE)</f>
        <v>2117</v>
      </c>
      <c r="M126" t="str">
        <f>VLOOKUP(J126,total_visual_stym!$A$2:$D$129,3,FALSE)</f>
        <v>pics\\Noni_5.jpg</v>
      </c>
      <c r="N126">
        <f>VLOOKUP(J126,total_visual_stym!$A$1:$D$129,4,FALSE)</f>
        <v>212</v>
      </c>
      <c r="P126">
        <f>IF(G126="экспл",0,IF(G126="импл_",VLOOKUP(J126,quest_импл!$A$1:$J$129,7,FALSE),0))</f>
        <v>261</v>
      </c>
      <c r="Q126" t="str">
        <f>IF(G126="экспл",0,IF(G126="импл_",VLOOKUP(J126,quest_импл!$A$1:$J$129,8,FALSE),0))</f>
        <v>sound\\Ovalniy_li.wav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2017</v>
      </c>
      <c r="AD126" t="str">
        <f t="shared" ca="1" si="33"/>
        <v>pics\\Goroh_1.jpg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8"/>
        <v>pics\\Goroh_1.jpg</v>
      </c>
      <c r="AI126" t="s">
        <v>128</v>
      </c>
      <c r="AO126">
        <f t="shared" ca="1" si="34"/>
        <v>0.75737061748143697</v>
      </c>
      <c r="AP126" t="str">
        <f t="shared" ca="1" si="35"/>
        <v>pics\\Goroh_1.jpg</v>
      </c>
      <c r="AR126" t="str">
        <f t="shared" si="38"/>
        <v/>
      </c>
      <c r="AS126" t="str">
        <f t="shared" ca="1" si="29"/>
        <v>pics\\Goroh_1.jpg</v>
      </c>
      <c r="AT126">
        <f t="shared" ca="1" si="30"/>
        <v>0.71943846984221937</v>
      </c>
      <c r="AU126" t="s">
        <v>697</v>
      </c>
      <c r="AV126" t="str">
        <f t="shared" ca="1" si="31"/>
        <v>sound\\Noviy_plod.wav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_Овальный_ли_</v>
      </c>
      <c r="BB126" t="str">
        <f t="shared" si="32"/>
        <v>_Овальный_ли_XXXXX?</v>
      </c>
      <c r="BD126" cm="1">
        <f t="array" aca="1" ref="BD126" ca="1">INDEX($L$122:$L$129,(RANK(AT6,$AT$2:$AT$9)))</f>
        <v>2114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VLOOKUP(B127,audio_list_stym!$A$3:$BP$18,64,FALSE)</f>
        <v>16</v>
      </c>
      <c r="F127" t="str">
        <f>VLOOKUP(E127,metki!$A$2:$B$9,2,FALSE)</f>
        <v>импл_новые_без_названия</v>
      </c>
      <c r="G127" t="str">
        <f t="shared" si="26"/>
        <v>импл_</v>
      </c>
      <c r="H127" t="str">
        <f>VLOOKUP(B127,audio_list_stym!$A$3:$AJ$18,32,FALSE)</f>
        <v>Noni</v>
      </c>
      <c r="I127" t="s">
        <v>693</v>
      </c>
      <c r="J127" t="str">
        <f t="shared" si="27"/>
        <v>Noni_6</v>
      </c>
      <c r="K127">
        <v>16</v>
      </c>
      <c r="L127">
        <f>VLOOKUP(J127,total_visual_stym!$A$2:$D$129,2,FALSE)</f>
        <v>2118</v>
      </c>
      <c r="M127" t="str">
        <f>VLOOKUP(J127,total_visual_stym!$A$2:$D$129,3,FALSE)</f>
        <v>pics\\Noni_6.jpg</v>
      </c>
      <c r="N127">
        <f>VLOOKUP(J127,total_visual_stym!$A$1:$D$129,4,FALSE)</f>
        <v>212</v>
      </c>
      <c r="P127">
        <f>IF(G127="экспл",0,IF(G127="импл_",VLOOKUP(J127,quest_импл!$A$1:$J$129,7,FALSE),0))</f>
        <v>262</v>
      </c>
      <c r="Q127" t="str">
        <f>IF(G127="экспл",0,IF(G127="импл_",VLOOKUP(J127,quest_импл!$A$1:$J$129,8,FALSE),0))</f>
        <v>sound\\Zhidkiy_li.wav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2025</v>
      </c>
      <c r="AD127" t="str">
        <f t="shared" ca="1" si="33"/>
        <v>pics\\Kokos_1.jpg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8"/>
        <v>pics\\Kokos_1.jpg</v>
      </c>
      <c r="AI127" t="s">
        <v>129</v>
      </c>
      <c r="AO127">
        <f t="shared" ca="1" si="34"/>
        <v>0.60234078818569792</v>
      </c>
      <c r="AP127" t="str">
        <f t="shared" ca="1" si="35"/>
        <v>pics\\Kokos_1.jpg</v>
      </c>
      <c r="AR127" t="str">
        <f t="shared" si="38"/>
        <v/>
      </c>
      <c r="AS127" t="str">
        <f t="shared" ca="1" si="29"/>
        <v>pics\\Kokos_1.jpg</v>
      </c>
      <c r="AT127">
        <f t="shared" ca="1" si="30"/>
        <v>0.99626787368423508</v>
      </c>
      <c r="AU127" t="s">
        <v>697</v>
      </c>
      <c r="AV127" t="str">
        <f t="shared" ca="1" si="31"/>
        <v>sound\\Noviy_plod.wav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_Жидкий_ли_</v>
      </c>
      <c r="BB127" t="str">
        <f t="shared" si="32"/>
        <v>_Жидкий_ли_XXXXX?</v>
      </c>
      <c r="BD127" cm="1">
        <f t="array" aca="1" ref="BD127" ca="1">INDEX($L$122:$L$129,(RANK(AT7,$AT$2:$AT$9)))</f>
        <v>2115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VLOOKUP(B128,audio_list_stym!$A$3:$BP$18,64,FALSE)</f>
        <v>16</v>
      </c>
      <c r="F128" t="str">
        <f>VLOOKUP(E128,metki!$A$2:$B$9,2,FALSE)</f>
        <v>импл_новые_без_названия</v>
      </c>
      <c r="G128" t="str">
        <f t="shared" si="26"/>
        <v>импл_</v>
      </c>
      <c r="H128" t="str">
        <f>VLOOKUP(B128,audio_list_stym!$A$3:$AJ$18,32,FALSE)</f>
        <v>Noni</v>
      </c>
      <c r="I128" t="s">
        <v>694</v>
      </c>
      <c r="J128" t="str">
        <f t="shared" si="27"/>
        <v>Noni_7</v>
      </c>
      <c r="K128">
        <v>16</v>
      </c>
      <c r="L128">
        <f>VLOOKUP(J128,total_visual_stym!$A$2:$D$129,2,FALSE)</f>
        <v>2119</v>
      </c>
      <c r="M128" t="str">
        <f>VLOOKUP(J128,total_visual_stym!$A$2:$D$129,3,FALSE)</f>
        <v>pics\\Noni_7.jpg</v>
      </c>
      <c r="N128">
        <f>VLOOKUP(J128,total_visual_stym!$A$1:$D$129,4,FALSE)</f>
        <v>212</v>
      </c>
      <c r="P128">
        <f>IF(G128="экспл",0,IF(G128="импл_",VLOOKUP(J128,quest_импл!$A$1:$J$129,7,FALSE),0))</f>
        <v>263</v>
      </c>
      <c r="Q128" t="str">
        <f>IF(G128="экспл",0,IF(G128="импл_",VLOOKUP(J128,quest_импл!$A$1:$J$129,8,FALSE),0))</f>
        <v>sound\\Lohmatiy_li.wav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2062</v>
      </c>
      <c r="AD128" t="str">
        <f t="shared" ca="1" si="33"/>
        <v>pics\\Tomat_6.jpg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8"/>
        <v>pics\\Tomat_6.jpg</v>
      </c>
      <c r="AI128" t="s">
        <v>130</v>
      </c>
      <c r="AO128">
        <f t="shared" ca="1" si="34"/>
        <v>1.5756176083385864E-2</v>
      </c>
      <c r="AP128" t="str">
        <f t="shared" ca="1" si="35"/>
        <v>pics\\Tomat_6.jpg</v>
      </c>
      <c r="AR128" t="str">
        <f t="shared" si="38"/>
        <v/>
      </c>
      <c r="AS128" t="str">
        <f t="shared" ca="1" si="29"/>
        <v>pics\\Tomat_6.jpg</v>
      </c>
      <c r="AT128">
        <f t="shared" ca="1" si="30"/>
        <v>0.14005330007788053</v>
      </c>
      <c r="AU128" t="s">
        <v>697</v>
      </c>
      <c r="AV128" t="str">
        <f t="shared" ca="1" si="31"/>
        <v>sound\\Redkiy_plod.wav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_Лохматый_ли_</v>
      </c>
      <c r="BB128" t="str">
        <f t="shared" si="32"/>
        <v>_Лохматый_ли_XXXXX?</v>
      </c>
      <c r="BD128" cm="1">
        <f t="array" aca="1" ref="BD128" ca="1">INDEX($L$122:$L$129,(RANK(AT8,$AT$2:$AT$9)))</f>
        <v>2117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VLOOKUP(B129,audio_list_stym!$A$3:$BP$18,64,FALSE)</f>
        <v>16</v>
      </c>
      <c r="F129" t="str">
        <f>VLOOKUP(E129,metki!$A$2:$B$9,2,FALSE)</f>
        <v>импл_новые_без_названия</v>
      </c>
      <c r="G129" t="str">
        <f t="shared" si="26"/>
        <v>импл_</v>
      </c>
      <c r="H129" t="str">
        <f>VLOOKUP(B129,audio_list_stym!$A$3:$AJ$18,32,FALSE)</f>
        <v>Noni</v>
      </c>
      <c r="I129" t="s">
        <v>695</v>
      </c>
      <c r="J129" t="str">
        <f t="shared" si="27"/>
        <v>Noni_8</v>
      </c>
      <c r="K129">
        <v>16</v>
      </c>
      <c r="L129">
        <f>VLOOKUP(J129,total_visual_stym!$A$2:$D$129,2,FALSE)</f>
        <v>2120</v>
      </c>
      <c r="M129" t="str">
        <f>VLOOKUP(J129,total_visual_stym!$A$2:$D$129,3,FALSE)</f>
        <v>pics\\Noni_8.jpg</v>
      </c>
      <c r="N129">
        <f>VLOOKUP(J129,total_visual_stym!$A$1:$D$129,4,FALSE)</f>
        <v>212</v>
      </c>
      <c r="P129">
        <f>IF(G129="экспл",0,IF(G129="импл_",VLOOKUP(J129,quest_импл!$A$1:$J$129,7,FALSE),0))</f>
        <v>264</v>
      </c>
      <c r="Q129" t="str">
        <f>IF(G129="экспл",0,IF(G129="импл_",VLOOKUP(J129,quest_импл!$A$1:$J$129,8,FALSE),0))</f>
        <v>sound\\Zolotistiy_li.wav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2015</v>
      </c>
      <c r="AD129" t="str">
        <f t="shared" ca="1" si="33"/>
        <v>pics\\Finik_7.jpg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8"/>
        <v>pics\\Finik_7.jpg</v>
      </c>
      <c r="AI129" t="s">
        <v>131</v>
      </c>
      <c r="AO129">
        <f t="shared" ca="1" si="34"/>
        <v>0.81905321857541913</v>
      </c>
      <c r="AP129" t="str">
        <f t="shared" ca="1" si="35"/>
        <v>pics\\Finik_7.jpg</v>
      </c>
      <c r="AR129" t="str">
        <f t="shared" si="38"/>
        <v/>
      </c>
      <c r="AS129" t="str">
        <f t="shared" ca="1" si="29"/>
        <v>pics\\Finik_7.jpg</v>
      </c>
      <c r="AT129">
        <f t="shared" ca="1" si="30"/>
        <v>0.80147726763450799</v>
      </c>
      <c r="AU129" t="s">
        <v>697</v>
      </c>
      <c r="AV129" t="str">
        <f t="shared" ca="1" si="31"/>
        <v>sound\\Noviy_plod.wav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_Золотистый_ли_</v>
      </c>
      <c r="BB129" t="str">
        <f t="shared" si="32"/>
        <v>_Золотистый_ли_XXXXX?</v>
      </c>
      <c r="BD129" cm="1">
        <f t="array" aca="1" ref="BD129" ca="1">INDEX($L$122:$L$129,(RANK(AT9,$AT$2:$AT$9)))</f>
        <v>2116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C00-000000000000}"/>
  <pageMargins left="0.7" right="0.7" top="0.75" bottom="0.75" header="0.3" footer="0.3"/>
  <pageSetup paperSize="9" orientation="portrait" horizontalDpi="4294967293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H161"/>
  <sheetViews>
    <sheetView topLeftCell="AT1" zoomScale="80" zoomScaleNormal="80" zoomScaleSheetLayoutView="40" workbookViewId="0">
      <selection activeCell="BC1" sqref="BC1:BH1048576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VLOOKUP(B2,audio_list_stym!$A$3:$BP$18,65,FALSE)</f>
        <v>10</v>
      </c>
      <c r="F2" t="str">
        <f>VLOOKUP(E2,metki!$A$2:$B$9,2,FALSE)</f>
        <v>импл_реал_с_названием</v>
      </c>
      <c r="G2" t="str">
        <f t="shared" ref="G2:G65" si="0">LEFT(F2,5)</f>
        <v>импл_</v>
      </c>
      <c r="H2" t="str">
        <f>VLOOKUP(B2,audio_list_stym!$A$3:$AJ$18,33,FALSE)</f>
        <v>Tomat</v>
      </c>
      <c r="I2" t="s">
        <v>688</v>
      </c>
      <c r="J2" t="str">
        <f t="shared" ref="J2:J65" si="1">H2&amp;I2</f>
        <v>Tomat_1</v>
      </c>
      <c r="K2">
        <v>10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ca="1" si="2">IF(ISTEXT(AR2),AR2,IF(ISTEXT(AS2),AS2,""))</f>
        <v>pics\\Injir_2.jpg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10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0.2271585764927363</v>
      </c>
      <c r="AP2" t="str">
        <f ca="1">INDEX($AM$2:$AM$25,(RANK(AO2,$AO$2:$AO$25)))</f>
        <v>pics\\Injir_2.jpg</v>
      </c>
      <c r="AQ2" t="str">
        <f ca="1">INDEX($AN$2:$AN$25,(RANK(AO2,$AO$2:$AO$25)))</f>
        <v>pics\\Tikva_2.jpg</v>
      </c>
      <c r="AR2" t="str">
        <f ca="1">IF(AH2="sound\\Ogorod",AP2,"")</f>
        <v>pics\\Injir_2.jpg</v>
      </c>
      <c r="AT2">
        <f t="shared" ref="AT2:AT65" ca="1" si="6">RAND()</f>
        <v>0.65761149329381785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7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8">IF(G2="экспл",AY2&amp;AX2&amp;"."&amp;AZ2,IF(G2="импл_",BA2&amp;AX2&amp;"?"))</f>
        <v>_Целый_ли_ТОМАТ?</v>
      </c>
      <c r="BC2">
        <v>1201</v>
      </c>
      <c r="BD2">
        <v>2064</v>
      </c>
      <c r="BE2">
        <v>2031</v>
      </c>
      <c r="BF2">
        <v>2047</v>
      </c>
      <c r="BG2">
        <v>2023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VLOOKUP(B3,audio_list_stym!$A$3:$BP$18,65,FALSE)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VLOOKUP(B3,audio_list_stym!$A$3:$AJ$18,33,FALSE)</f>
        <v>Tomat</v>
      </c>
      <c r="I3" t="s">
        <v>689</v>
      </c>
      <c r="J3" t="str">
        <f t="shared" si="1"/>
        <v>Tomat_2</v>
      </c>
      <c r="K3">
        <v>10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2002</v>
      </c>
      <c r="AD3" t="str">
        <f t="shared" ref="AD3:AD66" ca="1" si="9">IF(ISTEXT(AE3),AE3,IF(ISTEXT(AF3),AF3,""))</f>
        <v>pics\\Banan_2.jpg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pics\\Banan_2.jpg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0">RAND()</f>
        <v>0.64973443437632805</v>
      </c>
      <c r="AP3" t="str">
        <f t="shared" ref="AP3:AP25" ca="1" si="11">INDEX($AM$2:$AM$25,(RANK(AO3,$AO$2:$AO$25)))</f>
        <v>pics\\Banan_2.jpg</v>
      </c>
      <c r="AQ3" t="str">
        <f t="shared" ref="AQ3:AQ25" ca="1" si="12">INDEX($AN$2:$AN$25,(RANK(AO3,$AO$2:$AO$25)))</f>
        <v>pics\\Goroh_2.jpg</v>
      </c>
      <c r="AR3" t="str">
        <f t="shared" ref="AR3:AR9" ca="1" si="13">IF(AH3="sound\\Ogorod",AP3,"")</f>
        <v>pics\\Banan_2.jpg</v>
      </c>
      <c r="AT3">
        <f t="shared" ca="1" si="6"/>
        <v>9.2350071401121281E-2</v>
      </c>
      <c r="AU3" t="str">
        <f>IF(OR(G3=10,G3=11,G3=14,G3=15),VLOOKUP(AT3,audio_list_stym!$A$3:$B$18,2,FALSE),"sound\\Noviy_plod.wav")</f>
        <v>sound\\Noviy_plod.wav</v>
      </c>
      <c r="AV3" t="str">
        <f t="shared" ca="1" si="7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8"/>
        <v>_Мясистый_ли_ТОМАТ?</v>
      </c>
      <c r="BD3">
        <v>2059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VLOOKUP(B4,audio_list_stym!$A$3:$BP$18,65,FALSE)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VLOOKUP(B4,audio_list_stym!$A$3:$AJ$18,33,FALSE)</f>
        <v>Tomat</v>
      </c>
      <c r="I4" t="s">
        <v>690</v>
      </c>
      <c r="J4" t="str">
        <f t="shared" si="1"/>
        <v>Tomat_3</v>
      </c>
      <c r="K4">
        <v>10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2034</v>
      </c>
      <c r="AD4" t="str">
        <f t="shared" ca="1" si="9"/>
        <v>pics\\Limon_2.jpg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pics\\Limon_2.jpg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0"/>
        <v>0.95009109328613839</v>
      </c>
      <c r="AP4" t="str">
        <f t="shared" ca="1" si="11"/>
        <v>pics\\Limon_2.jpg</v>
      </c>
      <c r="AQ4" t="str">
        <f t="shared" ca="1" si="12"/>
        <v>pics\\Redis_2.jpg</v>
      </c>
      <c r="AR4" t="str">
        <f t="shared" ca="1" si="13"/>
        <v>pics\\Limon_2.jpg</v>
      </c>
      <c r="AT4">
        <f t="shared" ca="1" si="6"/>
        <v>0.25841234306213445</v>
      </c>
      <c r="AU4" t="str">
        <f>IF(OR(G4=10,G4=11,G4=14,G4=15),VLOOKUP(AT4,audio_list_stym!$A$3:$B$18,2,FALSE),"sound\\Noviy_plod.wav")</f>
        <v>sound\\Noviy_plod.wav</v>
      </c>
      <c r="AV4" t="str">
        <f t="shared" ca="1" si="7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8"/>
        <v>_Горький_ли_ТОМАТ?</v>
      </c>
      <c r="BD4">
        <v>2061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VLOOKUP(B5,audio_list_stym!$A$3:$BP$18,65,FALSE)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VLOOKUP(B5,audio_list_stym!$A$3:$AJ$18,33,FALSE)</f>
        <v>Tomat</v>
      </c>
      <c r="I5" t="s">
        <v>691</v>
      </c>
      <c r="J5" t="str">
        <f t="shared" si="1"/>
        <v>Tomat_4</v>
      </c>
      <c r="K5">
        <v>10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2008</v>
      </c>
      <c r="AD5" t="str">
        <f t="shared" ca="1" si="9"/>
        <v>pics\\Banan_8.jpg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pics\\Banan_8.jpg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0"/>
        <v>0.29215803112790073</v>
      </c>
      <c r="AP5" t="str">
        <f t="shared" ca="1" si="11"/>
        <v>pics\\Banan_8.jpg</v>
      </c>
      <c r="AQ5" t="str">
        <f t="shared" ca="1" si="12"/>
        <v>pics\\Goroh_8.jpg</v>
      </c>
      <c r="AR5" t="str">
        <f t="shared" ca="1" si="13"/>
        <v>pics\\Banan_8.jpg</v>
      </c>
      <c r="AT5">
        <f t="shared" ca="1" si="6"/>
        <v>0.18205713080172181</v>
      </c>
      <c r="AU5" t="str">
        <f>IF(OR(G5=10,G5=11,G5=14,G5=15),VLOOKUP(AT5,audio_list_stym!$A$3:$B$18,2,FALSE),"sound\\Noviy_plod.wav")</f>
        <v>sound\\Noviy_plod.wav</v>
      </c>
      <c r="AV5" t="str">
        <f t="shared" ca="1" si="7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8"/>
        <v>_Яркий_ли_ТОМАТ?</v>
      </c>
      <c r="BD5">
        <v>2058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VLOOKUP(B6,audio_list_stym!$A$3:$BP$18,65,FALSE)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VLOOKUP(B6,audio_list_stym!$A$3:$AJ$18,33,FALSE)</f>
        <v>Tomat</v>
      </c>
      <c r="I6" t="s">
        <v>692</v>
      </c>
      <c r="J6" t="str">
        <f t="shared" si="1"/>
        <v>Tomat_5</v>
      </c>
      <c r="K6">
        <v>10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2004</v>
      </c>
      <c r="AD6" t="str">
        <f t="shared" ca="1" si="9"/>
        <v>pics\\Banan_4.jpg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pics\\Banan_4.jpg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0"/>
        <v>0.35343752877532486</v>
      </c>
      <c r="AP6" t="str">
        <f t="shared" ca="1" si="11"/>
        <v>pics\\Banan_4.jpg</v>
      </c>
      <c r="AQ6" t="str">
        <f t="shared" ca="1" si="12"/>
        <v>pics\\Goroh_4.jpg</v>
      </c>
      <c r="AR6" t="str">
        <f t="shared" ca="1" si="13"/>
        <v>pics\\Banan_4.jpg</v>
      </c>
      <c r="AT6">
        <f t="shared" ca="1" si="6"/>
        <v>0.85365491763810963</v>
      </c>
      <c r="AU6" t="str">
        <f>IF(OR(G6=10,G6=11,G6=14,G6=15),VLOOKUP(AT6,audio_list_stym!$A$3:$B$18,2,FALSE),"sound\\Noviy_plod.wav")</f>
        <v>sound\\Noviy_plod.wav</v>
      </c>
      <c r="AV6" t="str">
        <f t="shared" ca="1" si="7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8"/>
        <v>_Острый_ли_ТОМАТ?</v>
      </c>
      <c r="BD6">
        <v>2062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VLOOKUP(B7,audio_list_stym!$A$3:$BP$18,65,FALSE)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VLOOKUP(B7,audio_list_stym!$A$3:$AJ$18,33,FALSE)</f>
        <v>Tomat</v>
      </c>
      <c r="I7" t="s">
        <v>693</v>
      </c>
      <c r="J7" t="str">
        <f t="shared" si="1"/>
        <v>Tomat_6</v>
      </c>
      <c r="K7">
        <v>10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2001</v>
      </c>
      <c r="AD7" t="str">
        <f t="shared" ca="1" si="9"/>
        <v>pics\\Banan_1.jpg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pics\\Banan_1.jpg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0"/>
        <v>0.72587963262144939</v>
      </c>
      <c r="AP7" t="str">
        <f t="shared" ca="1" si="11"/>
        <v>pics\\Banan_1.jpg</v>
      </c>
      <c r="AQ7" t="str">
        <f t="shared" ca="1" si="12"/>
        <v>pics\\Goroh_1.jpg</v>
      </c>
      <c r="AR7" t="str">
        <f t="shared" ca="1" si="13"/>
        <v>pics\\Banan_1.jpg</v>
      </c>
      <c r="AT7">
        <f t="shared" ca="1" si="6"/>
        <v>0.49615593596025143</v>
      </c>
      <c r="AU7" t="str">
        <f>IF(OR(G7=10,G7=11,G7=14,G7=15),VLOOKUP(AT7,audio_list_stym!$A$3:$B$18,2,FALSE),"sound\\Noviy_plod.wav")</f>
        <v>sound\\Noviy_plod.wav</v>
      </c>
      <c r="AV7" t="str">
        <f t="shared" ca="1" si="7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8"/>
        <v>_Спелый_ли_ТОМАТ?</v>
      </c>
      <c r="BD7">
        <v>2057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VLOOKUP(B8,audio_list_stym!$A$3:$BP$18,65,FALSE)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VLOOKUP(B8,audio_list_stym!$A$3:$AJ$18,33,FALSE)</f>
        <v>Tomat</v>
      </c>
      <c r="I8" t="s">
        <v>694</v>
      </c>
      <c r="J8" t="str">
        <f t="shared" si="1"/>
        <v>Tomat_7</v>
      </c>
      <c r="K8">
        <v>10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2033</v>
      </c>
      <c r="AD8" t="str">
        <f t="shared" ca="1" si="9"/>
        <v>pics\\Limon_1.jpg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pics\\Limon_1.jpg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0"/>
        <v>0.996012368136732</v>
      </c>
      <c r="AP8" t="str">
        <f t="shared" ca="1" si="11"/>
        <v>pics\\Limon_1.jpg</v>
      </c>
      <c r="AQ8" t="str">
        <f t="shared" ca="1" si="12"/>
        <v>pics\\Redis_1.jpg</v>
      </c>
      <c r="AR8" t="str">
        <f t="shared" ca="1" si="13"/>
        <v>pics\\Limon_1.jpg</v>
      </c>
      <c r="AT8">
        <f t="shared" ca="1" si="6"/>
        <v>0.146094845202831</v>
      </c>
      <c r="AU8" t="str">
        <f>IF(OR(G8=10,G8=11,G8=14,G8=15),VLOOKUP(AT8,audio_list_stym!$A$3:$B$18,2,FALSE),"sound\\Noviy_plod.wav")</f>
        <v>sound\\Noviy_plod.wav</v>
      </c>
      <c r="AV8" t="str">
        <f t="shared" ca="1" si="7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8"/>
        <v>_Серый_ли_ТОМАТ?</v>
      </c>
      <c r="BD8">
        <v>2063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VLOOKUP(B9,audio_list_stym!$A$3:$BP$18,65,FALSE)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VLOOKUP(B9,audio_list_stym!$A$3:$AJ$18,33,FALSE)</f>
        <v>Tomat</v>
      </c>
      <c r="I9" t="s">
        <v>695</v>
      </c>
      <c r="J9" t="str">
        <f t="shared" si="1"/>
        <v>Tomat_8</v>
      </c>
      <c r="K9">
        <v>10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2035</v>
      </c>
      <c r="AD9" t="str">
        <f t="shared" ca="1" si="9"/>
        <v>pics\\Limon_3.jpg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pics\\Limon_3.jpg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0"/>
        <v>0.93904475757081451</v>
      </c>
      <c r="AP9" t="str">
        <f t="shared" ca="1" si="11"/>
        <v>pics\\Limon_3.jpg</v>
      </c>
      <c r="AQ9" t="str">
        <f t="shared" ca="1" si="12"/>
        <v>pics\\Redis_3.jpg</v>
      </c>
      <c r="AR9" t="str">
        <f t="shared" ca="1" si="13"/>
        <v>pics\\Limon_3.jpg</v>
      </c>
      <c r="AT9">
        <f t="shared" ca="1" si="6"/>
        <v>0.50639916720656475</v>
      </c>
      <c r="AU9" t="str">
        <f>IF(OR(G9=10,G9=11,G9=14,G9=15),VLOOKUP(AT9,audio_list_stym!$A$3:$B$18,2,FALSE),"sound\\Noviy_plod.wav")</f>
        <v>sound\\Noviy_plod.wav</v>
      </c>
      <c r="AV9" t="str">
        <f t="shared" ca="1" si="7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8"/>
        <v>_Вязкий_ли_ТОМАТ?</v>
      </c>
      <c r="BD9">
        <v>2060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VLOOKUP(B10,audio_list_stym!$A$3:$BP$18,65,FALSE)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VLOOKUP(B10,audio_list_stym!$A$3:$AJ$18,33,FALSE)</f>
        <v>Limon</v>
      </c>
      <c r="I10" t="s">
        <v>688</v>
      </c>
      <c r="J10" t="str">
        <f t="shared" si="1"/>
        <v>Limon_1</v>
      </c>
      <c r="K10">
        <v>11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2178</v>
      </c>
      <c r="AD10" t="str">
        <f t="shared" ca="1" si="9"/>
        <v>pics\\dis34.jpg</v>
      </c>
      <c r="AE10" s="22" t="str">
        <f t="array" aca="1" ref="AE10" ca="1">IF(G10="экспл",INDEX(total_visual_stym!$C$146:$C$209,(RANK(total_visual_stym!E154,total_visual_stym!$E$146:$E$209))),0)</f>
        <v>pics\\dis34.jpg</v>
      </c>
      <c r="AF10" s="22" t="str">
        <f t="shared" si="2"/>
        <v/>
      </c>
      <c r="AG10" t="str">
        <f t="shared" ref="AG10:AG17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0"/>
        <v>0.25564958104774327</v>
      </c>
      <c r="AP10" t="str">
        <f t="shared" ca="1" si="11"/>
        <v>pics\\Injir_1.jpg</v>
      </c>
      <c r="AQ10" t="str">
        <f t="shared" ca="1" si="12"/>
        <v>pics\\Tikva_1.jpg</v>
      </c>
      <c r="AT10">
        <f t="shared" ca="1" si="6"/>
        <v>0.94760814213005207</v>
      </c>
      <c r="AU10" t="str">
        <f>IF(OR(G10=10,G10=11,G10=14,G10=15),VLOOKUP(AT10,audio_list_stym!$A$3:$B$18,2,FALSE),"sound\\Noviy_plod.wav")</f>
        <v>sound\\Noviy_plod.wav</v>
      </c>
      <c r="AV10" t="str">
        <f t="shared" ca="1" si="7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8"/>
        <v>На_экране_ЛИМОН._Он_старый?</v>
      </c>
      <c r="BC10">
        <v>1202</v>
      </c>
      <c r="BD10">
        <v>2040</v>
      </c>
      <c r="BE10">
        <v>2061</v>
      </c>
      <c r="BF10">
        <v>2026</v>
      </c>
      <c r="BG10">
        <v>2042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VLOOKUP(B11,audio_list_stym!$A$3:$BP$18,65,FALSE)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VLOOKUP(B11,audio_list_stym!$A$3:$AJ$18,33,FALSE)</f>
        <v>Limon</v>
      </c>
      <c r="I11" t="s">
        <v>689</v>
      </c>
      <c r="J11" t="str">
        <f t="shared" si="1"/>
        <v>Limon_2</v>
      </c>
      <c r="K11">
        <v>11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2175</v>
      </c>
      <c r="AD11" t="str">
        <f t="shared" ca="1" si="9"/>
        <v>pics\\dis5.jpg</v>
      </c>
      <c r="AE11" s="22" t="str">
        <f t="array" aca="1" ref="AE11" ca="1">IF(G11="экспл",INDEX(total_visual_stym!$C$146:$C$209,(RANK(total_visual_stym!E155,total_visual_stym!$E$146:$E$209))),0)</f>
        <v>pics\\dis5.jpg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ref="AJ11:AJ49" si="16">LEFT(AI11,11)</f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0"/>
        <v>0.84684417731398232</v>
      </c>
      <c r="AP11" t="str">
        <f t="shared" ca="1" si="11"/>
        <v>pics\\Limon_6.jpg</v>
      </c>
      <c r="AQ11" t="str">
        <f t="shared" ca="1" si="12"/>
        <v>pics\\Redis_6.jpg</v>
      </c>
      <c r="AT11">
        <f t="shared" ca="1" si="6"/>
        <v>0.96702136015840767</v>
      </c>
      <c r="AU11" t="str">
        <f>IF(OR(G11=10,G11=11,G11=14,G11=15),VLOOKUP(AT11,audio_list_stym!$A$3:$B$18,2,FALSE),"sound\\Noviy_plod.wav")</f>
        <v>sound\\Noviy_plod.wav</v>
      </c>
      <c r="AV11" t="str">
        <f t="shared" ca="1" si="7"/>
        <v>sound\\Noviy_plod.wav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8"/>
        <v>Посмотрите,_вот_ЛИМОН._Фиолетовый_ли_он?</v>
      </c>
      <c r="BD11">
        <v>2035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VLOOKUP(B12,audio_list_stym!$A$3:$BP$18,65,FALSE)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VLOOKUP(B12,audio_list_stym!$A$3:$AJ$18,33,FALSE)</f>
        <v>Limon</v>
      </c>
      <c r="I12" t="s">
        <v>690</v>
      </c>
      <c r="J12" t="str">
        <f t="shared" si="1"/>
        <v>Limon_3</v>
      </c>
      <c r="K12">
        <v>11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2189</v>
      </c>
      <c r="AD12" t="str">
        <f t="shared" ca="1" si="9"/>
        <v>pics\\dis33.jpg</v>
      </c>
      <c r="AE12" s="22" t="str">
        <f t="array" aca="1" ref="AE12" ca="1">IF(G12="экспл",INDEX(total_visual_stym!$C$146:$C$209,(RANK(total_visual_stym!E156,total_visual_stym!$E$146:$E$209))),0)</f>
        <v>pics\\dis33.jpg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16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0"/>
        <v>1.784181936816831E-2</v>
      </c>
      <c r="AP12" t="str">
        <f t="shared" ca="1" si="11"/>
        <v>pics\\Injir_8.jpg</v>
      </c>
      <c r="AQ12" t="str">
        <f t="shared" ca="1" si="12"/>
        <v>pics\\Tikva_8.jpg</v>
      </c>
      <c r="AT12">
        <f t="shared" ca="1" si="6"/>
        <v>8.0408344229006889E-2</v>
      </c>
      <c r="AU12" t="str">
        <f>IF(OR(G12=10,G12=11,G12=14,G12=15),VLOOKUP(AT12,audio_list_stym!$A$3:$B$18,2,FALSE),"sound\\Noviy_plod.wav")</f>
        <v>sound\\Noviy_plod.wav</v>
      </c>
      <c r="AV12" t="str">
        <f t="shared" ca="1" si="7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8"/>
        <v>Вот_ЛИМОН._Он_с_цедрой?</v>
      </c>
      <c r="BD12">
        <v>2037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VLOOKUP(B13,audio_list_stym!$A$3:$BP$18,65,FALSE)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VLOOKUP(B13,audio_list_stym!$A$3:$AJ$18,33,FALSE)</f>
        <v>Limon</v>
      </c>
      <c r="I13" t="s">
        <v>691</v>
      </c>
      <c r="J13" t="str">
        <f t="shared" si="1"/>
        <v>Limon_4</v>
      </c>
      <c r="K13">
        <v>11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2221</v>
      </c>
      <c r="AD13" t="str">
        <f t="shared" ca="1" si="9"/>
        <v>pics\\dis28.jpg</v>
      </c>
      <c r="AE13" s="22" t="str">
        <f t="array" aca="1" ref="AE13" ca="1">IF(G13="экспл",INDEX(total_visual_stym!$C$146:$C$209,(RANK(total_visual_stym!E157,total_visual_stym!$E$146:$E$209))),0)</f>
        <v>pics\\dis28.jpg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16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0"/>
        <v>0.73554647761874958</v>
      </c>
      <c r="AP13" t="str">
        <f t="shared" ca="1" si="11"/>
        <v>pics\\Limon_8.jpg</v>
      </c>
      <c r="AQ13" t="str">
        <f t="shared" ca="1" si="12"/>
        <v>pics\\Redis_8.jpg</v>
      </c>
      <c r="AT13">
        <f t="shared" ca="1" si="6"/>
        <v>0.47669006893168875</v>
      </c>
      <c r="AU13" t="str">
        <f>IF(OR(G13=10,G13=11,G13=14,G13=15),VLOOKUP(AT13,audio_list_stym!$A$3:$B$18,2,FALSE),"sound\\Noviy_plod.wav")</f>
        <v>sound\\Noviy_plod.wav</v>
      </c>
      <c r="AV13" t="str">
        <f t="shared" ca="1" si="7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8"/>
        <v>Это_ЛИМОН._Кислый_ли_он?</v>
      </c>
      <c r="BD13">
        <v>2034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VLOOKUP(B14,audio_list_stym!$A$3:$BP$18,65,FALSE)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VLOOKUP(B14,audio_list_stym!$A$3:$AJ$18,33,FALSE)</f>
        <v>Limon</v>
      </c>
      <c r="I14" t="s">
        <v>692</v>
      </c>
      <c r="J14" t="str">
        <f t="shared" si="1"/>
        <v>Limon_5</v>
      </c>
      <c r="K14">
        <v>11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2176</v>
      </c>
      <c r="AD14" t="str">
        <f t="shared" ca="1" si="9"/>
        <v>pics\\dis21.jpg</v>
      </c>
      <c r="AE14" s="22" t="str">
        <f t="array" aca="1" ref="AE14" ca="1">IF(G14="экспл",INDEX(total_visual_stym!$C$146:$C$209,(RANK(total_visual_stym!E158,total_visual_stym!$E$146:$E$209))),0)</f>
        <v>pics\\dis21.jpg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16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0"/>
        <v>0.16956642024789126</v>
      </c>
      <c r="AP14" t="str">
        <f t="shared" ca="1" si="11"/>
        <v>pics\\Injir_4.jpg</v>
      </c>
      <c r="AQ14" t="str">
        <f t="shared" ca="1" si="12"/>
        <v>pics\\Tikva_4.jpg</v>
      </c>
      <c r="AT14">
        <f t="shared" ca="1" si="6"/>
        <v>0.85913876859571103</v>
      </c>
      <c r="AU14" t="str">
        <f>IF(OR(G14=10,G14=11,G14=14,G14=15),VLOOKUP(AT14,audio_list_stym!$A$3:$B$18,2,FALSE),"sound\\Noviy_plod.wav")</f>
        <v>sound\\Noviy_plod.wav</v>
      </c>
      <c r="AV14" t="str">
        <f t="shared" ca="1" si="7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8"/>
        <v>На_картинке_ЛИМОН._Сочный_ли_он?</v>
      </c>
      <c r="BD14">
        <v>2038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VLOOKUP(B15,audio_list_stym!$A$3:$BP$18,65,FALSE)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VLOOKUP(B15,audio_list_stym!$A$3:$AJ$18,33,FALSE)</f>
        <v>Limon</v>
      </c>
      <c r="I15" t="s">
        <v>693</v>
      </c>
      <c r="J15" t="str">
        <f t="shared" si="1"/>
        <v>Limon_6</v>
      </c>
      <c r="K15">
        <v>11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2205</v>
      </c>
      <c r="AD15" t="str">
        <f t="shared" ca="1" si="9"/>
        <v>pics\\dis46.jpg</v>
      </c>
      <c r="AE15" s="22" t="str">
        <f t="array" aca="1" ref="AE15" ca="1">IF(G15="экспл",INDEX(total_visual_stym!$C$146:$C$209,(RANK(total_visual_stym!E159,total_visual_stym!$E$146:$E$209))),0)</f>
        <v>pics\\dis46.jpg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16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0"/>
        <v>0.32847448794828149</v>
      </c>
      <c r="AP15" t="str">
        <f t="shared" ca="1" si="11"/>
        <v>pics\\Banan_7.jpg</v>
      </c>
      <c r="AQ15" t="str">
        <f t="shared" ca="1" si="12"/>
        <v>pics\\Goroh_7.jpg</v>
      </c>
      <c r="AT15">
        <f t="shared" ca="1" si="6"/>
        <v>0.81615291476455032</v>
      </c>
      <c r="AU15" t="str">
        <f>IF(OR(G15=10,G15=11,G15=14,G15=15),VLOOKUP(AT15,audio_list_stym!$A$3:$B$18,2,FALSE),"sound\\Noviy_plod.wav")</f>
        <v>sound\\Noviy_plod.wav</v>
      </c>
      <c r="AV15" t="str">
        <f t="shared" ca="1" si="7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8"/>
        <v>На_мониторе_ЛИМОН._Упругий_ли_он?</v>
      </c>
      <c r="BD15">
        <v>2033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VLOOKUP(B16,audio_list_stym!$A$3:$BP$18,65,FALSE)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VLOOKUP(B16,audio_list_stym!$A$3:$AJ$18,33,FALSE)</f>
        <v>Limon</v>
      </c>
      <c r="I16" t="s">
        <v>694</v>
      </c>
      <c r="J16" t="str">
        <f t="shared" si="1"/>
        <v>Limon_7</v>
      </c>
      <c r="K16">
        <v>11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2190</v>
      </c>
      <c r="AD16" t="str">
        <f t="shared" ca="1" si="9"/>
        <v>pics\\dis27.jpg</v>
      </c>
      <c r="AE16" s="22" t="str">
        <f t="array" aca="1" ref="AE16" ca="1">IF(G16="экспл",INDEX(total_visual_stym!$C$146:$C$209,(RANK(total_visual_stym!E160,total_visual_stym!$E$146:$E$209))),0)</f>
        <v>pics\\dis27.jpg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16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0"/>
        <v>2.8240071567041225E-2</v>
      </c>
      <c r="AP16" t="str">
        <f t="shared" ca="1" si="11"/>
        <v>pics\\Injir_6.jpg</v>
      </c>
      <c r="AQ16" t="str">
        <f t="shared" ca="1" si="12"/>
        <v>pics\\Tikva_6.jpg</v>
      </c>
      <c r="AT16">
        <f t="shared" ca="1" si="6"/>
        <v>0.62326491801160455</v>
      </c>
      <c r="AU16" t="str">
        <f>IF(OR(G16=10,G16=11,G16=14,G16=15),VLOOKUP(AT16,audio_list_stym!$A$3:$B$18,2,FALSE),"sound\\Noviy_plod.wav")</f>
        <v>sound\\Noviy_plod.wav</v>
      </c>
      <c r="AV16" t="str">
        <f t="shared" ca="1" si="7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8"/>
        <v>Перед_Вами_ЛИМОН._Он_длинный?</v>
      </c>
      <c r="BD16">
        <v>2039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VLOOKUP(B17,audio_list_stym!$A$3:$BP$18,65,FALSE)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VLOOKUP(B17,audio_list_stym!$A$3:$AJ$18,33,FALSE)</f>
        <v>Limon</v>
      </c>
      <c r="I17" t="s">
        <v>695</v>
      </c>
      <c r="J17" t="str">
        <f t="shared" si="1"/>
        <v>Limon_8</v>
      </c>
      <c r="K17">
        <v>11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2230</v>
      </c>
      <c r="AD17" t="str">
        <f t="shared" ca="1" si="9"/>
        <v>pics\\dis8.jpg</v>
      </c>
      <c r="AE17" s="22" t="str">
        <f t="array" aca="1" ref="AE17" ca="1">IF(G17="экспл",INDEX(total_visual_stym!$C$146:$C$209,(RANK(total_visual_stym!E161,total_visual_stym!$E$146:$E$209))),0)</f>
        <v>pics\\dis8.jpg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16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0"/>
        <v>3.5019807537334802E-2</v>
      </c>
      <c r="AP17" t="str">
        <f t="shared" ca="1" si="11"/>
        <v>pics\\Injir_5.jpg</v>
      </c>
      <c r="AQ17" t="str">
        <f t="shared" ca="1" si="12"/>
        <v>pics\\Tikva_5.jpg</v>
      </c>
      <c r="AT17">
        <f t="shared" ca="1" si="6"/>
        <v>0.93398548521875147</v>
      </c>
      <c r="AU17" t="str">
        <f>IF(OR(G17=10,G17=11,G17=14,G17=15),VLOOKUP(AT17,audio_list_stym!$A$3:$B$18,2,FALSE),"sound\\Noviy_plod.wav")</f>
        <v>sound\\Noviy_plod.wav</v>
      </c>
      <c r="AV17" t="str">
        <f t="shared" ca="1" si="7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8"/>
        <v>Вы_видите_ЛИМОН._Он_без_кожуры?</v>
      </c>
      <c r="BD17">
        <v>2036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VLOOKUP(B18,audio_list_stym!$A$3:$BP$18,65,FALSE)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VLOOKUP(B18,audio_list_stym!$A$3:$AJ$18,33,FALSE)</f>
        <v>Kokos</v>
      </c>
      <c r="I18" t="s">
        <v>688</v>
      </c>
      <c r="J18" t="str">
        <f t="shared" si="1"/>
        <v>Kokos_1</v>
      </c>
      <c r="K18">
        <v>12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2022</v>
      </c>
      <c r="AD18" t="str">
        <f t="shared" ca="1" si="9"/>
        <v>pics\\Goroh_6.jpg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pics\\Goroh_6.jpg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16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0"/>
        <v>0.34675164528076341</v>
      </c>
      <c r="AP18" t="str">
        <f t="shared" ca="1" si="11"/>
        <v>pics\\Banan_6.jpg</v>
      </c>
      <c r="AQ18" t="str">
        <f t="shared" ca="1" si="12"/>
        <v>pics\\Goroh_6.jpg</v>
      </c>
      <c r="AS18" t="str">
        <f t="shared" ref="AS18:AS25" ca="1" si="17">IF(AH18="sound\\Tropic",AQ18,"")</f>
        <v>pics\\Goroh_6.jpg</v>
      </c>
      <c r="AT18">
        <f t="shared" ca="1" si="6"/>
        <v>0.44448488569389422</v>
      </c>
      <c r="AU18" t="str">
        <f>IF(OR(G18=10,G18=11,G18=14,G18=15),VLOOKUP(AT18,audio_list_stym!$A$3:$B$18,2,FALSE),"sound\\Noviy_plod.wav")</f>
        <v>sound\\Noviy_plod.wav</v>
      </c>
      <c r="AV18" t="str">
        <f t="shared" ca="1" si="7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8"/>
        <v>_С_молоком_ли_XXXXX?</v>
      </c>
      <c r="BC18">
        <v>1203</v>
      </c>
      <c r="BD18">
        <v>2032</v>
      </c>
      <c r="BE18">
        <v>2035</v>
      </c>
      <c r="BF18">
        <v>2043</v>
      </c>
      <c r="BG18">
        <v>2019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VLOOKUP(B19,audio_list_stym!$A$3:$BP$18,65,FALSE)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VLOOKUP(B19,audio_list_stym!$A$3:$AJ$18,33,FALSE)</f>
        <v>Kokos</v>
      </c>
      <c r="I19" t="s">
        <v>689</v>
      </c>
      <c r="J19" t="str">
        <f t="shared" si="1"/>
        <v>Kokos_2</v>
      </c>
      <c r="K19">
        <v>12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2055</v>
      </c>
      <c r="AD19" t="str">
        <f t="shared" ca="1" si="9"/>
        <v>pics\\Redis_7.jpg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pics\\Redis_7.jpg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16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0"/>
        <v>0.80224988797182839</v>
      </c>
      <c r="AP19" t="str">
        <f t="shared" ca="1" si="11"/>
        <v>pics\\Limon_7.jpg</v>
      </c>
      <c r="AQ19" t="str">
        <f t="shared" ca="1" si="12"/>
        <v>pics\\Redis_7.jpg</v>
      </c>
      <c r="AS19" t="str">
        <f t="shared" ca="1" si="17"/>
        <v>pics\\Redis_7.jpg</v>
      </c>
      <c r="AT19">
        <f t="shared" ca="1" si="6"/>
        <v>0.62766212899088325</v>
      </c>
      <c r="AU19" t="str">
        <f>IF(OR(G19=10,G19=11,G19=14,G19=15),VLOOKUP(AT19,audio_list_stym!$A$3:$B$18,2,FALSE),"sound\\Noviy_plod.wav")</f>
        <v>sound\\Noviy_plod.wav</v>
      </c>
      <c r="AV19" t="str">
        <f t="shared" ca="1" si="7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8"/>
        <v>_Полый_ли_XXXXX?</v>
      </c>
      <c r="BD19">
        <v>2027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VLOOKUP(B20,audio_list_stym!$A$3:$BP$18,65,FALSE)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VLOOKUP(B20,audio_list_stym!$A$3:$AJ$18,33,FALSE)</f>
        <v>Kokos</v>
      </c>
      <c r="I20" t="s">
        <v>690</v>
      </c>
      <c r="J20" t="str">
        <f t="shared" si="1"/>
        <v>Kokos_3</v>
      </c>
      <c r="K20">
        <v>12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2021</v>
      </c>
      <c r="AD20" t="str">
        <f t="shared" ca="1" si="9"/>
        <v>pics\\Goroh_5.jpg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pics\\Goroh_5.jpg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16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0"/>
        <v>0.35052254906647495</v>
      </c>
      <c r="AP20" t="str">
        <f t="shared" ca="1" si="11"/>
        <v>pics\\Banan_5.jpg</v>
      </c>
      <c r="AQ20" t="str">
        <f t="shared" ca="1" si="12"/>
        <v>pics\\Goroh_5.jpg</v>
      </c>
      <c r="AS20" t="str">
        <f t="shared" ca="1" si="17"/>
        <v>pics\\Goroh_5.jpg</v>
      </c>
      <c r="AT20">
        <f t="shared" ca="1" si="6"/>
        <v>0.46908801275758061</v>
      </c>
      <c r="AU20" t="str">
        <f>IF(OR(G20=10,G20=11,G20=14,G20=15),VLOOKUP(AT20,audio_list_stym!$A$3:$B$18,2,FALSE),"sound\\Noviy_plod.wav")</f>
        <v>sound\\Noviy_plod.wav</v>
      </c>
      <c r="AV20" t="str">
        <f t="shared" ca="1" si="7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8"/>
        <v>_Гладкий_ли_XXXXX?</v>
      </c>
      <c r="BD20">
        <v>2029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VLOOKUP(B21,audio_list_stym!$A$3:$BP$18,65,FALSE)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VLOOKUP(B21,audio_list_stym!$A$3:$AJ$18,33,FALSE)</f>
        <v>Kokos</v>
      </c>
      <c r="I21" t="s">
        <v>691</v>
      </c>
      <c r="J21" t="str">
        <f t="shared" si="1"/>
        <v>Kokos_4</v>
      </c>
      <c r="K21">
        <v>12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2053</v>
      </c>
      <c r="AD21" t="str">
        <f t="shared" ca="1" si="9"/>
        <v>pics\\Redis_5.jpg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pics\\Redis_5.jpg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16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0"/>
        <v>0.85814344548204446</v>
      </c>
      <c r="AP21" t="str">
        <f t="shared" ca="1" si="11"/>
        <v>pics\\Limon_5.jpg</v>
      </c>
      <c r="AQ21" t="str">
        <f t="shared" ca="1" si="12"/>
        <v>pics\\Redis_5.jpg</v>
      </c>
      <c r="AS21" t="str">
        <f t="shared" ca="1" si="17"/>
        <v>pics\\Redis_5.jpg</v>
      </c>
      <c r="AT21">
        <f t="shared" ca="1" si="6"/>
        <v>0.50737092266855099</v>
      </c>
      <c r="AU21" t="str">
        <f>IF(OR(G21=10,G21=11,G21=14,G21=15),VLOOKUP(AT21,audio_list_stym!$A$3:$B$18,2,FALSE),"sound\\Noviy_plod.wav")</f>
        <v>sound\\Noviy_plod.wav</v>
      </c>
      <c r="AV21" t="str">
        <f t="shared" ca="1" si="7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8"/>
        <v>_Пористый_ли_XXXXX?</v>
      </c>
      <c r="BD21">
        <v>2026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VLOOKUP(B22,audio_list_stym!$A$3:$BP$18,65,FALSE)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VLOOKUP(B22,audio_list_stym!$A$3:$AJ$18,33,FALSE)</f>
        <v>Kokos</v>
      </c>
      <c r="I22" t="s">
        <v>692</v>
      </c>
      <c r="J22" t="str">
        <f t="shared" si="1"/>
        <v>Kokos_5</v>
      </c>
      <c r="K22">
        <v>12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2019</v>
      </c>
      <c r="AD22" t="str">
        <f t="shared" ca="1" si="9"/>
        <v>pics\\Goroh_3.jpg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pics\\Goroh_3.jpg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16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0"/>
        <v>0.6271056087871083</v>
      </c>
      <c r="AP22" t="str">
        <f t="shared" ca="1" si="11"/>
        <v>pics\\Banan_3.jpg</v>
      </c>
      <c r="AQ22" t="str">
        <f t="shared" ca="1" si="12"/>
        <v>pics\\Goroh_3.jpg</v>
      </c>
      <c r="AS22" t="str">
        <f t="shared" ca="1" si="17"/>
        <v>pics\\Goroh_3.jpg</v>
      </c>
      <c r="AT22">
        <f t="shared" ca="1" si="6"/>
        <v>0.45014863397021532</v>
      </c>
      <c r="AU22" t="str">
        <f>IF(OR(G22=10,G22=11,G22=14,G22=15),VLOOKUP(AT22,audio_list_stym!$A$3:$B$18,2,FALSE),"sound\\Noviy_plod.wav")</f>
        <v>sound\\Noviy_plod.wav</v>
      </c>
      <c r="AV22" t="str">
        <f t="shared" ca="1" si="7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8"/>
        <v>_Вареный_ли_XXXXX?</v>
      </c>
      <c r="BD22">
        <v>2030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VLOOKUP(B23,audio_list_stym!$A$3:$BP$18,65,FALSE)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VLOOKUP(B23,audio_list_stym!$A$3:$AJ$18,33,FALSE)</f>
        <v>Kokos</v>
      </c>
      <c r="I23" t="s">
        <v>693</v>
      </c>
      <c r="J23" t="str">
        <f t="shared" si="1"/>
        <v>Kokos_6</v>
      </c>
      <c r="K23">
        <v>12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2167</v>
      </c>
      <c r="AD23" t="str">
        <f t="shared" ca="1" si="9"/>
        <v>pics\\Tikva_7.jpg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pics\\Tikva_7.jpg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16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0"/>
        <v>2.054928278101309E-2</v>
      </c>
      <c r="AP23" t="str">
        <f t="shared" ca="1" si="11"/>
        <v>pics\\Injir_7.jpg</v>
      </c>
      <c r="AQ23" t="str">
        <f t="shared" ca="1" si="12"/>
        <v>pics\\Tikva_7.jpg</v>
      </c>
      <c r="AS23" t="str">
        <f t="shared" ca="1" si="17"/>
        <v>pics\\Tikva_7.jpg</v>
      </c>
      <c r="AT23">
        <f t="shared" ca="1" si="6"/>
        <v>0.5380151107822041</v>
      </c>
      <c r="AU23" t="str">
        <f>IF(OR(G23=10,G23=11,G23=14,G23=15),VLOOKUP(AT23,audio_list_stym!$A$3:$B$18,2,FALSE),"sound\\Noviy_plod.wav")</f>
        <v>sound\\Noviy_plod.wav</v>
      </c>
      <c r="AV23" t="str">
        <f t="shared" ca="1" si="7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8"/>
        <v>_Плотный_ли_XXXXX?</v>
      </c>
      <c r="BD23">
        <v>2025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VLOOKUP(B24,audio_list_stym!$A$3:$BP$18,65,FALSE)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VLOOKUP(B24,audio_list_stym!$A$3:$AJ$18,33,FALSE)</f>
        <v>Kokos</v>
      </c>
      <c r="I24" t="s">
        <v>694</v>
      </c>
      <c r="J24" t="str">
        <f t="shared" si="1"/>
        <v>Kokos_7</v>
      </c>
      <c r="K24">
        <v>12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2163</v>
      </c>
      <c r="AD24" t="str">
        <f t="shared" ca="1" si="9"/>
        <v>pics\\Tikva_3.jpg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pics\\Tikva_3.jpg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16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0"/>
        <v>0.17764690133434724</v>
      </c>
      <c r="AP24" t="str">
        <f t="shared" ca="1" si="11"/>
        <v>pics\\Injir_3.jpg</v>
      </c>
      <c r="AQ24" t="str">
        <f t="shared" ca="1" si="12"/>
        <v>pics\\Tikva_3.jpg</v>
      </c>
      <c r="AS24" t="str">
        <f t="shared" ca="1" si="17"/>
        <v>pics\\Tikva_3.jpg</v>
      </c>
      <c r="AT24">
        <f t="shared" ca="1" si="6"/>
        <v>0.10495350765213962</v>
      </c>
      <c r="AU24" t="str">
        <f>IF(OR(G24=10,G24=11,G24=14,G24=15),VLOOKUP(AT24,audio_list_stym!$A$3:$B$18,2,FALSE),"sound\\Noviy_plod.wav")</f>
        <v>sound\\Noviy_plod.wav</v>
      </c>
      <c r="AV24" t="str">
        <f t="shared" ca="1" si="7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8"/>
        <v>_Ворсистый_ли_XXXXX?</v>
      </c>
      <c r="BD24">
        <v>2031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VLOOKUP(B25,audio_list_stym!$A$3:$BP$18,65,FALSE)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VLOOKUP(B25,audio_list_stym!$A$3:$AJ$18,33,FALSE)</f>
        <v>Kokos</v>
      </c>
      <c r="I25" t="s">
        <v>695</v>
      </c>
      <c r="J25" t="str">
        <f t="shared" si="1"/>
        <v>Kokos_8</v>
      </c>
      <c r="K25">
        <v>12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2052</v>
      </c>
      <c r="AD25" t="str">
        <f t="shared" ca="1" si="9"/>
        <v>pics\\Redis_4.jpg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pics\\Redis_4.jpg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16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0"/>
        <v>0.8771085628998827</v>
      </c>
      <c r="AP25" t="str">
        <f t="shared" ca="1" si="11"/>
        <v>pics\\Limon_4.jpg</v>
      </c>
      <c r="AQ25" t="str">
        <f t="shared" ca="1" si="12"/>
        <v>pics\\Redis_4.jpg</v>
      </c>
      <c r="AS25" t="str">
        <f t="shared" ca="1" si="17"/>
        <v>pics\\Redis_4.jpg</v>
      </c>
      <c r="AT25">
        <f t="shared" ca="1" si="6"/>
        <v>0.34048943266258425</v>
      </c>
      <c r="AU25" t="str">
        <f>IF(OR(G25=10,G25=11,G25=14,G25=15),VLOOKUP(AT25,audio_list_stym!$A$3:$B$18,2,FALSE),"sound\\Noviy_plod.wav")</f>
        <v>sound\\Noviy_plod.wav</v>
      </c>
      <c r="AV25" t="str">
        <f t="shared" ca="1" si="7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8"/>
        <v>_Мягкий_ли_XXXXX?</v>
      </c>
      <c r="BD25">
        <v>2028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VLOOKUP(B26,audio_list_stym!$A$3:$BP$18,65,FALSE)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VLOOKUP(B26,audio_list_stym!$A$3:$AJ$18,33,FALSE)</f>
        <v>Redis</v>
      </c>
      <c r="I26" t="s">
        <v>688</v>
      </c>
      <c r="J26" t="str">
        <f t="shared" si="1"/>
        <v>Redis_1</v>
      </c>
      <c r="K26">
        <v>13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2210</v>
      </c>
      <c r="AD26" t="str">
        <f t="shared" ca="1" si="9"/>
        <v>pics\\dis48.jpg</v>
      </c>
      <c r="AE26" s="22" t="str">
        <f t="array" aca="1" ref="AE26" ca="1">IF(G26="экспл",INDEX(total_visual_stym!$C$146:$C$209,(RANK(total_visual_stym!E170,total_visual_stym!$E$146:$E$209))),0)</f>
        <v>pics\\dis48.jpg</v>
      </c>
      <c r="AF26" s="22" t="str">
        <f t="shared" si="2"/>
        <v/>
      </c>
      <c r="AG26" t="str">
        <f t="shared" ref="AG26:AG33" si="18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16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6"/>
        <v>0.65044361367108861</v>
      </c>
      <c r="AU26" t="str">
        <f>IF(OR(G26=10,G26=11,G26=14,G26=15),VLOOKUP(AT26,audio_list_stym!$A$3:$B$18,2,FALSE),"sound\\Noviy_plod.wav")</f>
        <v>sound\\Noviy_plod.wav</v>
      </c>
      <c r="AV26" t="str">
        <f t="shared" ca="1" si="7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8"/>
        <v>На_экране_XXXXX._Он_с_ботвой?</v>
      </c>
      <c r="BC26">
        <v>1204</v>
      </c>
      <c r="BD26">
        <v>2056</v>
      </c>
      <c r="BE26">
        <v>2061</v>
      </c>
      <c r="BF26">
        <v>2045</v>
      </c>
      <c r="BG26">
        <v>2013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VLOOKUP(B27,audio_list_stym!$A$3:$BP$18,65,FALSE)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VLOOKUP(B27,audio_list_stym!$A$3:$AJ$18,33,FALSE)</f>
        <v>Redis</v>
      </c>
      <c r="I27" t="s">
        <v>689</v>
      </c>
      <c r="J27" t="str">
        <f t="shared" si="1"/>
        <v>Redis_2</v>
      </c>
      <c r="K27">
        <v>13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2215</v>
      </c>
      <c r="AD27" t="str">
        <f t="shared" ca="1" si="9"/>
        <v>pics\\dis62.jpg</v>
      </c>
      <c r="AE27" s="22" t="str">
        <f t="array" aca="1" ref="AE27" ca="1">IF(G27="экспл",INDEX(total_visual_stym!$C$146:$C$209,(RANK(total_visual_stym!E171,total_visual_stym!$E$146:$E$209))),0)</f>
        <v>pics\\dis62.jpg</v>
      </c>
      <c r="AF27" s="22" t="str">
        <f t="shared" si="2"/>
        <v/>
      </c>
      <c r="AG27" t="str">
        <f t="shared" si="18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16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6"/>
        <v>0.90186804720871705</v>
      </c>
      <c r="AU27" t="str">
        <f>IF(OR(G27=10,G27=11,G27=14,G27=15),VLOOKUP(AT27,audio_list_stym!$A$3:$B$18,2,FALSE),"sound\\Noviy_plod.wav")</f>
        <v>sound\\Noviy_plod.wav</v>
      </c>
      <c r="AV27" t="str">
        <f t="shared" ca="1" si="7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8"/>
        <v>Посмотрите,_вот_XXXXX._Он_алый?</v>
      </c>
      <c r="BD27">
        <v>2051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VLOOKUP(B28,audio_list_stym!$A$3:$BP$18,65,FALSE)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VLOOKUP(B28,audio_list_stym!$A$3:$AJ$18,33,FALSE)</f>
        <v>Redis</v>
      </c>
      <c r="I28" t="s">
        <v>690</v>
      </c>
      <c r="J28" t="str">
        <f t="shared" si="1"/>
        <v>Redis_3</v>
      </c>
      <c r="K28">
        <v>13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2217</v>
      </c>
      <c r="AD28" t="str">
        <f t="shared" ca="1" si="9"/>
        <v>pics\\dis58.jpg</v>
      </c>
      <c r="AE28" s="22" t="str">
        <f t="array" aca="1" ref="AE28" ca="1">IF(G28="экспл",INDEX(total_visual_stym!$C$146:$C$209,(RANK(total_visual_stym!E172,total_visual_stym!$E$146:$E$209))),0)</f>
        <v>pics\\dis58.jpg</v>
      </c>
      <c r="AF28" s="22" t="str">
        <f t="shared" si="2"/>
        <v/>
      </c>
      <c r="AG28" t="str">
        <f t="shared" si="18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16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6"/>
        <v>0.83661646419842062</v>
      </c>
      <c r="AU28" t="str">
        <f>IF(OR(G28=10,G28=11,G28=14,G28=15),VLOOKUP(AT28,audio_list_stym!$A$3:$B$18,2,FALSE),"sound\\Noviy_plod.wav")</f>
        <v>sound\\Noviy_plod.wav</v>
      </c>
      <c r="AV28" t="str">
        <f t="shared" ca="1" si="7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8"/>
        <v>Вот_XXXXX._Пряный_ли_он?</v>
      </c>
      <c r="BD28">
        <v>2053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VLOOKUP(B29,audio_list_stym!$A$3:$BP$18,65,FALSE)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VLOOKUP(B29,audio_list_stym!$A$3:$AJ$18,33,FALSE)</f>
        <v>Redis</v>
      </c>
      <c r="I29" t="s">
        <v>691</v>
      </c>
      <c r="J29" t="str">
        <f t="shared" si="1"/>
        <v>Redis_4</v>
      </c>
      <c r="K29">
        <v>13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2219</v>
      </c>
      <c r="AD29" t="str">
        <f t="shared" ca="1" si="9"/>
        <v>pics\\dis17.jpg</v>
      </c>
      <c r="AE29" s="22" t="str">
        <f t="array" aca="1" ref="AE29" ca="1">IF(G29="экспл",INDEX(total_visual_stym!$C$146:$C$209,(RANK(total_visual_stym!E173,total_visual_stym!$E$146:$E$209))),0)</f>
        <v>pics\\dis17.jpg</v>
      </c>
      <c r="AF29" s="22" t="str">
        <f t="shared" si="2"/>
        <v/>
      </c>
      <c r="AG29" t="str">
        <f t="shared" si="18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16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6"/>
        <v>0.98184340094877376</v>
      </c>
      <c r="AU29" t="str">
        <f>IF(OR(G29=10,G29=11,G29=14,G29=15),VLOOKUP(AT29,audio_list_stym!$A$3:$B$18,2,FALSE),"sound\\Noviy_plod.wav")</f>
        <v>sound\\Noviy_plod.wav</v>
      </c>
      <c r="AV29" t="str">
        <f t="shared" ca="1" si="7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8"/>
        <v>Это_XXXXX._Жирный_ли_он?</v>
      </c>
      <c r="BD29">
        <v>2050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VLOOKUP(B30,audio_list_stym!$A$3:$BP$18,65,FALSE)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VLOOKUP(B30,audio_list_stym!$A$3:$AJ$18,33,FALSE)</f>
        <v>Redis</v>
      </c>
      <c r="I30" t="s">
        <v>692</v>
      </c>
      <c r="J30" t="str">
        <f t="shared" si="1"/>
        <v>Redis_5</v>
      </c>
      <c r="K30">
        <v>13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2226</v>
      </c>
      <c r="AD30" t="str">
        <f t="shared" ca="1" si="9"/>
        <v>pics\\dis11.jpg</v>
      </c>
      <c r="AE30" s="22" t="str">
        <f t="array" aca="1" ref="AE30" ca="1">IF(G30="экспл",INDEX(total_visual_stym!$C$146:$C$209,(RANK(total_visual_stym!E174,total_visual_stym!$E$146:$E$209))),0)</f>
        <v>pics\\dis11.jpg</v>
      </c>
      <c r="AF30" s="22" t="str">
        <f t="shared" si="2"/>
        <v/>
      </c>
      <c r="AG30" t="str">
        <f t="shared" si="18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16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6"/>
        <v>0.41528596783454541</v>
      </c>
      <c r="AU30" t="str">
        <f>IF(OR(G30=10,G30=11,G30=14,G30=15),VLOOKUP(AT30,audio_list_stym!$A$3:$B$18,2,FALSE),"sound\\Noviy_plod.wav")</f>
        <v>sound\\Noviy_plod.wav</v>
      </c>
      <c r="AV30" t="str">
        <f t="shared" ca="1" si="7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8"/>
        <v>На_картинке_XXXXX._Он_соленый?</v>
      </c>
      <c r="BD30">
        <v>2054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VLOOKUP(B31,audio_list_stym!$A$3:$BP$18,65,FALSE)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VLOOKUP(B31,audio_list_stym!$A$3:$AJ$18,33,FALSE)</f>
        <v>Redis</v>
      </c>
      <c r="I31" t="s">
        <v>693</v>
      </c>
      <c r="J31" t="str">
        <f t="shared" si="1"/>
        <v>Redis_6</v>
      </c>
      <c r="K31">
        <v>13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2201</v>
      </c>
      <c r="AD31" t="str">
        <f t="shared" ca="1" si="9"/>
        <v>pics\\dis43.jpg</v>
      </c>
      <c r="AE31" s="22" t="str">
        <f t="array" aca="1" ref="AE31" ca="1">IF(G31="экспл",INDEX(total_visual_stym!$C$146:$C$209,(RANK(total_visual_stym!E175,total_visual_stym!$E$146:$E$209))),0)</f>
        <v>pics\\dis43.jpg</v>
      </c>
      <c r="AF31" s="22" t="str">
        <f t="shared" si="2"/>
        <v/>
      </c>
      <c r="AG31" t="str">
        <f t="shared" si="18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16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6"/>
        <v>0.39789871471557181</v>
      </c>
      <c r="AU31" t="str">
        <f>IF(OR(G31=10,G31=11,G31=14,G31=15),VLOOKUP(AT31,audio_list_stym!$A$3:$B$18,2,FALSE),"sound\\Noviy_plod.wav")</f>
        <v>sound\\Noviy_plod.wav</v>
      </c>
      <c r="AV31" t="str">
        <f t="shared" ca="1" si="7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8"/>
        <v>На_мониторе_XXXXX._Пышный_ли_он?</v>
      </c>
      <c r="BD31">
        <v>2049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VLOOKUP(B32,audio_list_stym!$A$3:$BP$18,65,FALSE)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VLOOKUP(B32,audio_list_stym!$A$3:$AJ$18,33,FALSE)</f>
        <v>Redis</v>
      </c>
      <c r="I32" t="s">
        <v>694</v>
      </c>
      <c r="J32" t="str">
        <f t="shared" si="1"/>
        <v>Redis_7</v>
      </c>
      <c r="K32">
        <v>13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2186</v>
      </c>
      <c r="AD32" t="str">
        <f t="shared" ca="1" si="9"/>
        <v>pics\\dis25.jpg</v>
      </c>
      <c r="AE32" s="22" t="str">
        <f t="array" aca="1" ref="AE32" ca="1">IF(G32="экспл",INDEX(total_visual_stym!$C$146:$C$209,(RANK(total_visual_stym!E176,total_visual_stym!$E$146:$E$209))),0)</f>
        <v>pics\\dis25.jpg</v>
      </c>
      <c r="AF32" s="22" t="str">
        <f t="shared" si="2"/>
        <v/>
      </c>
      <c r="AG32" t="str">
        <f t="shared" si="18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16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6"/>
        <v>0.39241969419660983</v>
      </c>
      <c r="AU32" t="str">
        <f>IF(OR(G32=10,G32=11,G32=14,G32=15),VLOOKUP(AT32,audio_list_stym!$A$3:$B$18,2,FALSE),"sound\\Noviy_plod.wav")</f>
        <v>sound\\Noviy_plod.wav</v>
      </c>
      <c r="AV32" t="str">
        <f t="shared" ca="1" si="7"/>
        <v>sound\\Redkiy_plod.wav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8"/>
        <v>Перед_Вами_XXXXX._Крепкий_ли_он?</v>
      </c>
      <c r="BD32">
        <v>2055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VLOOKUP(B33,audio_list_stym!$A$3:$BP$18,65,FALSE)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VLOOKUP(B33,audio_list_stym!$A$3:$AJ$18,33,FALSE)</f>
        <v>Redis</v>
      </c>
      <c r="I33" t="s">
        <v>695</v>
      </c>
      <c r="J33" t="str">
        <f t="shared" si="1"/>
        <v>Redis_8</v>
      </c>
      <c r="K33">
        <v>13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2209</v>
      </c>
      <c r="AD33" t="str">
        <f t="shared" ca="1" si="9"/>
        <v>pics\\dis51.jpg</v>
      </c>
      <c r="AE33" s="22" t="str">
        <f t="array" aca="1" ref="AE33" ca="1">IF(G33="экспл",INDEX(total_visual_stym!$C$146:$C$209,(RANK(total_visual_stym!E177,total_visual_stym!$E$146:$E$209))),0)</f>
        <v>pics\\dis51.jpg</v>
      </c>
      <c r="AF33" s="22" t="str">
        <f t="shared" si="2"/>
        <v/>
      </c>
      <c r="AG33" t="str">
        <f t="shared" si="18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16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6"/>
        <v>0.94956452075471909</v>
      </c>
      <c r="AU33" t="str">
        <f>IF(OR(G33=10,G33=11,G33=14,G33=15),VLOOKUP(AT33,audio_list_stym!$A$3:$B$18,2,FALSE),"sound\\Noviy_plod.wav")</f>
        <v>sound\\Noviy_plod.wav</v>
      </c>
      <c r="AV33" t="str">
        <f t="shared" ca="1" si="7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8"/>
        <v>Вы_видите_XXXXX._Он_круглый?</v>
      </c>
      <c r="BD33">
        <v>2052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VLOOKUP(B34,audio_list_stym!$A$3:$BP$18,65,FALSE)</f>
        <v>10</v>
      </c>
      <c r="F34" t="str">
        <f>VLOOKUP(E34,metki!$A$2:$B$9,2,FALSE)</f>
        <v>импл_реал_с_названием</v>
      </c>
      <c r="G34" t="str">
        <f t="shared" si="0"/>
        <v>импл_</v>
      </c>
      <c r="H34" t="str">
        <f>VLOOKUP(B34,audio_list_stym!$A$3:$AJ$18,33,FALSE)</f>
        <v>Peper</v>
      </c>
      <c r="I34" t="s">
        <v>688</v>
      </c>
      <c r="J34" t="str">
        <f t="shared" si="1"/>
        <v>Peper_1</v>
      </c>
      <c r="K34">
        <v>10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2153</v>
      </c>
      <c r="AD34" t="str">
        <f t="shared" ca="1" si="9"/>
        <v>pics\\Injir_1.jpg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2"/>
        <v>pics\\Injir_1.jpg</v>
      </c>
      <c r="AH34" t="str">
        <f t="shared" si="3"/>
        <v>sound\\Ogorod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1">IF(AH34="sound\\Ogorod",AP10,"")</f>
        <v>pics\\Injir_1.jpg</v>
      </c>
      <c r="AT34">
        <f t="shared" ca="1" si="6"/>
        <v>0.55271047350000191</v>
      </c>
      <c r="AU34" t="str">
        <f>IF(OR(G34=10,G34=11,G34=14,G34=15),VLOOKUP(AT34,audio_list_stym!$A$3:$B$18,2,FALSE),"sound\\Noviy_plod.wav")</f>
        <v>sound\\Noviy_plod.wav</v>
      </c>
      <c r="AV34" t="str">
        <f t="shared" ca="1" si="7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8"/>
        <v>_Сырой_ли_ПЕРЕЦ?</v>
      </c>
      <c r="BC34">
        <v>1205</v>
      </c>
      <c r="BD34">
        <v>2048</v>
      </c>
      <c r="BE34">
        <v>2061</v>
      </c>
      <c r="BF34">
        <v>2027</v>
      </c>
      <c r="BG34">
        <v>2005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VLOOKUP(B35,audio_list_stym!$A$3:$BP$18,65,FALSE)</f>
        <v>10</v>
      </c>
      <c r="F35" t="str">
        <f>VLOOKUP(E35,metki!$A$2:$B$9,2,FALSE)</f>
        <v>импл_реал_с_названием</v>
      </c>
      <c r="G35" t="str">
        <f t="shared" si="0"/>
        <v>импл_</v>
      </c>
      <c r="H35" t="str">
        <f>VLOOKUP(B35,audio_list_stym!$A$3:$AJ$18,33,FALSE)</f>
        <v>Peper</v>
      </c>
      <c r="I35" t="s">
        <v>689</v>
      </c>
      <c r="J35" t="str">
        <f t="shared" si="1"/>
        <v>Peper_2</v>
      </c>
      <c r="K35">
        <v>10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2038</v>
      </c>
      <c r="AD35" t="str">
        <f t="shared" ca="1" si="9"/>
        <v>pics\\Limon_6.jpg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"/>
        <v>pics\\Limon_6.jpg</v>
      </c>
      <c r="AH35" t="str">
        <f t="shared" si="3"/>
        <v>sound\\Ogorod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pics\\Limon_6.jpg</v>
      </c>
      <c r="AT35">
        <f t="shared" ca="1" si="6"/>
        <v>0.1063062507154986</v>
      </c>
      <c r="AU35" t="str">
        <f>IF(OR(G35=10,G35=11,G35=14,G35=15),VLOOKUP(AT35,audio_list_stym!$A$3:$B$18,2,FALSE),"sound\\Noviy_plod.wav")</f>
        <v>sound\\Noviy_plod.wav</v>
      </c>
      <c r="AV35" t="str">
        <f t="shared" ca="1" si="7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8"/>
        <v>_Слоеный_ли_ПЕРЕЦ?</v>
      </c>
      <c r="BD35">
        <v>2043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VLOOKUP(B36,audio_list_stym!$A$3:$BP$18,65,FALSE)</f>
        <v>10</v>
      </c>
      <c r="F36" t="str">
        <f>VLOOKUP(E36,metki!$A$2:$B$9,2,FALSE)</f>
        <v>импл_реал_с_названием</v>
      </c>
      <c r="G36" t="str">
        <f t="shared" si="0"/>
        <v>импл_</v>
      </c>
      <c r="H36" t="str">
        <f>VLOOKUP(B36,audio_list_stym!$A$3:$AJ$18,33,FALSE)</f>
        <v>Peper</v>
      </c>
      <c r="I36" t="s">
        <v>690</v>
      </c>
      <c r="J36" t="str">
        <f t="shared" si="1"/>
        <v>Peper_3</v>
      </c>
      <c r="K36">
        <v>10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2160</v>
      </c>
      <c r="AD36" t="str">
        <f t="shared" ca="1" si="9"/>
        <v>pics\\Injir_8.jpg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"/>
        <v>pics\\Injir_8.jpg</v>
      </c>
      <c r="AH36" t="str">
        <f t="shared" si="3"/>
        <v>sound\\Ogorod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pics\\Injir_8.jpg</v>
      </c>
      <c r="AT36">
        <f t="shared" ca="1" si="6"/>
        <v>0.92651912072313725</v>
      </c>
      <c r="AU36" t="str">
        <f>IF(OR(G36=10,G36=11,G36=14,G36=15),VLOOKUP(AT36,audio_list_stym!$A$3:$B$18,2,FALSE),"sound\\Noviy_plod.wav")</f>
        <v>sound\\Noviy_plod.wav</v>
      </c>
      <c r="AV36" t="str">
        <f t="shared" ca="1" si="7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8"/>
        <v>_Гнилой_ли_ПЕРЕЦ?</v>
      </c>
      <c r="BD36">
        <v>2045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VLOOKUP(B37,audio_list_stym!$A$3:$BP$18,65,FALSE)</f>
        <v>10</v>
      </c>
      <c r="F37" t="str">
        <f>VLOOKUP(E37,metki!$A$2:$B$9,2,FALSE)</f>
        <v>импл_реал_с_названием</v>
      </c>
      <c r="G37" t="str">
        <f t="shared" si="0"/>
        <v>импл_</v>
      </c>
      <c r="H37" t="str">
        <f>VLOOKUP(B37,audio_list_stym!$A$3:$AJ$18,33,FALSE)</f>
        <v>Peper</v>
      </c>
      <c r="I37" t="s">
        <v>691</v>
      </c>
      <c r="J37" t="str">
        <f t="shared" si="1"/>
        <v>Peper_4</v>
      </c>
      <c r="K37">
        <v>10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2040</v>
      </c>
      <c r="AD37" t="str">
        <f t="shared" ca="1" si="9"/>
        <v>pics\\Limon_8.jpg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"/>
        <v>pics\\Limon_8.jpg</v>
      </c>
      <c r="AH37" t="str">
        <f t="shared" si="3"/>
        <v>sound\\Ogorod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pics\\Limon_8.jpg</v>
      </c>
      <c r="AT37">
        <f t="shared" ca="1" si="6"/>
        <v>0.48104582646846883</v>
      </c>
      <c r="AU37" t="str">
        <f>IF(OR(G37=10,G37=11,G37=14,G37=15),VLOOKUP(AT37,audio_list_stym!$A$3:$B$18,2,FALSE),"sound\\Noviy_plod.wav")</f>
        <v>sound\\Noviy_plod.wav</v>
      </c>
      <c r="AV37" t="str">
        <f t="shared" ca="1" si="7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8"/>
        <v>_Бугристый_ли_ПЕРЕЦ?</v>
      </c>
      <c r="BD37">
        <v>2042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VLOOKUP(B38,audio_list_stym!$A$3:$BP$18,65,FALSE)</f>
        <v>10</v>
      </c>
      <c r="F38" t="str">
        <f>VLOOKUP(E38,metki!$A$2:$B$9,2,FALSE)</f>
        <v>импл_реал_с_названием</v>
      </c>
      <c r="G38" t="str">
        <f t="shared" si="0"/>
        <v>импл_</v>
      </c>
      <c r="H38" t="str">
        <f>VLOOKUP(B38,audio_list_stym!$A$3:$AJ$18,33,FALSE)</f>
        <v>Peper</v>
      </c>
      <c r="I38" t="s">
        <v>692</v>
      </c>
      <c r="J38" t="str">
        <f t="shared" si="1"/>
        <v>Peper_5</v>
      </c>
      <c r="K38">
        <v>10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2156</v>
      </c>
      <c r="AD38" t="str">
        <f t="shared" ca="1" si="9"/>
        <v>pics\\Injir_4.jpg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"/>
        <v>pics\\Injir_4.jpg</v>
      </c>
      <c r="AH38" t="str">
        <f t="shared" si="3"/>
        <v>sound\\Ogorod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pics\\Injir_4.jpg</v>
      </c>
      <c r="AT38">
        <f t="shared" ca="1" si="6"/>
        <v>4.4085783736043549E-2</v>
      </c>
      <c r="AU38" t="str">
        <f>IF(OR(G38=10,G38=11,G38=14,G38=15),VLOOKUP(AT38,audio_list_stym!$A$3:$B$18,2,FALSE),"sound\\Noviy_plod.wav")</f>
        <v>sound\\Noviy_plod.wav</v>
      </c>
      <c r="AV38" t="str">
        <f t="shared" ca="1" si="7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8"/>
        <v>_Черный_ли_ПЕРЕЦ?</v>
      </c>
      <c r="BD38">
        <v>2046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VLOOKUP(B39,audio_list_stym!$A$3:$BP$18,65,FALSE)</f>
        <v>10</v>
      </c>
      <c r="F39" t="str">
        <f>VLOOKUP(E39,metki!$A$2:$B$9,2,FALSE)</f>
        <v>импл_реал_с_названием</v>
      </c>
      <c r="G39" t="str">
        <f t="shared" si="0"/>
        <v>импл_</v>
      </c>
      <c r="H39" t="str">
        <f>VLOOKUP(B39,audio_list_stym!$A$3:$AJ$18,33,FALSE)</f>
        <v>Peper</v>
      </c>
      <c r="I39" t="s">
        <v>693</v>
      </c>
      <c r="J39" t="str">
        <f t="shared" si="1"/>
        <v>Peper_6</v>
      </c>
      <c r="K39">
        <v>10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2007</v>
      </c>
      <c r="AD39" t="str">
        <f t="shared" ca="1" si="9"/>
        <v>pics\\Banan_7.jpg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pics\\Banan_7.jpg</v>
      </c>
      <c r="AH39" t="str">
        <f t="shared" si="3"/>
        <v>sound\\Ogorod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pics\\Banan_7.jpg</v>
      </c>
      <c r="AT39">
        <f t="shared" ca="1" si="6"/>
        <v>0.69918964686729235</v>
      </c>
      <c r="AU39" t="str">
        <f>IF(OR(G39=10,G39=11,G39=14,G39=15),VLOOKUP(AT39,audio_list_stym!$A$3:$B$18,2,FALSE),"sound\\Noviy_plod.wav")</f>
        <v>sound\\Noviy_plod.wav</v>
      </c>
      <c r="AV39" t="str">
        <f t="shared" ca="1" si="7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8"/>
        <v>_Хрустящий_ли_ПЕРЕЦ?</v>
      </c>
      <c r="BD39">
        <v>2041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VLOOKUP(B40,audio_list_stym!$A$3:$BP$18,65,FALSE)</f>
        <v>10</v>
      </c>
      <c r="F40" t="str">
        <f>VLOOKUP(E40,metki!$A$2:$B$9,2,FALSE)</f>
        <v>импл_реал_с_названием</v>
      </c>
      <c r="G40" t="str">
        <f t="shared" si="0"/>
        <v>импл_</v>
      </c>
      <c r="H40" t="str">
        <f>VLOOKUP(B40,audio_list_stym!$A$3:$AJ$18,33,FALSE)</f>
        <v>Peper</v>
      </c>
      <c r="I40" t="s">
        <v>694</v>
      </c>
      <c r="J40" t="str">
        <f t="shared" si="1"/>
        <v>Peper_7</v>
      </c>
      <c r="K40">
        <v>10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2158</v>
      </c>
      <c r="AD40" t="str">
        <f t="shared" ca="1" si="9"/>
        <v>pics\\Injir_6.jpg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pics\\Injir_6.jpg</v>
      </c>
      <c r="AH40" t="str">
        <f t="shared" si="3"/>
        <v>sound\\Ogorod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pics\\Injir_6.jpg</v>
      </c>
      <c r="AT40">
        <f t="shared" ca="1" si="6"/>
        <v>0.4633022947140959</v>
      </c>
      <c r="AU40" t="str">
        <f>IF(OR(G40=10,G40=11,G40=14,G40=15),VLOOKUP(AT40,audio_list_stym!$A$3:$B$18,2,FALSE),"sound\\Noviy_plod.wav")</f>
        <v>sound\\Noviy_plod.wav</v>
      </c>
      <c r="AV40" t="str">
        <f t="shared" ca="1" si="7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8"/>
        <v>_Блестит_ли_ПЕРЕЦ?</v>
      </c>
      <c r="BD40">
        <v>2047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VLOOKUP(B41,audio_list_stym!$A$3:$BP$18,65,FALSE)</f>
        <v>10</v>
      </c>
      <c r="F41" t="str">
        <f>VLOOKUP(E41,metki!$A$2:$B$9,2,FALSE)</f>
        <v>импл_реал_с_названием</v>
      </c>
      <c r="G41" t="str">
        <f t="shared" si="0"/>
        <v>импл_</v>
      </c>
      <c r="H41" t="str">
        <f>VLOOKUP(B41,audio_list_stym!$A$3:$AJ$18,33,FALSE)</f>
        <v>Peper</v>
      </c>
      <c r="I41" t="s">
        <v>695</v>
      </c>
      <c r="J41" t="str">
        <f t="shared" si="1"/>
        <v>Peper_8</v>
      </c>
      <c r="K41">
        <v>10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2157</v>
      </c>
      <c r="AD41" t="str">
        <f t="shared" ca="1" si="9"/>
        <v>pics\\Injir_5.jpg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pics\\Injir_5.jpg</v>
      </c>
      <c r="AH41" t="str">
        <f t="shared" si="3"/>
        <v>sound\\Ogorod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1"/>
        <v>pics\\Injir_5.jpg</v>
      </c>
      <c r="AT41">
        <f t="shared" ca="1" si="6"/>
        <v>0.9161296559614891</v>
      </c>
      <c r="AU41" t="str">
        <f>IF(OR(G41=10,G41=11,G41=14,G41=15),VLOOKUP(AT41,audio_list_stym!$A$3:$B$18,2,FALSE),"sound\\Noviy_plod.wav")</f>
        <v>sound\\Noviy_plod.wav</v>
      </c>
      <c r="AV41" t="str">
        <f t="shared" ca="1" si="7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8"/>
        <v>_Цитрусовый_ли_ПЕРЕЦ?</v>
      </c>
      <c r="BD41">
        <v>2044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VLOOKUP(B42,audio_list_stym!$A$3:$BP$18,65,FALSE)</f>
        <v>11</v>
      </c>
      <c r="F42" t="str">
        <f>VLOOKUP(E42,metki!$A$2:$B$9,2,FALSE)</f>
        <v>экспл_реал_с_названием</v>
      </c>
      <c r="G42" t="str">
        <f t="shared" si="0"/>
        <v>экспл</v>
      </c>
      <c r="H42" t="str">
        <f>VLOOKUP(B42,audio_list_stym!$A$3:$AJ$18,33,FALSE)</f>
        <v>Banan</v>
      </c>
      <c r="I42" t="s">
        <v>688</v>
      </c>
      <c r="J42" t="str">
        <f t="shared" si="1"/>
        <v>Banan_1</v>
      </c>
      <c r="K42">
        <v>11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2187</v>
      </c>
      <c r="AD42" t="str">
        <f t="shared" ca="1" si="9"/>
        <v>pics\\dis1.jpg</v>
      </c>
      <c r="AE42" s="22" t="str">
        <f t="array" aca="1" ref="AE42" ca="1">IF(G42="экспл",INDEX(total_visual_stym!$C$146:$C$209,(RANK(total_visual_stym!E186,total_visual_stym!$E$146:$E$209))),0)</f>
        <v>pics\\dis1.jpg</v>
      </c>
      <c r="AF42" s="22" t="str">
        <f t="shared" si="22"/>
        <v/>
      </c>
      <c r="AG42" t="str">
        <f t="shared" ref="AG42:AG49" si="23">IF(OR(E42=11,E42=13),M42,"")</f>
        <v>pics\\Banan_1.jpg</v>
      </c>
      <c r="AH42">
        <f t="shared" si="3"/>
        <v>0</v>
      </c>
      <c r="AI42" t="s">
        <v>728</v>
      </c>
      <c r="AJ42" t="str">
        <f t="shared" si="16"/>
        <v>pics\\Tikva</v>
      </c>
      <c r="AL42" t="str">
        <f t="shared" ref="AL42:AL49" si="24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6"/>
        <v>0.14547454640659163</v>
      </c>
      <c r="AU42" t="str">
        <f>IF(OR(G42=10,G42=11,G42=14,G42=15),VLOOKUP(AT42,audio_list_stym!$A$3:$B$18,2,FALSE),"sound\\Noviy_plod.wav")</f>
        <v>sound\\Noviy_plod.wav</v>
      </c>
      <c r="AV42" t="str">
        <f t="shared" ca="1" si="7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8"/>
        <v>На_экране_БАНАН._Он_чистый?</v>
      </c>
      <c r="BC42">
        <v>1206</v>
      </c>
      <c r="BD42">
        <v>2008</v>
      </c>
      <c r="BE42">
        <v>2034</v>
      </c>
      <c r="BF42">
        <v>2042</v>
      </c>
      <c r="BG42">
        <v>2018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VLOOKUP(B43,audio_list_stym!$A$3:$BP$18,65,FALSE)</f>
        <v>11</v>
      </c>
      <c r="F43" t="str">
        <f>VLOOKUP(E43,metki!$A$2:$B$9,2,FALSE)</f>
        <v>экспл_реал_с_названием</v>
      </c>
      <c r="G43" t="str">
        <f t="shared" si="0"/>
        <v>экспл</v>
      </c>
      <c r="H43" t="str">
        <f>VLOOKUP(B43,audio_list_stym!$A$3:$AJ$18,33,FALSE)</f>
        <v>Banan</v>
      </c>
      <c r="I43" t="s">
        <v>689</v>
      </c>
      <c r="J43" t="str">
        <f t="shared" si="1"/>
        <v>Banan_2</v>
      </c>
      <c r="K43">
        <v>11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2199</v>
      </c>
      <c r="AD43" t="str">
        <f t="shared" ca="1" si="9"/>
        <v>pics\\dis56.jpg</v>
      </c>
      <c r="AE43" s="22" t="str">
        <f t="array" aca="1" ref="AE43" ca="1">IF(G43="экспл",INDEX(total_visual_stym!$C$146:$C$209,(RANK(total_visual_stym!E187,total_visual_stym!$E$146:$E$209))),0)</f>
        <v>pics\\dis56.jpg</v>
      </c>
      <c r="AF43" s="22" t="str">
        <f t="shared" si="22"/>
        <v/>
      </c>
      <c r="AG43" t="str">
        <f t="shared" si="23"/>
        <v>pics\\Banan_2.jpg</v>
      </c>
      <c r="AH43">
        <f t="shared" si="3"/>
        <v>0</v>
      </c>
      <c r="AI43" t="s">
        <v>729</v>
      </c>
      <c r="AJ43" t="str">
        <f t="shared" si="16"/>
        <v>pics\\Tikva</v>
      </c>
      <c r="AL43" t="str">
        <f t="shared" si="24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6"/>
        <v>0.54552205472916115</v>
      </c>
      <c r="AU43" t="str">
        <f>IF(OR(G43=10,G43=11,G43=14,G43=15),VLOOKUP(AT43,audio_list_stym!$A$3:$B$18,2,FALSE),"sound\\Noviy_plod.wav")</f>
        <v>sound\\Noviy_plod.wav</v>
      </c>
      <c r="AV43" t="str">
        <f t="shared" ca="1" si="7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8"/>
        <v>Посмотрите,_вот_БАНАН._Свежий_ли_он?</v>
      </c>
      <c r="BD43">
        <v>2003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VLOOKUP(B44,audio_list_stym!$A$3:$BP$18,65,FALSE)</f>
        <v>11</v>
      </c>
      <c r="F44" t="str">
        <f>VLOOKUP(E44,metki!$A$2:$B$9,2,FALSE)</f>
        <v>экспл_реал_с_названием</v>
      </c>
      <c r="G44" t="str">
        <f t="shared" si="0"/>
        <v>экспл</v>
      </c>
      <c r="H44" t="str">
        <f>VLOOKUP(B44,audio_list_stym!$A$3:$AJ$18,33,FALSE)</f>
        <v>Banan</v>
      </c>
      <c r="I44" t="s">
        <v>690</v>
      </c>
      <c r="J44" t="str">
        <f t="shared" si="1"/>
        <v>Banan_3</v>
      </c>
      <c r="K44">
        <v>11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2177</v>
      </c>
      <c r="AD44" t="str">
        <f t="shared" ca="1" si="9"/>
        <v>pics\\dis35.jpg</v>
      </c>
      <c r="AE44" s="22" t="str">
        <f t="array" aca="1" ref="AE44" ca="1">IF(G44="экспл",INDEX(total_visual_stym!$C$146:$C$209,(RANK(total_visual_stym!E188,total_visual_stym!$E$146:$E$209))),0)</f>
        <v>pics\\dis35.jpg</v>
      </c>
      <c r="AF44" s="22" t="str">
        <f t="shared" si="22"/>
        <v/>
      </c>
      <c r="AG44" t="str">
        <f t="shared" si="23"/>
        <v>pics\\Banan_3.jpg</v>
      </c>
      <c r="AH44">
        <f t="shared" si="3"/>
        <v>0</v>
      </c>
      <c r="AI44" t="s">
        <v>730</v>
      </c>
      <c r="AJ44" t="str">
        <f t="shared" si="16"/>
        <v>pics\\Tikva</v>
      </c>
      <c r="AL44" t="str">
        <f t="shared" si="24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6"/>
        <v>0.55235323132498937</v>
      </c>
      <c r="AU44" t="str">
        <f>IF(OR(G44=10,G44=11,G44=14,G44=15),VLOOKUP(AT44,audio_list_stym!$A$3:$B$18,2,FALSE),"sound\\Noviy_plod.wav")</f>
        <v>sound\\Noviy_plod.wav</v>
      </c>
      <c r="AV44" t="str">
        <f t="shared" ca="1" si="7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8"/>
        <v>Вот_БАНАН._Он_жаренный?</v>
      </c>
      <c r="BD44">
        <v>2005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VLOOKUP(B45,audio_list_stym!$A$3:$BP$18,65,FALSE)</f>
        <v>11</v>
      </c>
      <c r="F45" t="str">
        <f>VLOOKUP(E45,metki!$A$2:$B$9,2,FALSE)</f>
        <v>экспл_реал_с_названием</v>
      </c>
      <c r="G45" t="str">
        <f t="shared" si="0"/>
        <v>экспл</v>
      </c>
      <c r="H45" t="str">
        <f>VLOOKUP(B45,audio_list_stym!$A$3:$AJ$18,33,FALSE)</f>
        <v>Banan</v>
      </c>
      <c r="I45" t="s">
        <v>691</v>
      </c>
      <c r="J45" t="str">
        <f t="shared" si="1"/>
        <v>Banan_4</v>
      </c>
      <c r="K45">
        <v>11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2222</v>
      </c>
      <c r="AD45" t="str">
        <f t="shared" ca="1" si="9"/>
        <v>pics\\dis14.jpg</v>
      </c>
      <c r="AE45" s="22" t="str">
        <f t="array" aca="1" ref="AE45" ca="1">IF(G45="экспл",INDEX(total_visual_stym!$C$146:$C$209,(RANK(total_visual_stym!E189,total_visual_stym!$E$146:$E$209))),0)</f>
        <v>pics\\dis14.jpg</v>
      </c>
      <c r="AF45" s="22" t="str">
        <f t="shared" si="22"/>
        <v/>
      </c>
      <c r="AG45" t="str">
        <f t="shared" si="23"/>
        <v>pics\\Banan_4.jpg</v>
      </c>
      <c r="AH45">
        <f t="shared" si="3"/>
        <v>0</v>
      </c>
      <c r="AI45" t="s">
        <v>731</v>
      </c>
      <c r="AJ45" t="str">
        <f t="shared" si="16"/>
        <v>pics\\Tikva</v>
      </c>
      <c r="AL45" t="str">
        <f t="shared" si="24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6"/>
        <v>0.43525968505384693</v>
      </c>
      <c r="AU45" t="str">
        <f>IF(OR(G45=10,G45=11,G45=14,G45=15),VLOOKUP(AT45,audio_list_stym!$A$3:$B$18,2,FALSE),"sound\\Noviy_plod.wav")</f>
        <v>sound\\Noviy_plod.wav</v>
      </c>
      <c r="AV45" t="str">
        <f t="shared" ca="1" si="7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8"/>
        <v>Это_БАНАН._Сладкий_ли_он?</v>
      </c>
      <c r="BD45">
        <v>2002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VLOOKUP(B46,audio_list_stym!$A$3:$BP$18,65,FALSE)</f>
        <v>11</v>
      </c>
      <c r="F46" t="str">
        <f>VLOOKUP(E46,metki!$A$2:$B$9,2,FALSE)</f>
        <v>экспл_реал_с_названием</v>
      </c>
      <c r="G46" t="str">
        <f t="shared" si="0"/>
        <v>экспл</v>
      </c>
      <c r="H46" t="str">
        <f>VLOOKUP(B46,audio_list_stym!$A$3:$AJ$18,33,FALSE)</f>
        <v>Banan</v>
      </c>
      <c r="I46" t="s">
        <v>692</v>
      </c>
      <c r="J46" t="str">
        <f t="shared" si="1"/>
        <v>Banan_5</v>
      </c>
      <c r="K46">
        <v>11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2180</v>
      </c>
      <c r="AD46" t="str">
        <f t="shared" ca="1" si="9"/>
        <v>pics\\dis4.jpg</v>
      </c>
      <c r="AE46" s="22" t="str">
        <f t="array" aca="1" ref="AE46" ca="1">IF(G46="экспл",INDEX(total_visual_stym!$C$146:$C$209,(RANK(total_visual_stym!E190,total_visual_stym!$E$146:$E$209))),0)</f>
        <v>pics\\dis4.jpg</v>
      </c>
      <c r="AF46" s="22" t="str">
        <f t="shared" si="22"/>
        <v/>
      </c>
      <c r="AG46" t="str">
        <f t="shared" si="23"/>
        <v>pics\\Banan_5.jpg</v>
      </c>
      <c r="AH46">
        <f t="shared" si="3"/>
        <v>0</v>
      </c>
      <c r="AI46" t="s">
        <v>732</v>
      </c>
      <c r="AJ46" t="str">
        <f t="shared" si="16"/>
        <v>pics\\Tikva</v>
      </c>
      <c r="AL46" t="str">
        <f t="shared" si="24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6"/>
        <v>0.99594664276263356</v>
      </c>
      <c r="AU46" t="str">
        <f>IF(OR(G46=10,G46=11,G46=14,G46=15),VLOOKUP(AT46,audio_list_stym!$A$3:$B$18,2,FALSE),"sound\\Noviy_plod.wav")</f>
        <v>sound\\Noviy_plod.wav</v>
      </c>
      <c r="AV46" t="str">
        <f t="shared" ca="1" si="7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8"/>
        <v>На_картинке_БАНАН._Влажный_ли_он?</v>
      </c>
      <c r="BD46">
        <v>2006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VLOOKUP(B47,audio_list_stym!$A$3:$BP$18,65,FALSE)</f>
        <v>11</v>
      </c>
      <c r="F47" t="str">
        <f>VLOOKUP(E47,metki!$A$2:$B$9,2,FALSE)</f>
        <v>экспл_реал_с_названием</v>
      </c>
      <c r="G47" t="str">
        <f t="shared" si="0"/>
        <v>экспл</v>
      </c>
      <c r="H47" t="str">
        <f>VLOOKUP(B47,audio_list_stym!$A$3:$AJ$18,33,FALSE)</f>
        <v>Banan</v>
      </c>
      <c r="I47" t="s">
        <v>693</v>
      </c>
      <c r="J47" t="str">
        <f t="shared" si="1"/>
        <v>Banan_6</v>
      </c>
      <c r="K47">
        <v>11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2170</v>
      </c>
      <c r="AD47" t="str">
        <f t="shared" ca="1" si="9"/>
        <v>pics\\dis36.jpg</v>
      </c>
      <c r="AE47" s="22" t="str">
        <f t="array" aca="1" ref="AE47" ca="1">IF(G47="экспл",INDEX(total_visual_stym!$C$146:$C$209,(RANK(total_visual_stym!E191,total_visual_stym!$E$146:$E$209))),0)</f>
        <v>pics\\dis36.jpg</v>
      </c>
      <c r="AF47" s="22" t="str">
        <f t="shared" si="22"/>
        <v/>
      </c>
      <c r="AG47" t="str">
        <f t="shared" si="23"/>
        <v>pics\\Banan_6.jpg</v>
      </c>
      <c r="AH47">
        <f t="shared" si="3"/>
        <v>0</v>
      </c>
      <c r="AI47" t="s">
        <v>733</v>
      </c>
      <c r="AJ47" t="str">
        <f t="shared" si="16"/>
        <v>pics\\Tikva</v>
      </c>
      <c r="AL47" t="str">
        <f t="shared" si="24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6"/>
        <v>0.12073669131978326</v>
      </c>
      <c r="AU47" t="str">
        <f>IF(OR(G47=10,G47=11,G47=14,G47=15),VLOOKUP(AT47,audio_list_stym!$A$3:$B$18,2,FALSE),"sound\\Noviy_plod.wav")</f>
        <v>sound\\Noviy_plod.wav</v>
      </c>
      <c r="AV47" t="str">
        <f t="shared" ca="1" si="7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8"/>
        <v>На_мониторе_БАНАН._Он_съедобный?</v>
      </c>
      <c r="BD47">
        <v>2001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VLOOKUP(B48,audio_list_stym!$A$3:$BP$18,65,FALSE)</f>
        <v>11</v>
      </c>
      <c r="F48" t="str">
        <f>VLOOKUP(E48,metki!$A$2:$B$9,2,FALSE)</f>
        <v>экспл_реал_с_названием</v>
      </c>
      <c r="G48" t="str">
        <f t="shared" si="0"/>
        <v>экспл</v>
      </c>
      <c r="H48" t="str">
        <f>VLOOKUP(B48,audio_list_stym!$A$3:$AJ$18,33,FALSE)</f>
        <v>Banan</v>
      </c>
      <c r="I48" t="s">
        <v>694</v>
      </c>
      <c r="J48" t="str">
        <f t="shared" si="1"/>
        <v>Banan_7</v>
      </c>
      <c r="K48">
        <v>11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2198</v>
      </c>
      <c r="AD48" t="str">
        <f t="shared" ca="1" si="9"/>
        <v>pics\\dis42.jpg</v>
      </c>
      <c r="AE48" s="22" t="str">
        <f t="array" aca="1" ref="AE48" ca="1">IF(G48="экспл",INDEX(total_visual_stym!$C$146:$C$209,(RANK(total_visual_stym!E192,total_visual_stym!$E$146:$E$209))),0)</f>
        <v>pics\\dis42.jpg</v>
      </c>
      <c r="AF48" s="22" t="str">
        <f t="shared" si="22"/>
        <v/>
      </c>
      <c r="AG48" t="str">
        <f t="shared" si="23"/>
        <v>pics\\Banan_7.jpg</v>
      </c>
      <c r="AH48">
        <f t="shared" si="3"/>
        <v>0</v>
      </c>
      <c r="AI48" t="s">
        <v>734</v>
      </c>
      <c r="AJ48" t="str">
        <f t="shared" si="16"/>
        <v>pics\\Tikva</v>
      </c>
      <c r="AL48" t="str">
        <f t="shared" si="24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6"/>
        <v>0.29692732004329891</v>
      </c>
      <c r="AU48" t="str">
        <f>IF(OR(G48=10,G48=11,G48=14,G48=15),VLOOKUP(AT48,audio_list_stym!$A$3:$B$18,2,FALSE),"sound\\Noviy_plod.wav")</f>
        <v>sound\\Noviy_plod.wav</v>
      </c>
      <c r="AV48" t="str">
        <f t="shared" ca="1" si="7"/>
        <v>sound\\Redkiy_plod.wav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8"/>
        <v>Перед_Вами_БАНАН._Сиреневый_ли_он?</v>
      </c>
      <c r="BD48">
        <v>2007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VLOOKUP(B49,audio_list_stym!$A$3:$BP$18,65,FALSE)</f>
        <v>11</v>
      </c>
      <c r="F49" t="str">
        <f>VLOOKUP(E49,metki!$A$2:$B$9,2,FALSE)</f>
        <v>экспл_реал_с_названием</v>
      </c>
      <c r="G49" t="str">
        <f t="shared" si="0"/>
        <v>экспл</v>
      </c>
      <c r="H49" t="str">
        <f>VLOOKUP(B49,audio_list_stym!$A$3:$AJ$18,33,FALSE)</f>
        <v>Banan</v>
      </c>
      <c r="I49" t="s">
        <v>695</v>
      </c>
      <c r="J49" t="str">
        <f t="shared" si="1"/>
        <v>Banan_8</v>
      </c>
      <c r="K49">
        <v>11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2213</v>
      </c>
      <c r="AD49" t="str">
        <f t="shared" ca="1" si="9"/>
        <v>pics\\dis49.jpg</v>
      </c>
      <c r="AE49" s="22" t="str">
        <f t="array" aca="1" ref="AE49" ca="1">IF(G49="экспл",INDEX(total_visual_stym!$C$146:$C$209,(RANK(total_visual_stym!E193,total_visual_stym!$E$146:$E$209))),0)</f>
        <v>pics\\dis49.jpg</v>
      </c>
      <c r="AF49" s="22" t="str">
        <f t="shared" si="22"/>
        <v/>
      </c>
      <c r="AG49" t="str">
        <f t="shared" si="23"/>
        <v>pics\\Banan_8.jpg</v>
      </c>
      <c r="AH49">
        <f t="shared" si="3"/>
        <v>0</v>
      </c>
      <c r="AI49" t="s">
        <v>735</v>
      </c>
      <c r="AJ49" t="str">
        <f t="shared" si="16"/>
        <v>pics\\Tikva</v>
      </c>
      <c r="AL49" t="str">
        <f t="shared" si="24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6"/>
        <v>0.74285389815651559</v>
      </c>
      <c r="AU49" t="str">
        <f>IF(OR(G49=10,G49=11,G49=14,G49=15),VLOOKUP(AT49,audio_list_stym!$A$3:$B$18,2,FALSE),"sound\\Noviy_plod.wav")</f>
        <v>sound\\Noviy_plod.wav</v>
      </c>
      <c r="AV49" t="str">
        <f t="shared" ca="1" si="7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8"/>
        <v>Вы_видите_БАНАН._Он_репчатый?</v>
      </c>
      <c r="BD49">
        <v>2004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VLOOKUP(B50,audio_list_stym!$A$3:$BP$18,65,FALSE)</f>
        <v>12</v>
      </c>
      <c r="F50" t="str">
        <f>VLOOKUP(E50,metki!$A$2:$B$9,2,FALSE)</f>
        <v>импл_реал_без_названия</v>
      </c>
      <c r="G50" t="str">
        <f t="shared" si="0"/>
        <v>импл_</v>
      </c>
      <c r="H50" t="str">
        <f>VLOOKUP(B50,audio_list_stym!$A$3:$AJ$18,33,FALSE)</f>
        <v>Finik</v>
      </c>
      <c r="I50" t="s">
        <v>688</v>
      </c>
      <c r="J50" t="str">
        <f t="shared" si="1"/>
        <v>Finik_1</v>
      </c>
      <c r="K50">
        <v>12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2162</v>
      </c>
      <c r="AD50" t="str">
        <f t="shared" ca="1" si="9"/>
        <v>pics\\Tikva_2.jpg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pics\\Tikva_2.jpg</v>
      </c>
      <c r="AH50" t="str">
        <f t="shared" si="3"/>
        <v>sound\\Tropic</v>
      </c>
      <c r="AS50" t="str">
        <f ca="1">IF(AH50="sound\\Tropic",AQ2,"")</f>
        <v>pics\\Tikva_2.jpg</v>
      </c>
      <c r="AT50">
        <f t="shared" ca="1" si="6"/>
        <v>0.38142555066198491</v>
      </c>
      <c r="AU50" t="str">
        <f>IF(OR(G50=10,G50=11,G50=14,G50=15),VLOOKUP(AT50,audio_list_stym!$A$3:$B$18,2,FALSE),"sound\\Noviy_plod.wav")</f>
        <v>sound\\Noviy_plod.wav</v>
      </c>
      <c r="AV50" t="str">
        <f t="shared" ca="1" si="7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8"/>
        <v>_Коричневый_ли_XXXXX?</v>
      </c>
      <c r="BC50">
        <v>1207</v>
      </c>
      <c r="BD50">
        <v>2016</v>
      </c>
      <c r="BE50">
        <v>2059</v>
      </c>
      <c r="BF50">
        <v>2027</v>
      </c>
      <c r="BG50">
        <v>2024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VLOOKUP(B51,audio_list_stym!$A$3:$BP$18,65,FALSE)</f>
        <v>12</v>
      </c>
      <c r="F51" t="str">
        <f>VLOOKUP(E51,metki!$A$2:$B$9,2,FALSE)</f>
        <v>импл_реал_без_названия</v>
      </c>
      <c r="G51" t="str">
        <f t="shared" si="0"/>
        <v>импл_</v>
      </c>
      <c r="H51" t="str">
        <f>VLOOKUP(B51,audio_list_stym!$A$3:$AJ$18,33,FALSE)</f>
        <v>Finik</v>
      </c>
      <c r="I51" t="s">
        <v>689</v>
      </c>
      <c r="J51" t="str">
        <f t="shared" si="1"/>
        <v>Finik_2</v>
      </c>
      <c r="K51">
        <v>12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2018</v>
      </c>
      <c r="AD51" t="str">
        <f t="shared" ca="1" si="9"/>
        <v>pics\\Goroh_2.jpg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pics\\Goroh_2.jpg</v>
      </c>
      <c r="AH51" t="str">
        <f t="shared" si="3"/>
        <v>sound\\Tropic</v>
      </c>
      <c r="AS51" t="str">
        <f t="shared" ref="AS51:AS57" ca="1" si="25">IF(AH51="sound\\Tropic",AQ3,"")</f>
        <v>pics\\Goroh_2.jpg</v>
      </c>
      <c r="AT51">
        <f t="shared" ca="1" si="6"/>
        <v>2.4605384916358108E-2</v>
      </c>
      <c r="AU51" t="str">
        <f>IF(OR(G51=10,G51=11,G51=14,G51=15),VLOOKUP(AT51,audio_list_stym!$A$3:$B$18,2,FALSE),"sound\\Noviy_plod.wav")</f>
        <v>sound\\Noviy_plod.wav</v>
      </c>
      <c r="AV51" t="str">
        <f t="shared" ca="1" si="7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8"/>
        <v>_Сахаристый_ли_XXXXX?</v>
      </c>
      <c r="BD51">
        <v>2011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VLOOKUP(B52,audio_list_stym!$A$3:$BP$18,65,FALSE)</f>
        <v>12</v>
      </c>
      <c r="F52" t="str">
        <f>VLOOKUP(E52,metki!$A$2:$B$9,2,FALSE)</f>
        <v>импл_реал_без_названия</v>
      </c>
      <c r="G52" t="str">
        <f t="shared" si="0"/>
        <v>импл_</v>
      </c>
      <c r="H52" t="str">
        <f>VLOOKUP(B52,audio_list_stym!$A$3:$AJ$18,33,FALSE)</f>
        <v>Finik</v>
      </c>
      <c r="I52" t="s">
        <v>690</v>
      </c>
      <c r="J52" t="str">
        <f t="shared" si="1"/>
        <v>Finik_3</v>
      </c>
      <c r="K52">
        <v>12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2050</v>
      </c>
      <c r="AD52" t="str">
        <f t="shared" ca="1" si="9"/>
        <v>pics\\Redis_2.jpg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pics\\Redis_2.jpg</v>
      </c>
      <c r="AH52" t="str">
        <f t="shared" si="3"/>
        <v>sound\\Tropic</v>
      </c>
      <c r="AS52" t="str">
        <f t="shared" ca="1" si="25"/>
        <v>pics\\Redis_2.jpg</v>
      </c>
      <c r="AT52">
        <f t="shared" ca="1" si="6"/>
        <v>0.81930355804227128</v>
      </c>
      <c r="AU52" t="str">
        <f>IF(OR(G52=10,G52=11,G52=14,G52=15),VLOOKUP(AT52,audio_list_stym!$A$3:$B$18,2,FALSE),"sound\\Noviy_plod.wav")</f>
        <v>sound\\Noviy_plod.wav</v>
      </c>
      <c r="AV52" t="str">
        <f t="shared" ca="1" si="7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8"/>
        <v>_Скользкий_ли_XXXXX?</v>
      </c>
      <c r="BD52">
        <v>2013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VLOOKUP(B53,audio_list_stym!$A$3:$BP$18,65,FALSE)</f>
        <v>12</v>
      </c>
      <c r="F53" t="str">
        <f>VLOOKUP(E53,metki!$A$2:$B$9,2,FALSE)</f>
        <v>импл_реал_без_названия</v>
      </c>
      <c r="G53" t="str">
        <f t="shared" si="0"/>
        <v>импл_</v>
      </c>
      <c r="H53" t="str">
        <f>VLOOKUP(B53,audio_list_stym!$A$3:$AJ$18,33,FALSE)</f>
        <v>Finik</v>
      </c>
      <c r="I53" t="s">
        <v>691</v>
      </c>
      <c r="J53" t="str">
        <f t="shared" si="1"/>
        <v>Finik_4</v>
      </c>
      <c r="K53">
        <v>12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2024</v>
      </c>
      <c r="AD53" t="str">
        <f t="shared" ca="1" si="9"/>
        <v>pics\\Goroh_8.jpg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pics\\Goroh_8.jpg</v>
      </c>
      <c r="AH53" t="str">
        <f t="shared" si="3"/>
        <v>sound\\Tropic</v>
      </c>
      <c r="AS53" t="str">
        <f t="shared" ca="1" si="25"/>
        <v>pics\\Goroh_8.jpg</v>
      </c>
      <c r="AT53">
        <f t="shared" ca="1" si="6"/>
        <v>0.64691221846861879</v>
      </c>
      <c r="AU53" t="str">
        <f>IF(OR(G53=10,G53=11,G53=14,G53=15),VLOOKUP(AT53,audio_list_stym!$A$3:$B$18,2,FALSE),"sound\\Noviy_plod.wav")</f>
        <v>sound\\Noviy_plod.wav</v>
      </c>
      <c r="AV53" t="str">
        <f t="shared" ca="1" si="7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8"/>
        <v>_Ломкий_ли_XXXXX?</v>
      </c>
      <c r="BD53">
        <v>2010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VLOOKUP(B54,audio_list_stym!$A$3:$BP$18,65,FALSE)</f>
        <v>12</v>
      </c>
      <c r="F54" t="str">
        <f>VLOOKUP(E54,metki!$A$2:$B$9,2,FALSE)</f>
        <v>импл_реал_без_названия</v>
      </c>
      <c r="G54" t="str">
        <f t="shared" si="0"/>
        <v>импл_</v>
      </c>
      <c r="H54" t="str">
        <f>VLOOKUP(B54,audio_list_stym!$A$3:$AJ$18,33,FALSE)</f>
        <v>Finik</v>
      </c>
      <c r="I54" t="s">
        <v>692</v>
      </c>
      <c r="J54" t="str">
        <f t="shared" si="1"/>
        <v>Finik_5</v>
      </c>
      <c r="K54">
        <v>12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2020</v>
      </c>
      <c r="AD54" t="str">
        <f t="shared" ca="1" si="9"/>
        <v>pics\\Goroh_4.jpg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pics\\Goroh_4.jpg</v>
      </c>
      <c r="AH54" t="str">
        <f t="shared" si="3"/>
        <v>sound\\Tropic</v>
      </c>
      <c r="AI54" s="11"/>
      <c r="AS54" t="str">
        <f t="shared" ca="1" si="25"/>
        <v>pics\\Goroh_4.jpg</v>
      </c>
      <c r="AT54">
        <f t="shared" ca="1" si="6"/>
        <v>0.86218045028049395</v>
      </c>
      <c r="AU54" t="str">
        <f>IF(OR(G54=10,G54=11,G54=14,G54=15),VLOOKUP(AT54,audio_list_stym!$A$3:$B$18,2,FALSE),"sound\\Noviy_plod.wav")</f>
        <v>sound\\Noviy_plod.wav</v>
      </c>
      <c r="AV54" t="str">
        <f t="shared" ca="1" si="7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8"/>
        <v>_Мохнатый_ли_XXXXX?</v>
      </c>
      <c r="BD54">
        <v>2014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VLOOKUP(B55,audio_list_stym!$A$3:$BP$18,65,FALSE)</f>
        <v>12</v>
      </c>
      <c r="F55" t="str">
        <f>VLOOKUP(E55,metki!$A$2:$B$9,2,FALSE)</f>
        <v>импл_реал_без_названия</v>
      </c>
      <c r="G55" t="str">
        <f t="shared" si="0"/>
        <v>импл_</v>
      </c>
      <c r="H55" t="str">
        <f>VLOOKUP(B55,audio_list_stym!$A$3:$AJ$18,33,FALSE)</f>
        <v>Finik</v>
      </c>
      <c r="I55" t="s">
        <v>693</v>
      </c>
      <c r="J55" t="str">
        <f t="shared" si="1"/>
        <v>Finik_6</v>
      </c>
      <c r="K55">
        <v>12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2017</v>
      </c>
      <c r="AD55" t="str">
        <f t="shared" ca="1" si="9"/>
        <v>pics\\Goroh_1.jpg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pics\\Goroh_1.jpg</v>
      </c>
      <c r="AH55" t="str">
        <f t="shared" si="3"/>
        <v>sound\\Tropic</v>
      </c>
      <c r="AS55" t="str">
        <f t="shared" ca="1" si="25"/>
        <v>pics\\Goroh_1.jpg</v>
      </c>
      <c r="AT55">
        <f t="shared" ca="1" si="6"/>
        <v>0.26928744622043266</v>
      </c>
      <c r="AU55" t="str">
        <f>IF(OR(G55=10,G55=11,G55=14,G55=15),VLOOKUP(AT55,audio_list_stym!$A$3:$B$18,2,FALSE),"sound\\Noviy_plod.wav")</f>
        <v>sound\\Noviy_plod.wav</v>
      </c>
      <c r="AV55" t="str">
        <f t="shared" ca="1" si="7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8"/>
        <v>_Сморщенный_ли_XXXXX?</v>
      </c>
      <c r="BD55">
        <v>2009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VLOOKUP(B56,audio_list_stym!$A$3:$BP$18,65,FALSE)</f>
        <v>12</v>
      </c>
      <c r="F56" t="str">
        <f>VLOOKUP(E56,metki!$A$2:$B$9,2,FALSE)</f>
        <v>импл_реал_без_названия</v>
      </c>
      <c r="G56" t="str">
        <f t="shared" si="0"/>
        <v>импл_</v>
      </c>
      <c r="H56" t="str">
        <f>VLOOKUP(B56,audio_list_stym!$A$3:$AJ$18,33,FALSE)</f>
        <v>Finik</v>
      </c>
      <c r="I56" t="s">
        <v>694</v>
      </c>
      <c r="J56" t="str">
        <f t="shared" si="1"/>
        <v>Finik_7</v>
      </c>
      <c r="K56">
        <v>12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2049</v>
      </c>
      <c r="AD56" t="str">
        <f t="shared" ca="1" si="9"/>
        <v>pics\\Redis_1.jpg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pics\\Redis_1.jpg</v>
      </c>
      <c r="AH56" t="str">
        <f t="shared" si="3"/>
        <v>sound\\Tropic</v>
      </c>
      <c r="AS56" t="str">
        <f t="shared" ca="1" si="25"/>
        <v>pics\\Redis_1.jpg</v>
      </c>
      <c r="AT56">
        <f t="shared" ca="1" si="6"/>
        <v>0.66699797203445588</v>
      </c>
      <c r="AU56" t="str">
        <f>IF(OR(G56=10,G56=11,G56=14,G56=15),VLOOKUP(AT56,audio_list_stym!$A$3:$B$18,2,FALSE),"sound\\Noviy_plod.wav")</f>
        <v>sound\\Noviy_plod.wav</v>
      </c>
      <c r="AV56" t="str">
        <f t="shared" ca="1" si="7"/>
        <v>sound\\Noviy_plod.wav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8"/>
        <v>_С_косточкой_ли_XXXXX?</v>
      </c>
      <c r="BD56">
        <v>2015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VLOOKUP(B57,audio_list_stym!$A$3:$BP$18,65,FALSE)</f>
        <v>12</v>
      </c>
      <c r="F57" t="str">
        <f>VLOOKUP(E57,metki!$A$2:$B$9,2,FALSE)</f>
        <v>импл_реал_без_названия</v>
      </c>
      <c r="G57" t="str">
        <f t="shared" si="0"/>
        <v>импл_</v>
      </c>
      <c r="H57" t="str">
        <f>VLOOKUP(B57,audio_list_stym!$A$3:$AJ$18,33,FALSE)</f>
        <v>Finik</v>
      </c>
      <c r="I57" t="s">
        <v>695</v>
      </c>
      <c r="J57" t="str">
        <f t="shared" si="1"/>
        <v>Finik_8</v>
      </c>
      <c r="K57">
        <v>12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2051</v>
      </c>
      <c r="AD57" t="str">
        <f t="shared" ca="1" si="9"/>
        <v>pics\\Redis_3.jpg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pics\\Redis_3.jpg</v>
      </c>
      <c r="AH57" t="str">
        <f t="shared" si="3"/>
        <v>sound\\Tropic</v>
      </c>
      <c r="AI57" s="11"/>
      <c r="AS57" t="str">
        <f t="shared" ca="1" si="25"/>
        <v>pics\\Redis_3.jpg</v>
      </c>
      <c r="AT57">
        <f t="shared" ca="1" si="6"/>
        <v>0.40690172620654197</v>
      </c>
      <c r="AU57" t="str">
        <f>IF(OR(G57=10,G57=11,G57=14,G57=15),VLOOKUP(AT57,audio_list_stym!$A$3:$B$18,2,FALSE),"sound\\Noviy_plod.wav")</f>
        <v>sound\\Noviy_plod.wav</v>
      </c>
      <c r="AV57" t="str">
        <f t="shared" ca="1" si="7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8"/>
        <v>_Треугольный_ли_XXXXX?</v>
      </c>
      <c r="BD57">
        <v>2012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VLOOKUP(B58,audio_list_stym!$A$3:$BP$18,65,FALSE)</f>
        <v>13</v>
      </c>
      <c r="F58" t="str">
        <f>VLOOKUP(E58,metki!$A$2:$B$9,2,FALSE)</f>
        <v>экспл_реал_без_названия</v>
      </c>
      <c r="G58" t="str">
        <f t="shared" si="0"/>
        <v>экспл</v>
      </c>
      <c r="H58" t="str">
        <f>VLOOKUP(B58,audio_list_stym!$A$3:$AJ$18,33,FALSE)</f>
        <v>Goroh</v>
      </c>
      <c r="I58" t="s">
        <v>688</v>
      </c>
      <c r="J58" t="str">
        <f t="shared" si="1"/>
        <v>Goroh_1</v>
      </c>
      <c r="K58">
        <v>13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2185</v>
      </c>
      <c r="AD58" t="str">
        <f t="shared" ca="1" si="9"/>
        <v>pics\\dis31.jpg</v>
      </c>
      <c r="AE58" s="22" t="str">
        <f t="array" aca="1" ref="AE58" ca="1">IF(G58="экспл",INDEX(total_visual_stym!$C$146:$C$209,(RANK(total_visual_stym!E202,total_visual_stym!$E$146:$E$209))),0)</f>
        <v>pics\\dis31.jpg</v>
      </c>
      <c r="AF58" s="22" t="str">
        <f t="shared" ref="AF58:AF65" si="26">IF(ISTEXT(AR58),AR58,IF(ISTEXT(AS58),AS58,""))</f>
        <v/>
      </c>
      <c r="AG58" t="str">
        <f t="shared" ref="AG58:AG73" si="27">IF(OR(E58=11,E58=13),M58,"")</f>
        <v>pics\\Goroh_1.jpg</v>
      </c>
      <c r="AH58">
        <f t="shared" si="3"/>
        <v>0</v>
      </c>
      <c r="AI58" s="11"/>
      <c r="AT58">
        <f t="shared" ca="1" si="6"/>
        <v>0.62731718443708384</v>
      </c>
      <c r="AU58" t="str">
        <f>IF(OR(G58=10,G58=11,G58=14,G58=15),VLOOKUP(AT58,audio_list_stym!$A$3:$B$18,2,FALSE),"sound\\Noviy_plod.wav")</f>
        <v>sound\\Noviy_plod.wav</v>
      </c>
      <c r="AV58" t="str">
        <f t="shared" ca="1" si="7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8"/>
        <v>На_экране_XXXXX._Рыхлый_ли_он?</v>
      </c>
      <c r="BC58">
        <v>1208</v>
      </c>
      <c r="BD58">
        <v>2024</v>
      </c>
      <c r="BE58">
        <v>2033</v>
      </c>
      <c r="BF58">
        <v>2049</v>
      </c>
      <c r="BG58">
        <v>2007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VLOOKUP(B59,audio_list_stym!$A$3:$BP$18,65,FALSE)</f>
        <v>13</v>
      </c>
      <c r="F59" t="str">
        <f>VLOOKUP(E59,metki!$A$2:$B$9,2,FALSE)</f>
        <v>экспл_реал_без_названия</v>
      </c>
      <c r="G59" t="str">
        <f t="shared" si="0"/>
        <v>экспл</v>
      </c>
      <c r="H59" t="str">
        <f>VLOOKUP(B59,audio_list_stym!$A$3:$AJ$18,33,FALSE)</f>
        <v>Goroh</v>
      </c>
      <c r="I59" t="s">
        <v>689</v>
      </c>
      <c r="J59" t="str">
        <f t="shared" si="1"/>
        <v>Goroh_2</v>
      </c>
      <c r="K59">
        <v>13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2227</v>
      </c>
      <c r="AD59" t="str">
        <f t="shared" ca="1" si="9"/>
        <v>pics\\dis39.jpg</v>
      </c>
      <c r="AE59" s="22" t="str">
        <f t="array" aca="1" ref="AE59" ca="1">IF(G59="экспл",INDEX(total_visual_stym!$C$146:$C$209,(RANK(total_visual_stym!E203,total_visual_stym!$E$146:$E$209))),0)</f>
        <v>pics\\dis39.jpg</v>
      </c>
      <c r="AF59" s="22" t="str">
        <f t="shared" si="26"/>
        <v/>
      </c>
      <c r="AG59" t="str">
        <f t="shared" si="27"/>
        <v>pics\\Goroh_2.jpg</v>
      </c>
      <c r="AH59">
        <f t="shared" si="3"/>
        <v>0</v>
      </c>
      <c r="AT59">
        <f t="shared" ca="1" si="6"/>
        <v>0.27469285731724513</v>
      </c>
      <c r="AU59" t="str">
        <f>IF(OR(G59=10,G59=11,G59=14,G59=15),VLOOKUP(AT59,audio_list_stym!$A$3:$B$18,2,FALSE),"sound\\Noviy_plod.wav")</f>
        <v>sound\\Noviy_plod.wav</v>
      </c>
      <c r="AV59" t="str">
        <f t="shared" ca="1" si="7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8"/>
        <v>Посмотрите,_вот_XXXXX._Он_в_стручке?</v>
      </c>
      <c r="BD59">
        <v>2019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VLOOKUP(B60,audio_list_stym!$A$3:$BP$18,65,FALSE)</f>
        <v>13</v>
      </c>
      <c r="F60" t="str">
        <f>VLOOKUP(E60,metki!$A$2:$B$9,2,FALSE)</f>
        <v>экспл_реал_без_названия</v>
      </c>
      <c r="G60" t="str">
        <f t="shared" si="0"/>
        <v>экспл</v>
      </c>
      <c r="H60" t="str">
        <f>VLOOKUP(B60,audio_list_stym!$A$3:$AJ$18,33,FALSE)</f>
        <v>Goroh</v>
      </c>
      <c r="I60" t="s">
        <v>690</v>
      </c>
      <c r="J60" t="str">
        <f t="shared" si="1"/>
        <v>Goroh_3</v>
      </c>
      <c r="K60">
        <v>13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2172</v>
      </c>
      <c r="AD60" t="str">
        <f t="shared" ca="1" si="9"/>
        <v>pics\\dis23.jpg</v>
      </c>
      <c r="AE60" s="22" t="str">
        <f t="array" aca="1" ref="AE60" ca="1">IF(G60="экспл",INDEX(total_visual_stym!$C$146:$C$209,(RANK(total_visual_stym!E204,total_visual_stym!$E$146:$E$209))),0)</f>
        <v>pics\\dis23.jpg</v>
      </c>
      <c r="AF60" s="22" t="str">
        <f t="shared" si="26"/>
        <v/>
      </c>
      <c r="AG60" t="str">
        <f t="shared" si="27"/>
        <v>pics\\Goroh_3.jpg</v>
      </c>
      <c r="AH60">
        <f t="shared" si="3"/>
        <v>0</v>
      </c>
      <c r="AT60">
        <f t="shared" ca="1" si="6"/>
        <v>0.35973267942571763</v>
      </c>
      <c r="AU60" t="str">
        <f>IF(OR(G60=10,G60=11,G60=14,G60=15),VLOOKUP(AT60,audio_list_stym!$A$3:$B$18,2,FALSE),"sound\\Noviy_plod.wav")</f>
        <v>sound\\Noviy_plod.wav</v>
      </c>
      <c r="AV60" t="str">
        <f t="shared" ca="1" si="7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8"/>
        <v>Вот_XXXXX._Ядовитый_ли_он?</v>
      </c>
      <c r="BD60">
        <v>2021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VLOOKUP(B61,audio_list_stym!$A$3:$BP$18,65,FALSE)</f>
        <v>13</v>
      </c>
      <c r="F61" t="str">
        <f>VLOOKUP(E61,metki!$A$2:$B$9,2,FALSE)</f>
        <v>экспл_реал_без_названия</v>
      </c>
      <c r="G61" t="str">
        <f t="shared" si="0"/>
        <v>экспл</v>
      </c>
      <c r="H61" t="str">
        <f>VLOOKUP(B61,audio_list_stym!$A$3:$AJ$18,33,FALSE)</f>
        <v>Goroh</v>
      </c>
      <c r="I61" t="s">
        <v>691</v>
      </c>
      <c r="J61" t="str">
        <f t="shared" si="1"/>
        <v>Goroh_4</v>
      </c>
      <c r="K61">
        <v>13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2224</v>
      </c>
      <c r="AD61" t="str">
        <f t="shared" ca="1" si="9"/>
        <v>pics\\dis29.jpg</v>
      </c>
      <c r="AE61" s="22" t="str">
        <f t="array" aca="1" ref="AE61" ca="1">IF(G61="экспл",INDEX(total_visual_stym!$C$146:$C$209,(RANK(total_visual_stym!E205,total_visual_stym!$E$146:$E$209))),0)</f>
        <v>pics\\dis29.jpg</v>
      </c>
      <c r="AF61" s="22" t="str">
        <f t="shared" si="26"/>
        <v/>
      </c>
      <c r="AG61" t="str">
        <f t="shared" si="27"/>
        <v>pics\\Goroh_4.jpg</v>
      </c>
      <c r="AH61">
        <f t="shared" si="3"/>
        <v>0</v>
      </c>
      <c r="AT61">
        <f t="shared" ca="1" si="6"/>
        <v>0.64295391893729792</v>
      </c>
      <c r="AU61" t="str">
        <f>IF(OR(G61=10,G61=11,G61=14,G61=15),VLOOKUP(AT61,audio_list_stym!$A$3:$B$18,2,FALSE),"sound\\Noviy_plod.wav")</f>
        <v>sound\\Noviy_plod.wav</v>
      </c>
      <c r="AV61" t="str">
        <f t="shared" ca="1" si="7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8"/>
        <v>Это_XXXXX._Он_полосатый?</v>
      </c>
      <c r="BD61">
        <v>2018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VLOOKUP(B62,audio_list_stym!$A$3:$BP$18,65,FALSE)</f>
        <v>13</v>
      </c>
      <c r="F62" t="str">
        <f>VLOOKUP(E62,metki!$A$2:$B$9,2,FALSE)</f>
        <v>экспл_реал_без_названия</v>
      </c>
      <c r="G62" t="str">
        <f t="shared" si="0"/>
        <v>экспл</v>
      </c>
      <c r="H62" t="str">
        <f>VLOOKUP(B62,audio_list_stym!$A$3:$AJ$18,33,FALSE)</f>
        <v>Goroh</v>
      </c>
      <c r="I62" t="s">
        <v>692</v>
      </c>
      <c r="J62" t="str">
        <f t="shared" si="1"/>
        <v>Goroh_5</v>
      </c>
      <c r="K62">
        <v>13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2231</v>
      </c>
      <c r="AD62" t="str">
        <f t="shared" ca="1" si="9"/>
        <v>pics\\dis12.jpg</v>
      </c>
      <c r="AE62" s="22" t="str">
        <f t="array" aca="1" ref="AE62" ca="1">IF(G62="экспл",INDEX(total_visual_stym!$C$146:$C$209,(RANK(total_visual_stym!E206,total_visual_stym!$E$146:$E$209))),0)</f>
        <v>pics\\dis12.jpg</v>
      </c>
      <c r="AF62" s="22" t="str">
        <f t="shared" si="26"/>
        <v/>
      </c>
      <c r="AG62" t="str">
        <f t="shared" si="27"/>
        <v>pics\\Goroh_5.jpg</v>
      </c>
      <c r="AH62">
        <f t="shared" si="3"/>
        <v>0</v>
      </c>
      <c r="AT62">
        <f t="shared" ca="1" si="6"/>
        <v>0.73141469042494611</v>
      </c>
      <c r="AU62" t="str">
        <f>IF(OR(G62=10,G62=11,G62=14,G62=15),VLOOKUP(AT62,audio_list_stym!$A$3:$B$18,2,FALSE),"sound\\Noviy_plod.wav")</f>
        <v>sound\\Noviy_plod.wav</v>
      </c>
      <c r="AV62" t="str">
        <f t="shared" ca="1" si="7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8"/>
        <v>На_картинке_XXXXX._Он_плоский?</v>
      </c>
      <c r="BD62">
        <v>2022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VLOOKUP(B63,audio_list_stym!$A$3:$BP$18,65,FALSE)</f>
        <v>13</v>
      </c>
      <c r="F63" t="str">
        <f>VLOOKUP(E63,metki!$A$2:$B$9,2,FALSE)</f>
        <v>экспл_реал_без_названия</v>
      </c>
      <c r="G63" t="str">
        <f t="shared" si="0"/>
        <v>экспл</v>
      </c>
      <c r="H63" t="str">
        <f>VLOOKUP(B63,audio_list_stym!$A$3:$AJ$18,33,FALSE)</f>
        <v>Goroh</v>
      </c>
      <c r="I63" t="s">
        <v>693</v>
      </c>
      <c r="J63" t="str">
        <f t="shared" si="1"/>
        <v>Goroh_6</v>
      </c>
      <c r="K63">
        <v>13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2169</v>
      </c>
      <c r="AD63" t="str">
        <f t="shared" ca="1" si="9"/>
        <v>pics\\dis6.jpg</v>
      </c>
      <c r="AE63" s="22" t="str">
        <f t="array" aca="1" ref="AE63" ca="1">IF(G63="экспл",INDEX(total_visual_stym!$C$146:$C$209,(RANK(total_visual_stym!E207,total_visual_stym!$E$146:$E$209))),0)</f>
        <v>pics\\dis6.jpg</v>
      </c>
      <c r="AF63" s="22" t="str">
        <f t="shared" si="26"/>
        <v/>
      </c>
      <c r="AG63" t="str">
        <f t="shared" si="27"/>
        <v>pics\\Goroh_6.jpg</v>
      </c>
      <c r="AH63">
        <f t="shared" si="3"/>
        <v>0</v>
      </c>
      <c r="AT63">
        <f t="shared" ca="1" si="6"/>
        <v>0.14872352709495273</v>
      </c>
      <c r="AU63" t="str">
        <f>IF(OR(G63=10,G63=11,G63=14,G63=15),VLOOKUP(AT63,audio_list_stym!$A$3:$B$18,2,FALSE),"sound\\Noviy_plod.wav")</f>
        <v>sound\\Noviy_plod.wav</v>
      </c>
      <c r="AV63" t="str">
        <f t="shared" ca="1" si="7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8"/>
        <v>На_мониторе_XXXXX._Он_толченый?</v>
      </c>
      <c r="BD63">
        <v>2017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VLOOKUP(B64,audio_list_stym!$A$3:$BP$18,65,FALSE)</f>
        <v>13</v>
      </c>
      <c r="F64" t="str">
        <f>VLOOKUP(E64,metki!$A$2:$B$9,2,FALSE)</f>
        <v>экспл_реал_без_названия</v>
      </c>
      <c r="G64" t="str">
        <f t="shared" si="0"/>
        <v>экспл</v>
      </c>
      <c r="H64" t="str">
        <f>VLOOKUP(B64,audio_list_stym!$A$3:$AJ$18,33,FALSE)</f>
        <v>Goroh</v>
      </c>
      <c r="I64" t="s">
        <v>694</v>
      </c>
      <c r="J64" t="str">
        <f t="shared" si="1"/>
        <v>Goroh_7</v>
      </c>
      <c r="K64">
        <v>13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2208</v>
      </c>
      <c r="AD64" t="str">
        <f t="shared" ca="1" si="9"/>
        <v>pics\\dis45.jpg</v>
      </c>
      <c r="AE64" s="22" t="str">
        <f t="array" aca="1" ref="AE64" ca="1">IF(G64="экспл",INDEX(total_visual_stym!$C$146:$C$209,(RANK(total_visual_stym!E208,total_visual_stym!$E$146:$E$209))),0)</f>
        <v>pics\\dis45.jpg</v>
      </c>
      <c r="AF64" s="22" t="str">
        <f t="shared" si="26"/>
        <v/>
      </c>
      <c r="AG64" t="str">
        <f t="shared" si="27"/>
        <v>pics\\Goroh_7.jpg</v>
      </c>
      <c r="AH64">
        <f t="shared" si="3"/>
        <v>0</v>
      </c>
      <c r="AI64" s="11"/>
      <c r="AT64">
        <f t="shared" ca="1" si="6"/>
        <v>0.44366920070859839</v>
      </c>
      <c r="AU64" t="str">
        <f>IF(OR(G64=10,G64=11,G64=14,G64=15),VLOOKUP(AT64,audio_list_stym!$A$3:$B$18,2,FALSE),"sound\\Noviy_plod.wav")</f>
        <v>sound\\Noviy_plod.wav</v>
      </c>
      <c r="AV64" t="str">
        <f t="shared" ca="1" si="7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8"/>
        <v>Перед_Вами_XXXXX._Зеленый_ли_он?</v>
      </c>
      <c r="BD64">
        <v>2023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VLOOKUP(B65,audio_list_stym!$A$3:$BP$18,65,FALSE)</f>
        <v>13</v>
      </c>
      <c r="F65" t="str">
        <f>VLOOKUP(E65,metki!$A$2:$B$9,2,FALSE)</f>
        <v>экспл_реал_без_названия</v>
      </c>
      <c r="G65" t="str">
        <f t="shared" si="0"/>
        <v>экспл</v>
      </c>
      <c r="H65" t="str">
        <f>VLOOKUP(B65,audio_list_stym!$A$3:$AJ$18,33,FALSE)</f>
        <v>Goroh</v>
      </c>
      <c r="I65" t="s">
        <v>695</v>
      </c>
      <c r="J65" t="str">
        <f t="shared" si="1"/>
        <v>Goroh_8</v>
      </c>
      <c r="K65">
        <v>13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2223</v>
      </c>
      <c r="AD65" t="str">
        <f t="shared" ca="1" si="9"/>
        <v>pics\\dis15.jpg</v>
      </c>
      <c r="AE65" s="22" t="str">
        <f t="array" aca="1" ref="AE65" ca="1">IF(G65="экспл",INDEX(total_visual_stym!$C$146:$C$209,(RANK(total_visual_stym!E209,total_visual_stym!$E$146:$E$209))),0)</f>
        <v>pics\\dis15.jpg</v>
      </c>
      <c r="AF65" s="22" t="str">
        <f t="shared" si="26"/>
        <v/>
      </c>
      <c r="AG65" t="str">
        <f t="shared" si="27"/>
        <v>pics\\Goroh_8.jpg</v>
      </c>
      <c r="AH65">
        <f t="shared" si="3"/>
        <v>0</v>
      </c>
      <c r="AT65">
        <f t="shared" ca="1" si="6"/>
        <v>0.68601003667015792</v>
      </c>
      <c r="AU65" t="s">
        <v>697</v>
      </c>
      <c r="AV65" t="str">
        <f t="shared" ca="1" si="7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8"/>
        <v>Вы_видите_XXXXX._Легкий_ли_он?</v>
      </c>
      <c r="BD65">
        <v>2020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VLOOKUP(B66,audio_list_stym!$A$3:$BP$18,65,FALSE)</f>
        <v>14</v>
      </c>
      <c r="F66" t="str">
        <f>VLOOKUP(E66,metki!$A$2:$B$9,2,FALSE)</f>
        <v>импл_новые_с_названием</v>
      </c>
      <c r="G66" t="str">
        <f t="shared" ref="G66:G129" si="28">LEFT(F66,5)</f>
        <v>импл_</v>
      </c>
      <c r="H66" t="str">
        <f>VLOOKUP(B66,audio_list_stym!$A$3:$AJ$18,33,FALSE)</f>
        <v>Tamanid</v>
      </c>
      <c r="I66" t="s">
        <v>688</v>
      </c>
      <c r="J66" t="str">
        <f t="shared" ref="J66:J129" si="29">H66&amp;I66</f>
        <v>Tamanid_1</v>
      </c>
      <c r="K66">
        <v>14</v>
      </c>
      <c r="L66">
        <f>VLOOKUP(J66,total_visual_stym!$A$2:$D$129,2,FALSE)</f>
        <v>2137</v>
      </c>
      <c r="M66" t="str">
        <f>VLOOKUP(J66,total_visual_stym!$A$2:$D$129,3,FALSE)</f>
        <v>pics\\Tamanid_1.jpg</v>
      </c>
      <c r="N66">
        <f>VLOOKUP(J66,total_visual_stym!$A$1:$D$129,4,FALSE)</f>
        <v>214</v>
      </c>
      <c r="P66">
        <f>IF(G66="экспл",0,IF(G66="импл_",VLOOKUP(J66,quest_импл!$A$1:$J$129,7,FALSE),0))</f>
        <v>273</v>
      </c>
      <c r="Q66" t="str">
        <f>IF(G66="экспл",0,IF(G66="импл_",VLOOKUP(J66,quest_импл!$A$1:$J$129,8,FALSE),0))</f>
        <v>sound\\Krasnovatiy_li.wav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2044</v>
      </c>
      <c r="AD66" t="str">
        <f t="shared" ca="1" si="9"/>
        <v>pics\\Peper_4.jpg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30">AS66</f>
        <v>pics\\Peper_4.jpg</v>
      </c>
      <c r="AG66" t="str">
        <f t="shared" si="27"/>
        <v/>
      </c>
      <c r="AI66" t="s">
        <v>67</v>
      </c>
      <c r="AO66">
        <f ca="1">RAND()</f>
        <v>0.29245301963984316</v>
      </c>
      <c r="AP66" t="str">
        <f ca="1">INDEX($AI$66:$AI$129,(RANK(AO66,$AO$66:$AO$129)))</f>
        <v>pics\\Peper_4.jpg</v>
      </c>
      <c r="AS66" t="str">
        <f t="shared" ref="AS66:AS129" ca="1" si="31">IF(G66="импл_",AP66,"")</f>
        <v>pics\\Peper_4.jpg</v>
      </c>
      <c r="AT66">
        <f t="shared" ref="AT66:AT129" ca="1" si="32">RAND()</f>
        <v>0.39269462278671674</v>
      </c>
      <c r="AU66" t="s">
        <v>697</v>
      </c>
      <c r="AV66" t="str">
        <f t="shared" ref="AV66:AV129" ca="1" si="33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_Красноватый_ли_</v>
      </c>
      <c r="BB66" t="str">
        <f t="shared" ref="BB66:BB129" si="34">IF(G66="экспл",AY66&amp;AX66&amp;"."&amp;AZ66,IF(G66="импл_",BA66&amp;AX66&amp;"?"))</f>
        <v>_Красноватый_ли_РЕНАН?</v>
      </c>
      <c r="BC66">
        <v>1209</v>
      </c>
      <c r="BD66">
        <v>2080</v>
      </c>
      <c r="BE66">
        <v>2081</v>
      </c>
      <c r="BF66">
        <v>2132</v>
      </c>
      <c r="BG66">
        <v>2068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VLOOKUP(B67,audio_list_stym!$A$3:$BP$18,65,FALSE)</f>
        <v>14</v>
      </c>
      <c r="F67" t="str">
        <f>VLOOKUP(E67,metki!$A$2:$B$9,2,FALSE)</f>
        <v>импл_новые_с_названием</v>
      </c>
      <c r="G67" t="str">
        <f t="shared" si="28"/>
        <v>импл_</v>
      </c>
      <c r="H67" t="str">
        <f>VLOOKUP(B67,audio_list_stym!$A$3:$AJ$18,33,FALSE)</f>
        <v>Tamanid</v>
      </c>
      <c r="I67" t="s">
        <v>689</v>
      </c>
      <c r="J67" t="str">
        <f t="shared" si="29"/>
        <v>Tamanid_2</v>
      </c>
      <c r="K67">
        <v>14</v>
      </c>
      <c r="L67">
        <f>VLOOKUP(J67,total_visual_stym!$A$2:$D$129,2,FALSE)</f>
        <v>2138</v>
      </c>
      <c r="M67" t="str">
        <f>VLOOKUP(J67,total_visual_stym!$A$2:$D$129,3,FALSE)</f>
        <v>pics\\Tamanid_2.jpg</v>
      </c>
      <c r="N67">
        <f>VLOOKUP(J67,total_visual_stym!$A$1:$D$129,4,FALSE)</f>
        <v>214</v>
      </c>
      <c r="P67">
        <f>IF(G67="экспл",0,IF(G67="импл_",VLOOKUP(J67,quest_импл!$A$1:$J$129,7,FALSE),0))</f>
        <v>274</v>
      </c>
      <c r="Q67" t="str">
        <f>IF(G67="экспл",0,IF(G67="импл_",VLOOKUP(J67,quest_импл!$A$1:$J$129,8,FALSE),0))</f>
        <v>sound\\Izognut_li.wav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2057</v>
      </c>
      <c r="AD67" t="str">
        <f t="shared" ref="AD67:AD129" ca="1" si="35">IF(ISTEXT(AE67),AE67,IF(ISTEXT(AF67),AF67,""))</f>
        <v>pics\\Tomat_1.jpg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30"/>
        <v>pics\\Tomat_1.jpg</v>
      </c>
      <c r="AG67" t="str">
        <f t="shared" si="27"/>
        <v/>
      </c>
      <c r="AI67" t="s">
        <v>68</v>
      </c>
      <c r="AO67">
        <f t="shared" ref="AO67:AO129" ca="1" si="36">RAND()</f>
        <v>0.10793627321881161</v>
      </c>
      <c r="AP67" t="str">
        <f t="shared" ref="AP67:AP129" ca="1" si="37">INDEX($AI$66:$AI$129,(RANK(AO67,$AO$66:$AO$129)))</f>
        <v>pics\\Tomat_1.jpg</v>
      </c>
      <c r="AS67" t="str">
        <f t="shared" ca="1" si="31"/>
        <v>pics\\Tomat_1.jpg</v>
      </c>
      <c r="AT67">
        <f t="shared" ca="1" si="32"/>
        <v>0.67884932464918524</v>
      </c>
      <c r="AU67" t="s">
        <v>697</v>
      </c>
      <c r="AV67" t="str">
        <f t="shared" ca="1" si="33"/>
        <v>sound\\Noviy_plod.wav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_Изогнут_ли_</v>
      </c>
      <c r="BB67" t="str">
        <f t="shared" si="34"/>
        <v>_Изогнут_ли_РЕНАН?</v>
      </c>
      <c r="BD67">
        <v>2076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VLOOKUP(B68,audio_list_stym!$A$3:$BP$18,65,FALSE)</f>
        <v>14</v>
      </c>
      <c r="F68" t="str">
        <f>VLOOKUP(E68,metki!$A$2:$B$9,2,FALSE)</f>
        <v>импл_новые_с_названием</v>
      </c>
      <c r="G68" t="str">
        <f t="shared" si="28"/>
        <v>импл_</v>
      </c>
      <c r="H68" t="str">
        <f>VLOOKUP(B68,audio_list_stym!$A$3:$AJ$18,33,FALSE)</f>
        <v>Tamanid</v>
      </c>
      <c r="I68" t="s">
        <v>690</v>
      </c>
      <c r="J68" t="str">
        <f t="shared" si="29"/>
        <v>Tamanid_3</v>
      </c>
      <c r="K68">
        <v>14</v>
      </c>
      <c r="L68">
        <f>VLOOKUP(J68,total_visual_stym!$A$2:$D$129,2,FALSE)</f>
        <v>2139</v>
      </c>
      <c r="M68" t="str">
        <f>VLOOKUP(J68,total_visual_stym!$A$2:$D$129,3,FALSE)</f>
        <v>pics\\Tamanid_3.jpg</v>
      </c>
      <c r="N68">
        <f>VLOOKUP(J68,total_visual_stym!$A$1:$D$129,4,FALSE)</f>
        <v>214</v>
      </c>
      <c r="P68">
        <f>IF(G68="экспл",0,IF(G68="импл_",VLOOKUP(J68,quest_импл!$A$1:$J$129,7,FALSE),0))</f>
        <v>275</v>
      </c>
      <c r="Q68" t="str">
        <f>IF(G68="экспл",0,IF(G68="импл_",VLOOKUP(J68,quest_импл!$A$1:$J$129,8,FALSE),0))</f>
        <v>sound\\Barhatistiy_li.wav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да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2021</v>
      </c>
      <c r="AD68" t="str">
        <f t="shared" ca="1" si="35"/>
        <v>pics\\Goroh_5.jpg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0"/>
        <v>pics\\Goroh_5.jpg</v>
      </c>
      <c r="AG68" t="str">
        <f t="shared" si="27"/>
        <v/>
      </c>
      <c r="AI68" t="s">
        <v>69</v>
      </c>
      <c r="AO68">
        <f t="shared" ca="1" si="36"/>
        <v>0.65168383388417239</v>
      </c>
      <c r="AP68" t="str">
        <f t="shared" ca="1" si="37"/>
        <v>pics\\Goroh_5.jpg</v>
      </c>
      <c r="AS68" t="str">
        <f t="shared" ca="1" si="31"/>
        <v>pics\\Goroh_5.jpg</v>
      </c>
      <c r="AT68">
        <f t="shared" ca="1" si="32"/>
        <v>4.2136080372495832E-2</v>
      </c>
      <c r="AU68" t="s">
        <v>697</v>
      </c>
      <c r="AV68" t="str">
        <f t="shared" ca="1" si="33"/>
        <v>sound\\Redkiy_plod.wav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_Бархатистый_ли_</v>
      </c>
      <c r="BB68" t="str">
        <f t="shared" si="34"/>
        <v>_Бархатистый_ли_РЕНАН?</v>
      </c>
      <c r="BD68">
        <v>2079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VLOOKUP(B69,audio_list_stym!$A$3:$BP$18,65,FALSE)</f>
        <v>14</v>
      </c>
      <c r="F69" t="str">
        <f>VLOOKUP(E69,metki!$A$2:$B$9,2,FALSE)</f>
        <v>импл_новые_с_названием</v>
      </c>
      <c r="G69" t="str">
        <f t="shared" si="28"/>
        <v>импл_</v>
      </c>
      <c r="H69" t="str">
        <f>VLOOKUP(B69,audio_list_stym!$A$3:$AJ$18,33,FALSE)</f>
        <v>Tamanid</v>
      </c>
      <c r="I69" t="s">
        <v>691</v>
      </c>
      <c r="J69" t="str">
        <f t="shared" si="29"/>
        <v>Tamanid_4</v>
      </c>
      <c r="K69">
        <v>14</v>
      </c>
      <c r="L69">
        <f>VLOOKUP(J69,total_visual_stym!$A$2:$D$129,2,FALSE)</f>
        <v>2140</v>
      </c>
      <c r="M69" t="str">
        <f>VLOOKUP(J69,total_visual_stym!$A$2:$D$129,3,FALSE)</f>
        <v>pics\\Tamanid_4.jpg</v>
      </c>
      <c r="N69">
        <f>VLOOKUP(J69,total_visual_stym!$A$1:$D$129,4,FALSE)</f>
        <v>214</v>
      </c>
      <c r="P69">
        <f>IF(G69="экспл",0,IF(G69="импл_",VLOOKUP(J69,quest_импл!$A$1:$J$129,7,FALSE),0))</f>
        <v>276</v>
      </c>
      <c r="Q69" t="str">
        <f>IF(G69="экспл",0,IF(G69="импл_",VLOOKUP(J69,quest_импл!$A$1:$J$129,8,FALSE),0))</f>
        <v>sound\\Odnotonniy_li.wav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2017</v>
      </c>
      <c r="AD69" t="str">
        <f t="shared" ca="1" si="35"/>
        <v>pics\\Goroh_1.jpg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0"/>
        <v>pics\\Goroh_1.jpg</v>
      </c>
      <c r="AG69" t="str">
        <f t="shared" si="27"/>
        <v/>
      </c>
      <c r="AI69" t="s">
        <v>70</v>
      </c>
      <c r="AO69">
        <f t="shared" ca="1" si="36"/>
        <v>0.72075970078224028</v>
      </c>
      <c r="AP69" t="str">
        <f t="shared" ca="1" si="37"/>
        <v>pics\\Goroh_1.jpg</v>
      </c>
      <c r="AS69" t="str">
        <f t="shared" ca="1" si="31"/>
        <v>pics\\Goroh_1.jpg</v>
      </c>
      <c r="AT69">
        <f t="shared" ca="1" si="32"/>
        <v>0.19488879672871018</v>
      </c>
      <c r="AU69" t="s">
        <v>697</v>
      </c>
      <c r="AV69" t="str">
        <f t="shared" ca="1" si="33"/>
        <v>sound\\Redkiy_plod.wav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_Однотонный_ли_</v>
      </c>
      <c r="BB69" t="str">
        <f t="shared" si="34"/>
        <v>_Однотонный_ли_РЕНАН?</v>
      </c>
      <c r="BD69">
        <v>2077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VLOOKUP(B70,audio_list_stym!$A$3:$BP$18,65,FALSE)</f>
        <v>14</v>
      </c>
      <c r="F70" t="str">
        <f>VLOOKUP(E70,metki!$A$2:$B$9,2,FALSE)</f>
        <v>импл_новые_с_названием</v>
      </c>
      <c r="G70" t="str">
        <f t="shared" si="28"/>
        <v>импл_</v>
      </c>
      <c r="H70" t="str">
        <f>VLOOKUP(B70,audio_list_stym!$A$3:$AJ$18,33,FALSE)</f>
        <v>Tamanid</v>
      </c>
      <c r="I70" t="s">
        <v>692</v>
      </c>
      <c r="J70" t="str">
        <f t="shared" si="29"/>
        <v>Tamanid_5</v>
      </c>
      <c r="K70">
        <v>14</v>
      </c>
      <c r="L70">
        <f>VLOOKUP(J70,total_visual_stym!$A$2:$D$129,2,FALSE)</f>
        <v>2141</v>
      </c>
      <c r="M70" t="str">
        <f>VLOOKUP(J70,total_visual_stym!$A$2:$D$129,3,FALSE)</f>
        <v>pics\\Tamanid_5.jpg</v>
      </c>
      <c r="N70">
        <f>VLOOKUP(J70,total_visual_stym!$A$1:$D$129,4,FALSE)</f>
        <v>214</v>
      </c>
      <c r="P70">
        <f>IF(G70="экспл",0,IF(G70="импл_",VLOOKUP(J70,quest_импл!$A$1:$J$129,7,FALSE),0))</f>
        <v>277</v>
      </c>
      <c r="Q70" t="str">
        <f>IF(G70="экспл",0,IF(G70="импл_",VLOOKUP(J70,quest_импл!$A$1:$J$129,8,FALSE),0))</f>
        <v>sound\\Prozrachniy_li.wav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2027</v>
      </c>
      <c r="AD70" t="str">
        <f t="shared" ca="1" si="35"/>
        <v>pics\\Kokos_3.jpg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0"/>
        <v>pics\\Kokos_3.jpg</v>
      </c>
      <c r="AG70" t="str">
        <f t="shared" si="27"/>
        <v/>
      </c>
      <c r="AI70" t="s">
        <v>71</v>
      </c>
      <c r="AO70">
        <f t="shared" ca="1" si="36"/>
        <v>0.58113355743070139</v>
      </c>
      <c r="AP70" t="str">
        <f t="shared" ca="1" si="37"/>
        <v>pics\\Kokos_3.jpg</v>
      </c>
      <c r="AS70" t="str">
        <f t="shared" ca="1" si="31"/>
        <v>pics\\Kokos_3.jpg</v>
      </c>
      <c r="AT70">
        <f t="shared" ca="1" si="32"/>
        <v>0.7217551250903177</v>
      </c>
      <c r="AU70" t="s">
        <v>697</v>
      </c>
      <c r="AV70" t="str">
        <f t="shared" ca="1" si="33"/>
        <v>sound\\Noviy_plod.wav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_Прозрачный_ли_</v>
      </c>
      <c r="BB70" t="str">
        <f t="shared" si="34"/>
        <v>_Прозрачный_ли_РЕНАН?</v>
      </c>
      <c r="BD70">
        <v>2082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VLOOKUP(B71,audio_list_stym!$A$3:$BP$18,65,FALSE)</f>
        <v>14</v>
      </c>
      <c r="F71" t="str">
        <f>VLOOKUP(E71,metki!$A$2:$B$9,2,FALSE)</f>
        <v>импл_новые_с_названием</v>
      </c>
      <c r="G71" t="str">
        <f t="shared" si="28"/>
        <v>импл_</v>
      </c>
      <c r="H71" t="str">
        <f>VLOOKUP(B71,audio_list_stym!$A$3:$AJ$18,33,FALSE)</f>
        <v>Tamanid</v>
      </c>
      <c r="I71" t="s">
        <v>693</v>
      </c>
      <c r="J71" t="str">
        <f t="shared" si="29"/>
        <v>Tamanid_6</v>
      </c>
      <c r="K71">
        <v>14</v>
      </c>
      <c r="L71">
        <f>VLOOKUP(J71,total_visual_stym!$A$2:$D$129,2,FALSE)</f>
        <v>2142</v>
      </c>
      <c r="M71" t="str">
        <f>VLOOKUP(J71,total_visual_stym!$A$2:$D$129,3,FALSE)</f>
        <v>pics\\Tamanid_6.jpg</v>
      </c>
      <c r="N71">
        <f>VLOOKUP(J71,total_visual_stym!$A$1:$D$129,4,FALSE)</f>
        <v>214</v>
      </c>
      <c r="P71">
        <f>IF(G71="экспл",0,IF(G71="импл_",VLOOKUP(J71,quest_импл!$A$1:$J$129,7,FALSE),0))</f>
        <v>278</v>
      </c>
      <c r="Q71" t="str">
        <f>IF(G71="экспл",0,IF(G71="импл_",VLOOKUP(J71,quest_импл!$A$1:$J$129,8,FALSE),0))</f>
        <v>sound\\Izmelchen_li.wav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2002</v>
      </c>
      <c r="AD71" t="str">
        <f t="shared" ca="1" si="35"/>
        <v>pics\\Banan_2.jpg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0"/>
        <v>pics\\Banan_2.jpg</v>
      </c>
      <c r="AG71" t="str">
        <f t="shared" si="27"/>
        <v/>
      </c>
      <c r="AI71" t="s">
        <v>72</v>
      </c>
      <c r="AO71">
        <f t="shared" ca="1" si="36"/>
        <v>0.9629139135892899</v>
      </c>
      <c r="AP71" t="str">
        <f t="shared" ca="1" si="37"/>
        <v>pics\\Banan_2.jpg</v>
      </c>
      <c r="AS71" t="str">
        <f t="shared" ca="1" si="31"/>
        <v>pics\\Banan_2.jpg</v>
      </c>
      <c r="AT71">
        <f t="shared" ca="1" si="32"/>
        <v>0.33069331828509652</v>
      </c>
      <c r="AU71" t="s">
        <v>697</v>
      </c>
      <c r="AV71" t="str">
        <f t="shared" ca="1" si="33"/>
        <v>sound\\Redkiy_plod.wav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_Измельчен_ли_</v>
      </c>
      <c r="BB71" t="str">
        <f t="shared" si="34"/>
        <v>_Измельчен_ли_РЕНАН?</v>
      </c>
      <c r="BD71">
        <v>2078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VLOOKUP(B72,audio_list_stym!$A$3:$BP$18,65,FALSE)</f>
        <v>14</v>
      </c>
      <c r="F72" t="str">
        <f>VLOOKUP(E72,metki!$A$2:$B$9,2,FALSE)</f>
        <v>импл_новые_с_названием</v>
      </c>
      <c r="G72" t="str">
        <f t="shared" si="28"/>
        <v>импл_</v>
      </c>
      <c r="H72" t="str">
        <f>VLOOKUP(B72,audio_list_stym!$A$3:$AJ$18,33,FALSE)</f>
        <v>Tamanid</v>
      </c>
      <c r="I72" t="s">
        <v>694</v>
      </c>
      <c r="J72" t="str">
        <f t="shared" si="29"/>
        <v>Tamanid_7</v>
      </c>
      <c r="K72">
        <v>14</v>
      </c>
      <c r="L72">
        <f>VLOOKUP(J72,total_visual_stym!$A$2:$D$129,2,FALSE)</f>
        <v>2143</v>
      </c>
      <c r="M72" t="str">
        <f>VLOOKUP(J72,total_visual_stym!$A$2:$D$129,3,FALSE)</f>
        <v>pics\\Tamanid_7.jpg</v>
      </c>
      <c r="N72">
        <f>VLOOKUP(J72,total_visual_stym!$A$1:$D$129,4,FALSE)</f>
        <v>214</v>
      </c>
      <c r="P72">
        <f>IF(G72="экспл",0,IF(G72="импл_",VLOOKUP(J72,quest_импл!$A$1:$J$129,7,FALSE),0))</f>
        <v>279</v>
      </c>
      <c r="Q72" t="str">
        <f>IF(G72="экспл",0,IF(G72="импл_",VLOOKUP(J72,quest_импл!$A$1:$J$129,8,FALSE),0))</f>
        <v>sound\\Cvetushiy_li.wav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2040</v>
      </c>
      <c r="AD72" t="str">
        <f t="shared" ca="1" si="35"/>
        <v>pics\\Limon_8.jpg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0"/>
        <v>pics\\Limon_8.jpg</v>
      </c>
      <c r="AG72" t="str">
        <f t="shared" si="27"/>
        <v/>
      </c>
      <c r="AI72" t="s">
        <v>73</v>
      </c>
      <c r="AO72">
        <f t="shared" ca="1" si="36"/>
        <v>0.42405259724811295</v>
      </c>
      <c r="AP72" t="str">
        <f t="shared" ca="1" si="37"/>
        <v>pics\\Limon_8.jpg</v>
      </c>
      <c r="AS72" t="str">
        <f t="shared" ca="1" si="31"/>
        <v>pics\\Limon_8.jpg</v>
      </c>
      <c r="AT72">
        <f t="shared" ca="1" si="32"/>
        <v>0.59591713815643732</v>
      </c>
      <c r="AU72" t="s">
        <v>697</v>
      </c>
      <c r="AV72" t="str">
        <f t="shared" ca="1" si="33"/>
        <v>sound\\Noviy_plod.wav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_Цветущий_ли_</v>
      </c>
      <c r="BB72" t="str">
        <f t="shared" si="34"/>
        <v>_Цветущий_ли_РЕНАН?</v>
      </c>
      <c r="BD72">
        <v>2085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VLOOKUP(B73,audio_list_stym!$A$3:$BP$18,65,FALSE)</f>
        <v>14</v>
      </c>
      <c r="F73" t="str">
        <f>VLOOKUP(E73,metki!$A$2:$B$9,2,FALSE)</f>
        <v>импл_новые_с_названием</v>
      </c>
      <c r="G73" t="str">
        <f t="shared" si="28"/>
        <v>импл_</v>
      </c>
      <c r="H73" t="str">
        <f>VLOOKUP(B73,audio_list_stym!$A$3:$AJ$18,33,FALSE)</f>
        <v>Tamanid</v>
      </c>
      <c r="I73" t="s">
        <v>695</v>
      </c>
      <c r="J73" t="str">
        <f t="shared" si="29"/>
        <v>Tamanid_8</v>
      </c>
      <c r="K73">
        <v>14</v>
      </c>
      <c r="L73">
        <f>VLOOKUP(J73,total_visual_stym!$A$2:$D$129,2,FALSE)</f>
        <v>2144</v>
      </c>
      <c r="M73" t="str">
        <f>VLOOKUP(J73,total_visual_stym!$A$2:$D$129,3,FALSE)</f>
        <v>pics\\Tamanid_8.jpg</v>
      </c>
      <c r="N73">
        <f>VLOOKUP(J73,total_visual_stym!$A$1:$D$129,4,FALSE)</f>
        <v>214</v>
      </c>
      <c r="P73">
        <f>IF(G73="экспл",0,IF(G73="импл_",VLOOKUP(J73,quest_импл!$A$1:$J$129,7,FALSE),0))</f>
        <v>280</v>
      </c>
      <c r="Q73" t="str">
        <f>IF(G73="экспл",0,IF(G73="импл_",VLOOKUP(J73,quest_импл!$A$1:$J$129,8,FALSE),0))</f>
        <v>sound\\Skruchen_li.wav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2042</v>
      </c>
      <c r="AD73" t="str">
        <f t="shared" ca="1" si="35"/>
        <v>pics\\Peper_2.jpg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0"/>
        <v>pics\\Peper_2.jpg</v>
      </c>
      <c r="AG73" t="str">
        <f t="shared" si="27"/>
        <v/>
      </c>
      <c r="AI73" t="s">
        <v>74</v>
      </c>
      <c r="AO73">
        <f t="shared" ca="1" si="36"/>
        <v>0.33158459603997614</v>
      </c>
      <c r="AP73" t="str">
        <f t="shared" ca="1" si="37"/>
        <v>pics\\Peper_2.jpg</v>
      </c>
      <c r="AS73" t="str">
        <f t="shared" ca="1" si="31"/>
        <v>pics\\Peper_2.jpg</v>
      </c>
      <c r="AT73">
        <f t="shared" ca="1" si="32"/>
        <v>0.72794209945124821</v>
      </c>
      <c r="AU73" t="s">
        <v>697</v>
      </c>
      <c r="AV73" t="str">
        <f t="shared" ca="1" si="33"/>
        <v>sound\\Noviy_plod.wav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_Скручен_ли_</v>
      </c>
      <c r="BB73" t="str">
        <f t="shared" si="34"/>
        <v>_Скручен_ли_РЕНАН?</v>
      </c>
      <c r="BD73">
        <v>2083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VLOOKUP(B74,audio_list_stym!$A$3:$BP$18,65,FALSE)</f>
        <v>15</v>
      </c>
      <c r="F74" t="str">
        <f>VLOOKUP(E74,metki!$A$2:$B$9,2,FALSE)</f>
        <v>экспл_новые_с_названием</v>
      </c>
      <c r="G74" t="str">
        <f t="shared" si="28"/>
        <v>экспл</v>
      </c>
      <c r="H74" t="str">
        <f>VLOOKUP(B74,audio_list_stym!$A$3:$AJ$18,33,FALSE)</f>
        <v>ZF</v>
      </c>
      <c r="I74" t="s">
        <v>688</v>
      </c>
      <c r="J74" t="str">
        <f t="shared" si="29"/>
        <v>ZF_1</v>
      </c>
      <c r="K74">
        <v>15</v>
      </c>
      <c r="L74">
        <f>VLOOKUP(J74,total_visual_stym!$A$2:$D$129,2,FALSE)</f>
        <v>2145</v>
      </c>
      <c r="M74" t="str">
        <f>VLOOKUP(J74,total_visual_stym!$A$2:$D$129,3,FALSE)</f>
        <v>pics\\ZF_1.jpg</v>
      </c>
      <c r="N74">
        <f>VLOOKUP(J74,total_visual_stym!$A$1:$D$129,4,FALSE)</f>
        <v>215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153</v>
      </c>
      <c r="Z74" t="str">
        <f>IF(G74="экспл",VLOOKUP(J74,quest_экспл!$A$1:$N$129,12,FALSE),IF(G74="импл_",0,0))</f>
        <v>sound\\On_s_chashuykami.wav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2178</v>
      </c>
      <c r="AD74" t="str">
        <f t="shared" ca="1" si="35"/>
        <v>pics\\dis34.jpg</v>
      </c>
      <c r="AE74" s="22" t="str">
        <f t="array" aca="1" ref="AE74" ca="1">IF(G74="экспл",INDEX(total_visual_stym!$C$146:$C$209,(RANK(total_visual_stym!E154,total_visual_stym!$E$146:$E$209))),0)</f>
        <v>pics\\dis34.jpg</v>
      </c>
      <c r="AF74" s="22" t="str">
        <f t="shared" si="30"/>
        <v/>
      </c>
      <c r="AI74" t="s">
        <v>76</v>
      </c>
      <c r="AO74">
        <f t="shared" ca="1" si="36"/>
        <v>0.69360102072819807</v>
      </c>
      <c r="AP74" t="str">
        <f t="shared" ca="1" si="37"/>
        <v>pics\\Goroh_3.jpg</v>
      </c>
      <c r="AR74" t="str">
        <f>IF(AH74="sound\\Ogorod",AP2,"")</f>
        <v/>
      </c>
      <c r="AS74" t="str">
        <f t="shared" si="31"/>
        <v/>
      </c>
      <c r="AT74">
        <f t="shared" ca="1" si="32"/>
        <v>0.44520291010876534</v>
      </c>
      <c r="AU74" t="s">
        <v>697</v>
      </c>
      <c r="AV74" t="str">
        <f t="shared" ca="1" si="33"/>
        <v>sound\\Redkiy_plod.wav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_Он_с_чешуйками?</v>
      </c>
      <c r="BA74" t="e">
        <f>VLOOKUP(Q74,audio_list_stym!$B$2:$BQ$299,68,FALSE)</f>
        <v>#N/A</v>
      </c>
      <c r="BB74" t="str">
        <f t="shared" si="34"/>
        <v>На_экране_БАРОХ._Он_с_чешуйками?</v>
      </c>
      <c r="BC74">
        <v>1210</v>
      </c>
      <c r="BD74">
        <v>2088</v>
      </c>
      <c r="BE74">
        <v>2079</v>
      </c>
      <c r="BF74">
        <v>2090</v>
      </c>
      <c r="BG74">
        <v>2141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VLOOKUP(B75,audio_list_stym!$A$3:$BP$18,65,FALSE)</f>
        <v>15</v>
      </c>
      <c r="F75" t="str">
        <f>VLOOKUP(E75,metki!$A$2:$B$9,2,FALSE)</f>
        <v>экспл_новые_с_названием</v>
      </c>
      <c r="G75" t="str">
        <f t="shared" si="28"/>
        <v>экспл</v>
      </c>
      <c r="H75" t="str">
        <f>VLOOKUP(B75,audio_list_stym!$A$3:$AJ$18,33,FALSE)</f>
        <v>ZF</v>
      </c>
      <c r="I75" t="s">
        <v>689</v>
      </c>
      <c r="J75" t="str">
        <f t="shared" si="29"/>
        <v>ZF_2</v>
      </c>
      <c r="K75">
        <v>15</v>
      </c>
      <c r="L75">
        <f>VLOOKUP(J75,total_visual_stym!$A$2:$D$129,2,FALSE)</f>
        <v>2146</v>
      </c>
      <c r="M75" t="str">
        <f>VLOOKUP(J75,total_visual_stym!$A$2:$D$129,3,FALSE)</f>
        <v>pics\\ZF_2.jpg</v>
      </c>
      <c r="N75">
        <f>VLOOKUP(J75,total_visual_stym!$A$1:$D$129,4,FALSE)</f>
        <v>215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154</v>
      </c>
      <c r="Z75" t="str">
        <f>IF(G75="экспл",VLOOKUP(J75,quest_экспл!$A$1:$N$129,12,FALSE),IF(G75="импл_",0,0))</f>
        <v>sound\\On_rozoviy.wav</v>
      </c>
      <c r="AA75" t="str">
        <f>IF(G75="экспл",VLOOKUP(J75,quest_экспл!$A$1:$N$129,14,FALSE),IF(G75="импл_",0,0))</f>
        <v>нет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2175</v>
      </c>
      <c r="AD75" t="str">
        <f t="shared" ca="1" si="35"/>
        <v>pics\\dis5.jpg</v>
      </c>
      <c r="AE75" s="22" t="str">
        <f t="array" aca="1" ref="AE75" ca="1">IF(G75="экспл",INDEX(total_visual_stym!$C$146:$C$209,(RANK(total_visual_stym!E155,total_visual_stym!$E$146:$E$209))),0)</f>
        <v>pics\\dis5.jpg</v>
      </c>
      <c r="AF75" s="22" t="str">
        <f t="shared" si="30"/>
        <v/>
      </c>
      <c r="AI75" t="s">
        <v>77</v>
      </c>
      <c r="AO75">
        <f t="shared" ca="1" si="36"/>
        <v>0.49598195703257808</v>
      </c>
      <c r="AP75" t="str">
        <f t="shared" ca="1" si="37"/>
        <v>pics\\Limon_2.jpg</v>
      </c>
      <c r="AR75" t="str">
        <f t="shared" ref="AR75:AR97" si="38">IF(AH75="sound\\Ogorod",AP3,"")</f>
        <v/>
      </c>
      <c r="AS75" t="str">
        <f t="shared" si="31"/>
        <v/>
      </c>
      <c r="AT75">
        <f t="shared" ca="1" si="32"/>
        <v>1.9004429547066937E-2</v>
      </c>
      <c r="AU75" t="s">
        <v>697</v>
      </c>
      <c r="AV75" t="str">
        <f t="shared" ca="1" si="33"/>
        <v>sound\\Redkiy_plod.wav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_Он_розовый?</v>
      </c>
      <c r="BA75" t="e">
        <f>VLOOKUP(Q75,audio_list_stym!$B$2:$BQ$299,68,FALSE)</f>
        <v>#N/A</v>
      </c>
      <c r="BB75" t="str">
        <f t="shared" si="34"/>
        <v>Посмотрите,_вот_БАРОХ._Он_розовый?</v>
      </c>
      <c r="BD75">
        <v>2083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VLOOKUP(B76,audio_list_stym!$A$3:$BP$18,65,FALSE)</f>
        <v>15</v>
      </c>
      <c r="F76" t="str">
        <f>VLOOKUP(E76,metki!$A$2:$B$9,2,FALSE)</f>
        <v>экспл_новые_с_названием</v>
      </c>
      <c r="G76" t="str">
        <f t="shared" si="28"/>
        <v>экспл</v>
      </c>
      <c r="H76" t="str">
        <f>VLOOKUP(B76,audio_list_stym!$A$3:$AJ$18,33,FALSE)</f>
        <v>ZF</v>
      </c>
      <c r="I76" t="s">
        <v>690</v>
      </c>
      <c r="J76" t="str">
        <f t="shared" si="29"/>
        <v>ZF_3</v>
      </c>
      <c r="K76">
        <v>15</v>
      </c>
      <c r="L76">
        <f>VLOOKUP(J76,total_visual_stym!$A$2:$D$129,2,FALSE)</f>
        <v>2147</v>
      </c>
      <c r="M76" t="str">
        <f>VLOOKUP(J76,total_visual_stym!$A$2:$D$129,3,FALSE)</f>
        <v>pics\\ZF_3.jpg</v>
      </c>
      <c r="N76">
        <f>VLOOKUP(J76,total_visual_stym!$A$1:$D$129,4,FALSE)</f>
        <v>215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155</v>
      </c>
      <c r="Z76" t="str">
        <f>IF(G76="экспл",VLOOKUP(J76,quest_экспл!$A$1:$N$129,12,FALSE),IF(G76="импл_",0,0))</f>
        <v>sound\\Tonkiy_li_on.wav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2189</v>
      </c>
      <c r="AD76" t="str">
        <f t="shared" ca="1" si="35"/>
        <v>pics\\dis33.jpg</v>
      </c>
      <c r="AE76" s="22" t="str">
        <f t="array" aca="1" ref="AE76" ca="1">IF(G76="экспл",INDEX(total_visual_stym!$C$146:$C$209,(RANK(total_visual_stym!E156,total_visual_stym!$E$146:$E$209))),0)</f>
        <v>pics\\dis33.jpg</v>
      </c>
      <c r="AF76" s="22" t="str">
        <f t="shared" si="30"/>
        <v/>
      </c>
      <c r="AI76" t="s">
        <v>78</v>
      </c>
      <c r="AO76">
        <f t="shared" ca="1" si="36"/>
        <v>0.90461022574000549</v>
      </c>
      <c r="AP76" t="str">
        <f t="shared" ca="1" si="37"/>
        <v>pics\\Banan_4.jpg</v>
      </c>
      <c r="AR76" t="str">
        <f t="shared" si="38"/>
        <v/>
      </c>
      <c r="AS76" t="str">
        <f t="shared" si="31"/>
        <v/>
      </c>
      <c r="AT76">
        <f t="shared" ca="1" si="32"/>
        <v>0.19374288445440757</v>
      </c>
      <c r="AU76" t="s">
        <v>697</v>
      </c>
      <c r="AV76" t="str">
        <f t="shared" ca="1" si="33"/>
        <v>sound\\Redkiy_plod.wav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_Тонкий_ли_он?</v>
      </c>
      <c r="BA76" t="e">
        <f>VLOOKUP(Q76,audio_list_stym!$B$2:$BQ$299,68,FALSE)</f>
        <v>#N/A</v>
      </c>
      <c r="BB76" t="str">
        <f t="shared" si="34"/>
        <v>Вот_БАРОХ._Тонкий_ли_он?</v>
      </c>
      <c r="BD76">
        <v>2085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VLOOKUP(B77,audio_list_stym!$A$3:$BP$18,65,FALSE)</f>
        <v>15</v>
      </c>
      <c r="F77" t="str">
        <f>VLOOKUP(E77,metki!$A$2:$B$9,2,FALSE)</f>
        <v>экспл_новые_с_названием</v>
      </c>
      <c r="G77" t="str">
        <f t="shared" si="28"/>
        <v>экспл</v>
      </c>
      <c r="H77" t="str">
        <f>VLOOKUP(B77,audio_list_stym!$A$3:$AJ$18,33,FALSE)</f>
        <v>ZF</v>
      </c>
      <c r="I77" t="s">
        <v>691</v>
      </c>
      <c r="J77" t="str">
        <f t="shared" si="29"/>
        <v>ZF_4</v>
      </c>
      <c r="K77">
        <v>15</v>
      </c>
      <c r="L77">
        <f>VLOOKUP(J77,total_visual_stym!$A$2:$D$129,2,FALSE)</f>
        <v>2148</v>
      </c>
      <c r="M77" t="str">
        <f>VLOOKUP(J77,total_visual_stym!$A$2:$D$129,3,FALSE)</f>
        <v>pics\\ZF_4.jpg</v>
      </c>
      <c r="N77">
        <f>VLOOKUP(J77,total_visual_stym!$A$1:$D$129,4,FALSE)</f>
        <v>215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156</v>
      </c>
      <c r="Z77" t="str">
        <f>IF(G77="экспл",VLOOKUP(J77,quest_экспл!$A$1:$N$129,12,FALSE),IF(G77="импл_",0,0))</f>
        <v>sound\\Celniy_li_on.wav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2221</v>
      </c>
      <c r="AD77" t="str">
        <f t="shared" ca="1" si="35"/>
        <v>pics\\dis28.jpg</v>
      </c>
      <c r="AE77" s="22" t="str">
        <f t="array" aca="1" ref="AE77" ca="1">IF(G77="экспл",INDEX(total_visual_stym!$C$146:$C$209,(RANK(total_visual_stym!E157,total_visual_stym!$E$146:$E$209))),0)</f>
        <v>pics\\dis28.jpg</v>
      </c>
      <c r="AF77" s="22" t="str">
        <f t="shared" si="30"/>
        <v/>
      </c>
      <c r="AI77" t="s">
        <v>79</v>
      </c>
      <c r="AO77">
        <f t="shared" ca="1" si="36"/>
        <v>0.83725562086207794</v>
      </c>
      <c r="AP77" t="str">
        <f t="shared" ca="1" si="37"/>
        <v>pics\\Banan_7.jpg</v>
      </c>
      <c r="AR77" t="str">
        <f t="shared" si="38"/>
        <v/>
      </c>
      <c r="AS77" t="str">
        <f t="shared" si="31"/>
        <v/>
      </c>
      <c r="AT77">
        <f t="shared" ca="1" si="32"/>
        <v>0.33144976961976125</v>
      </c>
      <c r="AU77" t="s">
        <v>697</v>
      </c>
      <c r="AV77" t="str">
        <f t="shared" ca="1" si="33"/>
        <v>sound\\Redkiy_plod.wav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_Цельный_ли_он?</v>
      </c>
      <c r="BA77" t="e">
        <f>VLOOKUP(Q77,audio_list_stym!$B$2:$BQ$299,68,FALSE)</f>
        <v>#N/A</v>
      </c>
      <c r="BB77" t="str">
        <f t="shared" si="34"/>
        <v>Это_БАРОХ._Цельный_ли_он?</v>
      </c>
      <c r="BD77">
        <v>2082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VLOOKUP(B78,audio_list_stym!$A$3:$BP$18,65,FALSE)</f>
        <v>15</v>
      </c>
      <c r="F78" t="str">
        <f>VLOOKUP(E78,metki!$A$2:$B$9,2,FALSE)</f>
        <v>экспл_новые_с_названием</v>
      </c>
      <c r="G78" t="str">
        <f t="shared" si="28"/>
        <v>экспл</v>
      </c>
      <c r="H78" t="str">
        <f>VLOOKUP(B78,audio_list_stym!$A$3:$AJ$18,33,FALSE)</f>
        <v>ZF</v>
      </c>
      <c r="I78" t="s">
        <v>692</v>
      </c>
      <c r="J78" t="str">
        <f t="shared" si="29"/>
        <v>ZF_5</v>
      </c>
      <c r="K78">
        <v>15</v>
      </c>
      <c r="L78">
        <f>VLOOKUP(J78,total_visual_stym!$A$2:$D$129,2,FALSE)</f>
        <v>2149</v>
      </c>
      <c r="M78" t="str">
        <f>VLOOKUP(J78,total_visual_stym!$A$2:$D$129,3,FALSE)</f>
        <v>pics\\ZF_5.jpg</v>
      </c>
      <c r="N78">
        <f>VLOOKUP(J78,total_visual_stym!$A$1:$D$129,4,FALSE)</f>
        <v>215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157</v>
      </c>
      <c r="Z78" t="str">
        <f>IF(G78="экспл",VLOOKUP(J78,quest_экспл!$A$1:$N$129,12,FALSE),IF(G78="импл_",0,0))</f>
        <v>sound\\On_shershaviy.wav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2176</v>
      </c>
      <c r="AD78" t="str">
        <f t="shared" ca="1" si="35"/>
        <v>pics\\dis21.jpg</v>
      </c>
      <c r="AE78" s="22" t="str">
        <f t="array" aca="1" ref="AE78" ca="1">IF(G78="экспл",INDEX(total_visual_stym!$C$146:$C$209,(RANK(total_visual_stym!E158,total_visual_stym!$E$146:$E$209))),0)</f>
        <v>pics\\dis21.jpg</v>
      </c>
      <c r="AF78" s="22" t="str">
        <f t="shared" si="30"/>
        <v/>
      </c>
      <c r="AI78" t="s">
        <v>80</v>
      </c>
      <c r="AO78">
        <f t="shared" ca="1" si="36"/>
        <v>0.23656675446218345</v>
      </c>
      <c r="AP78" t="str">
        <f t="shared" ca="1" si="37"/>
        <v>pics\\Redis_1.jpg</v>
      </c>
      <c r="AR78" t="str">
        <f t="shared" si="38"/>
        <v/>
      </c>
      <c r="AS78" t="str">
        <f t="shared" si="31"/>
        <v/>
      </c>
      <c r="AT78">
        <f t="shared" ca="1" si="32"/>
        <v>0.94973487276033608</v>
      </c>
      <c r="AU78" t="s">
        <v>697</v>
      </c>
      <c r="AV78" t="str">
        <f t="shared" ca="1" si="33"/>
        <v>sound\\Noviy_plod.wav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_Он_шершавый?</v>
      </c>
      <c r="BA78" t="e">
        <f>VLOOKUP(Q78,audio_list_stym!$B$2:$BQ$299,68,FALSE)</f>
        <v>#N/A</v>
      </c>
      <c r="BB78" t="str">
        <f t="shared" si="34"/>
        <v>На_картинке_БАРОХ._Он_шершавый?</v>
      </c>
      <c r="BD78">
        <v>2086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VLOOKUP(B79,audio_list_stym!$A$3:$BP$18,65,FALSE)</f>
        <v>15</v>
      </c>
      <c r="F79" t="str">
        <f>VLOOKUP(E79,metki!$A$2:$B$9,2,FALSE)</f>
        <v>экспл_новые_с_названием</v>
      </c>
      <c r="G79" t="str">
        <f t="shared" si="28"/>
        <v>экспл</v>
      </c>
      <c r="H79" t="str">
        <f>VLOOKUP(B79,audio_list_stym!$A$3:$AJ$18,33,FALSE)</f>
        <v>ZF</v>
      </c>
      <c r="I79" t="s">
        <v>693</v>
      </c>
      <c r="J79" t="str">
        <f t="shared" si="29"/>
        <v>ZF_6</v>
      </c>
      <c r="K79">
        <v>15</v>
      </c>
      <c r="L79">
        <f>VLOOKUP(J79,total_visual_stym!$A$2:$D$129,2,FALSE)</f>
        <v>2150</v>
      </c>
      <c r="M79" t="str">
        <f>VLOOKUP(J79,total_visual_stym!$A$2:$D$129,3,FALSE)</f>
        <v>pics\\ZF_6.jpg</v>
      </c>
      <c r="N79">
        <f>VLOOKUP(J79,total_visual_stym!$A$1:$D$129,4,FALSE)</f>
        <v>215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158</v>
      </c>
      <c r="Z79" t="str">
        <f>IF(G79="экспл",VLOOKUP(J79,quest_экспл!$A$1:$N$129,12,FALSE),IF(G79="импл_",0,0))</f>
        <v>sound\\Zaostrin_li_on.wav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2205</v>
      </c>
      <c r="AD79" t="str">
        <f t="shared" ca="1" si="35"/>
        <v>pics\\dis46.jpg</v>
      </c>
      <c r="AE79" s="22" t="str">
        <f t="array" aca="1" ref="AE79" ca="1">IF(G79="экспл",INDEX(total_visual_stym!$C$146:$C$209,(RANK(total_visual_stym!E159,total_visual_stym!$E$146:$E$209))),0)</f>
        <v>pics\\dis46.jpg</v>
      </c>
      <c r="AF79" s="22" t="str">
        <f t="shared" si="30"/>
        <v/>
      </c>
      <c r="AI79" t="s">
        <v>81</v>
      </c>
      <c r="AO79">
        <f t="shared" ca="1" si="36"/>
        <v>0.10121958301352163</v>
      </c>
      <c r="AP79" t="str">
        <f t="shared" ca="1" si="37"/>
        <v>pics\\Tomat_2.jpg</v>
      </c>
      <c r="AR79" t="str">
        <f t="shared" si="38"/>
        <v/>
      </c>
      <c r="AS79" t="str">
        <f t="shared" si="31"/>
        <v/>
      </c>
      <c r="AT79">
        <f t="shared" ca="1" si="32"/>
        <v>0.55019346172632388</v>
      </c>
      <c r="AU79" t="s">
        <v>697</v>
      </c>
      <c r="AV79" t="str">
        <f t="shared" ca="1" si="33"/>
        <v>sound\\Noviy_plod.wav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_Заострен_ли_он?</v>
      </c>
      <c r="BA79" t="e">
        <f>VLOOKUP(Q79,audio_list_stym!$B$2:$BQ$299,68,FALSE)</f>
        <v>#N/A</v>
      </c>
      <c r="BB79" t="str">
        <f t="shared" si="34"/>
        <v>На_мониторе_БАРОХ._Заострен_ли_он?</v>
      </c>
      <c r="BD79">
        <v>2081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VLOOKUP(B80,audio_list_stym!$A$3:$BP$18,65,FALSE)</f>
        <v>15</v>
      </c>
      <c r="F80" t="str">
        <f>VLOOKUP(E80,metki!$A$2:$B$9,2,FALSE)</f>
        <v>экспл_новые_с_названием</v>
      </c>
      <c r="G80" t="str">
        <f t="shared" si="28"/>
        <v>экспл</v>
      </c>
      <c r="H80" t="str">
        <f>VLOOKUP(B80,audio_list_stym!$A$3:$AJ$18,33,FALSE)</f>
        <v>ZF</v>
      </c>
      <c r="I80" t="s">
        <v>694</v>
      </c>
      <c r="J80" t="str">
        <f t="shared" si="29"/>
        <v>ZF_7</v>
      </c>
      <c r="K80">
        <v>15</v>
      </c>
      <c r="L80">
        <f>VLOOKUP(J80,total_visual_stym!$A$2:$D$129,2,FALSE)</f>
        <v>2151</v>
      </c>
      <c r="M80" t="str">
        <f>VLOOKUP(J80,total_visual_stym!$A$2:$D$129,3,FALSE)</f>
        <v>pics\\ZF_7.jpg</v>
      </c>
      <c r="N80">
        <f>VLOOKUP(J80,total_visual_stym!$A$1:$D$129,4,FALSE)</f>
        <v>215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159</v>
      </c>
      <c r="Z80" t="str">
        <f>IF(G80="экспл",VLOOKUP(J80,quest_экспл!$A$1:$N$129,12,FALSE),IF(G80="импл_",0,0))</f>
        <v>sound\\On_rassipchatiy.wav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2190</v>
      </c>
      <c r="AD80" t="str">
        <f t="shared" ca="1" si="35"/>
        <v>pics\\dis27.jpg</v>
      </c>
      <c r="AE80" s="22" t="str">
        <f t="array" aca="1" ref="AE80" ca="1">IF(G80="экспл",INDEX(total_visual_stym!$C$146:$C$209,(RANK(total_visual_stym!E160,total_visual_stym!$E$146:$E$209))),0)</f>
        <v>pics\\dis27.jpg</v>
      </c>
      <c r="AF80" s="22" t="str">
        <f t="shared" si="30"/>
        <v/>
      </c>
      <c r="AI80" t="s">
        <v>82</v>
      </c>
      <c r="AO80">
        <f t="shared" ca="1" si="36"/>
        <v>0.76888776826510874</v>
      </c>
      <c r="AP80" t="str">
        <f t="shared" ca="1" si="37"/>
        <v>pics\\Finik_2.jpg</v>
      </c>
      <c r="AR80" t="str">
        <f t="shared" si="38"/>
        <v/>
      </c>
      <c r="AS80" t="str">
        <f t="shared" si="31"/>
        <v/>
      </c>
      <c r="AT80">
        <f t="shared" ca="1" si="32"/>
        <v>0.72511044312850514</v>
      </c>
      <c r="AU80" t="s">
        <v>697</v>
      </c>
      <c r="AV80" t="str">
        <f t="shared" ca="1" si="33"/>
        <v>sound\\Noviy_plod.wav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_Он_рассыпчатый?</v>
      </c>
      <c r="BA80" t="e">
        <f>VLOOKUP(Q80,audio_list_stym!$B$2:$BQ$299,68,FALSE)</f>
        <v>#N/A</v>
      </c>
      <c r="BB80" t="str">
        <f t="shared" si="34"/>
        <v>Перед_Вами_БАРОХ._Он_рассыпчатый?</v>
      </c>
      <c r="BD80">
        <v>2087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VLOOKUP(B81,audio_list_stym!$A$3:$BP$18,65,FALSE)</f>
        <v>15</v>
      </c>
      <c r="F81" t="str">
        <f>VLOOKUP(E81,metki!$A$2:$B$9,2,FALSE)</f>
        <v>экспл_новые_с_названием</v>
      </c>
      <c r="G81" t="str">
        <f t="shared" si="28"/>
        <v>экспл</v>
      </c>
      <c r="H81" t="str">
        <f>VLOOKUP(B81,audio_list_stym!$A$3:$AJ$18,33,FALSE)</f>
        <v>ZF</v>
      </c>
      <c r="I81" t="s">
        <v>695</v>
      </c>
      <c r="J81" t="str">
        <f t="shared" si="29"/>
        <v>ZF_8</v>
      </c>
      <c r="K81">
        <v>15</v>
      </c>
      <c r="L81">
        <f>VLOOKUP(J81,total_visual_stym!$A$2:$D$129,2,FALSE)</f>
        <v>2152</v>
      </c>
      <c r="M81" t="str">
        <f>VLOOKUP(J81,total_visual_stym!$A$2:$D$129,3,FALSE)</f>
        <v>pics\\ZF_8.jpg</v>
      </c>
      <c r="N81">
        <f>VLOOKUP(J81,total_visual_stym!$A$1:$D$129,4,FALSE)</f>
        <v>215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160</v>
      </c>
      <c r="Z81" t="str">
        <f>IF(G81="экспл",VLOOKUP(J81,quest_экспл!$A$1:$N$129,12,FALSE),IF(G81="импл_",0,0))</f>
        <v>sound\\Ochishen_li_on.wav</v>
      </c>
      <c r="AA81" t="str">
        <f>IF(G81="экспл",VLOOKUP(J81,quest_экспл!$A$1:$N$129,14,FALSE),IF(G81="импл_",0,0))</f>
        <v>да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2230</v>
      </c>
      <c r="AD81" t="str">
        <f t="shared" ca="1" si="35"/>
        <v>pics\\dis8.jpg</v>
      </c>
      <c r="AE81" s="22" t="str">
        <f t="array" aca="1" ref="AE81" ca="1">IF(G81="экспл",INDEX(total_visual_stym!$C$146:$C$209,(RANK(total_visual_stym!E161,total_visual_stym!$E$146:$E$209))),0)</f>
        <v>pics\\dis8.jpg</v>
      </c>
      <c r="AF81" s="22" t="str">
        <f t="shared" si="30"/>
        <v/>
      </c>
      <c r="AI81" t="s">
        <v>83</v>
      </c>
      <c r="AO81">
        <f t="shared" ca="1" si="36"/>
        <v>0.35956868778882378</v>
      </c>
      <c r="AP81" t="str">
        <f t="shared" ca="1" si="37"/>
        <v>pics\\Peper_1.jpg</v>
      </c>
      <c r="AR81" t="str">
        <f t="shared" si="38"/>
        <v/>
      </c>
      <c r="AS81" t="str">
        <f t="shared" si="31"/>
        <v/>
      </c>
      <c r="AT81">
        <f t="shared" ca="1" si="32"/>
        <v>0.50082158762982576</v>
      </c>
      <c r="AU81" t="s">
        <v>697</v>
      </c>
      <c r="AV81" t="str">
        <f t="shared" ca="1" si="33"/>
        <v>sound\\Noviy_plod.wav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_Очищен_ли_он?</v>
      </c>
      <c r="BA81" t="e">
        <f>VLOOKUP(Q81,audio_list_stym!$B$2:$BQ$299,68,FALSE)</f>
        <v>#N/A</v>
      </c>
      <c r="BB81" t="str">
        <f t="shared" si="34"/>
        <v>Вы_видите_БАРОХ._Очищен_ли_он?</v>
      </c>
      <c r="BD81">
        <v>2084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VLOOKUP(B82,audio_list_stym!$A$3:$BP$18,65,FALSE)</f>
        <v>16</v>
      </c>
      <c r="F82" t="str">
        <f>VLOOKUP(E82,metki!$A$2:$B$9,2,FALSE)</f>
        <v>импл_новые_без_названия</v>
      </c>
      <c r="G82" t="str">
        <f t="shared" si="28"/>
        <v>импл_</v>
      </c>
      <c r="H82" t="str">
        <f>VLOOKUP(B82,audio_list_stym!$A$3:$AJ$18,33,FALSE)</f>
        <v>Ackee</v>
      </c>
      <c r="I82" t="s">
        <v>688</v>
      </c>
      <c r="J82" t="str">
        <f t="shared" si="29"/>
        <v>Ackee_1</v>
      </c>
      <c r="K82">
        <v>16</v>
      </c>
      <c r="L82">
        <f>VLOOKUP(J82,total_visual_stym!$A$2:$D$129,2,FALSE)</f>
        <v>2065</v>
      </c>
      <c r="M82" t="str">
        <f>VLOOKUP(J82,total_visual_stym!$A$2:$D$129,3,FALSE)</f>
        <v>pics\\Ackee_1.jpg</v>
      </c>
      <c r="N82">
        <f>VLOOKUP(J82,total_visual_stym!$A$1:$D$129,4,FALSE)</f>
        <v>208</v>
      </c>
      <c r="P82">
        <f>IF(G82="экспл",0,IF(G82="импл_",VLOOKUP(J82,quest_импл!$A$1:$J$129,7,FALSE),0))</f>
        <v>225</v>
      </c>
      <c r="Q82" t="str">
        <f>IF(G82="экспл",0,IF(G82="импл_",VLOOKUP(J82,quest_импл!$A$1:$J$129,8,FALSE),0))</f>
        <v>sound\\Sushenniy_li.wav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нет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2025</v>
      </c>
      <c r="AD82" t="str">
        <f t="shared" ca="1" si="35"/>
        <v>pics\\Kokos_1.jpg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0"/>
        <v>pics\\Kokos_1.jpg</v>
      </c>
      <c r="AI82" t="s">
        <v>84</v>
      </c>
      <c r="AO82">
        <f t="shared" ca="1" si="36"/>
        <v>0.60098263887508419</v>
      </c>
      <c r="AP82" t="str">
        <f t="shared" ca="1" si="37"/>
        <v>pics\\Kokos_1.jpg</v>
      </c>
      <c r="AR82" t="str">
        <f t="shared" si="38"/>
        <v/>
      </c>
      <c r="AS82" t="str">
        <f t="shared" ca="1" si="31"/>
        <v>pics\\Kokos_1.jpg</v>
      </c>
      <c r="AT82">
        <f t="shared" ca="1" si="32"/>
        <v>0.30679037464483716</v>
      </c>
      <c r="AU82" t="s">
        <v>697</v>
      </c>
      <c r="AV82" t="str">
        <f t="shared" ca="1" si="33"/>
        <v>sound\\Redkiy_plod.wav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_Сушеный_ли_</v>
      </c>
      <c r="BB82" t="str">
        <f t="shared" si="34"/>
        <v>_Сушеный_ли_XXXXX?</v>
      </c>
      <c r="BC82">
        <v>1211</v>
      </c>
      <c r="BD82">
        <v>2096</v>
      </c>
      <c r="BE82">
        <v>2085</v>
      </c>
      <c r="BF82">
        <v>2133</v>
      </c>
      <c r="BG82">
        <v>2142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VLOOKUP(B83,audio_list_stym!$A$3:$BP$18,65,FALSE)</f>
        <v>16</v>
      </c>
      <c r="F83" t="str">
        <f>VLOOKUP(E83,metki!$A$2:$B$9,2,FALSE)</f>
        <v>импл_новые_без_названия</v>
      </c>
      <c r="G83" t="str">
        <f t="shared" si="28"/>
        <v>импл_</v>
      </c>
      <c r="H83" t="str">
        <f>VLOOKUP(B83,audio_list_stym!$A$3:$AJ$18,33,FALSE)</f>
        <v>Ackee</v>
      </c>
      <c r="I83" t="s">
        <v>689</v>
      </c>
      <c r="J83" t="str">
        <f t="shared" si="29"/>
        <v>Ackee_2</v>
      </c>
      <c r="K83">
        <v>16</v>
      </c>
      <c r="L83">
        <f>VLOOKUP(J83,total_visual_stym!$A$2:$D$129,2,FALSE)</f>
        <v>2066</v>
      </c>
      <c r="M83" t="str">
        <f>VLOOKUP(J83,total_visual_stym!$A$2:$D$129,3,FALSE)</f>
        <v>pics\\Ackee_2.jpg</v>
      </c>
      <c r="N83">
        <f>VLOOKUP(J83,total_visual_stym!$A$1:$D$129,4,FALSE)</f>
        <v>208</v>
      </c>
      <c r="P83">
        <f>IF(G83="экспл",0,IF(G83="импл_",VLOOKUP(J83,quest_импл!$A$1:$J$129,7,FALSE),0))</f>
        <v>226</v>
      </c>
      <c r="Q83" t="str">
        <f>IF(G83="экспл",0,IF(G83="импл_",VLOOKUP(J83,quest_импл!$A$1:$J$129,8,FALSE),0))</f>
        <v>sound\\S_vetochkoy_li.wav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2028</v>
      </c>
      <c r="AD83" t="str">
        <f t="shared" ca="1" si="35"/>
        <v>pics\\Kokos_4.jpg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0"/>
        <v>pics\\Kokos_4.jpg</v>
      </c>
      <c r="AI83" t="s">
        <v>85</v>
      </c>
      <c r="AO83">
        <f t="shared" ca="1" si="36"/>
        <v>0.54156363642291594</v>
      </c>
      <c r="AP83" t="str">
        <f t="shared" ca="1" si="37"/>
        <v>pics\\Kokos_4.jpg</v>
      </c>
      <c r="AR83" t="str">
        <f t="shared" si="38"/>
        <v/>
      </c>
      <c r="AS83" t="str">
        <f t="shared" ca="1" si="31"/>
        <v>pics\\Kokos_4.jpg</v>
      </c>
      <c r="AT83">
        <f t="shared" ca="1" si="32"/>
        <v>6.5728606189718874E-3</v>
      </c>
      <c r="AU83" t="s">
        <v>697</v>
      </c>
      <c r="AV83" t="str">
        <f t="shared" ca="1" si="33"/>
        <v>sound\\Redkiy_plod.wav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_С_веточкой_ли_</v>
      </c>
      <c r="BB83" t="str">
        <f t="shared" si="34"/>
        <v>_С_веточкой_ли_XXXXX?</v>
      </c>
      <c r="BD83">
        <v>2091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VLOOKUP(B84,audio_list_stym!$A$3:$BP$18,65,FALSE)</f>
        <v>16</v>
      </c>
      <c r="F84" t="str">
        <f>VLOOKUP(E84,metki!$A$2:$B$9,2,FALSE)</f>
        <v>импл_новые_без_названия</v>
      </c>
      <c r="G84" t="str">
        <f t="shared" si="28"/>
        <v>импл_</v>
      </c>
      <c r="H84" t="str">
        <f>VLOOKUP(B84,audio_list_stym!$A$3:$AJ$18,33,FALSE)</f>
        <v>Ackee</v>
      </c>
      <c r="I84" t="s">
        <v>690</v>
      </c>
      <c r="J84" t="str">
        <f t="shared" si="29"/>
        <v>Ackee_3</v>
      </c>
      <c r="K84">
        <v>16</v>
      </c>
      <c r="L84">
        <f>VLOOKUP(J84,total_visual_stym!$A$2:$D$129,2,FALSE)</f>
        <v>2067</v>
      </c>
      <c r="M84" t="str">
        <f>VLOOKUP(J84,total_visual_stym!$A$2:$D$129,3,FALSE)</f>
        <v>pics\\Ackee_3.jpg</v>
      </c>
      <c r="N84">
        <f>VLOOKUP(J84,total_visual_stym!$A$1:$D$129,4,FALSE)</f>
        <v>208</v>
      </c>
      <c r="P84">
        <f>IF(G84="экспл",0,IF(G84="импл_",VLOOKUP(J84,quest_импл!$A$1:$J$129,7,FALSE),0))</f>
        <v>227</v>
      </c>
      <c r="Q84" t="str">
        <f>IF(G84="экспл",0,IF(G84="импл_",VLOOKUP(J84,quest_импл!$A$1:$J$129,8,FALSE),0))</f>
        <v>sound\\Rasskrit_li.wav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да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2006</v>
      </c>
      <c r="AD84" t="str">
        <f t="shared" ca="1" si="35"/>
        <v>pics\\Banan_6.jpg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0"/>
        <v>pics\\Banan_6.jpg</v>
      </c>
      <c r="AI84" t="s">
        <v>94</v>
      </c>
      <c r="AO84">
        <f t="shared" ca="1" si="36"/>
        <v>0.83803647624976829</v>
      </c>
      <c r="AP84" t="str">
        <f t="shared" ca="1" si="37"/>
        <v>pics\\Banan_6.jpg</v>
      </c>
      <c r="AR84" t="str">
        <f t="shared" si="38"/>
        <v/>
      </c>
      <c r="AS84" t="str">
        <f t="shared" ca="1" si="31"/>
        <v>pics\\Banan_6.jpg</v>
      </c>
      <c r="AT84">
        <f t="shared" ca="1" si="32"/>
        <v>3.9951494343606564E-2</v>
      </c>
      <c r="AU84" t="s">
        <v>697</v>
      </c>
      <c r="AV84" t="str">
        <f t="shared" ca="1" si="33"/>
        <v>sound\\Redkiy_plod.wav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_Раскрыт_ли_</v>
      </c>
      <c r="BB84" t="str">
        <f t="shared" si="34"/>
        <v>_Раскрыт_ли_XXXXX?</v>
      </c>
      <c r="BD84">
        <v>2093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VLOOKUP(B85,audio_list_stym!$A$3:$BP$18,65,FALSE)</f>
        <v>16</v>
      </c>
      <c r="F85" t="str">
        <f>VLOOKUP(E85,metki!$A$2:$B$9,2,FALSE)</f>
        <v>импл_новые_без_названия</v>
      </c>
      <c r="G85" t="str">
        <f t="shared" si="28"/>
        <v>импл_</v>
      </c>
      <c r="H85" t="str">
        <f>VLOOKUP(B85,audio_list_stym!$A$3:$AJ$18,33,FALSE)</f>
        <v>Ackee</v>
      </c>
      <c r="I85" t="s">
        <v>691</v>
      </c>
      <c r="J85" t="str">
        <f t="shared" si="29"/>
        <v>Ackee_4</v>
      </c>
      <c r="K85">
        <v>16</v>
      </c>
      <c r="L85">
        <f>VLOOKUP(J85,total_visual_stym!$A$2:$D$129,2,FALSE)</f>
        <v>2068</v>
      </c>
      <c r="M85" t="str">
        <f>VLOOKUP(J85,total_visual_stym!$A$2:$D$129,3,FALSE)</f>
        <v>pics\\Ackee_4.jpg</v>
      </c>
      <c r="N85">
        <f>VLOOKUP(J85,total_visual_stym!$A$1:$D$129,4,FALSE)</f>
        <v>208</v>
      </c>
      <c r="P85">
        <f>IF(G85="экспл",0,IF(G85="импл_",VLOOKUP(J85,quest_импл!$A$1:$J$129,7,FALSE),0))</f>
        <v>228</v>
      </c>
      <c r="Q85" t="str">
        <f>IF(G85="экспл",0,IF(G85="импл_",VLOOKUP(J85,quest_импл!$A$1:$J$129,8,FALSE),0))</f>
        <v>sound\\Pushistiy_li.wav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2014</v>
      </c>
      <c r="AD85" t="str">
        <f t="shared" ca="1" si="35"/>
        <v>pics\\Finik_6.jpg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0"/>
        <v>pics\\Finik_6.jpg</v>
      </c>
      <c r="AI85" t="s">
        <v>95</v>
      </c>
      <c r="AO85">
        <f t="shared" ca="1" si="36"/>
        <v>0.7518622458673514</v>
      </c>
      <c r="AP85" t="str">
        <f t="shared" ca="1" si="37"/>
        <v>pics\\Finik_6.jpg</v>
      </c>
      <c r="AR85" t="str">
        <f t="shared" si="38"/>
        <v/>
      </c>
      <c r="AS85" t="str">
        <f t="shared" ca="1" si="31"/>
        <v>pics\\Finik_6.jpg</v>
      </c>
      <c r="AT85">
        <f t="shared" ca="1" si="32"/>
        <v>0.4745087381652674</v>
      </c>
      <c r="AU85" t="s">
        <v>697</v>
      </c>
      <c r="AV85" t="str">
        <f t="shared" ca="1" si="33"/>
        <v>sound\\Redkiy_plod.wav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_Пушистый_ли_</v>
      </c>
      <c r="BB85" t="str">
        <f t="shared" si="34"/>
        <v>_Пушистый_ли_XXXXX?</v>
      </c>
      <c r="BD85">
        <v>2090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VLOOKUP(B86,audio_list_stym!$A$3:$BP$18,65,FALSE)</f>
        <v>16</v>
      </c>
      <c r="F86" t="str">
        <f>VLOOKUP(E86,metki!$A$2:$B$9,2,FALSE)</f>
        <v>импл_новые_без_названия</v>
      </c>
      <c r="G86" t="str">
        <f t="shared" si="28"/>
        <v>импл_</v>
      </c>
      <c r="H86" t="str">
        <f>VLOOKUP(B86,audio_list_stym!$A$3:$AJ$18,33,FALSE)</f>
        <v>Ackee</v>
      </c>
      <c r="I86" t="s">
        <v>692</v>
      </c>
      <c r="J86" t="str">
        <f t="shared" si="29"/>
        <v>Ackee_5</v>
      </c>
      <c r="K86">
        <v>16</v>
      </c>
      <c r="L86">
        <f>VLOOKUP(J86,total_visual_stym!$A$2:$D$129,2,FALSE)</f>
        <v>2069</v>
      </c>
      <c r="M86" t="str">
        <f>VLOOKUP(J86,total_visual_stym!$A$2:$D$129,3,FALSE)</f>
        <v>pics\\Ackee_5.jpg</v>
      </c>
      <c r="N86">
        <f>VLOOKUP(J86,total_visual_stym!$A$1:$D$129,4,FALSE)</f>
        <v>208</v>
      </c>
      <c r="P86">
        <f>IF(G86="экспл",0,IF(G86="импл_",VLOOKUP(J86,quest_импл!$A$1:$J$129,7,FALSE),0))</f>
        <v>229</v>
      </c>
      <c r="Q86" t="str">
        <f>IF(G86="экспл",0,IF(G86="импл_",VLOOKUP(J86,quest_импл!$A$1:$J$129,8,FALSE),0))</f>
        <v>sound\\Kvadratniy_li.wav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2020</v>
      </c>
      <c r="AD86" t="str">
        <f t="shared" ca="1" si="35"/>
        <v>pics\\Goroh_4.jpg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0"/>
        <v>pics\\Goroh_4.jpg</v>
      </c>
      <c r="AI86" t="s">
        <v>96</v>
      </c>
      <c r="AO86">
        <f t="shared" ca="1" si="36"/>
        <v>0.66801295914843706</v>
      </c>
      <c r="AP86" t="str">
        <f t="shared" ca="1" si="37"/>
        <v>pics\\Goroh_4.jpg</v>
      </c>
      <c r="AR86" t="str">
        <f t="shared" si="38"/>
        <v/>
      </c>
      <c r="AS86" t="str">
        <f t="shared" ca="1" si="31"/>
        <v>pics\\Goroh_4.jpg</v>
      </c>
      <c r="AT86">
        <f t="shared" ca="1" si="32"/>
        <v>0.84400837345564816</v>
      </c>
      <c r="AU86" t="s">
        <v>697</v>
      </c>
      <c r="AV86" t="str">
        <f t="shared" ca="1" si="33"/>
        <v>sound\\Noviy_plod.wav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_Квадратный_ли_</v>
      </c>
      <c r="BB86" t="str">
        <f t="shared" si="34"/>
        <v>_Квадратный_ли_XXXXX?</v>
      </c>
      <c r="BD86">
        <v>2094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VLOOKUP(B87,audio_list_stym!$A$3:$BP$18,65,FALSE)</f>
        <v>16</v>
      </c>
      <c r="F87" t="str">
        <f>VLOOKUP(E87,metki!$A$2:$B$9,2,FALSE)</f>
        <v>импл_новые_без_названия</v>
      </c>
      <c r="G87" t="str">
        <f t="shared" si="28"/>
        <v>импл_</v>
      </c>
      <c r="H87" t="str">
        <f>VLOOKUP(B87,audio_list_stym!$A$3:$AJ$18,33,FALSE)</f>
        <v>Ackee</v>
      </c>
      <c r="I87" t="s">
        <v>693</v>
      </c>
      <c r="J87" t="str">
        <f t="shared" si="29"/>
        <v>Ackee_6</v>
      </c>
      <c r="K87">
        <v>16</v>
      </c>
      <c r="L87">
        <f>VLOOKUP(J87,total_visual_stym!$A$2:$D$129,2,FALSE)</f>
        <v>2070</v>
      </c>
      <c r="M87" t="str">
        <f>VLOOKUP(J87,total_visual_stym!$A$2:$D$129,3,FALSE)</f>
        <v>pics\\Ackee_6.jpg</v>
      </c>
      <c r="N87">
        <f>VLOOKUP(J87,total_visual_stym!$A$1:$D$129,4,FALSE)</f>
        <v>208</v>
      </c>
      <c r="P87">
        <f>IF(G87="экспл",0,IF(G87="импл_",VLOOKUP(J87,quest_импл!$A$1:$J$129,7,FALSE),0))</f>
        <v>230</v>
      </c>
      <c r="Q87" t="str">
        <f>IF(G87="экспл",0,IF(G87="импл_",VLOOKUP(J87,quest_импл!$A$1:$J$129,8,FALSE),0))</f>
        <v>sound\\Sklizskiy_li.wav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2060</v>
      </c>
      <c r="AD87" t="str">
        <f t="shared" ca="1" si="35"/>
        <v>pics\\Tomat_4.jpg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0"/>
        <v>pics\\Tomat_4.jpg</v>
      </c>
      <c r="AI87" t="s">
        <v>97</v>
      </c>
      <c r="AO87">
        <f t="shared" ca="1" si="36"/>
        <v>7.6034165550162625E-2</v>
      </c>
      <c r="AP87" t="str">
        <f t="shared" ca="1" si="37"/>
        <v>pics\\Tomat_4.jpg</v>
      </c>
      <c r="AR87" t="str">
        <f t="shared" si="38"/>
        <v/>
      </c>
      <c r="AS87" t="str">
        <f t="shared" ca="1" si="31"/>
        <v>pics\\Tomat_4.jpg</v>
      </c>
      <c r="AT87">
        <f t="shared" ca="1" si="32"/>
        <v>0.80654908646131462</v>
      </c>
      <c r="AU87" t="s">
        <v>697</v>
      </c>
      <c r="AV87" t="str">
        <f t="shared" ca="1" si="33"/>
        <v>sound\\Noviy_plod.wav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_Склизкий_ли_</v>
      </c>
      <c r="BB87" t="str">
        <f t="shared" si="34"/>
        <v>_Склизкий_ли_XXXXX?</v>
      </c>
      <c r="BD87">
        <v>2089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VLOOKUP(B88,audio_list_stym!$A$3:$BP$18,65,FALSE)</f>
        <v>16</v>
      </c>
      <c r="F88" t="str">
        <f>VLOOKUP(E88,metki!$A$2:$B$9,2,FALSE)</f>
        <v>импл_новые_без_названия</v>
      </c>
      <c r="G88" t="str">
        <f t="shared" si="28"/>
        <v>импл_</v>
      </c>
      <c r="H88" t="str">
        <f>VLOOKUP(B88,audio_list_stym!$A$3:$AJ$18,33,FALSE)</f>
        <v>Ackee</v>
      </c>
      <c r="I88" t="s">
        <v>694</v>
      </c>
      <c r="J88" t="str">
        <f t="shared" si="29"/>
        <v>Ackee_7</v>
      </c>
      <c r="K88">
        <v>16</v>
      </c>
      <c r="L88">
        <f>VLOOKUP(J88,total_visual_stym!$A$2:$D$129,2,FALSE)</f>
        <v>2071</v>
      </c>
      <c r="M88" t="str">
        <f>VLOOKUP(J88,total_visual_stym!$A$2:$D$129,3,FALSE)</f>
        <v>pics\\Ackee_7.jpg</v>
      </c>
      <c r="N88">
        <f>VLOOKUP(J88,total_visual_stym!$A$1:$D$129,4,FALSE)</f>
        <v>208</v>
      </c>
      <c r="P88">
        <f>IF(G88="экспл",0,IF(G88="импл_",VLOOKUP(J88,quest_импл!$A$1:$J$129,7,FALSE),0))</f>
        <v>231</v>
      </c>
      <c r="Q88" t="str">
        <f>IF(G88="экспл",0,IF(G88="импл_",VLOOKUP(J88,quest_импл!$A$1:$J$129,8,FALSE),0))</f>
        <v>sound\\Uvyadshiy_li.wav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да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2037</v>
      </c>
      <c r="AD88" t="str">
        <f t="shared" ca="1" si="35"/>
        <v>pics\\Limon_5.jpg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0"/>
        <v>pics\\Limon_5.jpg</v>
      </c>
      <c r="AI88" t="s">
        <v>98</v>
      </c>
      <c r="AO88">
        <f t="shared" ca="1" si="36"/>
        <v>0.45064884496837099</v>
      </c>
      <c r="AP88" t="str">
        <f t="shared" ca="1" si="37"/>
        <v>pics\\Limon_5.jpg</v>
      </c>
      <c r="AR88" t="str">
        <f t="shared" si="38"/>
        <v/>
      </c>
      <c r="AS88" t="str">
        <f t="shared" ca="1" si="31"/>
        <v>pics\\Limon_5.jpg</v>
      </c>
      <c r="AT88">
        <f t="shared" ca="1" si="32"/>
        <v>0.25197734196579713</v>
      </c>
      <c r="AU88" t="s">
        <v>697</v>
      </c>
      <c r="AV88" t="str">
        <f t="shared" ca="1" si="33"/>
        <v>sound\\Redkiy_plod.wav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_Увядший_ли_</v>
      </c>
      <c r="BB88" t="str">
        <f t="shared" si="34"/>
        <v>_Увядший_ли_XXXXX?</v>
      </c>
      <c r="BD88">
        <v>2095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VLOOKUP(B89,audio_list_stym!$A$3:$BP$18,65,FALSE)</f>
        <v>16</v>
      </c>
      <c r="F89" t="str">
        <f>VLOOKUP(E89,metki!$A$2:$B$9,2,FALSE)</f>
        <v>импл_новые_без_названия</v>
      </c>
      <c r="G89" t="str">
        <f t="shared" si="28"/>
        <v>импл_</v>
      </c>
      <c r="H89" t="str">
        <f>VLOOKUP(B89,audio_list_stym!$A$3:$AJ$18,33,FALSE)</f>
        <v>Ackee</v>
      </c>
      <c r="I89" t="s">
        <v>695</v>
      </c>
      <c r="J89" t="str">
        <f t="shared" si="29"/>
        <v>Ackee_8</v>
      </c>
      <c r="K89">
        <v>16</v>
      </c>
      <c r="L89">
        <f>VLOOKUP(J89,total_visual_stym!$A$2:$D$129,2,FALSE)</f>
        <v>2072</v>
      </c>
      <c r="M89" t="str">
        <f>VLOOKUP(J89,total_visual_stym!$A$2:$D$129,3,FALSE)</f>
        <v>pics\\Ackee_8.jpg</v>
      </c>
      <c r="N89">
        <f>VLOOKUP(J89,total_visual_stym!$A$1:$D$129,4,FALSE)</f>
        <v>208</v>
      </c>
      <c r="P89">
        <f>IF(G89="экспл",0,IF(G89="импл_",VLOOKUP(J89,quest_импл!$A$1:$J$129,7,FALSE),0))</f>
        <v>232</v>
      </c>
      <c r="Q89" t="str">
        <f>IF(G89="экспл",0,IF(G89="импл_",VLOOKUP(J89,quest_импл!$A$1:$J$129,8,FALSE),0))</f>
        <v>sound\\Raznocvetniy_li.wav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2055</v>
      </c>
      <c r="AD89" t="str">
        <f t="shared" ca="1" si="35"/>
        <v>pics\\Redis_7.jpg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0"/>
        <v>pics\\Redis_7.jpg</v>
      </c>
      <c r="AI89" t="s">
        <v>99</v>
      </c>
      <c r="AO89">
        <f t="shared" ca="1" si="36"/>
        <v>0.14154661630525289</v>
      </c>
      <c r="AP89" t="str">
        <f t="shared" ca="1" si="37"/>
        <v>pics\\Redis_7.jpg</v>
      </c>
      <c r="AR89" t="str">
        <f t="shared" si="38"/>
        <v/>
      </c>
      <c r="AS89" t="str">
        <f t="shared" ca="1" si="31"/>
        <v>pics\\Redis_7.jpg</v>
      </c>
      <c r="AT89">
        <f t="shared" ca="1" si="32"/>
        <v>0.81917138847471072</v>
      </c>
      <c r="AU89" t="s">
        <v>697</v>
      </c>
      <c r="AV89" t="str">
        <f t="shared" ca="1" si="33"/>
        <v>sound\\Noviy_plod.wav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_Разноцветный_ли_</v>
      </c>
      <c r="BB89" t="str">
        <f t="shared" si="34"/>
        <v>_Разноцветный_ли_XXXXX?</v>
      </c>
      <c r="BD89">
        <v>2092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VLOOKUP(B90,audio_list_stym!$A$3:$BP$18,65,FALSE)</f>
        <v>17</v>
      </c>
      <c r="F90" t="str">
        <f>VLOOKUP(E90,metki!$A$2:$B$9,2,FALSE)</f>
        <v>экспл_новые_без_названия</v>
      </c>
      <c r="G90" t="str">
        <f t="shared" si="28"/>
        <v>экспл</v>
      </c>
      <c r="H90" t="str">
        <f>VLOOKUP(B90,audio_list_stym!$A$3:$AJ$18,33,FALSE)</f>
        <v>Ake</v>
      </c>
      <c r="I90" t="s">
        <v>688</v>
      </c>
      <c r="J90" t="str">
        <f t="shared" si="29"/>
        <v>Ake_1</v>
      </c>
      <c r="K90">
        <v>17</v>
      </c>
      <c r="L90">
        <f>VLOOKUP(J90,total_visual_stym!$A$2:$D$129,2,FALSE)</f>
        <v>2073</v>
      </c>
      <c r="M90" t="str">
        <f>VLOOKUP(J90,total_visual_stym!$A$2:$D$129,3,FALSE)</f>
        <v>pics\\Ake_1.jpg</v>
      </c>
      <c r="N90">
        <f>VLOOKUP(J90,total_visual_stym!$A$1:$D$129,4,FALSE)</f>
        <v>209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105</v>
      </c>
      <c r="Z90" t="str">
        <f>IF(G90="экспл",VLOOKUP(J90,quest_экспл!$A$1:$N$129,12,FALSE),IF(G90="импл_",0,0))</f>
        <v>sound\\On_imeet_myakot.wav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2210</v>
      </c>
      <c r="AD90" t="str">
        <f t="shared" ca="1" si="35"/>
        <v>pics\\dis48.jpg</v>
      </c>
      <c r="AE90" s="22" t="str">
        <f t="array" aca="1" ref="AE90" ca="1">IF(G90="экспл",INDEX(total_visual_stym!$C$146:$C$209,(RANK(total_visual_stym!E170,total_visual_stym!$E$146:$E$209))),0)</f>
        <v>pics\\dis48.jpg</v>
      </c>
      <c r="AF90" s="22" t="str">
        <f t="shared" si="30"/>
        <v/>
      </c>
      <c r="AI90" t="s">
        <v>100</v>
      </c>
      <c r="AO90">
        <f t="shared" ca="1" si="36"/>
        <v>0.21484932800439127</v>
      </c>
      <c r="AP90" t="str">
        <f t="shared" ca="1" si="37"/>
        <v>pics\\Redis_2.jpg</v>
      </c>
      <c r="AR90" t="str">
        <f t="shared" si="38"/>
        <v/>
      </c>
      <c r="AS90" t="str">
        <f t="shared" si="31"/>
        <v/>
      </c>
      <c r="AT90">
        <f t="shared" ca="1" si="32"/>
        <v>0.34156859746036206</v>
      </c>
      <c r="AU90" t="s">
        <v>697</v>
      </c>
      <c r="AV90" t="str">
        <f t="shared" ca="1" si="33"/>
        <v>sound\\Redkiy_plod.wav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_Он_имеет_мякоть?</v>
      </c>
      <c r="BA90" t="e">
        <f>VLOOKUP(Q90,audio_list_stym!$B$2:$BQ$299,68,FALSE)</f>
        <v>#N/A</v>
      </c>
      <c r="BB90" t="str">
        <f t="shared" si="34"/>
        <v>На_экране_XXXXX._Он_имеет_мякоть?</v>
      </c>
      <c r="BC90">
        <v>1212</v>
      </c>
      <c r="BD90">
        <v>2120</v>
      </c>
      <c r="BE90">
        <v>2079</v>
      </c>
      <c r="BF90">
        <v>2133</v>
      </c>
      <c r="BG90">
        <v>2147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VLOOKUP(B91,audio_list_stym!$A$3:$BP$18,65,FALSE)</f>
        <v>17</v>
      </c>
      <c r="F91" t="str">
        <f>VLOOKUP(E91,metki!$A$2:$B$9,2,FALSE)</f>
        <v>экспл_новые_без_названия</v>
      </c>
      <c r="G91" t="str">
        <f t="shared" si="28"/>
        <v>экспл</v>
      </c>
      <c r="H91" t="str">
        <f>VLOOKUP(B91,audio_list_stym!$A$3:$AJ$18,33,FALSE)</f>
        <v>Ake</v>
      </c>
      <c r="I91" t="s">
        <v>689</v>
      </c>
      <c r="J91" t="str">
        <f t="shared" si="29"/>
        <v>Ake_2</v>
      </c>
      <c r="K91">
        <v>17</v>
      </c>
      <c r="L91">
        <f>VLOOKUP(J91,total_visual_stym!$A$2:$D$129,2,FALSE)</f>
        <v>2074</v>
      </c>
      <c r="M91" t="str">
        <f>VLOOKUP(J91,total_visual_stym!$A$2:$D$129,3,FALSE)</f>
        <v>pics\\Ake_2.jpg</v>
      </c>
      <c r="N91">
        <f>VLOOKUP(J91,total_visual_stym!$A$1:$D$129,4,FALSE)</f>
        <v>209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106</v>
      </c>
      <c r="Z91" t="str">
        <f>IF(G91="экспл",VLOOKUP(J91,quest_экспл!$A$1:$N$129,12,FALSE),IF(G91="импл_",0,0))</f>
        <v>sound\\Prodolgovatiy_li_on.wav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2215</v>
      </c>
      <c r="AD91" t="str">
        <f t="shared" ca="1" si="35"/>
        <v>pics\\dis62.jpg</v>
      </c>
      <c r="AE91" s="22" t="str">
        <f t="array" aca="1" ref="AE91" ca="1">IF(G91="экспл",INDEX(total_visual_stym!$C$146:$C$209,(RANK(total_visual_stym!E171,total_visual_stym!$E$146:$E$209))),0)</f>
        <v>pics\\dis62.jpg</v>
      </c>
      <c r="AF91" s="22" t="str">
        <f t="shared" si="30"/>
        <v/>
      </c>
      <c r="AI91" t="s">
        <v>101</v>
      </c>
      <c r="AO91">
        <f t="shared" ca="1" si="36"/>
        <v>0.92085067688941125</v>
      </c>
      <c r="AP91" t="str">
        <f t="shared" ca="1" si="37"/>
        <v>pics\\Banan_3.jpg</v>
      </c>
      <c r="AR91" t="str">
        <f t="shared" si="38"/>
        <v/>
      </c>
      <c r="AS91" t="str">
        <f t="shared" si="31"/>
        <v/>
      </c>
      <c r="AT91">
        <f t="shared" ca="1" si="32"/>
        <v>0.89160812959286906</v>
      </c>
      <c r="AU91" t="s">
        <v>697</v>
      </c>
      <c r="AV91" t="str">
        <f t="shared" ca="1" si="33"/>
        <v>sound\\Noviy_plod.wav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_Продолговатый_ли_он?</v>
      </c>
      <c r="BA91" t="e">
        <f>VLOOKUP(Q91,audio_list_stym!$B$2:$BQ$299,68,FALSE)</f>
        <v>#N/A</v>
      </c>
      <c r="BB91" t="str">
        <f t="shared" si="34"/>
        <v>Посмотрите,_вот_XXXXX._Продолговатый_ли_он?</v>
      </c>
      <c r="BD91">
        <v>2115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VLOOKUP(B92,audio_list_stym!$A$3:$BP$18,65,FALSE)</f>
        <v>17</v>
      </c>
      <c r="F92" t="str">
        <f>VLOOKUP(E92,metki!$A$2:$B$9,2,FALSE)</f>
        <v>экспл_новые_без_названия</v>
      </c>
      <c r="G92" t="str">
        <f t="shared" si="28"/>
        <v>экспл</v>
      </c>
      <c r="H92" t="str">
        <f>VLOOKUP(B92,audio_list_stym!$A$3:$AJ$18,33,FALSE)</f>
        <v>Ake</v>
      </c>
      <c r="I92" t="s">
        <v>690</v>
      </c>
      <c r="J92" t="str">
        <f t="shared" si="29"/>
        <v>Ake_3</v>
      </c>
      <c r="K92">
        <v>17</v>
      </c>
      <c r="L92">
        <f>VLOOKUP(J92,total_visual_stym!$A$2:$D$129,2,FALSE)</f>
        <v>2075</v>
      </c>
      <c r="M92" t="str">
        <f>VLOOKUP(J92,total_visual_stym!$A$2:$D$129,3,FALSE)</f>
        <v>pics\\Ake_3.jpg</v>
      </c>
      <c r="N92">
        <f>VLOOKUP(J92,total_visual_stym!$A$1:$D$129,4,FALSE)</f>
        <v>209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107</v>
      </c>
      <c r="Z92" t="str">
        <f>IF(G92="экспл",VLOOKUP(J92,quest_экспл!$A$1:$N$129,12,FALSE),IF(G92="импл_",0,0))</f>
        <v>sound\\Pyatnistiy_li_on.wav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2217</v>
      </c>
      <c r="AD92" t="str">
        <f t="shared" ca="1" si="35"/>
        <v>pics\\dis58.jpg</v>
      </c>
      <c r="AE92" s="22" t="str">
        <f t="array" aca="1" ref="AE92" ca="1">IF(G92="экспл",INDEX(total_visual_stym!$C$146:$C$209,(RANK(total_visual_stym!E172,total_visual_stym!$E$146:$E$209))),0)</f>
        <v>pics\\dis58.jpg</v>
      </c>
      <c r="AF92" s="22" t="str">
        <f t="shared" si="30"/>
        <v/>
      </c>
      <c r="AI92" t="s">
        <v>102</v>
      </c>
      <c r="AO92">
        <f t="shared" ca="1" si="36"/>
        <v>0.53992870334188681</v>
      </c>
      <c r="AP92" t="str">
        <f t="shared" ca="1" si="37"/>
        <v>pics\\Kokos_5.jpg</v>
      </c>
      <c r="AR92" t="str">
        <f t="shared" si="38"/>
        <v/>
      </c>
      <c r="AS92" t="str">
        <f t="shared" si="31"/>
        <v/>
      </c>
      <c r="AT92">
        <f t="shared" ca="1" si="32"/>
        <v>9.5093390497417496E-2</v>
      </c>
      <c r="AU92" t="s">
        <v>697</v>
      </c>
      <c r="AV92" t="str">
        <f t="shared" ca="1" si="33"/>
        <v>sound\\Redkiy_plod.wav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_Пятнистый_ли_он?</v>
      </c>
      <c r="BA92" t="e">
        <f>VLOOKUP(Q92,audio_list_stym!$B$2:$BQ$299,68,FALSE)</f>
        <v>#N/A</v>
      </c>
      <c r="BB92" t="str">
        <f t="shared" si="34"/>
        <v>Вот_XXXXX._Пятнистый_ли_он?</v>
      </c>
      <c r="BD92">
        <v>2117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VLOOKUP(B93,audio_list_stym!$A$3:$BP$18,65,FALSE)</f>
        <v>17</v>
      </c>
      <c r="F93" t="str">
        <f>VLOOKUP(E93,metki!$A$2:$B$9,2,FALSE)</f>
        <v>экспл_новые_без_названия</v>
      </c>
      <c r="G93" t="str">
        <f t="shared" si="28"/>
        <v>экспл</v>
      </c>
      <c r="H93" t="str">
        <f>VLOOKUP(B93,audio_list_stym!$A$3:$AJ$18,33,FALSE)</f>
        <v>Ake</v>
      </c>
      <c r="I93" t="s">
        <v>691</v>
      </c>
      <c r="J93" t="str">
        <f t="shared" si="29"/>
        <v>Ake_4</v>
      </c>
      <c r="K93">
        <v>17</v>
      </c>
      <c r="L93">
        <f>VLOOKUP(J93,total_visual_stym!$A$2:$D$129,2,FALSE)</f>
        <v>2076</v>
      </c>
      <c r="M93" t="str">
        <f>VLOOKUP(J93,total_visual_stym!$A$2:$D$129,3,FALSE)</f>
        <v>pics\\Ake_4.jpg</v>
      </c>
      <c r="N93">
        <f>VLOOKUP(J93,total_visual_stym!$A$1:$D$129,4,FALSE)</f>
        <v>209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108</v>
      </c>
      <c r="Z93" t="str">
        <f>IF(G93="экспл",VLOOKUP(J93,quest_экспл!$A$1:$N$129,12,FALSE),IF(G93="импл_",0,0))</f>
        <v>sound\\On_s_kozhuroy.wav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2219</v>
      </c>
      <c r="AD93" t="str">
        <f t="shared" ca="1" si="35"/>
        <v>pics\\dis17.jpg</v>
      </c>
      <c r="AE93" s="22" t="str">
        <f t="array" aca="1" ref="AE93" ca="1">IF(G93="экспл",INDEX(total_visual_stym!$C$146:$C$209,(RANK(total_visual_stym!E173,total_visual_stym!$E$146:$E$209))),0)</f>
        <v>pics\\dis17.jpg</v>
      </c>
      <c r="AF93" s="22" t="str">
        <f t="shared" si="30"/>
        <v/>
      </c>
      <c r="AI93" t="s">
        <v>103</v>
      </c>
      <c r="AO93">
        <f t="shared" ca="1" si="36"/>
        <v>0.53391268182923524</v>
      </c>
      <c r="AP93" t="str">
        <f t="shared" ca="1" si="37"/>
        <v>pics\\Kokos_7.jpg</v>
      </c>
      <c r="AR93" t="str">
        <f t="shared" si="38"/>
        <v/>
      </c>
      <c r="AS93" t="str">
        <f t="shared" si="31"/>
        <v/>
      </c>
      <c r="AT93">
        <f t="shared" ca="1" si="32"/>
        <v>0.85348424961497504</v>
      </c>
      <c r="AU93" t="s">
        <v>697</v>
      </c>
      <c r="AV93" t="str">
        <f t="shared" ca="1" si="33"/>
        <v>sound\\Noviy_plod.wav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_Он_с_кожурой?</v>
      </c>
      <c r="BA93" t="e">
        <f>VLOOKUP(Q93,audio_list_stym!$B$2:$BQ$299,68,FALSE)</f>
        <v>#N/A</v>
      </c>
      <c r="BB93" t="str">
        <f t="shared" si="34"/>
        <v>Это_XXXXX._Он_с_кожурой?</v>
      </c>
      <c r="BD93">
        <v>2114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VLOOKUP(B94,audio_list_stym!$A$3:$BP$18,65,FALSE)</f>
        <v>17</v>
      </c>
      <c r="F94" t="str">
        <f>VLOOKUP(E94,metki!$A$2:$B$9,2,FALSE)</f>
        <v>экспл_новые_без_названия</v>
      </c>
      <c r="G94" t="str">
        <f t="shared" si="28"/>
        <v>экспл</v>
      </c>
      <c r="H94" t="str">
        <f>VLOOKUP(B94,audio_list_stym!$A$3:$AJ$18,33,FALSE)</f>
        <v>Ake</v>
      </c>
      <c r="I94" t="s">
        <v>692</v>
      </c>
      <c r="J94" t="str">
        <f t="shared" si="29"/>
        <v>Ake_5</v>
      </c>
      <c r="K94">
        <v>17</v>
      </c>
      <c r="L94">
        <f>VLOOKUP(J94,total_visual_stym!$A$2:$D$129,2,FALSE)</f>
        <v>2077</v>
      </c>
      <c r="M94" t="str">
        <f>VLOOKUP(J94,total_visual_stym!$A$2:$D$129,3,FALSE)</f>
        <v>pics\\Ake_5.jpg</v>
      </c>
      <c r="N94">
        <f>VLOOKUP(J94,total_visual_stym!$A$1:$D$129,4,FALSE)</f>
        <v>209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109</v>
      </c>
      <c r="Z94" t="str">
        <f>IF(G94="экспл",VLOOKUP(J94,quest_экспл!$A$1:$N$129,12,FALSE),IF(G94="импл_",0,0))</f>
        <v>sound\\Fioletoviy_li_on.wav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2226</v>
      </c>
      <c r="AD94" t="str">
        <f t="shared" ca="1" si="35"/>
        <v>pics\\dis11.jpg</v>
      </c>
      <c r="AE94" s="22" t="str">
        <f t="array" aca="1" ref="AE94" ca="1">IF(G94="экспл",INDEX(total_visual_stym!$C$146:$C$209,(RANK(total_visual_stym!E174,total_visual_stym!$E$146:$E$209))),0)</f>
        <v>pics\\dis11.jpg</v>
      </c>
      <c r="AF94" s="22" t="str">
        <f t="shared" si="30"/>
        <v/>
      </c>
      <c r="AI94" t="s">
        <v>104</v>
      </c>
      <c r="AO94">
        <f t="shared" ca="1" si="36"/>
        <v>0.63675079167185733</v>
      </c>
      <c r="AP94" t="str">
        <f t="shared" ca="1" si="37"/>
        <v>pics\\Goroh_7.jpg</v>
      </c>
      <c r="AR94" t="str">
        <f t="shared" si="38"/>
        <v/>
      </c>
      <c r="AS94" t="str">
        <f t="shared" si="31"/>
        <v/>
      </c>
      <c r="AT94">
        <f t="shared" ca="1" si="32"/>
        <v>0.95256758459682289</v>
      </c>
      <c r="AU94" t="s">
        <v>697</v>
      </c>
      <c r="AV94" t="str">
        <f t="shared" ca="1" si="33"/>
        <v>sound\\Noviy_plod.wav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_Синий_ли_он?</v>
      </c>
      <c r="BA94" t="e">
        <f>VLOOKUP(Q94,audio_list_stym!$B$2:$BQ$299,68,FALSE)</f>
        <v>#N/A</v>
      </c>
      <c r="BB94" t="str">
        <f t="shared" si="34"/>
        <v>На_картинке_XXXXX._Синий_ли_он?</v>
      </c>
      <c r="BD94">
        <v>2118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VLOOKUP(B95,audio_list_stym!$A$3:$BP$18,65,FALSE)</f>
        <v>17</v>
      </c>
      <c r="F95" t="str">
        <f>VLOOKUP(E95,metki!$A$2:$B$9,2,FALSE)</f>
        <v>экспл_новые_без_названия</v>
      </c>
      <c r="G95" t="str">
        <f t="shared" si="28"/>
        <v>экспл</v>
      </c>
      <c r="H95" t="str">
        <f>VLOOKUP(B95,audio_list_stym!$A$3:$AJ$18,33,FALSE)</f>
        <v>Ake</v>
      </c>
      <c r="I95" t="s">
        <v>693</v>
      </c>
      <c r="J95" t="str">
        <f t="shared" si="29"/>
        <v>Ake_6</v>
      </c>
      <c r="K95">
        <v>17</v>
      </c>
      <c r="L95">
        <f>VLOOKUP(J95,total_visual_stym!$A$2:$D$129,2,FALSE)</f>
        <v>2078</v>
      </c>
      <c r="M95" t="str">
        <f>VLOOKUP(J95,total_visual_stym!$A$2:$D$129,3,FALSE)</f>
        <v>pics\\Ake_6.jpg</v>
      </c>
      <c r="N95">
        <f>VLOOKUP(J95,total_visual_stym!$A$1:$D$129,4,FALSE)</f>
        <v>209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110</v>
      </c>
      <c r="Z95" t="str">
        <f>IF(G95="экспл",VLOOKUP(J95,quest_экспл!$A$1:$N$129,12,FALSE),IF(G95="импл_",0,0))</f>
        <v>sound\\On_s_dolkami.wav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2201</v>
      </c>
      <c r="AD95" t="str">
        <f t="shared" ca="1" si="35"/>
        <v>pics\\dis43.jpg</v>
      </c>
      <c r="AE95" s="22" t="str">
        <f t="array" aca="1" ref="AE95" ca="1">IF(G95="экспл",INDEX(total_visual_stym!$C$146:$C$209,(RANK(total_visual_stym!E175,total_visual_stym!$E$146:$E$209))),0)</f>
        <v>pics\\dis43.jpg</v>
      </c>
      <c r="AF95" s="22" t="str">
        <f t="shared" si="30"/>
        <v/>
      </c>
      <c r="AI95" t="s">
        <v>105</v>
      </c>
      <c r="AO95">
        <f t="shared" ca="1" si="36"/>
        <v>0.50797485786861352</v>
      </c>
      <c r="AP95" t="str">
        <f t="shared" ca="1" si="37"/>
        <v>pics\\Limon_1.jpg</v>
      </c>
      <c r="AR95" t="str">
        <f t="shared" si="38"/>
        <v/>
      </c>
      <c r="AS95" t="str">
        <f t="shared" si="31"/>
        <v/>
      </c>
      <c r="AT95">
        <f t="shared" ca="1" si="32"/>
        <v>0.95240621830666872</v>
      </c>
      <c r="AU95" t="s">
        <v>697</v>
      </c>
      <c r="AV95" t="str">
        <f t="shared" ca="1" si="33"/>
        <v>sound\\Noviy_plod.wav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_Он_с_дольками?</v>
      </c>
      <c r="BA95" t="e">
        <f>VLOOKUP(Q95,audio_list_stym!$B$2:$BQ$299,68,FALSE)</f>
        <v>#N/A</v>
      </c>
      <c r="BB95" t="str">
        <f t="shared" si="34"/>
        <v>На_мониторе_XXXXX._Он_с_дольками?</v>
      </c>
      <c r="BD95">
        <v>2113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VLOOKUP(B96,audio_list_stym!$A$3:$BP$18,65,FALSE)</f>
        <v>17</v>
      </c>
      <c r="F96" t="str">
        <f>VLOOKUP(E96,metki!$A$2:$B$9,2,FALSE)</f>
        <v>экспл_новые_без_названия</v>
      </c>
      <c r="G96" t="str">
        <f t="shared" si="28"/>
        <v>экспл</v>
      </c>
      <c r="H96" t="str">
        <f>VLOOKUP(B96,audio_list_stym!$A$3:$AJ$18,33,FALSE)</f>
        <v>Ake</v>
      </c>
      <c r="I96" t="s">
        <v>694</v>
      </c>
      <c r="J96" t="str">
        <f t="shared" si="29"/>
        <v>Ake_7</v>
      </c>
      <c r="K96">
        <v>17</v>
      </c>
      <c r="L96">
        <f>VLOOKUP(J96,total_visual_stym!$A$2:$D$129,2,FALSE)</f>
        <v>2079</v>
      </c>
      <c r="M96" t="str">
        <f>VLOOKUP(J96,total_visual_stym!$A$2:$D$129,3,FALSE)</f>
        <v>pics\\Ake_7.jpg</v>
      </c>
      <c r="N96">
        <f>VLOOKUP(J96,total_visual_stym!$A$1:$D$129,4,FALSE)</f>
        <v>209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111</v>
      </c>
      <c r="Z96" t="str">
        <f>IF(G96="экспл",VLOOKUP(J96,quest_экспл!$A$1:$N$129,12,FALSE),IF(G96="импл_",0,0))</f>
        <v>sound\\On_visushenniy.wav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2186</v>
      </c>
      <c r="AD96" t="str">
        <f t="shared" ca="1" si="35"/>
        <v>pics\\dis25.jpg</v>
      </c>
      <c r="AE96" s="22" t="str">
        <f t="array" aca="1" ref="AE96" ca="1">IF(G96="экспл",INDEX(total_visual_stym!$C$146:$C$209,(RANK(total_visual_stym!E176,total_visual_stym!$E$146:$E$209))),0)</f>
        <v>pics\\dis25.jpg</v>
      </c>
      <c r="AF96" s="22" t="str">
        <f t="shared" si="30"/>
        <v/>
      </c>
      <c r="AI96" t="s">
        <v>106</v>
      </c>
      <c r="AO96">
        <f t="shared" ca="1" si="36"/>
        <v>0.83134632039136025</v>
      </c>
      <c r="AP96" t="str">
        <f t="shared" ca="1" si="37"/>
        <v>pics\\Banan_8.jpg</v>
      </c>
      <c r="AR96" t="str">
        <f t="shared" si="38"/>
        <v/>
      </c>
      <c r="AS96" t="str">
        <f t="shared" si="31"/>
        <v/>
      </c>
      <c r="AT96">
        <f t="shared" ca="1" si="32"/>
        <v>4.8085042807473166E-2</v>
      </c>
      <c r="AU96" t="s">
        <v>697</v>
      </c>
      <c r="AV96" t="str">
        <f t="shared" ca="1" si="33"/>
        <v>sound\\Redkiy_plod.wav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_Он_высушенный?</v>
      </c>
      <c r="BA96" t="e">
        <f>VLOOKUP(Q96,audio_list_stym!$B$2:$BQ$299,68,FALSE)</f>
        <v>#N/A</v>
      </c>
      <c r="BB96" t="str">
        <f t="shared" si="34"/>
        <v>Перед_Вами_XXXXX._Он_высушенный?</v>
      </c>
      <c r="BD96">
        <v>2119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VLOOKUP(B97,audio_list_stym!$A$3:$BP$18,65,FALSE)</f>
        <v>17</v>
      </c>
      <c r="F97" t="str">
        <f>VLOOKUP(E97,metki!$A$2:$B$9,2,FALSE)</f>
        <v>экспл_новые_без_названия</v>
      </c>
      <c r="G97" t="str">
        <f t="shared" si="28"/>
        <v>экспл</v>
      </c>
      <c r="H97" t="str">
        <f>VLOOKUP(B97,audio_list_stym!$A$3:$AJ$18,33,FALSE)</f>
        <v>Ake</v>
      </c>
      <c r="I97" t="s">
        <v>695</v>
      </c>
      <c r="J97" t="str">
        <f t="shared" si="29"/>
        <v>Ake_8</v>
      </c>
      <c r="K97">
        <v>17</v>
      </c>
      <c r="L97">
        <f>VLOOKUP(J97,total_visual_stym!$A$2:$D$129,2,FALSE)</f>
        <v>2080</v>
      </c>
      <c r="M97" t="str">
        <f>VLOOKUP(J97,total_visual_stym!$A$2:$D$129,3,FALSE)</f>
        <v>pics\\Ake_8.jpg</v>
      </c>
      <c r="N97">
        <f>VLOOKUP(J97,total_visual_stym!$A$1:$D$129,4,FALSE)</f>
        <v>209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112</v>
      </c>
      <c r="Z97" t="str">
        <f>IF(G97="экспл",VLOOKUP(J97,quest_экспл!$A$1:$N$129,12,FALSE),IF(G97="импл_",0,0))</f>
        <v>sound\\Myatiy_li_on.wav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2209</v>
      </c>
      <c r="AD97" t="str">
        <f t="shared" ca="1" si="35"/>
        <v>pics\\dis51.jpg</v>
      </c>
      <c r="AE97" s="22" t="str">
        <f t="array" aca="1" ref="AE97" ca="1">IF(G97="экспл",INDEX(total_visual_stym!$C$146:$C$209,(RANK(total_visual_stym!E177,total_visual_stym!$E$146:$E$209))),0)</f>
        <v>pics\\dis51.jpg</v>
      </c>
      <c r="AF97" s="22" t="str">
        <f t="shared" si="30"/>
        <v/>
      </c>
      <c r="AI97" t="s">
        <v>107</v>
      </c>
      <c r="AO97">
        <f t="shared" ca="1" si="36"/>
        <v>0.14860230500831373</v>
      </c>
      <c r="AP97" t="str">
        <f t="shared" ca="1" si="37"/>
        <v>pics\\Redis_6.jpg</v>
      </c>
      <c r="AR97" t="str">
        <f t="shared" si="38"/>
        <v/>
      </c>
      <c r="AS97" t="str">
        <f t="shared" si="31"/>
        <v/>
      </c>
      <c r="AT97">
        <f t="shared" ca="1" si="32"/>
        <v>0.90793713513336549</v>
      </c>
      <c r="AU97" t="s">
        <v>697</v>
      </c>
      <c r="AV97" t="str">
        <f t="shared" ca="1" si="33"/>
        <v>sound\\Noviy_plod.wav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_Мятый_ли_он?</v>
      </c>
      <c r="BA97" t="e">
        <f>VLOOKUP(Q97,audio_list_stym!$B$2:$BQ$299,68,FALSE)</f>
        <v>#N/A</v>
      </c>
      <c r="BB97" t="str">
        <f t="shared" si="34"/>
        <v>Вы_видите_XXXXX._Мятый_ли_он?</v>
      </c>
      <c r="BD97">
        <v>2116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VLOOKUP(B98,audio_list_stym!$A$3:$BP$18,65,FALSE)</f>
        <v>14</v>
      </c>
      <c r="F98" t="str">
        <f>VLOOKUP(E98,metki!$A$2:$B$9,2,FALSE)</f>
        <v>импл_новые_с_названием</v>
      </c>
      <c r="G98" t="str">
        <f t="shared" si="28"/>
        <v>импл_</v>
      </c>
      <c r="H98" t="str">
        <f>VLOOKUP(B98,audio_list_stym!$A$3:$AJ$18,33,FALSE)</f>
        <v>Finger</v>
      </c>
      <c r="I98" t="s">
        <v>688</v>
      </c>
      <c r="J98" t="str">
        <f t="shared" si="29"/>
        <v>Finger_1</v>
      </c>
      <c r="K98">
        <v>14</v>
      </c>
      <c r="L98">
        <f>VLOOKUP(J98,total_visual_stym!$A$2:$D$129,2,FALSE)</f>
        <v>2081</v>
      </c>
      <c r="M98" t="str">
        <f>VLOOKUP(J98,total_visual_stym!$A$2:$D$129,3,FALSE)</f>
        <v>pics\\Finger_1.jpg</v>
      </c>
      <c r="N98">
        <f>VLOOKUP(J98,total_visual_stym!$A$1:$D$129,4,FALSE)</f>
        <v>210</v>
      </c>
      <c r="P98">
        <f>IF(G98="экспл",0,IF(G98="импл_",VLOOKUP(J98,quest_импл!$A$1:$J$129,7,FALSE),0))</f>
        <v>241</v>
      </c>
      <c r="Q98" t="str">
        <f>IF(G98="экспл",0,IF(G98="импл_",VLOOKUP(J98,quest_импл!$A$1:$J$129,8,FALSE),0))</f>
        <v>sound\\Vityanut_li.wav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2024</v>
      </c>
      <c r="AD98" t="str">
        <f t="shared" ca="1" si="35"/>
        <v>pics\\Goroh_8.jpg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0"/>
        <v>pics\\Goroh_8.jpg</v>
      </c>
      <c r="AI98" t="s">
        <v>108</v>
      </c>
      <c r="AO98">
        <f t="shared" ca="1" si="36"/>
        <v>0.60757685142789575</v>
      </c>
      <c r="AP98" t="str">
        <f t="shared" ca="1" si="37"/>
        <v>pics\\Goroh_8.jpg</v>
      </c>
      <c r="AR98" t="str">
        <f>IF(AH98="sound\\Ogorod",AP26,"")</f>
        <v/>
      </c>
      <c r="AS98" t="str">
        <f t="shared" ca="1" si="31"/>
        <v>pics\\Goroh_8.jpg</v>
      </c>
      <c r="AT98">
        <f t="shared" ca="1" si="32"/>
        <v>0.17356891432376853</v>
      </c>
      <c r="AU98" t="s">
        <v>697</v>
      </c>
      <c r="AV98" t="str">
        <f t="shared" ca="1" si="33"/>
        <v>sound\\Redkiy_plod.wav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_Вытянут_ли_</v>
      </c>
      <c r="BB98" t="str">
        <f t="shared" si="34"/>
        <v>_Вытянут_ли_КОДИС?</v>
      </c>
      <c r="BC98">
        <v>1213</v>
      </c>
      <c r="BD98">
        <v>2136</v>
      </c>
      <c r="BE98">
        <v>2078</v>
      </c>
      <c r="BF98">
        <v>2089</v>
      </c>
      <c r="BG98">
        <v>2146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VLOOKUP(B99,audio_list_stym!$A$3:$BP$18,65,FALSE)</f>
        <v>14</v>
      </c>
      <c r="F99" t="str">
        <f>VLOOKUP(E99,metki!$A$2:$B$9,2,FALSE)</f>
        <v>импл_новые_с_названием</v>
      </c>
      <c r="G99" t="str">
        <f t="shared" si="28"/>
        <v>импл_</v>
      </c>
      <c r="H99" t="str">
        <f>VLOOKUP(B99,audio_list_stym!$A$3:$AJ$18,33,FALSE)</f>
        <v>Finger</v>
      </c>
      <c r="I99" t="s">
        <v>689</v>
      </c>
      <c r="J99" t="str">
        <f t="shared" si="29"/>
        <v>Finger_2</v>
      </c>
      <c r="K99">
        <v>14</v>
      </c>
      <c r="L99">
        <f>VLOOKUP(J99,total_visual_stym!$A$2:$D$129,2,FALSE)</f>
        <v>2082</v>
      </c>
      <c r="M99" t="str">
        <f>VLOOKUP(J99,total_visual_stym!$A$2:$D$129,3,FALSE)</f>
        <v>pics\\Finger_2.jpg</v>
      </c>
      <c r="N99">
        <f>VLOOKUP(J99,total_visual_stym!$A$1:$D$129,4,FALSE)</f>
        <v>210</v>
      </c>
      <c r="P99">
        <f>IF(G99="экспл",0,IF(G99="импл_",VLOOKUP(J99,quest_импл!$A$1:$J$129,7,FALSE),0))</f>
        <v>242</v>
      </c>
      <c r="Q99" t="str">
        <f>IF(G99="экспл",0,IF(G99="импл_",VLOOKUP(J99,quest_импл!$A$1:$J$129,8,FALSE),0))</f>
        <v>sound\\Nadloman_li.wav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2012</v>
      </c>
      <c r="AD99" t="str">
        <f t="shared" ca="1" si="35"/>
        <v>pics\\Finik_4.jpg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0"/>
        <v>pics\\Finik_4.jpg</v>
      </c>
      <c r="AI99" t="s">
        <v>109</v>
      </c>
      <c r="AO99">
        <f t="shared" ca="1" si="36"/>
        <v>0.75945153992826275</v>
      </c>
      <c r="AP99" t="str">
        <f t="shared" ca="1" si="37"/>
        <v>pics\\Finik_4.jpg</v>
      </c>
      <c r="AR99" t="str">
        <f t="shared" ref="AR99:AR120" si="39">IF(AH99="sound\\Ogorod",AP27,"")</f>
        <v/>
      </c>
      <c r="AS99" t="str">
        <f t="shared" ca="1" si="31"/>
        <v>pics\\Finik_4.jpg</v>
      </c>
      <c r="AT99">
        <f t="shared" ca="1" si="32"/>
        <v>0.5192089317827836</v>
      </c>
      <c r="AU99" t="s">
        <v>697</v>
      </c>
      <c r="AV99" t="str">
        <f t="shared" ca="1" si="33"/>
        <v>sound\\Noviy_plod.wav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_Надломан_ли_</v>
      </c>
      <c r="BB99" t="str">
        <f t="shared" si="34"/>
        <v>_Надломан_ли_КОДИС?</v>
      </c>
      <c r="BD99">
        <v>2131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VLOOKUP(B100,audio_list_stym!$A$3:$BP$18,65,FALSE)</f>
        <v>14</v>
      </c>
      <c r="F100" t="str">
        <f>VLOOKUP(E100,metki!$A$2:$B$9,2,FALSE)</f>
        <v>импл_новые_с_названием</v>
      </c>
      <c r="G100" t="str">
        <f t="shared" si="28"/>
        <v>импл_</v>
      </c>
      <c r="H100" t="str">
        <f>VLOOKUP(B100,audio_list_stym!$A$3:$AJ$18,33,FALSE)</f>
        <v>Finger</v>
      </c>
      <c r="I100" t="s">
        <v>690</v>
      </c>
      <c r="J100" t="str">
        <f t="shared" si="29"/>
        <v>Finger_3</v>
      </c>
      <c r="K100">
        <v>14</v>
      </c>
      <c r="L100">
        <f>VLOOKUP(J100,total_visual_stym!$A$2:$D$129,2,FALSE)</f>
        <v>2083</v>
      </c>
      <c r="M100" t="str">
        <f>VLOOKUP(J100,total_visual_stym!$A$2:$D$129,3,FALSE)</f>
        <v>pics\\Finger_3.jpg</v>
      </c>
      <c r="N100">
        <f>VLOOKUP(J100,total_visual_stym!$A$1:$D$129,4,FALSE)</f>
        <v>210</v>
      </c>
      <c r="P100">
        <f>IF(G100="экспл",0,IF(G100="импл_",VLOOKUP(J100,quest_импл!$A$1:$J$129,7,FALSE),0))</f>
        <v>243</v>
      </c>
      <c r="Q100" t="str">
        <f>IF(G100="экспл",0,IF(G100="импл_",VLOOKUP(J100,quest_импл!$A$1:$J$129,8,FALSE),0))</f>
        <v>sound\\Volnistiy_li.wav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2018</v>
      </c>
      <c r="AD100" t="str">
        <f t="shared" ca="1" si="35"/>
        <v>pics\\Goroh_2.jpg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0"/>
        <v>pics\\Goroh_2.jpg</v>
      </c>
      <c r="AI100" t="s">
        <v>110</v>
      </c>
      <c r="AO100">
        <f t="shared" ca="1" si="36"/>
        <v>0.70947287904365097</v>
      </c>
      <c r="AP100" t="str">
        <f t="shared" ca="1" si="37"/>
        <v>pics\\Goroh_2.jpg</v>
      </c>
      <c r="AR100" t="str">
        <f t="shared" si="39"/>
        <v/>
      </c>
      <c r="AS100" t="str">
        <f t="shared" ca="1" si="31"/>
        <v>pics\\Goroh_2.jpg</v>
      </c>
      <c r="AT100">
        <f t="shared" ca="1" si="32"/>
        <v>5.7092028060820144E-2</v>
      </c>
      <c r="AU100" t="s">
        <v>697</v>
      </c>
      <c r="AV100" t="str">
        <f t="shared" ca="1" si="33"/>
        <v>sound\\Redkiy_plod.wav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_Волнистый_ли_</v>
      </c>
      <c r="BB100" t="str">
        <f t="shared" si="34"/>
        <v>_Волнистый_ли_КОДИС?</v>
      </c>
      <c r="BD100">
        <v>2133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VLOOKUP(B101,audio_list_stym!$A$3:$BP$18,65,FALSE)</f>
        <v>14</v>
      </c>
      <c r="F101" t="str">
        <f>VLOOKUP(E101,metki!$A$2:$B$9,2,FALSE)</f>
        <v>импл_новые_с_названием</v>
      </c>
      <c r="G101" t="str">
        <f t="shared" si="28"/>
        <v>импл_</v>
      </c>
      <c r="H101" t="str">
        <f>VLOOKUP(B101,audio_list_stym!$A$3:$AJ$18,33,FALSE)</f>
        <v>Finger</v>
      </c>
      <c r="I101" t="s">
        <v>691</v>
      </c>
      <c r="J101" t="str">
        <f t="shared" si="29"/>
        <v>Finger_4</v>
      </c>
      <c r="K101">
        <v>14</v>
      </c>
      <c r="L101">
        <f>VLOOKUP(J101,total_visual_stym!$A$2:$D$129,2,FALSE)</f>
        <v>2084</v>
      </c>
      <c r="M101" t="str">
        <f>VLOOKUP(J101,total_visual_stym!$A$2:$D$129,3,FALSE)</f>
        <v>pics\\Finger_4.jpg</v>
      </c>
      <c r="N101">
        <f>VLOOKUP(J101,total_visual_stym!$A$1:$D$129,4,FALSE)</f>
        <v>210</v>
      </c>
      <c r="P101">
        <f>IF(G101="экспл",0,IF(G101="импл_",VLOOKUP(J101,quest_импл!$A$1:$J$129,7,FALSE),0))</f>
        <v>244</v>
      </c>
      <c r="Q101" t="str">
        <f>IF(G101="экспл",0,IF(G101="импл_",VLOOKUP(J101,quest_импл!$A$1:$J$129,8,FALSE),0))</f>
        <v>sound\\Buriy_li.wav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2048</v>
      </c>
      <c r="AD101" t="str">
        <f t="shared" ca="1" si="35"/>
        <v>pics\\Peper_8.jpg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0"/>
        <v>pics\\Peper_8.jpg</v>
      </c>
      <c r="AI101" t="s">
        <v>111</v>
      </c>
      <c r="AO101">
        <f t="shared" ca="1" si="36"/>
        <v>0.25623457609900002</v>
      </c>
      <c r="AP101" t="str">
        <f t="shared" ca="1" si="37"/>
        <v>pics\\Peper_8.jpg</v>
      </c>
      <c r="AR101" t="str">
        <f t="shared" si="39"/>
        <v/>
      </c>
      <c r="AS101" t="str">
        <f t="shared" ca="1" si="31"/>
        <v>pics\\Peper_8.jpg</v>
      </c>
      <c r="AT101">
        <f t="shared" ca="1" si="32"/>
        <v>0.87878262962821463</v>
      </c>
      <c r="AU101" t="s">
        <v>697</v>
      </c>
      <c r="AV101" t="str">
        <f t="shared" ca="1" si="33"/>
        <v>sound\\Noviy_plod.wav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_Бурый_ли_</v>
      </c>
      <c r="BB101" t="str">
        <f t="shared" si="34"/>
        <v>_Бурый_ли_КОДИС?</v>
      </c>
      <c r="BD101">
        <v>2130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VLOOKUP(B102,audio_list_stym!$A$3:$BP$18,65,FALSE)</f>
        <v>14</v>
      </c>
      <c r="F102" t="str">
        <f>VLOOKUP(E102,metki!$A$2:$B$9,2,FALSE)</f>
        <v>импл_новые_с_названием</v>
      </c>
      <c r="G102" t="str">
        <f t="shared" si="28"/>
        <v>импл_</v>
      </c>
      <c r="H102" t="str">
        <f>VLOOKUP(B102,audio_list_stym!$A$3:$AJ$18,33,FALSE)</f>
        <v>Finger</v>
      </c>
      <c r="I102" t="s">
        <v>692</v>
      </c>
      <c r="J102" t="str">
        <f t="shared" si="29"/>
        <v>Finger_5</v>
      </c>
      <c r="K102">
        <v>14</v>
      </c>
      <c r="L102">
        <f>VLOOKUP(J102,total_visual_stym!$A$2:$D$129,2,FALSE)</f>
        <v>2085</v>
      </c>
      <c r="M102" t="str">
        <f>VLOOKUP(J102,total_visual_stym!$A$2:$D$129,3,FALSE)</f>
        <v>pics\\Finger_5.jpg</v>
      </c>
      <c r="N102">
        <f>VLOOKUP(J102,total_visual_stym!$A$1:$D$129,4,FALSE)</f>
        <v>210</v>
      </c>
      <c r="P102">
        <f>IF(G102="экспл",0,IF(G102="импл_",VLOOKUP(J102,quest_импл!$A$1:$J$129,7,FALSE),0))</f>
        <v>245</v>
      </c>
      <c r="Q102" t="str">
        <f>IF(G102="экспл",0,IF(G102="импл_",VLOOKUP(J102,quest_импл!$A$1:$J$129,8,FALSE),0))</f>
        <v>sound\\Vizhatiy_li.wav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2030</v>
      </c>
      <c r="AD102" t="str">
        <f t="shared" ca="1" si="35"/>
        <v>pics\\Kokos_6.jpg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0"/>
        <v>pics\\Kokos_6.jpg</v>
      </c>
      <c r="AI102" t="s">
        <v>112</v>
      </c>
      <c r="AO102">
        <f t="shared" ca="1" si="36"/>
        <v>0.53446309695693506</v>
      </c>
      <c r="AP102" t="str">
        <f t="shared" ca="1" si="37"/>
        <v>pics\\Kokos_6.jpg</v>
      </c>
      <c r="AR102" t="str">
        <f t="shared" si="39"/>
        <v/>
      </c>
      <c r="AS102" t="str">
        <f t="shared" ca="1" si="31"/>
        <v>pics\\Kokos_6.jpg</v>
      </c>
      <c r="AT102">
        <f t="shared" ca="1" si="32"/>
        <v>0.96699999859342645</v>
      </c>
      <c r="AU102" t="s">
        <v>697</v>
      </c>
      <c r="AV102" t="str">
        <f t="shared" ca="1" si="33"/>
        <v>sound\\Noviy_plod.wav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_Выжатый_ли_</v>
      </c>
      <c r="BB102" t="str">
        <f t="shared" si="34"/>
        <v>_Выжатый_ли_КОДИС?</v>
      </c>
      <c r="BD102">
        <v>2134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VLOOKUP(B103,audio_list_stym!$A$3:$BP$18,65,FALSE)</f>
        <v>14</v>
      </c>
      <c r="F103" t="str">
        <f>VLOOKUP(E103,metki!$A$2:$B$9,2,FALSE)</f>
        <v>импл_новые_с_названием</v>
      </c>
      <c r="G103" t="str">
        <f t="shared" si="28"/>
        <v>импл_</v>
      </c>
      <c r="H103" t="str">
        <f>VLOOKUP(B103,audio_list_stym!$A$3:$AJ$18,33,FALSE)</f>
        <v>Finger</v>
      </c>
      <c r="I103" t="s">
        <v>693</v>
      </c>
      <c r="J103" t="str">
        <f t="shared" si="29"/>
        <v>Finger_6</v>
      </c>
      <c r="K103">
        <v>14</v>
      </c>
      <c r="L103">
        <f>VLOOKUP(J103,total_visual_stym!$A$2:$D$129,2,FALSE)</f>
        <v>2086</v>
      </c>
      <c r="M103" t="str">
        <f>VLOOKUP(J103,total_visual_stym!$A$2:$D$129,3,FALSE)</f>
        <v>pics\\Finger_6.jpg</v>
      </c>
      <c r="N103">
        <f>VLOOKUP(J103,total_visual_stym!$A$1:$D$129,4,FALSE)</f>
        <v>210</v>
      </c>
      <c r="P103">
        <f>IF(G103="экспл",0,IF(G103="импл_",VLOOKUP(J103,quest_импл!$A$1:$J$129,7,FALSE),0))</f>
        <v>246</v>
      </c>
      <c r="Q103" t="str">
        <f>IF(G103="экспл",0,IF(G103="импл_",VLOOKUP(J103,quest_импл!$A$1:$J$129,8,FALSE),0))</f>
        <v>sound\\Obemniy_li.wav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да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2046</v>
      </c>
      <c r="AD103" t="str">
        <f t="shared" ca="1" si="35"/>
        <v>pics\\Peper_6.jpg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0"/>
        <v>pics\\Peper_6.jpg</v>
      </c>
      <c r="AI103" t="s">
        <v>113</v>
      </c>
      <c r="AO103">
        <f t="shared" ca="1" si="36"/>
        <v>0.26667526726040425</v>
      </c>
      <c r="AP103" t="str">
        <f t="shared" ca="1" si="37"/>
        <v>pics\\Peper_6.jpg</v>
      </c>
      <c r="AR103" t="str">
        <f t="shared" si="39"/>
        <v/>
      </c>
      <c r="AS103" t="str">
        <f t="shared" ca="1" si="31"/>
        <v>pics\\Peper_6.jpg</v>
      </c>
      <c r="AT103">
        <f t="shared" ca="1" si="32"/>
        <v>4.5331283690661306E-2</v>
      </c>
      <c r="AU103" t="s">
        <v>697</v>
      </c>
      <c r="AV103" t="str">
        <f t="shared" ca="1" si="33"/>
        <v>sound\\Redkiy_plod.wav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_Объемный_ли_</v>
      </c>
      <c r="BB103" t="str">
        <f t="shared" si="34"/>
        <v>_Объемный_ли_КОДИС?</v>
      </c>
      <c r="BD103">
        <v>2129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VLOOKUP(B104,audio_list_stym!$A$3:$BP$18,65,FALSE)</f>
        <v>14</v>
      </c>
      <c r="F104" t="str">
        <f>VLOOKUP(E104,metki!$A$2:$B$9,2,FALSE)</f>
        <v>импл_новые_с_названием</v>
      </c>
      <c r="G104" t="str">
        <f t="shared" si="28"/>
        <v>импл_</v>
      </c>
      <c r="H104" t="str">
        <f>VLOOKUP(B104,audio_list_stym!$A$3:$AJ$18,33,FALSE)</f>
        <v>Finger</v>
      </c>
      <c r="I104" t="s">
        <v>694</v>
      </c>
      <c r="J104" t="str">
        <f t="shared" si="29"/>
        <v>Finger_7</v>
      </c>
      <c r="K104">
        <v>14</v>
      </c>
      <c r="L104">
        <f>VLOOKUP(J104,total_visual_stym!$A$2:$D$129,2,FALSE)</f>
        <v>2087</v>
      </c>
      <c r="M104" t="str">
        <f>VLOOKUP(J104,total_visual_stym!$A$2:$D$129,3,FALSE)</f>
        <v>pics\\Finger_7.jpg</v>
      </c>
      <c r="N104">
        <f>VLOOKUP(J104,total_visual_stym!$A$1:$D$129,4,FALSE)</f>
        <v>210</v>
      </c>
      <c r="P104">
        <f>IF(G104="экспл",0,IF(G104="импл_",VLOOKUP(J104,quest_импл!$A$1:$J$129,7,FALSE),0))</f>
        <v>247</v>
      </c>
      <c r="Q104" t="str">
        <f>IF(G104="экспл",0,IF(G104="импл_",VLOOKUP(J104,quest_импл!$A$1:$J$129,8,FALSE),0))</f>
        <v>sound\\Pustoy_li.wav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2022</v>
      </c>
      <c r="AD104" t="str">
        <f t="shared" ca="1" si="35"/>
        <v>pics\\Goroh_6.jpg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0"/>
        <v>pics\\Goroh_6.jpg</v>
      </c>
      <c r="AI104" t="s">
        <v>114</v>
      </c>
      <c r="AO104">
        <f t="shared" ca="1" si="36"/>
        <v>0.65073895963776573</v>
      </c>
      <c r="AP104" t="str">
        <f t="shared" ca="1" si="37"/>
        <v>pics\\Goroh_6.jpg</v>
      </c>
      <c r="AR104" t="str">
        <f t="shared" si="39"/>
        <v/>
      </c>
      <c r="AS104" t="str">
        <f t="shared" ca="1" si="31"/>
        <v>pics\\Goroh_6.jpg</v>
      </c>
      <c r="AT104">
        <f t="shared" ca="1" si="32"/>
        <v>0.21939408255717663</v>
      </c>
      <c r="AU104" t="s">
        <v>697</v>
      </c>
      <c r="AV104" t="str">
        <f t="shared" ca="1" si="33"/>
        <v>sound\\Redkiy_plod.wav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_Пустой_ли_</v>
      </c>
      <c r="BB104" t="str">
        <f t="shared" si="34"/>
        <v>_Пустой_ли_КОДИС?</v>
      </c>
      <c r="BD104">
        <v>2135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VLOOKUP(B105,audio_list_stym!$A$3:$BP$18,65,FALSE)</f>
        <v>14</v>
      </c>
      <c r="F105" t="str">
        <f>VLOOKUP(E105,metki!$A$2:$B$9,2,FALSE)</f>
        <v>импл_новые_с_названием</v>
      </c>
      <c r="G105" t="str">
        <f t="shared" si="28"/>
        <v>импл_</v>
      </c>
      <c r="H105" t="str">
        <f>VLOOKUP(B105,audio_list_stym!$A$3:$AJ$18,33,FALSE)</f>
        <v>Finger</v>
      </c>
      <c r="I105" t="s">
        <v>695</v>
      </c>
      <c r="J105" t="str">
        <f t="shared" si="29"/>
        <v>Finger_8</v>
      </c>
      <c r="K105">
        <v>14</v>
      </c>
      <c r="L105">
        <f>VLOOKUP(J105,total_visual_stym!$A$2:$D$129,2,FALSE)</f>
        <v>2088</v>
      </c>
      <c r="M105" t="str">
        <f>VLOOKUP(J105,total_visual_stym!$A$2:$D$129,3,FALSE)</f>
        <v>pics\\Finger_8.jpg</v>
      </c>
      <c r="N105">
        <f>VLOOKUP(J105,total_visual_stym!$A$1:$D$129,4,FALSE)</f>
        <v>210</v>
      </c>
      <c r="P105">
        <f>IF(G105="экспл",0,IF(G105="импл_",VLOOKUP(J105,quest_импл!$A$1:$J$129,7,FALSE),0))</f>
        <v>248</v>
      </c>
      <c r="Q105" t="str">
        <f>IF(G105="экспл",0,IF(G105="импл_",VLOOKUP(J105,quest_импл!$A$1:$J$129,8,FALSE),0))</f>
        <v>sound\\Beliy_li.wav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2026</v>
      </c>
      <c r="AD105" t="str">
        <f t="shared" ca="1" si="35"/>
        <v>pics\\Kokos_2.jpg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0"/>
        <v>pics\\Kokos_2.jpg</v>
      </c>
      <c r="AI105" t="s">
        <v>115</v>
      </c>
      <c r="AO105">
        <f t="shared" ca="1" si="36"/>
        <v>0.59047858640334505</v>
      </c>
      <c r="AP105" t="str">
        <f t="shared" ca="1" si="37"/>
        <v>pics\\Kokos_2.jpg</v>
      </c>
      <c r="AR105" t="str">
        <f t="shared" si="39"/>
        <v/>
      </c>
      <c r="AS105" t="str">
        <f t="shared" ca="1" si="31"/>
        <v>pics\\Kokos_2.jpg</v>
      </c>
      <c r="AT105">
        <f t="shared" ca="1" si="32"/>
        <v>0.30219157740900138</v>
      </c>
      <c r="AU105" t="s">
        <v>697</v>
      </c>
      <c r="AV105" t="str">
        <f t="shared" ca="1" si="33"/>
        <v>sound\\Redkiy_plod.wav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_Белый_ли_</v>
      </c>
      <c r="BB105" t="str">
        <f t="shared" si="34"/>
        <v>_Белый_ли_КОДИС?</v>
      </c>
      <c r="BD105">
        <v>2132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VLOOKUP(B106,audio_list_stym!$A$3:$BP$18,65,FALSE)</f>
        <v>15</v>
      </c>
      <c r="F106" t="str">
        <f>VLOOKUP(E106,metki!$A$2:$B$9,2,FALSE)</f>
        <v>экспл_новые_с_названием</v>
      </c>
      <c r="G106" t="str">
        <f t="shared" si="28"/>
        <v>экспл</v>
      </c>
      <c r="H106" t="str">
        <f>VLOOKUP(B106,audio_list_stym!$A$3:$AJ$18,33,FALSE)</f>
        <v>Gac</v>
      </c>
      <c r="I106" t="s">
        <v>688</v>
      </c>
      <c r="J106" t="str">
        <f t="shared" si="29"/>
        <v>Gac_1</v>
      </c>
      <c r="K106">
        <v>15</v>
      </c>
      <c r="L106">
        <f>VLOOKUP(J106,total_visual_stym!$A$2:$D$129,2,FALSE)</f>
        <v>2089</v>
      </c>
      <c r="M106" t="str">
        <f>VLOOKUP(J106,total_visual_stym!$A$2:$D$129,3,FALSE)</f>
        <v>pics\\Gac_1.jpg</v>
      </c>
      <c r="N106">
        <f>VLOOKUP(J106,total_visual_stym!$A$1:$D$129,4,FALSE)</f>
        <v>211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121</v>
      </c>
      <c r="Z106" t="str">
        <f>IF(G106="экспл",VLOOKUP(J106,quest_экспл!$A$1:$N$129,12,FALSE),IF(G106="импл_",0,0))</f>
        <v>sound\\Ispachkan_li_on.wav</v>
      </c>
      <c r="AA106" t="str">
        <f>IF(G106="экспл",VLOOKUP(J106,quest_экспл!$A$1:$N$129,14,FALSE),IF(G106="импл_",0,0))</f>
        <v>нет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2187</v>
      </c>
      <c r="AD106" t="str">
        <f t="shared" ca="1" si="35"/>
        <v>pics\\dis1.jpg</v>
      </c>
      <c r="AE106" s="22" t="str">
        <f t="array" aca="1" ref="AE106" ca="1">IF(G106="экспл",INDEX(total_visual_stym!$C$146:$C$209,(RANK(total_visual_stym!E186,total_visual_stym!$E$146:$E$209))),0)</f>
        <v>pics\\dis1.jpg</v>
      </c>
      <c r="AF106" s="22" t="str">
        <f t="shared" si="30"/>
        <v/>
      </c>
      <c r="AI106" t="s">
        <v>116</v>
      </c>
      <c r="AO106">
        <f t="shared" ca="1" si="36"/>
        <v>0.7376039938521376</v>
      </c>
      <c r="AP106" t="str">
        <f t="shared" ca="1" si="37"/>
        <v>pics\\Finik_7.jpg</v>
      </c>
      <c r="AR106" t="str">
        <f t="shared" si="39"/>
        <v/>
      </c>
      <c r="AS106" t="str">
        <f t="shared" si="31"/>
        <v/>
      </c>
      <c r="AT106">
        <f t="shared" ca="1" si="32"/>
        <v>0.66958032513189258</v>
      </c>
      <c r="AU106" t="s">
        <v>697</v>
      </c>
      <c r="AV106" t="str">
        <f t="shared" ca="1" si="33"/>
        <v>sound\\Noviy_plod.wav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_Испачкан_ли_он?</v>
      </c>
      <c r="BA106" t="e">
        <f>VLOOKUP(Q106,audio_list_stym!$B$2:$BQ$299,68,FALSE)</f>
        <v>#N/A</v>
      </c>
      <c r="BB106" t="str">
        <f t="shared" si="34"/>
        <v>На_экране_ГОНИК._Испачкан_ли_он?</v>
      </c>
      <c r="BC106">
        <v>1214</v>
      </c>
      <c r="BD106">
        <v>2144</v>
      </c>
      <c r="BE106">
        <v>2076</v>
      </c>
      <c r="BF106">
        <v>2115</v>
      </c>
      <c r="BG106">
        <v>2152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VLOOKUP(B107,audio_list_stym!$A$3:$BP$18,65,FALSE)</f>
        <v>15</v>
      </c>
      <c r="F107" t="str">
        <f>VLOOKUP(E107,metki!$A$2:$B$9,2,FALSE)</f>
        <v>экспл_новые_с_названием</v>
      </c>
      <c r="G107" t="str">
        <f t="shared" si="28"/>
        <v>экспл</v>
      </c>
      <c r="H107" t="str">
        <f>VLOOKUP(B107,audio_list_stym!$A$3:$AJ$18,33,FALSE)</f>
        <v>Gac</v>
      </c>
      <c r="I107" t="s">
        <v>689</v>
      </c>
      <c r="J107" t="str">
        <f t="shared" si="29"/>
        <v>Gac_2</v>
      </c>
      <c r="K107">
        <v>15</v>
      </c>
      <c r="L107">
        <f>VLOOKUP(J107,total_visual_stym!$A$2:$D$129,2,FALSE)</f>
        <v>2090</v>
      </c>
      <c r="M107" t="str">
        <f>VLOOKUP(J107,total_visual_stym!$A$2:$D$129,3,FALSE)</f>
        <v>pics\\Gac_2.jpg</v>
      </c>
      <c r="N107">
        <f>VLOOKUP(J107,total_visual_stym!$A$1:$D$129,4,FALSE)</f>
        <v>211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122</v>
      </c>
      <c r="Z107" t="str">
        <f>IF(G107="экспл",VLOOKUP(J107,quest_экспл!$A$1:$N$129,12,FALSE),IF(G107="импл_",0,0))</f>
        <v>sound\\On_farshirovanniy.wav</v>
      </c>
      <c r="AA107" t="str">
        <f>IF(G107="экспл",VLOOKUP(J107,quest_экспл!$A$1:$N$129,14,FALSE),IF(G107="импл_",0,0))</f>
        <v>нет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2199</v>
      </c>
      <c r="AD107" t="str">
        <f t="shared" ca="1" si="35"/>
        <v>pics\\dis56.jpg</v>
      </c>
      <c r="AE107" s="22" t="str">
        <f t="array" aca="1" ref="AE107" ca="1">IF(G107="экспл",INDEX(total_visual_stym!$C$146:$C$209,(RANK(total_visual_stym!E187,total_visual_stym!$E$146:$E$209))),0)</f>
        <v>pics\\dis56.jpg</v>
      </c>
      <c r="AF107" s="22" t="str">
        <f t="shared" si="30"/>
        <v/>
      </c>
      <c r="AI107" t="s">
        <v>117</v>
      </c>
      <c r="AO107">
        <f t="shared" ca="1" si="36"/>
        <v>0.25852134833720908</v>
      </c>
      <c r="AP107" t="str">
        <f t="shared" ca="1" si="37"/>
        <v>pics\\Peper_7.jpg</v>
      </c>
      <c r="AR107" t="str">
        <f t="shared" si="39"/>
        <v/>
      </c>
      <c r="AS107" t="str">
        <f t="shared" si="31"/>
        <v/>
      </c>
      <c r="AT107">
        <f t="shared" ca="1" si="32"/>
        <v>0.35287656109300169</v>
      </c>
      <c r="AU107" t="s">
        <v>697</v>
      </c>
      <c r="AV107" t="str">
        <f t="shared" ca="1" si="33"/>
        <v>sound\\Redkiy_plod.wav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_Он_фаршированный?</v>
      </c>
      <c r="BA107" t="e">
        <f>VLOOKUP(Q107,audio_list_stym!$B$2:$BQ$299,68,FALSE)</f>
        <v>#N/A</v>
      </c>
      <c r="BB107" t="str">
        <f t="shared" si="34"/>
        <v>Посмотрите,_вот_ГОНИК._Он_фаршированный?</v>
      </c>
      <c r="BD107">
        <v>2139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VLOOKUP(B108,audio_list_stym!$A$3:$BP$18,65,FALSE)</f>
        <v>15</v>
      </c>
      <c r="F108" t="str">
        <f>VLOOKUP(E108,metki!$A$2:$B$9,2,FALSE)</f>
        <v>экспл_новые_с_названием</v>
      </c>
      <c r="G108" t="str">
        <f t="shared" si="28"/>
        <v>экспл</v>
      </c>
      <c r="H108" t="str">
        <f>VLOOKUP(B108,audio_list_stym!$A$3:$AJ$18,33,FALSE)</f>
        <v>Gac</v>
      </c>
      <c r="I108" t="s">
        <v>690</v>
      </c>
      <c r="J108" t="str">
        <f t="shared" si="29"/>
        <v>Gac_3</v>
      </c>
      <c r="K108">
        <v>15</v>
      </c>
      <c r="L108">
        <f>VLOOKUP(J108,total_visual_stym!$A$2:$D$129,2,FALSE)</f>
        <v>2091</v>
      </c>
      <c r="M108" t="str">
        <f>VLOOKUP(J108,total_visual_stym!$A$2:$D$129,3,FALSE)</f>
        <v>pics\\Gac_3.jpg</v>
      </c>
      <c r="N108">
        <f>VLOOKUP(J108,total_visual_stym!$A$1:$D$129,4,FALSE)</f>
        <v>211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123</v>
      </c>
      <c r="Z108" t="str">
        <f>IF(G108="экспл",VLOOKUP(J108,quest_экспл!$A$1:$N$129,12,FALSE),IF(G108="импл_",0,0))</f>
        <v>sound\\On_razrezanniy.wav</v>
      </c>
      <c r="AA108" t="str">
        <f>IF(G108="экспл",VLOOKUP(J108,quest_экспл!$A$1:$N$129,14,FALSE),IF(G108="импл_",0,0))</f>
        <v>да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2177</v>
      </c>
      <c r="AD108" t="str">
        <f t="shared" ca="1" si="35"/>
        <v>pics\\dis35.jpg</v>
      </c>
      <c r="AE108" s="22" t="str">
        <f t="array" aca="1" ref="AE108" ca="1">IF(G108="экспл",INDEX(total_visual_stym!$C$146:$C$209,(RANK(total_visual_stym!E188,total_visual_stym!$E$146:$E$209))),0)</f>
        <v>pics\\dis35.jpg</v>
      </c>
      <c r="AF108" s="22" t="str">
        <f t="shared" si="30"/>
        <v/>
      </c>
      <c r="AI108" t="s">
        <v>118</v>
      </c>
      <c r="AO108">
        <f t="shared" ca="1" si="36"/>
        <v>8.7541325036669337E-2</v>
      </c>
      <c r="AP108" t="str">
        <f t="shared" ca="1" si="37"/>
        <v>pics\\Tomat_3.jpg</v>
      </c>
      <c r="AR108" t="str">
        <f t="shared" si="39"/>
        <v/>
      </c>
      <c r="AS108" t="str">
        <f t="shared" si="31"/>
        <v/>
      </c>
      <c r="AT108">
        <f t="shared" ca="1" si="32"/>
        <v>0.17252267572542934</v>
      </c>
      <c r="AU108" t="s">
        <v>697</v>
      </c>
      <c r="AV108" t="str">
        <f t="shared" ca="1" si="33"/>
        <v>sound\\Redkiy_plod.wav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_Он_разрезанный?</v>
      </c>
      <c r="BA108" t="e">
        <f>VLOOKUP(Q108,audio_list_stym!$B$2:$BQ$299,68,FALSE)</f>
        <v>#N/A</v>
      </c>
      <c r="BB108" t="str">
        <f t="shared" si="34"/>
        <v>Вот_ГОНИК._Он_разрезанный?</v>
      </c>
      <c r="BD108">
        <v>2141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VLOOKUP(B109,audio_list_stym!$A$3:$BP$18,65,FALSE)</f>
        <v>15</v>
      </c>
      <c r="F109" t="str">
        <f>VLOOKUP(E109,metki!$A$2:$B$9,2,FALSE)</f>
        <v>экспл_новые_с_названием</v>
      </c>
      <c r="G109" t="str">
        <f t="shared" si="28"/>
        <v>экспл</v>
      </c>
      <c r="H109" t="str">
        <f>VLOOKUP(B109,audio_list_stym!$A$3:$AJ$18,33,FALSE)</f>
        <v>Gac</v>
      </c>
      <c r="I109" t="s">
        <v>691</v>
      </c>
      <c r="J109" t="str">
        <f t="shared" si="29"/>
        <v>Gac_4</v>
      </c>
      <c r="K109">
        <v>15</v>
      </c>
      <c r="L109">
        <f>VLOOKUP(J109,total_visual_stym!$A$2:$D$129,2,FALSE)</f>
        <v>2092</v>
      </c>
      <c r="M109" t="str">
        <f>VLOOKUP(J109,total_visual_stym!$A$2:$D$129,3,FALSE)</f>
        <v>pics\\Gac_4.jpg</v>
      </c>
      <c r="N109">
        <f>VLOOKUP(J109,total_visual_stym!$A$1:$D$129,4,FALSE)</f>
        <v>211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124</v>
      </c>
      <c r="Z109" t="str">
        <f>IF(G109="экспл",VLOOKUP(J109,quest_экспл!$A$1:$N$129,12,FALSE),IF(G109="импл_",0,0))</f>
        <v>sound\\On_s_lepestkami.wav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2222</v>
      </c>
      <c r="AD109" t="str">
        <f t="shared" ca="1" si="35"/>
        <v>pics\\dis14.jpg</v>
      </c>
      <c r="AE109" s="22" t="str">
        <f t="array" aca="1" ref="AE109" ca="1">IF(G109="экспл",INDEX(total_visual_stym!$C$146:$C$209,(RANK(total_visual_stym!E189,total_visual_stym!$E$146:$E$209))),0)</f>
        <v>pics\\dis14.jpg</v>
      </c>
      <c r="AF109" s="22" t="str">
        <f t="shared" si="30"/>
        <v/>
      </c>
      <c r="AI109" t="s">
        <v>119</v>
      </c>
      <c r="AO109">
        <f t="shared" ca="1" si="36"/>
        <v>0.42491423207632883</v>
      </c>
      <c r="AP109" t="str">
        <f t="shared" ca="1" si="37"/>
        <v>pics\\Limon_7.jpg</v>
      </c>
      <c r="AR109" t="str">
        <f t="shared" si="39"/>
        <v/>
      </c>
      <c r="AS109" t="str">
        <f t="shared" si="31"/>
        <v/>
      </c>
      <c r="AT109">
        <f t="shared" ca="1" si="32"/>
        <v>0.65716433825366072</v>
      </c>
      <c r="AU109" t="s">
        <v>697</v>
      </c>
      <c r="AV109" t="str">
        <f t="shared" ca="1" si="33"/>
        <v>sound\\Noviy_plod.wav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_Он_с_лепестками?</v>
      </c>
      <c r="BA109" t="e">
        <f>VLOOKUP(Q109,audio_list_stym!$B$2:$BQ$299,68,FALSE)</f>
        <v>#N/A</v>
      </c>
      <c r="BB109" t="str">
        <f t="shared" si="34"/>
        <v>Это_ГОНИК._Он_с_лепестками?</v>
      </c>
      <c r="BD109">
        <v>2138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VLOOKUP(B110,audio_list_stym!$A$3:$BP$18,65,FALSE)</f>
        <v>15</v>
      </c>
      <c r="F110" t="str">
        <f>VLOOKUP(E110,metki!$A$2:$B$9,2,FALSE)</f>
        <v>экспл_новые_с_названием</v>
      </c>
      <c r="G110" t="str">
        <f t="shared" si="28"/>
        <v>экспл</v>
      </c>
      <c r="H110" t="str">
        <f>VLOOKUP(B110,audio_list_stym!$A$3:$AJ$18,33,FALSE)</f>
        <v>Gac</v>
      </c>
      <c r="I110" t="s">
        <v>692</v>
      </c>
      <c r="J110" t="str">
        <f t="shared" si="29"/>
        <v>Gac_5</v>
      </c>
      <c r="K110">
        <v>15</v>
      </c>
      <c r="L110">
        <f>VLOOKUP(J110,total_visual_stym!$A$2:$D$129,2,FALSE)</f>
        <v>2093</v>
      </c>
      <c r="M110" t="str">
        <f>VLOOKUP(J110,total_visual_stym!$A$2:$D$129,3,FALSE)</f>
        <v>pics\\Gac_5.jpg</v>
      </c>
      <c r="N110">
        <f>VLOOKUP(J110,total_visual_stym!$A$1:$D$129,4,FALSE)</f>
        <v>211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125</v>
      </c>
      <c r="Z110" t="str">
        <f>IF(G110="экспл",VLOOKUP(J110,quest_экспл!$A$1:$N$129,12,FALSE),IF(G110="импл_",0,0))</f>
        <v>sound\\Kolyuchiy_li_on.wav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2180</v>
      </c>
      <c r="AD110" t="str">
        <f t="shared" ca="1" si="35"/>
        <v>pics\\dis4.jpg</v>
      </c>
      <c r="AE110" s="22" t="str">
        <f t="array" aca="1" ref="AE110" ca="1">IF(G110="экспл",INDEX(total_visual_stym!$C$146:$C$209,(RANK(total_visual_stym!E190,total_visual_stym!$E$146:$E$209))),0)</f>
        <v>pics\\dis4.jpg</v>
      </c>
      <c r="AF110" s="22" t="str">
        <f t="shared" si="30"/>
        <v/>
      </c>
      <c r="AI110" t="s">
        <v>120</v>
      </c>
      <c r="AO110">
        <f t="shared" ca="1" si="36"/>
        <v>0.43362553821015148</v>
      </c>
      <c r="AP110" t="str">
        <f t="shared" ca="1" si="37"/>
        <v>pics\\Limon_6.jpg</v>
      </c>
      <c r="AR110" t="str">
        <f t="shared" si="39"/>
        <v/>
      </c>
      <c r="AS110" t="str">
        <f t="shared" si="31"/>
        <v/>
      </c>
      <c r="AT110">
        <f t="shared" ca="1" si="32"/>
        <v>0.7511431496493558</v>
      </c>
      <c r="AU110" t="s">
        <v>697</v>
      </c>
      <c r="AV110" t="str">
        <f t="shared" ca="1" si="33"/>
        <v>sound\\Noviy_plod.wav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_Колючий_ли_он?</v>
      </c>
      <c r="BA110" t="e">
        <f>VLOOKUP(Q110,audio_list_stym!$B$2:$BQ$299,68,FALSE)</f>
        <v>#N/A</v>
      </c>
      <c r="BB110" t="str">
        <f t="shared" si="34"/>
        <v>На_картинке_ГОНИК._Колючий_ли_он?</v>
      </c>
      <c r="BD110">
        <v>2142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VLOOKUP(B111,audio_list_stym!$A$3:$BP$18,65,FALSE)</f>
        <v>15</v>
      </c>
      <c r="F111" t="str">
        <f>VLOOKUP(E111,metki!$A$2:$B$9,2,FALSE)</f>
        <v>экспл_новые_с_названием</v>
      </c>
      <c r="G111" t="str">
        <f t="shared" si="28"/>
        <v>экспл</v>
      </c>
      <c r="H111" t="str">
        <f>VLOOKUP(B111,audio_list_stym!$A$3:$AJ$18,33,FALSE)</f>
        <v>Gac</v>
      </c>
      <c r="I111" t="s">
        <v>693</v>
      </c>
      <c r="J111" t="str">
        <f t="shared" si="29"/>
        <v>Gac_6</v>
      </c>
      <c r="K111">
        <v>15</v>
      </c>
      <c r="L111">
        <f>VLOOKUP(J111,total_visual_stym!$A$2:$D$129,2,FALSE)</f>
        <v>2094</v>
      </c>
      <c r="M111" t="str">
        <f>VLOOKUP(J111,total_visual_stym!$A$2:$D$129,3,FALSE)</f>
        <v>pics\\Gac_6.jpg</v>
      </c>
      <c r="N111">
        <f>VLOOKUP(J111,total_visual_stym!$A$1:$D$129,4,FALSE)</f>
        <v>211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126</v>
      </c>
      <c r="Z111" t="str">
        <f>IF(G111="экспл",VLOOKUP(J111,quest_экспл!$A$1:$N$129,12,FALSE),IF(G111="импл_",0,0))</f>
        <v>sound\\Oranzheviy_li_on.wav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2170</v>
      </c>
      <c r="AD111" t="str">
        <f t="shared" ca="1" si="35"/>
        <v>pics\\dis36.jpg</v>
      </c>
      <c r="AE111" s="22" t="str">
        <f t="array" aca="1" ref="AE111" ca="1">IF(G111="экспл",INDEX(total_visual_stym!$C$146:$C$209,(RANK(total_visual_stym!E191,total_visual_stym!$E$146:$E$209))),0)</f>
        <v>pics\\dis36.jpg</v>
      </c>
      <c r="AF111" s="22" t="str">
        <f t="shared" si="30"/>
        <v/>
      </c>
      <c r="AI111" t="s">
        <v>121</v>
      </c>
      <c r="AO111">
        <f t="shared" ca="1" si="36"/>
        <v>0.19220602517694485</v>
      </c>
      <c r="AP111" t="str">
        <f t="shared" ca="1" si="37"/>
        <v>pics\\Redis_4.jpg</v>
      </c>
      <c r="AR111" t="str">
        <f t="shared" si="39"/>
        <v/>
      </c>
      <c r="AS111" t="str">
        <f t="shared" si="31"/>
        <v/>
      </c>
      <c r="AT111">
        <f t="shared" ca="1" si="32"/>
        <v>1.4475742876592146E-2</v>
      </c>
      <c r="AU111" t="s">
        <v>697</v>
      </c>
      <c r="AV111" t="str">
        <f t="shared" ca="1" si="33"/>
        <v>sound\\Redkiy_plod.wav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_Оранжевый_ли_он?</v>
      </c>
      <c r="BA111" t="e">
        <f>VLOOKUP(Q111,audio_list_stym!$B$2:$BQ$299,68,FALSE)</f>
        <v>#N/A</v>
      </c>
      <c r="BB111" t="str">
        <f t="shared" si="34"/>
        <v>На_мониторе_ГОНИК._Оранжевый_ли_он?</v>
      </c>
      <c r="BD111">
        <v>2137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VLOOKUP(B112,audio_list_stym!$A$3:$BP$18,65,FALSE)</f>
        <v>15</v>
      </c>
      <c r="F112" t="str">
        <f>VLOOKUP(E112,metki!$A$2:$B$9,2,FALSE)</f>
        <v>экспл_новые_с_названием</v>
      </c>
      <c r="G112" t="str">
        <f t="shared" si="28"/>
        <v>экспл</v>
      </c>
      <c r="H112" t="str">
        <f>VLOOKUP(B112,audio_list_stym!$A$3:$AJ$18,33,FALSE)</f>
        <v>Gac</v>
      </c>
      <c r="I112" t="s">
        <v>694</v>
      </c>
      <c r="J112" t="str">
        <f t="shared" si="29"/>
        <v>Gac_7</v>
      </c>
      <c r="K112">
        <v>15</v>
      </c>
      <c r="L112">
        <f>VLOOKUP(J112,total_visual_stym!$A$2:$D$129,2,FALSE)</f>
        <v>2095</v>
      </c>
      <c r="M112" t="str">
        <f>VLOOKUP(J112,total_visual_stym!$A$2:$D$129,3,FALSE)</f>
        <v>pics\\Gac_7.jpg</v>
      </c>
      <c r="N112">
        <f>VLOOKUP(J112,total_visual_stym!$A$1:$D$129,4,FALSE)</f>
        <v>211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127</v>
      </c>
      <c r="Z112" t="str">
        <f>IF(G112="экспл",VLOOKUP(J112,quest_экспл!$A$1:$N$129,12,FALSE),IF(G112="импл_",0,0))</f>
        <v>sound\\On_zernistiy.wav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2198</v>
      </c>
      <c r="AD112" t="str">
        <f t="shared" ca="1" si="35"/>
        <v>pics\\dis42.jpg</v>
      </c>
      <c r="AE112" s="22" t="str">
        <f t="array" aca="1" ref="AE112" ca="1">IF(G112="экспл",INDEX(total_visual_stym!$C$146:$C$209,(RANK(total_visual_stym!E192,total_visual_stym!$E$146:$E$209))),0)</f>
        <v>pics\\dis42.jpg</v>
      </c>
      <c r="AF112" s="22" t="str">
        <f t="shared" si="30"/>
        <v/>
      </c>
      <c r="AI112" t="s">
        <v>122</v>
      </c>
      <c r="AO112">
        <f t="shared" ca="1" si="36"/>
        <v>0.13013285377865658</v>
      </c>
      <c r="AP112" t="str">
        <f t="shared" ca="1" si="37"/>
        <v>pics\\Redis_8.jpg</v>
      </c>
      <c r="AR112" t="str">
        <f t="shared" si="39"/>
        <v/>
      </c>
      <c r="AS112" t="str">
        <f t="shared" si="31"/>
        <v/>
      </c>
      <c r="AT112">
        <f t="shared" ca="1" si="32"/>
        <v>0.47482995718450349</v>
      </c>
      <c r="AU112" t="s">
        <v>697</v>
      </c>
      <c r="AV112" t="str">
        <f t="shared" ca="1" si="33"/>
        <v>sound\\Redkiy_plod.wav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_Он_зернистый?</v>
      </c>
      <c r="BA112" t="e">
        <f>VLOOKUP(Q112,audio_list_stym!$B$2:$BQ$299,68,FALSE)</f>
        <v>#N/A</v>
      </c>
      <c r="BB112" t="str">
        <f t="shared" si="34"/>
        <v>Перед_Вами_ГОНИК._Он_зернистый?</v>
      </c>
      <c r="BD112">
        <v>2143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VLOOKUP(B113,audio_list_stym!$A$3:$BP$18,65,FALSE)</f>
        <v>15</v>
      </c>
      <c r="F113" t="str">
        <f>VLOOKUP(E113,metki!$A$2:$B$9,2,FALSE)</f>
        <v>экспл_новые_с_названием</v>
      </c>
      <c r="G113" t="str">
        <f t="shared" si="28"/>
        <v>экспл</v>
      </c>
      <c r="H113" t="str">
        <f>VLOOKUP(B113,audio_list_stym!$A$3:$AJ$18,33,FALSE)</f>
        <v>Gac</v>
      </c>
      <c r="I113" t="s">
        <v>695</v>
      </c>
      <c r="J113" t="str">
        <f t="shared" si="29"/>
        <v>Gac_8</v>
      </c>
      <c r="K113">
        <v>15</v>
      </c>
      <c r="L113">
        <f>VLOOKUP(J113,total_visual_stym!$A$2:$D$129,2,FALSE)</f>
        <v>2096</v>
      </c>
      <c r="M113" t="str">
        <f>VLOOKUP(J113,total_visual_stym!$A$2:$D$129,3,FALSE)</f>
        <v>pics\\Gac_8.jpg</v>
      </c>
      <c r="N113">
        <f>VLOOKUP(J113,total_visual_stym!$A$1:$D$129,4,FALSE)</f>
        <v>211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128</v>
      </c>
      <c r="Z113" t="str">
        <f>IF(G113="экспл",VLOOKUP(J113,quest_экспл!$A$1:$N$129,12,FALSE),IF(G113="импл_",0,0))</f>
        <v>sound\\Okruglya_li_on.wav</v>
      </c>
      <c r="AA113" t="str">
        <f>IF(G113="экспл",VLOOKUP(J113,quest_экспл!$A$1:$N$129,14,FALSE),IF(G113="импл_",0,0))</f>
        <v>да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2213</v>
      </c>
      <c r="AD113" t="str">
        <f t="shared" ca="1" si="35"/>
        <v>pics\\dis49.jpg</v>
      </c>
      <c r="AE113" s="22" t="str">
        <f t="array" aca="1" ref="AE113" ca="1">IF(G113="экспл",INDEX(total_visual_stym!$C$146:$C$209,(RANK(total_visual_stym!E193,total_visual_stym!$E$146:$E$209))),0)</f>
        <v>pics\\dis49.jpg</v>
      </c>
      <c r="AF113" s="22" t="str">
        <f t="shared" si="30"/>
        <v/>
      </c>
      <c r="AI113" t="s">
        <v>123</v>
      </c>
      <c r="AO113">
        <f t="shared" ca="1" si="36"/>
        <v>0.46146905084354894</v>
      </c>
      <c r="AP113" t="str">
        <f t="shared" ca="1" si="37"/>
        <v>pics\\Limon_4.jpg</v>
      </c>
      <c r="AR113" t="str">
        <f t="shared" si="39"/>
        <v/>
      </c>
      <c r="AS113" t="str">
        <f t="shared" si="31"/>
        <v/>
      </c>
      <c r="AT113">
        <f t="shared" ca="1" si="32"/>
        <v>0.22681069630575967</v>
      </c>
      <c r="AU113" t="s">
        <v>697</v>
      </c>
      <c r="AV113" t="str">
        <f t="shared" ca="1" si="33"/>
        <v>sound\\Redkiy_plod.wav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_Округлый_ли_он?</v>
      </c>
      <c r="BA113" t="e">
        <f>VLOOKUP(Q113,audio_list_stym!$B$2:$BQ$299,68,FALSE)</f>
        <v>#N/A</v>
      </c>
      <c r="BB113" t="str">
        <f t="shared" si="34"/>
        <v>Вы_видите_ГОНИК._Округлый_ли_он?</v>
      </c>
      <c r="BD113">
        <v>2140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VLOOKUP(B114,audio_list_stym!$A$3:$BP$18,65,FALSE)</f>
        <v>16</v>
      </c>
      <c r="F114" t="str">
        <f>VLOOKUP(E114,metki!$A$2:$B$9,2,FALSE)</f>
        <v>импл_новые_без_названия</v>
      </c>
      <c r="G114" t="str">
        <f t="shared" si="28"/>
        <v>импл_</v>
      </c>
      <c r="H114" t="str">
        <f>VLOOKUP(B114,audio_list_stym!$A$3:$AJ$18,33,FALSE)</f>
        <v>Noni</v>
      </c>
      <c r="I114" t="s">
        <v>688</v>
      </c>
      <c r="J114" t="str">
        <f t="shared" si="29"/>
        <v>Noni_1</v>
      </c>
      <c r="K114">
        <v>16</v>
      </c>
      <c r="L114">
        <f>VLOOKUP(J114,total_visual_stym!$A$2:$D$129,2,FALSE)</f>
        <v>2113</v>
      </c>
      <c r="M114" t="str">
        <f>VLOOKUP(J114,total_visual_stym!$A$2:$D$129,3,FALSE)</f>
        <v>pics\\Noni_1.jpg</v>
      </c>
      <c r="N114">
        <f>VLOOKUP(J114,total_visual_stym!$A$1:$D$129,4,FALSE)</f>
        <v>212</v>
      </c>
      <c r="P114">
        <f>IF(G114="экспл",0,IF(G114="импл_",VLOOKUP(J114,quest_импл!$A$1:$J$129,7,FALSE),0))</f>
        <v>257</v>
      </c>
      <c r="Q114" t="str">
        <f>IF(G114="экспл",0,IF(G114="импл_",VLOOKUP(J114,quest_импл!$A$1:$J$129,8,FALSE),0))</f>
        <v>sound\\Beliy_li_vnutri.wav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2032</v>
      </c>
      <c r="AD114" t="str">
        <f t="shared" ca="1" si="35"/>
        <v>pics\\Kokos_8.jpg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0"/>
        <v>pics\\Kokos_8.jpg</v>
      </c>
      <c r="AI114" t="s">
        <v>86</v>
      </c>
      <c r="AO114">
        <f t="shared" ca="1" si="36"/>
        <v>0.53071232149713532</v>
      </c>
      <c r="AP114" t="str">
        <f t="shared" ca="1" si="37"/>
        <v>pics\\Kokos_8.jpg</v>
      </c>
      <c r="AR114" t="str">
        <f t="shared" si="39"/>
        <v/>
      </c>
      <c r="AS114" t="str">
        <f t="shared" ca="1" si="31"/>
        <v>pics\\Kokos_8.jpg</v>
      </c>
      <c r="AT114">
        <f t="shared" ca="1" si="32"/>
        <v>0.14739547695707977</v>
      </c>
      <c r="AU114" t="s">
        <v>697</v>
      </c>
      <c r="AV114" t="str">
        <f t="shared" ca="1" si="33"/>
        <v>sound\\Redkiy_plod.wav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_Белый_ли_внутри_</v>
      </c>
      <c r="BB114" t="str">
        <f t="shared" si="34"/>
        <v>_Белый_ли_внутри_XXXXX?</v>
      </c>
      <c r="BC114">
        <v>1215</v>
      </c>
      <c r="BD114">
        <v>2152</v>
      </c>
      <c r="BE114">
        <v>2081</v>
      </c>
      <c r="BF114">
        <v>2095</v>
      </c>
      <c r="BG114">
        <v>2135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VLOOKUP(B115,audio_list_stym!$A$3:$BP$18,65,FALSE)</f>
        <v>16</v>
      </c>
      <c r="F115" t="str">
        <f>VLOOKUP(E115,metki!$A$2:$B$9,2,FALSE)</f>
        <v>импл_новые_без_названия</v>
      </c>
      <c r="G115" t="str">
        <f t="shared" si="28"/>
        <v>импл_</v>
      </c>
      <c r="H115" t="str">
        <f>VLOOKUP(B115,audio_list_stym!$A$3:$AJ$18,33,FALSE)</f>
        <v>Noni</v>
      </c>
      <c r="I115" t="s">
        <v>689</v>
      </c>
      <c r="J115" t="str">
        <f t="shared" si="29"/>
        <v>Noni_2</v>
      </c>
      <c r="K115">
        <v>16</v>
      </c>
      <c r="L115">
        <f>VLOOKUP(J115,total_visual_stym!$A$2:$D$129,2,FALSE)</f>
        <v>2114</v>
      </c>
      <c r="M115" t="str">
        <f>VLOOKUP(J115,total_visual_stym!$A$2:$D$129,3,FALSE)</f>
        <v>pics\\Noni_2.jpg</v>
      </c>
      <c r="N115">
        <f>VLOOKUP(J115,total_visual_stym!$A$1:$D$129,4,FALSE)</f>
        <v>212</v>
      </c>
      <c r="P115">
        <f>IF(G115="экспл",0,IF(G115="импл_",VLOOKUP(J115,quest_импл!$A$1:$J$129,7,FALSE),0))</f>
        <v>258</v>
      </c>
      <c r="Q115" t="str">
        <f>IF(G115="экспл",0,IF(G115="импл_",VLOOKUP(J115,quest_импл!$A$1:$J$129,8,FALSE),0))</f>
        <v>sound\\Rebristiy_li.wav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2045</v>
      </c>
      <c r="AD115" t="str">
        <f t="shared" ca="1" si="35"/>
        <v>pics\\Peper_5.jpg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0"/>
        <v>pics\\Peper_5.jpg</v>
      </c>
      <c r="AI115" t="s">
        <v>87</v>
      </c>
      <c r="AO115">
        <f t="shared" ca="1" si="36"/>
        <v>0.27736575674888775</v>
      </c>
      <c r="AP115" t="str">
        <f t="shared" ca="1" si="37"/>
        <v>pics\\Peper_5.jpg</v>
      </c>
      <c r="AR115" t="str">
        <f t="shared" si="39"/>
        <v/>
      </c>
      <c r="AS115" t="str">
        <f t="shared" ca="1" si="31"/>
        <v>pics\\Peper_5.jpg</v>
      </c>
      <c r="AT115">
        <f t="shared" ca="1" si="32"/>
        <v>0.63521282659455991</v>
      </c>
      <c r="AU115" t="s">
        <v>697</v>
      </c>
      <c r="AV115" t="str">
        <f t="shared" ca="1" si="33"/>
        <v>sound\\Noviy_plod.wav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_Ребристый_ли_</v>
      </c>
      <c r="BB115" t="str">
        <f t="shared" si="34"/>
        <v>_Ребристый_ли_XXXXX?</v>
      </c>
      <c r="BD115">
        <v>2147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VLOOKUP(B116,audio_list_stym!$A$3:$BP$18,65,FALSE)</f>
        <v>16</v>
      </c>
      <c r="F116" t="str">
        <f>VLOOKUP(E116,metki!$A$2:$B$9,2,FALSE)</f>
        <v>импл_новые_без_названия</v>
      </c>
      <c r="G116" t="str">
        <f t="shared" si="28"/>
        <v>импл_</v>
      </c>
      <c r="H116" t="str">
        <f>VLOOKUP(B116,audio_list_stym!$A$3:$AJ$18,33,FALSE)</f>
        <v>Noni</v>
      </c>
      <c r="I116" t="s">
        <v>690</v>
      </c>
      <c r="J116" t="str">
        <f t="shared" si="29"/>
        <v>Noni_3</v>
      </c>
      <c r="K116">
        <v>16</v>
      </c>
      <c r="L116">
        <f>VLOOKUP(J116,total_visual_stym!$A$2:$D$129,2,FALSE)</f>
        <v>2115</v>
      </c>
      <c r="M116" t="str">
        <f>VLOOKUP(J116,total_visual_stym!$A$2:$D$129,3,FALSE)</f>
        <v>pics\\Noni_3.jpg</v>
      </c>
      <c r="N116">
        <f>VLOOKUP(J116,total_visual_stym!$A$1:$D$129,4,FALSE)</f>
        <v>212</v>
      </c>
      <c r="P116">
        <f>IF(G116="экспл",0,IF(G116="импл_",VLOOKUP(J116,quest_импл!$A$1:$J$129,7,FALSE),0))</f>
        <v>259</v>
      </c>
      <c r="Q116" t="str">
        <f>IF(G116="экспл",0,IF(G116="импл_",VLOOKUP(J116,quest_импл!$A$1:$J$129,8,FALSE),0))</f>
        <v>sound\\Goluboy_li.wav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2043</v>
      </c>
      <c r="AD116" t="str">
        <f t="shared" ca="1" si="35"/>
        <v>pics\\Peper_3.jpg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0"/>
        <v>pics\\Peper_3.jpg</v>
      </c>
      <c r="AI116" t="s">
        <v>88</v>
      </c>
      <c r="AO116">
        <f t="shared" ca="1" si="36"/>
        <v>0.30439611175144565</v>
      </c>
      <c r="AP116" t="str">
        <f t="shared" ca="1" si="37"/>
        <v>pics\\Peper_3.jpg</v>
      </c>
      <c r="AR116" t="str">
        <f t="shared" si="39"/>
        <v/>
      </c>
      <c r="AS116" t="str">
        <f t="shared" ca="1" si="31"/>
        <v>pics\\Peper_3.jpg</v>
      </c>
      <c r="AT116">
        <f t="shared" ca="1" si="32"/>
        <v>0.96389184248694837</v>
      </c>
      <c r="AU116" t="s">
        <v>697</v>
      </c>
      <c r="AV116" t="str">
        <f t="shared" ca="1" si="33"/>
        <v>sound\\Noviy_plod.wav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_Голубой_ли_</v>
      </c>
      <c r="BB116" t="str">
        <f t="shared" si="34"/>
        <v>_Голубой_ли_XXXXX?</v>
      </c>
      <c r="BD116">
        <v>2149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VLOOKUP(B117,audio_list_stym!$A$3:$BP$18,65,FALSE)</f>
        <v>16</v>
      </c>
      <c r="F117" t="str">
        <f>VLOOKUP(E117,metki!$A$2:$B$9,2,FALSE)</f>
        <v>импл_новые_без_названия</v>
      </c>
      <c r="G117" t="str">
        <f t="shared" si="28"/>
        <v>импл_</v>
      </c>
      <c r="H117" t="str">
        <f>VLOOKUP(B117,audio_list_stym!$A$3:$AJ$18,33,FALSE)</f>
        <v>Noni</v>
      </c>
      <c r="I117" t="s">
        <v>691</v>
      </c>
      <c r="J117" t="str">
        <f t="shared" si="29"/>
        <v>Noni_4</v>
      </c>
      <c r="K117">
        <v>16</v>
      </c>
      <c r="L117">
        <f>VLOOKUP(J117,total_visual_stym!$A$2:$D$129,2,FALSE)</f>
        <v>2116</v>
      </c>
      <c r="M117" t="str">
        <f>VLOOKUP(J117,total_visual_stym!$A$2:$D$129,3,FALSE)</f>
        <v>pics\\Noni_4.jpg</v>
      </c>
      <c r="N117">
        <f>VLOOKUP(J117,total_visual_stym!$A$1:$D$129,4,FALSE)</f>
        <v>212</v>
      </c>
      <c r="P117">
        <f>IF(G117="экспл",0,IF(G117="импл_",VLOOKUP(J117,quest_импл!$A$1:$J$129,7,FALSE),0))</f>
        <v>260</v>
      </c>
      <c r="Q117" t="str">
        <f>IF(G117="экспл",0,IF(G117="импл_",VLOOKUP(J117,quest_импл!$A$1:$J$129,8,FALSE),0))</f>
        <v>sound\\S_bugorkami_li.wav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2001</v>
      </c>
      <c r="AD117" t="str">
        <f t="shared" ca="1" si="35"/>
        <v>pics\\Banan_1.jpg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0"/>
        <v>pics\\Banan_1.jpg</v>
      </c>
      <c r="AI117" t="s">
        <v>89</v>
      </c>
      <c r="AO117">
        <f t="shared" ca="1" si="36"/>
        <v>0.9851066589037818</v>
      </c>
      <c r="AP117" t="str">
        <f t="shared" ca="1" si="37"/>
        <v>pics\\Banan_1.jpg</v>
      </c>
      <c r="AR117" t="str">
        <f t="shared" si="39"/>
        <v/>
      </c>
      <c r="AS117" t="str">
        <f t="shared" ca="1" si="31"/>
        <v>pics\\Banan_1.jpg</v>
      </c>
      <c r="AT117">
        <f t="shared" ca="1" si="32"/>
        <v>0.92684895970896497</v>
      </c>
      <c r="AU117" t="s">
        <v>697</v>
      </c>
      <c r="AV117" t="str">
        <f t="shared" ca="1" si="33"/>
        <v>sound\\Noviy_plod.wav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_С_бугорками_ли_</v>
      </c>
      <c r="BB117" t="str">
        <f t="shared" si="34"/>
        <v>_С_бугорками_ли_XXXXX?</v>
      </c>
      <c r="BD117">
        <v>2146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VLOOKUP(B118,audio_list_stym!$A$3:$BP$18,65,FALSE)</f>
        <v>16</v>
      </c>
      <c r="F118" t="str">
        <f>VLOOKUP(E118,metki!$A$2:$B$9,2,FALSE)</f>
        <v>импл_новые_без_названия</v>
      </c>
      <c r="G118" t="str">
        <f t="shared" si="28"/>
        <v>импл_</v>
      </c>
      <c r="H118" t="str">
        <f>VLOOKUP(B118,audio_list_stym!$A$3:$AJ$18,33,FALSE)</f>
        <v>Noni</v>
      </c>
      <c r="I118" t="s">
        <v>692</v>
      </c>
      <c r="J118" t="str">
        <f t="shared" si="29"/>
        <v>Noni_5</v>
      </c>
      <c r="K118">
        <v>16</v>
      </c>
      <c r="L118">
        <f>VLOOKUP(J118,total_visual_stym!$A$2:$D$129,2,FALSE)</f>
        <v>2117</v>
      </c>
      <c r="M118" t="str">
        <f>VLOOKUP(J118,total_visual_stym!$A$2:$D$129,3,FALSE)</f>
        <v>pics\\Noni_5.jpg</v>
      </c>
      <c r="N118">
        <f>VLOOKUP(J118,total_visual_stym!$A$1:$D$129,4,FALSE)</f>
        <v>212</v>
      </c>
      <c r="P118">
        <f>IF(G118="экспл",0,IF(G118="импл_",VLOOKUP(J118,quest_импл!$A$1:$J$129,7,FALSE),0))</f>
        <v>261</v>
      </c>
      <c r="Q118" t="str">
        <f>IF(G118="экспл",0,IF(G118="импл_",VLOOKUP(J118,quest_импл!$A$1:$J$129,8,FALSE),0))</f>
        <v>sound\\Ovalniy_li.wav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2013</v>
      </c>
      <c r="AD118" t="str">
        <f t="shared" ca="1" si="35"/>
        <v>pics\\Finik_5.jpg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0"/>
        <v>pics\\Finik_5.jpg</v>
      </c>
      <c r="AI118" t="s">
        <v>90</v>
      </c>
      <c r="AO118">
        <f t="shared" ca="1" si="36"/>
        <v>0.75348862746270118</v>
      </c>
      <c r="AP118" t="str">
        <f t="shared" ca="1" si="37"/>
        <v>pics\\Finik_5.jpg</v>
      </c>
      <c r="AR118" t="str">
        <f t="shared" si="39"/>
        <v/>
      </c>
      <c r="AS118" t="str">
        <f t="shared" ca="1" si="31"/>
        <v>pics\\Finik_5.jpg</v>
      </c>
      <c r="AT118">
        <f t="shared" ca="1" si="32"/>
        <v>0.71911677645558769</v>
      </c>
      <c r="AU118" t="s">
        <v>697</v>
      </c>
      <c r="AV118" t="str">
        <f t="shared" ca="1" si="33"/>
        <v>sound\\Noviy_plod.wav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_Овальный_ли_</v>
      </c>
      <c r="BB118" t="str">
        <f t="shared" si="34"/>
        <v>_Овальный_ли_XXXXX?</v>
      </c>
      <c r="BD118">
        <v>2150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VLOOKUP(B119,audio_list_stym!$A$3:$BP$18,65,FALSE)</f>
        <v>16</v>
      </c>
      <c r="F119" t="str">
        <f>VLOOKUP(E119,metki!$A$2:$B$9,2,FALSE)</f>
        <v>импл_новые_без_названия</v>
      </c>
      <c r="G119" t="str">
        <f t="shared" si="28"/>
        <v>импл_</v>
      </c>
      <c r="H119" t="str">
        <f>VLOOKUP(B119,audio_list_stym!$A$3:$AJ$18,33,FALSE)</f>
        <v>Noni</v>
      </c>
      <c r="I119" t="s">
        <v>693</v>
      </c>
      <c r="J119" t="str">
        <f t="shared" si="29"/>
        <v>Noni_6</v>
      </c>
      <c r="K119">
        <v>16</v>
      </c>
      <c r="L119">
        <f>VLOOKUP(J119,total_visual_stym!$A$2:$D$129,2,FALSE)</f>
        <v>2118</v>
      </c>
      <c r="M119" t="str">
        <f>VLOOKUP(J119,total_visual_stym!$A$2:$D$129,3,FALSE)</f>
        <v>pics\\Noni_6.jpg</v>
      </c>
      <c r="N119">
        <f>VLOOKUP(J119,total_visual_stym!$A$1:$D$129,4,FALSE)</f>
        <v>212</v>
      </c>
      <c r="P119">
        <f>IF(G119="экспл",0,IF(G119="импл_",VLOOKUP(J119,quest_импл!$A$1:$J$129,7,FALSE),0))</f>
        <v>262</v>
      </c>
      <c r="Q119" t="str">
        <f>IF(G119="экспл",0,IF(G119="импл_",VLOOKUP(J119,quest_импл!$A$1:$J$129,8,FALSE),0))</f>
        <v>sound\\Zhidkiy_li.wav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2011</v>
      </c>
      <c r="AD119" t="str">
        <f t="shared" ca="1" si="35"/>
        <v>pics\\Finik_3.jpg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0"/>
        <v>pics\\Finik_3.jpg</v>
      </c>
      <c r="AI119" t="s">
        <v>91</v>
      </c>
      <c r="AO119">
        <f t="shared" ca="1" si="36"/>
        <v>0.76364722829334986</v>
      </c>
      <c r="AP119" t="str">
        <f t="shared" ca="1" si="37"/>
        <v>pics\\Finik_3.jpg</v>
      </c>
      <c r="AR119" t="str">
        <f t="shared" si="39"/>
        <v/>
      </c>
      <c r="AS119" t="str">
        <f t="shared" ca="1" si="31"/>
        <v>pics\\Finik_3.jpg</v>
      </c>
      <c r="AT119">
        <f t="shared" ca="1" si="32"/>
        <v>0.99200191022445872</v>
      </c>
      <c r="AU119" t="s">
        <v>697</v>
      </c>
      <c r="AV119" t="str">
        <f t="shared" ca="1" si="33"/>
        <v>sound\\Noviy_plod.wav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_Жидкий_ли_</v>
      </c>
      <c r="BB119" t="str">
        <f t="shared" si="34"/>
        <v>_Жидкий_ли_XXXXX?</v>
      </c>
      <c r="BD119">
        <v>2145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VLOOKUP(B120,audio_list_stym!$A$3:$BP$18,65,FALSE)</f>
        <v>16</v>
      </c>
      <c r="F120" t="str">
        <f>VLOOKUP(E120,metki!$A$2:$B$9,2,FALSE)</f>
        <v>импл_новые_без_названия</v>
      </c>
      <c r="G120" t="str">
        <f t="shared" si="28"/>
        <v>импл_</v>
      </c>
      <c r="H120" t="str">
        <f>VLOOKUP(B120,audio_list_stym!$A$3:$AJ$18,33,FALSE)</f>
        <v>Noni</v>
      </c>
      <c r="I120" t="s">
        <v>694</v>
      </c>
      <c r="J120" t="str">
        <f t="shared" si="29"/>
        <v>Noni_7</v>
      </c>
      <c r="K120">
        <v>16</v>
      </c>
      <c r="L120">
        <f>VLOOKUP(J120,total_visual_stym!$A$2:$D$129,2,FALSE)</f>
        <v>2119</v>
      </c>
      <c r="M120" t="str">
        <f>VLOOKUP(J120,total_visual_stym!$A$2:$D$129,3,FALSE)</f>
        <v>pics\\Noni_7.jpg</v>
      </c>
      <c r="N120">
        <f>VLOOKUP(J120,total_visual_stym!$A$1:$D$129,4,FALSE)</f>
        <v>212</v>
      </c>
      <c r="P120">
        <f>IF(G120="экспл",0,IF(G120="импл_",VLOOKUP(J120,quest_импл!$A$1:$J$129,7,FALSE),0))</f>
        <v>263</v>
      </c>
      <c r="Q120" t="str">
        <f>IF(G120="экспл",0,IF(G120="импл_",VLOOKUP(J120,quest_импл!$A$1:$J$129,8,FALSE),0))</f>
        <v>sound\\Lohmatiy_li.wav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2062</v>
      </c>
      <c r="AD120" t="str">
        <f t="shared" ca="1" si="35"/>
        <v>pics\\Tomat_6.jpg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0"/>
        <v>pics\\Tomat_6.jpg</v>
      </c>
      <c r="AI120" t="s">
        <v>92</v>
      </c>
      <c r="AO120">
        <f t="shared" ca="1" si="36"/>
        <v>2.9320856087183156E-2</v>
      </c>
      <c r="AP120" t="str">
        <f t="shared" ca="1" si="37"/>
        <v>pics\\Tomat_6.jpg</v>
      </c>
      <c r="AR120" t="str">
        <f t="shared" si="39"/>
        <v/>
      </c>
      <c r="AS120" t="str">
        <f t="shared" ca="1" si="31"/>
        <v>pics\\Tomat_6.jpg</v>
      </c>
      <c r="AT120">
        <f t="shared" ca="1" si="32"/>
        <v>0.38027367657289102</v>
      </c>
      <c r="AU120" t="s">
        <v>697</v>
      </c>
      <c r="AV120" t="str">
        <f t="shared" ca="1" si="33"/>
        <v>sound\\Redkiy_plod.wav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_Лохматый_ли_</v>
      </c>
      <c r="BB120" t="str">
        <f t="shared" si="34"/>
        <v>_Лохматый_ли_XXXXX?</v>
      </c>
      <c r="BD120">
        <v>2151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VLOOKUP(B121,audio_list_stym!$A$3:$BP$18,65,FALSE)</f>
        <v>16</v>
      </c>
      <c r="F121" t="str">
        <f>VLOOKUP(E121,metki!$A$2:$B$9,2,FALSE)</f>
        <v>импл_новые_без_названия</v>
      </c>
      <c r="G121" t="str">
        <f t="shared" si="28"/>
        <v>импл_</v>
      </c>
      <c r="H121" t="str">
        <f>VLOOKUP(B121,audio_list_stym!$A$3:$AJ$18,33,FALSE)</f>
        <v>Noni</v>
      </c>
      <c r="I121" t="s">
        <v>695</v>
      </c>
      <c r="J121" t="str">
        <f t="shared" si="29"/>
        <v>Noni_8</v>
      </c>
      <c r="K121">
        <v>16</v>
      </c>
      <c r="L121">
        <f>VLOOKUP(J121,total_visual_stym!$A$2:$D$129,2,FALSE)</f>
        <v>2120</v>
      </c>
      <c r="M121" t="str">
        <f>VLOOKUP(J121,total_visual_stym!$A$2:$D$129,3,FALSE)</f>
        <v>pics\\Noni_8.jpg</v>
      </c>
      <c r="N121">
        <f>VLOOKUP(J121,total_visual_stym!$A$1:$D$129,4,FALSE)</f>
        <v>212</v>
      </c>
      <c r="P121">
        <f>IF(G121="экспл",0,IF(G121="импл_",VLOOKUP(J121,quest_импл!$A$1:$J$129,7,FALSE),0))</f>
        <v>264</v>
      </c>
      <c r="Q121" t="str">
        <f>IF(G121="экспл",0,IF(G121="импл_",VLOOKUP(J121,quest_импл!$A$1:$J$129,8,FALSE),0))</f>
        <v>sound\\Zolotistiy_li.wav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2064</v>
      </c>
      <c r="AD121" t="str">
        <f t="shared" ca="1" si="35"/>
        <v>pics\\Tomat_8.jpg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0"/>
        <v>pics\\Tomat_8.jpg</v>
      </c>
      <c r="AI121" t="s">
        <v>93</v>
      </c>
      <c r="AO121">
        <f t="shared" ca="1" si="36"/>
        <v>8.8244418973821848E-3</v>
      </c>
      <c r="AP121" t="str">
        <f t="shared" ca="1" si="37"/>
        <v>pics\\Tomat_8.jpg</v>
      </c>
      <c r="AR121" t="str">
        <f>IF(AH121="sound\\Ogorod",AP49,"")</f>
        <v/>
      </c>
      <c r="AS121" t="str">
        <f t="shared" ca="1" si="31"/>
        <v>pics\\Tomat_8.jpg</v>
      </c>
      <c r="AT121">
        <f t="shared" ca="1" si="32"/>
        <v>0.1007626122427816</v>
      </c>
      <c r="AU121" t="s">
        <v>697</v>
      </c>
      <c r="AV121" t="str">
        <f t="shared" ca="1" si="33"/>
        <v>sound\\Redkiy_plod.wav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_Золотистый_ли_</v>
      </c>
      <c r="BB121" t="str">
        <f t="shared" si="34"/>
        <v>_Золотистый_ли_XXXXX?</v>
      </c>
      <c r="BD121">
        <v>2148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VLOOKUP(B122,audio_list_stym!$A$3:$BP$18,65,FALSE)</f>
        <v>17</v>
      </c>
      <c r="F122" t="str">
        <f>VLOOKUP(E122,metki!$A$2:$B$9,2,FALSE)</f>
        <v>экспл_новые_без_названия</v>
      </c>
      <c r="G122" t="str">
        <f t="shared" si="28"/>
        <v>экспл</v>
      </c>
      <c r="H122" t="str">
        <f>VLOOKUP(B122,audio_list_stym!$A$3:$AJ$18,33,FALSE)</f>
        <v>Sapota</v>
      </c>
      <c r="I122" t="s">
        <v>688</v>
      </c>
      <c r="J122" t="str">
        <f t="shared" si="29"/>
        <v>Sapota_1</v>
      </c>
      <c r="K122">
        <v>17</v>
      </c>
      <c r="L122">
        <f>VLOOKUP(J122,total_visual_stym!$A$2:$D$129,2,FALSE)</f>
        <v>2129</v>
      </c>
      <c r="M122" t="str">
        <f>VLOOKUP(J122,total_visual_stym!$A$2:$D$129,3,FALSE)</f>
        <v>pics\\Sapota_1.jpg</v>
      </c>
      <c r="N122">
        <f>VLOOKUP(J122,total_visual_stym!$A$1:$D$129,4,FALSE)</f>
        <v>213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137</v>
      </c>
      <c r="Z122" t="str">
        <f>IF(G122="экспл",VLOOKUP(J122,quest_экспл!$A$1:$N$129,12,FALSE),IF(G122="импл_",0,0))</f>
        <v>sound\\On_sharoobraxniy.wav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2185</v>
      </c>
      <c r="AD122" t="str">
        <f t="shared" ca="1" si="35"/>
        <v>pics\\dis31.jpg</v>
      </c>
      <c r="AE122" s="22" t="str">
        <f t="array" aca="1" ref="AE122" ca="1">IF(G122="экспл",INDEX(total_visual_stym!$C$146:$C$209,(RANK(total_visual_stym!E202,total_visual_stym!$E$146:$E$209))),0)</f>
        <v>pics\\dis31.jpg</v>
      </c>
      <c r="AF122" s="22" t="str">
        <f t="shared" si="30"/>
        <v/>
      </c>
      <c r="AI122" t="s">
        <v>124</v>
      </c>
      <c r="AO122">
        <f t="shared" ca="1" si="36"/>
        <v>0.73333793500056899</v>
      </c>
      <c r="AP122" t="str">
        <f t="shared" ca="1" si="37"/>
        <v>pics\\Finik_8.jpg</v>
      </c>
      <c r="AR122" t="str">
        <f t="shared" ref="AR122:AR129" si="40">IF(AH122="sound\\Ogorod",AP50,"")</f>
        <v/>
      </c>
      <c r="AS122" t="str">
        <f t="shared" si="31"/>
        <v/>
      </c>
      <c r="AT122">
        <f t="shared" ca="1" si="32"/>
        <v>0.40696745643434484</v>
      </c>
      <c r="AU122" t="s">
        <v>697</v>
      </c>
      <c r="AV122" t="str">
        <f t="shared" ca="1" si="33"/>
        <v>sound\\Redkiy_plod.wav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_Он_шарообразный?</v>
      </c>
      <c r="BA122" t="e">
        <f>VLOOKUP(Q122,audio_list_stym!$B$2:$BQ$299,68,FALSE)</f>
        <v>#N/A</v>
      </c>
      <c r="BB122" t="str">
        <f t="shared" si="34"/>
        <v>На_экране_XXXXX._Он_шарообразный?</v>
      </c>
      <c r="BC122">
        <v>1216</v>
      </c>
      <c r="BD122">
        <v>2072</v>
      </c>
      <c r="BE122">
        <v>2083</v>
      </c>
      <c r="BF122">
        <v>2116</v>
      </c>
      <c r="BG122">
        <v>2140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VLOOKUP(B123,audio_list_stym!$A$3:$BP$18,65,FALSE)</f>
        <v>17</v>
      </c>
      <c r="F123" t="str">
        <f>VLOOKUP(E123,metki!$A$2:$B$9,2,FALSE)</f>
        <v>экспл_новые_без_названия</v>
      </c>
      <c r="G123" t="str">
        <f t="shared" si="28"/>
        <v>экспл</v>
      </c>
      <c r="H123" t="str">
        <f>VLOOKUP(B123,audio_list_stym!$A$3:$AJ$18,33,FALSE)</f>
        <v>Sapota</v>
      </c>
      <c r="I123" t="s">
        <v>689</v>
      </c>
      <c r="J123" t="str">
        <f t="shared" si="29"/>
        <v>Sapota_2</v>
      </c>
      <c r="K123">
        <v>17</v>
      </c>
      <c r="L123">
        <f>VLOOKUP(J123,total_visual_stym!$A$2:$D$129,2,FALSE)</f>
        <v>2130</v>
      </c>
      <c r="M123" t="str">
        <f>VLOOKUP(J123,total_visual_stym!$A$2:$D$129,3,FALSE)</f>
        <v>pics\\Sapota_2.jpg</v>
      </c>
      <c r="N123">
        <f>VLOOKUP(J123,total_visual_stym!$A$1:$D$129,4,FALSE)</f>
        <v>213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138</v>
      </c>
      <c r="Z123" t="str">
        <f>IF(G123="экспл",VLOOKUP(J123,quest_экспл!$A$1:$N$129,12,FALSE),IF(G123="импл_",0,0))</f>
        <v>sound\\On_nadrezan.wav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2227</v>
      </c>
      <c r="AD123" t="str">
        <f t="shared" ca="1" si="35"/>
        <v>pics\\dis39.jpg</v>
      </c>
      <c r="AE123" s="22" t="str">
        <f t="array" aca="1" ref="AE123" ca="1">IF(G123="экспл",INDEX(total_visual_stym!$C$146:$C$209,(RANK(total_visual_stym!E203,total_visual_stym!$E$146:$E$209))),0)</f>
        <v>pics\\dis39.jpg</v>
      </c>
      <c r="AF123" s="22" t="str">
        <f t="shared" si="30"/>
        <v/>
      </c>
      <c r="AI123" t="s">
        <v>125</v>
      </c>
      <c r="AO123">
        <f t="shared" ca="1" si="36"/>
        <v>0.82705417882675603</v>
      </c>
      <c r="AP123" t="str">
        <f t="shared" ca="1" si="37"/>
        <v>pics\\Finik_1.jpg</v>
      </c>
      <c r="AR123" t="str">
        <f t="shared" si="40"/>
        <v/>
      </c>
      <c r="AS123" t="str">
        <f t="shared" si="31"/>
        <v/>
      </c>
      <c r="AT123">
        <f t="shared" ca="1" si="32"/>
        <v>0.74867120966412892</v>
      </c>
      <c r="AU123" t="s">
        <v>697</v>
      </c>
      <c r="AV123" t="str">
        <f t="shared" ca="1" si="33"/>
        <v>sound\\Noviy_plod.wav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_Он_надрезан?</v>
      </c>
      <c r="BA123" t="e">
        <f>VLOOKUP(Q123,audio_list_stym!$B$2:$BQ$299,68,FALSE)</f>
        <v>#N/A</v>
      </c>
      <c r="BB123" t="str">
        <f t="shared" si="34"/>
        <v>Посмотрите,_вот_XXXXX._Он_надрезан?</v>
      </c>
      <c r="BD123">
        <v>2067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VLOOKUP(B124,audio_list_stym!$A$3:$BP$18,65,FALSE)</f>
        <v>17</v>
      </c>
      <c r="F124" t="str">
        <f>VLOOKUP(E124,metki!$A$2:$B$9,2,FALSE)</f>
        <v>экспл_новые_без_названия</v>
      </c>
      <c r="G124" t="str">
        <f t="shared" si="28"/>
        <v>экспл</v>
      </c>
      <c r="H124" t="str">
        <f>VLOOKUP(B124,audio_list_stym!$A$3:$AJ$18,33,FALSE)</f>
        <v>Sapota</v>
      </c>
      <c r="I124" t="s">
        <v>690</v>
      </c>
      <c r="J124" t="str">
        <f t="shared" si="29"/>
        <v>Sapota_3</v>
      </c>
      <c r="K124">
        <v>17</v>
      </c>
      <c r="L124">
        <f>VLOOKUP(J124,total_visual_stym!$A$2:$D$129,2,FALSE)</f>
        <v>2131</v>
      </c>
      <c r="M124" t="str">
        <f>VLOOKUP(J124,total_visual_stym!$A$2:$D$129,3,FALSE)</f>
        <v>pics\\Sapota_3.jpg</v>
      </c>
      <c r="N124">
        <f>VLOOKUP(J124,total_visual_stym!$A$1:$D$129,4,FALSE)</f>
        <v>213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139</v>
      </c>
      <c r="Z124" t="str">
        <f>IF(G124="экспл",VLOOKUP(J124,quest_экспл!$A$1:$N$129,12,FALSE),IF(G124="импл_",0,0))</f>
        <v>sound\\On_perekruchen.wav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2172</v>
      </c>
      <c r="AD124" t="str">
        <f t="shared" ca="1" si="35"/>
        <v>pics\\dis23.jpg</v>
      </c>
      <c r="AE124" s="22" t="str">
        <f t="array" aca="1" ref="AE124" ca="1">IF(G124="экспл",INDEX(total_visual_stym!$C$146:$C$209,(RANK(total_visual_stym!E204,total_visual_stym!$E$146:$E$209))),0)</f>
        <v>pics\\dis23.jpg</v>
      </c>
      <c r="AF124" s="22" t="str">
        <f t="shared" si="30"/>
        <v/>
      </c>
      <c r="AI124" t="s">
        <v>126</v>
      </c>
      <c r="AO124">
        <f t="shared" ca="1" si="36"/>
        <v>0.19875290605548335</v>
      </c>
      <c r="AP124" t="str">
        <f t="shared" ca="1" si="37"/>
        <v>pics\\Redis_3.jpg</v>
      </c>
      <c r="AR124" t="str">
        <f t="shared" si="40"/>
        <v/>
      </c>
      <c r="AS124" t="str">
        <f t="shared" si="31"/>
        <v/>
      </c>
      <c r="AT124">
        <f t="shared" ca="1" si="32"/>
        <v>0.94038550246414232</v>
      </c>
      <c r="AU124" t="s">
        <v>697</v>
      </c>
      <c r="AV124" t="str">
        <f t="shared" ca="1" si="33"/>
        <v>sound\\Noviy_plod.wav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_Он_перекручен?</v>
      </c>
      <c r="BA124" t="e">
        <f>VLOOKUP(Q124,audio_list_stym!$B$2:$BQ$299,68,FALSE)</f>
        <v>#N/A</v>
      </c>
      <c r="BB124" t="str">
        <f t="shared" si="34"/>
        <v>Вот_XXXXX._Он_перекручен?</v>
      </c>
      <c r="BD124">
        <v>2069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VLOOKUP(B125,audio_list_stym!$A$3:$BP$18,65,FALSE)</f>
        <v>17</v>
      </c>
      <c r="F125" t="str">
        <f>VLOOKUP(E125,metki!$A$2:$B$9,2,FALSE)</f>
        <v>экспл_новые_без_названия</v>
      </c>
      <c r="G125" t="str">
        <f t="shared" si="28"/>
        <v>экспл</v>
      </c>
      <c r="H125" t="str">
        <f>VLOOKUP(B125,audio_list_stym!$A$3:$AJ$18,33,FALSE)</f>
        <v>Sapota</v>
      </c>
      <c r="I125" t="s">
        <v>691</v>
      </c>
      <c r="J125" t="str">
        <f t="shared" si="29"/>
        <v>Sapota_4</v>
      </c>
      <c r="K125">
        <v>17</v>
      </c>
      <c r="L125">
        <f>VLOOKUP(J125,total_visual_stym!$A$2:$D$129,2,FALSE)</f>
        <v>2132</v>
      </c>
      <c r="M125" t="str">
        <f>VLOOKUP(J125,total_visual_stym!$A$2:$D$129,3,FALSE)</f>
        <v>pics\\Sapota_4.jpg</v>
      </c>
      <c r="N125">
        <f>VLOOKUP(J125,total_visual_stym!$A$1:$D$129,4,FALSE)</f>
        <v>213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140</v>
      </c>
      <c r="Z125" t="str">
        <f>IF(G125="экспл",VLOOKUP(J125,quest_экспл!$A$1:$N$129,12,FALSE),IF(G125="импл_",0,0))</f>
        <v>sound\\Sorvan_li_on.wav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2224</v>
      </c>
      <c r="AD125" t="str">
        <f t="shared" ca="1" si="35"/>
        <v>pics\\dis29.jpg</v>
      </c>
      <c r="AE125" s="22" t="str">
        <f t="array" aca="1" ref="AE125" ca="1">IF(G125="экспл",INDEX(total_visual_stym!$C$146:$C$209,(RANK(total_visual_stym!E205,total_visual_stym!$E$146:$E$209))),0)</f>
        <v>pics\\dis29.jpg</v>
      </c>
      <c r="AF125" s="22" t="str">
        <f t="shared" si="30"/>
        <v/>
      </c>
      <c r="AI125" t="s">
        <v>127</v>
      </c>
      <c r="AO125">
        <f t="shared" ca="1" si="36"/>
        <v>5.3631453664876094E-2</v>
      </c>
      <c r="AP125" t="str">
        <f t="shared" ca="1" si="37"/>
        <v>pics\\Tomat_5.jpg</v>
      </c>
      <c r="AR125" t="str">
        <f t="shared" si="40"/>
        <v/>
      </c>
      <c r="AS125" t="str">
        <f t="shared" si="31"/>
        <v/>
      </c>
      <c r="AT125">
        <f t="shared" ca="1" si="32"/>
        <v>8.3456559273704656E-3</v>
      </c>
      <c r="AU125" t="s">
        <v>697</v>
      </c>
      <c r="AV125" t="str">
        <f t="shared" ca="1" si="33"/>
        <v>sound\\Redkiy_plod.wav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_Сорван_ли_он?</v>
      </c>
      <c r="BA125" t="e">
        <f>VLOOKUP(Q125,audio_list_stym!$B$2:$BQ$299,68,FALSE)</f>
        <v>#N/A</v>
      </c>
      <c r="BB125" t="str">
        <f t="shared" si="34"/>
        <v>Это_XXXXX._Сорван_ли_он?</v>
      </c>
      <c r="BD125">
        <v>2066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VLOOKUP(B126,audio_list_stym!$A$3:$BP$18,65,FALSE)</f>
        <v>17</v>
      </c>
      <c r="F126" t="str">
        <f>VLOOKUP(E126,metki!$A$2:$B$9,2,FALSE)</f>
        <v>экспл_новые_без_названия</v>
      </c>
      <c r="G126" t="str">
        <f t="shared" si="28"/>
        <v>экспл</v>
      </c>
      <c r="H126" t="str">
        <f>VLOOKUP(B126,audio_list_stym!$A$3:$AJ$18,33,FALSE)</f>
        <v>Sapota</v>
      </c>
      <c r="I126" t="s">
        <v>692</v>
      </c>
      <c r="J126" t="str">
        <f t="shared" si="29"/>
        <v>Sapota_5</v>
      </c>
      <c r="K126">
        <v>17</v>
      </c>
      <c r="L126">
        <f>VLOOKUP(J126,total_visual_stym!$A$2:$D$129,2,FALSE)</f>
        <v>2133</v>
      </c>
      <c r="M126" t="str">
        <f>VLOOKUP(J126,total_visual_stym!$A$2:$D$129,3,FALSE)</f>
        <v>pics\\Sapota_5.jpg</v>
      </c>
      <c r="N126">
        <f>VLOOKUP(J126,total_visual_stym!$A$1:$D$129,4,FALSE)</f>
        <v>213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141</v>
      </c>
      <c r="Z126" t="str">
        <f>IF(G126="экспл",VLOOKUP(J126,quest_экспл!$A$1:$N$129,12,FALSE),IF(G126="импл_",0,0))</f>
        <v>sound\\Spressovan_li_on.wav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2231</v>
      </c>
      <c r="AD126" t="str">
        <f t="shared" ca="1" si="35"/>
        <v>pics\\dis12.jpg</v>
      </c>
      <c r="AE126" s="22" t="str">
        <f t="array" aca="1" ref="AE126" ca="1">IF(G126="экспл",INDEX(total_visual_stym!$C$146:$C$209,(RANK(total_visual_stym!E206,total_visual_stym!$E$146:$E$209))),0)</f>
        <v>pics\\dis12.jpg</v>
      </c>
      <c r="AF126" s="22" t="str">
        <f t="shared" si="30"/>
        <v/>
      </c>
      <c r="AI126" t="s">
        <v>128</v>
      </c>
      <c r="AO126">
        <f t="shared" ca="1" si="36"/>
        <v>2.3040722572763461E-2</v>
      </c>
      <c r="AP126" t="str">
        <f t="shared" ca="1" si="37"/>
        <v>pics\\Tomat_7.jpg</v>
      </c>
      <c r="AR126" t="str">
        <f t="shared" si="40"/>
        <v/>
      </c>
      <c r="AS126" t="str">
        <f t="shared" si="31"/>
        <v/>
      </c>
      <c r="AT126">
        <f t="shared" ca="1" si="32"/>
        <v>0.24709945440821113</v>
      </c>
      <c r="AU126" t="s">
        <v>697</v>
      </c>
      <c r="AV126" t="str">
        <f t="shared" ca="1" si="33"/>
        <v>sound\\Redkiy_plod.wav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_Спрессован_ли_он?</v>
      </c>
      <c r="BA126" t="e">
        <f>VLOOKUP(Q126,audio_list_stym!$B$2:$BQ$299,68,FALSE)</f>
        <v>#N/A</v>
      </c>
      <c r="BB126" t="str">
        <f t="shared" si="34"/>
        <v>На_картинке_XXXXX._Спрессован_ли_он?</v>
      </c>
      <c r="BD126">
        <v>2070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VLOOKUP(B127,audio_list_stym!$A$3:$BP$18,65,FALSE)</f>
        <v>17</v>
      </c>
      <c r="F127" t="str">
        <f>VLOOKUP(E127,metki!$A$2:$B$9,2,FALSE)</f>
        <v>экспл_новые_без_названия</v>
      </c>
      <c r="G127" t="str">
        <f t="shared" si="28"/>
        <v>экспл</v>
      </c>
      <c r="H127" t="str">
        <f>VLOOKUP(B127,audio_list_stym!$A$3:$AJ$18,33,FALSE)</f>
        <v>Sapota</v>
      </c>
      <c r="I127" t="s">
        <v>693</v>
      </c>
      <c r="J127" t="str">
        <f t="shared" si="29"/>
        <v>Sapota_6</v>
      </c>
      <c r="K127">
        <v>17</v>
      </c>
      <c r="L127">
        <f>VLOOKUP(J127,total_visual_stym!$A$2:$D$129,2,FALSE)</f>
        <v>2134</v>
      </c>
      <c r="M127" t="str">
        <f>VLOOKUP(J127,total_visual_stym!$A$2:$D$129,3,FALSE)</f>
        <v>pics\\Sapota_6.jpg</v>
      </c>
      <c r="N127">
        <f>VLOOKUP(J127,total_visual_stym!$A$1:$D$129,4,FALSE)</f>
        <v>213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142</v>
      </c>
      <c r="Z127" t="str">
        <f>IF(G127="экспл",VLOOKUP(J127,quest_экспл!$A$1:$N$129,12,FALSE),IF(G127="импл_",0,0))</f>
        <v>sound\\Zheltiy_li_on.wav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2169</v>
      </c>
      <c r="AD127" t="str">
        <f t="shared" ca="1" si="35"/>
        <v>pics\\dis6.jpg</v>
      </c>
      <c r="AE127" s="22" t="str">
        <f t="array" aca="1" ref="AE127" ca="1">IF(G127="экспл",INDEX(total_visual_stym!$C$146:$C$209,(RANK(total_visual_stym!E207,total_visual_stym!$E$146:$E$209))),0)</f>
        <v>pics\\dis6.jpg</v>
      </c>
      <c r="AF127" s="22" t="str">
        <f t="shared" si="30"/>
        <v/>
      </c>
      <c r="AI127" t="s">
        <v>129</v>
      </c>
      <c r="AO127">
        <f t="shared" ca="1" si="36"/>
        <v>0.85178736507343289</v>
      </c>
      <c r="AP127" t="str">
        <f t="shared" ca="1" si="37"/>
        <v>pics\\Banan_5.jpg</v>
      </c>
      <c r="AR127" t="str">
        <f t="shared" si="40"/>
        <v/>
      </c>
      <c r="AS127" t="str">
        <f t="shared" si="31"/>
        <v/>
      </c>
      <c r="AT127">
        <f t="shared" ca="1" si="32"/>
        <v>0.16853467046363479</v>
      </c>
      <c r="AU127" t="s">
        <v>697</v>
      </c>
      <c r="AV127" t="str">
        <f t="shared" ca="1" si="33"/>
        <v>sound\\Redkiy_plod.wav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_Желтый_ли_он?</v>
      </c>
      <c r="BA127" t="e">
        <f>VLOOKUP(Q127,audio_list_stym!$B$2:$BQ$299,68,FALSE)</f>
        <v>#N/A</v>
      </c>
      <c r="BB127" t="str">
        <f t="shared" si="34"/>
        <v>На_мониторе_XXXXX._Желтый_ли_он?</v>
      </c>
      <c r="BD127">
        <v>2065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VLOOKUP(B128,audio_list_stym!$A$3:$BP$18,65,FALSE)</f>
        <v>17</v>
      </c>
      <c r="F128" t="str">
        <f>VLOOKUP(E128,metki!$A$2:$B$9,2,FALSE)</f>
        <v>экспл_новые_без_названия</v>
      </c>
      <c r="G128" t="str">
        <f t="shared" si="28"/>
        <v>экспл</v>
      </c>
      <c r="H128" t="str">
        <f>VLOOKUP(B128,audio_list_stym!$A$3:$AJ$18,33,FALSE)</f>
        <v>Sapota</v>
      </c>
      <c r="I128" t="s">
        <v>694</v>
      </c>
      <c r="J128" t="str">
        <f t="shared" si="29"/>
        <v>Sapota_7</v>
      </c>
      <c r="K128">
        <v>17</v>
      </c>
      <c r="L128">
        <f>VLOOKUP(J128,total_visual_stym!$A$2:$D$129,2,FALSE)</f>
        <v>2135</v>
      </c>
      <c r="M128" t="str">
        <f>VLOOKUP(J128,total_visual_stym!$A$2:$D$129,3,FALSE)</f>
        <v>pics\\Sapota_7.jpg</v>
      </c>
      <c r="N128">
        <f>VLOOKUP(J128,total_visual_stym!$A$1:$D$129,4,FALSE)</f>
        <v>213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143</v>
      </c>
      <c r="Z128" t="str">
        <f>IF(G128="экспл",VLOOKUP(J128,quest_экспл!$A$1:$N$129,12,FALSE),IF(G128="импл_",0,0))</f>
        <v>sound\\Rovniy_li_on.wav</v>
      </c>
      <c r="AA128" t="str">
        <f>IF(G128="экспл",VLOOKUP(J128,quest_экспл!$A$1:$N$129,14,FALSE),IF(G128="импл_",0,0))</f>
        <v>да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2208</v>
      </c>
      <c r="AD128" t="str">
        <f t="shared" ca="1" si="35"/>
        <v>pics\\dis45.jpg</v>
      </c>
      <c r="AE128" s="22" t="str">
        <f t="array" aca="1" ref="AE128" ca="1">IF(G128="экспл",INDEX(total_visual_stym!$C$146:$C$209,(RANK(total_visual_stym!E208,total_visual_stym!$E$146:$E$209))),0)</f>
        <v>pics\\dis45.jpg</v>
      </c>
      <c r="AF128" s="22" t="str">
        <f t="shared" si="30"/>
        <v/>
      </c>
      <c r="AI128" t="s">
        <v>130</v>
      </c>
      <c r="AO128">
        <f t="shared" ca="1" si="36"/>
        <v>0.1538508412403562</v>
      </c>
      <c r="AP128" t="str">
        <f t="shared" ca="1" si="37"/>
        <v>pics\\Redis_5.jpg</v>
      </c>
      <c r="AR128" t="str">
        <f t="shared" si="40"/>
        <v/>
      </c>
      <c r="AS128" t="str">
        <f t="shared" si="31"/>
        <v/>
      </c>
      <c r="AT128">
        <f t="shared" ca="1" si="32"/>
        <v>0.44845164735484255</v>
      </c>
      <c r="AU128" t="s">
        <v>697</v>
      </c>
      <c r="AV128" t="str">
        <f t="shared" ca="1" si="33"/>
        <v>sound\\Redkiy_plod.wav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_Ровный_ли_он?</v>
      </c>
      <c r="BA128" t="e">
        <f>VLOOKUP(Q128,audio_list_stym!$B$2:$BQ$299,68,FALSE)</f>
        <v>#N/A</v>
      </c>
      <c r="BB128" t="str">
        <f t="shared" si="34"/>
        <v>Перед_Вами_XXXXX._Ровный_ли_он?</v>
      </c>
      <c r="BD128">
        <v>2071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VLOOKUP(B129,audio_list_stym!$A$3:$BP$18,65,FALSE)</f>
        <v>17</v>
      </c>
      <c r="F129" t="str">
        <f>VLOOKUP(E129,metki!$A$2:$B$9,2,FALSE)</f>
        <v>экспл_новые_без_названия</v>
      </c>
      <c r="G129" t="str">
        <f t="shared" si="28"/>
        <v>экспл</v>
      </c>
      <c r="H129" t="str">
        <f>VLOOKUP(B129,audio_list_stym!$A$3:$AJ$18,33,FALSE)</f>
        <v>Sapota</v>
      </c>
      <c r="I129" t="s">
        <v>695</v>
      </c>
      <c r="J129" t="str">
        <f t="shared" si="29"/>
        <v>Sapota_8</v>
      </c>
      <c r="K129">
        <v>17</v>
      </c>
      <c r="L129">
        <f>VLOOKUP(J129,total_visual_stym!$A$2:$D$129,2,FALSE)</f>
        <v>2136</v>
      </c>
      <c r="M129" t="str">
        <f>VLOOKUP(J129,total_visual_stym!$A$2:$D$129,3,FALSE)</f>
        <v>pics\\Sapota_8.jpg</v>
      </c>
      <c r="N129">
        <f>VLOOKUP(J129,total_visual_stym!$A$1:$D$129,4,FALSE)</f>
        <v>213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144</v>
      </c>
      <c r="Z129" t="str">
        <f>IF(G129="экспл",VLOOKUP(J129,quest_экспл!$A$1:$N$129,12,FALSE),IF(G129="импл_",0,0))</f>
        <v>sound\\On_imeet_shipi.wav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2223</v>
      </c>
      <c r="AD129" t="str">
        <f t="shared" ca="1" si="35"/>
        <v>pics\\dis15.jpg</v>
      </c>
      <c r="AE129" s="22" t="str">
        <f t="array" aca="1" ref="AE129" ca="1">IF(G129="экспл",INDEX(total_visual_stym!$C$146:$C$209,(RANK(total_visual_stym!E209,total_visual_stym!$E$146:$E$209))),0)</f>
        <v>pics\\dis15.jpg</v>
      </c>
      <c r="AF129" s="22" t="str">
        <f t="shared" si="30"/>
        <v/>
      </c>
      <c r="AI129" t="s">
        <v>131</v>
      </c>
      <c r="AO129">
        <f t="shared" ca="1" si="36"/>
        <v>0.47266272085644478</v>
      </c>
      <c r="AP129" t="str">
        <f t="shared" ca="1" si="37"/>
        <v>pics\\Limon_3.jpg</v>
      </c>
      <c r="AR129" t="str">
        <f t="shared" si="40"/>
        <v/>
      </c>
      <c r="AS129" t="str">
        <f t="shared" si="31"/>
        <v/>
      </c>
      <c r="AT129">
        <f t="shared" ca="1" si="32"/>
        <v>0.18918579267238156</v>
      </c>
      <c r="AU129" t="s">
        <v>697</v>
      </c>
      <c r="AV129" t="str">
        <f t="shared" ca="1" si="33"/>
        <v>sound\\Redkiy_plod.wav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_Он_имеет_шипы?</v>
      </c>
      <c r="BA129" t="e">
        <f>VLOOKUP(Q129,audio_list_stym!$B$2:$BQ$299,68,FALSE)</f>
        <v>#N/A</v>
      </c>
      <c r="BB129" t="str">
        <f t="shared" si="34"/>
        <v>Вы_видите_XXXXX._Он_имеет_шипы?</v>
      </c>
      <c r="BD129">
        <v>2068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D00-000000000000}"/>
  <pageMargins left="0.7" right="0.7" top="0.75" bottom="0.75" header="0.3" footer="0.3"/>
  <pageSetup paperSize="9" orientation="portrait" horizontalDpi="4294967293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filterMode="1"/>
  <dimension ref="A1:BH161"/>
  <sheetViews>
    <sheetView zoomScale="70" zoomScaleNormal="70" zoomScaleSheetLayoutView="40" workbookViewId="0">
      <selection activeCell="E114" sqref="E114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VLOOKUP(B2,audio_list_stym!$A$3:$BP$18,66,FALSE)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VLOOKUP(B2,audio_list_stym!$A$3:$AJ$18,34,FALSE)</f>
        <v>Tomat</v>
      </c>
      <c r="I2" t="s">
        <v>688</v>
      </c>
      <c r="J2" t="str">
        <f t="shared" ref="J2:J65" si="1">H2&amp;I2</f>
        <v>Tomat_1</v>
      </c>
      <c r="K2">
        <v>11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pics\\dis41.jpg</v>
      </c>
      <c r="AF2" s="22" t="str">
        <f t="shared" ref="AF2:AF3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25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0.53732187129406705</v>
      </c>
      <c r="AP2" t="str">
        <f ca="1">INDEX($AM$2:$AM$25,(RANK(AO2,$AO$2:$AO$25)))</f>
        <v>pics\\Finik_4.jpg</v>
      </c>
      <c r="AQ2" t="str">
        <f ca="1">INDEX($AN$2:$AN$25,(RANK(AO2,$AO$2:$AO$25)))</f>
        <v>pics\\Peper_4.jpg</v>
      </c>
      <c r="AT2">
        <f t="shared" ref="AT2:AT65" ca="1" si="7">RAND()</f>
        <v>0.84554203581464116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На_экране_ТОМАТ._Целый_ли_он?</v>
      </c>
      <c r="BC2">
        <f>A2</f>
        <v>1201</v>
      </c>
      <c r="BD2" cm="1">
        <f t="array" aca="1" ref="BD2" ca="1">INDEX($L$2:$L$9,(RANK(AT2,$AT$2:$AT$9)))</f>
        <v>2059</v>
      </c>
      <c r="BE2" cm="1">
        <f t="array" aca="1" ref="BE2" ca="1">INDEX(BD10:BD25,(RANK(AT2,$AT$2:$AT$16)))</f>
        <v>2037</v>
      </c>
      <c r="BF2" cm="1">
        <f t="array" aca="1" ref="BF2" ca="1">INDEX(BD26:BD49,(RANK(AT2,$AT$2:$AT$16)))</f>
        <v>2053</v>
      </c>
      <c r="BG2" cm="1">
        <f t="array" aca="1" ref="BG2" ca="1">INDEX(BD50:BD65,(RANK(AT2,$AT$2:$AT$16)))</f>
        <v>2013</v>
      </c>
      <c r="BH2">
        <v>1</v>
      </c>
    </row>
    <row r="3" spans="1:60" hidden="1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VLOOKUP(B3,audio_list_stym!$A$3:$BP$18,66,FALSE)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VLOOKUP(B3,audio_list_stym!$A$3:$AJ$18,34,FALSE)</f>
        <v>Tomat</v>
      </c>
      <c r="I3" t="s">
        <v>689</v>
      </c>
      <c r="J3" t="str">
        <f t="shared" si="1"/>
        <v>Tomat_2</v>
      </c>
      <c r="K3">
        <v>11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2181</v>
      </c>
      <c r="AD3" t="str">
        <f t="shared" ref="AD3:AD66" ca="1" si="10">IF(ISTEXT(AE3),AE3,IF(ISTEXT(AF3),AF3,""))</f>
        <v>pics\\dis24.jpg</v>
      </c>
      <c r="AE3" s="22" t="str">
        <f t="array" aca="1" ref="AE3" ca="1">IF(G3="экспл",INDEX(total_visual_stym!$C$146:$C$209,(RANK(total_visual_stym!E147,total_visual_stym!$E$146:$E$209))),0)</f>
        <v>pics\\dis24.jpg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0.44254489040433365</v>
      </c>
      <c r="AP3" t="str">
        <f t="shared" ref="AP3:AP25" ca="1" si="12">INDEX($AM$2:$AM$25,(RANK(AO3,$AO$2:$AO$25)))</f>
        <v>pics\\Finik_7.jpg</v>
      </c>
      <c r="AQ3" t="str">
        <f t="shared" ref="AQ3:AQ25" ca="1" si="13">INDEX($AN$2:$AN$25,(RANK(AO3,$AO$2:$AO$25)))</f>
        <v>pics\\Peper_7.jpg</v>
      </c>
      <c r="AT3">
        <f t="shared" ca="1" si="7"/>
        <v>0.81479971306023702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Посмотрите,_вот_ТОМАТ._Мясистый_ли_он?</v>
      </c>
      <c r="BD3" cm="1">
        <f t="array" aca="1" ref="BD3" ca="1">INDEX($L$2:$L$9,(RANK(AT3,$AT$2:$AT$9)))</f>
        <v>2060</v>
      </c>
    </row>
    <row r="4" spans="1:60" hidden="1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VLOOKUP(B4,audio_list_stym!$A$3:$BP$18,66,FALSE)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VLOOKUP(B4,audio_list_stym!$A$3:$AJ$18,34,FALSE)</f>
        <v>Tomat</v>
      </c>
      <c r="I4" t="s">
        <v>690</v>
      </c>
      <c r="J4" t="str">
        <f t="shared" si="1"/>
        <v>Tomat_3</v>
      </c>
      <c r="K4">
        <v>11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2171</v>
      </c>
      <c r="AD4" t="str">
        <f t="shared" ca="1" si="10"/>
        <v>pics\\dis22.jpg</v>
      </c>
      <c r="AE4" s="22" t="str">
        <f t="array" aca="1" ref="AE4" ca="1">IF(G4="экспл",INDEX(total_visual_stym!$C$146:$C$209,(RANK(total_visual_stym!E148,total_visual_stym!$E$146:$E$209))),0)</f>
        <v>pics\\dis22.jpg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0.40023767969116231</v>
      </c>
      <c r="AP4" t="str">
        <f t="shared" ca="1" si="12"/>
        <v>pics\\Finik_8.jpg</v>
      </c>
      <c r="AQ4" t="str">
        <f t="shared" ca="1" si="13"/>
        <v>pics\\Peper_8.jpg</v>
      </c>
      <c r="AT4">
        <f t="shared" ca="1" si="7"/>
        <v>0.90328549617632981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Вот_ТОМАТ._Горький_ли_он?</v>
      </c>
      <c r="BD4" cm="1">
        <f t="array" aca="1" ref="BD4" ca="1">INDEX($L$2:$L$9,(RANK(AT4,$AT$2:$AT$9)))</f>
        <v>2057</v>
      </c>
    </row>
    <row r="5" spans="1:60" hidden="1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VLOOKUP(B5,audio_list_stym!$A$3:$BP$18,66,FALSE)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VLOOKUP(B5,audio_list_stym!$A$3:$AJ$18,34,FALSE)</f>
        <v>Tomat</v>
      </c>
      <c r="I5" t="s">
        <v>691</v>
      </c>
      <c r="J5" t="str">
        <f t="shared" si="1"/>
        <v>Tomat_4</v>
      </c>
      <c r="K5">
        <v>11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2184</v>
      </c>
      <c r="AD5" t="str">
        <f t="shared" ca="1" si="10"/>
        <v>pics\\dis19.jpg</v>
      </c>
      <c r="AE5" s="22" t="str">
        <f t="array" aca="1" ref="AE5" ca="1">IF(G5="экспл",INDEX(total_visual_stym!$C$146:$C$209,(RANK(total_visual_stym!E149,total_visual_stym!$E$146:$E$209))),0)</f>
        <v>pics\\dis19.jpg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0.6754445225136485</v>
      </c>
      <c r="AP5" t="str">
        <f t="shared" ca="1" si="12"/>
        <v>pics\\Finik_2.jpg</v>
      </c>
      <c r="AQ5" t="str">
        <f t="shared" ca="1" si="13"/>
        <v>pics\\Peper_2.jpg</v>
      </c>
      <c r="AT5">
        <f t="shared" ca="1" si="7"/>
        <v>0.63824849886645518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Это_ТОМАТ._Он_яркий?</v>
      </c>
      <c r="BD5" cm="1">
        <f t="array" aca="1" ref="BD5" ca="1">INDEX($L$2:$L$9,(RANK(AT5,$AT$2:$AT$9)))</f>
        <v>2061</v>
      </c>
    </row>
    <row r="6" spans="1:60" hidden="1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VLOOKUP(B6,audio_list_stym!$A$3:$BP$18,66,FALSE)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VLOOKUP(B6,audio_list_stym!$A$3:$AJ$18,34,FALSE)</f>
        <v>Tomat</v>
      </c>
      <c r="I6" t="s">
        <v>692</v>
      </c>
      <c r="J6" t="str">
        <f t="shared" si="1"/>
        <v>Tomat_5</v>
      </c>
      <c r="K6">
        <v>11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2183</v>
      </c>
      <c r="AD6" t="str">
        <f t="shared" ca="1" si="10"/>
        <v>pics\\dis18.jpg</v>
      </c>
      <c r="AE6" s="22" t="str">
        <f t="array" aca="1" ref="AE6" ca="1">IF(G6="экспл",INDEX(total_visual_stym!$C$146:$C$209,(RANK(total_visual_stym!E150,total_visual_stym!$E$146:$E$209))),0)</f>
        <v>pics\\dis18.jpg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0.26767832393913427</v>
      </c>
      <c r="AP6" t="str">
        <f t="shared" ca="1" si="12"/>
        <v>pics\\Injir_3.jpg</v>
      </c>
      <c r="AQ6" t="str">
        <f t="shared" ca="1" si="13"/>
        <v>pics\\Tikva_3.jpg</v>
      </c>
      <c r="AT6">
        <f t="shared" ca="1" si="7"/>
        <v>0.13494301321536573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На_картинке_ТОМАТ._Он_острый?</v>
      </c>
      <c r="BD6" cm="1">
        <f t="array" aca="1" ref="BD6" ca="1">INDEX($L$2:$L$9,(RANK(AT6,$AT$2:$AT$9)))</f>
        <v>2064</v>
      </c>
    </row>
    <row r="7" spans="1:60" hidden="1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VLOOKUP(B7,audio_list_stym!$A$3:$BP$18,66,FALSE)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VLOOKUP(B7,audio_list_stym!$A$3:$AJ$18,34,FALSE)</f>
        <v>Tomat</v>
      </c>
      <c r="I7" t="s">
        <v>693</v>
      </c>
      <c r="J7" t="str">
        <f t="shared" si="1"/>
        <v>Tomat_6</v>
      </c>
      <c r="K7">
        <v>11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2173</v>
      </c>
      <c r="AD7" t="str">
        <f t="shared" ca="1" si="10"/>
        <v>pics\\dis37.jpg</v>
      </c>
      <c r="AE7" s="22" t="str">
        <f t="array" aca="1" ref="AE7" ca="1">IF(G7="экспл",INDEX(total_visual_stym!$C$146:$C$209,(RANK(total_visual_stym!E151,total_visual_stym!$E$146:$E$209))),0)</f>
        <v>pics\\dis37.jpg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0.57826222147985162</v>
      </c>
      <c r="AP7" t="str">
        <f t="shared" ca="1" si="12"/>
        <v>pics\\Finik_3.jpg</v>
      </c>
      <c r="AQ7" t="str">
        <f t="shared" ca="1" si="13"/>
        <v>pics\\Peper_3.jpg</v>
      </c>
      <c r="AT7">
        <f t="shared" ca="1" si="7"/>
        <v>0.20089746173935674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На_мониторе_ТОМАТ._Он_спелый?</v>
      </c>
      <c r="BD7" cm="1">
        <f t="array" aca="1" ref="BD7" ca="1">INDEX($L$2:$L$9,(RANK(AT7,$AT$2:$AT$9)))</f>
        <v>2063</v>
      </c>
    </row>
    <row r="8" spans="1:60" hidden="1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VLOOKUP(B8,audio_list_stym!$A$3:$BP$18,66,FALSE)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VLOOKUP(B8,audio_list_stym!$A$3:$AJ$18,34,FALSE)</f>
        <v>Tomat</v>
      </c>
      <c r="I8" t="s">
        <v>694</v>
      </c>
      <c r="J8" t="str">
        <f t="shared" si="1"/>
        <v>Tomat_7</v>
      </c>
      <c r="K8">
        <v>11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2225</v>
      </c>
      <c r="AD8" t="str">
        <f t="shared" ca="1" si="10"/>
        <v>pics\\dis9.jpg</v>
      </c>
      <c r="AE8" s="22" t="str">
        <f t="array" aca="1" ref="AE8" ca="1">IF(G8="экспл",INDEX(total_visual_stym!$C$146:$C$209,(RANK(total_visual_stym!E152,total_visual_stym!$E$146:$E$209))),0)</f>
        <v>pics\\dis9.jpg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4.047810736583779E-3</v>
      </c>
      <c r="AP8" t="str">
        <f t="shared" ca="1" si="12"/>
        <v>pics\\Injir_8.jpg</v>
      </c>
      <c r="AQ8" t="str">
        <f t="shared" ca="1" si="13"/>
        <v>pics\\Tikva_8.jpg</v>
      </c>
      <c r="AT8">
        <f t="shared" ca="1" si="7"/>
        <v>0.44908274175819518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Перед_Вами_ТОМАТ._Он_серый?</v>
      </c>
      <c r="BD8" cm="1">
        <f t="array" aca="1" ref="BD8" ca="1">INDEX($L$2:$L$9,(RANK(AT8,$AT$2:$AT$9)))</f>
        <v>2062</v>
      </c>
    </row>
    <row r="9" spans="1:60" hidden="1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VLOOKUP(B9,audio_list_stym!$A$3:$BP$18,66,FALSE)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VLOOKUP(B9,audio_list_stym!$A$3:$AJ$18,34,FALSE)</f>
        <v>Tomat</v>
      </c>
      <c r="I9" t="s">
        <v>695</v>
      </c>
      <c r="J9" t="str">
        <f t="shared" si="1"/>
        <v>Tomat_8</v>
      </c>
      <c r="K9">
        <v>11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2194</v>
      </c>
      <c r="AD9" t="str">
        <f t="shared" ca="1" si="10"/>
        <v>pics\\dis55.jpg</v>
      </c>
      <c r="AE9" s="22" t="str">
        <f t="array" aca="1" ref="AE9" ca="1">IF(G9="экспл",INDEX(total_visual_stym!$C$146:$C$209,(RANK(total_visual_stym!E153,total_visual_stym!$E$146:$E$209))),0)</f>
        <v>pics\\dis55.jpg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0.94572897781431775</v>
      </c>
      <c r="AP9" t="str">
        <f t="shared" ca="1" si="12"/>
        <v>pics\\Kokos_2.jpg</v>
      </c>
      <c r="AQ9" t="str">
        <f t="shared" ca="1" si="13"/>
        <v>pics\\Tomat_2.jpg</v>
      </c>
      <c r="AT9">
        <f t="shared" ca="1" si="7"/>
        <v>0.89145381967935255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Вы_видите_ТОМАТ._Вязкий_ли_он?</v>
      </c>
      <c r="BD9" cm="1">
        <f t="array" aca="1" ref="BD9" ca="1">INDEX($L$2:$L$9,(RANK(AT9,$AT$2:$AT$9)))</f>
        <v>2058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VLOOKUP(B10,audio_list_stym!$A$3:$BP$18,66,FALSE)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VLOOKUP(B10,audio_list_stym!$A$3:$AJ$18,34,FALSE)</f>
        <v>Limon</v>
      </c>
      <c r="I10" t="s">
        <v>688</v>
      </c>
      <c r="J10" t="str">
        <f t="shared" si="1"/>
        <v>Limon_1</v>
      </c>
      <c r="K10">
        <v>12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2061</v>
      </c>
      <c r="AD10" t="str">
        <f t="shared" ca="1" si="10"/>
        <v>pics\\Tomat_5.jpg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pics\\Tomat_5.jpg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0.85949326793756431</v>
      </c>
      <c r="AP10" t="str">
        <f t="shared" ca="1" si="12"/>
        <v>pics\\Kokos_5.jpg</v>
      </c>
      <c r="AQ10" t="str">
        <f t="shared" ca="1" si="13"/>
        <v>pics\\Tomat_5.jpg</v>
      </c>
      <c r="AS10" t="str">
        <f t="shared" ref="AS10:AS17" ca="1" si="15">IF(AH10="sound\\Tropic",AQ10,"")</f>
        <v>pics\\Tomat_5.jpg</v>
      </c>
      <c r="AT10">
        <f t="shared" ca="1" si="7"/>
        <v>0.49031303072455845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_Старый_ли_XXXXX?</v>
      </c>
      <c r="BC10">
        <f>A10</f>
        <v>1202</v>
      </c>
      <c r="BD10" cm="1">
        <f t="array" aca="1" ref="BD10" ca="1">INDEX($L$10:$L$17,(RANK(AT2,$AT$2:$AT$9)))</f>
        <v>2035</v>
      </c>
      <c r="BE10" cm="1">
        <f t="array" aca="1" ref="BE10" ca="1">INDEX(BD2:BD9,(RANK(AT3,$AT$2:$AT$9)))</f>
        <v>2061</v>
      </c>
      <c r="BF10" cm="1">
        <f t="array" aca="1" ref="BF10" ca="1">INDEX(BD18:BD33,(RANK(AT3,$AT$2:$AT$16)))</f>
        <v>2032</v>
      </c>
      <c r="BG10" cm="1">
        <f t="array" aca="1" ref="BG10" ca="1">INDEX(BD34:BD65,(RANK(AT3,$AT$2:$AT$16)))</f>
        <v>2048</v>
      </c>
      <c r="BH10">
        <v>1</v>
      </c>
    </row>
    <row r="11" spans="1:60" hidden="1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VLOOKUP(B11,audio_list_stym!$A$3:$BP$18,66,FALSE)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VLOOKUP(B11,audio_list_stym!$A$3:$AJ$18,34,FALSE)</f>
        <v>Limon</v>
      </c>
      <c r="I11" t="s">
        <v>689</v>
      </c>
      <c r="J11" t="str">
        <f t="shared" si="1"/>
        <v>Limon_2</v>
      </c>
      <c r="K11">
        <v>12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2164</v>
      </c>
      <c r="AD11" t="str">
        <f t="shared" ca="1" si="10"/>
        <v>pics\\Tikva_4.jpg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pics\\Tikva_4.jpg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0.13153183610686237</v>
      </c>
      <c r="AP11" t="str">
        <f t="shared" ca="1" si="12"/>
        <v>pics\\Injir_4.jpg</v>
      </c>
      <c r="AQ11" t="str">
        <f t="shared" ca="1" si="13"/>
        <v>pics\\Tikva_4.jpg</v>
      </c>
      <c r="AS11" t="str">
        <f t="shared" ca="1" si="15"/>
        <v>pics\\Tikva_4.jpg</v>
      </c>
      <c r="AT11">
        <f t="shared" ca="1" si="7"/>
        <v>0.44823706635030869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_Фиолетовый_ли_XXXXX?</v>
      </c>
      <c r="BD11" cm="1">
        <f t="array" aca="1" ref="BD11" ca="1">INDEX($L$10:$L$17,(RANK(AT3,$AT$2:$AT$9)))</f>
        <v>2036</v>
      </c>
    </row>
    <row r="12" spans="1:60" hidden="1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VLOOKUP(B12,audio_list_stym!$A$3:$BP$18,66,FALSE)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VLOOKUP(B12,audio_list_stym!$A$3:$AJ$18,34,FALSE)</f>
        <v>Limon</v>
      </c>
      <c r="I12" t="s">
        <v>690</v>
      </c>
      <c r="J12" t="str">
        <f t="shared" si="1"/>
        <v>Limon_3</v>
      </c>
      <c r="K12">
        <v>12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2057</v>
      </c>
      <c r="AD12" t="str">
        <f t="shared" ca="1" si="10"/>
        <v>pics\\Tomat_1.jpg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pics\\Tomat_1.jpg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0.94603824443620255</v>
      </c>
      <c r="AP12" t="str">
        <f t="shared" ca="1" si="12"/>
        <v>pics\\Kokos_1.jpg</v>
      </c>
      <c r="AQ12" t="str">
        <f t="shared" ca="1" si="13"/>
        <v>pics\\Tomat_1.jpg</v>
      </c>
      <c r="AS12" t="str">
        <f t="shared" ca="1" si="15"/>
        <v>pics\\Tomat_1.jpg</v>
      </c>
      <c r="AT12">
        <f t="shared" ca="1" si="7"/>
        <v>0.49519670472505095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_С_цедрой_ли_XXXXX?</v>
      </c>
      <c r="BD12" cm="1">
        <f t="array" aca="1" ref="BD12" ca="1">INDEX($L$10:$L$17,(RANK(AT4,$AT$2:$AT$9)))</f>
        <v>2033</v>
      </c>
    </row>
    <row r="13" spans="1:60" hidden="1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VLOOKUP(B13,audio_list_stym!$A$3:$BP$18,66,FALSE)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VLOOKUP(B13,audio_list_stym!$A$3:$AJ$18,34,FALSE)</f>
        <v>Limon</v>
      </c>
      <c r="I13" t="s">
        <v>691</v>
      </c>
      <c r="J13" t="str">
        <f t="shared" si="1"/>
        <v>Limon_4</v>
      </c>
      <c r="K13">
        <v>12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2162</v>
      </c>
      <c r="AD13" t="str">
        <f t="shared" ca="1" si="10"/>
        <v>pics\\Tikva_2.jpg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pics\\Tikva_2.jpg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0.30074074933111739</v>
      </c>
      <c r="AP13" t="str">
        <f t="shared" ca="1" si="12"/>
        <v>pics\\Injir_2.jpg</v>
      </c>
      <c r="AQ13" t="str">
        <f t="shared" ca="1" si="13"/>
        <v>pics\\Tikva_2.jpg</v>
      </c>
      <c r="AS13" t="str">
        <f t="shared" ca="1" si="15"/>
        <v>pics\\Tikva_2.jpg</v>
      </c>
      <c r="AT13">
        <f t="shared" ca="1" si="7"/>
        <v>0.72788554031100683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_Кислый_ли_XXXXX?</v>
      </c>
      <c r="BD13" cm="1">
        <f t="array" aca="1" ref="BD13" ca="1">INDEX($L$10:$L$17,(RANK(AT5,$AT$2:$AT$9)))</f>
        <v>2037</v>
      </c>
    </row>
    <row r="14" spans="1:60" hidden="1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VLOOKUP(B14,audio_list_stym!$A$3:$BP$18,66,FALSE)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VLOOKUP(B14,audio_list_stym!$A$3:$AJ$18,34,FALSE)</f>
        <v>Limon</v>
      </c>
      <c r="I14" t="s">
        <v>692</v>
      </c>
      <c r="J14" t="str">
        <f t="shared" si="1"/>
        <v>Limon_5</v>
      </c>
      <c r="K14">
        <v>12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2060</v>
      </c>
      <c r="AD14" t="str">
        <f t="shared" ca="1" si="10"/>
        <v>pics\\Tomat_4.jpg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pics\\Tomat_4.jpg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0.86852747607195713</v>
      </c>
      <c r="AP14" t="str">
        <f t="shared" ca="1" si="12"/>
        <v>pics\\Kokos_4.jpg</v>
      </c>
      <c r="AQ14" t="str">
        <f t="shared" ca="1" si="13"/>
        <v>pics\\Tomat_4.jpg</v>
      </c>
      <c r="AS14" t="str">
        <f t="shared" ca="1" si="15"/>
        <v>pics\\Tomat_4.jpg</v>
      </c>
      <c r="AT14">
        <f t="shared" ca="1" si="7"/>
        <v>0.10071706280040649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_Сочный_ли_XXXXX?</v>
      </c>
      <c r="BD14" cm="1">
        <f t="array" aca="1" ref="BD14" ca="1">INDEX($L$10:$L$17,(RANK(AT6,$AT$2:$AT$9)))</f>
        <v>2040</v>
      </c>
    </row>
    <row r="15" spans="1:60" hidden="1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VLOOKUP(B15,audio_list_stym!$A$3:$BP$18,66,FALSE)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VLOOKUP(B15,audio_list_stym!$A$3:$AJ$18,34,FALSE)</f>
        <v>Limon</v>
      </c>
      <c r="I15" t="s">
        <v>693</v>
      </c>
      <c r="J15" t="str">
        <f t="shared" si="1"/>
        <v>Limon_6</v>
      </c>
      <c r="K15">
        <v>12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2165</v>
      </c>
      <c r="AD15" t="str">
        <f t="shared" ca="1" si="10"/>
        <v>pics\\Tikva_5.jpg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pics\\Tikva_5.jpg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6.6195078122807449E-2</v>
      </c>
      <c r="AP15" t="str">
        <f t="shared" ca="1" si="12"/>
        <v>pics\\Injir_5.jpg</v>
      </c>
      <c r="AQ15" t="str">
        <f t="shared" ca="1" si="13"/>
        <v>pics\\Tikva_5.jpg</v>
      </c>
      <c r="AS15" t="str">
        <f t="shared" ca="1" si="15"/>
        <v>pics\\Tikva_5.jpg</v>
      </c>
      <c r="AT15">
        <f t="shared" ca="1" si="7"/>
        <v>0.93861436927237751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_Длинный_ли_XXXXX?</v>
      </c>
      <c r="BD15" cm="1">
        <f t="array" aca="1" ref="BD15" ca="1">INDEX($L$10:$L$17,(RANK(AT7,$AT$2:$AT$9)))</f>
        <v>2039</v>
      </c>
    </row>
    <row r="16" spans="1:60" hidden="1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VLOOKUP(B16,audio_list_stym!$A$3:$BP$18,66,FALSE)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VLOOKUP(B16,audio_list_stym!$A$3:$AJ$18,34,FALSE)</f>
        <v>Limon</v>
      </c>
      <c r="I16" t="s">
        <v>694</v>
      </c>
      <c r="J16" t="str">
        <f t="shared" si="1"/>
        <v>Limon_7</v>
      </c>
      <c r="K16">
        <v>12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2059</v>
      </c>
      <c r="AD16" t="str">
        <f t="shared" ca="1" si="10"/>
        <v>pics\\Tomat_3.jpg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pics\\Tomat_3.jpg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0.88820548864549709</v>
      </c>
      <c r="AP16" t="str">
        <f t="shared" ca="1" si="12"/>
        <v>pics\\Kokos_3.jpg</v>
      </c>
      <c r="AQ16" t="str">
        <f t="shared" ca="1" si="13"/>
        <v>pics\\Tomat_3.jpg</v>
      </c>
      <c r="AS16" t="str">
        <f t="shared" ca="1" si="15"/>
        <v>pics\\Tomat_3.jpg</v>
      </c>
      <c r="AT16">
        <f t="shared" ca="1" si="7"/>
        <v>0.57049996745603715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_Упругий_ли_XXXXX?</v>
      </c>
      <c r="BD16" cm="1">
        <f t="array" aca="1" ref="BD16" ca="1">INDEX($L$10:$L$17,(RANK(AT8,$AT$2:$AT$9)))</f>
        <v>2038</v>
      </c>
    </row>
    <row r="17" spans="1:60" hidden="1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VLOOKUP(B17,audio_list_stym!$A$3:$BP$18,66,FALSE)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VLOOKUP(B17,audio_list_stym!$A$3:$AJ$18,34,FALSE)</f>
        <v>Limon</v>
      </c>
      <c r="I17" t="s">
        <v>695</v>
      </c>
      <c r="J17" t="str">
        <f t="shared" si="1"/>
        <v>Limon_8</v>
      </c>
      <c r="K17">
        <v>12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2167</v>
      </c>
      <c r="AD17" t="str">
        <f t="shared" ca="1" si="10"/>
        <v>pics\\Tikva_7.jpg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pics\\Tikva_7.jpg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2.7589364732878319E-2</v>
      </c>
      <c r="AP17" t="str">
        <f t="shared" ca="1" si="12"/>
        <v>pics\\Injir_7.jpg</v>
      </c>
      <c r="AQ17" t="str">
        <f t="shared" ca="1" si="13"/>
        <v>pics\\Tikva_7.jpg</v>
      </c>
      <c r="AS17" t="str">
        <f t="shared" ca="1" si="15"/>
        <v>pics\\Tikva_7.jpg</v>
      </c>
      <c r="AT17">
        <f t="shared" ca="1" si="7"/>
        <v>0.20400327324025525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_Без_кожуры_ли_XXXXX?</v>
      </c>
      <c r="BD17" cm="1">
        <f t="array" aca="1" ref="BD17" ca="1">INDEX($L$10:$L$17,(RANK(AT9,$AT$2:$AT$9)))</f>
        <v>2034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VLOOKUP(B18,audio_list_stym!$A$3:$BP$18,66,FALSE)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VLOOKUP(B18,audio_list_stym!$A$3:$AJ$18,34,FALSE)</f>
        <v>Kokos</v>
      </c>
      <c r="I18" t="s">
        <v>688</v>
      </c>
      <c r="J18" t="str">
        <f t="shared" si="1"/>
        <v>Kokos_1</v>
      </c>
      <c r="K18">
        <v>13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2232</v>
      </c>
      <c r="AD18" t="str">
        <f t="shared" ca="1" si="10"/>
        <v>pics\\dis13.jpg</v>
      </c>
      <c r="AE18" s="22" t="str">
        <f t="array" aca="1" ref="AE18" ca="1">IF(G18="экспл",INDEX(total_visual_stym!$C$146:$C$209,(RANK(total_visual_stym!E162,total_visual_stym!$E$146:$E$209))),0)</f>
        <v>pics\\dis13.jpg</v>
      </c>
      <c r="AF18" s="22" t="str">
        <f t="shared" si="2"/>
        <v/>
      </c>
      <c r="AG18" t="str">
        <f t="shared" ref="AG18:AG57" si="17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si="6"/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0.37226841851006898</v>
      </c>
      <c r="AP18" t="str">
        <f t="shared" ca="1" si="12"/>
        <v>pics\\Injir_1.jpg</v>
      </c>
      <c r="AQ18" t="str">
        <f t="shared" ca="1" si="13"/>
        <v>pics\\Tikva_1.jpg</v>
      </c>
      <c r="AT18">
        <f t="shared" ca="1" si="7"/>
        <v>0.91908717672995877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На_экране_XXXXX._Он_с_молоком?</v>
      </c>
      <c r="BC18">
        <f>A18</f>
        <v>1203</v>
      </c>
      <c r="BD18" cm="1">
        <f t="array" aca="1" ref="BD18" ca="1">INDEX($L$18:$L$25,(RANK(AT2,$AT$2:$AT$9)))</f>
        <v>2027</v>
      </c>
      <c r="BE18" cm="1">
        <f t="array" aca="1" ref="BE18" ca="1">INDEX(BD2:BD17,(RANK(AT4,$AT$2:$AT$16)))</f>
        <v>2060</v>
      </c>
      <c r="BF18" cm="1">
        <f t="array" aca="1" ref="BF18" ca="1">INDEX(BD26:BD49,(RANK(AT4,$AT$2:$AT$16)))</f>
        <v>2052</v>
      </c>
      <c r="BG18" cm="1">
        <f t="array" aca="1" ref="BG18" ca="1">INDEX(BD50:BD65,(RANK(AT4,$AT$2:$AT$16)))</f>
        <v>2012</v>
      </c>
      <c r="BH18">
        <v>1</v>
      </c>
    </row>
    <row r="19" spans="1:60" hidden="1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VLOOKUP(B19,audio_list_stym!$A$3:$BP$18,66,FALSE)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VLOOKUP(B19,audio_list_stym!$A$3:$AJ$18,34,FALSE)</f>
        <v>Kokos</v>
      </c>
      <c r="I19" t="s">
        <v>689</v>
      </c>
      <c r="J19" t="str">
        <f t="shared" si="1"/>
        <v>Kokos_2</v>
      </c>
      <c r="K19">
        <v>13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2218</v>
      </c>
      <c r="AD19" t="str">
        <f t="shared" ca="1" si="10"/>
        <v>pics\\dis64.jpg</v>
      </c>
      <c r="AE19" s="22" t="str">
        <f t="array" aca="1" ref="AE19" ca="1">IF(G19="экспл",INDEX(total_visual_stym!$C$146:$C$209,(RANK(total_visual_stym!E163,total_visual_stym!$E$146:$E$209))),0)</f>
        <v>pics\\dis64.jpg</v>
      </c>
      <c r="AF19" s="22" t="str">
        <f t="shared" si="2"/>
        <v/>
      </c>
      <c r="AG19" t="str">
        <f t="shared" si="17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6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0.69439956875625519</v>
      </c>
      <c r="AP19" t="str">
        <f t="shared" ca="1" si="12"/>
        <v>pics\\Kokos_8.jpg</v>
      </c>
      <c r="AQ19" t="str">
        <f t="shared" ca="1" si="13"/>
        <v>pics\\Tomat_8.jpg</v>
      </c>
      <c r="AT19">
        <f t="shared" ca="1" si="7"/>
        <v>9.7471959130888464E-2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Посмотрите,_вот_XXXXX._Полый_ли_он?</v>
      </c>
      <c r="BD19" cm="1">
        <f t="array" aca="1" ref="BD19" ca="1">INDEX($L$18:$L$25,(RANK(AT3,$AT$2:$AT$9)))</f>
        <v>2028</v>
      </c>
    </row>
    <row r="20" spans="1:60" hidden="1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VLOOKUP(B20,audio_list_stym!$A$3:$BP$18,66,FALSE)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VLOOKUP(B20,audio_list_stym!$A$3:$AJ$18,34,FALSE)</f>
        <v>Kokos</v>
      </c>
      <c r="I20" t="s">
        <v>690</v>
      </c>
      <c r="J20" t="str">
        <f t="shared" si="1"/>
        <v>Kokos_3</v>
      </c>
      <c r="K20">
        <v>13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2228</v>
      </c>
      <c r="AD20" t="str">
        <f t="shared" ca="1" si="10"/>
        <v>pics\\dis38.jpg</v>
      </c>
      <c r="AE20" s="22" t="str">
        <f t="array" aca="1" ref="AE20" ca="1">IF(G20="экспл",INDEX(total_visual_stym!$C$146:$C$209,(RANK(total_visual_stym!E164,total_visual_stym!$E$146:$E$209))),0)</f>
        <v>pics\\dis38.jpg</v>
      </c>
      <c r="AF20" s="22" t="str">
        <f t="shared" si="2"/>
        <v/>
      </c>
      <c r="AG20" t="str">
        <f t="shared" si="17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6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0.68057783769366376</v>
      </c>
      <c r="AP20" t="str">
        <f t="shared" ca="1" si="12"/>
        <v>pics\\Finik_1.jpg</v>
      </c>
      <c r="AQ20" t="str">
        <f t="shared" ca="1" si="13"/>
        <v>pics\\Peper_1.jpg</v>
      </c>
      <c r="AT20">
        <f t="shared" ca="1" si="7"/>
        <v>0.20227461119650902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Вот_XXXXX._Гладкий_ли_он?</v>
      </c>
      <c r="BD20" cm="1">
        <f t="array" aca="1" ref="BD20" ca="1">INDEX($L$18:$L$25,(RANK(AT4,$AT$2:$AT$9)))</f>
        <v>2025</v>
      </c>
    </row>
    <row r="21" spans="1:60" hidden="1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VLOOKUP(B21,audio_list_stym!$A$3:$BP$18,66,FALSE)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VLOOKUP(B21,audio_list_stym!$A$3:$AJ$18,34,FALSE)</f>
        <v>Kokos</v>
      </c>
      <c r="I21" t="s">
        <v>691</v>
      </c>
      <c r="J21" t="str">
        <f t="shared" si="1"/>
        <v>Kokos_4</v>
      </c>
      <c r="K21">
        <v>13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2197</v>
      </c>
      <c r="AD21" t="str">
        <f t="shared" ca="1" si="10"/>
        <v>pics\\dis54.jpg</v>
      </c>
      <c r="AE21" s="22" t="str">
        <f t="array" aca="1" ref="AE21" ca="1">IF(G21="экспл",INDEX(total_visual_stym!$C$146:$C$209,(RANK(total_visual_stym!E165,total_visual_stym!$E$146:$E$209))),0)</f>
        <v>pics\\dis54.jpg</v>
      </c>
      <c r="AF21" s="22" t="str">
        <f t="shared" si="2"/>
        <v/>
      </c>
      <c r="AG21" t="str">
        <f t="shared" si="17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6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0.71488766918736535</v>
      </c>
      <c r="AP21" t="str">
        <f t="shared" ca="1" si="12"/>
        <v>pics\\Kokos_7.jpg</v>
      </c>
      <c r="AQ21" t="str">
        <f t="shared" ca="1" si="13"/>
        <v>pics\\Tomat_7.jpg</v>
      </c>
      <c r="AT21">
        <f t="shared" ca="1" si="7"/>
        <v>0.17533494048086085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Это_XXXXX._Пористый_ли_он?</v>
      </c>
      <c r="BD21" cm="1">
        <f t="array" aca="1" ref="BD21" ca="1">INDEX($L$18:$L$25,(RANK(AT5,$AT$2:$AT$9)))</f>
        <v>2029</v>
      </c>
    </row>
    <row r="22" spans="1:60" hidden="1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VLOOKUP(B22,audio_list_stym!$A$3:$BP$18,66,FALSE)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VLOOKUP(B22,audio_list_stym!$A$3:$AJ$18,34,FALSE)</f>
        <v>Kokos</v>
      </c>
      <c r="I22" t="s">
        <v>692</v>
      </c>
      <c r="J22" t="str">
        <f t="shared" si="1"/>
        <v>Kokos_5</v>
      </c>
      <c r="K22">
        <v>13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2220</v>
      </c>
      <c r="AD22" t="str">
        <f t="shared" ca="1" si="10"/>
        <v>pics\\dis16.jpg</v>
      </c>
      <c r="AE22" s="22" t="str">
        <f t="array" aca="1" ref="AE22" ca="1">IF(G22="экспл",INDEX(total_visual_stym!$C$146:$C$209,(RANK(total_visual_stym!E166,total_visual_stym!$E$146:$E$209))),0)</f>
        <v>pics\\dis16.jpg</v>
      </c>
      <c r="AF22" s="22" t="str">
        <f t="shared" si="2"/>
        <v/>
      </c>
      <c r="AG22" t="str">
        <f t="shared" si="17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6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0.81229980114410283</v>
      </c>
      <c r="AP22" t="str">
        <f t="shared" ca="1" si="12"/>
        <v>pics\\Kokos_6.jpg</v>
      </c>
      <c r="AQ22" t="str">
        <f t="shared" ca="1" si="13"/>
        <v>pics\\Tomat_6.jpg</v>
      </c>
      <c r="AT22">
        <f t="shared" ca="1" si="7"/>
        <v>0.22433146802939818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На_картинке_XXXXX._Он_вареный?</v>
      </c>
      <c r="BD22" cm="1">
        <f t="array" aca="1" ref="BD22" ca="1">INDEX($L$18:$L$25,(RANK(AT6,$AT$2:$AT$9)))</f>
        <v>2032</v>
      </c>
    </row>
    <row r="23" spans="1:60" hidden="1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VLOOKUP(B23,audio_list_stym!$A$3:$BP$18,66,FALSE)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VLOOKUP(B23,audio_list_stym!$A$3:$AJ$18,34,FALSE)</f>
        <v>Kokos</v>
      </c>
      <c r="I23" t="s">
        <v>693</v>
      </c>
      <c r="J23" t="str">
        <f t="shared" si="1"/>
        <v>Kokos_6</v>
      </c>
      <c r="K23">
        <v>13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2179</v>
      </c>
      <c r="AD23" t="str">
        <f t="shared" ca="1" si="10"/>
        <v>pics\\dis20.jpg</v>
      </c>
      <c r="AE23" s="22" t="str">
        <f t="array" aca="1" ref="AE23" ca="1">IF(G23="экспл",INDEX(total_visual_stym!$C$146:$C$209,(RANK(total_visual_stym!E167,total_visual_stym!$E$146:$E$209))),0)</f>
        <v>pics\\dis20.jpg</v>
      </c>
      <c r="AF23" s="22" t="str">
        <f t="shared" si="2"/>
        <v/>
      </c>
      <c r="AG23" t="str">
        <f t="shared" si="17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6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0.47047123735216223</v>
      </c>
      <c r="AP23" t="str">
        <f t="shared" ca="1" si="12"/>
        <v>pics\\Finik_6.jpg</v>
      </c>
      <c r="AQ23" t="str">
        <f t="shared" ca="1" si="13"/>
        <v>pics\\Peper_6.jpg</v>
      </c>
      <c r="AT23">
        <f t="shared" ca="1" si="7"/>
        <v>0.71278737633908096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На_мониторе_XXXXX._Плотный_ли_он?</v>
      </c>
      <c r="BD23" cm="1">
        <f t="array" aca="1" ref="BD23" ca="1">INDEX($L$18:$L$25,(RANK(AT7,$AT$2:$AT$9)))</f>
        <v>2031</v>
      </c>
    </row>
    <row r="24" spans="1:60" hidden="1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VLOOKUP(B24,audio_list_stym!$A$3:$BP$18,66,FALSE)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VLOOKUP(B24,audio_list_stym!$A$3:$AJ$18,34,FALSE)</f>
        <v>Kokos</v>
      </c>
      <c r="I24" t="s">
        <v>694</v>
      </c>
      <c r="J24" t="str">
        <f t="shared" si="1"/>
        <v>Kokos_7</v>
      </c>
      <c r="K24">
        <v>13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2203</v>
      </c>
      <c r="AD24" t="str">
        <f t="shared" ca="1" si="10"/>
        <v>pics\\dis53.jpg</v>
      </c>
      <c r="AE24" s="22" t="str">
        <f t="array" aca="1" ref="AE24" ca="1">IF(G24="экспл",INDEX(total_visual_stym!$C$146:$C$209,(RANK(total_visual_stym!E168,total_visual_stym!$E$146:$E$209))),0)</f>
        <v>pics\\dis53.jpg</v>
      </c>
      <c r="AF24" s="22" t="str">
        <f t="shared" si="2"/>
        <v/>
      </c>
      <c r="AG24" t="str">
        <f t="shared" si="17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6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0.52244100405158644</v>
      </c>
      <c r="AP24" t="str">
        <f t="shared" ca="1" si="12"/>
        <v>pics\\Finik_5.jpg</v>
      </c>
      <c r="AQ24" t="str">
        <f t="shared" ca="1" si="13"/>
        <v>pics\\Peper_5.jpg</v>
      </c>
      <c r="AT24">
        <f t="shared" ca="1" si="7"/>
        <v>7.2222652053478553E-3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Перед_Вами_XXXXX._Он_ворсистый?</v>
      </c>
      <c r="BD24" cm="1">
        <f t="array" aca="1" ref="BD24" ca="1">INDEX($L$18:$L$25,(RANK(AT8,$AT$2:$AT$9)))</f>
        <v>2030</v>
      </c>
    </row>
    <row r="25" spans="1:60" hidden="1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VLOOKUP(B25,audio_list_stym!$A$3:$BP$18,66,FALSE)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VLOOKUP(B25,audio_list_stym!$A$3:$AJ$18,34,FALSE)</f>
        <v>Kokos</v>
      </c>
      <c r="I25" t="s">
        <v>695</v>
      </c>
      <c r="J25" t="str">
        <f t="shared" si="1"/>
        <v>Kokos_8</v>
      </c>
      <c r="K25">
        <v>13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2207</v>
      </c>
      <c r="AD25" t="str">
        <f t="shared" ca="1" si="10"/>
        <v>pics\\dis44.jpg</v>
      </c>
      <c r="AE25" s="22" t="str">
        <f t="array" aca="1" ref="AE25" ca="1">IF(G25="экспл",INDEX(total_visual_stym!$C$146:$C$209,(RANK(total_visual_stym!E169,total_visual_stym!$E$146:$E$209))),0)</f>
        <v>pics\\dis44.jpg</v>
      </c>
      <c r="AF25" s="22" t="str">
        <f t="shared" si="2"/>
        <v/>
      </c>
      <c r="AG25" t="str">
        <f t="shared" si="17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6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4.8132360684751796E-2</v>
      </c>
      <c r="AP25" t="str">
        <f t="shared" ca="1" si="12"/>
        <v>pics\\Injir_6.jpg</v>
      </c>
      <c r="AQ25" t="str">
        <f t="shared" ca="1" si="13"/>
        <v>pics\\Tikva_6.jpg</v>
      </c>
      <c r="AT25">
        <f t="shared" ca="1" si="7"/>
        <v>0.47394839794071286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Вы_видите_XXXXX._Он_мягкий?</v>
      </c>
      <c r="BD25" cm="1">
        <f t="array" aca="1" ref="BD25" ca="1">INDEX($L$18:$L$25,(RANK(AT9,$AT$2:$AT$9)))</f>
        <v>2026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VLOOKUP(B26,audio_list_stym!$A$3:$BP$18,66,FALSE)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VLOOKUP(B26,audio_list_stym!$A$3:$AJ$18,34,FALSE)</f>
        <v>Redis</v>
      </c>
      <c r="I26" t="s">
        <v>688</v>
      </c>
      <c r="J26" t="str">
        <f t="shared" si="1"/>
        <v>Redis_1</v>
      </c>
      <c r="K26">
        <v>10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2012</v>
      </c>
      <c r="AD26" t="str">
        <f t="shared" ca="1" si="10"/>
        <v>pics\\Finik_4.jpg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pics\\Finik_4.jpg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ca="1">IF(AH26="sound\\Ogorod",AP2,"")</f>
        <v>pics\\Finik_4.jpg</v>
      </c>
      <c r="AT26">
        <f t="shared" ca="1" si="7"/>
        <v>0.63632437262067798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_С_ботвой_ли_РЕДИС?</v>
      </c>
      <c r="BC26">
        <f>A26</f>
        <v>1204</v>
      </c>
      <c r="BD26" cm="1">
        <f t="array" aca="1" ref="BD26" ca="1">INDEX($L$26:$L$33,(RANK(AT2,$AT$2:$AT$9)))</f>
        <v>2051</v>
      </c>
      <c r="BE26" cm="1">
        <f t="array" aca="1" ref="BE26" ca="1">INDEX(BD2:BD25,(RANK(AT5,$AT$2:$AT$16)))</f>
        <v>2062</v>
      </c>
      <c r="BF26" cm="1">
        <f t="array" aca="1" ref="BF26" ca="1">INDEX(BD34:BD49,(RANK(AT5,$AT$2:$AT$16)))</f>
        <v>2046</v>
      </c>
      <c r="BG26" cm="1">
        <f t="array" aca="1" ref="BG26" ca="1">INDEX(BD50:BD65,(RANK(AT5,$AT$2:$AT$16)))</f>
        <v>2014</v>
      </c>
      <c r="BH26">
        <v>1</v>
      </c>
    </row>
    <row r="27" spans="1:60" hidden="1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VLOOKUP(B27,audio_list_stym!$A$3:$BP$18,66,FALSE)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VLOOKUP(B27,audio_list_stym!$A$3:$AJ$18,34,FALSE)</f>
        <v>Redis</v>
      </c>
      <c r="I27" t="s">
        <v>689</v>
      </c>
      <c r="J27" t="str">
        <f t="shared" si="1"/>
        <v>Redis_2</v>
      </c>
      <c r="K27">
        <v>10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2015</v>
      </c>
      <c r="AD27" t="str">
        <f t="shared" ca="1" si="10"/>
        <v>pics\\Finik_7.jpg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pics\\Finik_7.jpg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ref="AR27:AR33" ca="1" si="18">IF(AH27="sound\\Ogorod",AP3,"")</f>
        <v>pics\\Finik_7.jpg</v>
      </c>
      <c r="AT27">
        <f t="shared" ca="1" si="7"/>
        <v>0.10585816625901123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_Алый_ли_РЕДИС?</v>
      </c>
      <c r="BD27" cm="1">
        <f t="array" aca="1" ref="BD27" ca="1">INDEX($L$26:$L$33,(RANK(AT3,$AT$2:$AT$9)))</f>
        <v>2052</v>
      </c>
    </row>
    <row r="28" spans="1:60" hidden="1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VLOOKUP(B28,audio_list_stym!$A$3:$BP$18,66,FALSE)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VLOOKUP(B28,audio_list_stym!$A$3:$AJ$18,34,FALSE)</f>
        <v>Redis</v>
      </c>
      <c r="I28" t="s">
        <v>690</v>
      </c>
      <c r="J28" t="str">
        <f t="shared" si="1"/>
        <v>Redis_3</v>
      </c>
      <c r="K28">
        <v>10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2016</v>
      </c>
      <c r="AD28" t="str">
        <f t="shared" ca="1" si="10"/>
        <v>pics\\Finik_8.jpg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pics\\Finik_8.jpg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8"/>
        <v>pics\\Finik_8.jpg</v>
      </c>
      <c r="AT28">
        <f t="shared" ca="1" si="7"/>
        <v>0.20797277316017049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_Пряный_ли_РЕДИС?</v>
      </c>
      <c r="BD28" cm="1">
        <f t="array" aca="1" ref="BD28" ca="1">INDEX($L$26:$L$33,(RANK(AT4,$AT$2:$AT$9)))</f>
        <v>2049</v>
      </c>
    </row>
    <row r="29" spans="1:60" hidden="1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VLOOKUP(B29,audio_list_stym!$A$3:$BP$18,66,FALSE)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VLOOKUP(B29,audio_list_stym!$A$3:$AJ$18,34,FALSE)</f>
        <v>Redis</v>
      </c>
      <c r="I29" t="s">
        <v>691</v>
      </c>
      <c r="J29" t="str">
        <f t="shared" si="1"/>
        <v>Redis_4</v>
      </c>
      <c r="K29">
        <v>10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2010</v>
      </c>
      <c r="AD29" t="str">
        <f t="shared" ca="1" si="10"/>
        <v>pics\\Finik_2.jpg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pics\\Finik_2.jpg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8"/>
        <v>pics\\Finik_2.jpg</v>
      </c>
      <c r="AT29">
        <f t="shared" ca="1" si="7"/>
        <v>0.97835751291640916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_Жирный_ли_РЕДИС?</v>
      </c>
      <c r="BD29" cm="1">
        <f t="array" aca="1" ref="BD29" ca="1">INDEX($L$26:$L$33,(RANK(AT5,$AT$2:$AT$9)))</f>
        <v>2053</v>
      </c>
    </row>
    <row r="30" spans="1:60" hidden="1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VLOOKUP(B30,audio_list_stym!$A$3:$BP$18,66,FALSE)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VLOOKUP(B30,audio_list_stym!$A$3:$AJ$18,34,FALSE)</f>
        <v>Redis</v>
      </c>
      <c r="I30" t="s">
        <v>692</v>
      </c>
      <c r="J30" t="str">
        <f t="shared" si="1"/>
        <v>Redis_5</v>
      </c>
      <c r="K30">
        <v>10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2155</v>
      </c>
      <c r="AD30" t="str">
        <f t="shared" ca="1" si="10"/>
        <v>pics\\Injir_3.jpg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pics\\Injir_3.jpg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8"/>
        <v>pics\\Injir_3.jpg</v>
      </c>
      <c r="AT30">
        <f t="shared" ca="1" si="7"/>
        <v>0.88291933022384694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_Соленый_ли_РЕДИС?</v>
      </c>
      <c r="BD30" cm="1">
        <f t="array" aca="1" ref="BD30" ca="1">INDEX($L$26:$L$33,(RANK(AT6,$AT$2:$AT$9)))</f>
        <v>2056</v>
      </c>
    </row>
    <row r="31" spans="1:60" hidden="1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VLOOKUP(B31,audio_list_stym!$A$3:$BP$18,66,FALSE)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VLOOKUP(B31,audio_list_stym!$A$3:$AJ$18,34,FALSE)</f>
        <v>Redis</v>
      </c>
      <c r="I31" t="s">
        <v>693</v>
      </c>
      <c r="J31" t="str">
        <f t="shared" si="1"/>
        <v>Redis_6</v>
      </c>
      <c r="K31">
        <v>10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2011</v>
      </c>
      <c r="AD31" t="str">
        <f t="shared" ca="1" si="10"/>
        <v>pics\\Finik_3.jpg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pics\\Finik_3.jpg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8"/>
        <v>pics\\Finik_3.jpg</v>
      </c>
      <c r="AT31">
        <f t="shared" ca="1" si="7"/>
        <v>0.17935806664898779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_Пышный_ли_РЕДИС?</v>
      </c>
      <c r="BD31" cm="1">
        <f t="array" aca="1" ref="BD31" ca="1">INDEX($L$26:$L$33,(RANK(AT7,$AT$2:$AT$9)))</f>
        <v>2055</v>
      </c>
    </row>
    <row r="32" spans="1:60" hidden="1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VLOOKUP(B32,audio_list_stym!$A$3:$BP$18,66,FALSE)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VLOOKUP(B32,audio_list_stym!$A$3:$AJ$18,34,FALSE)</f>
        <v>Redis</v>
      </c>
      <c r="I32" t="s">
        <v>694</v>
      </c>
      <c r="J32" t="str">
        <f t="shared" si="1"/>
        <v>Redis_7</v>
      </c>
      <c r="K32">
        <v>10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2160</v>
      </c>
      <c r="AD32" t="str">
        <f t="shared" ca="1" si="10"/>
        <v>pics\\Injir_8.jpg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pics\\Injir_8.jpg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8"/>
        <v>pics\\Injir_8.jpg</v>
      </c>
      <c r="AT32">
        <f t="shared" ca="1" si="7"/>
        <v>0.84617085770350298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_Крепкий_ли_РЕДИС?</v>
      </c>
      <c r="BD32" cm="1">
        <f t="array" aca="1" ref="BD32" ca="1">INDEX($L$26:$L$33,(RANK(AT8,$AT$2:$AT$9)))</f>
        <v>2054</v>
      </c>
    </row>
    <row r="33" spans="1:60" hidden="1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VLOOKUP(B33,audio_list_stym!$A$3:$BP$18,66,FALSE)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VLOOKUP(B33,audio_list_stym!$A$3:$AJ$18,34,FALSE)</f>
        <v>Redis</v>
      </c>
      <c r="I33" t="s">
        <v>695</v>
      </c>
      <c r="J33" t="str">
        <f t="shared" si="1"/>
        <v>Redis_8</v>
      </c>
      <c r="K33">
        <v>10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2026</v>
      </c>
      <c r="AD33" t="str">
        <f t="shared" ca="1" si="10"/>
        <v>pics\\Kokos_2.jpg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pics\\Kokos_2.jpg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8"/>
        <v>pics\\Kokos_2.jpg</v>
      </c>
      <c r="AT33">
        <f t="shared" ca="1" si="7"/>
        <v>0.29286820862740248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_Круглый_ли_РЕДИС?</v>
      </c>
      <c r="BD33" cm="1">
        <f t="array" aca="1" ref="BD33" ca="1">INDEX($L$26:$L$33,(RANK(AT9,$AT$2:$AT$9)))</f>
        <v>2050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VLOOKUP(B34,audio_list_stym!$A$3:$BP$18,66,FALSE)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VLOOKUP(B34,audio_list_stym!$A$3:$AJ$18,34,FALSE)</f>
        <v>Peper</v>
      </c>
      <c r="I34" t="s">
        <v>688</v>
      </c>
      <c r="J34" t="str">
        <f t="shared" si="1"/>
        <v>Peper_1</v>
      </c>
      <c r="K34">
        <v>11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2204</v>
      </c>
      <c r="AD34" t="str">
        <f t="shared" ca="1" si="10"/>
        <v>pics\\dis52.jpg</v>
      </c>
      <c r="AE34" s="22" t="str">
        <f t="array" aca="1" ref="AE34" ca="1">IF(G34="экспл",INDEX(total_visual_stym!$C$146:$C$209,(RANK(total_visual_stym!E178,total_visual_stym!$E$146:$E$209))),0)</f>
        <v>pics\\dis52.jpg</v>
      </c>
      <c r="AF34" s="22" t="str">
        <f t="shared" si="2"/>
        <v/>
      </c>
      <c r="AG34" t="str">
        <f t="shared" si="17"/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19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0.30508127423082332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На_экране_ПЕРЕЦ._Сырой_ли_он?</v>
      </c>
      <c r="BC34">
        <f>A34</f>
        <v>1205</v>
      </c>
      <c r="BD34" cm="1">
        <f t="array" aca="1" ref="BD34" ca="1">INDEX($L$34:$L$41,(RANK(AT2,$AT$2:$AT$9)))</f>
        <v>2043</v>
      </c>
      <c r="BE34" cm="1">
        <f t="array" aca="1" ref="BE34" ca="1">INDEX(BD2:BD17,(RANK(AT5,$AT$2:$AT$17)))</f>
        <v>2062</v>
      </c>
      <c r="BF34" cm="1">
        <f t="array" aca="1" ref="BF34" ca="1">INDEX(BD18:BD33,(RANK(AT5,$AT$2:$AT$7)))</f>
        <v>2029</v>
      </c>
      <c r="BG34" cm="1">
        <f t="array" aca="1" ref="BG34" ca="1">INDEX(BD42:BD65,(RANK(AT5,$AT$2:$AT$17)))</f>
        <v>2006</v>
      </c>
      <c r="BH34">
        <v>1</v>
      </c>
    </row>
    <row r="35" spans="1:60" hidden="1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VLOOKUP(B35,audio_list_stym!$A$3:$BP$18,66,FALSE)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VLOOKUP(B35,audio_list_stym!$A$3:$AJ$18,34,FALSE)</f>
        <v>Peper</v>
      </c>
      <c r="I35" t="s">
        <v>689</v>
      </c>
      <c r="J35" t="str">
        <f t="shared" si="1"/>
        <v>Peper_2</v>
      </c>
      <c r="K35">
        <v>11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2182</v>
      </c>
      <c r="AD35" t="str">
        <f t="shared" ca="1" si="10"/>
        <v>pics\\dis30.jpg</v>
      </c>
      <c r="AE35" s="22" t="str">
        <f t="array" aca="1" ref="AE35" ca="1">IF(G35="экспл",INDEX(total_visual_stym!$C$146:$C$209,(RANK(total_visual_stym!E179,total_visual_stym!$E$146:$E$209))),0)</f>
        <v>pics\\dis30.jpg</v>
      </c>
      <c r="AF35" s="22" t="str">
        <f t="shared" si="2"/>
        <v/>
      </c>
      <c r="AG35" t="str">
        <f t="shared" si="17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19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0.78592155125341134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Посмотрите,_вот_ПЕРЕЦ._Черный_ли_он?</v>
      </c>
      <c r="BD35" cm="1">
        <f t="array" aca="1" ref="BD35" ca="1">INDEX($L$34:$L$41,(RANK(AT3,$AT$2:$AT$9)))</f>
        <v>2044</v>
      </c>
    </row>
    <row r="36" spans="1:60" hidden="1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VLOOKUP(B36,audio_list_stym!$A$3:$BP$18,66,FALSE)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VLOOKUP(B36,audio_list_stym!$A$3:$AJ$18,34,FALSE)</f>
        <v>Peper</v>
      </c>
      <c r="I36" t="s">
        <v>690</v>
      </c>
      <c r="J36" t="str">
        <f t="shared" si="1"/>
        <v>Peper_3</v>
      </c>
      <c r="K36">
        <v>11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2174</v>
      </c>
      <c r="AD36" t="str">
        <f t="shared" ca="1" si="10"/>
        <v>pics\\dis7.jpg</v>
      </c>
      <c r="AE36" s="22" t="str">
        <f t="array" aca="1" ref="AE36" ca="1">IF(G36="экспл",INDEX(total_visual_stym!$C$146:$C$209,(RANK(total_visual_stym!E180,total_visual_stym!$E$146:$E$209))),0)</f>
        <v>pics\\dis7.jpg</v>
      </c>
      <c r="AF36" s="22" t="str">
        <f t="shared" si="2"/>
        <v/>
      </c>
      <c r="AG36" t="str">
        <f t="shared" si="17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19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0.24539731199968995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Вот_ПЕРЕЦ._Он_гнилой?</v>
      </c>
      <c r="BD36" cm="1">
        <f t="array" aca="1" ref="BD36" ca="1">INDEX($L$34:$L$41,(RANK(AT4,$AT$2:$AT$9)))</f>
        <v>2041</v>
      </c>
    </row>
    <row r="37" spans="1:60" hidden="1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VLOOKUP(B37,audio_list_stym!$A$3:$BP$18,66,FALSE)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VLOOKUP(B37,audio_list_stym!$A$3:$AJ$18,34,FALSE)</f>
        <v>Peper</v>
      </c>
      <c r="I37" t="s">
        <v>691</v>
      </c>
      <c r="J37" t="str">
        <f t="shared" si="1"/>
        <v>Peper_4</v>
      </c>
      <c r="K37">
        <v>11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2211</v>
      </c>
      <c r="AD37" t="str">
        <f t="shared" ca="1" si="10"/>
        <v>pics\\dis60.jpg</v>
      </c>
      <c r="AE37" s="22" t="str">
        <f t="array" aca="1" ref="AE37" ca="1">IF(G37="экспл",INDEX(total_visual_stym!$C$146:$C$209,(RANK(total_visual_stym!E181,total_visual_stym!$E$146:$E$209))),0)</f>
        <v>pics\\dis60.jpg</v>
      </c>
      <c r="AF37" s="22" t="str">
        <f t="shared" si="2"/>
        <v/>
      </c>
      <c r="AG37" t="str">
        <f t="shared" si="17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19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0.441740600639142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Это_ПЕРЕЦ._Он_бугристый?</v>
      </c>
      <c r="BD37" cm="1">
        <f t="array" aca="1" ref="BD37" ca="1">INDEX($L$34:$L$41,(RANK(AT5,$AT$2:$AT$9)))</f>
        <v>2045</v>
      </c>
    </row>
    <row r="38" spans="1:60" hidden="1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VLOOKUP(B38,audio_list_stym!$A$3:$BP$18,66,FALSE)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VLOOKUP(B38,audio_list_stym!$A$3:$AJ$18,34,FALSE)</f>
        <v>Peper</v>
      </c>
      <c r="I38" t="s">
        <v>692</v>
      </c>
      <c r="J38" t="str">
        <f t="shared" si="1"/>
        <v>Peper_5</v>
      </c>
      <c r="K38">
        <v>11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2188</v>
      </c>
      <c r="AD38" t="str">
        <f t="shared" ca="1" si="10"/>
        <v>pics\\dis3.jpg</v>
      </c>
      <c r="AE38" s="22" t="str">
        <f t="array" aca="1" ref="AE38" ca="1">IF(G38="экспл",INDEX(total_visual_stym!$C$146:$C$209,(RANK(total_visual_stym!E182,total_visual_stym!$E$146:$E$209))),0)</f>
        <v>pics\\dis3.jpg</v>
      </c>
      <c r="AF38" s="22" t="str">
        <f t="shared" si="2"/>
        <v/>
      </c>
      <c r="AG38" t="str">
        <f t="shared" si="17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19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9.3985375314472375E-2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На_картинке_ПЕРЕЦ._Он_слоеный?</v>
      </c>
      <c r="BD38" cm="1">
        <f t="array" aca="1" ref="BD38" ca="1">INDEX($L$34:$L$41,(RANK(AT6,$AT$2:$AT$9)))</f>
        <v>2048</v>
      </c>
    </row>
    <row r="39" spans="1:60" hidden="1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VLOOKUP(B39,audio_list_stym!$A$3:$BP$18,66,FALSE)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VLOOKUP(B39,audio_list_stym!$A$3:$AJ$18,34,FALSE)</f>
        <v>Peper</v>
      </c>
      <c r="I39" t="s">
        <v>693</v>
      </c>
      <c r="J39" t="str">
        <f t="shared" si="1"/>
        <v>Peper_6</v>
      </c>
      <c r="K39">
        <v>11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2202</v>
      </c>
      <c r="AD39" t="str">
        <f t="shared" ca="1" si="10"/>
        <v>pics\\dis47.jpg</v>
      </c>
      <c r="AE39" s="22" t="str">
        <f t="array" aca="1" ref="AE39" ca="1">IF(G39="экспл",INDEX(total_visual_stym!$C$146:$C$209,(RANK(total_visual_stym!E183,total_visual_stym!$E$146:$E$209))),0)</f>
        <v>pics\\dis47.jpg</v>
      </c>
      <c r="AF39" s="22" t="str">
        <f>IF(ISTEXT(AR39),AR39,IF(ISTEXT(AS39),AS39,""))</f>
        <v/>
      </c>
      <c r="AG39" t="str">
        <f t="shared" si="17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19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6.84484334625306E-2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На_мониторе_ПЕРЕЦ._Хрустящий_ли_он?</v>
      </c>
      <c r="BD39" cm="1">
        <f t="array" aca="1" ref="BD39" ca="1">INDEX($L$34:$L$41,(RANK(AT7,$AT$2:$AT$9)))</f>
        <v>2047</v>
      </c>
    </row>
    <row r="40" spans="1:60" hidden="1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VLOOKUP(B40,audio_list_stym!$A$3:$BP$18,66,FALSE)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VLOOKUP(B40,audio_list_stym!$A$3:$AJ$18,34,FALSE)</f>
        <v>Peper</v>
      </c>
      <c r="I40" t="s">
        <v>694</v>
      </c>
      <c r="J40" t="str">
        <f t="shared" si="1"/>
        <v>Peper_7</v>
      </c>
      <c r="K40">
        <v>11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2196</v>
      </c>
      <c r="AD40" t="str">
        <f t="shared" ca="1" si="10"/>
        <v>pics\\dis40.jpg</v>
      </c>
      <c r="AE40" s="22" t="str">
        <f t="array" aca="1" ref="AE40" ca="1">IF(G40="экспл",INDEX(total_visual_stym!$C$146:$C$209,(RANK(total_visual_stym!E184,total_visual_stym!$E$146:$E$209))),0)</f>
        <v>pics\\dis40.jpg</v>
      </c>
      <c r="AF40" s="22" t="str">
        <f>IF(ISTEXT(AR40),AR40,IF(ISTEXT(AS40),AS40,""))</f>
        <v/>
      </c>
      <c r="AG40" t="str">
        <f t="shared" si="17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19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7.150883349856374E-2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Перед_Вами_ПЕРЕЦ._Блестит_ли_он?</v>
      </c>
      <c r="BD40" cm="1">
        <f t="array" aca="1" ref="BD40" ca="1">INDEX($L$34:$L$41,(RANK(AT8,$AT$2:$AT$9)))</f>
        <v>2046</v>
      </c>
    </row>
    <row r="41" spans="1:60" hidden="1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VLOOKUP(B41,audio_list_stym!$A$3:$BP$18,66,FALSE)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VLOOKUP(B41,audio_list_stym!$A$3:$AJ$18,34,FALSE)</f>
        <v>Peper</v>
      </c>
      <c r="I41" t="s">
        <v>695</v>
      </c>
      <c r="J41" t="str">
        <f t="shared" si="1"/>
        <v>Peper_8</v>
      </c>
      <c r="K41">
        <v>11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2216</v>
      </c>
      <c r="AD41" t="str">
        <f t="shared" ca="1" si="10"/>
        <v>pics\\dis59.jpg</v>
      </c>
      <c r="AE41" s="22" t="str">
        <f t="array" aca="1" ref="AE41" ca="1">IF(G41="экспл",INDEX(total_visual_stym!$C$146:$C$209,(RANK(total_visual_stym!E185,total_visual_stym!$E$146:$E$209))),0)</f>
        <v>pics\\dis59.jpg</v>
      </c>
      <c r="AF41" s="22" t="str">
        <f t="shared" ref="AF41:AF55" si="20">IF(ISTEXT(AR41),AR41,IF(ISTEXT(AS41),AS41,""))</f>
        <v/>
      </c>
      <c r="AG41" t="str">
        <f t="shared" si="17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19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0.73381127530718027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Вы_видите_ПЕРЕЦ._Он_цитрусовый?</v>
      </c>
      <c r="BD41" cm="1">
        <f t="array" aca="1" ref="BD41" ca="1">INDEX($L$34:$L$41,(RANK(AT9,$AT$2:$AT$9)))</f>
        <v>2042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VLOOKUP(B42,audio_list_stym!$A$3:$BP$18,66,FALSE)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VLOOKUP(B42,audio_list_stym!$A$3:$AJ$18,34,FALSE)</f>
        <v>Banan</v>
      </c>
      <c r="I42" t="s">
        <v>688</v>
      </c>
      <c r="J42" t="str">
        <f t="shared" si="1"/>
        <v>Banan_1</v>
      </c>
      <c r="K42">
        <v>12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2161</v>
      </c>
      <c r="AD42" t="str">
        <f t="shared" ca="1" si="10"/>
        <v>pics\\Tikva_1.jpg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0"/>
        <v>pics\\Tikva_1.jpg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2">IF(AH42="sound\\Tropic",AQ18,"")</f>
        <v>pics\\Tikva_1.jpg</v>
      </c>
      <c r="AT42">
        <f t="shared" ca="1" si="7"/>
        <v>0.74323005642704365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_Чистый_ли_XXXXX?</v>
      </c>
      <c r="BC42">
        <f>A42</f>
        <v>1206</v>
      </c>
      <c r="BD42" cm="1">
        <f t="array" aca="1" ref="BD42" ca="1">INDEX($L$42:$L$49,(RANK(AT2,$AT$2:$AT$9)))</f>
        <v>2003</v>
      </c>
      <c r="BE42" cm="1">
        <f t="array" aca="1" ref="BE42" ca="1">INDEX(BD2:BD17,(RANK(AT6,$AT$2:$AT17)))</f>
        <v>2038</v>
      </c>
      <c r="BF42" cm="1">
        <f t="array" aca="1" ref="BF42" ca="1">INDEX(BD26:BD41,(RANK(AT6,$AT$2:$AT$17)))</f>
        <v>2046</v>
      </c>
      <c r="BG42" cm="1">
        <f t="array" aca="1" ref="BG42" ca="1">INDEX(BD50:BD65,(RANK(AT6,$AT$2:$AT$17)))</f>
        <v>2022</v>
      </c>
      <c r="BH42">
        <v>1</v>
      </c>
    </row>
    <row r="43" spans="1:60" hidden="1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VLOOKUP(B43,audio_list_stym!$A$3:$BP$18,66,FALSE)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VLOOKUP(B43,audio_list_stym!$A$3:$AJ$18,34,FALSE)</f>
        <v>Banan</v>
      </c>
      <c r="I43" t="s">
        <v>689</v>
      </c>
      <c r="J43" t="str">
        <f t="shared" si="1"/>
        <v>Banan_2</v>
      </c>
      <c r="K43">
        <v>12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2064</v>
      </c>
      <c r="AD43" t="str">
        <f t="shared" ca="1" si="10"/>
        <v>pics\\Tomat_8.jpg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0"/>
        <v>pics\\Tomat_8.jpg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1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2"/>
        <v>pics\\Tomat_8.jpg</v>
      </c>
      <c r="AT43">
        <f t="shared" ca="1" si="7"/>
        <v>0.92496648877245002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_Свежий_ли_XXXXX?</v>
      </c>
      <c r="BD43" cm="1">
        <f t="array" aca="1" ref="BD43" ca="1">INDEX($L$42:$L$49,(RANK(AT3,$AT$2:$AT$9)))</f>
        <v>2004</v>
      </c>
    </row>
    <row r="44" spans="1:60" hidden="1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VLOOKUP(B44,audio_list_stym!$A$3:$BP$18,66,FALSE)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VLOOKUP(B44,audio_list_stym!$A$3:$AJ$18,34,FALSE)</f>
        <v>Banan</v>
      </c>
      <c r="I44" t="s">
        <v>690</v>
      </c>
      <c r="J44" t="str">
        <f t="shared" si="1"/>
        <v>Banan_3</v>
      </c>
      <c r="K44">
        <v>12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2041</v>
      </c>
      <c r="AD44" t="str">
        <f t="shared" ca="1" si="10"/>
        <v>pics\\Peper_1.jpg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0"/>
        <v>pics\\Peper_1.jpg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1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2"/>
        <v>pics\\Peper_1.jpg</v>
      </c>
      <c r="AT44">
        <f t="shared" ca="1" si="7"/>
        <v>0.23034195563326665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_Жаренный_ли_XXXXX?</v>
      </c>
      <c r="BD44" cm="1">
        <f t="array" aca="1" ref="BD44" ca="1">INDEX($L$42:$L$49,(RANK(AT4,$AT$2:$AT$9)))</f>
        <v>2001</v>
      </c>
    </row>
    <row r="45" spans="1:60" hidden="1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VLOOKUP(B45,audio_list_stym!$A$3:$BP$18,66,FALSE)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VLOOKUP(B45,audio_list_stym!$A$3:$AJ$18,34,FALSE)</f>
        <v>Banan</v>
      </c>
      <c r="I45" t="s">
        <v>691</v>
      </c>
      <c r="J45" t="str">
        <f t="shared" si="1"/>
        <v>Banan_4</v>
      </c>
      <c r="K45">
        <v>12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2063</v>
      </c>
      <c r="AD45" t="str">
        <f t="shared" ca="1" si="10"/>
        <v>pics\\Tomat_7.jpg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0"/>
        <v>pics\\Tomat_7.jpg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1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2"/>
        <v>pics\\Tomat_7.jpg</v>
      </c>
      <c r="AT45">
        <f t="shared" ca="1" si="7"/>
        <v>0.22661697668778302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_Сладкий_ли_XXXXX?</v>
      </c>
      <c r="BD45" cm="1">
        <f t="array" aca="1" ref="BD45" ca="1">INDEX($L$42:$L$49,(RANK(AT5,$AT$2:$AT$9)))</f>
        <v>2005</v>
      </c>
    </row>
    <row r="46" spans="1:60" hidden="1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VLOOKUP(B46,audio_list_stym!$A$3:$BP$18,66,FALSE)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VLOOKUP(B46,audio_list_stym!$A$3:$AJ$18,34,FALSE)</f>
        <v>Banan</v>
      </c>
      <c r="I46" t="s">
        <v>692</v>
      </c>
      <c r="J46" t="str">
        <f t="shared" si="1"/>
        <v>Banan_5</v>
      </c>
      <c r="K46">
        <v>12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2062</v>
      </c>
      <c r="AD46" t="str">
        <f t="shared" ca="1" si="10"/>
        <v>pics\\Tomat_6.jpg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0"/>
        <v>pics\\Tomat_6.jpg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1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2"/>
        <v>pics\\Tomat_6.jpg</v>
      </c>
      <c r="AT46">
        <f t="shared" ca="1" si="7"/>
        <v>0.15745977978689307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_Влажный_ли_XXXXX?</v>
      </c>
      <c r="BD46" cm="1">
        <f t="array" aca="1" ref="BD46" ca="1">INDEX($L$42:$L$49,(RANK(AT6,$AT$2:$AT$9)))</f>
        <v>2008</v>
      </c>
    </row>
    <row r="47" spans="1:60" hidden="1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VLOOKUP(B47,audio_list_stym!$A$3:$BP$18,66,FALSE)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VLOOKUP(B47,audio_list_stym!$A$3:$AJ$18,34,FALSE)</f>
        <v>Banan</v>
      </c>
      <c r="I47" t="s">
        <v>693</v>
      </c>
      <c r="J47" t="str">
        <f t="shared" si="1"/>
        <v>Banan_6</v>
      </c>
      <c r="K47">
        <v>12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2046</v>
      </c>
      <c r="AD47" t="str">
        <f t="shared" ca="1" si="10"/>
        <v>pics\\Peper_6.jpg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0"/>
        <v>pics\\Peper_6.jpg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1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2"/>
        <v>pics\\Peper_6.jpg</v>
      </c>
      <c r="AT47">
        <f t="shared" ca="1" si="7"/>
        <v>0.44822263684449659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_Съедобный_ли_XXXXX?</v>
      </c>
      <c r="BD47" cm="1">
        <f t="array" aca="1" ref="BD47" ca="1">INDEX($L$42:$L$49,(RANK(AT7,$AT$2:$AT$9)))</f>
        <v>2007</v>
      </c>
    </row>
    <row r="48" spans="1:60" hidden="1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VLOOKUP(B48,audio_list_stym!$A$3:$BP$18,66,FALSE)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VLOOKUP(B48,audio_list_stym!$A$3:$AJ$18,34,FALSE)</f>
        <v>Banan</v>
      </c>
      <c r="I48" t="s">
        <v>694</v>
      </c>
      <c r="J48" t="str">
        <f t="shared" si="1"/>
        <v>Banan_7</v>
      </c>
      <c r="K48">
        <v>12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2045</v>
      </c>
      <c r="AD48" t="str">
        <f t="shared" ca="1" si="10"/>
        <v>pics\\Peper_5.jpg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0"/>
        <v>pics\\Peper_5.jpg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1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2"/>
        <v>pics\\Peper_5.jpg</v>
      </c>
      <c r="AT48">
        <f t="shared" ca="1" si="7"/>
        <v>0.39837883265281659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_Сиреневый_ли_XXXXX?</v>
      </c>
      <c r="BD48" cm="1">
        <f t="array" aca="1" ref="BD48" ca="1">INDEX($L$42:$L$49,(RANK(AT8,$AT$2:$AT$9)))</f>
        <v>2006</v>
      </c>
    </row>
    <row r="49" spans="1:60" hidden="1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VLOOKUP(B49,audio_list_stym!$A$3:$BP$18,66,FALSE)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VLOOKUP(B49,audio_list_stym!$A$3:$AJ$18,34,FALSE)</f>
        <v>Banan</v>
      </c>
      <c r="I49" t="s">
        <v>695</v>
      </c>
      <c r="J49" t="str">
        <f t="shared" si="1"/>
        <v>Banan_8</v>
      </c>
      <c r="K49">
        <v>12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2166</v>
      </c>
      <c r="AD49" t="str">
        <f t="shared" ca="1" si="10"/>
        <v>pics\\Tikva_6.jpg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0"/>
        <v>pics\\Tikva_6.jpg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1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2"/>
        <v>pics\\Tikva_6.jpg</v>
      </c>
      <c r="AT49">
        <f t="shared" ca="1" si="7"/>
        <v>9.5598385167221078E-2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_Репчатый_ли_XXXXX?</v>
      </c>
      <c r="BD49" cm="1">
        <f t="array" aca="1" ref="BD49" ca="1">INDEX($L$42:$L$49,(RANK(AT9,$AT$2:$AT$9)))</f>
        <v>2002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VLOOKUP(B50,audio_list_stym!$A$3:$BP$18,66,FALSE)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VLOOKUP(B50,audio_list_stym!$A$3:$AJ$18,34,FALSE)</f>
        <v>Finik</v>
      </c>
      <c r="I50" t="s">
        <v>688</v>
      </c>
      <c r="J50" t="str">
        <f t="shared" si="1"/>
        <v>Finik_1</v>
      </c>
      <c r="K50">
        <v>13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2229</v>
      </c>
      <c r="AD50" t="str">
        <f t="shared" ca="1" si="10"/>
        <v>pics\\dis10.jpg</v>
      </c>
      <c r="AE50" s="22" t="str">
        <f t="array" aca="1" ref="AE50" ca="1">IF(G50="экспл",INDEX(total_visual_stym!$C$146:$C$209,(RANK(total_visual_stym!E194,total_visual_stym!$E$146:$E$209))),0)</f>
        <v>pics\\dis10.jpg</v>
      </c>
      <c r="AF50" s="22" t="str">
        <f t="shared" si="20"/>
        <v/>
      </c>
      <c r="AG50" t="str">
        <f t="shared" si="17"/>
        <v>pics\\Finik_1.jpg</v>
      </c>
      <c r="AH50">
        <f t="shared" si="4"/>
        <v>0</v>
      </c>
      <c r="AT50">
        <f t="shared" ca="1" si="7"/>
        <v>0.78709037094136947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На_экране_XXXXX._Коричневый_ли_он?</v>
      </c>
      <c r="BC50">
        <f>A50</f>
        <v>1207</v>
      </c>
      <c r="BD50" cm="1">
        <f t="array" aca="1" ref="BD50" ca="1">INDEX($L$50:$L$57,(RANK(AT2,$AT$2:$AT$9)))</f>
        <v>2011</v>
      </c>
      <c r="BE50" cm="1">
        <f t="array" aca="1" ref="BE50" ca="1">INDEX(BD2:BD17,(RANK(AT7,$AT$2:$AT$17)))</f>
        <v>2039</v>
      </c>
      <c r="BF50" cm="1">
        <f t="array" aca="1" ref="BF50" ca="1">INDEX(BD18:BD49,(RANK(AT7,$AT$2:$AT$17)))</f>
        <v>2055</v>
      </c>
      <c r="BG50" cm="1">
        <f t="array" aca="1" ref="BG50" ca="1">INDEX(BD58:BD65,(RANK(AT7,$AT$2:$AT$9)))</f>
        <v>2022</v>
      </c>
      <c r="BH50">
        <v>1</v>
      </c>
    </row>
    <row r="51" spans="1:60" hidden="1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VLOOKUP(B51,audio_list_stym!$A$3:$BP$18,66,FALSE)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VLOOKUP(B51,audio_list_stym!$A$3:$AJ$18,34,FALSE)</f>
        <v>Finik</v>
      </c>
      <c r="I51" t="s">
        <v>689</v>
      </c>
      <c r="J51" t="str">
        <f t="shared" si="1"/>
        <v>Finik_2</v>
      </c>
      <c r="K51">
        <v>13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2191</v>
      </c>
      <c r="AD51" t="str">
        <f t="shared" ca="1" si="10"/>
        <v>pics\\dis26.jpg</v>
      </c>
      <c r="AE51" s="22" t="str">
        <f t="array" aca="1" ref="AE51" ca="1">IF(G51="экспл",INDEX(total_visual_stym!$C$146:$C$209,(RANK(total_visual_stym!E195,total_visual_stym!$E$146:$E$209))),0)</f>
        <v>pics\\dis26.jpg</v>
      </c>
      <c r="AF51" s="22" t="str">
        <f t="shared" si="20"/>
        <v/>
      </c>
      <c r="AG51" t="str">
        <f t="shared" si="17"/>
        <v>pics\\Finik_2.jpg</v>
      </c>
      <c r="AH51">
        <f t="shared" si="4"/>
        <v>0</v>
      </c>
      <c r="AT51">
        <f t="shared" ca="1" si="7"/>
        <v>0.39568804257607548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Посмотрите,_вот_XXXXX._Сахаристый_ли_он?</v>
      </c>
      <c r="BD51" cm="1">
        <f t="array" aca="1" ref="BD51" ca="1">INDEX($L$50:$L$57,(RANK(AT3,$AT$2:$AT$9)))</f>
        <v>2012</v>
      </c>
    </row>
    <row r="52" spans="1:60" hidden="1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VLOOKUP(B52,audio_list_stym!$A$3:$BP$18,66,FALSE)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VLOOKUP(B52,audio_list_stym!$A$3:$AJ$18,34,FALSE)</f>
        <v>Finik</v>
      </c>
      <c r="I52" t="s">
        <v>690</v>
      </c>
      <c r="J52" t="str">
        <f t="shared" si="1"/>
        <v>Finik_3</v>
      </c>
      <c r="K52">
        <v>13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2192</v>
      </c>
      <c r="AD52" t="str">
        <f t="shared" ca="1" si="10"/>
        <v>pics\\dis32.jpg</v>
      </c>
      <c r="AE52" s="22" t="str">
        <f t="array" aca="1" ref="AE52" ca="1">IF(G52="экспл",INDEX(total_visual_stym!$C$146:$C$209,(RANK(total_visual_stym!E196,total_visual_stym!$E$146:$E$209))),0)</f>
        <v>pics\\dis32.jpg</v>
      </c>
      <c r="AF52" s="22" t="str">
        <f t="shared" si="20"/>
        <v/>
      </c>
      <c r="AG52" t="str">
        <f t="shared" si="17"/>
        <v>pics\\Finik_3.jpg</v>
      </c>
      <c r="AH52">
        <f t="shared" si="4"/>
        <v>0</v>
      </c>
      <c r="AT52">
        <f t="shared" ca="1" si="7"/>
        <v>0.1684768874800161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sound\\Redkiy_plod.wav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Вот_XXXXX._Он_скользкий?</v>
      </c>
      <c r="BD52" cm="1">
        <f t="array" aca="1" ref="BD52" ca="1">INDEX($L$50:$L$57,(RANK(AT4,$AT$2:$AT$9)))</f>
        <v>2009</v>
      </c>
    </row>
    <row r="53" spans="1:60" hidden="1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VLOOKUP(B53,audio_list_stym!$A$3:$BP$18,66,FALSE)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VLOOKUP(B53,audio_list_stym!$A$3:$AJ$18,34,FALSE)</f>
        <v>Finik</v>
      </c>
      <c r="I53" t="s">
        <v>691</v>
      </c>
      <c r="J53" t="str">
        <f t="shared" si="1"/>
        <v>Finik_4</v>
      </c>
      <c r="K53">
        <v>13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2214</v>
      </c>
      <c r="AD53" t="str">
        <f t="shared" ca="1" si="10"/>
        <v>pics\\dis63.jpg</v>
      </c>
      <c r="AE53" s="22" t="str">
        <f t="array" aca="1" ref="AE53" ca="1">IF(G53="экспл",INDEX(total_visual_stym!$C$146:$C$209,(RANK(total_visual_stym!E197,total_visual_stym!$E$146:$E$209))),0)</f>
        <v>pics\\dis63.jpg</v>
      </c>
      <c r="AF53" s="22" t="str">
        <f t="shared" si="20"/>
        <v/>
      </c>
      <c r="AG53" t="str">
        <f t="shared" si="17"/>
        <v>pics\\Finik_4.jpg</v>
      </c>
      <c r="AH53">
        <f t="shared" si="4"/>
        <v>0</v>
      </c>
      <c r="AT53">
        <f t="shared" ca="1" si="7"/>
        <v>0.13534716056612572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Это_XXXXX._Ломкий_ли_он?</v>
      </c>
      <c r="BD53" cm="1">
        <f t="array" aca="1" ref="BD53" ca="1">INDEX($L$50:$L$57,(RANK(AT5,$AT$2:$AT$9)))</f>
        <v>2013</v>
      </c>
    </row>
    <row r="54" spans="1:60" hidden="1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VLOOKUP(B54,audio_list_stym!$A$3:$BP$18,66,FALSE)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VLOOKUP(B54,audio_list_stym!$A$3:$AJ$18,34,FALSE)</f>
        <v>Finik</v>
      </c>
      <c r="I54" t="s">
        <v>692</v>
      </c>
      <c r="J54" t="str">
        <f t="shared" si="1"/>
        <v>Finik_5</v>
      </c>
      <c r="K54">
        <v>13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2206</v>
      </c>
      <c r="AD54" t="str">
        <f t="shared" ca="1" si="10"/>
        <v>pics\\dis50.jpg</v>
      </c>
      <c r="AE54" s="22" t="str">
        <f t="array" aca="1" ref="AE54" ca="1">IF(G54="экспл",INDEX(total_visual_stym!$C$146:$C$209,(RANK(total_visual_stym!E198,total_visual_stym!$E$146:$E$209))),0)</f>
        <v>pics\\dis50.jpg</v>
      </c>
      <c r="AF54" s="22" t="str">
        <f t="shared" si="20"/>
        <v/>
      </c>
      <c r="AG54" t="str">
        <f t="shared" si="17"/>
        <v>pics\\Finik_5.jpg</v>
      </c>
      <c r="AH54">
        <f t="shared" si="4"/>
        <v>0</v>
      </c>
      <c r="AI54" s="11"/>
      <c r="AT54">
        <f t="shared" ca="1" si="7"/>
        <v>0.88316091391111951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На_картинке_XXXXX._Мохнатый_ли_он?</v>
      </c>
      <c r="BD54" cm="1">
        <f t="array" aca="1" ref="BD54" ca="1">INDEX($L$50:$L$57,(RANK(AT6,$AT$2:$AT$9)))</f>
        <v>2016</v>
      </c>
    </row>
    <row r="55" spans="1:60" hidden="1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VLOOKUP(B55,audio_list_stym!$A$3:$BP$18,66,FALSE)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VLOOKUP(B55,audio_list_stym!$A$3:$AJ$18,34,FALSE)</f>
        <v>Finik</v>
      </c>
      <c r="I55" t="s">
        <v>693</v>
      </c>
      <c r="J55" t="str">
        <f t="shared" si="1"/>
        <v>Finik_6</v>
      </c>
      <c r="K55">
        <v>13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2193</v>
      </c>
      <c r="AD55" t="str">
        <f t="shared" ca="1" si="10"/>
        <v>pics\\dis2.jpg</v>
      </c>
      <c r="AE55" s="22" t="str">
        <f t="array" aca="1" ref="AE55" ca="1">IF(G55="экспл",INDEX(total_visual_stym!$C$146:$C$209,(RANK(total_visual_stym!E199,total_visual_stym!$E$146:$E$209))),0)</f>
        <v>pics\\dis2.jpg</v>
      </c>
      <c r="AF55" s="22" t="str">
        <f t="shared" si="20"/>
        <v/>
      </c>
      <c r="AG55" t="str">
        <f t="shared" si="17"/>
        <v>pics\\Finik_6.jpg</v>
      </c>
      <c r="AH55">
        <f t="shared" si="4"/>
        <v>0</v>
      </c>
      <c r="AT55">
        <f t="shared" ca="1" si="7"/>
        <v>0.4964563072708672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На_мониторе_XXXXX._Он_сморщенный?</v>
      </c>
      <c r="BD55" cm="1">
        <f t="array" aca="1" ref="BD55" ca="1">INDEX($L$50:$L$57,(RANK(AT7,$AT$2:$AT$9)))</f>
        <v>2015</v>
      </c>
    </row>
    <row r="56" spans="1:60" hidden="1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VLOOKUP(B56,audio_list_stym!$A$3:$BP$18,66,FALSE)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VLOOKUP(B56,audio_list_stym!$A$3:$AJ$18,34,FALSE)</f>
        <v>Finik</v>
      </c>
      <c r="I56" t="s">
        <v>694</v>
      </c>
      <c r="J56" t="str">
        <f t="shared" si="1"/>
        <v>Finik_7</v>
      </c>
      <c r="K56">
        <v>13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2200</v>
      </c>
      <c r="AD56" t="str">
        <f t="shared" ca="1" si="10"/>
        <v>pics\\dis57.jpg</v>
      </c>
      <c r="AE56" s="22" t="str">
        <f t="array" aca="1" ref="AE56" ca="1">IF(G56="экспл",INDEX(total_visual_stym!$C$146:$C$209,(RANK(total_visual_stym!E200,total_visual_stym!$E$146:$E$209))),0)</f>
        <v>pics\\dis57.jpg</v>
      </c>
      <c r="AF56" s="22" t="str">
        <f>IF(ISTEXT(AR56),AR56,IF(ISTEXT(AS56),AS56,""))</f>
        <v/>
      </c>
      <c r="AG56" t="str">
        <f t="shared" si="17"/>
        <v>pics\\Finik_7.jpg</v>
      </c>
      <c r="AH56">
        <f t="shared" si="4"/>
        <v>0</v>
      </c>
      <c r="AT56">
        <f t="shared" ca="1" si="7"/>
        <v>0.62279351048439657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Перед_Вами_XXXXX._Он_с_косточкой?</v>
      </c>
      <c r="BD56" cm="1">
        <f t="array" aca="1" ref="BD56" ca="1">INDEX($L$50:$L$57,(RANK(AT8,$AT$2:$AT$9)))</f>
        <v>2014</v>
      </c>
    </row>
    <row r="57" spans="1:60" hidden="1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VLOOKUP(B57,audio_list_stym!$A$3:$BP$18,66,FALSE)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VLOOKUP(B57,audio_list_stym!$A$3:$AJ$18,34,FALSE)</f>
        <v>Finik</v>
      </c>
      <c r="I57" t="s">
        <v>695</v>
      </c>
      <c r="J57" t="str">
        <f t="shared" si="1"/>
        <v>Finik_8</v>
      </c>
      <c r="K57">
        <v>13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2212</v>
      </c>
      <c r="AD57" t="str">
        <f t="shared" ca="1" si="10"/>
        <v>pics\\dis61.jpg</v>
      </c>
      <c r="AE57" s="22" t="str">
        <f t="array" aca="1" ref="AE57" ca="1">IF(G57="экспл",INDEX(total_visual_stym!$C$146:$C$209,(RANK(total_visual_stym!E201,total_visual_stym!$E$146:$E$209))),0)</f>
        <v>pics\\dis61.jpg</v>
      </c>
      <c r="AF57" s="22" t="str">
        <f>IF(ISTEXT(AR57),AR57,IF(ISTEXT(AS57),AS57,""))</f>
        <v/>
      </c>
      <c r="AG57" t="str">
        <f t="shared" si="17"/>
        <v>pics\\Finik_8.jpg</v>
      </c>
      <c r="AH57">
        <f t="shared" si="4"/>
        <v>0</v>
      </c>
      <c r="AI57" s="11"/>
      <c r="AT57">
        <f t="shared" ca="1" si="7"/>
        <v>0.71100177423954014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Вы_видите_XXXXX._Он_треугольный?</v>
      </c>
      <c r="BD57" cm="1">
        <f t="array" aca="1" ref="BD57" ca="1">INDEX($L$50:$L$57,(RANK(AT9,$AT$2:$AT$9)))</f>
        <v>2010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VLOOKUP(B58,audio_list_stym!$A$3:$BP$18,66,FALSE)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VLOOKUP(B58,audio_list_stym!$A$3:$AJ$18,34,FALSE)</f>
        <v>Goroh</v>
      </c>
      <c r="I58" t="s">
        <v>688</v>
      </c>
      <c r="J58" t="str">
        <f t="shared" si="1"/>
        <v>Goroh_1</v>
      </c>
      <c r="K58">
        <v>10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2029</v>
      </c>
      <c r="AD58" t="str">
        <f t="shared" ca="1" si="10"/>
        <v>pics\\Kokos_5.jpg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3">IF(ISTEXT(AR58),AR58,IF(ISTEXT(AS58),AS58,""))</f>
        <v>pics\\Kokos_5.jpg</v>
      </c>
      <c r="AG58" t="str">
        <f t="shared" ref="AG58:AG73" si="24">IF(OR(E58=11,E58=13),M58,"")</f>
        <v/>
      </c>
      <c r="AH58" t="str">
        <f t="shared" si="4"/>
        <v>sound\\Ogorod</v>
      </c>
      <c r="AI58" s="11"/>
      <c r="AR58" t="str">
        <f t="shared" ref="AR58:AR65" ca="1" si="25">IF(AH58="sound\\Ogorod",AP10,"")</f>
        <v>pics\\Kokos_5.jpg</v>
      </c>
      <c r="AT58">
        <f t="shared" ca="1" si="7"/>
        <v>0.73551876779210767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_Рыхлый_ли_ГОРОХ?</v>
      </c>
      <c r="BC58">
        <f>A58</f>
        <v>1208</v>
      </c>
      <c r="BD58" cm="1">
        <f t="array" aca="1" ref="BD58" ca="1">INDEX($L$58:$L$65,(RANK(AT2,$AT$2:$AT$9)))</f>
        <v>2019</v>
      </c>
      <c r="BE58" cm="1">
        <f t="array" aca="1" ref="BE58" ca="1">INDEX(BD2:BD17,(RANK(AT8,$AT$2:$AT$17)))</f>
        <v>2033</v>
      </c>
      <c r="BF58" cm="1">
        <f t="array" aca="1" ref="BF58" ca="1">INDEX(BD18:BD33,(RANK(AT8,$AT$2:$AT$17)))</f>
        <v>2049</v>
      </c>
      <c r="BG58" cm="1">
        <f t="array" aca="1" ref="BG58" ca="1">INDEX(BD42:BD57,(RANK(AT8,$AT$2:$AT$9)))</f>
        <v>2007</v>
      </c>
      <c r="BH58">
        <v>1</v>
      </c>
    </row>
    <row r="59" spans="1:60" hidden="1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VLOOKUP(B59,audio_list_stym!$A$3:$BP$18,66,FALSE)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VLOOKUP(B59,audio_list_stym!$A$3:$AJ$18,34,FALSE)</f>
        <v>Goroh</v>
      </c>
      <c r="I59" t="s">
        <v>689</v>
      </c>
      <c r="J59" t="str">
        <f t="shared" si="1"/>
        <v>Goroh_2</v>
      </c>
      <c r="K59">
        <v>10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2156</v>
      </c>
      <c r="AD59" t="str">
        <f t="shared" ca="1" si="10"/>
        <v>pics\\Injir_4.jpg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3"/>
        <v>pics\\Injir_4.jpg</v>
      </c>
      <c r="AG59" t="str">
        <f t="shared" si="24"/>
        <v/>
      </c>
      <c r="AH59" t="str">
        <f t="shared" si="4"/>
        <v>sound\\Ogorod</v>
      </c>
      <c r="AR59" t="str">
        <f t="shared" ca="1" si="25"/>
        <v>pics\\Injir_4.jpg</v>
      </c>
      <c r="AT59">
        <f t="shared" ca="1" si="7"/>
        <v>0.55568854677316959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_В_стручке_ли_ГОРОХ?</v>
      </c>
      <c r="BD59" cm="1">
        <f t="array" aca="1" ref="BD59" ca="1">INDEX($L$58:$L$65,(RANK(AT3,$AT$2:$AT$9)))</f>
        <v>2020</v>
      </c>
    </row>
    <row r="60" spans="1:60" hidden="1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VLOOKUP(B60,audio_list_stym!$A$3:$BP$18,66,FALSE)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VLOOKUP(B60,audio_list_stym!$A$3:$AJ$18,34,FALSE)</f>
        <v>Goroh</v>
      </c>
      <c r="I60" t="s">
        <v>690</v>
      </c>
      <c r="J60" t="str">
        <f t="shared" si="1"/>
        <v>Goroh_3</v>
      </c>
      <c r="K60">
        <v>10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2025</v>
      </c>
      <c r="AD60" t="str">
        <f t="shared" ca="1" si="10"/>
        <v>pics\\Kokos_1.jpg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3"/>
        <v>pics\\Kokos_1.jpg</v>
      </c>
      <c r="AG60" t="str">
        <f t="shared" si="24"/>
        <v/>
      </c>
      <c r="AH60" t="str">
        <f t="shared" si="4"/>
        <v>sound\\Ogorod</v>
      </c>
      <c r="AR60" t="str">
        <f t="shared" ca="1" si="25"/>
        <v>pics\\Kokos_1.jpg</v>
      </c>
      <c r="AT60">
        <f t="shared" ca="1" si="7"/>
        <v>0.51946838043658339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_Ядовитый_ли_ГОРОХ?</v>
      </c>
      <c r="BD60" cm="1">
        <f t="array" aca="1" ref="BD60" ca="1">INDEX($L$58:$L$65,(RANK(AT4,$AT$2:$AT$9)))</f>
        <v>2017</v>
      </c>
    </row>
    <row r="61" spans="1:60" hidden="1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VLOOKUP(B61,audio_list_stym!$A$3:$BP$18,66,FALSE)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VLOOKUP(B61,audio_list_stym!$A$3:$AJ$18,34,FALSE)</f>
        <v>Goroh</v>
      </c>
      <c r="I61" t="s">
        <v>691</v>
      </c>
      <c r="J61" t="str">
        <f t="shared" si="1"/>
        <v>Goroh_4</v>
      </c>
      <c r="K61">
        <v>10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2154</v>
      </c>
      <c r="AD61" t="str">
        <f t="shared" ca="1" si="10"/>
        <v>pics\\Injir_2.jpg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3"/>
        <v>pics\\Injir_2.jpg</v>
      </c>
      <c r="AG61" t="str">
        <f t="shared" si="24"/>
        <v/>
      </c>
      <c r="AH61" t="str">
        <f t="shared" si="4"/>
        <v>sound\\Ogorod</v>
      </c>
      <c r="AR61" t="str">
        <f t="shared" ca="1" si="25"/>
        <v>pics\\Injir_2.jpg</v>
      </c>
      <c r="AT61">
        <f t="shared" ca="1" si="7"/>
        <v>0.61094518270555964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_Полосатый_ли_ГОРОХ?</v>
      </c>
      <c r="BD61" cm="1">
        <f t="array" aca="1" ref="BD61" ca="1">INDEX($L$58:$L$65,(RANK(AT5,$AT$2:$AT$9)))</f>
        <v>2021</v>
      </c>
    </row>
    <row r="62" spans="1:60" hidden="1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VLOOKUP(B62,audio_list_stym!$A$3:$BP$18,66,FALSE)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VLOOKUP(B62,audio_list_stym!$A$3:$AJ$18,34,FALSE)</f>
        <v>Goroh</v>
      </c>
      <c r="I62" t="s">
        <v>692</v>
      </c>
      <c r="J62" t="str">
        <f t="shared" si="1"/>
        <v>Goroh_5</v>
      </c>
      <c r="K62">
        <v>10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2028</v>
      </c>
      <c r="AD62" t="str">
        <f t="shared" ca="1" si="10"/>
        <v>pics\\Kokos_4.jpg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3"/>
        <v>pics\\Kokos_4.jpg</v>
      </c>
      <c r="AG62" t="str">
        <f t="shared" si="24"/>
        <v/>
      </c>
      <c r="AH62" t="str">
        <f t="shared" si="4"/>
        <v>sound\\Ogorod</v>
      </c>
      <c r="AR62" t="str">
        <f t="shared" ca="1" si="25"/>
        <v>pics\\Kokos_4.jpg</v>
      </c>
      <c r="AT62">
        <f t="shared" ca="1" si="7"/>
        <v>0.56857926977275663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_Плоский_ли_ГОРОХ?</v>
      </c>
      <c r="BD62" cm="1">
        <f t="array" aca="1" ref="BD62" ca="1">INDEX($L$58:$L$65,(RANK(AT6,$AT$2:$AT$9)))</f>
        <v>2024</v>
      </c>
    </row>
    <row r="63" spans="1:60" hidden="1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VLOOKUP(B63,audio_list_stym!$A$3:$BP$18,66,FALSE)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VLOOKUP(B63,audio_list_stym!$A$3:$AJ$18,34,FALSE)</f>
        <v>Goroh</v>
      </c>
      <c r="I63" t="s">
        <v>693</v>
      </c>
      <c r="J63" t="str">
        <f t="shared" si="1"/>
        <v>Goroh_6</v>
      </c>
      <c r="K63">
        <v>10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2157</v>
      </c>
      <c r="AD63" t="str">
        <f t="shared" ca="1" si="10"/>
        <v>pics\\Injir_5.jpg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3"/>
        <v>pics\\Injir_5.jpg</v>
      </c>
      <c r="AG63" t="str">
        <f t="shared" si="24"/>
        <v/>
      </c>
      <c r="AH63" t="str">
        <f t="shared" si="4"/>
        <v>sound\\Ogorod</v>
      </c>
      <c r="AR63" t="str">
        <f t="shared" ca="1" si="25"/>
        <v>pics\\Injir_5.jpg</v>
      </c>
      <c r="AT63">
        <f t="shared" ca="1" si="7"/>
        <v>0.50912883564657785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_Толченый_ли_ГОРОХ?</v>
      </c>
      <c r="BD63" cm="1">
        <f t="array" aca="1" ref="BD63" ca="1">INDEX($L$58:$L$65,(RANK(AT7,$AT$2:$AT$9)))</f>
        <v>2023</v>
      </c>
    </row>
    <row r="64" spans="1:60" hidden="1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VLOOKUP(B64,audio_list_stym!$A$3:$BP$18,66,FALSE)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VLOOKUP(B64,audio_list_stym!$A$3:$AJ$18,34,FALSE)</f>
        <v>Goroh</v>
      </c>
      <c r="I64" t="s">
        <v>694</v>
      </c>
      <c r="J64" t="str">
        <f t="shared" si="1"/>
        <v>Goroh_7</v>
      </c>
      <c r="K64">
        <v>10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2027</v>
      </c>
      <c r="AD64" t="str">
        <f t="shared" ca="1" si="10"/>
        <v>pics\\Kokos_3.jpg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3"/>
        <v>pics\\Kokos_3.jpg</v>
      </c>
      <c r="AG64" t="str">
        <f t="shared" si="24"/>
        <v/>
      </c>
      <c r="AH64" t="str">
        <f t="shared" si="4"/>
        <v>sound\\Ogorod</v>
      </c>
      <c r="AI64" s="11"/>
      <c r="AR64" t="str">
        <f t="shared" ca="1" si="25"/>
        <v>pics\\Kokos_3.jpg</v>
      </c>
      <c r="AT64">
        <f t="shared" ca="1" si="7"/>
        <v>0.35737216773331137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_Зеленый_ли_ГОРОХ?</v>
      </c>
      <c r="BD64" cm="1">
        <f t="array" aca="1" ref="BD64" ca="1">INDEX($L$58:$L$65,(RANK(AT8,$AT$2:$AT$9)))</f>
        <v>2022</v>
      </c>
    </row>
    <row r="65" spans="1:60" hidden="1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VLOOKUP(B65,audio_list_stym!$A$3:$BP$18,66,FALSE)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VLOOKUP(B65,audio_list_stym!$A$3:$AJ$18,34,FALSE)</f>
        <v>Goroh</v>
      </c>
      <c r="I65" t="s">
        <v>695</v>
      </c>
      <c r="J65" t="str">
        <f t="shared" si="1"/>
        <v>Goroh_8</v>
      </c>
      <c r="K65">
        <v>10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2159</v>
      </c>
      <c r="AD65" t="str">
        <f t="shared" ca="1" si="10"/>
        <v>pics\\Injir_7.jpg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3"/>
        <v>pics\\Injir_7.jpg</v>
      </c>
      <c r="AG65" t="str">
        <f t="shared" si="24"/>
        <v/>
      </c>
      <c r="AH65" t="str">
        <f t="shared" si="4"/>
        <v>sound\\Ogorod</v>
      </c>
      <c r="AR65" t="str">
        <f t="shared" ca="1" si="25"/>
        <v>pics\\Injir_7.jpg</v>
      </c>
      <c r="AT65">
        <f t="shared" ca="1" si="7"/>
        <v>3.1522749052115384E-2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_Легкий_ли_ГОРОХ?</v>
      </c>
      <c r="BD65" cm="1">
        <f t="array" aca="1" ref="BD65" ca="1">INDEX($L$58:$L$65,(RANK(AT9,$AT$2:$AT$9)))</f>
        <v>2018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VLOOKUP(B66,audio_list_stym!$A$3:$BP$18,66,FALSE)</f>
        <v>15</v>
      </c>
      <c r="F66" t="str">
        <f>VLOOKUP(E66,metki!$A$2:$B$9,2,FALSE)</f>
        <v>экспл_новые_с_названием</v>
      </c>
      <c r="G66" t="str">
        <f t="shared" ref="G66:G129" si="26">LEFT(F66,5)</f>
        <v>экспл</v>
      </c>
      <c r="H66" t="str">
        <f>VLOOKUP(B66,audio_list_stym!$A$3:$AJ$18,34,FALSE)</f>
        <v>Tamanid</v>
      </c>
      <c r="I66" t="s">
        <v>688</v>
      </c>
      <c r="J66" t="str">
        <f t="shared" ref="J66:J129" si="27">H66&amp;I66</f>
        <v>Tamanid_1</v>
      </c>
      <c r="K66">
        <v>15</v>
      </c>
      <c r="L66">
        <f>VLOOKUP(J66,total_visual_stym!$A$2:$D$129,2,FALSE)</f>
        <v>2137</v>
      </c>
      <c r="M66" t="str">
        <f>VLOOKUP(J66,total_visual_stym!$A$2:$D$129,3,FALSE)</f>
        <v>pics\\Tamanid_1.jpg</v>
      </c>
      <c r="N66">
        <f>VLOOKUP(J66,total_visual_stym!$A$1:$D$129,4,FALSE)</f>
        <v>214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145</v>
      </c>
      <c r="Z66" t="str">
        <f>IF(G66="экспл",VLOOKUP(J66,quest_экспл!$A$1:$N$129,12,FALSE),IF(G66="импл_",0,0))</f>
        <v>sound\\On_krasnovatiy.wav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2195</v>
      </c>
      <c r="AD66" t="str">
        <f t="shared" ca="1" si="10"/>
        <v>pics\\dis41.jpg</v>
      </c>
      <c r="AE66" s="22" t="str">
        <f t="array" aca="1" ref="AE66" ca="1">IF(G66="экспл",INDEX(total_visual_stym!$C$146:$C$209,(RANK(total_visual_stym!E146,total_visual_stym!$E$146:$E$209))),0)</f>
        <v>pics\\dis41.jpg</v>
      </c>
      <c r="AF66" s="22">
        <f t="shared" ref="AF66:AF129" si="28">AS66</f>
        <v>0</v>
      </c>
      <c r="AG66" t="str">
        <f t="shared" si="24"/>
        <v/>
      </c>
      <c r="AI66" t="s">
        <v>67</v>
      </c>
      <c r="AO66">
        <f ca="1">RAND()</f>
        <v>0.99996163512103897</v>
      </c>
      <c r="AP66" t="str">
        <f ca="1">INDEX($AI$66:$AI$129,(RANK(AO66,$AO$66:$AO$129)))</f>
        <v>pics\\Banan_1.jpg</v>
      </c>
      <c r="AT66">
        <f t="shared" ref="AT66:AT129" ca="1" si="29">RAND()</f>
        <v>2.193433222691632E-2</v>
      </c>
      <c r="AU66" t="s">
        <v>697</v>
      </c>
      <c r="AV66" t="str">
        <f t="shared" ref="AV66:AV129" ca="1" si="30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_Он_красноватый?</v>
      </c>
      <c r="BA66" t="e">
        <f>VLOOKUP(Q66,audio_list_stym!$B$2:$BQ$299,68,FALSE)</f>
        <v>#N/A</v>
      </c>
      <c r="BB66" t="str">
        <f t="shared" ref="BB66:BB129" si="31">IF(G66="экспл",AY66&amp;AX66&amp;"."&amp;AZ66,IF(G66="импл_",BA66&amp;AX66&amp;"?"))</f>
        <v>На_экране_РЕНАН._Он_красноватый?</v>
      </c>
      <c r="BC66">
        <f>A66</f>
        <v>1209</v>
      </c>
      <c r="BD66" cm="1">
        <f t="array" aca="1" ref="BD66" ca="1">INDEX(L66:L73,(RANK(AT2,$AT$2:$AT$9)))</f>
        <v>2139</v>
      </c>
      <c r="BE66" cm="1">
        <f t="array" aca="1" ref="BE66" ca="1">INDEX(BD74:BD89,(RANK(AT2,$AT$2:$AT$7)))</f>
        <v>2148</v>
      </c>
      <c r="BF66" cm="1">
        <f t="array" aca="1" ref="BF66" ca="1">INDEX(BD90:BD113,(RANK(AT2,$AT$2:$AT$17)))</f>
        <v>2077</v>
      </c>
      <c r="BG66" cm="1">
        <f t="array" aca="1" ref="BG66" ca="1">INDEX(BD114:BD129,(RANK(AT2,$AT$2:$AT$17)))</f>
        <v>2117</v>
      </c>
      <c r="BH66">
        <v>1</v>
      </c>
    </row>
    <row r="67" spans="1:60" hidden="1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VLOOKUP(B67,audio_list_stym!$A$3:$BP$18,66,FALSE)</f>
        <v>15</v>
      </c>
      <c r="F67" t="str">
        <f>VLOOKUP(E67,metki!$A$2:$B$9,2,FALSE)</f>
        <v>экспл_новые_с_названием</v>
      </c>
      <c r="G67" t="str">
        <f t="shared" si="26"/>
        <v>экспл</v>
      </c>
      <c r="H67" t="str">
        <f>VLOOKUP(B67,audio_list_stym!$A$3:$AJ$18,34,FALSE)</f>
        <v>Tamanid</v>
      </c>
      <c r="I67" t="s">
        <v>689</v>
      </c>
      <c r="J67" t="str">
        <f t="shared" si="27"/>
        <v>Tamanid_2</v>
      </c>
      <c r="K67">
        <v>15</v>
      </c>
      <c r="L67">
        <f>VLOOKUP(J67,total_visual_stym!$A$2:$D$129,2,FALSE)</f>
        <v>2138</v>
      </c>
      <c r="M67" t="str">
        <f>VLOOKUP(J67,total_visual_stym!$A$2:$D$129,3,FALSE)</f>
        <v>pics\\Tamanid_2.jpg</v>
      </c>
      <c r="N67">
        <f>VLOOKUP(J67,total_visual_stym!$A$1:$D$129,4,FALSE)</f>
        <v>214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146</v>
      </c>
      <c r="Z67" t="str">
        <f>IF(G67="экспл",VLOOKUP(J67,quest_экспл!$A$1:$N$129,12,FALSE),IF(G67="импл_",0,0))</f>
        <v>sound\\Izognut_li_on.wav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2181</v>
      </c>
      <c r="AD67" t="str">
        <f t="shared" ref="AD67:AD129" ca="1" si="32">IF(ISTEXT(AE67),AE67,IF(ISTEXT(AF67),AF67,""))</f>
        <v>pics\\dis24.jpg</v>
      </c>
      <c r="AE67" s="22" t="str">
        <f t="array" aca="1" ref="AE67" ca="1">IF(G67="экспл",INDEX(total_visual_stym!$C$146:$C$209,(RANK(total_visual_stym!E147,total_visual_stym!$E$146:$E$209))),0)</f>
        <v>pics\\dis24.jpg</v>
      </c>
      <c r="AF67" s="22">
        <f t="shared" si="28"/>
        <v>0</v>
      </c>
      <c r="AG67" t="str">
        <f t="shared" si="24"/>
        <v/>
      </c>
      <c r="AI67" t="s">
        <v>68</v>
      </c>
      <c r="AO67">
        <f t="shared" ref="AO67:AO129" ca="1" si="33">RAND()</f>
        <v>0.72505784883146895</v>
      </c>
      <c r="AP67" t="str">
        <f t="shared" ref="AP67:AP129" ca="1" si="34">INDEX($AI$66:$AI$129,(RANK(AO67,$AO$66:$AO$129)))</f>
        <v>pics\\Goroh_5.jpg</v>
      </c>
      <c r="AT67">
        <f t="shared" ca="1" si="29"/>
        <v>0.35266232038200762</v>
      </c>
      <c r="AU67" t="s">
        <v>697</v>
      </c>
      <c r="AV67" t="str">
        <f t="shared" ca="1" si="30"/>
        <v>sound\\Redkiy_plod.wav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_Изогнут_ли_он?</v>
      </c>
      <c r="BA67" t="e">
        <f>VLOOKUP(Q67,audio_list_stym!$B$2:$BQ$299,68,FALSE)</f>
        <v>#N/A</v>
      </c>
      <c r="BB67" t="str">
        <f t="shared" si="31"/>
        <v>Посмотрите,_вот_РЕНАН._Изогнут_ли_он?</v>
      </c>
      <c r="BD67" cm="1">
        <f t="array" aca="1" ref="BD67" ca="1">INDEX(L67:L74,(RANK(AT3,$AT$2:$AT$9)))</f>
        <v>2141</v>
      </c>
    </row>
    <row r="68" spans="1:60" hidden="1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VLOOKUP(B68,audio_list_stym!$A$3:$BP$18,66,FALSE)</f>
        <v>15</v>
      </c>
      <c r="F68" t="str">
        <f>VLOOKUP(E68,metki!$A$2:$B$9,2,FALSE)</f>
        <v>экспл_новые_с_названием</v>
      </c>
      <c r="G68" t="str">
        <f t="shared" si="26"/>
        <v>экспл</v>
      </c>
      <c r="H68" t="str">
        <f>VLOOKUP(B68,audio_list_stym!$A$3:$AJ$18,34,FALSE)</f>
        <v>Tamanid</v>
      </c>
      <c r="I68" t="s">
        <v>690</v>
      </c>
      <c r="J68" t="str">
        <f t="shared" si="27"/>
        <v>Tamanid_3</v>
      </c>
      <c r="K68">
        <v>15</v>
      </c>
      <c r="L68">
        <f>VLOOKUP(J68,total_visual_stym!$A$2:$D$129,2,FALSE)</f>
        <v>2139</v>
      </c>
      <c r="M68" t="str">
        <f>VLOOKUP(J68,total_visual_stym!$A$2:$D$129,3,FALSE)</f>
        <v>pics\\Tamanid_3.jpg</v>
      </c>
      <c r="N68">
        <f>VLOOKUP(J68,total_visual_stym!$A$1:$D$129,4,FALSE)</f>
        <v>214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147</v>
      </c>
      <c r="Z68" t="str">
        <f>IF(G68="экспл",VLOOKUP(J68,quest_экспл!$A$1:$N$129,12,FALSE),IF(G68="импл_",0,0))</f>
        <v>sound\\On_barhatistiy.wav</v>
      </c>
      <c r="AA68" t="str">
        <f>IF(G68="экспл",VLOOKUP(J68,quest_экспл!$A$1:$N$129,14,FALSE),IF(G68="импл_",0,0))</f>
        <v>да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2171</v>
      </c>
      <c r="AD68" t="str">
        <f t="shared" ca="1" si="32"/>
        <v>pics\\dis22.jpg</v>
      </c>
      <c r="AE68" s="22" t="str">
        <f t="array" aca="1" ref="AE68" ca="1">IF(G68="экспл",INDEX(total_visual_stym!$C$146:$C$209,(RANK(total_visual_stym!E148,total_visual_stym!$E$146:$E$209))),0)</f>
        <v>pics\\dis22.jpg</v>
      </c>
      <c r="AF68" s="22">
        <f t="shared" si="28"/>
        <v>0</v>
      </c>
      <c r="AG68" t="str">
        <f t="shared" si="24"/>
        <v/>
      </c>
      <c r="AI68" t="s">
        <v>69</v>
      </c>
      <c r="AO68">
        <f t="shared" ca="1" si="33"/>
        <v>0.12034667220185846</v>
      </c>
      <c r="AP68" t="str">
        <f t="shared" ca="1" si="34"/>
        <v>pics\\Redis_7.jpg</v>
      </c>
      <c r="AT68">
        <f t="shared" ca="1" si="29"/>
        <v>2.2983532789396466E-2</v>
      </c>
      <c r="AU68" t="s">
        <v>697</v>
      </c>
      <c r="AV68" t="str">
        <f t="shared" ca="1" si="30"/>
        <v>sound\\Redkiy_plod.wav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_Он_бархатистый?</v>
      </c>
      <c r="BA68" t="e">
        <f>VLOOKUP(Q68,audio_list_stym!$B$2:$BQ$299,68,FALSE)</f>
        <v>#N/A</v>
      </c>
      <c r="BB68" t="str">
        <f t="shared" si="31"/>
        <v>Вот_РЕНАН._Он_бархатистый?</v>
      </c>
      <c r="BD68" cm="1">
        <f t="array" aca="1" ref="BD68" ca="1">INDEX(L68:L75,(RANK(AT4,$AT$2:$AT$9)))</f>
        <v>2139</v>
      </c>
    </row>
    <row r="69" spans="1:60" hidden="1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VLOOKUP(B69,audio_list_stym!$A$3:$BP$18,66,FALSE)</f>
        <v>15</v>
      </c>
      <c r="F69" t="str">
        <f>VLOOKUP(E69,metki!$A$2:$B$9,2,FALSE)</f>
        <v>экспл_новые_с_названием</v>
      </c>
      <c r="G69" t="str">
        <f t="shared" si="26"/>
        <v>экспл</v>
      </c>
      <c r="H69" t="str">
        <f>VLOOKUP(B69,audio_list_stym!$A$3:$AJ$18,34,FALSE)</f>
        <v>Tamanid</v>
      </c>
      <c r="I69" t="s">
        <v>691</v>
      </c>
      <c r="J69" t="str">
        <f t="shared" si="27"/>
        <v>Tamanid_4</v>
      </c>
      <c r="K69">
        <v>15</v>
      </c>
      <c r="L69">
        <f>VLOOKUP(J69,total_visual_stym!$A$2:$D$129,2,FALSE)</f>
        <v>2140</v>
      </c>
      <c r="M69" t="str">
        <f>VLOOKUP(J69,total_visual_stym!$A$2:$D$129,3,FALSE)</f>
        <v>pics\\Tamanid_4.jpg</v>
      </c>
      <c r="N69">
        <f>VLOOKUP(J69,total_visual_stym!$A$1:$D$129,4,FALSE)</f>
        <v>214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148</v>
      </c>
      <c r="Z69" t="str">
        <f>IF(G69="экспл",VLOOKUP(J69,quest_экспл!$A$1:$N$129,12,FALSE),IF(G69="импл_",0,0))</f>
        <v>sound\\Odnotonniy_li_on.wav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2184</v>
      </c>
      <c r="AD69" t="str">
        <f t="shared" ca="1" si="32"/>
        <v>pics\\dis19.jpg</v>
      </c>
      <c r="AE69" s="22" t="str">
        <f t="array" aca="1" ref="AE69" ca="1">IF(G69="экспл",INDEX(total_visual_stym!$C$146:$C$209,(RANK(total_visual_stym!E149,total_visual_stym!$E$146:$E$209))),0)</f>
        <v>pics\\dis19.jpg</v>
      </c>
      <c r="AF69" s="22">
        <f t="shared" si="28"/>
        <v>0</v>
      </c>
      <c r="AG69" t="str">
        <f t="shared" si="24"/>
        <v/>
      </c>
      <c r="AI69" t="s">
        <v>70</v>
      </c>
      <c r="AO69">
        <f t="shared" ca="1" si="33"/>
        <v>0.98821177452789422</v>
      </c>
      <c r="AP69" t="str">
        <f t="shared" ca="1" si="34"/>
        <v>pics\\Banan_3.jpg</v>
      </c>
      <c r="AT69">
        <f t="shared" ca="1" si="29"/>
        <v>0.71442897929066818</v>
      </c>
      <c r="AU69" t="s">
        <v>697</v>
      </c>
      <c r="AV69" t="str">
        <f t="shared" ca="1" si="30"/>
        <v>sound\\Noviy_plod.wav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_Однотонный_ли_он?</v>
      </c>
      <c r="BA69" t="e">
        <f>VLOOKUP(Q69,audio_list_stym!$B$2:$BQ$299,68,FALSE)</f>
        <v>#N/A</v>
      </c>
      <c r="BB69" t="str">
        <f t="shared" si="31"/>
        <v>Это_РЕНАН._Однотонный_ли_он?</v>
      </c>
      <c r="BD69" cm="1">
        <f t="array" aca="1" ref="BD69" ca="1">INDEX(L69:L76,(RANK(AT5,$AT$2:$AT$9)))</f>
        <v>2144</v>
      </c>
    </row>
    <row r="70" spans="1:60" hidden="1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VLOOKUP(B70,audio_list_stym!$A$3:$BP$18,66,FALSE)</f>
        <v>15</v>
      </c>
      <c r="F70" t="str">
        <f>VLOOKUP(E70,metki!$A$2:$B$9,2,FALSE)</f>
        <v>экспл_новые_с_названием</v>
      </c>
      <c r="G70" t="str">
        <f t="shared" si="26"/>
        <v>экспл</v>
      </c>
      <c r="H70" t="str">
        <f>VLOOKUP(B70,audio_list_stym!$A$3:$AJ$18,34,FALSE)</f>
        <v>Tamanid</v>
      </c>
      <c r="I70" t="s">
        <v>692</v>
      </c>
      <c r="J70" t="str">
        <f t="shared" si="27"/>
        <v>Tamanid_5</v>
      </c>
      <c r="K70">
        <v>15</v>
      </c>
      <c r="L70">
        <f>VLOOKUP(J70,total_visual_stym!$A$2:$D$129,2,FALSE)</f>
        <v>2141</v>
      </c>
      <c r="M70" t="str">
        <f>VLOOKUP(J70,total_visual_stym!$A$2:$D$129,3,FALSE)</f>
        <v>pics\\Tamanid_5.jpg</v>
      </c>
      <c r="N70">
        <f>VLOOKUP(J70,total_visual_stym!$A$1:$D$129,4,FALSE)</f>
        <v>214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149</v>
      </c>
      <c r="Z70" t="str">
        <f>IF(G70="экспл",VLOOKUP(J70,quest_экспл!$A$1:$N$129,12,FALSE),IF(G70="импл_",0,0))</f>
        <v>sound\\On_prozrachniy.wav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2183</v>
      </c>
      <c r="AD70" t="str">
        <f t="shared" ca="1" si="32"/>
        <v>pics\\dis18.jpg</v>
      </c>
      <c r="AE70" s="22" t="str">
        <f t="array" aca="1" ref="AE70" ca="1">IF(G70="экспл",INDEX(total_visual_stym!$C$146:$C$209,(RANK(total_visual_stym!E150,total_visual_stym!$E$146:$E$209))),0)</f>
        <v>pics\\dis18.jpg</v>
      </c>
      <c r="AF70" s="22">
        <f t="shared" si="28"/>
        <v>0</v>
      </c>
      <c r="AG70" t="str">
        <f t="shared" si="24"/>
        <v/>
      </c>
      <c r="AI70" t="s">
        <v>71</v>
      </c>
      <c r="AO70">
        <f t="shared" ca="1" si="33"/>
        <v>0.30533683831735614</v>
      </c>
      <c r="AP70" t="str">
        <f t="shared" ca="1" si="34"/>
        <v>pics\\Peper_2.jpg</v>
      </c>
      <c r="AT70">
        <f t="shared" ca="1" si="29"/>
        <v>0.8644085687112778</v>
      </c>
      <c r="AU70" t="s">
        <v>697</v>
      </c>
      <c r="AV70" t="str">
        <f t="shared" ca="1" si="30"/>
        <v>sound\\Noviy_plod.wav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_Он_прозрачный?</v>
      </c>
      <c r="BA70" t="e">
        <f>VLOOKUP(Q70,audio_list_stym!$B$2:$BQ$299,68,FALSE)</f>
        <v>#N/A</v>
      </c>
      <c r="BB70" t="str">
        <f t="shared" si="31"/>
        <v>На_картинке_РЕНАН._Он_прозрачный?</v>
      </c>
      <c r="BD70" cm="1">
        <f t="array" aca="1" ref="BD70" ca="1">INDEX(L70:L77,(RANK(AT6,$AT$2:$AT$9)))</f>
        <v>2148</v>
      </c>
    </row>
    <row r="71" spans="1:60" hidden="1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VLOOKUP(B71,audio_list_stym!$A$3:$BP$18,66,FALSE)</f>
        <v>15</v>
      </c>
      <c r="F71" t="str">
        <f>VLOOKUP(E71,metki!$A$2:$B$9,2,FALSE)</f>
        <v>экспл_новые_с_названием</v>
      </c>
      <c r="G71" t="str">
        <f t="shared" si="26"/>
        <v>экспл</v>
      </c>
      <c r="H71" t="str">
        <f>VLOOKUP(B71,audio_list_stym!$A$3:$AJ$18,34,FALSE)</f>
        <v>Tamanid</v>
      </c>
      <c r="I71" t="s">
        <v>693</v>
      </c>
      <c r="J71" t="str">
        <f t="shared" si="27"/>
        <v>Tamanid_6</v>
      </c>
      <c r="K71">
        <v>15</v>
      </c>
      <c r="L71">
        <f>VLOOKUP(J71,total_visual_stym!$A$2:$D$129,2,FALSE)</f>
        <v>2142</v>
      </c>
      <c r="M71" t="str">
        <f>VLOOKUP(J71,total_visual_stym!$A$2:$D$129,3,FALSE)</f>
        <v>pics\\Tamanid_6.jpg</v>
      </c>
      <c r="N71">
        <f>VLOOKUP(J71,total_visual_stym!$A$1:$D$129,4,FALSE)</f>
        <v>214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150</v>
      </c>
      <c r="Z71" t="str">
        <f>IF(G71="экспл",VLOOKUP(J71,quest_экспл!$A$1:$N$129,12,FALSE),IF(G71="импл_",0,0))</f>
        <v>sound\\On_izmelchen.wav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2173</v>
      </c>
      <c r="AD71" t="str">
        <f t="shared" ca="1" si="32"/>
        <v>pics\\dis37.jpg</v>
      </c>
      <c r="AE71" s="22" t="str">
        <f t="array" aca="1" ref="AE71" ca="1">IF(G71="экспл",INDEX(total_visual_stym!$C$146:$C$209,(RANK(total_visual_stym!E151,total_visual_stym!$E$146:$E$209))),0)</f>
        <v>pics\\dis37.jpg</v>
      </c>
      <c r="AF71" s="22">
        <f t="shared" si="28"/>
        <v>0</v>
      </c>
      <c r="AG71" t="str">
        <f t="shared" si="24"/>
        <v/>
      </c>
      <c r="AI71" t="s">
        <v>72</v>
      </c>
      <c r="AO71">
        <f t="shared" ca="1" si="33"/>
        <v>0.56649344296167059</v>
      </c>
      <c r="AP71" t="str">
        <f t="shared" ca="1" si="34"/>
        <v>pics\\Kokos_4.jpg</v>
      </c>
      <c r="AT71">
        <f t="shared" ca="1" si="29"/>
        <v>0.20201441969525591</v>
      </c>
      <c r="AU71" t="s">
        <v>697</v>
      </c>
      <c r="AV71" t="str">
        <f t="shared" ca="1" si="30"/>
        <v>sound\\Redkiy_plod.wav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_Он_измельчен?</v>
      </c>
      <c r="BA71" t="e">
        <f>VLOOKUP(Q71,audio_list_stym!$B$2:$BQ$299,68,FALSE)</f>
        <v>#N/A</v>
      </c>
      <c r="BB71" t="str">
        <f t="shared" si="31"/>
        <v>На_мониторе_РЕНАН._Он_измельчен?</v>
      </c>
      <c r="BD71" cm="1">
        <f t="array" aca="1" ref="BD71" ca="1">INDEX(L71:L78,(RANK(AT7,$AT$2:$AT$9)))</f>
        <v>2148</v>
      </c>
    </row>
    <row r="72" spans="1:60" hidden="1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VLOOKUP(B72,audio_list_stym!$A$3:$BP$18,66,FALSE)</f>
        <v>15</v>
      </c>
      <c r="F72" t="str">
        <f>VLOOKUP(E72,metki!$A$2:$B$9,2,FALSE)</f>
        <v>экспл_новые_с_названием</v>
      </c>
      <c r="G72" t="str">
        <f t="shared" si="26"/>
        <v>экспл</v>
      </c>
      <c r="H72" t="str">
        <f>VLOOKUP(B72,audio_list_stym!$A$3:$AJ$18,34,FALSE)</f>
        <v>Tamanid</v>
      </c>
      <c r="I72" t="s">
        <v>694</v>
      </c>
      <c r="J72" t="str">
        <f t="shared" si="27"/>
        <v>Tamanid_7</v>
      </c>
      <c r="K72">
        <v>15</v>
      </c>
      <c r="L72">
        <f>VLOOKUP(J72,total_visual_stym!$A$2:$D$129,2,FALSE)</f>
        <v>2143</v>
      </c>
      <c r="M72" t="str">
        <f>VLOOKUP(J72,total_visual_stym!$A$2:$D$129,3,FALSE)</f>
        <v>pics\\Tamanid_7.jpg</v>
      </c>
      <c r="N72">
        <f>VLOOKUP(J72,total_visual_stym!$A$1:$D$129,4,FALSE)</f>
        <v>214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151</v>
      </c>
      <c r="Z72" t="str">
        <f>IF(G72="экспл",VLOOKUP(J72,quest_экспл!$A$1:$N$129,12,FALSE),IF(G72="импл_",0,0))</f>
        <v>sound\\Cvetushiy_li_on.wav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2225</v>
      </c>
      <c r="AD72" t="str">
        <f t="shared" ca="1" si="32"/>
        <v>pics\\dis9.jpg</v>
      </c>
      <c r="AE72" s="22" t="str">
        <f t="array" aca="1" ref="AE72" ca="1">IF(G72="экспл",INDEX(total_visual_stym!$C$146:$C$209,(RANK(total_visual_stym!E152,total_visual_stym!$E$146:$E$209))),0)</f>
        <v>pics\\dis9.jpg</v>
      </c>
      <c r="AF72" s="22">
        <f t="shared" si="28"/>
        <v>0</v>
      </c>
      <c r="AG72" t="str">
        <f t="shared" si="24"/>
        <v/>
      </c>
      <c r="AI72" t="s">
        <v>73</v>
      </c>
      <c r="AO72">
        <f t="shared" ca="1" si="33"/>
        <v>4.1604143539873184E-2</v>
      </c>
      <c r="AP72" t="str">
        <f t="shared" ca="1" si="34"/>
        <v>pics\\Tomat_3.jpg</v>
      </c>
      <c r="AT72">
        <f t="shared" ca="1" si="29"/>
        <v>0.31139725472730129</v>
      </c>
      <c r="AU72" t="s">
        <v>697</v>
      </c>
      <c r="AV72" t="str">
        <f t="shared" ca="1" si="30"/>
        <v>sound\\Redkiy_plod.wav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_Цветущий_ли_он?</v>
      </c>
      <c r="BA72" t="e">
        <f>VLOOKUP(Q72,audio_list_stym!$B$2:$BQ$299,68,FALSE)</f>
        <v>#N/A</v>
      </c>
      <c r="BB72" t="str">
        <f t="shared" si="31"/>
        <v>Перед_Вами_РЕНАН._Цветущий_ли_он?</v>
      </c>
      <c r="BD72" cm="1">
        <f t="array" aca="1" ref="BD72" ca="1">INDEX(L72:L79,(RANK(AT8,$AT$2:$AT$9)))</f>
        <v>2148</v>
      </c>
    </row>
    <row r="73" spans="1:60" hidden="1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VLOOKUP(B73,audio_list_stym!$A$3:$BP$18,66,FALSE)</f>
        <v>15</v>
      </c>
      <c r="F73" t="str">
        <f>VLOOKUP(E73,metki!$A$2:$B$9,2,FALSE)</f>
        <v>экспл_новые_с_названием</v>
      </c>
      <c r="G73" t="str">
        <f t="shared" si="26"/>
        <v>экспл</v>
      </c>
      <c r="H73" t="str">
        <f>VLOOKUP(B73,audio_list_stym!$A$3:$AJ$18,34,FALSE)</f>
        <v>Tamanid</v>
      </c>
      <c r="I73" t="s">
        <v>695</v>
      </c>
      <c r="J73" t="str">
        <f t="shared" si="27"/>
        <v>Tamanid_8</v>
      </c>
      <c r="K73">
        <v>15</v>
      </c>
      <c r="L73">
        <f>VLOOKUP(J73,total_visual_stym!$A$2:$D$129,2,FALSE)</f>
        <v>2144</v>
      </c>
      <c r="M73" t="str">
        <f>VLOOKUP(J73,total_visual_stym!$A$2:$D$129,3,FALSE)</f>
        <v>pics\\Tamanid_8.jpg</v>
      </c>
      <c r="N73">
        <f>VLOOKUP(J73,total_visual_stym!$A$1:$D$129,4,FALSE)</f>
        <v>214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152</v>
      </c>
      <c r="Z73" t="str">
        <f>IF(G73="экспл",VLOOKUP(J73,quest_экспл!$A$1:$N$129,12,FALSE),IF(G73="импл_",0,0))</f>
        <v>sound\\Skruchen_li_on.wav</v>
      </c>
      <c r="AA73" t="str">
        <f>IF(G73="экспл",VLOOKUP(J73,quest_экспл!$A$1:$N$129,14,FALSE),IF(G73="импл_",0,0))</f>
        <v>да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2194</v>
      </c>
      <c r="AD73" t="str">
        <f t="shared" ca="1" si="32"/>
        <v>pics\\dis55.jpg</v>
      </c>
      <c r="AE73" s="22" t="str">
        <f t="array" aca="1" ref="AE73" ca="1">IF(G73="экспл",INDEX(total_visual_stym!$C$146:$C$209,(RANK(total_visual_stym!E153,total_visual_stym!$E$146:$E$209))),0)</f>
        <v>pics\\dis55.jpg</v>
      </c>
      <c r="AF73" s="22">
        <f t="shared" si="28"/>
        <v>0</v>
      </c>
      <c r="AG73" t="str">
        <f t="shared" si="24"/>
        <v/>
      </c>
      <c r="AI73" t="s">
        <v>74</v>
      </c>
      <c r="AO73">
        <f t="shared" ca="1" si="33"/>
        <v>0.87015929996456809</v>
      </c>
      <c r="AP73" t="str">
        <f t="shared" ca="1" si="34"/>
        <v>pics\\Finik_3.jpg</v>
      </c>
      <c r="AT73">
        <f t="shared" ca="1" si="29"/>
        <v>0.30453118991794903</v>
      </c>
      <c r="AU73" t="s">
        <v>697</v>
      </c>
      <c r="AV73" t="str">
        <f t="shared" ca="1" si="30"/>
        <v>sound\\Redkiy_plod.wav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_Скручен_ли_он?</v>
      </c>
      <c r="BA73" t="e">
        <f>VLOOKUP(Q73,audio_list_stym!$B$2:$BQ$299,68,FALSE)</f>
        <v>#N/A</v>
      </c>
      <c r="BB73" t="str">
        <f t="shared" si="31"/>
        <v>Вы_видите_РЕНАН._Скручен_ли_он?</v>
      </c>
      <c r="BD73" cm="1">
        <f t="array" aca="1" ref="BD73" ca="1">INDEX(L73:L80,(RANK(AT9,$AT$2:$AT$9)))</f>
        <v>2145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VLOOKUP(B74,audio_list_stym!$A$3:$BP$18,66,FALSE)</f>
        <v>16</v>
      </c>
      <c r="F74" t="str">
        <f>VLOOKUP(E74,metki!$A$2:$B$9,2,FALSE)</f>
        <v>импл_новые_без_названия</v>
      </c>
      <c r="G74" t="str">
        <f t="shared" si="26"/>
        <v>импл_</v>
      </c>
      <c r="H74" t="str">
        <f>VLOOKUP(B74,audio_list_stym!$A$3:$AJ$18,34,FALSE)</f>
        <v>ZF</v>
      </c>
      <c r="I74" t="s">
        <v>688</v>
      </c>
      <c r="J74" t="str">
        <f t="shared" si="27"/>
        <v>ZF_1</v>
      </c>
      <c r="K74">
        <v>16</v>
      </c>
      <c r="L74">
        <f>VLOOKUP(J74,total_visual_stym!$A$2:$D$129,2,FALSE)</f>
        <v>2145</v>
      </c>
      <c r="M74" t="str">
        <f>VLOOKUP(J74,total_visual_stym!$A$2:$D$129,3,FALSE)</f>
        <v>pics\\ZF_1.jpg</v>
      </c>
      <c r="N74">
        <f>VLOOKUP(J74,total_visual_stym!$A$1:$D$129,4,FALSE)</f>
        <v>215</v>
      </c>
      <c r="P74">
        <f>IF(G74="экспл",0,IF(G74="импл_",VLOOKUP(J74,quest_импл!$A$1:$J$129,7,FALSE),0))</f>
        <v>281</v>
      </c>
      <c r="Q74" t="str">
        <f>IF(G74="экспл",0,IF(G74="импл_",VLOOKUP(J74,quest_импл!$A$1:$J$129,8,FALSE),0))</f>
        <v>sound\\S_chashuykami_li.wav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2017</v>
      </c>
      <c r="AD74" t="str">
        <f t="shared" ca="1" si="32"/>
        <v>pics\\Goroh_1.jpg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8"/>
        <v>pics\\Goroh_1.jpg</v>
      </c>
      <c r="AI74" t="s">
        <v>76</v>
      </c>
      <c r="AO74">
        <f t="shared" ca="1" si="33"/>
        <v>0.80863005223972728</v>
      </c>
      <c r="AP74" t="str">
        <f t="shared" ca="1" si="34"/>
        <v>pics\\Goroh_1.jpg</v>
      </c>
      <c r="AR74" t="str">
        <f>IF(AH74="sound\\Ogorod",AP2,"")</f>
        <v/>
      </c>
      <c r="AS74" t="str">
        <f t="shared" ref="AS74:AS129" ca="1" si="35">IF(G74="импл_",AP74,"")</f>
        <v>pics\\Goroh_1.jpg</v>
      </c>
      <c r="AT74">
        <f t="shared" ca="1" si="29"/>
        <v>7.0562344270187483E-2</v>
      </c>
      <c r="AU74" t="s">
        <v>697</v>
      </c>
      <c r="AV74" t="str">
        <f t="shared" ca="1" si="30"/>
        <v>sound\\Redkiy_plod.wav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_С_чешуйками_ли_</v>
      </c>
      <c r="BB74" t="str">
        <f t="shared" si="31"/>
        <v>_С_чешуйками_ли_XXXXX?</v>
      </c>
      <c r="BC74">
        <f>A74</f>
        <v>1210</v>
      </c>
      <c r="BD74" cm="1">
        <f t="array" aca="1" ref="BD74" ca="1">INDEX($L$74:$L$81,(RANK(AT2,$AT$2:$AT$9)))</f>
        <v>2147</v>
      </c>
      <c r="BE74" cm="1">
        <f t="array" aca="1" ref="BE74" ca="1">INDEX(BD66:BD73,(RANK(AT3,$AT$2:$AT$9)))</f>
        <v>2144</v>
      </c>
      <c r="BF74" cm="1">
        <f t="array" aca="1" ref="BF74" ca="1">INDEX(BD82:BD105,(RANK(AT3,$AT$2:$AT$17)))</f>
        <v>2072</v>
      </c>
      <c r="BG74" cm="1">
        <f t="array" aca="1" ref="BG74" ca="1">INDEX(BD106:BD129,(RANK(AT3,$AT$2:$AT$9)))</f>
        <v>2093</v>
      </c>
      <c r="BH74">
        <v>1</v>
      </c>
    </row>
    <row r="75" spans="1:60" hidden="1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VLOOKUP(B75,audio_list_stym!$A$3:$BP$18,66,FALSE)</f>
        <v>16</v>
      </c>
      <c r="F75" t="str">
        <f>VLOOKUP(E75,metki!$A$2:$B$9,2,FALSE)</f>
        <v>импл_новые_без_названия</v>
      </c>
      <c r="G75" t="str">
        <f t="shared" si="26"/>
        <v>импл_</v>
      </c>
      <c r="H75" t="str">
        <f>VLOOKUP(B75,audio_list_stym!$A$3:$AJ$18,34,FALSE)</f>
        <v>ZF</v>
      </c>
      <c r="I75" t="s">
        <v>689</v>
      </c>
      <c r="J75" t="str">
        <f t="shared" si="27"/>
        <v>ZF_2</v>
      </c>
      <c r="K75">
        <v>16</v>
      </c>
      <c r="L75">
        <f>VLOOKUP(J75,total_visual_stym!$A$2:$D$129,2,FALSE)</f>
        <v>2146</v>
      </c>
      <c r="M75" t="str">
        <f>VLOOKUP(J75,total_visual_stym!$A$2:$D$129,3,FALSE)</f>
        <v>pics\\ZF_2.jpg</v>
      </c>
      <c r="N75">
        <f>VLOOKUP(J75,total_visual_stym!$A$1:$D$129,4,FALSE)</f>
        <v>215</v>
      </c>
      <c r="P75">
        <f>IF(G75="экспл",0,IF(G75="импл_",VLOOKUP(J75,quest_импл!$A$1:$J$129,7,FALSE),0))</f>
        <v>282</v>
      </c>
      <c r="Q75" t="str">
        <f>IF(G75="экспл",0,IF(G75="импл_",VLOOKUP(J75,quest_импл!$A$1:$J$129,8,FALSE),0))</f>
        <v>sound\\Rozoviy_li.wav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нет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2054</v>
      </c>
      <c r="AD75" t="str">
        <f t="shared" ca="1" si="32"/>
        <v>pics\\Redis_6.jpg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8"/>
        <v>pics\\Redis_6.jpg</v>
      </c>
      <c r="AI75" t="s">
        <v>77</v>
      </c>
      <c r="AO75">
        <f t="shared" ca="1" si="33"/>
        <v>0.12332892302852139</v>
      </c>
      <c r="AP75" t="str">
        <f t="shared" ca="1" si="34"/>
        <v>pics\\Redis_6.jpg</v>
      </c>
      <c r="AR75" t="str">
        <f t="shared" ref="AR75:AR97" si="36">IF(AH75="sound\\Ogorod",AP3,"")</f>
        <v/>
      </c>
      <c r="AS75" t="str">
        <f t="shared" ca="1" si="35"/>
        <v>pics\\Redis_6.jpg</v>
      </c>
      <c r="AT75">
        <f t="shared" ca="1" si="29"/>
        <v>0.92918042883389562</v>
      </c>
      <c r="AU75" t="s">
        <v>697</v>
      </c>
      <c r="AV75" t="str">
        <f t="shared" ca="1" si="30"/>
        <v>sound\\Noviy_plod.wav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_Розовый_ли_</v>
      </c>
      <c r="BB75" t="str">
        <f t="shared" si="31"/>
        <v>_Розовый_ли_XXXXX?</v>
      </c>
      <c r="BD75" cm="1">
        <f t="array" aca="1" ref="BD75" ca="1">INDEX($L$74:$L$81,(RANK(AT3,$AT$2:$AT$9)))</f>
        <v>2148</v>
      </c>
    </row>
    <row r="76" spans="1:60" hidden="1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VLOOKUP(B76,audio_list_stym!$A$3:$BP$18,66,FALSE)</f>
        <v>16</v>
      </c>
      <c r="F76" t="str">
        <f>VLOOKUP(E76,metki!$A$2:$B$9,2,FALSE)</f>
        <v>импл_новые_без_названия</v>
      </c>
      <c r="G76" t="str">
        <f t="shared" si="26"/>
        <v>импл_</v>
      </c>
      <c r="H76" t="str">
        <f>VLOOKUP(B76,audio_list_stym!$A$3:$AJ$18,34,FALSE)</f>
        <v>ZF</v>
      </c>
      <c r="I76" t="s">
        <v>690</v>
      </c>
      <c r="J76" t="str">
        <f t="shared" si="27"/>
        <v>ZF_3</v>
      </c>
      <c r="K76">
        <v>16</v>
      </c>
      <c r="L76">
        <f>VLOOKUP(J76,total_visual_stym!$A$2:$D$129,2,FALSE)</f>
        <v>2147</v>
      </c>
      <c r="M76" t="str">
        <f>VLOOKUP(J76,total_visual_stym!$A$2:$D$129,3,FALSE)</f>
        <v>pics\\ZF_3.jpg</v>
      </c>
      <c r="N76">
        <f>VLOOKUP(J76,total_visual_stym!$A$1:$D$129,4,FALSE)</f>
        <v>215</v>
      </c>
      <c r="P76">
        <f>IF(G76="экспл",0,IF(G76="импл_",VLOOKUP(J76,quest_импл!$A$1:$J$129,7,FALSE),0))</f>
        <v>283</v>
      </c>
      <c r="Q76" t="str">
        <f>IF(G76="экспл",0,IF(G76="импл_",VLOOKUP(J76,quest_импл!$A$1:$J$129,8,FALSE),0))</f>
        <v>sound\\Tonkiy_li.wav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2013</v>
      </c>
      <c r="AD76" t="str">
        <f t="shared" ca="1" si="32"/>
        <v>pics\\Finik_5.jpg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8"/>
        <v>pics\\Finik_5.jpg</v>
      </c>
      <c r="AI76" t="s">
        <v>78</v>
      </c>
      <c r="AO76">
        <f t="shared" ca="1" si="33"/>
        <v>0.85420989107787404</v>
      </c>
      <c r="AP76" t="str">
        <f t="shared" ca="1" si="34"/>
        <v>pics\\Finik_5.jpg</v>
      </c>
      <c r="AR76" t="str">
        <f t="shared" si="36"/>
        <v/>
      </c>
      <c r="AS76" t="str">
        <f t="shared" ca="1" si="35"/>
        <v>pics\\Finik_5.jpg</v>
      </c>
      <c r="AT76">
        <f t="shared" ca="1" si="29"/>
        <v>0.35227372504678345</v>
      </c>
      <c r="AU76" t="s">
        <v>697</v>
      </c>
      <c r="AV76" t="str">
        <f t="shared" ca="1" si="30"/>
        <v>sound\\Redkiy_plod.wav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_Тонкий_ли_</v>
      </c>
      <c r="BB76" t="str">
        <f t="shared" si="31"/>
        <v>_Тонкий_ли_XXXXX?</v>
      </c>
      <c r="BD76" cm="1">
        <f t="array" aca="1" ref="BD76" ca="1">INDEX($L$74:$L$81,(RANK(AT4,$AT$2:$AT$9)))</f>
        <v>2145</v>
      </c>
    </row>
    <row r="77" spans="1:60" hidden="1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VLOOKUP(B77,audio_list_stym!$A$3:$BP$18,66,FALSE)</f>
        <v>16</v>
      </c>
      <c r="F77" t="str">
        <f>VLOOKUP(E77,metki!$A$2:$B$9,2,FALSE)</f>
        <v>импл_новые_без_названия</v>
      </c>
      <c r="G77" t="str">
        <f t="shared" si="26"/>
        <v>импл_</v>
      </c>
      <c r="H77" t="str">
        <f>VLOOKUP(B77,audio_list_stym!$A$3:$AJ$18,34,FALSE)</f>
        <v>ZF</v>
      </c>
      <c r="I77" t="s">
        <v>691</v>
      </c>
      <c r="J77" t="str">
        <f t="shared" si="27"/>
        <v>ZF_4</v>
      </c>
      <c r="K77">
        <v>16</v>
      </c>
      <c r="L77">
        <f>VLOOKUP(J77,total_visual_stym!$A$2:$D$129,2,FALSE)</f>
        <v>2148</v>
      </c>
      <c r="M77" t="str">
        <f>VLOOKUP(J77,total_visual_stym!$A$2:$D$129,3,FALSE)</f>
        <v>pics\\ZF_4.jpg</v>
      </c>
      <c r="N77">
        <f>VLOOKUP(J77,total_visual_stym!$A$1:$D$129,4,FALSE)</f>
        <v>215</v>
      </c>
      <c r="P77">
        <f>IF(G77="экспл",0,IF(G77="импл_",VLOOKUP(J77,quest_импл!$A$1:$J$129,7,FALSE),0))</f>
        <v>284</v>
      </c>
      <c r="Q77" t="str">
        <f>IF(G77="экспл",0,IF(G77="импл_",VLOOKUP(J77,quest_импл!$A$1:$J$129,8,FALSE),0))</f>
        <v>sound\\Celniy_li.wav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2051</v>
      </c>
      <c r="AD77" t="str">
        <f t="shared" ca="1" si="32"/>
        <v>pics\\Redis_3.jpg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8"/>
        <v>pics\\Redis_3.jpg</v>
      </c>
      <c r="AI77" t="s">
        <v>79</v>
      </c>
      <c r="AO77">
        <f t="shared" ca="1" si="33"/>
        <v>0.15396826131176744</v>
      </c>
      <c r="AP77" t="str">
        <f t="shared" ca="1" si="34"/>
        <v>pics\\Redis_3.jpg</v>
      </c>
      <c r="AR77" t="str">
        <f t="shared" si="36"/>
        <v/>
      </c>
      <c r="AS77" t="str">
        <f t="shared" ca="1" si="35"/>
        <v>pics\\Redis_3.jpg</v>
      </c>
      <c r="AT77">
        <f t="shared" ca="1" si="29"/>
        <v>0.18343802808296883</v>
      </c>
      <c r="AU77" t="s">
        <v>697</v>
      </c>
      <c r="AV77" t="str">
        <f t="shared" ca="1" si="30"/>
        <v>sound\\Redkiy_plod.wav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_Цельный_ли_</v>
      </c>
      <c r="BB77" t="str">
        <f t="shared" si="31"/>
        <v>_Цельный_ли_XXXXX?</v>
      </c>
      <c r="BD77" cm="1">
        <f t="array" aca="1" ref="BD77" ca="1">INDEX($L$74:$L$81,(RANK(AT5,$AT$2:$AT$9)))</f>
        <v>2149</v>
      </c>
    </row>
    <row r="78" spans="1:60" hidden="1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VLOOKUP(B78,audio_list_stym!$A$3:$BP$18,66,FALSE)</f>
        <v>16</v>
      </c>
      <c r="F78" t="str">
        <f>VLOOKUP(E78,metki!$A$2:$B$9,2,FALSE)</f>
        <v>импл_новые_без_названия</v>
      </c>
      <c r="G78" t="str">
        <f t="shared" si="26"/>
        <v>импл_</v>
      </c>
      <c r="H78" t="str">
        <f>VLOOKUP(B78,audio_list_stym!$A$3:$AJ$18,34,FALSE)</f>
        <v>ZF</v>
      </c>
      <c r="I78" t="s">
        <v>692</v>
      </c>
      <c r="J78" t="str">
        <f t="shared" si="27"/>
        <v>ZF_5</v>
      </c>
      <c r="K78">
        <v>16</v>
      </c>
      <c r="L78">
        <f>VLOOKUP(J78,total_visual_stym!$A$2:$D$129,2,FALSE)</f>
        <v>2149</v>
      </c>
      <c r="M78" t="str">
        <f>VLOOKUP(J78,total_visual_stym!$A$2:$D$129,3,FALSE)</f>
        <v>pics\\ZF_5.jpg</v>
      </c>
      <c r="N78">
        <f>VLOOKUP(J78,total_visual_stym!$A$1:$D$129,4,FALSE)</f>
        <v>215</v>
      </c>
      <c r="P78">
        <f>IF(G78="экспл",0,IF(G78="импл_",VLOOKUP(J78,quest_импл!$A$1:$J$129,7,FALSE),0))</f>
        <v>285</v>
      </c>
      <c r="Q78" t="str">
        <f>IF(G78="экспл",0,IF(G78="импл_",VLOOKUP(J78,quest_импл!$A$1:$J$129,8,FALSE),0))</f>
        <v>sound\\Shershaviy_li.wav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2043</v>
      </c>
      <c r="AD78" t="str">
        <f t="shared" ca="1" si="32"/>
        <v>pics\\Peper_3.jpg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8"/>
        <v>pics\\Peper_3.jpg</v>
      </c>
      <c r="AI78" t="s">
        <v>80</v>
      </c>
      <c r="AO78">
        <f t="shared" ca="1" si="33"/>
        <v>0.29965490400134187</v>
      </c>
      <c r="AP78" t="str">
        <f t="shared" ca="1" si="34"/>
        <v>pics\\Peper_3.jpg</v>
      </c>
      <c r="AR78" t="str">
        <f t="shared" si="36"/>
        <v/>
      </c>
      <c r="AS78" t="str">
        <f t="shared" ca="1" si="35"/>
        <v>pics\\Peper_3.jpg</v>
      </c>
      <c r="AT78">
        <f t="shared" ca="1" si="29"/>
        <v>0.6284478695392266</v>
      </c>
      <c r="AU78" t="s">
        <v>697</v>
      </c>
      <c r="AV78" t="str">
        <f t="shared" ca="1" si="30"/>
        <v>sound\\Noviy_plod.wav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_Шершавый_ли_</v>
      </c>
      <c r="BB78" t="str">
        <f t="shared" si="31"/>
        <v>_Шершавый_ли_XXXXX?</v>
      </c>
      <c r="BD78" cm="1">
        <f t="array" aca="1" ref="BD78" ca="1">INDEX($L$74:$L$81,(RANK(AT6,$AT$2:$AT$9)))</f>
        <v>2152</v>
      </c>
    </row>
    <row r="79" spans="1:60" hidden="1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VLOOKUP(B79,audio_list_stym!$A$3:$BP$18,66,FALSE)</f>
        <v>16</v>
      </c>
      <c r="F79" t="str">
        <f>VLOOKUP(E79,metki!$A$2:$B$9,2,FALSE)</f>
        <v>импл_новые_без_названия</v>
      </c>
      <c r="G79" t="str">
        <f t="shared" si="26"/>
        <v>импл_</v>
      </c>
      <c r="H79" t="str">
        <f>VLOOKUP(B79,audio_list_stym!$A$3:$AJ$18,34,FALSE)</f>
        <v>ZF</v>
      </c>
      <c r="I79" t="s">
        <v>693</v>
      </c>
      <c r="J79" t="str">
        <f t="shared" si="27"/>
        <v>ZF_6</v>
      </c>
      <c r="K79">
        <v>16</v>
      </c>
      <c r="L79">
        <f>VLOOKUP(J79,total_visual_stym!$A$2:$D$129,2,FALSE)</f>
        <v>2150</v>
      </c>
      <c r="M79" t="str">
        <f>VLOOKUP(J79,total_visual_stym!$A$2:$D$129,3,FALSE)</f>
        <v>pics\\ZF_6.jpg</v>
      </c>
      <c r="N79">
        <f>VLOOKUP(J79,total_visual_stym!$A$1:$D$129,4,FALSE)</f>
        <v>215</v>
      </c>
      <c r="P79">
        <f>IF(G79="экспл",0,IF(G79="импл_",VLOOKUP(J79,quest_импл!$A$1:$J$129,7,FALSE),0))</f>
        <v>286</v>
      </c>
      <c r="Q79" t="str">
        <f>IF(G79="экспл",0,IF(G79="импл_",VLOOKUP(J79,quest_импл!$A$1:$J$129,8,FALSE),0))</f>
        <v>sound\\Zaostryen_li.wav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да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2046</v>
      </c>
      <c r="AD79" t="str">
        <f t="shared" ca="1" si="32"/>
        <v>pics\\Peper_6.jpg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8"/>
        <v>pics\\Peper_6.jpg</v>
      </c>
      <c r="AI79" t="s">
        <v>81</v>
      </c>
      <c r="AO79">
        <f t="shared" ca="1" si="33"/>
        <v>0.20516997696823513</v>
      </c>
      <c r="AP79" t="str">
        <f t="shared" ca="1" si="34"/>
        <v>pics\\Peper_6.jpg</v>
      </c>
      <c r="AR79" t="str">
        <f t="shared" si="36"/>
        <v/>
      </c>
      <c r="AS79" t="str">
        <f t="shared" ca="1" si="35"/>
        <v>pics\\Peper_6.jpg</v>
      </c>
      <c r="AT79">
        <f t="shared" ca="1" si="29"/>
        <v>0.43461809718671507</v>
      </c>
      <c r="AU79" t="s">
        <v>697</v>
      </c>
      <c r="AV79" t="str">
        <f t="shared" ca="1" si="30"/>
        <v>sound\\Redkiy_plod.wav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_Заострен_ли_</v>
      </c>
      <c r="BB79" t="str">
        <f t="shared" si="31"/>
        <v>_Заострен_ли_XXXXX?</v>
      </c>
      <c r="BD79" cm="1">
        <f t="array" aca="1" ref="BD79" ca="1">INDEX($L$74:$L$81,(RANK(AT7,$AT$2:$AT$9)))</f>
        <v>2151</v>
      </c>
    </row>
    <row r="80" spans="1:60" hidden="1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VLOOKUP(B80,audio_list_stym!$A$3:$BP$18,66,FALSE)</f>
        <v>16</v>
      </c>
      <c r="F80" t="str">
        <f>VLOOKUP(E80,metki!$A$2:$B$9,2,FALSE)</f>
        <v>импл_новые_без_названия</v>
      </c>
      <c r="G80" t="str">
        <f t="shared" si="26"/>
        <v>импл_</v>
      </c>
      <c r="H80" t="str">
        <f>VLOOKUP(B80,audio_list_stym!$A$3:$AJ$18,34,FALSE)</f>
        <v>ZF</v>
      </c>
      <c r="I80" t="s">
        <v>694</v>
      </c>
      <c r="J80" t="str">
        <f t="shared" si="27"/>
        <v>ZF_7</v>
      </c>
      <c r="K80">
        <v>16</v>
      </c>
      <c r="L80">
        <f>VLOOKUP(J80,total_visual_stym!$A$2:$D$129,2,FALSE)</f>
        <v>2151</v>
      </c>
      <c r="M80" t="str">
        <f>VLOOKUP(J80,total_visual_stym!$A$2:$D$129,3,FALSE)</f>
        <v>pics\\ZF_7.jpg</v>
      </c>
      <c r="N80">
        <f>VLOOKUP(J80,total_visual_stym!$A$1:$D$129,4,FALSE)</f>
        <v>215</v>
      </c>
      <c r="P80">
        <f>IF(G80="экспл",0,IF(G80="импл_",VLOOKUP(J80,quest_импл!$A$1:$J$129,7,FALSE),0))</f>
        <v>287</v>
      </c>
      <c r="Q80" t="str">
        <f>IF(G80="экспл",0,IF(G80="импл_",VLOOKUP(J80,quest_импл!$A$1:$J$129,8,FALSE),0))</f>
        <v>sound\\Rassipchatiy_li.wav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2010</v>
      </c>
      <c r="AD80" t="str">
        <f t="shared" ca="1" si="32"/>
        <v>pics\\Finik_2.jpg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8"/>
        <v>pics\\Finik_2.jpg</v>
      </c>
      <c r="AI80" t="s">
        <v>82</v>
      </c>
      <c r="AO80">
        <f t="shared" ca="1" si="33"/>
        <v>0.87269174992247756</v>
      </c>
      <c r="AP80" t="str">
        <f t="shared" ca="1" si="34"/>
        <v>pics\\Finik_2.jpg</v>
      </c>
      <c r="AR80" t="str">
        <f t="shared" si="36"/>
        <v/>
      </c>
      <c r="AS80" t="str">
        <f t="shared" ca="1" si="35"/>
        <v>pics\\Finik_2.jpg</v>
      </c>
      <c r="AT80">
        <f t="shared" ca="1" si="29"/>
        <v>0.62829956404085141</v>
      </c>
      <c r="AU80" t="s">
        <v>697</v>
      </c>
      <c r="AV80" t="str">
        <f t="shared" ca="1" si="30"/>
        <v>sound\\Noviy_plod.wav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_Рассыпчатый_ли_</v>
      </c>
      <c r="BB80" t="str">
        <f t="shared" si="31"/>
        <v>_Рассыпчатый_ли_XXXXX?</v>
      </c>
      <c r="BD80" cm="1">
        <f t="array" aca="1" ref="BD80" ca="1">INDEX($L$74:$L$81,(RANK(AT8,$AT$2:$AT$9)))</f>
        <v>2150</v>
      </c>
    </row>
    <row r="81" spans="1:60" hidden="1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VLOOKUP(B81,audio_list_stym!$A$3:$BP$18,66,FALSE)</f>
        <v>16</v>
      </c>
      <c r="F81" t="str">
        <f>VLOOKUP(E81,metki!$A$2:$B$9,2,FALSE)</f>
        <v>импл_новые_без_названия</v>
      </c>
      <c r="G81" t="str">
        <f t="shared" si="26"/>
        <v>импл_</v>
      </c>
      <c r="H81" t="str">
        <f>VLOOKUP(B81,audio_list_stym!$A$3:$AJ$18,34,FALSE)</f>
        <v>ZF</v>
      </c>
      <c r="I81" t="s">
        <v>695</v>
      </c>
      <c r="J81" t="str">
        <f t="shared" si="27"/>
        <v>ZF_8</v>
      </c>
      <c r="K81">
        <v>16</v>
      </c>
      <c r="L81">
        <f>VLOOKUP(J81,total_visual_stym!$A$2:$D$129,2,FALSE)</f>
        <v>2152</v>
      </c>
      <c r="M81" t="str">
        <f>VLOOKUP(J81,total_visual_stym!$A$2:$D$129,3,FALSE)</f>
        <v>pics\\ZF_8.jpg</v>
      </c>
      <c r="N81">
        <f>VLOOKUP(J81,total_visual_stym!$A$1:$D$129,4,FALSE)</f>
        <v>215</v>
      </c>
      <c r="P81">
        <f>IF(G81="экспл",0,IF(G81="импл_",VLOOKUP(J81,quest_импл!$A$1:$J$129,7,FALSE),0))</f>
        <v>288</v>
      </c>
      <c r="Q81" t="str">
        <f>IF(G81="экспл",0,IF(G81="импл_",VLOOKUP(J81,quest_импл!$A$1:$J$129,8,FALSE),0))</f>
        <v>sound\\Ochishen_li.wav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2009</v>
      </c>
      <c r="AD81" t="str">
        <f t="shared" ca="1" si="32"/>
        <v>pics\\Finik_1.jpg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8"/>
        <v>pics\\Finik_1.jpg</v>
      </c>
      <c r="AI81" t="s">
        <v>83</v>
      </c>
      <c r="AO81">
        <f t="shared" ca="1" si="33"/>
        <v>0.92392719894572262</v>
      </c>
      <c r="AP81" t="str">
        <f t="shared" ca="1" si="34"/>
        <v>pics\\Finik_1.jpg</v>
      </c>
      <c r="AR81" t="str">
        <f t="shared" si="36"/>
        <v/>
      </c>
      <c r="AS81" t="str">
        <f t="shared" ca="1" si="35"/>
        <v>pics\\Finik_1.jpg</v>
      </c>
      <c r="AT81">
        <f t="shared" ca="1" si="29"/>
        <v>0.74322877654078556</v>
      </c>
      <c r="AU81" t="s">
        <v>697</v>
      </c>
      <c r="AV81" t="str">
        <f t="shared" ca="1" si="30"/>
        <v>sound\\Noviy_plod.wav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_Очищен_ли_</v>
      </c>
      <c r="BB81" t="str">
        <f t="shared" si="31"/>
        <v>_Очищен_ли_XXXXX?</v>
      </c>
      <c r="BD81" cm="1">
        <f t="array" aca="1" ref="BD81" ca="1">INDEX($L$74:$L$81,(RANK(AT9,$AT$2:$AT$9)))</f>
        <v>2146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VLOOKUP(B82,audio_list_stym!$A$3:$BP$18,66,FALSE)</f>
        <v>17</v>
      </c>
      <c r="F82" t="str">
        <f>VLOOKUP(E82,metki!$A$2:$B$9,2,FALSE)</f>
        <v>экспл_новые_без_названия</v>
      </c>
      <c r="G82" t="str">
        <f t="shared" si="26"/>
        <v>экспл</v>
      </c>
      <c r="H82" t="str">
        <f>VLOOKUP(B82,audio_list_stym!$A$3:$AJ$18,34,FALSE)</f>
        <v>Ackee</v>
      </c>
      <c r="I82" t="s">
        <v>688</v>
      </c>
      <c r="J82" t="str">
        <f t="shared" si="27"/>
        <v>Ackee_1</v>
      </c>
      <c r="K82">
        <v>17</v>
      </c>
      <c r="L82">
        <f>VLOOKUP(J82,total_visual_stym!$A$2:$D$129,2,FALSE)</f>
        <v>2065</v>
      </c>
      <c r="M82" t="str">
        <f>VLOOKUP(J82,total_visual_stym!$A$2:$D$129,3,FALSE)</f>
        <v>pics\\Ackee_1.jpg</v>
      </c>
      <c r="N82">
        <f>VLOOKUP(J82,total_visual_stym!$A$1:$D$129,4,FALSE)</f>
        <v>208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97</v>
      </c>
      <c r="Z82" t="str">
        <f>IF(G82="экспл",VLOOKUP(J82,quest_экспл!$A$1:$N$129,12,FALSE),IF(G82="импл_",0,0))</f>
        <v>sound\\Sushenniy_li_on.wav</v>
      </c>
      <c r="AA82" t="str">
        <f>IF(G82="экспл",VLOOKUP(J82,quest_экспл!$A$1:$N$129,14,FALSE),IF(G82="импл_",0,0))</f>
        <v>нет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2232</v>
      </c>
      <c r="AD82" t="str">
        <f t="shared" ca="1" si="32"/>
        <v>pics\\dis13.jpg</v>
      </c>
      <c r="AE82" s="22" t="str">
        <f t="array" aca="1" ref="AE82" ca="1">IF(G82="экспл",INDEX(total_visual_stym!$C$146:$C$209,(RANK(total_visual_stym!E162,total_visual_stym!$E$146:$E$209))),0)</f>
        <v>pics\\dis13.jpg</v>
      </c>
      <c r="AF82" s="22" t="str">
        <f t="shared" si="28"/>
        <v/>
      </c>
      <c r="AI82" t="s">
        <v>84</v>
      </c>
      <c r="AO82">
        <f t="shared" ca="1" si="33"/>
        <v>0.1695404438677609</v>
      </c>
      <c r="AP82" t="str">
        <f t="shared" ca="1" si="34"/>
        <v>pics\\Peper_8.jpg</v>
      </c>
      <c r="AR82" t="str">
        <f t="shared" si="36"/>
        <v/>
      </c>
      <c r="AS82" t="str">
        <f t="shared" si="35"/>
        <v/>
      </c>
      <c r="AT82">
        <f t="shared" ca="1" si="29"/>
        <v>0.85083013459985546</v>
      </c>
      <c r="AU82" t="s">
        <v>697</v>
      </c>
      <c r="AV82" t="str">
        <f t="shared" ca="1" si="30"/>
        <v>sound\\Noviy_plod.wav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_Сушеный_ли_он?</v>
      </c>
      <c r="BA82" t="e">
        <f>VLOOKUP(Q82,audio_list_stym!$B$2:$BQ$299,68,FALSE)</f>
        <v>#N/A</v>
      </c>
      <c r="BB82" t="str">
        <f t="shared" si="31"/>
        <v>На_экране_XXXXX._Сушеный_ли_он?</v>
      </c>
      <c r="BC82">
        <f>A82</f>
        <v>1211</v>
      </c>
      <c r="BD82" cm="1">
        <f t="array" aca="1" ref="BD82" ca="1">INDEX($L$82:$L$89,(RANK(AT2,$AT$2:$AT$9)))</f>
        <v>2067</v>
      </c>
      <c r="BE82" cm="1">
        <f t="array" aca="1" ref="BE82" ca="1">INDEX(BD66:BD81,(RANK(AT4,$AT$2:$AT$17)))</f>
        <v>2141</v>
      </c>
      <c r="BF82" cm="1">
        <f t="array" aca="1" ref="BF82" ca="1">INDEX(BD90:BD105,(RANK(AT4,$AT$2:$AT$17)))</f>
        <v>2076</v>
      </c>
      <c r="BG82" cm="1">
        <f t="array" aca="1" ref="BG82" ca="1">INDEX(BD106:BD129,(RANK(AT4,$AT$2:$AT$9)))</f>
        <v>2091</v>
      </c>
      <c r="BH82">
        <v>1</v>
      </c>
    </row>
    <row r="83" spans="1:60" hidden="1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VLOOKUP(B83,audio_list_stym!$A$3:$BP$18,66,FALSE)</f>
        <v>17</v>
      </c>
      <c r="F83" t="str">
        <f>VLOOKUP(E83,metki!$A$2:$B$9,2,FALSE)</f>
        <v>экспл_новые_без_названия</v>
      </c>
      <c r="G83" t="str">
        <f t="shared" si="26"/>
        <v>экспл</v>
      </c>
      <c r="H83" t="str">
        <f>VLOOKUP(B83,audio_list_stym!$A$3:$AJ$18,34,FALSE)</f>
        <v>Ackee</v>
      </c>
      <c r="I83" t="s">
        <v>689</v>
      </c>
      <c r="J83" t="str">
        <f t="shared" si="27"/>
        <v>Ackee_2</v>
      </c>
      <c r="K83">
        <v>17</v>
      </c>
      <c r="L83">
        <f>VLOOKUP(J83,total_visual_stym!$A$2:$D$129,2,FALSE)</f>
        <v>2066</v>
      </c>
      <c r="M83" t="str">
        <f>VLOOKUP(J83,total_visual_stym!$A$2:$D$129,3,FALSE)</f>
        <v>pics\\Ackee_2.jpg</v>
      </c>
      <c r="N83">
        <f>VLOOKUP(J83,total_visual_stym!$A$1:$D$129,4,FALSE)</f>
        <v>208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98</v>
      </c>
      <c r="Z83" t="str">
        <f>IF(G83="экспл",VLOOKUP(J83,quest_экспл!$A$1:$N$129,12,FALSE),IF(G83="импл_",0,0))</f>
        <v>sound\\On_s_vetochkoy.wav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2218</v>
      </c>
      <c r="AD83" t="str">
        <f t="shared" ca="1" si="32"/>
        <v>pics\\dis64.jpg</v>
      </c>
      <c r="AE83" s="22" t="str">
        <f t="array" aca="1" ref="AE83" ca="1">IF(G83="экспл",INDEX(total_visual_stym!$C$146:$C$209,(RANK(total_visual_stym!E163,total_visual_stym!$E$146:$E$209))),0)</f>
        <v>pics\\dis64.jpg</v>
      </c>
      <c r="AF83" s="22" t="str">
        <f t="shared" si="28"/>
        <v/>
      </c>
      <c r="AI83" t="s">
        <v>85</v>
      </c>
      <c r="AO83">
        <f t="shared" ca="1" si="33"/>
        <v>0.72118356425913466</v>
      </c>
      <c r="AP83" t="str">
        <f t="shared" ca="1" si="34"/>
        <v>pics\\Goroh_6.jpg</v>
      </c>
      <c r="AR83" t="str">
        <f t="shared" si="36"/>
        <v/>
      </c>
      <c r="AS83" t="str">
        <f t="shared" si="35"/>
        <v/>
      </c>
      <c r="AT83">
        <f t="shared" ca="1" si="29"/>
        <v>0.17478450732196749</v>
      </c>
      <c r="AU83" t="s">
        <v>697</v>
      </c>
      <c r="AV83" t="str">
        <f t="shared" ca="1" si="30"/>
        <v>sound\\Redkiy_plod.wav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_Он_с_веточкой?</v>
      </c>
      <c r="BA83" t="e">
        <f>VLOOKUP(Q83,audio_list_stym!$B$2:$BQ$299,68,FALSE)</f>
        <v>#N/A</v>
      </c>
      <c r="BB83" t="str">
        <f t="shared" si="31"/>
        <v>Посмотрите,_вот_XXXXX._Он_с_веточкой?</v>
      </c>
      <c r="BD83" cm="1">
        <f t="array" aca="1" ref="BD83" ca="1">INDEX($L$82:$L$89,(RANK(AT3,$AT$2:$AT$9)))</f>
        <v>2068</v>
      </c>
    </row>
    <row r="84" spans="1:60" hidden="1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VLOOKUP(B84,audio_list_stym!$A$3:$BP$18,66,FALSE)</f>
        <v>17</v>
      </c>
      <c r="F84" t="str">
        <f>VLOOKUP(E84,metki!$A$2:$B$9,2,FALSE)</f>
        <v>экспл_новые_без_названия</v>
      </c>
      <c r="G84" t="str">
        <f t="shared" si="26"/>
        <v>экспл</v>
      </c>
      <c r="H84" t="str">
        <f>VLOOKUP(B84,audio_list_stym!$A$3:$AJ$18,34,FALSE)</f>
        <v>Ackee</v>
      </c>
      <c r="I84" t="s">
        <v>690</v>
      </c>
      <c r="J84" t="str">
        <f t="shared" si="27"/>
        <v>Ackee_3</v>
      </c>
      <c r="K84">
        <v>17</v>
      </c>
      <c r="L84">
        <f>VLOOKUP(J84,total_visual_stym!$A$2:$D$129,2,FALSE)</f>
        <v>2067</v>
      </c>
      <c r="M84" t="str">
        <f>VLOOKUP(J84,total_visual_stym!$A$2:$D$129,3,FALSE)</f>
        <v>pics\\Ackee_3.jpg</v>
      </c>
      <c r="N84">
        <f>VLOOKUP(J84,total_visual_stym!$A$1:$D$129,4,FALSE)</f>
        <v>208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99</v>
      </c>
      <c r="Z84" t="str">
        <f>IF(G84="экспл",VLOOKUP(J84,quest_экспл!$A$1:$N$129,12,FALSE),IF(G84="импл_",0,0))</f>
        <v>sound\\On_rasskrit.wav</v>
      </c>
      <c r="AA84" t="str">
        <f>IF(G84="экспл",VLOOKUP(J84,quest_экспл!$A$1:$N$129,14,FALSE),IF(G84="импл_",0,0))</f>
        <v>да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2228</v>
      </c>
      <c r="AD84" t="str">
        <f t="shared" ca="1" si="32"/>
        <v>pics\\dis38.jpg</v>
      </c>
      <c r="AE84" s="22" t="str">
        <f t="array" aca="1" ref="AE84" ca="1">IF(G84="экспл",INDEX(total_visual_stym!$C$146:$C$209,(RANK(total_visual_stym!E164,total_visual_stym!$E$146:$E$209))),0)</f>
        <v>pics\\dis38.jpg</v>
      </c>
      <c r="AF84" s="22" t="str">
        <f t="shared" si="28"/>
        <v/>
      </c>
      <c r="AI84" t="s">
        <v>94</v>
      </c>
      <c r="AO84">
        <f t="shared" ca="1" si="33"/>
        <v>0.99551715589060608</v>
      </c>
      <c r="AP84" t="str">
        <f t="shared" ca="1" si="34"/>
        <v>pics\\Banan_2.jpg</v>
      </c>
      <c r="AR84" t="str">
        <f t="shared" si="36"/>
        <v/>
      </c>
      <c r="AS84" t="str">
        <f t="shared" si="35"/>
        <v/>
      </c>
      <c r="AT84">
        <f t="shared" ca="1" si="29"/>
        <v>0.9938782200279912</v>
      </c>
      <c r="AU84" t="s">
        <v>697</v>
      </c>
      <c r="AV84" t="str">
        <f t="shared" ca="1" si="30"/>
        <v>sound\\Noviy_plod.wav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_Он_раскрыт?</v>
      </c>
      <c r="BA84" t="e">
        <f>VLOOKUP(Q84,audio_list_stym!$B$2:$BQ$299,68,FALSE)</f>
        <v>#N/A</v>
      </c>
      <c r="BB84" t="str">
        <f t="shared" si="31"/>
        <v>Вот_XXXXX._Он_раскрыт?</v>
      </c>
      <c r="BD84" cm="1">
        <f t="array" aca="1" ref="BD84" ca="1">INDEX($L$82:$L$89,(RANK(AT4,$AT$2:$AT$9)))</f>
        <v>2065</v>
      </c>
    </row>
    <row r="85" spans="1:60" hidden="1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VLOOKUP(B85,audio_list_stym!$A$3:$BP$18,66,FALSE)</f>
        <v>17</v>
      </c>
      <c r="F85" t="str">
        <f>VLOOKUP(E85,metki!$A$2:$B$9,2,FALSE)</f>
        <v>экспл_новые_без_названия</v>
      </c>
      <c r="G85" t="str">
        <f t="shared" si="26"/>
        <v>экспл</v>
      </c>
      <c r="H85" t="str">
        <f>VLOOKUP(B85,audio_list_stym!$A$3:$AJ$18,34,FALSE)</f>
        <v>Ackee</v>
      </c>
      <c r="I85" t="s">
        <v>691</v>
      </c>
      <c r="J85" t="str">
        <f t="shared" si="27"/>
        <v>Ackee_4</v>
      </c>
      <c r="K85">
        <v>17</v>
      </c>
      <c r="L85">
        <f>VLOOKUP(J85,total_visual_stym!$A$2:$D$129,2,FALSE)</f>
        <v>2068</v>
      </c>
      <c r="M85" t="str">
        <f>VLOOKUP(J85,total_visual_stym!$A$2:$D$129,3,FALSE)</f>
        <v>pics\\Ackee_4.jpg</v>
      </c>
      <c r="N85">
        <f>VLOOKUP(J85,total_visual_stym!$A$1:$D$129,4,FALSE)</f>
        <v>208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100</v>
      </c>
      <c r="Z85" t="str">
        <f>IF(G85="экспл",VLOOKUP(J85,quest_экспл!$A$1:$N$129,12,FALSE),IF(G85="импл_",0,0))</f>
        <v>sound\\Pushistiy_li_on.wav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2197</v>
      </c>
      <c r="AD85" t="str">
        <f t="shared" ca="1" si="32"/>
        <v>pics\\dis54.jpg</v>
      </c>
      <c r="AE85" s="22" t="str">
        <f t="array" aca="1" ref="AE85" ca="1">IF(G85="экспл",INDEX(total_visual_stym!$C$146:$C$209,(RANK(total_visual_stym!E165,total_visual_stym!$E$146:$E$209))),0)</f>
        <v>pics\\dis54.jpg</v>
      </c>
      <c r="AF85" s="22" t="str">
        <f t="shared" si="28"/>
        <v/>
      </c>
      <c r="AI85" t="s">
        <v>95</v>
      </c>
      <c r="AO85">
        <f t="shared" ca="1" si="33"/>
        <v>0.15676056315283649</v>
      </c>
      <c r="AP85" t="str">
        <f t="shared" ca="1" si="34"/>
        <v>pics\\Redis_2.jpg</v>
      </c>
      <c r="AR85" t="str">
        <f t="shared" si="36"/>
        <v/>
      </c>
      <c r="AS85" t="str">
        <f t="shared" si="35"/>
        <v/>
      </c>
      <c r="AT85">
        <f t="shared" ca="1" si="29"/>
        <v>0.86516983512550127</v>
      </c>
      <c r="AU85" t="s">
        <v>697</v>
      </c>
      <c r="AV85" t="str">
        <f t="shared" ca="1" si="30"/>
        <v>sound\\Noviy_plod.wav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_Пушистый_ли_он?</v>
      </c>
      <c r="BA85" t="e">
        <f>VLOOKUP(Q85,audio_list_stym!$B$2:$BQ$299,68,FALSE)</f>
        <v>#N/A</v>
      </c>
      <c r="BB85" t="str">
        <f t="shared" si="31"/>
        <v>Это_XXXXX._Пушистый_ли_он?</v>
      </c>
      <c r="BD85" cm="1">
        <f t="array" aca="1" ref="BD85" ca="1">INDEX($L$82:$L$89,(RANK(AT5,$AT$2:$AT$9)))</f>
        <v>2069</v>
      </c>
    </row>
    <row r="86" spans="1:60" hidden="1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VLOOKUP(B86,audio_list_stym!$A$3:$BP$18,66,FALSE)</f>
        <v>17</v>
      </c>
      <c r="F86" t="str">
        <f>VLOOKUP(E86,metki!$A$2:$B$9,2,FALSE)</f>
        <v>экспл_новые_без_названия</v>
      </c>
      <c r="G86" t="str">
        <f t="shared" si="26"/>
        <v>экспл</v>
      </c>
      <c r="H86" t="str">
        <f>VLOOKUP(B86,audio_list_stym!$A$3:$AJ$18,34,FALSE)</f>
        <v>Ackee</v>
      </c>
      <c r="I86" t="s">
        <v>692</v>
      </c>
      <c r="J86" t="str">
        <f t="shared" si="27"/>
        <v>Ackee_5</v>
      </c>
      <c r="K86">
        <v>17</v>
      </c>
      <c r="L86">
        <f>VLOOKUP(J86,total_visual_stym!$A$2:$D$129,2,FALSE)</f>
        <v>2069</v>
      </c>
      <c r="M86" t="str">
        <f>VLOOKUP(J86,total_visual_stym!$A$2:$D$129,3,FALSE)</f>
        <v>pics\\Ackee_5.jpg</v>
      </c>
      <c r="N86">
        <f>VLOOKUP(J86,total_visual_stym!$A$1:$D$129,4,FALSE)</f>
        <v>208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101</v>
      </c>
      <c r="Z86" t="str">
        <f>IF(G86="экспл",VLOOKUP(J86,quest_экспл!$A$1:$N$129,12,FALSE),IF(G86="импл_",0,0))</f>
        <v>sound\\On_kvadratniy.wav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2220</v>
      </c>
      <c r="AD86" t="str">
        <f t="shared" ca="1" si="32"/>
        <v>pics\\dis16.jpg</v>
      </c>
      <c r="AE86" s="22" t="str">
        <f t="array" aca="1" ref="AE86" ca="1">IF(G86="экспл",INDEX(total_visual_stym!$C$146:$C$209,(RANK(total_visual_stym!E166,total_visual_stym!$E$146:$E$209))),0)</f>
        <v>pics\\dis16.jpg</v>
      </c>
      <c r="AF86" s="22" t="str">
        <f t="shared" si="28"/>
        <v/>
      </c>
      <c r="AI86" t="s">
        <v>96</v>
      </c>
      <c r="AO86">
        <f t="shared" ca="1" si="33"/>
        <v>0.34061956554530248</v>
      </c>
      <c r="AP86" t="str">
        <f t="shared" ca="1" si="34"/>
        <v>pics\\Limon_8.jpg</v>
      </c>
      <c r="AR86" t="str">
        <f t="shared" si="36"/>
        <v/>
      </c>
      <c r="AS86" t="str">
        <f t="shared" si="35"/>
        <v/>
      </c>
      <c r="AT86">
        <f t="shared" ca="1" si="29"/>
        <v>0.36069229066505892</v>
      </c>
      <c r="AU86" t="s">
        <v>697</v>
      </c>
      <c r="AV86" t="str">
        <f t="shared" ca="1" si="30"/>
        <v>sound\\Redkiy_plod.wav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_Он_квадратный?</v>
      </c>
      <c r="BA86" t="e">
        <f>VLOOKUP(Q86,audio_list_stym!$B$2:$BQ$299,68,FALSE)</f>
        <v>#N/A</v>
      </c>
      <c r="BB86" t="str">
        <f t="shared" si="31"/>
        <v>На_картинке_XXXXX._Он_квадратный?</v>
      </c>
      <c r="BD86" cm="1">
        <f t="array" aca="1" ref="BD86" ca="1">INDEX($L$82:$L$89,(RANK(AT6,$AT$2:$AT$9)))</f>
        <v>2072</v>
      </c>
    </row>
    <row r="87" spans="1:60" hidden="1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VLOOKUP(B87,audio_list_stym!$A$3:$BP$18,66,FALSE)</f>
        <v>17</v>
      </c>
      <c r="F87" t="str">
        <f>VLOOKUP(E87,metki!$A$2:$B$9,2,FALSE)</f>
        <v>экспл_новые_без_названия</v>
      </c>
      <c r="G87" t="str">
        <f t="shared" si="26"/>
        <v>экспл</v>
      </c>
      <c r="H87" t="str">
        <f>VLOOKUP(B87,audio_list_stym!$A$3:$AJ$18,34,FALSE)</f>
        <v>Ackee</v>
      </c>
      <c r="I87" t="s">
        <v>693</v>
      </c>
      <c r="J87" t="str">
        <f t="shared" si="27"/>
        <v>Ackee_6</v>
      </c>
      <c r="K87">
        <v>17</v>
      </c>
      <c r="L87">
        <f>VLOOKUP(J87,total_visual_stym!$A$2:$D$129,2,FALSE)</f>
        <v>2070</v>
      </c>
      <c r="M87" t="str">
        <f>VLOOKUP(J87,total_visual_stym!$A$2:$D$129,3,FALSE)</f>
        <v>pics\\Ackee_6.jpg</v>
      </c>
      <c r="N87">
        <f>VLOOKUP(J87,total_visual_stym!$A$1:$D$129,4,FALSE)</f>
        <v>208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102</v>
      </c>
      <c r="Z87" t="str">
        <f>IF(G87="экспл",VLOOKUP(J87,quest_экспл!$A$1:$N$129,12,FALSE),IF(G87="импл_",0,0))</f>
        <v>sound\\Raznocvetniy_li_on.wav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2179</v>
      </c>
      <c r="AD87" t="str">
        <f t="shared" ca="1" si="32"/>
        <v>pics\\dis20.jpg</v>
      </c>
      <c r="AE87" s="22" t="str">
        <f t="array" aca="1" ref="AE87" ca="1">IF(G87="экспл",INDEX(total_visual_stym!$C$146:$C$209,(RANK(total_visual_stym!E167,total_visual_stym!$E$146:$E$209))),0)</f>
        <v>pics\\dis20.jpg</v>
      </c>
      <c r="AF87" s="22" t="str">
        <f t="shared" si="28"/>
        <v/>
      </c>
      <c r="AI87" t="s">
        <v>97</v>
      </c>
      <c r="AO87">
        <f t="shared" ca="1" si="33"/>
        <v>0.20419261711707293</v>
      </c>
      <c r="AP87" t="str">
        <f t="shared" ca="1" si="34"/>
        <v>pics\\Peper_7.jpg</v>
      </c>
      <c r="AR87" t="str">
        <f t="shared" si="36"/>
        <v/>
      </c>
      <c r="AS87" t="str">
        <f t="shared" si="35"/>
        <v/>
      </c>
      <c r="AT87">
        <f t="shared" ca="1" si="29"/>
        <v>0.92998222762337368</v>
      </c>
      <c r="AU87" t="s">
        <v>697</v>
      </c>
      <c r="AV87" t="str">
        <f t="shared" ca="1" si="30"/>
        <v>sound\\Noviy_plod.wav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_Разноцветный_ли_он?</v>
      </c>
      <c r="BA87" t="e">
        <f>VLOOKUP(Q87,audio_list_stym!$B$2:$BQ$299,68,FALSE)</f>
        <v>#N/A</v>
      </c>
      <c r="BB87" t="str">
        <f t="shared" si="31"/>
        <v>На_мониторе_XXXXX._Разноцветный_ли_он?</v>
      </c>
      <c r="BD87" cm="1">
        <f t="array" aca="1" ref="BD87" ca="1">INDEX($L$82:$L$89,(RANK(AT7,$AT$2:$AT$9)))</f>
        <v>2071</v>
      </c>
    </row>
    <row r="88" spans="1:60" hidden="1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VLOOKUP(B88,audio_list_stym!$A$3:$BP$18,66,FALSE)</f>
        <v>17</v>
      </c>
      <c r="F88" t="str">
        <f>VLOOKUP(E88,metki!$A$2:$B$9,2,FALSE)</f>
        <v>экспл_новые_без_названия</v>
      </c>
      <c r="G88" t="str">
        <f t="shared" si="26"/>
        <v>экспл</v>
      </c>
      <c r="H88" t="str">
        <f>VLOOKUP(B88,audio_list_stym!$A$3:$AJ$18,34,FALSE)</f>
        <v>Ackee</v>
      </c>
      <c r="I88" t="s">
        <v>694</v>
      </c>
      <c r="J88" t="str">
        <f t="shared" si="27"/>
        <v>Ackee_7</v>
      </c>
      <c r="K88">
        <v>17</v>
      </c>
      <c r="L88">
        <f>VLOOKUP(J88,total_visual_stym!$A$2:$D$129,2,FALSE)</f>
        <v>2071</v>
      </c>
      <c r="M88" t="str">
        <f>VLOOKUP(J88,total_visual_stym!$A$2:$D$129,3,FALSE)</f>
        <v>pics\\Ackee_7.jpg</v>
      </c>
      <c r="N88">
        <f>VLOOKUP(J88,total_visual_stym!$A$1:$D$129,4,FALSE)</f>
        <v>208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103</v>
      </c>
      <c r="Z88" t="str">
        <f>IF(G88="экспл",VLOOKUP(J88,quest_экспл!$A$1:$N$129,12,FALSE),IF(G88="импл_",0,0))</f>
        <v>sound\\Uvyadshiy_li_on.wav</v>
      </c>
      <c r="AA88" t="str">
        <f>IF(G88="экспл",VLOOKUP(J88,quest_экспл!$A$1:$N$129,14,FALSE),IF(G88="импл_",0,0))</f>
        <v>да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2203</v>
      </c>
      <c r="AD88" t="str">
        <f t="shared" ca="1" si="32"/>
        <v>pics\\dis53.jpg</v>
      </c>
      <c r="AE88" s="22" t="str">
        <f t="array" aca="1" ref="AE88" ca="1">IF(G88="экспл",INDEX(total_visual_stym!$C$146:$C$209,(RANK(total_visual_stym!E168,total_visual_stym!$E$146:$E$209))),0)</f>
        <v>pics\\dis53.jpg</v>
      </c>
      <c r="AF88" s="22" t="str">
        <f t="shared" si="28"/>
        <v/>
      </c>
      <c r="AI88" t="s">
        <v>98</v>
      </c>
      <c r="AO88">
        <f t="shared" ca="1" si="33"/>
        <v>0.63957792653307366</v>
      </c>
      <c r="AP88" t="str">
        <f t="shared" ca="1" si="34"/>
        <v>pics\\Kokos_1.jpg</v>
      </c>
      <c r="AR88" t="str">
        <f t="shared" si="36"/>
        <v/>
      </c>
      <c r="AS88" t="str">
        <f t="shared" si="35"/>
        <v/>
      </c>
      <c r="AT88">
        <f t="shared" ca="1" si="29"/>
        <v>0.23850650856211542</v>
      </c>
      <c r="AU88" t="s">
        <v>697</v>
      </c>
      <c r="AV88" t="str">
        <f t="shared" ca="1" si="30"/>
        <v>sound\\Redkiy_plod.wav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_Увядший_ли_он?</v>
      </c>
      <c r="BA88" t="e">
        <f>VLOOKUP(Q88,audio_list_stym!$B$2:$BQ$299,68,FALSE)</f>
        <v>#N/A</v>
      </c>
      <c r="BB88" t="str">
        <f t="shared" si="31"/>
        <v>Перед_Вами_XXXXX._Увядший_ли_он?</v>
      </c>
      <c r="BD88" cm="1">
        <f t="array" aca="1" ref="BD88" ca="1">INDEX($L$82:$L$89,(RANK(AT8,$AT$2:$AT$9)))</f>
        <v>2070</v>
      </c>
    </row>
    <row r="89" spans="1:60" hidden="1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VLOOKUP(B89,audio_list_stym!$A$3:$BP$18,66,FALSE)</f>
        <v>17</v>
      </c>
      <c r="F89" t="str">
        <f>VLOOKUP(E89,metki!$A$2:$B$9,2,FALSE)</f>
        <v>экспл_новые_без_названия</v>
      </c>
      <c r="G89" t="str">
        <f t="shared" si="26"/>
        <v>экспл</v>
      </c>
      <c r="H89" t="str">
        <f>VLOOKUP(B89,audio_list_stym!$A$3:$AJ$18,34,FALSE)</f>
        <v>Ackee</v>
      </c>
      <c r="I89" t="s">
        <v>695</v>
      </c>
      <c r="J89" t="str">
        <f t="shared" si="27"/>
        <v>Ackee_8</v>
      </c>
      <c r="K89">
        <v>17</v>
      </c>
      <c r="L89">
        <f>VLOOKUP(J89,total_visual_stym!$A$2:$D$129,2,FALSE)</f>
        <v>2072</v>
      </c>
      <c r="M89" t="str">
        <f>VLOOKUP(J89,total_visual_stym!$A$2:$D$129,3,FALSE)</f>
        <v>pics\\Ackee_8.jpg</v>
      </c>
      <c r="N89">
        <f>VLOOKUP(J89,total_visual_stym!$A$1:$D$129,4,FALSE)</f>
        <v>208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104</v>
      </c>
      <c r="Z89" t="str">
        <f>IF(G89="экспл",VLOOKUP(J89,quest_экспл!$A$1:$N$129,12,FALSE),IF(G89="импл_",0,0))</f>
        <v>sound\\On_sklizskiy.wav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2207</v>
      </c>
      <c r="AD89" t="str">
        <f t="shared" ca="1" si="32"/>
        <v>pics\\dis44.jpg</v>
      </c>
      <c r="AE89" s="22" t="str">
        <f t="array" aca="1" ref="AE89" ca="1">IF(G89="экспл",INDEX(total_visual_stym!$C$146:$C$209,(RANK(total_visual_stym!E169,total_visual_stym!$E$146:$E$209))),0)</f>
        <v>pics\\dis44.jpg</v>
      </c>
      <c r="AF89" s="22" t="str">
        <f t="shared" si="28"/>
        <v/>
      </c>
      <c r="AI89" t="s">
        <v>99</v>
      </c>
      <c r="AO89">
        <f t="shared" ca="1" si="33"/>
        <v>0.8327637679255756</v>
      </c>
      <c r="AP89" t="str">
        <f t="shared" ca="1" si="34"/>
        <v>pics\\Finik_7.jpg</v>
      </c>
      <c r="AR89" t="str">
        <f t="shared" si="36"/>
        <v/>
      </c>
      <c r="AS89" t="str">
        <f t="shared" si="35"/>
        <v/>
      </c>
      <c r="AT89">
        <f t="shared" ca="1" si="29"/>
        <v>0.77909544653432905</v>
      </c>
      <c r="AU89" t="s">
        <v>697</v>
      </c>
      <c r="AV89" t="str">
        <f t="shared" ca="1" si="30"/>
        <v>sound\\Noviy_plod.wav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_Он_склизкий?</v>
      </c>
      <c r="BA89" t="e">
        <f>VLOOKUP(Q89,audio_list_stym!$B$2:$BQ$299,68,FALSE)</f>
        <v>#N/A</v>
      </c>
      <c r="BB89" t="str">
        <f t="shared" si="31"/>
        <v>Вы_видите_XXXXX._Он_склизкий?</v>
      </c>
      <c r="BD89" cm="1">
        <f t="array" aca="1" ref="BD89" ca="1">INDEX($L$82:$L$89,(RANK(AT9,$AT$2:$AT$9)))</f>
        <v>2066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VLOOKUP(B90,audio_list_stym!$A$3:$BP$18,66,FALSE)</f>
        <v>14</v>
      </c>
      <c r="F90" t="str">
        <f>VLOOKUP(E90,metki!$A$2:$B$9,2,FALSE)</f>
        <v>импл_новые_с_названием</v>
      </c>
      <c r="G90" t="str">
        <f t="shared" si="26"/>
        <v>импл_</v>
      </c>
      <c r="H90" t="str">
        <f>VLOOKUP(B90,audio_list_stym!$A$3:$AJ$18,34,FALSE)</f>
        <v>Ake</v>
      </c>
      <c r="I90" t="s">
        <v>688</v>
      </c>
      <c r="J90" t="str">
        <f t="shared" si="27"/>
        <v>Ake_1</v>
      </c>
      <c r="K90">
        <v>14</v>
      </c>
      <c r="L90">
        <f>VLOOKUP(J90,total_visual_stym!$A$2:$D$129,2,FALSE)</f>
        <v>2073</v>
      </c>
      <c r="M90" t="str">
        <f>VLOOKUP(J90,total_visual_stym!$A$2:$D$129,3,FALSE)</f>
        <v>pics\\Ake_1.jpg</v>
      </c>
      <c r="N90">
        <f>VLOOKUP(J90,total_visual_stym!$A$1:$D$129,4,FALSE)</f>
        <v>209</v>
      </c>
      <c r="P90">
        <f>IF(G90="экспл",0,IF(G90="импл_",VLOOKUP(J90,quest_импл!$A$1:$J$129,7,FALSE),0))</f>
        <v>233</v>
      </c>
      <c r="Q90" t="str">
        <f>IF(G90="экспл",0,IF(G90="импл_",VLOOKUP(J90,quest_импл!$A$1:$J$129,8,FALSE),0))</f>
        <v>sound\\Imeet_li_myakot.wav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2038</v>
      </c>
      <c r="AD90" t="str">
        <f t="shared" ca="1" si="32"/>
        <v>pics\\Limon_6.jpg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8"/>
        <v>pics\\Limon_6.jpg</v>
      </c>
      <c r="AI90" t="s">
        <v>100</v>
      </c>
      <c r="AO90">
        <f t="shared" ca="1" si="33"/>
        <v>0.37537384331625046</v>
      </c>
      <c r="AP90" t="str">
        <f t="shared" ca="1" si="34"/>
        <v>pics\\Limon_6.jpg</v>
      </c>
      <c r="AR90" t="str">
        <f t="shared" si="36"/>
        <v/>
      </c>
      <c r="AS90" t="str">
        <f t="shared" ca="1" si="35"/>
        <v>pics\\Limon_6.jpg</v>
      </c>
      <c r="AT90">
        <f t="shared" ca="1" si="29"/>
        <v>0.8820570020110533</v>
      </c>
      <c r="AU90" t="s">
        <v>697</v>
      </c>
      <c r="AV90" t="str">
        <f t="shared" ca="1" si="30"/>
        <v>sound\\Noviy_plod.wav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_Имеет_ли_мякоть_</v>
      </c>
      <c r="BB90" t="str">
        <f t="shared" si="31"/>
        <v>_Имеет_ли_мякоть_ФИМОН?</v>
      </c>
      <c r="BC90">
        <f>A90</f>
        <v>1212</v>
      </c>
      <c r="BD90" cm="1">
        <f t="array" aca="1" ref="BD90" ca="1">INDEX($L$90:$L$97,(RANK(AT2,$AT$2:$AT$9)))</f>
        <v>2075</v>
      </c>
      <c r="BE90" cm="1">
        <f t="array" aca="1" ref="BE90" ca="1">INDEX(BD66:BD81,(RANK(AT5,$AT$2:$AT$17)))</f>
        <v>2148</v>
      </c>
      <c r="BF90" cm="1">
        <f t="array" aca="1" ref="BF90" ca="1">INDEX(BD98:BD113,(RANK(AT5,$AT$2:$AT$17)))</f>
        <v>2086</v>
      </c>
      <c r="BG90" cm="1">
        <f t="array" aca="1" ref="BG90" ca="1">INDEX(BD114:BD129,(RANK(AT5,$AT$2:$AT$9)))</f>
        <v>2120</v>
      </c>
      <c r="BH90">
        <v>1</v>
      </c>
    </row>
    <row r="91" spans="1:60" hidden="1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VLOOKUP(B91,audio_list_stym!$A$3:$BP$18,66,FALSE)</f>
        <v>14</v>
      </c>
      <c r="F91" t="str">
        <f>VLOOKUP(E91,metki!$A$2:$B$9,2,FALSE)</f>
        <v>импл_новые_с_названием</v>
      </c>
      <c r="G91" t="str">
        <f t="shared" si="26"/>
        <v>импл_</v>
      </c>
      <c r="H91" t="str">
        <f>VLOOKUP(B91,audio_list_stym!$A$3:$AJ$18,34,FALSE)</f>
        <v>Ake</v>
      </c>
      <c r="I91" t="s">
        <v>689</v>
      </c>
      <c r="J91" t="str">
        <f t="shared" si="27"/>
        <v>Ake_2</v>
      </c>
      <c r="K91">
        <v>14</v>
      </c>
      <c r="L91">
        <f>VLOOKUP(J91,total_visual_stym!$A$2:$D$129,2,FALSE)</f>
        <v>2074</v>
      </c>
      <c r="M91" t="str">
        <f>VLOOKUP(J91,total_visual_stym!$A$2:$D$129,3,FALSE)</f>
        <v>pics\\Ake_2.jpg</v>
      </c>
      <c r="N91">
        <f>VLOOKUP(J91,total_visual_stym!$A$1:$D$129,4,FALSE)</f>
        <v>209</v>
      </c>
      <c r="P91">
        <f>IF(G91="экспл",0,IF(G91="импл_",VLOOKUP(J91,quest_импл!$A$1:$J$129,7,FALSE),0))</f>
        <v>234</v>
      </c>
      <c r="Q91" t="str">
        <f>IF(G91="экспл",0,IF(G91="импл_",VLOOKUP(J91,quest_импл!$A$1:$J$129,8,FALSE),0))</f>
        <v>sound\\Prodolgovatiy_li.wav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2063</v>
      </c>
      <c r="AD91" t="str">
        <f t="shared" ca="1" si="32"/>
        <v>pics\\Tomat_7.jpg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8"/>
        <v>pics\\Tomat_7.jpg</v>
      </c>
      <c r="AI91" t="s">
        <v>101</v>
      </c>
      <c r="AO91">
        <f t="shared" ca="1" si="33"/>
        <v>6.2634446343594607E-3</v>
      </c>
      <c r="AP91" t="str">
        <f t="shared" ca="1" si="34"/>
        <v>pics\\Tomat_7.jpg</v>
      </c>
      <c r="AR91" t="str">
        <f t="shared" si="36"/>
        <v/>
      </c>
      <c r="AS91" t="str">
        <f t="shared" ca="1" si="35"/>
        <v>pics\\Tomat_7.jpg</v>
      </c>
      <c r="AT91">
        <f t="shared" ca="1" si="29"/>
        <v>0.59027514766974398</v>
      </c>
      <c r="AU91" t="s">
        <v>697</v>
      </c>
      <c r="AV91" t="str">
        <f t="shared" ca="1" si="30"/>
        <v>sound\\Noviy_plod.wav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_Продолговатый_ли_</v>
      </c>
      <c r="BB91" t="str">
        <f t="shared" si="31"/>
        <v>_Продолговатый_ли_ФИМОН?</v>
      </c>
      <c r="BD91" cm="1">
        <f t="array" aca="1" ref="BD91" ca="1">INDEX($L$90:$L$97,(RANK(AT3,$AT$2:$AT$9)))</f>
        <v>2076</v>
      </c>
    </row>
    <row r="92" spans="1:60" hidden="1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VLOOKUP(B92,audio_list_stym!$A$3:$BP$18,66,FALSE)</f>
        <v>14</v>
      </c>
      <c r="F92" t="str">
        <f>VLOOKUP(E92,metki!$A$2:$B$9,2,FALSE)</f>
        <v>импл_новые_с_названием</v>
      </c>
      <c r="G92" t="str">
        <f t="shared" si="26"/>
        <v>импл_</v>
      </c>
      <c r="H92" t="str">
        <f>VLOOKUP(B92,audio_list_stym!$A$3:$AJ$18,34,FALSE)</f>
        <v>Ake</v>
      </c>
      <c r="I92" t="s">
        <v>690</v>
      </c>
      <c r="J92" t="str">
        <f t="shared" si="27"/>
        <v>Ake_3</v>
      </c>
      <c r="K92">
        <v>14</v>
      </c>
      <c r="L92">
        <f>VLOOKUP(J92,total_visual_stym!$A$2:$D$129,2,FALSE)</f>
        <v>2075</v>
      </c>
      <c r="M92" t="str">
        <f>VLOOKUP(J92,total_visual_stym!$A$2:$D$129,3,FALSE)</f>
        <v>pics\\Ake_3.jpg</v>
      </c>
      <c r="N92">
        <f>VLOOKUP(J92,total_visual_stym!$A$1:$D$129,4,FALSE)</f>
        <v>209</v>
      </c>
      <c r="P92">
        <f>IF(G92="экспл",0,IF(G92="импл_",VLOOKUP(J92,quest_импл!$A$1:$J$129,7,FALSE),0))</f>
        <v>235</v>
      </c>
      <c r="Q92" t="str">
        <f>IF(G92="экспл",0,IF(G92="импл_",VLOOKUP(J92,quest_импл!$A$1:$J$129,8,FALSE),0))</f>
        <v>sound\\Pyatnistyi_li.wav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2037</v>
      </c>
      <c r="AD92" t="str">
        <f t="shared" ca="1" si="32"/>
        <v>pics\\Limon_5.jpg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8"/>
        <v>pics\\Limon_5.jpg</v>
      </c>
      <c r="AI92" t="s">
        <v>102</v>
      </c>
      <c r="AO92">
        <f t="shared" ca="1" si="33"/>
        <v>0.40718608422227154</v>
      </c>
      <c r="AP92" t="str">
        <f t="shared" ca="1" si="34"/>
        <v>pics\\Limon_5.jpg</v>
      </c>
      <c r="AR92" t="str">
        <f t="shared" si="36"/>
        <v/>
      </c>
      <c r="AS92" t="str">
        <f t="shared" ca="1" si="35"/>
        <v>pics\\Limon_5.jpg</v>
      </c>
      <c r="AT92">
        <f t="shared" ca="1" si="29"/>
        <v>0.21959007552590393</v>
      </c>
      <c r="AU92" t="s">
        <v>697</v>
      </c>
      <c r="AV92" t="str">
        <f t="shared" ca="1" si="30"/>
        <v>sound\\Redkiy_plod.wav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_Пятнистый_ли_</v>
      </c>
      <c r="BB92" t="str">
        <f t="shared" si="31"/>
        <v>_Пятнистый_ли_ФИМОН?</v>
      </c>
      <c r="BD92" cm="1">
        <f t="array" aca="1" ref="BD92" ca="1">INDEX($L$90:$L$97,(RANK(AT4,$AT$2:$AT$9)))</f>
        <v>2073</v>
      </c>
    </row>
    <row r="93" spans="1:60" hidden="1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VLOOKUP(B93,audio_list_stym!$A$3:$BP$18,66,FALSE)</f>
        <v>14</v>
      </c>
      <c r="F93" t="str">
        <f>VLOOKUP(E93,metki!$A$2:$B$9,2,FALSE)</f>
        <v>импл_новые_с_названием</v>
      </c>
      <c r="G93" t="str">
        <f t="shared" si="26"/>
        <v>импл_</v>
      </c>
      <c r="H93" t="str">
        <f>VLOOKUP(B93,audio_list_stym!$A$3:$AJ$18,34,FALSE)</f>
        <v>Ake</v>
      </c>
      <c r="I93" t="s">
        <v>691</v>
      </c>
      <c r="J93" t="str">
        <f t="shared" si="27"/>
        <v>Ake_4</v>
      </c>
      <c r="K93">
        <v>14</v>
      </c>
      <c r="L93">
        <f>VLOOKUP(J93,total_visual_stym!$A$2:$D$129,2,FALSE)</f>
        <v>2076</v>
      </c>
      <c r="M93" t="str">
        <f>VLOOKUP(J93,total_visual_stym!$A$2:$D$129,3,FALSE)</f>
        <v>pics\\Ake_4.jpg</v>
      </c>
      <c r="N93">
        <f>VLOOKUP(J93,total_visual_stym!$A$1:$D$129,4,FALSE)</f>
        <v>209</v>
      </c>
      <c r="P93">
        <f>IF(G93="экспл",0,IF(G93="импл_",VLOOKUP(J93,quest_импл!$A$1:$J$129,7,FALSE),0))</f>
        <v>236</v>
      </c>
      <c r="Q93" t="str">
        <f>IF(G93="экспл",0,IF(G93="импл_",VLOOKUP(J93,quest_импл!$A$1:$J$129,8,FALSE),0))</f>
        <v>sound\\S_kochuroy_li.wav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2006</v>
      </c>
      <c r="AD93" t="str">
        <f t="shared" ca="1" si="32"/>
        <v>pics\\Banan_6.jpg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8"/>
        <v>pics\\Banan_6.jpg</v>
      </c>
      <c r="AI93" t="s">
        <v>103</v>
      </c>
      <c r="AO93">
        <f t="shared" ca="1" si="33"/>
        <v>0.96263340012565013</v>
      </c>
      <c r="AP93" t="str">
        <f t="shared" ca="1" si="34"/>
        <v>pics\\Banan_6.jpg</v>
      </c>
      <c r="AR93" t="str">
        <f t="shared" si="36"/>
        <v/>
      </c>
      <c r="AS93" t="str">
        <f t="shared" ca="1" si="35"/>
        <v>pics\\Banan_6.jpg</v>
      </c>
      <c r="AT93">
        <f t="shared" ca="1" si="29"/>
        <v>0.48014823355928227</v>
      </c>
      <c r="AU93" t="s">
        <v>697</v>
      </c>
      <c r="AV93" t="str">
        <f t="shared" ca="1" si="30"/>
        <v>sound\\Noviy_plod.wav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_С_косточкой_ли_</v>
      </c>
      <c r="BB93" t="str">
        <f t="shared" si="31"/>
        <v>_С_косточкой_ли_ФИМОН?</v>
      </c>
      <c r="BD93" cm="1">
        <f t="array" aca="1" ref="BD93" ca="1">INDEX($L$90:$L$97,(RANK(AT5,$AT$2:$AT$9)))</f>
        <v>2077</v>
      </c>
    </row>
    <row r="94" spans="1:60" hidden="1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VLOOKUP(B94,audio_list_stym!$A$3:$BP$18,66,FALSE)</f>
        <v>14</v>
      </c>
      <c r="F94" t="str">
        <f>VLOOKUP(E94,metki!$A$2:$B$9,2,FALSE)</f>
        <v>импл_новые_с_названием</v>
      </c>
      <c r="G94" t="str">
        <f t="shared" si="26"/>
        <v>импл_</v>
      </c>
      <c r="H94" t="str">
        <f>VLOOKUP(B94,audio_list_stym!$A$3:$AJ$18,34,FALSE)</f>
        <v>Ake</v>
      </c>
      <c r="I94" t="s">
        <v>692</v>
      </c>
      <c r="J94" t="str">
        <f t="shared" si="27"/>
        <v>Ake_5</v>
      </c>
      <c r="K94">
        <v>14</v>
      </c>
      <c r="L94">
        <f>VLOOKUP(J94,total_visual_stym!$A$2:$D$129,2,FALSE)</f>
        <v>2077</v>
      </c>
      <c r="M94" t="str">
        <f>VLOOKUP(J94,total_visual_stym!$A$2:$D$129,3,FALSE)</f>
        <v>pics\\Ake_5.jpg</v>
      </c>
      <c r="N94">
        <f>VLOOKUP(J94,total_visual_stym!$A$1:$D$129,4,FALSE)</f>
        <v>209</v>
      </c>
      <c r="P94">
        <f>IF(G94="экспл",0,IF(G94="импл_",VLOOKUP(J94,quest_импл!$A$1:$J$129,7,FALSE),0))</f>
        <v>237</v>
      </c>
      <c r="Q94" t="str">
        <f>IF(G94="экспл",0,IF(G94="импл_",VLOOKUP(J94,quest_импл!$A$1:$J$129,8,FALSE),0))</f>
        <v>sound\\Fioletoviy_li.wav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2061</v>
      </c>
      <c r="AD94" t="str">
        <f t="shared" ca="1" si="32"/>
        <v>pics\\Tomat_5.jpg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8"/>
        <v>pics\\Tomat_5.jpg</v>
      </c>
      <c r="AI94" t="s">
        <v>104</v>
      </c>
      <c r="AO94">
        <f t="shared" ca="1" si="33"/>
        <v>3.2276423495755546E-2</v>
      </c>
      <c r="AP94" t="str">
        <f t="shared" ca="1" si="34"/>
        <v>pics\\Tomat_5.jpg</v>
      </c>
      <c r="AR94" t="str">
        <f t="shared" si="36"/>
        <v/>
      </c>
      <c r="AS94" t="str">
        <f t="shared" ca="1" si="35"/>
        <v>pics\\Tomat_5.jpg</v>
      </c>
      <c r="AT94">
        <f t="shared" ca="1" si="29"/>
        <v>0.61407627622574235</v>
      </c>
      <c r="AU94" t="s">
        <v>697</v>
      </c>
      <c r="AV94" t="str">
        <f t="shared" ca="1" si="30"/>
        <v>sound\\Noviy_plod.wav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_Синий_ли_</v>
      </c>
      <c r="BB94" t="str">
        <f t="shared" si="31"/>
        <v>_Синий_ли_ФИМОН?</v>
      </c>
      <c r="BD94" cm="1">
        <f t="array" aca="1" ref="BD94" ca="1">INDEX($L$90:$L$97,(RANK(AT6,$AT$2:$AT$9)))</f>
        <v>2080</v>
      </c>
    </row>
    <row r="95" spans="1:60" hidden="1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VLOOKUP(B95,audio_list_stym!$A$3:$BP$18,66,FALSE)</f>
        <v>14</v>
      </c>
      <c r="F95" t="str">
        <f>VLOOKUP(E95,metki!$A$2:$B$9,2,FALSE)</f>
        <v>импл_новые_с_названием</v>
      </c>
      <c r="G95" t="str">
        <f t="shared" si="26"/>
        <v>импл_</v>
      </c>
      <c r="H95" t="str">
        <f>VLOOKUP(B95,audio_list_stym!$A$3:$AJ$18,34,FALSE)</f>
        <v>Ake</v>
      </c>
      <c r="I95" t="s">
        <v>693</v>
      </c>
      <c r="J95" t="str">
        <f t="shared" si="27"/>
        <v>Ake_6</v>
      </c>
      <c r="K95">
        <v>14</v>
      </c>
      <c r="L95">
        <f>VLOOKUP(J95,total_visual_stym!$A$2:$D$129,2,FALSE)</f>
        <v>2078</v>
      </c>
      <c r="M95" t="str">
        <f>VLOOKUP(J95,total_visual_stym!$A$2:$D$129,3,FALSE)</f>
        <v>pics\\Ake_6.jpg</v>
      </c>
      <c r="N95">
        <f>VLOOKUP(J95,total_visual_stym!$A$1:$D$129,4,FALSE)</f>
        <v>209</v>
      </c>
      <c r="P95">
        <f>IF(G95="экспл",0,IF(G95="импл_",VLOOKUP(J95,quest_импл!$A$1:$J$129,7,FALSE),0))</f>
        <v>238</v>
      </c>
      <c r="Q95" t="str">
        <f>IF(G95="экспл",0,IF(G95="импл_",VLOOKUP(J95,quest_импл!$A$1:$J$129,8,FALSE),0))</f>
        <v>sound\\S_dolkami_li.wav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2031</v>
      </c>
      <c r="AD95" t="str">
        <f t="shared" ca="1" si="32"/>
        <v>pics\\Kokos_7.jpg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8"/>
        <v>pics\\Kokos_7.jpg</v>
      </c>
      <c r="AI95" t="s">
        <v>105</v>
      </c>
      <c r="AO95">
        <f t="shared" ca="1" si="33"/>
        <v>0.51525613659628033</v>
      </c>
      <c r="AP95" t="str">
        <f t="shared" ca="1" si="34"/>
        <v>pics\\Kokos_7.jpg</v>
      </c>
      <c r="AR95" t="str">
        <f t="shared" si="36"/>
        <v/>
      </c>
      <c r="AS95" t="str">
        <f t="shared" ca="1" si="35"/>
        <v>pics\\Kokos_7.jpg</v>
      </c>
      <c r="AT95">
        <f t="shared" ca="1" si="29"/>
        <v>0.28506548707680224</v>
      </c>
      <c r="AU95" t="s">
        <v>697</v>
      </c>
      <c r="AV95" t="str">
        <f t="shared" ca="1" si="30"/>
        <v>sound\\Redkiy_plod.wav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_С_дольками_ли_</v>
      </c>
      <c r="BB95" t="str">
        <f t="shared" si="31"/>
        <v>_С_дольками_ли_ФИМОН?</v>
      </c>
      <c r="BD95" cm="1">
        <f t="array" aca="1" ref="BD95" ca="1">INDEX($L$90:$L$97,(RANK(AT7,$AT$2:$AT$9)))</f>
        <v>2079</v>
      </c>
    </row>
    <row r="96" spans="1:60" hidden="1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VLOOKUP(B96,audio_list_stym!$A$3:$BP$18,66,FALSE)</f>
        <v>14</v>
      </c>
      <c r="F96" t="str">
        <f>VLOOKUP(E96,metki!$A$2:$B$9,2,FALSE)</f>
        <v>импл_новые_с_названием</v>
      </c>
      <c r="G96" t="str">
        <f t="shared" si="26"/>
        <v>импл_</v>
      </c>
      <c r="H96" t="str">
        <f>VLOOKUP(B96,audio_list_stym!$A$3:$AJ$18,34,FALSE)</f>
        <v>Ake</v>
      </c>
      <c r="I96" t="s">
        <v>694</v>
      </c>
      <c r="J96" t="str">
        <f t="shared" si="27"/>
        <v>Ake_7</v>
      </c>
      <c r="K96">
        <v>14</v>
      </c>
      <c r="L96">
        <f>VLOOKUP(J96,total_visual_stym!$A$2:$D$129,2,FALSE)</f>
        <v>2079</v>
      </c>
      <c r="M96" t="str">
        <f>VLOOKUP(J96,total_visual_stym!$A$2:$D$129,3,FALSE)</f>
        <v>pics\\Ake_7.jpg</v>
      </c>
      <c r="N96">
        <f>VLOOKUP(J96,total_visual_stym!$A$1:$D$129,4,FALSE)</f>
        <v>209</v>
      </c>
      <c r="P96">
        <f>IF(G96="экспл",0,IF(G96="импл_",VLOOKUP(J96,quest_импл!$A$1:$J$129,7,FALSE),0))</f>
        <v>239</v>
      </c>
      <c r="Q96" t="str">
        <f>IF(G96="экспл",0,IF(G96="импл_",VLOOKUP(J96,quest_импл!$A$1:$J$129,8,FALSE),0))</f>
        <v>sound\\Visushenniy_li.wav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2039</v>
      </c>
      <c r="AD96" t="str">
        <f t="shared" ca="1" si="32"/>
        <v>pics\\Limon_7.jpg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8"/>
        <v>pics\\Limon_7.jpg</v>
      </c>
      <c r="AI96" t="s">
        <v>106</v>
      </c>
      <c r="AO96">
        <f t="shared" ca="1" si="33"/>
        <v>0.34270490882230664</v>
      </c>
      <c r="AP96" t="str">
        <f t="shared" ca="1" si="34"/>
        <v>pics\\Limon_7.jpg</v>
      </c>
      <c r="AR96" t="str">
        <f t="shared" si="36"/>
        <v/>
      </c>
      <c r="AS96" t="str">
        <f t="shared" ca="1" si="35"/>
        <v>pics\\Limon_7.jpg</v>
      </c>
      <c r="AT96">
        <f t="shared" ca="1" si="29"/>
        <v>0.73009029275876258</v>
      </c>
      <c r="AU96" t="s">
        <v>697</v>
      </c>
      <c r="AV96" t="str">
        <f t="shared" ca="1" si="30"/>
        <v>sound\\Noviy_plod.wav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_Высушенный_ли_</v>
      </c>
      <c r="BB96" t="str">
        <f t="shared" si="31"/>
        <v>_Высушенный_ли_ФИМОН?</v>
      </c>
      <c r="BD96" cm="1">
        <f t="array" aca="1" ref="BD96" ca="1">INDEX($L$90:$L$97,(RANK(AT8,$AT$2:$AT$9)))</f>
        <v>2078</v>
      </c>
    </row>
    <row r="97" spans="1:60" hidden="1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VLOOKUP(B97,audio_list_stym!$A$3:$BP$18,66,FALSE)</f>
        <v>14</v>
      </c>
      <c r="F97" t="str">
        <f>VLOOKUP(E97,metki!$A$2:$B$9,2,FALSE)</f>
        <v>импл_новые_с_названием</v>
      </c>
      <c r="G97" t="str">
        <f t="shared" si="26"/>
        <v>импл_</v>
      </c>
      <c r="H97" t="str">
        <f>VLOOKUP(B97,audio_list_stym!$A$3:$AJ$18,34,FALSE)</f>
        <v>Ake</v>
      </c>
      <c r="I97" t="s">
        <v>695</v>
      </c>
      <c r="J97" t="str">
        <f t="shared" si="27"/>
        <v>Ake_8</v>
      </c>
      <c r="K97">
        <v>14</v>
      </c>
      <c r="L97">
        <f>VLOOKUP(J97,total_visual_stym!$A$2:$D$129,2,FALSE)</f>
        <v>2080</v>
      </c>
      <c r="M97" t="str">
        <f>VLOOKUP(J97,total_visual_stym!$A$2:$D$129,3,FALSE)</f>
        <v>pics\\Ake_8.jpg</v>
      </c>
      <c r="N97">
        <f>VLOOKUP(J97,total_visual_stym!$A$1:$D$129,4,FALSE)</f>
        <v>209</v>
      </c>
      <c r="P97">
        <f>IF(G97="экспл",0,IF(G97="импл_",VLOOKUP(J97,quest_импл!$A$1:$J$129,7,FALSE),0))</f>
        <v>240</v>
      </c>
      <c r="Q97" t="str">
        <f>IF(G97="экспл",0,IF(G97="импл_",VLOOKUP(J97,quest_импл!$A$1:$J$129,8,FALSE),0))</f>
        <v>sound\\Myatiy_li.wav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2012</v>
      </c>
      <c r="AD97" t="str">
        <f t="shared" ca="1" si="32"/>
        <v>pics\\Finik_4.jpg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8"/>
        <v>pics\\Finik_4.jpg</v>
      </c>
      <c r="AI97" t="s">
        <v>107</v>
      </c>
      <c r="AO97">
        <f t="shared" ca="1" si="33"/>
        <v>0.85553365327204578</v>
      </c>
      <c r="AP97" t="str">
        <f t="shared" ca="1" si="34"/>
        <v>pics\\Finik_4.jpg</v>
      </c>
      <c r="AR97" t="str">
        <f t="shared" si="36"/>
        <v/>
      </c>
      <c r="AS97" t="str">
        <f t="shared" ca="1" si="35"/>
        <v>pics\\Finik_4.jpg</v>
      </c>
      <c r="AT97">
        <f t="shared" ca="1" si="29"/>
        <v>0.29074369039377379</v>
      </c>
      <c r="AU97" t="s">
        <v>697</v>
      </c>
      <c r="AV97" t="str">
        <f t="shared" ca="1" si="30"/>
        <v>sound\\Redkiy_plod.wav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_Мятый_ли_</v>
      </c>
      <c r="BB97" t="str">
        <f t="shared" si="31"/>
        <v>_Мятый_ли_ФИМОН?</v>
      </c>
      <c r="BD97" cm="1">
        <f t="array" aca="1" ref="BD97" ca="1">INDEX($L$90:$L$97,(RANK(AT9,$AT$2:$AT$9)))</f>
        <v>2074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VLOOKUP(B98,audio_list_stym!$A$3:$BP$18,66,FALSE)</f>
        <v>15</v>
      </c>
      <c r="F98" t="str">
        <f>VLOOKUP(E98,metki!$A$2:$B$9,2,FALSE)</f>
        <v>экспл_новые_с_названием</v>
      </c>
      <c r="G98" t="str">
        <f t="shared" si="26"/>
        <v>экспл</v>
      </c>
      <c r="H98" t="str">
        <f>VLOOKUP(B98,audio_list_stym!$A$3:$AJ$18,34,FALSE)</f>
        <v>Finger</v>
      </c>
      <c r="I98" t="s">
        <v>688</v>
      </c>
      <c r="J98" t="str">
        <f t="shared" si="27"/>
        <v>Finger_1</v>
      </c>
      <c r="K98">
        <v>15</v>
      </c>
      <c r="L98">
        <f>VLOOKUP(J98,total_visual_stym!$A$2:$D$129,2,FALSE)</f>
        <v>2081</v>
      </c>
      <c r="M98" t="str">
        <f>VLOOKUP(J98,total_visual_stym!$A$2:$D$129,3,FALSE)</f>
        <v>pics\\Finger_1.jpg</v>
      </c>
      <c r="N98">
        <f>VLOOKUP(J98,total_visual_stym!$A$1:$D$129,4,FALSE)</f>
        <v>210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113</v>
      </c>
      <c r="Z98" t="str">
        <f>IF(G98="экспл",VLOOKUP(J98,quest_экспл!$A$1:$N$129,12,FALSE),IF(G98="импл_",0,0))</f>
        <v>sound\\On_vizhatiy.wav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2204</v>
      </c>
      <c r="AD98" t="str">
        <f t="shared" ca="1" si="32"/>
        <v>pics\\dis52.jpg</v>
      </c>
      <c r="AE98" s="22" t="str">
        <f t="array" aca="1" ref="AE98" ca="1">IF(G98="экспл",INDEX(total_visual_stym!$C$146:$C$209,(RANK(total_visual_stym!E178,total_visual_stym!$E$146:$E$209))),0)</f>
        <v>pics\\dis52.jpg</v>
      </c>
      <c r="AF98" s="22" t="str">
        <f t="shared" si="28"/>
        <v/>
      </c>
      <c r="AI98" t="s">
        <v>108</v>
      </c>
      <c r="AO98">
        <f t="shared" ca="1" si="33"/>
        <v>0.81548829134996959</v>
      </c>
      <c r="AP98" t="str">
        <f t="shared" ca="1" si="34"/>
        <v>pics\\Finik_8.jpg</v>
      </c>
      <c r="AR98" t="str">
        <f>IF(AH98="sound\\Ogorod",AP26,"")</f>
        <v/>
      </c>
      <c r="AS98" t="str">
        <f t="shared" si="35"/>
        <v/>
      </c>
      <c r="AT98">
        <f t="shared" ca="1" si="29"/>
        <v>0.19858284838652407</v>
      </c>
      <c r="AU98" t="s">
        <v>697</v>
      </c>
      <c r="AV98" t="str">
        <f t="shared" ca="1" si="30"/>
        <v>sound\\Redkiy_plod.wav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_Он_выжатый?</v>
      </c>
      <c r="BA98" t="e">
        <f>VLOOKUP(Q98,audio_list_stym!$B$2:$BQ$299,68,FALSE)</f>
        <v>#N/A</v>
      </c>
      <c r="BB98" t="str">
        <f t="shared" si="31"/>
        <v>На_экране_КОДИС._Он_выжатый?</v>
      </c>
      <c r="BC98">
        <f>A98</f>
        <v>1213</v>
      </c>
      <c r="BD98" cm="1">
        <f t="array" aca="1" ref="BD98" ca="1">INDEX($L$98:$L$105,(RANK(AT2,$AT$2:$AT$9)))</f>
        <v>2083</v>
      </c>
      <c r="BE98" cm="1">
        <f t="array" aca="1" ref="BE98" ca="1">INDEX(BD66:BD81,(RANK(AT6,$AT$2:$AT$9)))</f>
        <v>2145</v>
      </c>
      <c r="BF98" cm="1">
        <f t="array" aca="1" ref="BF98" ca="1">INDEX(BD82:BD97,(RANK(AT6,$AT$2:$AT$9)))</f>
        <v>2066</v>
      </c>
      <c r="BG98" cm="1">
        <f t="array" aca="1" ref="BG98" ca="1">INDEX(BD106:BD129,(RANK(AT6,$AT$2:$AT$17)))</f>
        <v>2118</v>
      </c>
      <c r="BH98">
        <v>1</v>
      </c>
    </row>
    <row r="99" spans="1:60" hidden="1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VLOOKUP(B99,audio_list_stym!$A$3:$BP$18,66,FALSE)</f>
        <v>15</v>
      </c>
      <c r="F99" t="str">
        <f>VLOOKUP(E99,metki!$A$2:$B$9,2,FALSE)</f>
        <v>экспл_новые_с_названием</v>
      </c>
      <c r="G99" t="str">
        <f t="shared" si="26"/>
        <v>экспл</v>
      </c>
      <c r="H99" t="str">
        <f>VLOOKUP(B99,audio_list_stym!$A$3:$AJ$18,34,FALSE)</f>
        <v>Finger</v>
      </c>
      <c r="I99" t="s">
        <v>689</v>
      </c>
      <c r="J99" t="str">
        <f t="shared" si="27"/>
        <v>Finger_2</v>
      </c>
      <c r="K99">
        <v>15</v>
      </c>
      <c r="L99">
        <f>VLOOKUP(J99,total_visual_stym!$A$2:$D$129,2,FALSE)</f>
        <v>2082</v>
      </c>
      <c r="M99" t="str">
        <f>VLOOKUP(J99,total_visual_stym!$A$2:$D$129,3,FALSE)</f>
        <v>pics\\Finger_2.jpg</v>
      </c>
      <c r="N99">
        <f>VLOOKUP(J99,total_visual_stym!$A$1:$D$129,4,FALSE)</f>
        <v>210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114</v>
      </c>
      <c r="Z99" t="str">
        <f>IF(G99="экспл",VLOOKUP(J99,quest_экспл!$A$1:$N$129,12,FALSE),IF(G99="импл_",0,0))</f>
        <v>sound\\On_nadloman.wav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2182</v>
      </c>
      <c r="AD99" t="str">
        <f t="shared" ca="1" si="32"/>
        <v>pics\\dis30.jpg</v>
      </c>
      <c r="AE99" s="22" t="str">
        <f t="array" aca="1" ref="AE99" ca="1">IF(G99="экспл",INDEX(total_visual_stym!$C$146:$C$209,(RANK(total_visual_stym!E179,total_visual_stym!$E$146:$E$209))),0)</f>
        <v>pics\\dis30.jpg</v>
      </c>
      <c r="AF99" s="22" t="str">
        <f t="shared" si="28"/>
        <v/>
      </c>
      <c r="AI99" t="s">
        <v>109</v>
      </c>
      <c r="AO99">
        <f t="shared" ca="1" si="33"/>
        <v>0.33933369752666953</v>
      </c>
      <c r="AP99" t="str">
        <f t="shared" ca="1" si="34"/>
        <v>pics\\Peper_1.jpg</v>
      </c>
      <c r="AR99" t="str">
        <f t="shared" ref="AR99:AR120" si="37">IF(AH99="sound\\Ogorod",AP27,"")</f>
        <v/>
      </c>
      <c r="AS99" t="str">
        <f t="shared" si="35"/>
        <v/>
      </c>
      <c r="AT99">
        <f t="shared" ca="1" si="29"/>
        <v>0.86992731148882774</v>
      </c>
      <c r="AU99" t="s">
        <v>697</v>
      </c>
      <c r="AV99" t="str">
        <f t="shared" ca="1" si="30"/>
        <v>sound\\Noviy_plod.wav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_Он_надломан?</v>
      </c>
      <c r="BA99" t="e">
        <f>VLOOKUP(Q99,audio_list_stym!$B$2:$BQ$299,68,FALSE)</f>
        <v>#N/A</v>
      </c>
      <c r="BB99" t="str">
        <f t="shared" si="31"/>
        <v>Посмотрите,_вот_КОДИС._Он_надломан?</v>
      </c>
      <c r="BD99" cm="1">
        <f t="array" aca="1" ref="BD99" ca="1">INDEX($L$98:$L$105,(RANK(AT3,$AT$2:$AT$9)))</f>
        <v>2084</v>
      </c>
    </row>
    <row r="100" spans="1:60" hidden="1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VLOOKUP(B100,audio_list_stym!$A$3:$BP$18,66,FALSE)</f>
        <v>15</v>
      </c>
      <c r="F100" t="str">
        <f>VLOOKUP(E100,metki!$A$2:$B$9,2,FALSE)</f>
        <v>экспл_новые_с_названием</v>
      </c>
      <c r="G100" t="str">
        <f t="shared" si="26"/>
        <v>экспл</v>
      </c>
      <c r="H100" t="str">
        <f>VLOOKUP(B100,audio_list_stym!$A$3:$AJ$18,34,FALSE)</f>
        <v>Finger</v>
      </c>
      <c r="I100" t="s">
        <v>690</v>
      </c>
      <c r="J100" t="str">
        <f t="shared" si="27"/>
        <v>Finger_3</v>
      </c>
      <c r="K100">
        <v>15</v>
      </c>
      <c r="L100">
        <f>VLOOKUP(J100,total_visual_stym!$A$2:$D$129,2,FALSE)</f>
        <v>2083</v>
      </c>
      <c r="M100" t="str">
        <f>VLOOKUP(J100,total_visual_stym!$A$2:$D$129,3,FALSE)</f>
        <v>pics\\Finger_3.jpg</v>
      </c>
      <c r="N100">
        <f>VLOOKUP(J100,total_visual_stym!$A$1:$D$129,4,FALSE)</f>
        <v>210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115</v>
      </c>
      <c r="Z100" t="str">
        <f>IF(G100="экспл",VLOOKUP(J100,quest_экспл!$A$1:$N$129,12,FALSE),IF(G100="импл_",0,0))</f>
        <v>sound\\On_volnistiy.wav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2174</v>
      </c>
      <c r="AD100" t="str">
        <f t="shared" ca="1" si="32"/>
        <v>pics\\dis7.jpg</v>
      </c>
      <c r="AE100" s="22" t="str">
        <f t="array" aca="1" ref="AE100" ca="1">IF(G100="экспл",INDEX(total_visual_stym!$C$146:$C$209,(RANK(total_visual_stym!E180,total_visual_stym!$E$146:$E$209))),0)</f>
        <v>pics\\dis7.jpg</v>
      </c>
      <c r="AF100" s="22" t="str">
        <f t="shared" si="28"/>
        <v/>
      </c>
      <c r="AI100" t="s">
        <v>110</v>
      </c>
      <c r="AO100">
        <f t="shared" ca="1" si="33"/>
        <v>0.44209413712359835</v>
      </c>
      <c r="AP100" t="str">
        <f t="shared" ca="1" si="34"/>
        <v>pics\\Limon_3.jpg</v>
      </c>
      <c r="AR100" t="str">
        <f t="shared" si="37"/>
        <v/>
      </c>
      <c r="AS100" t="str">
        <f t="shared" si="35"/>
        <v/>
      </c>
      <c r="AT100">
        <f t="shared" ca="1" si="29"/>
        <v>0.69349383355057626</v>
      </c>
      <c r="AU100" t="s">
        <v>697</v>
      </c>
      <c r="AV100" t="str">
        <f t="shared" ca="1" si="30"/>
        <v>sound\\Noviy_plod.wav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_Он_волнистый?</v>
      </c>
      <c r="BA100" t="e">
        <f>VLOOKUP(Q100,audio_list_stym!$B$2:$BQ$299,68,FALSE)</f>
        <v>#N/A</v>
      </c>
      <c r="BB100" t="str">
        <f t="shared" si="31"/>
        <v>Вот_КОДИС._Он_волнистый?</v>
      </c>
      <c r="BD100" cm="1">
        <f t="array" aca="1" ref="BD100" ca="1">INDEX($L$98:$L$105,(RANK(AT4,$AT$2:$AT$9)))</f>
        <v>2081</v>
      </c>
    </row>
    <row r="101" spans="1:60" hidden="1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VLOOKUP(B101,audio_list_stym!$A$3:$BP$18,66,FALSE)</f>
        <v>15</v>
      </c>
      <c r="F101" t="str">
        <f>VLOOKUP(E101,metki!$A$2:$B$9,2,FALSE)</f>
        <v>экспл_новые_с_названием</v>
      </c>
      <c r="G101" t="str">
        <f t="shared" si="26"/>
        <v>экспл</v>
      </c>
      <c r="H101" t="str">
        <f>VLOOKUP(B101,audio_list_stym!$A$3:$AJ$18,34,FALSE)</f>
        <v>Finger</v>
      </c>
      <c r="I101" t="s">
        <v>691</v>
      </c>
      <c r="J101" t="str">
        <f t="shared" si="27"/>
        <v>Finger_4</v>
      </c>
      <c r="K101">
        <v>15</v>
      </c>
      <c r="L101">
        <f>VLOOKUP(J101,total_visual_stym!$A$2:$D$129,2,FALSE)</f>
        <v>2084</v>
      </c>
      <c r="M101" t="str">
        <f>VLOOKUP(J101,total_visual_stym!$A$2:$D$129,3,FALSE)</f>
        <v>pics\\Finger_4.jpg</v>
      </c>
      <c r="N101">
        <f>VLOOKUP(J101,total_visual_stym!$A$1:$D$129,4,FALSE)</f>
        <v>210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116</v>
      </c>
      <c r="Z101" t="str">
        <f>IF(G101="экспл",VLOOKUP(J101,quest_экспл!$A$1:$N$129,12,FALSE),IF(G101="импл_",0,0))</f>
        <v>sound\\On_buriy.wav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2211</v>
      </c>
      <c r="AD101" t="str">
        <f t="shared" ca="1" si="32"/>
        <v>pics\\dis60.jpg</v>
      </c>
      <c r="AE101" s="22" t="str">
        <f t="array" aca="1" ref="AE101" ca="1">IF(G101="экспл",INDEX(total_visual_stym!$C$146:$C$209,(RANK(total_visual_stym!E181,total_visual_stym!$E$146:$E$209))),0)</f>
        <v>pics\\dis60.jpg</v>
      </c>
      <c r="AF101" s="22" t="str">
        <f t="shared" si="28"/>
        <v/>
      </c>
      <c r="AI101" t="s">
        <v>111</v>
      </c>
      <c r="AO101">
        <f t="shared" ca="1" si="33"/>
        <v>0.66114626570347412</v>
      </c>
      <c r="AP101" t="str">
        <f t="shared" ca="1" si="34"/>
        <v>pics\\Goroh_7.jpg</v>
      </c>
      <c r="AR101" t="str">
        <f t="shared" si="37"/>
        <v/>
      </c>
      <c r="AS101" t="str">
        <f t="shared" si="35"/>
        <v/>
      </c>
      <c r="AT101">
        <f t="shared" ca="1" si="29"/>
        <v>0.13948864803881267</v>
      </c>
      <c r="AU101" t="s">
        <v>697</v>
      </c>
      <c r="AV101" t="str">
        <f t="shared" ca="1" si="30"/>
        <v>sound\\Redkiy_plod.wav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_Он_бурый?</v>
      </c>
      <c r="BA101" t="e">
        <f>VLOOKUP(Q101,audio_list_stym!$B$2:$BQ$299,68,FALSE)</f>
        <v>#N/A</v>
      </c>
      <c r="BB101" t="str">
        <f t="shared" si="31"/>
        <v>Это_КОДИС._Он_бурый?</v>
      </c>
      <c r="BD101" cm="1">
        <f t="array" aca="1" ref="BD101" ca="1">INDEX($L$98:$L$105,(RANK(AT5,$AT$2:$AT$9)))</f>
        <v>2085</v>
      </c>
    </row>
    <row r="102" spans="1:60" hidden="1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VLOOKUP(B102,audio_list_stym!$A$3:$BP$18,66,FALSE)</f>
        <v>15</v>
      </c>
      <c r="F102" t="str">
        <f>VLOOKUP(E102,metki!$A$2:$B$9,2,FALSE)</f>
        <v>экспл_новые_с_названием</v>
      </c>
      <c r="G102" t="str">
        <f t="shared" si="26"/>
        <v>экспл</v>
      </c>
      <c r="H102" t="str">
        <f>VLOOKUP(B102,audio_list_stym!$A$3:$AJ$18,34,FALSE)</f>
        <v>Finger</v>
      </c>
      <c r="I102" t="s">
        <v>692</v>
      </c>
      <c r="J102" t="str">
        <f t="shared" si="27"/>
        <v>Finger_5</v>
      </c>
      <c r="K102">
        <v>15</v>
      </c>
      <c r="L102">
        <f>VLOOKUP(J102,total_visual_stym!$A$2:$D$129,2,FALSE)</f>
        <v>2085</v>
      </c>
      <c r="M102" t="str">
        <f>VLOOKUP(J102,total_visual_stym!$A$2:$D$129,3,FALSE)</f>
        <v>pics\\Finger_5.jpg</v>
      </c>
      <c r="N102">
        <f>VLOOKUP(J102,total_visual_stym!$A$1:$D$129,4,FALSE)</f>
        <v>210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117</v>
      </c>
      <c r="Z102" t="str">
        <f>IF(G102="экспл",VLOOKUP(J102,quest_экспл!$A$1:$N$129,12,FALSE),IF(G102="импл_",0,0))</f>
        <v>sound\\Vityanut_li_on.wav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2188</v>
      </c>
      <c r="AD102" t="str">
        <f t="shared" ca="1" si="32"/>
        <v>pics\\dis3.jpg</v>
      </c>
      <c r="AE102" s="22" t="str">
        <f t="array" aca="1" ref="AE102" ca="1">IF(G102="экспл",INDEX(total_visual_stym!$C$146:$C$209,(RANK(total_visual_stym!E182,total_visual_stym!$E$146:$E$209))),0)</f>
        <v>pics\\dis3.jpg</v>
      </c>
      <c r="AF102" s="22" t="str">
        <f t="shared" si="28"/>
        <v/>
      </c>
      <c r="AI102" t="s">
        <v>112</v>
      </c>
      <c r="AO102">
        <f t="shared" ca="1" si="33"/>
        <v>3.0931249186195386E-2</v>
      </c>
      <c r="AP102" t="str">
        <f t="shared" ca="1" si="34"/>
        <v>pics\\Tomat_6.jpg</v>
      </c>
      <c r="AR102" t="str">
        <f t="shared" si="37"/>
        <v/>
      </c>
      <c r="AS102" t="str">
        <f t="shared" si="35"/>
        <v/>
      </c>
      <c r="AT102">
        <f t="shared" ca="1" si="29"/>
        <v>0.85933353228731635</v>
      </c>
      <c r="AU102" t="s">
        <v>697</v>
      </c>
      <c r="AV102" t="str">
        <f t="shared" ca="1" si="30"/>
        <v>sound\\Noviy_plod.wav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_Вытянут_ли_он?</v>
      </c>
      <c r="BA102" t="e">
        <f>VLOOKUP(Q102,audio_list_stym!$B$2:$BQ$299,68,FALSE)</f>
        <v>#N/A</v>
      </c>
      <c r="BB102" t="str">
        <f t="shared" si="31"/>
        <v>На_картинке_КОДИС._Вытянут_ли_он?</v>
      </c>
      <c r="BD102" cm="1">
        <f t="array" aca="1" ref="BD102" ca="1">INDEX($L$98:$L$105,(RANK(AT6,$AT$2:$AT$9)))</f>
        <v>2088</v>
      </c>
    </row>
    <row r="103" spans="1:60" hidden="1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VLOOKUP(B103,audio_list_stym!$A$3:$BP$18,66,FALSE)</f>
        <v>15</v>
      </c>
      <c r="F103" t="str">
        <f>VLOOKUP(E103,metki!$A$2:$B$9,2,FALSE)</f>
        <v>экспл_новые_с_названием</v>
      </c>
      <c r="G103" t="str">
        <f t="shared" si="26"/>
        <v>экспл</v>
      </c>
      <c r="H103" t="str">
        <f>VLOOKUP(B103,audio_list_stym!$A$3:$AJ$18,34,FALSE)</f>
        <v>Finger</v>
      </c>
      <c r="I103" t="s">
        <v>693</v>
      </c>
      <c r="J103" t="str">
        <f t="shared" si="27"/>
        <v>Finger_6</v>
      </c>
      <c r="K103">
        <v>15</v>
      </c>
      <c r="L103">
        <f>VLOOKUP(J103,total_visual_stym!$A$2:$D$129,2,FALSE)</f>
        <v>2086</v>
      </c>
      <c r="M103" t="str">
        <f>VLOOKUP(J103,total_visual_stym!$A$2:$D$129,3,FALSE)</f>
        <v>pics\\Finger_6.jpg</v>
      </c>
      <c r="N103">
        <f>VLOOKUP(J103,total_visual_stym!$A$1:$D$129,4,FALSE)</f>
        <v>210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118</v>
      </c>
      <c r="Z103" t="str">
        <f>IF(G103="экспл",VLOOKUP(J103,quest_экспл!$A$1:$N$129,12,FALSE),IF(G103="импл_",0,0))</f>
        <v>sound\\Obyemniy_li_on.wav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2202</v>
      </c>
      <c r="AD103" t="str">
        <f t="shared" ca="1" si="32"/>
        <v>pics\\dis47.jpg</v>
      </c>
      <c r="AE103" s="22" t="str">
        <f t="array" aca="1" ref="AE103" ca="1">IF(G103="экспл",INDEX(total_visual_stym!$C$146:$C$209,(RANK(total_visual_stym!E183,total_visual_stym!$E$146:$E$209))),0)</f>
        <v>pics\\dis47.jpg</v>
      </c>
      <c r="AF103" s="22" t="str">
        <f t="shared" si="28"/>
        <v/>
      </c>
      <c r="AI103" t="s">
        <v>113</v>
      </c>
      <c r="AO103">
        <f t="shared" ca="1" si="33"/>
        <v>0.16776648978611974</v>
      </c>
      <c r="AP103" t="str">
        <f t="shared" ca="1" si="34"/>
        <v>pics\\Redis_1.jpg</v>
      </c>
      <c r="AR103" t="str">
        <f t="shared" si="37"/>
        <v/>
      </c>
      <c r="AS103" t="str">
        <f t="shared" si="35"/>
        <v/>
      </c>
      <c r="AT103">
        <f t="shared" ca="1" si="29"/>
        <v>0.32714274137346577</v>
      </c>
      <c r="AU103" t="s">
        <v>697</v>
      </c>
      <c r="AV103" t="str">
        <f t="shared" ca="1" si="30"/>
        <v>sound\\Redkiy_plod.wav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_Объемный_ли_он?</v>
      </c>
      <c r="BA103" t="e">
        <f>VLOOKUP(Q103,audio_list_stym!$B$2:$BQ$299,68,FALSE)</f>
        <v>#N/A</v>
      </c>
      <c r="BB103" t="str">
        <f t="shared" si="31"/>
        <v>На_мониторе_КОДИС._Объемный_ли_он?</v>
      </c>
      <c r="BD103" cm="1">
        <f t="array" aca="1" ref="BD103" ca="1">INDEX($L$98:$L$105,(RANK(AT7,$AT$2:$AT$9)))</f>
        <v>2087</v>
      </c>
    </row>
    <row r="104" spans="1:60" hidden="1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VLOOKUP(B104,audio_list_stym!$A$3:$BP$18,66,FALSE)</f>
        <v>15</v>
      </c>
      <c r="F104" t="str">
        <f>VLOOKUP(E104,metki!$A$2:$B$9,2,FALSE)</f>
        <v>экспл_новые_с_названием</v>
      </c>
      <c r="G104" t="str">
        <f t="shared" si="26"/>
        <v>экспл</v>
      </c>
      <c r="H104" t="str">
        <f>VLOOKUP(B104,audio_list_stym!$A$3:$AJ$18,34,FALSE)</f>
        <v>Finger</v>
      </c>
      <c r="I104" t="s">
        <v>694</v>
      </c>
      <c r="J104" t="str">
        <f t="shared" si="27"/>
        <v>Finger_7</v>
      </c>
      <c r="K104">
        <v>15</v>
      </c>
      <c r="L104">
        <f>VLOOKUP(J104,total_visual_stym!$A$2:$D$129,2,FALSE)</f>
        <v>2087</v>
      </c>
      <c r="M104" t="str">
        <f>VLOOKUP(J104,total_visual_stym!$A$2:$D$129,3,FALSE)</f>
        <v>pics\\Finger_7.jpg</v>
      </c>
      <c r="N104">
        <f>VLOOKUP(J104,total_visual_stym!$A$1:$D$129,4,FALSE)</f>
        <v>210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119</v>
      </c>
      <c r="Z104" t="str">
        <f>IF(G104="экспл",VLOOKUP(J104,quest_экспл!$A$1:$N$129,12,FALSE),IF(G104="импл_",0,0))</f>
        <v>sound\\Pustoy_li_on.wav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2196</v>
      </c>
      <c r="AD104" t="str">
        <f t="shared" ca="1" si="32"/>
        <v>pics\\dis40.jpg</v>
      </c>
      <c r="AE104" s="22" t="str">
        <f t="array" aca="1" ref="AE104" ca="1">IF(G104="экспл",INDEX(total_visual_stym!$C$146:$C$209,(RANK(total_visual_stym!E184,total_visual_stym!$E$146:$E$209))),0)</f>
        <v>pics\\dis40.jpg</v>
      </c>
      <c r="AF104" s="22" t="str">
        <f t="shared" si="28"/>
        <v/>
      </c>
      <c r="AI104" t="s">
        <v>114</v>
      </c>
      <c r="AO104">
        <f t="shared" ca="1" si="33"/>
        <v>0.51666410472789892</v>
      </c>
      <c r="AP104" t="str">
        <f t="shared" ca="1" si="34"/>
        <v>pics\\Kokos_6.jpg</v>
      </c>
      <c r="AR104" t="str">
        <f t="shared" si="37"/>
        <v/>
      </c>
      <c r="AS104" t="str">
        <f t="shared" si="35"/>
        <v/>
      </c>
      <c r="AT104">
        <f t="shared" ca="1" si="29"/>
        <v>0.16639612511275148</v>
      </c>
      <c r="AU104" t="s">
        <v>697</v>
      </c>
      <c r="AV104" t="str">
        <f t="shared" ca="1" si="30"/>
        <v>sound\\Redkiy_plod.wav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_Пустой_ли_он?</v>
      </c>
      <c r="BA104" t="e">
        <f>VLOOKUP(Q104,audio_list_stym!$B$2:$BQ$299,68,FALSE)</f>
        <v>#N/A</v>
      </c>
      <c r="BB104" t="str">
        <f t="shared" si="31"/>
        <v>Перед_Вами_КОДИС._Пустой_ли_он?</v>
      </c>
      <c r="BD104" cm="1">
        <f t="array" aca="1" ref="BD104" ca="1">INDEX($L$98:$L$105,(RANK(AT8,$AT$2:$AT$9)))</f>
        <v>2086</v>
      </c>
    </row>
    <row r="105" spans="1:60" hidden="1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VLOOKUP(B105,audio_list_stym!$A$3:$BP$18,66,FALSE)</f>
        <v>15</v>
      </c>
      <c r="F105" t="str">
        <f>VLOOKUP(E105,metki!$A$2:$B$9,2,FALSE)</f>
        <v>экспл_новые_с_названием</v>
      </c>
      <c r="G105" t="str">
        <f t="shared" si="26"/>
        <v>экспл</v>
      </c>
      <c r="H105" t="str">
        <f>VLOOKUP(B105,audio_list_stym!$A$3:$AJ$18,34,FALSE)</f>
        <v>Finger</v>
      </c>
      <c r="I105" t="s">
        <v>695</v>
      </c>
      <c r="J105" t="str">
        <f t="shared" si="27"/>
        <v>Finger_8</v>
      </c>
      <c r="K105">
        <v>15</v>
      </c>
      <c r="L105">
        <f>VLOOKUP(J105,total_visual_stym!$A$2:$D$129,2,FALSE)</f>
        <v>2088</v>
      </c>
      <c r="M105" t="str">
        <f>VLOOKUP(J105,total_visual_stym!$A$2:$D$129,3,FALSE)</f>
        <v>pics\\Finger_8.jpg</v>
      </c>
      <c r="N105">
        <f>VLOOKUP(J105,total_visual_stym!$A$1:$D$129,4,FALSE)</f>
        <v>210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120</v>
      </c>
      <c r="Z105" t="str">
        <f>IF(G105="экспл",VLOOKUP(J105,quest_экспл!$A$1:$N$129,12,FALSE),IF(G105="импл_",0,0))</f>
        <v>sound\\Belyi_li_on.wav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2216</v>
      </c>
      <c r="AD105" t="str">
        <f t="shared" ca="1" si="32"/>
        <v>pics\\dis59.jpg</v>
      </c>
      <c r="AE105" s="22" t="str">
        <f t="array" aca="1" ref="AE105" ca="1">IF(G105="экспл",INDEX(total_visual_stym!$C$146:$C$209,(RANK(total_visual_stym!E185,total_visual_stym!$E$146:$E$209))),0)</f>
        <v>pics\\dis59.jpg</v>
      </c>
      <c r="AF105" s="22" t="str">
        <f t="shared" si="28"/>
        <v/>
      </c>
      <c r="AI105" t="s">
        <v>115</v>
      </c>
      <c r="AO105">
        <f t="shared" ca="1" si="33"/>
        <v>0.25649298251899433</v>
      </c>
      <c r="AP105" t="str">
        <f t="shared" ca="1" si="34"/>
        <v>pics\\Peper_4.jpg</v>
      </c>
      <c r="AR105" t="str">
        <f t="shared" si="37"/>
        <v/>
      </c>
      <c r="AS105" t="str">
        <f t="shared" si="35"/>
        <v/>
      </c>
      <c r="AT105">
        <f t="shared" ca="1" si="29"/>
        <v>0.76493231539307727</v>
      </c>
      <c r="AU105" t="s">
        <v>697</v>
      </c>
      <c r="AV105" t="str">
        <f t="shared" ca="1" si="30"/>
        <v>sound\\Noviy_plod.wav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_Белый_ли_он?</v>
      </c>
      <c r="BA105" t="e">
        <f>VLOOKUP(Q105,audio_list_stym!$B$2:$BQ$299,68,FALSE)</f>
        <v>#N/A</v>
      </c>
      <c r="BB105" t="str">
        <f t="shared" si="31"/>
        <v>Вы_видите_КОДИС._Белый_ли_он?</v>
      </c>
      <c r="BD105" cm="1">
        <f t="array" aca="1" ref="BD105" ca="1">INDEX($L$98:$L$105,(RANK(AT9,$AT$2:$AT$9)))</f>
        <v>2082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VLOOKUP(B106,audio_list_stym!$A$3:$BP$18,66,FALSE)</f>
        <v>16</v>
      </c>
      <c r="F106" t="str">
        <f>VLOOKUP(E106,metki!$A$2:$B$9,2,FALSE)</f>
        <v>импл_новые_без_названия</v>
      </c>
      <c r="G106" t="str">
        <f t="shared" si="26"/>
        <v>импл_</v>
      </c>
      <c r="H106" t="str">
        <f>VLOOKUP(B106,audio_list_stym!$A$3:$AJ$18,34,FALSE)</f>
        <v>Gac</v>
      </c>
      <c r="I106" t="s">
        <v>688</v>
      </c>
      <c r="J106" t="str">
        <f t="shared" si="27"/>
        <v>Gac_1</v>
      </c>
      <c r="K106">
        <v>16</v>
      </c>
      <c r="L106">
        <f>VLOOKUP(J106,total_visual_stym!$A$2:$D$129,2,FALSE)</f>
        <v>2089</v>
      </c>
      <c r="M106" t="str">
        <f>VLOOKUP(J106,total_visual_stym!$A$2:$D$129,3,FALSE)</f>
        <v>pics\\Gac_1.jpg</v>
      </c>
      <c r="N106">
        <f>VLOOKUP(J106,total_visual_stym!$A$1:$D$129,4,FALSE)</f>
        <v>211</v>
      </c>
      <c r="P106">
        <f>IF(G106="экспл",0,IF(G106="импл_",VLOOKUP(J106,quest_импл!$A$1:$J$129,7,FALSE),0))</f>
        <v>249</v>
      </c>
      <c r="Q106" t="str">
        <f>IF(G106="экспл",0,IF(G106="импл_",VLOOKUP(J106,quest_импл!$A$1:$J$129,8,FALSE),0))</f>
        <v>sound\\Ispachkan_li.wav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нет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2029</v>
      </c>
      <c r="AD106" t="str">
        <f t="shared" ca="1" si="32"/>
        <v>pics\\Kokos_5.jpg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8"/>
        <v>pics\\Kokos_5.jpg</v>
      </c>
      <c r="AI106" t="s">
        <v>116</v>
      </c>
      <c r="AO106">
        <f t="shared" ca="1" si="33"/>
        <v>0.53752254218938855</v>
      </c>
      <c r="AP106" t="str">
        <f t="shared" ca="1" si="34"/>
        <v>pics\\Kokos_5.jpg</v>
      </c>
      <c r="AR106" t="str">
        <f t="shared" si="37"/>
        <v/>
      </c>
      <c r="AS106" t="str">
        <f t="shared" ca="1" si="35"/>
        <v>pics\\Kokos_5.jpg</v>
      </c>
      <c r="AT106">
        <f t="shared" ca="1" si="29"/>
        <v>0.38022055731880144</v>
      </c>
      <c r="AU106" t="s">
        <v>697</v>
      </c>
      <c r="AV106" t="str">
        <f t="shared" ca="1" si="30"/>
        <v>sound\\Redkiy_plod.wav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_Испачкан_ли_</v>
      </c>
      <c r="BB106" t="str">
        <f t="shared" si="31"/>
        <v>_Испачкан_ли_XXXXX?</v>
      </c>
      <c r="BC106">
        <f>A106</f>
        <v>1214</v>
      </c>
      <c r="BD106" cm="1">
        <f t="array" aca="1" ref="BD106" ca="1">INDEX($L$106:$L$113,(RANK(AT2,$AT$2:$AT$9)))</f>
        <v>2091</v>
      </c>
      <c r="BE106" cm="1">
        <f t="array" aca="1" ref="BE106" ca="1">INDEX(BD66:BD81,(RANK(AT7,$AT$2:$AT$17)))</f>
        <v>2151</v>
      </c>
      <c r="BF106" cm="1">
        <f t="array" aca="1" ref="BF106" ca="1">INDEX(BD90:BD105,(RANK(AT7,$AT$2:$AT$17)))</f>
        <v>2087</v>
      </c>
      <c r="BG106" cm="1">
        <f t="array" aca="1" ref="BG106" ca="1">INDEX(BD114:BD129,(RANK(AT7,$AT$2:$AT$9)))</f>
        <v>2118</v>
      </c>
      <c r="BH106">
        <v>1</v>
      </c>
    </row>
    <row r="107" spans="1:60" hidden="1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VLOOKUP(B107,audio_list_stym!$A$3:$BP$18,66,FALSE)</f>
        <v>16</v>
      </c>
      <c r="F107" t="str">
        <f>VLOOKUP(E107,metki!$A$2:$B$9,2,FALSE)</f>
        <v>импл_новые_без_названия</v>
      </c>
      <c r="G107" t="str">
        <f t="shared" si="26"/>
        <v>импл_</v>
      </c>
      <c r="H107" t="str">
        <f>VLOOKUP(B107,audio_list_stym!$A$3:$AJ$18,34,FALSE)</f>
        <v>Gac</v>
      </c>
      <c r="I107" t="s">
        <v>689</v>
      </c>
      <c r="J107" t="str">
        <f t="shared" si="27"/>
        <v>Gac_2</v>
      </c>
      <c r="K107">
        <v>16</v>
      </c>
      <c r="L107">
        <f>VLOOKUP(J107,total_visual_stym!$A$2:$D$129,2,FALSE)</f>
        <v>2090</v>
      </c>
      <c r="M107" t="str">
        <f>VLOOKUP(J107,total_visual_stym!$A$2:$D$129,3,FALSE)</f>
        <v>pics\\Gac_2.jpg</v>
      </c>
      <c r="N107">
        <f>VLOOKUP(J107,total_visual_stym!$A$1:$D$129,4,FALSE)</f>
        <v>211</v>
      </c>
      <c r="P107">
        <f>IF(G107="экспл",0,IF(G107="импл_",VLOOKUP(J107,quest_импл!$A$1:$J$129,7,FALSE),0))</f>
        <v>250</v>
      </c>
      <c r="Q107" t="str">
        <f>IF(G107="экспл",0,IF(G107="импл_",VLOOKUP(J107,quest_импл!$A$1:$J$129,8,FALSE),0))</f>
        <v>sound\\Farshirovanniy_li.wav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нет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2052</v>
      </c>
      <c r="AD107" t="str">
        <f t="shared" ca="1" si="32"/>
        <v>pics\\Redis_4.jpg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8"/>
        <v>pics\\Redis_4.jpg</v>
      </c>
      <c r="AI107" t="s">
        <v>117</v>
      </c>
      <c r="AO107">
        <f t="shared" ca="1" si="33"/>
        <v>0.13458424523574664</v>
      </c>
      <c r="AP107" t="str">
        <f t="shared" ca="1" si="34"/>
        <v>pics\\Redis_4.jpg</v>
      </c>
      <c r="AR107" t="str">
        <f t="shared" si="37"/>
        <v/>
      </c>
      <c r="AS107" t="str">
        <f t="shared" ca="1" si="35"/>
        <v>pics\\Redis_4.jpg</v>
      </c>
      <c r="AT107">
        <f t="shared" ca="1" si="29"/>
        <v>0.47696751756545197</v>
      </c>
      <c r="AU107" t="s">
        <v>697</v>
      </c>
      <c r="AV107" t="str">
        <f t="shared" ca="1" si="30"/>
        <v>sound\\Redkiy_plod.wav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_Фаршированный_ли_</v>
      </c>
      <c r="BB107" t="str">
        <f t="shared" si="31"/>
        <v>_Фаршированный_ли_XXXXX?</v>
      </c>
      <c r="BD107" cm="1">
        <f t="array" aca="1" ref="BD107" ca="1">INDEX($L$106:$L$113,(RANK(AT3,$AT$2:$AT$9)))</f>
        <v>2092</v>
      </c>
    </row>
    <row r="108" spans="1:60" hidden="1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VLOOKUP(B108,audio_list_stym!$A$3:$BP$18,66,FALSE)</f>
        <v>16</v>
      </c>
      <c r="F108" t="str">
        <f>VLOOKUP(E108,metki!$A$2:$B$9,2,FALSE)</f>
        <v>импл_новые_без_названия</v>
      </c>
      <c r="G108" t="str">
        <f t="shared" si="26"/>
        <v>импл_</v>
      </c>
      <c r="H108" t="str">
        <f>VLOOKUP(B108,audio_list_stym!$A$3:$AJ$18,34,FALSE)</f>
        <v>Gac</v>
      </c>
      <c r="I108" t="s">
        <v>690</v>
      </c>
      <c r="J108" t="str">
        <f t="shared" si="27"/>
        <v>Gac_3</v>
      </c>
      <c r="K108">
        <v>16</v>
      </c>
      <c r="L108">
        <f>VLOOKUP(J108,total_visual_stym!$A$2:$D$129,2,FALSE)</f>
        <v>2091</v>
      </c>
      <c r="M108" t="str">
        <f>VLOOKUP(J108,total_visual_stym!$A$2:$D$129,3,FALSE)</f>
        <v>pics\\Gac_3.jpg</v>
      </c>
      <c r="N108">
        <f>VLOOKUP(J108,total_visual_stym!$A$1:$D$129,4,FALSE)</f>
        <v>211</v>
      </c>
      <c r="P108">
        <f>IF(G108="экспл",0,IF(G108="импл_",VLOOKUP(J108,quest_импл!$A$1:$J$129,7,FALSE),0))</f>
        <v>251</v>
      </c>
      <c r="Q108" t="str">
        <f>IF(G108="экспл",0,IF(G108="импл_",VLOOKUP(J108,quest_импл!$A$1:$J$129,8,FALSE),0))</f>
        <v>sound\\Razrezan_li.wav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да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2033</v>
      </c>
      <c r="AD108" t="str">
        <f t="shared" ca="1" si="32"/>
        <v>pics\\Limon_1.jpg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8"/>
        <v>pics\\Limon_1.jpg</v>
      </c>
      <c r="AI108" t="s">
        <v>118</v>
      </c>
      <c r="AO108">
        <f t="shared" ca="1" si="33"/>
        <v>0.49671933503747934</v>
      </c>
      <c r="AP108" t="str">
        <f t="shared" ca="1" si="34"/>
        <v>pics\\Limon_1.jpg</v>
      </c>
      <c r="AR108" t="str">
        <f t="shared" si="37"/>
        <v/>
      </c>
      <c r="AS108" t="str">
        <f t="shared" ca="1" si="35"/>
        <v>pics\\Limon_1.jpg</v>
      </c>
      <c r="AT108">
        <f t="shared" ca="1" si="29"/>
        <v>0.47448694356992005</v>
      </c>
      <c r="AU108" t="s">
        <v>697</v>
      </c>
      <c r="AV108" t="str">
        <f t="shared" ca="1" si="30"/>
        <v>sound\\Redkiy_plod.wav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_Разрезан_ли_</v>
      </c>
      <c r="BB108" t="str">
        <f t="shared" si="31"/>
        <v>_Разрезан_ли_XXXXX?</v>
      </c>
      <c r="BD108" cm="1">
        <f t="array" aca="1" ref="BD108" ca="1">INDEX($L$106:$L$113,(RANK(AT4,$AT$2:$AT$9)))</f>
        <v>2089</v>
      </c>
    </row>
    <row r="109" spans="1:60" hidden="1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VLOOKUP(B109,audio_list_stym!$A$3:$BP$18,66,FALSE)</f>
        <v>16</v>
      </c>
      <c r="F109" t="str">
        <f>VLOOKUP(E109,metki!$A$2:$B$9,2,FALSE)</f>
        <v>импл_новые_без_названия</v>
      </c>
      <c r="G109" t="str">
        <f t="shared" si="26"/>
        <v>импл_</v>
      </c>
      <c r="H109" t="str">
        <f>VLOOKUP(B109,audio_list_stym!$A$3:$AJ$18,34,FALSE)</f>
        <v>Gac</v>
      </c>
      <c r="I109" t="s">
        <v>691</v>
      </c>
      <c r="J109" t="str">
        <f t="shared" si="27"/>
        <v>Gac_4</v>
      </c>
      <c r="K109">
        <v>16</v>
      </c>
      <c r="L109">
        <f>VLOOKUP(J109,total_visual_stym!$A$2:$D$129,2,FALSE)</f>
        <v>2092</v>
      </c>
      <c r="M109" t="str">
        <f>VLOOKUP(J109,total_visual_stym!$A$2:$D$129,3,FALSE)</f>
        <v>pics\\Gac_4.jpg</v>
      </c>
      <c r="N109">
        <f>VLOOKUP(J109,total_visual_stym!$A$1:$D$129,4,FALSE)</f>
        <v>211</v>
      </c>
      <c r="P109">
        <f>IF(G109="экспл",0,IF(G109="импл_",VLOOKUP(J109,quest_импл!$A$1:$J$129,7,FALSE),0))</f>
        <v>252</v>
      </c>
      <c r="Q109" t="str">
        <f>IF(G109="экспл",0,IF(G109="импл_",VLOOKUP(J109,quest_импл!$A$1:$J$129,8,FALSE),0))</f>
        <v>sound\\S_lepestkami_li.wav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2060</v>
      </c>
      <c r="AD109" t="str">
        <f t="shared" ca="1" si="32"/>
        <v>pics\\Tomat_4.jpg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8"/>
        <v>pics\\Tomat_4.jpg</v>
      </c>
      <c r="AI109" t="s">
        <v>119</v>
      </c>
      <c r="AO109">
        <f t="shared" ca="1" si="33"/>
        <v>3.9933656376804572E-2</v>
      </c>
      <c r="AP109" t="str">
        <f t="shared" ca="1" si="34"/>
        <v>pics\\Tomat_4.jpg</v>
      </c>
      <c r="AR109" t="str">
        <f t="shared" si="37"/>
        <v/>
      </c>
      <c r="AS109" t="str">
        <f t="shared" ca="1" si="35"/>
        <v>pics\\Tomat_4.jpg</v>
      </c>
      <c r="AT109">
        <f t="shared" ca="1" si="29"/>
        <v>0.94867118912973092</v>
      </c>
      <c r="AU109" t="s">
        <v>697</v>
      </c>
      <c r="AV109" t="str">
        <f t="shared" ca="1" si="30"/>
        <v>sound\\Noviy_plod.wav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_С_лепестками_ли_</v>
      </c>
      <c r="BB109" t="str">
        <f t="shared" si="31"/>
        <v>_С_лепестками_ли_XXXXX?</v>
      </c>
      <c r="BD109" cm="1">
        <f t="array" aca="1" ref="BD109" ca="1">INDEX($L$106:$L$113,(RANK(AT5,$AT$2:$AT$9)))</f>
        <v>2093</v>
      </c>
    </row>
    <row r="110" spans="1:60" hidden="1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VLOOKUP(B110,audio_list_stym!$A$3:$BP$18,66,FALSE)</f>
        <v>16</v>
      </c>
      <c r="F110" t="str">
        <f>VLOOKUP(E110,metki!$A$2:$B$9,2,FALSE)</f>
        <v>импл_новые_без_названия</v>
      </c>
      <c r="G110" t="str">
        <f t="shared" si="26"/>
        <v>импл_</v>
      </c>
      <c r="H110" t="str">
        <f>VLOOKUP(B110,audio_list_stym!$A$3:$AJ$18,34,FALSE)</f>
        <v>Gac</v>
      </c>
      <c r="I110" t="s">
        <v>692</v>
      </c>
      <c r="J110" t="str">
        <f t="shared" si="27"/>
        <v>Gac_5</v>
      </c>
      <c r="K110">
        <v>16</v>
      </c>
      <c r="L110">
        <f>VLOOKUP(J110,total_visual_stym!$A$2:$D$129,2,FALSE)</f>
        <v>2093</v>
      </c>
      <c r="M110" t="str">
        <f>VLOOKUP(J110,total_visual_stym!$A$2:$D$129,3,FALSE)</f>
        <v>pics\\Gac_5.jpg</v>
      </c>
      <c r="N110">
        <f>VLOOKUP(J110,total_visual_stym!$A$1:$D$129,4,FALSE)</f>
        <v>211</v>
      </c>
      <c r="P110">
        <f>IF(G110="экспл",0,IF(G110="импл_",VLOOKUP(J110,quest_импл!$A$1:$J$129,7,FALSE),0))</f>
        <v>253</v>
      </c>
      <c r="Q110" t="str">
        <f>IF(G110="экспл",0,IF(G110="импл_",VLOOKUP(J110,quest_импл!$A$1:$J$129,8,FALSE),0))</f>
        <v>sound\\Kolyuchiy_li.wav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2026</v>
      </c>
      <c r="AD110" t="str">
        <f t="shared" ca="1" si="32"/>
        <v>pics\\Kokos_2.jpg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8"/>
        <v>pics\\Kokos_2.jpg</v>
      </c>
      <c r="AI110" t="s">
        <v>120</v>
      </c>
      <c r="AO110">
        <f t="shared" ca="1" si="33"/>
        <v>0.58347642696724333</v>
      </c>
      <c r="AP110" t="str">
        <f t="shared" ca="1" si="34"/>
        <v>pics\\Kokos_2.jpg</v>
      </c>
      <c r="AR110" t="str">
        <f t="shared" si="37"/>
        <v/>
      </c>
      <c r="AS110" t="str">
        <f t="shared" ca="1" si="35"/>
        <v>pics\\Kokos_2.jpg</v>
      </c>
      <c r="AT110">
        <f t="shared" ca="1" si="29"/>
        <v>0.3087458362554748</v>
      </c>
      <c r="AU110" t="s">
        <v>697</v>
      </c>
      <c r="AV110" t="str">
        <f t="shared" ca="1" si="30"/>
        <v>sound\\Redkiy_plod.wav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_Колючий_ли_</v>
      </c>
      <c r="BB110" t="str">
        <f t="shared" si="31"/>
        <v>_Колючий_ли_XXXXX?</v>
      </c>
      <c r="BD110" cm="1">
        <f t="array" aca="1" ref="BD110" ca="1">INDEX($L$106:$L$113,(RANK(AT6,$AT$2:$AT$9)))</f>
        <v>2096</v>
      </c>
    </row>
    <row r="111" spans="1:60" hidden="1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VLOOKUP(B111,audio_list_stym!$A$3:$BP$18,66,FALSE)</f>
        <v>16</v>
      </c>
      <c r="F111" t="str">
        <f>VLOOKUP(E111,metki!$A$2:$B$9,2,FALSE)</f>
        <v>импл_новые_без_названия</v>
      </c>
      <c r="G111" t="str">
        <f t="shared" si="26"/>
        <v>импл_</v>
      </c>
      <c r="H111" t="str">
        <f>VLOOKUP(B111,audio_list_stym!$A$3:$AJ$18,34,FALSE)</f>
        <v>Gac</v>
      </c>
      <c r="I111" t="s">
        <v>693</v>
      </c>
      <c r="J111" t="str">
        <f t="shared" si="27"/>
        <v>Gac_6</v>
      </c>
      <c r="K111">
        <v>16</v>
      </c>
      <c r="L111">
        <f>VLOOKUP(J111,total_visual_stym!$A$2:$D$129,2,FALSE)</f>
        <v>2094</v>
      </c>
      <c r="M111" t="str">
        <f>VLOOKUP(J111,total_visual_stym!$A$2:$D$129,3,FALSE)</f>
        <v>pics\\Gac_6.jpg</v>
      </c>
      <c r="N111">
        <f>VLOOKUP(J111,total_visual_stym!$A$1:$D$129,4,FALSE)</f>
        <v>211</v>
      </c>
      <c r="P111">
        <f>IF(G111="экспл",0,IF(G111="импл_",VLOOKUP(J111,quest_импл!$A$1:$J$129,7,FALSE),0))</f>
        <v>254</v>
      </c>
      <c r="Q111" t="str">
        <f>IF(G111="экспл",0,IF(G111="импл_",VLOOKUP(J111,quest_импл!$A$1:$J$129,8,FALSE),0))</f>
        <v>sound\\Oranzhrviy_li.wav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да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2032</v>
      </c>
      <c r="AD111" t="str">
        <f t="shared" ca="1" si="32"/>
        <v>pics\\Kokos_8.jpg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8"/>
        <v>pics\\Kokos_8.jpg</v>
      </c>
      <c r="AI111" t="s">
        <v>121</v>
      </c>
      <c r="AO111">
        <f t="shared" ca="1" si="33"/>
        <v>0.50430834313100525</v>
      </c>
      <c r="AP111" t="str">
        <f t="shared" ca="1" si="34"/>
        <v>pics\\Kokos_8.jpg</v>
      </c>
      <c r="AR111" t="str">
        <f t="shared" si="37"/>
        <v/>
      </c>
      <c r="AS111" t="str">
        <f t="shared" ca="1" si="35"/>
        <v>pics\\Kokos_8.jpg</v>
      </c>
      <c r="AT111">
        <f t="shared" ca="1" si="29"/>
        <v>0.23521015478060658</v>
      </c>
      <c r="AU111" t="s">
        <v>697</v>
      </c>
      <c r="AV111" t="str">
        <f t="shared" ca="1" si="30"/>
        <v>sound\\Redkiy_plod.wav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_Оранжевый_ли_</v>
      </c>
      <c r="BB111" t="str">
        <f t="shared" si="31"/>
        <v>_Оранжевый_ли_XXXXX?</v>
      </c>
      <c r="BD111" cm="1">
        <f t="array" aca="1" ref="BD111" ca="1">INDEX($L$106:$L$113,(RANK(AT7,$AT$2:$AT$9)))</f>
        <v>2095</v>
      </c>
    </row>
    <row r="112" spans="1:60" hidden="1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VLOOKUP(B112,audio_list_stym!$A$3:$BP$18,66,FALSE)</f>
        <v>16</v>
      </c>
      <c r="F112" t="str">
        <f>VLOOKUP(E112,metki!$A$2:$B$9,2,FALSE)</f>
        <v>импл_новые_без_названия</v>
      </c>
      <c r="G112" t="str">
        <f t="shared" si="26"/>
        <v>импл_</v>
      </c>
      <c r="H112" t="str">
        <f>VLOOKUP(B112,audio_list_stym!$A$3:$AJ$18,34,FALSE)</f>
        <v>Gac</v>
      </c>
      <c r="I112" t="s">
        <v>694</v>
      </c>
      <c r="J112" t="str">
        <f t="shared" si="27"/>
        <v>Gac_7</v>
      </c>
      <c r="K112">
        <v>16</v>
      </c>
      <c r="L112">
        <f>VLOOKUP(J112,total_visual_stym!$A$2:$D$129,2,FALSE)</f>
        <v>2095</v>
      </c>
      <c r="M112" t="str">
        <f>VLOOKUP(J112,total_visual_stym!$A$2:$D$129,3,FALSE)</f>
        <v>pics\\Gac_7.jpg</v>
      </c>
      <c r="N112">
        <f>VLOOKUP(J112,total_visual_stym!$A$1:$D$129,4,FALSE)</f>
        <v>211</v>
      </c>
      <c r="P112">
        <f>IF(G112="экспл",0,IF(G112="импл_",VLOOKUP(J112,quest_импл!$A$1:$J$129,7,FALSE),0))</f>
        <v>255</v>
      </c>
      <c r="Q112" t="str">
        <f>IF(G112="экспл",0,IF(G112="импл_",VLOOKUP(J112,quest_импл!$A$1:$J$129,8,FALSE),0))</f>
        <v>sound\\Zernistiy_li.wav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2045</v>
      </c>
      <c r="AD112" t="str">
        <f t="shared" ca="1" si="32"/>
        <v>pics\\Peper_5.jpg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8"/>
        <v>pics\\Peper_5.jpg</v>
      </c>
      <c r="AI112" t="s">
        <v>122</v>
      </c>
      <c r="AO112">
        <f t="shared" ca="1" si="33"/>
        <v>0.24281050188972908</v>
      </c>
      <c r="AP112" t="str">
        <f t="shared" ca="1" si="34"/>
        <v>pics\\Peper_5.jpg</v>
      </c>
      <c r="AR112" t="str">
        <f t="shared" si="37"/>
        <v/>
      </c>
      <c r="AS112" t="str">
        <f t="shared" ca="1" si="35"/>
        <v>pics\\Peper_5.jpg</v>
      </c>
      <c r="AT112">
        <f t="shared" ca="1" si="29"/>
        <v>0.7636264496263776</v>
      </c>
      <c r="AU112" t="s">
        <v>697</v>
      </c>
      <c r="AV112" t="str">
        <f t="shared" ca="1" si="30"/>
        <v>sound\\Noviy_plod.wav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_Зернистый_ли_</v>
      </c>
      <c r="BB112" t="str">
        <f t="shared" si="31"/>
        <v>_Зернистый_ли_XXXXX?</v>
      </c>
      <c r="BD112" cm="1">
        <f t="array" aca="1" ref="BD112" ca="1">INDEX($L$106:$L$113,(RANK(AT8,$AT$2:$AT$9)))</f>
        <v>2094</v>
      </c>
    </row>
    <row r="113" spans="1:60" hidden="1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VLOOKUP(B113,audio_list_stym!$A$3:$BP$18,66,FALSE)</f>
        <v>16</v>
      </c>
      <c r="F113" t="str">
        <f>VLOOKUP(E113,metki!$A$2:$B$9,2,FALSE)</f>
        <v>импл_новые_без_названия</v>
      </c>
      <c r="G113" t="str">
        <f t="shared" si="26"/>
        <v>импл_</v>
      </c>
      <c r="H113" t="str">
        <f>VLOOKUP(B113,audio_list_stym!$A$3:$AJ$18,34,FALSE)</f>
        <v>Gac</v>
      </c>
      <c r="I113" t="s">
        <v>695</v>
      </c>
      <c r="J113" t="str">
        <f t="shared" si="27"/>
        <v>Gac_8</v>
      </c>
      <c r="K113">
        <v>16</v>
      </c>
      <c r="L113">
        <f>VLOOKUP(J113,total_visual_stym!$A$2:$D$129,2,FALSE)</f>
        <v>2096</v>
      </c>
      <c r="M113" t="str">
        <f>VLOOKUP(J113,total_visual_stym!$A$2:$D$129,3,FALSE)</f>
        <v>pics\\Gac_8.jpg</v>
      </c>
      <c r="N113">
        <f>VLOOKUP(J113,total_visual_stym!$A$1:$D$129,4,FALSE)</f>
        <v>211</v>
      </c>
      <c r="P113">
        <f>IF(G113="экспл",0,IF(G113="импл_",VLOOKUP(J113,quest_импл!$A$1:$J$129,7,FALSE),0))</f>
        <v>256</v>
      </c>
      <c r="Q113" t="str">
        <f>IF(G113="экспл",0,IF(G113="импл_",VLOOKUP(J113,quest_импл!$A$1:$J$129,8,FALSE),0))</f>
        <v>sound\\Okrugliy_li.wav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2036</v>
      </c>
      <c r="AD113" t="str">
        <f t="shared" ca="1" si="32"/>
        <v>pics\\Limon_4.jpg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8"/>
        <v>pics\\Limon_4.jpg</v>
      </c>
      <c r="AI113" t="s">
        <v>123</v>
      </c>
      <c r="AO113">
        <f t="shared" ca="1" si="33"/>
        <v>0.41978025802044117</v>
      </c>
      <c r="AP113" t="str">
        <f t="shared" ca="1" si="34"/>
        <v>pics\\Limon_4.jpg</v>
      </c>
      <c r="AR113" t="str">
        <f t="shared" si="37"/>
        <v/>
      </c>
      <c r="AS113" t="str">
        <f t="shared" ca="1" si="35"/>
        <v>pics\\Limon_4.jpg</v>
      </c>
      <c r="AT113">
        <f t="shared" ca="1" si="29"/>
        <v>0.59013824500572754</v>
      </c>
      <c r="AU113" t="s">
        <v>697</v>
      </c>
      <c r="AV113" t="str">
        <f t="shared" ca="1" si="30"/>
        <v>sound\\Noviy_plod.wav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_Округлый_ли_</v>
      </c>
      <c r="BB113" t="str">
        <f t="shared" si="31"/>
        <v>_Округлый_ли_XXXXX?</v>
      </c>
      <c r="BD113" cm="1">
        <f t="array" aca="1" ref="BD113" ca="1">INDEX($L$106:$L$113,(RANK(AT9,$AT$2:$AT$9)))</f>
        <v>2090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VLOOKUP(B114,audio_list_stym!$A$3:$BP$18,66,FALSE)</f>
        <v>17</v>
      </c>
      <c r="F114" t="str">
        <f>VLOOKUP(E114,metki!$A$2:$B$9,2,FALSE)</f>
        <v>экспл_новые_без_названия</v>
      </c>
      <c r="G114" t="str">
        <f t="shared" si="26"/>
        <v>экспл</v>
      </c>
      <c r="H114" t="str">
        <f>VLOOKUP(B114,audio_list_stym!$A$3:$AJ$18,34,FALSE)</f>
        <v>Noni</v>
      </c>
      <c r="I114" t="s">
        <v>688</v>
      </c>
      <c r="J114" t="str">
        <f t="shared" si="27"/>
        <v>Noni_1</v>
      </c>
      <c r="K114">
        <v>17</v>
      </c>
      <c r="L114">
        <f>VLOOKUP(J114,total_visual_stym!$A$2:$D$129,2,FALSE)</f>
        <v>2113</v>
      </c>
      <c r="M114" t="str">
        <f>VLOOKUP(J114,total_visual_stym!$A$2:$D$129,3,FALSE)</f>
        <v>pics\\Noni_1.jpg</v>
      </c>
      <c r="N114">
        <f>VLOOKUP(J114,total_visual_stym!$A$1:$D$129,4,FALSE)</f>
        <v>212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129</v>
      </c>
      <c r="Z114" t="str">
        <f>IF(G114="экспл",VLOOKUP(J114,quest_экспл!$A$1:$N$129,12,FALSE),IF(G114="импл_",0,0))</f>
        <v>sound\\On_beliy_vnutri.wav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2229</v>
      </c>
      <c r="AD114" t="str">
        <f t="shared" ca="1" si="32"/>
        <v>pics\\dis10.jpg</v>
      </c>
      <c r="AE114" s="22" t="str">
        <f t="array" aca="1" ref="AE114" ca="1">IF(G114="экспл",INDEX(total_visual_stym!$C$146:$C$209,(RANK(total_visual_stym!E194,total_visual_stym!$E$146:$E$209))),0)</f>
        <v>pics\\dis10.jpg</v>
      </c>
      <c r="AF114" s="22" t="str">
        <f t="shared" si="28"/>
        <v/>
      </c>
      <c r="AI114" t="s">
        <v>86</v>
      </c>
      <c r="AO114">
        <f t="shared" ca="1" si="33"/>
        <v>2.0522262875766195E-3</v>
      </c>
      <c r="AP114" t="str">
        <f t="shared" ca="1" si="34"/>
        <v>pics\\Tomat_8.jpg</v>
      </c>
      <c r="AR114" t="str">
        <f t="shared" si="37"/>
        <v/>
      </c>
      <c r="AS114" t="str">
        <f t="shared" si="35"/>
        <v/>
      </c>
      <c r="AT114">
        <f t="shared" ca="1" si="29"/>
        <v>0.8608928201869015</v>
      </c>
      <c r="AU114" t="s">
        <v>697</v>
      </c>
      <c r="AV114" t="str">
        <f t="shared" ca="1" si="30"/>
        <v>sound\\Noviy_plod.wav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_Он_белый_внутри?</v>
      </c>
      <c r="BA114" t="e">
        <f>VLOOKUP(Q114,audio_list_stym!$B$2:$BQ$299,68,FALSE)</f>
        <v>#N/A</v>
      </c>
      <c r="BB114" t="str">
        <f t="shared" si="31"/>
        <v>На_экране_XXXXX._Он_белый_внутри?</v>
      </c>
      <c r="BC114">
        <f>A114</f>
        <v>1215</v>
      </c>
      <c r="BD114" cm="1">
        <f t="array" aca="1" ref="BD114" ca="1">INDEX($L$114:$L$121,(RANK(AT2,$AT$2:$AT$9)))</f>
        <v>2115</v>
      </c>
      <c r="BE114" cm="1">
        <f t="array" aca="1" ref="BE114" ca="1">INDEX(BD66:BD81,(RANK(AT8,$AT$2:$AT$17)))</f>
        <v>2145</v>
      </c>
      <c r="BF114" cm="1">
        <f t="array" aca="1" ref="BF114" ca="1">INDEX(BD82:BD97,(RANK(AT8,$AT$2:$AT$9)))</f>
        <v>2071</v>
      </c>
      <c r="BG114" cm="1">
        <f t="array" aca="1" ref="BG114" ca="1">INDEX(BD98:BD113,(RANK(AT8,$AT$2:$AT$9)))</f>
        <v>2087</v>
      </c>
      <c r="BH114">
        <v>1</v>
      </c>
    </row>
    <row r="115" spans="1:60" hidden="1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VLOOKUP(B115,audio_list_stym!$A$3:$BP$18,66,FALSE)</f>
        <v>17</v>
      </c>
      <c r="F115" t="str">
        <f>VLOOKUP(E115,metki!$A$2:$B$9,2,FALSE)</f>
        <v>экспл_новые_без_названия</v>
      </c>
      <c r="G115" t="str">
        <f t="shared" si="26"/>
        <v>экспл</v>
      </c>
      <c r="H115" t="str">
        <f>VLOOKUP(B115,audio_list_stym!$A$3:$AJ$18,34,FALSE)</f>
        <v>Noni</v>
      </c>
      <c r="I115" t="s">
        <v>689</v>
      </c>
      <c r="J115" t="str">
        <f t="shared" si="27"/>
        <v>Noni_2</v>
      </c>
      <c r="K115">
        <v>17</v>
      </c>
      <c r="L115">
        <f>VLOOKUP(J115,total_visual_stym!$A$2:$D$129,2,FALSE)</f>
        <v>2114</v>
      </c>
      <c r="M115" t="str">
        <f>VLOOKUP(J115,total_visual_stym!$A$2:$D$129,3,FALSE)</f>
        <v>pics\\Noni_2.jpg</v>
      </c>
      <c r="N115">
        <f>VLOOKUP(J115,total_visual_stym!$A$1:$D$129,4,FALSE)</f>
        <v>212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130</v>
      </c>
      <c r="Z115" t="str">
        <f>IF(G115="экспл",VLOOKUP(J115,quest_экспл!$A$1:$N$129,12,FALSE),IF(G115="импл_",0,0))</f>
        <v>sound\\Rebristiy_li_on.wav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2191</v>
      </c>
      <c r="AD115" t="str">
        <f t="shared" ca="1" si="32"/>
        <v>pics\\dis26.jpg</v>
      </c>
      <c r="AE115" s="22" t="str">
        <f t="array" aca="1" ref="AE115" ca="1">IF(G115="экспл",INDEX(total_visual_stym!$C$146:$C$209,(RANK(total_visual_stym!E195,total_visual_stym!$E$146:$E$209))),0)</f>
        <v>pics\\dis26.jpg</v>
      </c>
      <c r="AF115" s="22" t="str">
        <f t="shared" si="28"/>
        <v/>
      </c>
      <c r="AI115" t="s">
        <v>87</v>
      </c>
      <c r="AO115">
        <f t="shared" ca="1" si="33"/>
        <v>0.72705342929122496</v>
      </c>
      <c r="AP115" t="str">
        <f t="shared" ca="1" si="34"/>
        <v>pics\\Goroh_4.jpg</v>
      </c>
      <c r="AR115" t="str">
        <f t="shared" si="37"/>
        <v/>
      </c>
      <c r="AS115" t="str">
        <f t="shared" si="35"/>
        <v/>
      </c>
      <c r="AT115">
        <f t="shared" ca="1" si="29"/>
        <v>0.36594048486249342</v>
      </c>
      <c r="AU115" t="s">
        <v>697</v>
      </c>
      <c r="AV115" t="str">
        <f t="shared" ca="1" si="30"/>
        <v>sound\\Redkiy_plod.wav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_Ребристый_ли_он?</v>
      </c>
      <c r="BA115" t="e">
        <f>VLOOKUP(Q115,audio_list_stym!$B$2:$BQ$299,68,FALSE)</f>
        <v>#N/A</v>
      </c>
      <c r="BB115" t="str">
        <f t="shared" si="31"/>
        <v>Посмотрите,_вот_XXXXX._Ребристый_ли_он?</v>
      </c>
      <c r="BD115" cm="1">
        <f t="array" aca="1" ref="BD115" ca="1">INDEX($L$114:$L$121,(RANK(AT3,$AT$2:$AT$9)))</f>
        <v>2116</v>
      </c>
    </row>
    <row r="116" spans="1:60" hidden="1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VLOOKUP(B116,audio_list_stym!$A$3:$BP$18,66,FALSE)</f>
        <v>17</v>
      </c>
      <c r="F116" t="str">
        <f>VLOOKUP(E116,metki!$A$2:$B$9,2,FALSE)</f>
        <v>экспл_новые_без_названия</v>
      </c>
      <c r="G116" t="str">
        <f t="shared" si="26"/>
        <v>экспл</v>
      </c>
      <c r="H116" t="str">
        <f>VLOOKUP(B116,audio_list_stym!$A$3:$AJ$18,34,FALSE)</f>
        <v>Noni</v>
      </c>
      <c r="I116" t="s">
        <v>690</v>
      </c>
      <c r="J116" t="str">
        <f t="shared" si="27"/>
        <v>Noni_3</v>
      </c>
      <c r="K116">
        <v>17</v>
      </c>
      <c r="L116">
        <f>VLOOKUP(J116,total_visual_stym!$A$2:$D$129,2,FALSE)</f>
        <v>2115</v>
      </c>
      <c r="M116" t="str">
        <f>VLOOKUP(J116,total_visual_stym!$A$2:$D$129,3,FALSE)</f>
        <v>pics\\Noni_3.jpg</v>
      </c>
      <c r="N116">
        <f>VLOOKUP(J116,total_visual_stym!$A$1:$D$129,4,FALSE)</f>
        <v>212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131</v>
      </c>
      <c r="Z116" t="str">
        <f>IF(G116="экспл",VLOOKUP(J116,quest_экспл!$A$1:$N$129,12,FALSE),IF(G116="импл_",0,0))</f>
        <v>sound\\Goluboy_li_on.wav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2192</v>
      </c>
      <c r="AD116" t="str">
        <f t="shared" ca="1" si="32"/>
        <v>pics\\dis32.jpg</v>
      </c>
      <c r="AE116" s="22" t="str">
        <f t="array" aca="1" ref="AE116" ca="1">IF(G116="экспл",INDEX(total_visual_stym!$C$146:$C$209,(RANK(total_visual_stym!E196,total_visual_stym!$E$146:$E$209))),0)</f>
        <v>pics\\dis32.jpg</v>
      </c>
      <c r="AF116" s="22" t="str">
        <f t="shared" si="28"/>
        <v/>
      </c>
      <c r="AI116" t="s">
        <v>88</v>
      </c>
      <c r="AO116">
        <f t="shared" ca="1" si="33"/>
        <v>0.95873168286093158</v>
      </c>
      <c r="AP116" t="str">
        <f t="shared" ca="1" si="34"/>
        <v>pics\\Banan_7.jpg</v>
      </c>
      <c r="AR116" t="str">
        <f t="shared" si="37"/>
        <v/>
      </c>
      <c r="AS116" t="str">
        <f t="shared" si="35"/>
        <v/>
      </c>
      <c r="AT116">
        <f t="shared" ca="1" si="29"/>
        <v>7.2308928189412924E-4</v>
      </c>
      <c r="AU116" t="s">
        <v>697</v>
      </c>
      <c r="AV116" t="str">
        <f t="shared" ca="1" si="30"/>
        <v>sound\\Redkiy_plod.wav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_Голубой_ли_он?</v>
      </c>
      <c r="BA116" t="e">
        <f>VLOOKUP(Q116,audio_list_stym!$B$2:$BQ$299,68,FALSE)</f>
        <v>#N/A</v>
      </c>
      <c r="BB116" t="str">
        <f t="shared" si="31"/>
        <v>Вот_XXXXX._Голубой_ли_он?</v>
      </c>
      <c r="BD116" cm="1">
        <f t="array" aca="1" ref="BD116" ca="1">INDEX($L$114:$L$121,(RANK(AT4,$AT$2:$AT$9)))</f>
        <v>2113</v>
      </c>
    </row>
    <row r="117" spans="1:60" hidden="1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VLOOKUP(B117,audio_list_stym!$A$3:$BP$18,66,FALSE)</f>
        <v>17</v>
      </c>
      <c r="F117" t="str">
        <f>VLOOKUP(E117,metki!$A$2:$B$9,2,FALSE)</f>
        <v>экспл_новые_без_названия</v>
      </c>
      <c r="G117" t="str">
        <f t="shared" si="26"/>
        <v>экспл</v>
      </c>
      <c r="H117" t="str">
        <f>VLOOKUP(B117,audio_list_stym!$A$3:$AJ$18,34,FALSE)</f>
        <v>Noni</v>
      </c>
      <c r="I117" t="s">
        <v>691</v>
      </c>
      <c r="J117" t="str">
        <f t="shared" si="27"/>
        <v>Noni_4</v>
      </c>
      <c r="K117">
        <v>17</v>
      </c>
      <c r="L117">
        <f>VLOOKUP(J117,total_visual_stym!$A$2:$D$129,2,FALSE)</f>
        <v>2116</v>
      </c>
      <c r="M117" t="str">
        <f>VLOOKUP(J117,total_visual_stym!$A$2:$D$129,3,FALSE)</f>
        <v>pics\\Noni_4.jpg</v>
      </c>
      <c r="N117">
        <f>VLOOKUP(J117,total_visual_stym!$A$1:$D$129,4,FALSE)</f>
        <v>212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132</v>
      </c>
      <c r="Z117" t="str">
        <f>IF(G117="экспл",VLOOKUP(J117,quest_экспл!$A$1:$N$129,12,FALSE),IF(G117="импл_",0,0))</f>
        <v>sound\\On_s_bugorkami.wav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2214</v>
      </c>
      <c r="AD117" t="str">
        <f t="shared" ca="1" si="32"/>
        <v>pics\\dis63.jpg</v>
      </c>
      <c r="AE117" s="22" t="str">
        <f t="array" aca="1" ref="AE117" ca="1">IF(G117="экспл",INDEX(total_visual_stym!$C$146:$C$209,(RANK(total_visual_stym!E197,total_visual_stym!$E$146:$E$209))),0)</f>
        <v>pics\\dis63.jpg</v>
      </c>
      <c r="AF117" s="22" t="str">
        <f t="shared" si="28"/>
        <v/>
      </c>
      <c r="AI117" t="s">
        <v>89</v>
      </c>
      <c r="AO117">
        <f t="shared" ca="1" si="33"/>
        <v>0.98728326891351603</v>
      </c>
      <c r="AP117" t="str">
        <f t="shared" ca="1" si="34"/>
        <v>pics\\Banan_4.jpg</v>
      </c>
      <c r="AR117" t="str">
        <f t="shared" si="37"/>
        <v/>
      </c>
      <c r="AS117" t="str">
        <f t="shared" si="35"/>
        <v/>
      </c>
      <c r="AT117">
        <f t="shared" ca="1" si="29"/>
        <v>0.52264140854078311</v>
      </c>
      <c r="AU117" t="s">
        <v>697</v>
      </c>
      <c r="AV117" t="str">
        <f t="shared" ca="1" si="30"/>
        <v>sound\\Noviy_plod.wav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_Он_с_бугорками?</v>
      </c>
      <c r="BA117" t="e">
        <f>VLOOKUP(Q117,audio_list_stym!$B$2:$BQ$299,68,FALSE)</f>
        <v>#N/A</v>
      </c>
      <c r="BB117" t="str">
        <f t="shared" si="31"/>
        <v>Это_XXXXX._Он_с_бугорками?</v>
      </c>
      <c r="BD117" cm="1">
        <f t="array" aca="1" ref="BD117" ca="1">INDEX($L$114:$L$121,(RANK(AT5,$AT$2:$AT$9)))</f>
        <v>2117</v>
      </c>
    </row>
    <row r="118" spans="1:60" hidden="1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VLOOKUP(B118,audio_list_stym!$A$3:$BP$18,66,FALSE)</f>
        <v>17</v>
      </c>
      <c r="F118" t="str">
        <f>VLOOKUP(E118,metki!$A$2:$B$9,2,FALSE)</f>
        <v>экспл_новые_без_названия</v>
      </c>
      <c r="G118" t="str">
        <f t="shared" si="26"/>
        <v>экспл</v>
      </c>
      <c r="H118" t="str">
        <f>VLOOKUP(B118,audio_list_stym!$A$3:$AJ$18,34,FALSE)</f>
        <v>Noni</v>
      </c>
      <c r="I118" t="s">
        <v>692</v>
      </c>
      <c r="J118" t="str">
        <f t="shared" si="27"/>
        <v>Noni_5</v>
      </c>
      <c r="K118">
        <v>17</v>
      </c>
      <c r="L118">
        <f>VLOOKUP(J118,total_visual_stym!$A$2:$D$129,2,FALSE)</f>
        <v>2117</v>
      </c>
      <c r="M118" t="str">
        <f>VLOOKUP(J118,total_visual_stym!$A$2:$D$129,3,FALSE)</f>
        <v>pics\\Noni_5.jpg</v>
      </c>
      <c r="N118">
        <f>VLOOKUP(J118,total_visual_stym!$A$1:$D$129,4,FALSE)</f>
        <v>212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133</v>
      </c>
      <c r="Z118" t="str">
        <f>IF(G118="экспл",VLOOKUP(J118,quest_экспл!$A$1:$N$129,12,FALSE),IF(G118="импл_",0,0))</f>
        <v>sound\\Ovalniy_li_on.wav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2206</v>
      </c>
      <c r="AD118" t="str">
        <f t="shared" ca="1" si="32"/>
        <v>pics\\dis50.jpg</v>
      </c>
      <c r="AE118" s="22" t="str">
        <f t="array" aca="1" ref="AE118" ca="1">IF(G118="экспл",INDEX(total_visual_stym!$C$146:$C$209,(RANK(total_visual_stym!E198,total_visual_stym!$E$146:$E$209))),0)</f>
        <v>pics\\dis50.jpg</v>
      </c>
      <c r="AF118" s="22" t="str">
        <f t="shared" si="28"/>
        <v/>
      </c>
      <c r="AI118" t="s">
        <v>90</v>
      </c>
      <c r="AO118">
        <f t="shared" ca="1" si="33"/>
        <v>0.76941885538726873</v>
      </c>
      <c r="AP118" t="str">
        <f t="shared" ca="1" si="34"/>
        <v>pics\\Goroh_3.jpg</v>
      </c>
      <c r="AR118" t="str">
        <f t="shared" si="37"/>
        <v/>
      </c>
      <c r="AS118" t="str">
        <f t="shared" si="35"/>
        <v/>
      </c>
      <c r="AT118">
        <f t="shared" ca="1" si="29"/>
        <v>0.88973885259572216</v>
      </c>
      <c r="AU118" t="s">
        <v>697</v>
      </c>
      <c r="AV118" t="str">
        <f t="shared" ca="1" si="30"/>
        <v>sound\\Noviy_plod.wav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_Овальный_ли_он?</v>
      </c>
      <c r="BA118" t="e">
        <f>VLOOKUP(Q118,audio_list_stym!$B$2:$BQ$299,68,FALSE)</f>
        <v>#N/A</v>
      </c>
      <c r="BB118" t="str">
        <f t="shared" si="31"/>
        <v>На_картинке_XXXXX._Овальный_ли_он?</v>
      </c>
      <c r="BD118" cm="1">
        <f t="array" aca="1" ref="BD118" ca="1">INDEX($L$114:$L$121,(RANK(AT6,$AT$2:$AT$9)))</f>
        <v>2120</v>
      </c>
    </row>
    <row r="119" spans="1:60" hidden="1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VLOOKUP(B119,audio_list_stym!$A$3:$BP$18,66,FALSE)</f>
        <v>17</v>
      </c>
      <c r="F119" t="str">
        <f>VLOOKUP(E119,metki!$A$2:$B$9,2,FALSE)</f>
        <v>экспл_новые_без_названия</v>
      </c>
      <c r="G119" t="str">
        <f t="shared" si="26"/>
        <v>экспл</v>
      </c>
      <c r="H119" t="str">
        <f>VLOOKUP(B119,audio_list_stym!$A$3:$AJ$18,34,FALSE)</f>
        <v>Noni</v>
      </c>
      <c r="I119" t="s">
        <v>693</v>
      </c>
      <c r="J119" t="str">
        <f t="shared" si="27"/>
        <v>Noni_6</v>
      </c>
      <c r="K119">
        <v>17</v>
      </c>
      <c r="L119">
        <f>VLOOKUP(J119,total_visual_stym!$A$2:$D$129,2,FALSE)</f>
        <v>2118</v>
      </c>
      <c r="M119" t="str">
        <f>VLOOKUP(J119,total_visual_stym!$A$2:$D$129,3,FALSE)</f>
        <v>pics\\Noni_6.jpg</v>
      </c>
      <c r="N119">
        <f>VLOOKUP(J119,total_visual_stym!$A$1:$D$129,4,FALSE)</f>
        <v>212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134</v>
      </c>
      <c r="Z119" t="str">
        <f>IF(G119="экспл",VLOOKUP(J119,quest_экспл!$A$1:$N$129,12,FALSE),IF(G119="импл_",0,0))</f>
        <v>sound\\Zhidkiy_li_on.wav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2193</v>
      </c>
      <c r="AD119" t="str">
        <f t="shared" ca="1" si="32"/>
        <v>pics\\dis2.jpg</v>
      </c>
      <c r="AE119" s="22" t="str">
        <f t="array" aca="1" ref="AE119" ca="1">IF(G119="экспл",INDEX(total_visual_stym!$C$146:$C$209,(RANK(total_visual_stym!E199,total_visual_stym!$E$146:$E$209))),0)</f>
        <v>pics\\dis2.jpg</v>
      </c>
      <c r="AF119" s="22" t="str">
        <f t="shared" si="28"/>
        <v/>
      </c>
      <c r="AI119" t="s">
        <v>91</v>
      </c>
      <c r="AO119">
        <f t="shared" ca="1" si="33"/>
        <v>6.7963617429955048E-2</v>
      </c>
      <c r="AP119" t="str">
        <f t="shared" ca="1" si="34"/>
        <v>pics\\Redis_8.jpg</v>
      </c>
      <c r="AR119" t="str">
        <f t="shared" si="37"/>
        <v/>
      </c>
      <c r="AS119" t="str">
        <f t="shared" si="35"/>
        <v/>
      </c>
      <c r="AT119">
        <f t="shared" ca="1" si="29"/>
        <v>0.8423735776919643</v>
      </c>
      <c r="AU119" t="s">
        <v>697</v>
      </c>
      <c r="AV119" t="str">
        <f t="shared" ca="1" si="30"/>
        <v>sound\\Noviy_plod.wav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_Жидкий_ли_он?</v>
      </c>
      <c r="BA119" t="e">
        <f>VLOOKUP(Q119,audio_list_stym!$B$2:$BQ$299,68,FALSE)</f>
        <v>#N/A</v>
      </c>
      <c r="BB119" t="str">
        <f t="shared" si="31"/>
        <v>На_мониторе_XXXXX._Жидкий_ли_он?</v>
      </c>
      <c r="BD119" cm="1">
        <f t="array" aca="1" ref="BD119" ca="1">INDEX($L$114:$L$121,(RANK(AT7,$AT$2:$AT$9)))</f>
        <v>2119</v>
      </c>
    </row>
    <row r="120" spans="1:60" hidden="1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VLOOKUP(B120,audio_list_stym!$A$3:$BP$18,66,FALSE)</f>
        <v>17</v>
      </c>
      <c r="F120" t="str">
        <f>VLOOKUP(E120,metki!$A$2:$B$9,2,FALSE)</f>
        <v>экспл_новые_без_названия</v>
      </c>
      <c r="G120" t="str">
        <f t="shared" si="26"/>
        <v>экспл</v>
      </c>
      <c r="H120" t="str">
        <f>VLOOKUP(B120,audio_list_stym!$A$3:$AJ$18,34,FALSE)</f>
        <v>Noni</v>
      </c>
      <c r="I120" t="s">
        <v>694</v>
      </c>
      <c r="J120" t="str">
        <f t="shared" si="27"/>
        <v>Noni_7</v>
      </c>
      <c r="K120">
        <v>17</v>
      </c>
      <c r="L120">
        <f>VLOOKUP(J120,total_visual_stym!$A$2:$D$129,2,FALSE)</f>
        <v>2119</v>
      </c>
      <c r="M120" t="str">
        <f>VLOOKUP(J120,total_visual_stym!$A$2:$D$129,3,FALSE)</f>
        <v>pics\\Noni_7.jpg</v>
      </c>
      <c r="N120">
        <f>VLOOKUP(J120,total_visual_stym!$A$1:$D$129,4,FALSE)</f>
        <v>212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135</v>
      </c>
      <c r="Z120" t="str">
        <f>IF(G120="экспл",VLOOKUP(J120,quest_экспл!$A$1:$N$129,12,FALSE),IF(G120="импл_",0,0))</f>
        <v>sound\\On_lohmatiy.wav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2200</v>
      </c>
      <c r="AD120" t="str">
        <f t="shared" ca="1" si="32"/>
        <v>pics\\dis57.jpg</v>
      </c>
      <c r="AE120" s="22" t="str">
        <f t="array" aca="1" ref="AE120" ca="1">IF(G120="экспл",INDEX(total_visual_stym!$C$146:$C$209,(RANK(total_visual_stym!E200,total_visual_stym!$E$146:$E$209))),0)</f>
        <v>pics\\dis57.jpg</v>
      </c>
      <c r="AF120" s="22" t="str">
        <f t="shared" si="28"/>
        <v/>
      </c>
      <c r="AI120" t="s">
        <v>92</v>
      </c>
      <c r="AO120">
        <f t="shared" ca="1" si="33"/>
        <v>0.45191203594424245</v>
      </c>
      <c r="AP120" t="str">
        <f t="shared" ca="1" si="34"/>
        <v>pics\\Limon_2.jpg</v>
      </c>
      <c r="AR120" t="str">
        <f t="shared" si="37"/>
        <v/>
      </c>
      <c r="AS120" t="str">
        <f t="shared" si="35"/>
        <v/>
      </c>
      <c r="AT120">
        <f t="shared" ca="1" si="29"/>
        <v>0.20389492421330169</v>
      </c>
      <c r="AU120" t="s">
        <v>697</v>
      </c>
      <c r="AV120" t="str">
        <f t="shared" ca="1" si="30"/>
        <v>sound\\Redkiy_plod.wav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_Он_лохматый?</v>
      </c>
      <c r="BA120" t="e">
        <f>VLOOKUP(Q120,audio_list_stym!$B$2:$BQ$299,68,FALSE)</f>
        <v>#N/A</v>
      </c>
      <c r="BB120" t="str">
        <f t="shared" si="31"/>
        <v>Перед_Вами_XXXXX._Он_лохматый?</v>
      </c>
      <c r="BD120" cm="1">
        <f t="array" aca="1" ref="BD120" ca="1">INDEX($L$114:$L$121,(RANK(AT8,$AT$2:$AT$9)))</f>
        <v>2118</v>
      </c>
    </row>
    <row r="121" spans="1:60" hidden="1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VLOOKUP(B121,audio_list_stym!$A$3:$BP$18,66,FALSE)</f>
        <v>17</v>
      </c>
      <c r="F121" t="str">
        <f>VLOOKUP(E121,metki!$A$2:$B$9,2,FALSE)</f>
        <v>экспл_новые_без_названия</v>
      </c>
      <c r="G121" t="str">
        <f t="shared" si="26"/>
        <v>экспл</v>
      </c>
      <c r="H121" t="str">
        <f>VLOOKUP(B121,audio_list_stym!$A$3:$AJ$18,34,FALSE)</f>
        <v>Noni</v>
      </c>
      <c r="I121" t="s">
        <v>695</v>
      </c>
      <c r="J121" t="str">
        <f t="shared" si="27"/>
        <v>Noni_8</v>
      </c>
      <c r="K121">
        <v>17</v>
      </c>
      <c r="L121">
        <f>VLOOKUP(J121,total_visual_stym!$A$2:$D$129,2,FALSE)</f>
        <v>2120</v>
      </c>
      <c r="M121" t="str">
        <f>VLOOKUP(J121,total_visual_stym!$A$2:$D$129,3,FALSE)</f>
        <v>pics\\Noni_8.jpg</v>
      </c>
      <c r="N121">
        <f>VLOOKUP(J121,total_visual_stym!$A$1:$D$129,4,FALSE)</f>
        <v>212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136</v>
      </c>
      <c r="Z121" t="str">
        <f>IF(G121="экспл",VLOOKUP(J121,quest_экспл!$A$1:$N$129,12,FALSE),IF(G121="импл_",0,0))</f>
        <v>sound\\On_zolotistiy.wav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2212</v>
      </c>
      <c r="AD121" t="str">
        <f t="shared" ca="1" si="32"/>
        <v>pics\\dis61.jpg</v>
      </c>
      <c r="AE121" s="22" t="str">
        <f t="array" aca="1" ref="AE121" ca="1">IF(G121="экспл",INDEX(total_visual_stym!$C$146:$C$209,(RANK(total_visual_stym!E201,total_visual_stym!$E$146:$E$209))),0)</f>
        <v>pics\\dis61.jpg</v>
      </c>
      <c r="AF121" s="22" t="str">
        <f t="shared" si="28"/>
        <v/>
      </c>
      <c r="AI121" t="s">
        <v>93</v>
      </c>
      <c r="AO121">
        <f t="shared" ca="1" si="33"/>
        <v>4.8371257875998608E-2</v>
      </c>
      <c r="AP121" t="str">
        <f t="shared" ca="1" si="34"/>
        <v>pics\\Tomat_2.jpg</v>
      </c>
      <c r="AR121" t="str">
        <f>IF(AH121="sound\\Ogorod",AP49,"")</f>
        <v/>
      </c>
      <c r="AS121" t="str">
        <f t="shared" si="35"/>
        <v/>
      </c>
      <c r="AT121">
        <f t="shared" ca="1" si="29"/>
        <v>0.55410723467127387</v>
      </c>
      <c r="AU121" t="s">
        <v>697</v>
      </c>
      <c r="AV121" t="str">
        <f t="shared" ca="1" si="30"/>
        <v>sound\\Noviy_plod.wav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_Он_золотистый?</v>
      </c>
      <c r="BA121" t="e">
        <f>VLOOKUP(Q121,audio_list_stym!$B$2:$BQ$299,68,FALSE)</f>
        <v>#N/A</v>
      </c>
      <c r="BB121" t="str">
        <f t="shared" si="31"/>
        <v>Вы_видите_XXXXX._Он_золотистый?</v>
      </c>
      <c r="BD121" cm="1">
        <f t="array" aca="1" ref="BD121" ca="1">INDEX($L$114:$L$121,(RANK(AT9,$AT$2:$AT$9)))</f>
        <v>2114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VLOOKUP(B122,audio_list_stym!$A$3:$BP$18,66,FALSE)</f>
        <v>14</v>
      </c>
      <c r="F122" t="str">
        <f>VLOOKUP(E122,metki!$A$2:$B$9,2,FALSE)</f>
        <v>импл_новые_с_названием</v>
      </c>
      <c r="G122" t="str">
        <f t="shared" si="26"/>
        <v>импл_</v>
      </c>
      <c r="H122" t="str">
        <f>VLOOKUP(B122,audio_list_stym!$A$3:$AJ$18,34,FALSE)</f>
        <v>Sapota</v>
      </c>
      <c r="I122" t="s">
        <v>688</v>
      </c>
      <c r="J122" t="str">
        <f t="shared" si="27"/>
        <v>Sapota_1</v>
      </c>
      <c r="K122">
        <v>14</v>
      </c>
      <c r="L122">
        <f>VLOOKUP(J122,total_visual_stym!$A$2:$D$129,2,FALSE)</f>
        <v>2129</v>
      </c>
      <c r="M122" t="str">
        <f>VLOOKUP(J122,total_visual_stym!$A$2:$D$129,3,FALSE)</f>
        <v>pics\\Sapota_1.jpg</v>
      </c>
      <c r="N122">
        <f>VLOOKUP(J122,total_visual_stym!$A$1:$D$129,4,FALSE)</f>
        <v>213</v>
      </c>
      <c r="P122">
        <f>IF(G122="экспл",0,IF(G122="импл_",VLOOKUP(J122,quest_импл!$A$1:$J$129,7,FALSE),0))</f>
        <v>265</v>
      </c>
      <c r="Q122" t="str">
        <f>IF(G122="экспл",0,IF(G122="импл_",VLOOKUP(J122,quest_импл!$A$1:$J$129,8,FALSE),0))</f>
        <v>sound\\Sharoobrazniy_li.wav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2027</v>
      </c>
      <c r="AD122" t="str">
        <f t="shared" ca="1" si="32"/>
        <v>pics\\Kokos_3.jpg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8"/>
        <v>pics\\Kokos_3.jpg</v>
      </c>
      <c r="AI122" t="s">
        <v>124</v>
      </c>
      <c r="AO122">
        <f t="shared" ca="1" si="33"/>
        <v>0.57374585331444394</v>
      </c>
      <c r="AP122" t="str">
        <f t="shared" ca="1" si="34"/>
        <v>pics\\Kokos_3.jpg</v>
      </c>
      <c r="AR122" t="str">
        <f t="shared" ref="AR122:AR129" si="38">IF(AH122="sound\\Ogorod",AP50,"")</f>
        <v/>
      </c>
      <c r="AS122" t="str">
        <f t="shared" ca="1" si="35"/>
        <v>pics\\Kokos_3.jpg</v>
      </c>
      <c r="AT122">
        <f t="shared" ca="1" si="29"/>
        <v>0.16236309943751248</v>
      </c>
      <c r="AU122" t="s">
        <v>697</v>
      </c>
      <c r="AV122" t="str">
        <f t="shared" ca="1" si="30"/>
        <v>sound\\Redkiy_plod.wav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_Шарообразный_ли_</v>
      </c>
      <c r="BB122" t="str">
        <f t="shared" si="31"/>
        <v>_Шарообразный_ли_ПЕМАТ?</v>
      </c>
      <c r="BC122">
        <f>A122</f>
        <v>1216</v>
      </c>
      <c r="BD122" cm="1">
        <f t="array" aca="1" ref="BD122" ca="1">INDEX($L$122:$L$129,(RANK(AT2,$AT$2:$AT$9)))</f>
        <v>2131</v>
      </c>
      <c r="BE122" cm="1">
        <f t="array" aca="1" ref="BE122" ca="1">INDEX(BD66:BD81,(RANK(AT9,$AT$2:$AT$17)))</f>
        <v>2139</v>
      </c>
      <c r="BF122" cm="1">
        <f t="array" aca="1" ref="BF122" ca="1">INDEX(BD90:BD105,(RANK(AT9,$AT$2:$AT$17)))</f>
        <v>2073</v>
      </c>
      <c r="BG122" cm="1">
        <f t="array" aca="1" ref="BG122" ca="1">INDEX(BD106:BD121,(RANK(AT9,$AT$2:$AT$17)))</f>
        <v>2089</v>
      </c>
      <c r="BH122">
        <v>1</v>
      </c>
    </row>
    <row r="123" spans="1:60" hidden="1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VLOOKUP(B123,audio_list_stym!$A$3:$BP$18,66,FALSE)</f>
        <v>14</v>
      </c>
      <c r="F123" t="str">
        <f>VLOOKUP(E123,metki!$A$2:$B$9,2,FALSE)</f>
        <v>импл_новые_с_названием</v>
      </c>
      <c r="G123" t="str">
        <f t="shared" si="26"/>
        <v>импл_</v>
      </c>
      <c r="H123" t="str">
        <f>VLOOKUP(B123,audio_list_stym!$A$3:$AJ$18,34,FALSE)</f>
        <v>Sapota</v>
      </c>
      <c r="I123" t="s">
        <v>689</v>
      </c>
      <c r="J123" t="str">
        <f t="shared" si="27"/>
        <v>Sapota_2</v>
      </c>
      <c r="K123">
        <v>14</v>
      </c>
      <c r="L123">
        <f>VLOOKUP(J123,total_visual_stym!$A$2:$D$129,2,FALSE)</f>
        <v>2130</v>
      </c>
      <c r="M123" t="str">
        <f>VLOOKUP(J123,total_visual_stym!$A$2:$D$129,3,FALSE)</f>
        <v>pics\\Sapota_2.jpg</v>
      </c>
      <c r="N123">
        <f>VLOOKUP(J123,total_visual_stym!$A$1:$D$129,4,FALSE)</f>
        <v>213</v>
      </c>
      <c r="P123">
        <f>IF(G123="экспл",0,IF(G123="импл_",VLOOKUP(J123,quest_импл!$A$1:$J$129,7,FALSE),0))</f>
        <v>266</v>
      </c>
      <c r="Q123" t="str">
        <f>IF(G123="экспл",0,IF(G123="импл_",VLOOKUP(J123,quest_импл!$A$1:$J$129,8,FALSE),0))</f>
        <v>sound\\Nadrezan_li.wav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2014</v>
      </c>
      <c r="AD123" t="str">
        <f t="shared" ca="1" si="32"/>
        <v>pics\\Finik_6.jpg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8"/>
        <v>pics\\Finik_6.jpg</v>
      </c>
      <c r="AI123" t="s">
        <v>125</v>
      </c>
      <c r="AO123">
        <f t="shared" ca="1" si="33"/>
        <v>0.84043835798805744</v>
      </c>
      <c r="AP123" t="str">
        <f t="shared" ca="1" si="34"/>
        <v>pics\\Finik_6.jpg</v>
      </c>
      <c r="AR123" t="str">
        <f t="shared" si="38"/>
        <v/>
      </c>
      <c r="AS123" t="str">
        <f t="shared" ca="1" si="35"/>
        <v>pics\\Finik_6.jpg</v>
      </c>
      <c r="AT123">
        <f t="shared" ca="1" si="29"/>
        <v>0.54139932827008996</v>
      </c>
      <c r="AU123" t="s">
        <v>697</v>
      </c>
      <c r="AV123" t="str">
        <f t="shared" ca="1" si="30"/>
        <v>sound\\Noviy_plod.wav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_Надрезан_ли_</v>
      </c>
      <c r="BB123" t="str">
        <f t="shared" si="31"/>
        <v>_Надрезан_ли_ПЕМАТ?</v>
      </c>
      <c r="BD123" cm="1">
        <f t="array" aca="1" ref="BD123" ca="1">INDEX($L$122:$L$129,(RANK(AT3,$AT$2:$AT$9)))</f>
        <v>2132</v>
      </c>
    </row>
    <row r="124" spans="1:60" hidden="1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VLOOKUP(B124,audio_list_stym!$A$3:$BP$18,66,FALSE)</f>
        <v>14</v>
      </c>
      <c r="F124" t="str">
        <f>VLOOKUP(E124,metki!$A$2:$B$9,2,FALSE)</f>
        <v>импл_новые_с_названием</v>
      </c>
      <c r="G124" t="str">
        <f t="shared" si="26"/>
        <v>импл_</v>
      </c>
      <c r="H124" t="str">
        <f>VLOOKUP(B124,audio_list_stym!$A$3:$AJ$18,34,FALSE)</f>
        <v>Sapota</v>
      </c>
      <c r="I124" t="s">
        <v>690</v>
      </c>
      <c r="J124" t="str">
        <f t="shared" si="27"/>
        <v>Sapota_3</v>
      </c>
      <c r="K124">
        <v>14</v>
      </c>
      <c r="L124">
        <f>VLOOKUP(J124,total_visual_stym!$A$2:$D$129,2,FALSE)</f>
        <v>2131</v>
      </c>
      <c r="M124" t="str">
        <f>VLOOKUP(J124,total_visual_stym!$A$2:$D$129,3,FALSE)</f>
        <v>pics\\Sapota_3.jpg</v>
      </c>
      <c r="N124">
        <f>VLOOKUP(J124,total_visual_stym!$A$1:$D$129,4,FALSE)</f>
        <v>213</v>
      </c>
      <c r="P124">
        <f>IF(G124="экспл",0,IF(G124="импл_",VLOOKUP(J124,quest_импл!$A$1:$J$129,7,FALSE),0))</f>
        <v>267</v>
      </c>
      <c r="Q124" t="str">
        <f>IF(G124="экспл",0,IF(G124="импл_",VLOOKUP(J124,quest_импл!$A$1:$J$129,8,FALSE),0))</f>
        <v>sound\\Perekruchen_li.wav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2005</v>
      </c>
      <c r="AD124" t="str">
        <f t="shared" ca="1" si="32"/>
        <v>pics\\Banan_5.jpg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8"/>
        <v>pics\\Banan_5.jpg</v>
      </c>
      <c r="AI124" t="s">
        <v>126</v>
      </c>
      <c r="AO124">
        <f t="shared" ca="1" si="33"/>
        <v>0.96839032590480678</v>
      </c>
      <c r="AP124" t="str">
        <f t="shared" ca="1" si="34"/>
        <v>pics\\Banan_5.jpg</v>
      </c>
      <c r="AR124" t="str">
        <f t="shared" si="38"/>
        <v/>
      </c>
      <c r="AS124" t="str">
        <f t="shared" ca="1" si="35"/>
        <v>pics\\Banan_5.jpg</v>
      </c>
      <c r="AT124">
        <f t="shared" ca="1" si="29"/>
        <v>0.89736819549166702</v>
      </c>
      <c r="AU124" t="s">
        <v>697</v>
      </c>
      <c r="AV124" t="str">
        <f t="shared" ca="1" si="30"/>
        <v>sound\\Noviy_plod.wav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_Перекручен_ли_</v>
      </c>
      <c r="BB124" t="str">
        <f t="shared" si="31"/>
        <v>_Перекручен_ли_ПЕМАТ?</v>
      </c>
      <c r="BD124" cm="1">
        <f t="array" aca="1" ref="BD124" ca="1">INDEX($L$122:$L$129,(RANK(AT4,$AT$2:$AT$9)))</f>
        <v>2129</v>
      </c>
    </row>
    <row r="125" spans="1:60" hidden="1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VLOOKUP(B125,audio_list_stym!$A$3:$BP$18,66,FALSE)</f>
        <v>14</v>
      </c>
      <c r="F125" t="str">
        <f>VLOOKUP(E125,metki!$A$2:$B$9,2,FALSE)</f>
        <v>импл_новые_с_названием</v>
      </c>
      <c r="G125" t="str">
        <f t="shared" si="26"/>
        <v>импл_</v>
      </c>
      <c r="H125" t="str">
        <f>VLOOKUP(B125,audio_list_stym!$A$3:$AJ$18,34,FALSE)</f>
        <v>Sapota</v>
      </c>
      <c r="I125" t="s">
        <v>691</v>
      </c>
      <c r="J125" t="str">
        <f t="shared" si="27"/>
        <v>Sapota_4</v>
      </c>
      <c r="K125">
        <v>14</v>
      </c>
      <c r="L125">
        <f>VLOOKUP(J125,total_visual_stym!$A$2:$D$129,2,FALSE)</f>
        <v>2132</v>
      </c>
      <c r="M125" t="str">
        <f>VLOOKUP(J125,total_visual_stym!$A$2:$D$129,3,FALSE)</f>
        <v>pics\\Sapota_4.jpg</v>
      </c>
      <c r="N125">
        <f>VLOOKUP(J125,total_visual_stym!$A$1:$D$129,4,FALSE)</f>
        <v>213</v>
      </c>
      <c r="P125">
        <f>IF(G125="экспл",0,IF(G125="импл_",VLOOKUP(J125,quest_импл!$A$1:$J$129,7,FALSE),0))</f>
        <v>268</v>
      </c>
      <c r="Q125" t="str">
        <f>IF(G125="экспл",0,IF(G125="импл_",VLOOKUP(J125,quest_импл!$A$1:$J$129,8,FALSE),0))</f>
        <v>sound\\Sorvan_li.wav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2024</v>
      </c>
      <c r="AD125" t="str">
        <f t="shared" ca="1" si="32"/>
        <v>pics\\Goroh_8.jpg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8"/>
        <v>pics\\Goroh_8.jpg</v>
      </c>
      <c r="AI125" t="s">
        <v>127</v>
      </c>
      <c r="AO125">
        <f t="shared" ca="1" si="33"/>
        <v>0.65229755943348922</v>
      </c>
      <c r="AP125" t="str">
        <f t="shared" ca="1" si="34"/>
        <v>pics\\Goroh_8.jpg</v>
      </c>
      <c r="AR125" t="str">
        <f t="shared" si="38"/>
        <v/>
      </c>
      <c r="AS125" t="str">
        <f t="shared" ca="1" si="35"/>
        <v>pics\\Goroh_8.jpg</v>
      </c>
      <c r="AT125">
        <f t="shared" ca="1" si="29"/>
        <v>0.74997336125776282</v>
      </c>
      <c r="AU125" t="s">
        <v>697</v>
      </c>
      <c r="AV125" t="str">
        <f t="shared" ca="1" si="30"/>
        <v>sound\\Noviy_plod.wav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_Сорван_ли_</v>
      </c>
      <c r="BB125" t="str">
        <f t="shared" si="31"/>
        <v>_Сорван_ли_ПЕМАТ?</v>
      </c>
      <c r="BD125" cm="1">
        <f t="array" aca="1" ref="BD125" ca="1">INDEX($L$122:$L$129,(RANK(AT5,$AT$2:$AT$9)))</f>
        <v>2133</v>
      </c>
    </row>
    <row r="126" spans="1:60" hidden="1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VLOOKUP(B126,audio_list_stym!$A$3:$BP$18,66,FALSE)</f>
        <v>14</v>
      </c>
      <c r="F126" t="str">
        <f>VLOOKUP(E126,metki!$A$2:$B$9,2,FALSE)</f>
        <v>импл_новые_с_названием</v>
      </c>
      <c r="G126" t="str">
        <f t="shared" si="26"/>
        <v>импл_</v>
      </c>
      <c r="H126" t="str">
        <f>VLOOKUP(B126,audio_list_stym!$A$3:$AJ$18,34,FALSE)</f>
        <v>Sapota</v>
      </c>
      <c r="I126" t="s">
        <v>692</v>
      </c>
      <c r="J126" t="str">
        <f t="shared" si="27"/>
        <v>Sapota_5</v>
      </c>
      <c r="K126">
        <v>14</v>
      </c>
      <c r="L126">
        <f>VLOOKUP(J126,total_visual_stym!$A$2:$D$129,2,FALSE)</f>
        <v>2133</v>
      </c>
      <c r="M126" t="str">
        <f>VLOOKUP(J126,total_visual_stym!$A$2:$D$129,3,FALSE)</f>
        <v>pics\\Sapota_5.jpg</v>
      </c>
      <c r="N126">
        <f>VLOOKUP(J126,total_visual_stym!$A$1:$D$129,4,FALSE)</f>
        <v>213</v>
      </c>
      <c r="P126">
        <f>IF(G126="экспл",0,IF(G126="импл_",VLOOKUP(J126,quest_импл!$A$1:$J$129,7,FALSE),0))</f>
        <v>269</v>
      </c>
      <c r="Q126" t="str">
        <f>IF(G126="экспл",0,IF(G126="импл_",VLOOKUP(J126,quest_импл!$A$1:$J$129,8,FALSE),0))</f>
        <v>sound\\Spresovan_li.wav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2057</v>
      </c>
      <c r="AD126" t="str">
        <f t="shared" ca="1" si="32"/>
        <v>pics\\Tomat_1.jpg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8"/>
        <v>pics\\Tomat_1.jpg</v>
      </c>
      <c r="AI126" t="s">
        <v>128</v>
      </c>
      <c r="AO126">
        <f t="shared" ca="1" si="33"/>
        <v>6.4119359965754907E-2</v>
      </c>
      <c r="AP126" t="str">
        <f t="shared" ca="1" si="34"/>
        <v>pics\\Tomat_1.jpg</v>
      </c>
      <c r="AR126" t="str">
        <f t="shared" si="38"/>
        <v/>
      </c>
      <c r="AS126" t="str">
        <f t="shared" ca="1" si="35"/>
        <v>pics\\Tomat_1.jpg</v>
      </c>
      <c r="AT126">
        <f t="shared" ca="1" si="29"/>
        <v>0.90241699757982441</v>
      </c>
      <c r="AU126" t="s">
        <v>697</v>
      </c>
      <c r="AV126" t="str">
        <f t="shared" ca="1" si="30"/>
        <v>sound\\Noviy_plod.wav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_Спрессован_ли_</v>
      </c>
      <c r="BB126" t="str">
        <f t="shared" si="31"/>
        <v>_Спрессован_ли_ПЕМАТ?</v>
      </c>
      <c r="BD126" cm="1">
        <f t="array" aca="1" ref="BD126" ca="1">INDEX($L$122:$L$129,(RANK(AT6,$AT$2:$AT$9)))</f>
        <v>2136</v>
      </c>
    </row>
    <row r="127" spans="1:60" hidden="1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VLOOKUP(B127,audio_list_stym!$A$3:$BP$18,66,FALSE)</f>
        <v>14</v>
      </c>
      <c r="F127" t="str">
        <f>VLOOKUP(E127,metki!$A$2:$B$9,2,FALSE)</f>
        <v>импл_новые_с_названием</v>
      </c>
      <c r="G127" t="str">
        <f t="shared" si="26"/>
        <v>импл_</v>
      </c>
      <c r="H127" t="str">
        <f>VLOOKUP(B127,audio_list_stym!$A$3:$AJ$18,34,FALSE)</f>
        <v>Sapota</v>
      </c>
      <c r="I127" t="s">
        <v>693</v>
      </c>
      <c r="J127" t="str">
        <f t="shared" si="27"/>
        <v>Sapota_6</v>
      </c>
      <c r="K127">
        <v>14</v>
      </c>
      <c r="L127">
        <f>VLOOKUP(J127,total_visual_stym!$A$2:$D$129,2,FALSE)</f>
        <v>2134</v>
      </c>
      <c r="M127" t="str">
        <f>VLOOKUP(J127,total_visual_stym!$A$2:$D$129,3,FALSE)</f>
        <v>pics\\Sapota_6.jpg</v>
      </c>
      <c r="N127">
        <f>VLOOKUP(J127,total_visual_stym!$A$1:$D$129,4,FALSE)</f>
        <v>213</v>
      </c>
      <c r="P127">
        <f>IF(G127="экспл",0,IF(G127="импл_",VLOOKUP(J127,quest_импл!$A$1:$J$129,7,FALSE),0))</f>
        <v>270</v>
      </c>
      <c r="Q127" t="str">
        <f>IF(G127="экспл",0,IF(G127="импл_",VLOOKUP(J127,quest_импл!$A$1:$J$129,8,FALSE),0))</f>
        <v>sound\\Zheltiy_li.wav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2018</v>
      </c>
      <c r="AD127" t="str">
        <f t="shared" ca="1" si="32"/>
        <v>pics\\Goroh_2.jpg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8"/>
        <v>pics\\Goroh_2.jpg</v>
      </c>
      <c r="AI127" t="s">
        <v>129</v>
      </c>
      <c r="AO127">
        <f t="shared" ca="1" si="33"/>
        <v>0.77709420506503057</v>
      </c>
      <c r="AP127" t="str">
        <f t="shared" ca="1" si="34"/>
        <v>pics\\Goroh_2.jpg</v>
      </c>
      <c r="AR127" t="str">
        <f t="shared" si="38"/>
        <v/>
      </c>
      <c r="AS127" t="str">
        <f t="shared" ca="1" si="35"/>
        <v>pics\\Goroh_2.jpg</v>
      </c>
      <c r="AT127">
        <f t="shared" ca="1" si="29"/>
        <v>0.36336543361934182</v>
      </c>
      <c r="AU127" t="s">
        <v>697</v>
      </c>
      <c r="AV127" t="str">
        <f t="shared" ca="1" si="30"/>
        <v>sound\\Redkiy_plod.wav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_Желтый_ли_</v>
      </c>
      <c r="BB127" t="str">
        <f t="shared" si="31"/>
        <v>_Желтый_ли_ПЕМАТ?</v>
      </c>
      <c r="BD127" cm="1">
        <f t="array" aca="1" ref="BD127" ca="1">INDEX($L$122:$L$129,(RANK(AT7,$AT$2:$AT$9)))</f>
        <v>2135</v>
      </c>
    </row>
    <row r="128" spans="1:60" hidden="1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VLOOKUP(B128,audio_list_stym!$A$3:$BP$18,66,FALSE)</f>
        <v>14</v>
      </c>
      <c r="F128" t="str">
        <f>VLOOKUP(E128,metki!$A$2:$B$9,2,FALSE)</f>
        <v>импл_новые_с_названием</v>
      </c>
      <c r="G128" t="str">
        <f t="shared" si="26"/>
        <v>импл_</v>
      </c>
      <c r="H128" t="str">
        <f>VLOOKUP(B128,audio_list_stym!$A$3:$AJ$18,34,FALSE)</f>
        <v>Sapota</v>
      </c>
      <c r="I128" t="s">
        <v>694</v>
      </c>
      <c r="J128" t="str">
        <f t="shared" si="27"/>
        <v>Sapota_7</v>
      </c>
      <c r="K128">
        <v>14</v>
      </c>
      <c r="L128">
        <f>VLOOKUP(J128,total_visual_stym!$A$2:$D$129,2,FALSE)</f>
        <v>2135</v>
      </c>
      <c r="M128" t="str">
        <f>VLOOKUP(J128,total_visual_stym!$A$2:$D$129,3,FALSE)</f>
        <v>pics\\Sapota_7.jpg</v>
      </c>
      <c r="N128">
        <f>VLOOKUP(J128,total_visual_stym!$A$1:$D$129,4,FALSE)</f>
        <v>213</v>
      </c>
      <c r="P128">
        <f>IF(G128="экспл",0,IF(G128="импл_",VLOOKUP(J128,quest_импл!$A$1:$J$129,7,FALSE),0))</f>
        <v>271</v>
      </c>
      <c r="Q128" t="str">
        <f>IF(G128="экспл",0,IF(G128="импл_",VLOOKUP(J128,quest_импл!$A$1:$J$129,8,FALSE),0))</f>
        <v>sound\\Rovniy_li.wav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да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2053</v>
      </c>
      <c r="AD128" t="str">
        <f t="shared" ca="1" si="32"/>
        <v>pics\\Redis_5.jpg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8"/>
        <v>pics\\Redis_5.jpg</v>
      </c>
      <c r="AI128" t="s">
        <v>130</v>
      </c>
      <c r="AO128">
        <f t="shared" ca="1" si="33"/>
        <v>0.13317958963980103</v>
      </c>
      <c r="AP128" t="str">
        <f t="shared" ca="1" si="34"/>
        <v>pics\\Redis_5.jpg</v>
      </c>
      <c r="AR128" t="str">
        <f t="shared" si="38"/>
        <v/>
      </c>
      <c r="AS128" t="str">
        <f t="shared" ca="1" si="35"/>
        <v>pics\\Redis_5.jpg</v>
      </c>
      <c r="AT128">
        <f t="shared" ca="1" si="29"/>
        <v>0.15445039014371542</v>
      </c>
      <c r="AU128" t="s">
        <v>697</v>
      </c>
      <c r="AV128" t="str">
        <f t="shared" ca="1" si="30"/>
        <v>sound\\Redkiy_plod.wav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_Ровный_ли_</v>
      </c>
      <c r="BB128" t="str">
        <f t="shared" si="31"/>
        <v>_Ровный_ли_ПЕМАТ?</v>
      </c>
      <c r="BD128" cm="1">
        <f t="array" aca="1" ref="BD128" ca="1">INDEX($L$122:$L$129,(RANK(AT8,$AT$2:$AT$9)))</f>
        <v>2134</v>
      </c>
    </row>
    <row r="129" spans="1:56" hidden="1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VLOOKUP(B129,audio_list_stym!$A$3:$BP$18,66,FALSE)</f>
        <v>14</v>
      </c>
      <c r="F129" t="str">
        <f>VLOOKUP(E129,metki!$A$2:$B$9,2,FALSE)</f>
        <v>импл_новые_с_названием</v>
      </c>
      <c r="G129" t="str">
        <f t="shared" si="26"/>
        <v>импл_</v>
      </c>
      <c r="H129" t="str">
        <f>VLOOKUP(B129,audio_list_stym!$A$3:$AJ$18,34,FALSE)</f>
        <v>Sapota</v>
      </c>
      <c r="I129" t="s">
        <v>695</v>
      </c>
      <c r="J129" t="str">
        <f t="shared" si="27"/>
        <v>Sapota_8</v>
      </c>
      <c r="K129">
        <v>14</v>
      </c>
      <c r="L129">
        <f>VLOOKUP(J129,total_visual_stym!$A$2:$D$129,2,FALSE)</f>
        <v>2136</v>
      </c>
      <c r="M129" t="str">
        <f>VLOOKUP(J129,total_visual_stym!$A$2:$D$129,3,FALSE)</f>
        <v>pics\\Sapota_8.jpg</v>
      </c>
      <c r="N129">
        <f>VLOOKUP(J129,total_visual_stym!$A$1:$D$129,4,FALSE)</f>
        <v>213</v>
      </c>
      <c r="P129">
        <f>IF(G129="экспл",0,IF(G129="импл_",VLOOKUP(J129,quest_импл!$A$1:$J$129,7,FALSE),0))</f>
        <v>272</v>
      </c>
      <c r="Q129" t="str">
        <f>IF(G129="экспл",0,IF(G129="импл_",VLOOKUP(J129,quest_импл!$A$1:$J$129,8,FALSE),0))</f>
        <v>sound\\Imeet_li_shipi.wav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2008</v>
      </c>
      <c r="AD129" t="str">
        <f t="shared" ca="1" si="32"/>
        <v>pics\\Banan_8.jpg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8"/>
        <v>pics\\Banan_8.jpg</v>
      </c>
      <c r="AI129" t="s">
        <v>131</v>
      </c>
      <c r="AO129">
        <f t="shared" ca="1" si="33"/>
        <v>0.93859195478235669</v>
      </c>
      <c r="AP129" t="str">
        <f t="shared" ca="1" si="34"/>
        <v>pics\\Banan_8.jpg</v>
      </c>
      <c r="AR129" t="str">
        <f t="shared" si="38"/>
        <v/>
      </c>
      <c r="AS129" t="str">
        <f t="shared" ca="1" si="35"/>
        <v>pics\\Banan_8.jpg</v>
      </c>
      <c r="AT129">
        <f t="shared" ca="1" si="29"/>
        <v>0.44069666284879416</v>
      </c>
      <c r="AU129" t="s">
        <v>697</v>
      </c>
      <c r="AV129" t="str">
        <f t="shared" ca="1" si="30"/>
        <v>sound\\Redkiy_plod.wav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_Имеет_ли_шипы_</v>
      </c>
      <c r="BB129" t="str">
        <f t="shared" si="31"/>
        <v>_Имеет_ли_шипы_ПЕМАТ?</v>
      </c>
      <c r="BD129" cm="1">
        <f t="array" aca="1" ref="BD129" ca="1">INDEX($L$122:$L$129,(RANK(AT9,$AT$2:$AT$9)))</f>
        <v>2130</v>
      </c>
    </row>
    <row r="130" spans="1:56" hidden="1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hidden="1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hidden="1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hidden="1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hidden="1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hidden="1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hidden="1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hidden="1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hidden="1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hidden="1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hidden="1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hidden="1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hidden="1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hidden="1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hidden="1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hidden="1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E00-000000000000}">
    <filterColumn colId="8">
      <filters>
        <filter val="_1"/>
      </filters>
    </filterColumn>
  </autoFilter>
  <pageMargins left="0.7" right="0.7" top="0.75" bottom="0.75" header="0.3" footer="0.3"/>
  <pageSetup paperSize="9" orientation="portrait" horizontalDpi="4294967293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H161"/>
  <sheetViews>
    <sheetView topLeftCell="AY1" zoomScale="80" zoomScaleNormal="80" zoomScaleSheetLayoutView="40" workbookViewId="0">
      <selection activeCell="BC1" sqref="BC1:BH1048576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VLOOKUP(B2,audio_list_stym!$A$3:$BP$18,67,FALSE)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VLOOKUP(B2,audio_list_stym!$A$3:$AJ$18,35,FALSE)</f>
        <v>Tomat</v>
      </c>
      <c r="I2" t="s">
        <v>688</v>
      </c>
      <c r="J2" t="str">
        <f t="shared" ref="J2:J65" si="1">H2&amp;I2</f>
        <v>Tomat_1</v>
      </c>
      <c r="K2">
        <v>12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ca="1" si="2">IF(ISTEXT(AR2),AR2,IF(ISTEXT(AS2),AS2,""))</f>
        <v>pics\\Injir_7.jpg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10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2.1186093558739683E-2</v>
      </c>
      <c r="AP2" t="str">
        <f ca="1">INDEX($AM$2:$AM$25,(RANK(AO2,$AO$2:$AO$25)))</f>
        <v>pics\\Injir_7.jpg</v>
      </c>
      <c r="AQ2" t="str">
        <f ca="1">INDEX($AN$2:$AN$25,(RANK(AO2,$AO$2:$AO$25)))</f>
        <v>pics\\Tikva_7.jpg</v>
      </c>
      <c r="AR2" t="str">
        <f ca="1">IF(AH2="sound\\Ogorod",AP2,"")</f>
        <v>pics\\Injir_7.jpg</v>
      </c>
      <c r="AT2">
        <f t="shared" ref="AT2:AT65" ca="1" si="6">RAND()</f>
        <v>0.73815529447391426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7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8">IF(G2="экспл",AY2&amp;AX2&amp;"."&amp;AZ2,IF(G2="импл_",BA2&amp;AX2&amp;"?"))</f>
        <v>_Целый_ли_XXXXX?</v>
      </c>
      <c r="BC2">
        <f>A2</f>
        <v>1201</v>
      </c>
      <c r="BD2" cm="1">
        <f t="array" aca="1" ref="BD2" ca="1">INDEX($L$2:$L$9,(RANK(AT2,$AT$2:$AT$9)))</f>
        <v>2057</v>
      </c>
      <c r="BE2" cm="1">
        <f t="array" aca="1" ref="BE2" ca="1">INDEX(BD10:BD25,(RANK(AT2,$AT$2:$AT$16)))</f>
        <v>2038</v>
      </c>
      <c r="BF2" cm="1">
        <f t="array" aca="1" ref="BF2" ca="1">INDEX(BD26:BD49,(RANK(AT2,$AT$2:$AT$16)))</f>
        <v>2054</v>
      </c>
      <c r="BG2" cm="1">
        <f t="array" aca="1" ref="BG2" ca="1">INDEX(BD50:BD65,(RANK(AT2,$AT$2:$AT$16)))</f>
        <v>2014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VLOOKUP(B3,audio_list_stym!$A$3:$BP$18,67,FALSE)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VLOOKUP(B3,audio_list_stym!$A$3:$AJ$18,35,FALSE)</f>
        <v>Tomat</v>
      </c>
      <c r="I3" t="s">
        <v>689</v>
      </c>
      <c r="J3" t="str">
        <f t="shared" si="1"/>
        <v>Tomat_2</v>
      </c>
      <c r="K3">
        <v>12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2036</v>
      </c>
      <c r="AD3" t="str">
        <f t="shared" ref="AD3:AD66" ca="1" si="9">IF(ISTEXT(AE3),AE3,IF(ISTEXT(AF3),AF3,""))</f>
        <v>pics\\Limon_4.jpg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pics\\Limon_4.jpg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0">RAND()</f>
        <v>0.87346904548138848</v>
      </c>
      <c r="AP3" t="str">
        <f t="shared" ref="AP3:AP25" ca="1" si="11">INDEX($AM$2:$AM$25,(RANK(AO3,$AO$2:$AO$25)))</f>
        <v>pics\\Limon_4.jpg</v>
      </c>
      <c r="AQ3" t="str">
        <f t="shared" ref="AQ3:AQ25" ca="1" si="12">INDEX($AN$2:$AN$25,(RANK(AO3,$AO$2:$AO$25)))</f>
        <v>pics\\Redis_4.jpg</v>
      </c>
      <c r="AR3" t="str">
        <f t="shared" ref="AR3:AR9" ca="1" si="13">IF(AH3="sound\\Ogorod",AP3,"")</f>
        <v>pics\\Limon_4.jpg</v>
      </c>
      <c r="AT3">
        <f t="shared" ca="1" si="6"/>
        <v>4.759168065489372E-2</v>
      </c>
      <c r="AU3" t="str">
        <f>IF(OR(G3=10,G3=11,G3=14,G3=15),VLOOKUP(AT3,audio_list_stym!$A$3:$B$18,2,FALSE),"sound\\Noviy_plod.wav")</f>
        <v>sound\\Noviy_plod.wav</v>
      </c>
      <c r="AV3" t="str">
        <f t="shared" ca="1" si="7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8"/>
        <v>_Мясистый_ли_XXXXX?</v>
      </c>
      <c r="BD3" cm="1">
        <f t="array" aca="1" ref="BD3" ca="1">INDEX($L$2:$L$9,(RANK(AT3,$AT$2:$AT$9)))</f>
        <v>2064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VLOOKUP(B4,audio_list_stym!$A$3:$BP$18,67,FALSE)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VLOOKUP(B4,audio_list_stym!$A$3:$AJ$18,35,FALSE)</f>
        <v>Tomat</v>
      </c>
      <c r="I4" t="s">
        <v>690</v>
      </c>
      <c r="J4" t="str">
        <f t="shared" si="1"/>
        <v>Tomat_3</v>
      </c>
      <c r="K4">
        <v>12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2034</v>
      </c>
      <c r="AD4" t="str">
        <f t="shared" ca="1" si="9"/>
        <v>pics\\Limon_2.jpg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pics\\Limon_2.jpg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0"/>
        <v>0.95328701239196967</v>
      </c>
      <c r="AP4" t="str">
        <f t="shared" ca="1" si="11"/>
        <v>pics\\Limon_2.jpg</v>
      </c>
      <c r="AQ4" t="str">
        <f t="shared" ca="1" si="12"/>
        <v>pics\\Redis_2.jpg</v>
      </c>
      <c r="AR4" t="str">
        <f t="shared" ca="1" si="13"/>
        <v>pics\\Limon_2.jpg</v>
      </c>
      <c r="AT4">
        <f t="shared" ca="1" si="6"/>
        <v>0.31433999121876399</v>
      </c>
      <c r="AU4" t="str">
        <f>IF(OR(G4=10,G4=11,G4=14,G4=15),VLOOKUP(AT4,audio_list_stym!$A$3:$B$18,2,FALSE),"sound\\Noviy_plod.wav")</f>
        <v>sound\\Noviy_plod.wav</v>
      </c>
      <c r="AV4" t="str">
        <f t="shared" ca="1" si="7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8"/>
        <v>_Горький_ли_XXXXX?</v>
      </c>
      <c r="BD4" cm="1">
        <f t="array" aca="1" ref="BD4" ca="1">INDEX($L$2:$L$9,(RANK(AT4,$AT$2:$AT$9)))</f>
        <v>2062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VLOOKUP(B5,audio_list_stym!$A$3:$BP$18,67,FALSE)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VLOOKUP(B5,audio_list_stym!$A$3:$AJ$18,35,FALSE)</f>
        <v>Tomat</v>
      </c>
      <c r="I5" t="s">
        <v>691</v>
      </c>
      <c r="J5" t="str">
        <f t="shared" si="1"/>
        <v>Tomat_4</v>
      </c>
      <c r="K5">
        <v>12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2003</v>
      </c>
      <c r="AD5" t="str">
        <f t="shared" ca="1" si="9"/>
        <v>pics\\Banan_3.jpg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pics\\Banan_3.jpg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0"/>
        <v>0.70159306819646239</v>
      </c>
      <c r="AP5" t="str">
        <f t="shared" ca="1" si="11"/>
        <v>pics\\Banan_3.jpg</v>
      </c>
      <c r="AQ5" t="str">
        <f t="shared" ca="1" si="12"/>
        <v>pics\\Goroh_3.jpg</v>
      </c>
      <c r="AR5" t="str">
        <f t="shared" ca="1" si="13"/>
        <v>pics\\Banan_3.jpg</v>
      </c>
      <c r="AT5">
        <f t="shared" ca="1" si="6"/>
        <v>0.41833722280567753</v>
      </c>
      <c r="AU5" t="str">
        <f>IF(OR(G5=10,G5=11,G5=14,G5=15),VLOOKUP(AT5,audio_list_stym!$A$3:$B$18,2,FALSE),"sound\\Noviy_plod.wav")</f>
        <v>sound\\Noviy_plod.wav</v>
      </c>
      <c r="AV5" t="str">
        <f t="shared" ca="1" si="7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8"/>
        <v>_Яркий_ли_XXXXX?</v>
      </c>
      <c r="BD5" cm="1">
        <f t="array" aca="1" ref="BD5" ca="1">INDEX($L$2:$L$9,(RANK(AT5,$AT$2:$AT$9)))</f>
        <v>2060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VLOOKUP(B6,audio_list_stym!$A$3:$BP$18,67,FALSE)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VLOOKUP(B6,audio_list_stym!$A$3:$AJ$18,35,FALSE)</f>
        <v>Tomat</v>
      </c>
      <c r="I6" t="s">
        <v>692</v>
      </c>
      <c r="J6" t="str">
        <f t="shared" si="1"/>
        <v>Tomat_5</v>
      </c>
      <c r="K6">
        <v>12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2040</v>
      </c>
      <c r="AD6" t="str">
        <f t="shared" ca="1" si="9"/>
        <v>pics\\Limon_8.jpg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pics\\Limon_8.jpg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0"/>
        <v>0.75503377006449279</v>
      </c>
      <c r="AP6" t="str">
        <f t="shared" ca="1" si="11"/>
        <v>pics\\Limon_8.jpg</v>
      </c>
      <c r="AQ6" t="str">
        <f t="shared" ca="1" si="12"/>
        <v>pics\\Redis_8.jpg</v>
      </c>
      <c r="AR6" t="str">
        <f t="shared" ca="1" si="13"/>
        <v>pics\\Limon_8.jpg</v>
      </c>
      <c r="AT6">
        <f t="shared" ca="1" si="6"/>
        <v>0.66681494184252965</v>
      </c>
      <c r="AU6" t="str">
        <f>IF(OR(G6=10,G6=11,G6=14,G6=15),VLOOKUP(AT6,audio_list_stym!$A$3:$B$18,2,FALSE),"sound\\Noviy_plod.wav")</f>
        <v>sound\\Noviy_plod.wav</v>
      </c>
      <c r="AV6" t="str">
        <f t="shared" ca="1" si="7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8"/>
        <v>_Острый_ли_XXXXX?</v>
      </c>
      <c r="BD6" cm="1">
        <f t="array" aca="1" ref="BD6" ca="1">INDEX($L$2:$L$9,(RANK(AT6,$AT$2:$AT$9)))</f>
        <v>2059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VLOOKUP(B7,audio_list_stym!$A$3:$BP$18,67,FALSE)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VLOOKUP(B7,audio_list_stym!$A$3:$AJ$18,35,FALSE)</f>
        <v>Tomat</v>
      </c>
      <c r="I7" t="s">
        <v>693</v>
      </c>
      <c r="J7" t="str">
        <f t="shared" si="1"/>
        <v>Tomat_6</v>
      </c>
      <c r="K7">
        <v>12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2158</v>
      </c>
      <c r="AD7" t="str">
        <f t="shared" ca="1" si="9"/>
        <v>pics\\Injir_6.jpg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pics\\Injir_6.jpg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0"/>
        <v>4.6241839129807838E-2</v>
      </c>
      <c r="AP7" t="str">
        <f t="shared" ca="1" si="11"/>
        <v>pics\\Injir_6.jpg</v>
      </c>
      <c r="AQ7" t="str">
        <f t="shared" ca="1" si="12"/>
        <v>pics\\Tikva_6.jpg</v>
      </c>
      <c r="AR7" t="str">
        <f t="shared" ca="1" si="13"/>
        <v>pics\\Injir_6.jpg</v>
      </c>
      <c r="AT7">
        <f t="shared" ca="1" si="6"/>
        <v>0.15250799730784881</v>
      </c>
      <c r="AU7" t="str">
        <f>IF(OR(G7=10,G7=11,G7=14,G7=15),VLOOKUP(AT7,audio_list_stym!$A$3:$B$18,2,FALSE),"sound\\Noviy_plod.wav")</f>
        <v>sound\\Noviy_plod.wav</v>
      </c>
      <c r="AV7" t="str">
        <f t="shared" ca="1" si="7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8"/>
        <v>_Спелый_ли_XXXXX?</v>
      </c>
      <c r="BD7" cm="1">
        <f t="array" aca="1" ref="BD7" ca="1">INDEX($L$2:$L$9,(RANK(AT7,$AT$2:$AT$9)))</f>
        <v>2063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VLOOKUP(B8,audio_list_stym!$A$3:$BP$18,67,FALSE)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VLOOKUP(B8,audio_list_stym!$A$3:$AJ$18,35,FALSE)</f>
        <v>Tomat</v>
      </c>
      <c r="I8" t="s">
        <v>694</v>
      </c>
      <c r="J8" t="str">
        <f t="shared" si="1"/>
        <v>Tomat_7</v>
      </c>
      <c r="K8">
        <v>12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2153</v>
      </c>
      <c r="AD8" t="str">
        <f t="shared" ca="1" si="9"/>
        <v>pics\\Injir_1.jpg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pics\\Injir_1.jpg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0"/>
        <v>0.42923828604075409</v>
      </c>
      <c r="AP8" t="str">
        <f t="shared" ca="1" si="11"/>
        <v>pics\\Injir_1.jpg</v>
      </c>
      <c r="AQ8" t="str">
        <f t="shared" ca="1" si="12"/>
        <v>pics\\Tikva_1.jpg</v>
      </c>
      <c r="AR8" t="str">
        <f t="shared" ca="1" si="13"/>
        <v>pics\\Injir_1.jpg</v>
      </c>
      <c r="AT8">
        <f t="shared" ca="1" si="6"/>
        <v>0.31875735674753203</v>
      </c>
      <c r="AU8" t="str">
        <f>IF(OR(G8=10,G8=11,G8=14,G8=15),VLOOKUP(AT8,audio_list_stym!$A$3:$B$18,2,FALSE),"sound\\Noviy_plod.wav")</f>
        <v>sound\\Noviy_plod.wav</v>
      </c>
      <c r="AV8" t="str">
        <f t="shared" ca="1" si="7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8"/>
        <v>_Серый_ли_XXXXX?</v>
      </c>
      <c r="BD8" cm="1">
        <f t="array" aca="1" ref="BD8" ca="1">INDEX($L$2:$L$9,(RANK(AT8,$AT$2:$AT$9)))</f>
        <v>2061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VLOOKUP(B9,audio_list_stym!$A$3:$BP$18,67,FALSE)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VLOOKUP(B9,audio_list_stym!$A$3:$AJ$18,35,FALSE)</f>
        <v>Tomat</v>
      </c>
      <c r="I9" t="s">
        <v>695</v>
      </c>
      <c r="J9" t="str">
        <f t="shared" si="1"/>
        <v>Tomat_8</v>
      </c>
      <c r="K9">
        <v>12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2002</v>
      </c>
      <c r="AD9" t="str">
        <f t="shared" ca="1" si="9"/>
        <v>pics\\Banan_2.jpg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pics\\Banan_2.jpg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0"/>
        <v>0.73020697437271065</v>
      </c>
      <c r="AP9" t="str">
        <f t="shared" ca="1" si="11"/>
        <v>pics\\Banan_2.jpg</v>
      </c>
      <c r="AQ9" t="str">
        <f t="shared" ca="1" si="12"/>
        <v>pics\\Goroh_2.jpg</v>
      </c>
      <c r="AR9" t="str">
        <f t="shared" ca="1" si="13"/>
        <v>pics\\Banan_2.jpg</v>
      </c>
      <c r="AT9">
        <f t="shared" ca="1" si="6"/>
        <v>0.72421487132262408</v>
      </c>
      <c r="AU9" t="str">
        <f>IF(OR(G9=10,G9=11,G9=14,G9=15),VLOOKUP(AT9,audio_list_stym!$A$3:$B$18,2,FALSE),"sound\\Noviy_plod.wav")</f>
        <v>sound\\Noviy_plod.wav</v>
      </c>
      <c r="AV9" t="str">
        <f t="shared" ca="1" si="7"/>
        <v>sound\\Noviy_plod.wav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8"/>
        <v>_Вязкий_ли_XXXXX?</v>
      </c>
      <c r="BD9" cm="1">
        <f t="array" aca="1" ref="BD9" ca="1">INDEX($L$2:$L$9,(RANK(AT9,$AT$2:$AT$9)))</f>
        <v>2058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VLOOKUP(B10,audio_list_stym!$A$3:$BP$18,67,FALSE)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VLOOKUP(B10,audio_list_stym!$A$3:$AJ$18,35,FALSE)</f>
        <v>Limon</v>
      </c>
      <c r="I10" t="s">
        <v>688</v>
      </c>
      <c r="J10" t="str">
        <f t="shared" si="1"/>
        <v>Limon_1</v>
      </c>
      <c r="K10">
        <v>13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2178</v>
      </c>
      <c r="AD10" t="str">
        <f t="shared" ca="1" si="9"/>
        <v>pics\\dis34.jpg</v>
      </c>
      <c r="AE10" s="22" t="str">
        <f t="array" aca="1" ref="AE10" ca="1">IF(G10="экспл",INDEX(total_visual_stym!$C$146:$C$209,(RANK(total_visual_stym!E154,total_visual_stym!$E$146:$E$209))),0)</f>
        <v>pics\\dis34.jpg</v>
      </c>
      <c r="AF10" s="22" t="str">
        <f t="shared" si="2"/>
        <v/>
      </c>
      <c r="AG10" t="str">
        <f t="shared" ref="AG10:AG49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33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0"/>
        <v>0.95805556024221206</v>
      </c>
      <c r="AP10" t="str">
        <f t="shared" ca="1" si="11"/>
        <v>pics\\Limon_1.jpg</v>
      </c>
      <c r="AQ10" t="str">
        <f t="shared" ca="1" si="12"/>
        <v>pics\\Redis_1.jpg</v>
      </c>
      <c r="AT10">
        <f t="shared" ca="1" si="6"/>
        <v>0.91236758694924647</v>
      </c>
      <c r="AU10" t="str">
        <f>IF(OR(G10=10,G10=11,G10=14,G10=15),VLOOKUP(AT10,audio_list_stym!$A$3:$B$18,2,FALSE),"sound\\Noviy_plod.wav")</f>
        <v>sound\\Noviy_plod.wav</v>
      </c>
      <c r="AV10" t="str">
        <f t="shared" ca="1" si="7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8"/>
        <v>На_экране_XXXXX._Он_старый?</v>
      </c>
      <c r="BC10">
        <f>A10</f>
        <v>1202</v>
      </c>
      <c r="BD10" cm="1">
        <f t="array" aca="1" ref="BD10" ca="1">INDEX($L$10:$L$17,(RANK(AT2,$AT$2:$AT$9)))</f>
        <v>2033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2053</v>
      </c>
      <c r="BG10" cm="1">
        <f t="array" aca="1" ref="BG10" ca="1">INDEX(BD34:BD65,(RANK(AT3,$AT$2:$AT$16)))</f>
        <v>2005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VLOOKUP(B11,audio_list_stym!$A$3:$BP$18,67,FALSE)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VLOOKUP(B11,audio_list_stym!$A$3:$AJ$18,35,FALSE)</f>
        <v>Limon</v>
      </c>
      <c r="I11" t="s">
        <v>689</v>
      </c>
      <c r="J11" t="str">
        <f t="shared" si="1"/>
        <v>Limon_2</v>
      </c>
      <c r="K11">
        <v>13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2175</v>
      </c>
      <c r="AD11" t="str">
        <f t="shared" ca="1" si="9"/>
        <v>pics\\dis5.jpg</v>
      </c>
      <c r="AE11" s="22" t="str">
        <f t="array" aca="1" ref="AE11" ca="1">IF(G11="экспл",INDEX(total_visual_stym!$C$146:$C$209,(RANK(total_visual_stym!E155,total_visual_stym!$E$146:$E$209))),0)</f>
        <v>pics\\dis5.jpg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ref="AJ11:AJ49" si="16">LEFT(AI11,11)</f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0"/>
        <v>0.45610969038535865</v>
      </c>
      <c r="AP11" t="str">
        <f t="shared" ca="1" si="11"/>
        <v>pics\\Banan_7.jpg</v>
      </c>
      <c r="AQ11" t="str">
        <f t="shared" ca="1" si="12"/>
        <v>pics\\Goroh_7.jpg</v>
      </c>
      <c r="AT11">
        <f t="shared" ca="1" si="6"/>
        <v>0.28289505278416283</v>
      </c>
      <c r="AU11" t="str">
        <f>IF(OR(G11=10,G11=11,G11=14,G11=15),VLOOKUP(AT11,audio_list_stym!$A$3:$B$18,2,FALSE),"sound\\Noviy_plod.wav")</f>
        <v>sound\\Noviy_plod.wav</v>
      </c>
      <c r="AV11" t="str">
        <f t="shared" ca="1" si="7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8"/>
        <v>Посмотрите,_вот_XXXXX._Фиолетовый_ли_он?</v>
      </c>
      <c r="BD11" cm="1">
        <f t="array" aca="1" ref="BD11" ca="1">INDEX($L$10:$L$17,(RANK(AT3,$AT$2:$AT$9)))</f>
        <v>2040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VLOOKUP(B12,audio_list_stym!$A$3:$BP$18,67,FALSE)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VLOOKUP(B12,audio_list_stym!$A$3:$AJ$18,35,FALSE)</f>
        <v>Limon</v>
      </c>
      <c r="I12" t="s">
        <v>690</v>
      </c>
      <c r="J12" t="str">
        <f t="shared" si="1"/>
        <v>Limon_3</v>
      </c>
      <c r="K12">
        <v>13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2189</v>
      </c>
      <c r="AD12" t="str">
        <f t="shared" ca="1" si="9"/>
        <v>pics\\dis33.jpg</v>
      </c>
      <c r="AE12" s="22" t="str">
        <f t="array" aca="1" ref="AE12" ca="1">IF(G12="экспл",INDEX(total_visual_stym!$C$146:$C$209,(RANK(total_visual_stym!E156,total_visual_stym!$E$146:$E$209))),0)</f>
        <v>pics\\dis33.jpg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16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0"/>
        <v>0.23285294053996408</v>
      </c>
      <c r="AP12" t="str">
        <f t="shared" ca="1" si="11"/>
        <v>pics\\Injir_4.jpg</v>
      </c>
      <c r="AQ12" t="str">
        <f t="shared" ca="1" si="12"/>
        <v>pics\\Tikva_4.jpg</v>
      </c>
      <c r="AT12">
        <f t="shared" ca="1" si="6"/>
        <v>0.92376355256701015</v>
      </c>
      <c r="AU12" t="str">
        <f>IF(OR(G12=10,G12=11,G12=14,G12=15),VLOOKUP(AT12,audio_list_stym!$A$3:$B$18,2,FALSE),"sound\\Noviy_plod.wav")</f>
        <v>sound\\Noviy_plod.wav</v>
      </c>
      <c r="AV12" t="str">
        <f t="shared" ca="1" si="7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8"/>
        <v>Вот_XXXXX._Он_с_цедрой?</v>
      </c>
      <c r="BD12" cm="1">
        <f t="array" aca="1" ref="BD12" ca="1">INDEX($L$10:$L$17,(RANK(AT4,$AT$2:$AT$9)))</f>
        <v>2038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VLOOKUP(B13,audio_list_stym!$A$3:$BP$18,67,FALSE)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VLOOKUP(B13,audio_list_stym!$A$3:$AJ$18,35,FALSE)</f>
        <v>Limon</v>
      </c>
      <c r="I13" t="s">
        <v>691</v>
      </c>
      <c r="J13" t="str">
        <f t="shared" si="1"/>
        <v>Limon_4</v>
      </c>
      <c r="K13">
        <v>13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2221</v>
      </c>
      <c r="AD13" t="str">
        <f t="shared" ca="1" si="9"/>
        <v>pics\\dis28.jpg</v>
      </c>
      <c r="AE13" s="22" t="str">
        <f t="array" aca="1" ref="AE13" ca="1">IF(G13="экспл",INDEX(total_visual_stym!$C$146:$C$209,(RANK(total_visual_stym!E157,total_visual_stym!$E$146:$E$209))),0)</f>
        <v>pics\\dis28.jpg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16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0"/>
        <v>0.4019777737464898</v>
      </c>
      <c r="AP13" t="str">
        <f t="shared" ca="1" si="11"/>
        <v>pics\\Injir_2.jpg</v>
      </c>
      <c r="AQ13" t="str">
        <f t="shared" ca="1" si="12"/>
        <v>pics\\Tikva_2.jpg</v>
      </c>
      <c r="AT13">
        <f t="shared" ca="1" si="6"/>
        <v>5.2328612279379461E-2</v>
      </c>
      <c r="AU13" t="str">
        <f>IF(OR(G13=10,G13=11,G13=14,G13=15),VLOOKUP(AT13,audio_list_stym!$A$3:$B$18,2,FALSE),"sound\\Noviy_plod.wav")</f>
        <v>sound\\Noviy_plod.wav</v>
      </c>
      <c r="AV13" t="str">
        <f t="shared" ca="1" si="7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8"/>
        <v>Это_XXXXX._Кислый_ли_он?</v>
      </c>
      <c r="BD13" cm="1">
        <f t="array" aca="1" ref="BD13" ca="1">INDEX($L$10:$L$17,(RANK(AT5,$AT$2:$AT$9)))</f>
        <v>2036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VLOOKUP(B14,audio_list_stym!$A$3:$BP$18,67,FALSE)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VLOOKUP(B14,audio_list_stym!$A$3:$AJ$18,35,FALSE)</f>
        <v>Limon</v>
      </c>
      <c r="I14" t="s">
        <v>692</v>
      </c>
      <c r="J14" t="str">
        <f t="shared" si="1"/>
        <v>Limon_5</v>
      </c>
      <c r="K14">
        <v>13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2176</v>
      </c>
      <c r="AD14" t="str">
        <f t="shared" ca="1" si="9"/>
        <v>pics\\dis21.jpg</v>
      </c>
      <c r="AE14" s="22" t="str">
        <f t="array" aca="1" ref="AE14" ca="1">IF(G14="экспл",INDEX(total_visual_stym!$C$146:$C$209,(RANK(total_visual_stym!E158,total_visual_stym!$E$146:$E$209))),0)</f>
        <v>pics\\dis21.jpg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16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0"/>
        <v>0.25666177110665656</v>
      </c>
      <c r="AP14" t="str">
        <f t="shared" ca="1" si="11"/>
        <v>pics\\Injir_3.jpg</v>
      </c>
      <c r="AQ14" t="str">
        <f t="shared" ca="1" si="12"/>
        <v>pics\\Tikva_3.jpg</v>
      </c>
      <c r="AT14">
        <f t="shared" ca="1" si="6"/>
        <v>0.19187818504017495</v>
      </c>
      <c r="AU14" t="str">
        <f>IF(OR(G14=10,G14=11,G14=14,G14=15),VLOOKUP(AT14,audio_list_stym!$A$3:$B$18,2,FALSE),"sound\\Noviy_plod.wav")</f>
        <v>sound\\Noviy_plod.wav</v>
      </c>
      <c r="AV14" t="str">
        <f t="shared" ca="1" si="7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8"/>
        <v>На_картинке_XXXXX._Сочный_ли_он?</v>
      </c>
      <c r="BD14" cm="1">
        <f t="array" aca="1" ref="BD14" ca="1">INDEX($L$10:$L$17,(RANK(AT6,$AT$2:$AT$9)))</f>
        <v>2035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VLOOKUP(B15,audio_list_stym!$A$3:$BP$18,67,FALSE)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VLOOKUP(B15,audio_list_stym!$A$3:$AJ$18,35,FALSE)</f>
        <v>Limon</v>
      </c>
      <c r="I15" t="s">
        <v>693</v>
      </c>
      <c r="J15" t="str">
        <f t="shared" si="1"/>
        <v>Limon_6</v>
      </c>
      <c r="K15">
        <v>13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2205</v>
      </c>
      <c r="AD15" t="str">
        <f t="shared" ca="1" si="9"/>
        <v>pics\\dis46.jpg</v>
      </c>
      <c r="AE15" s="22" t="str">
        <f t="array" aca="1" ref="AE15" ca="1">IF(G15="экспл",INDEX(total_visual_stym!$C$146:$C$209,(RANK(total_visual_stym!E159,total_visual_stym!$E$146:$E$209))),0)</f>
        <v>pics\\dis46.jpg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16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0"/>
        <v>7.0252583064661756E-2</v>
      </c>
      <c r="AP15" t="str">
        <f t="shared" ca="1" si="11"/>
        <v>pics\\Injir_5.jpg</v>
      </c>
      <c r="AQ15" t="str">
        <f t="shared" ca="1" si="12"/>
        <v>pics\\Tikva_5.jpg</v>
      </c>
      <c r="AT15">
        <f t="shared" ca="1" si="6"/>
        <v>0.51266528961596458</v>
      </c>
      <c r="AU15" t="str">
        <f>IF(OR(G15=10,G15=11,G15=14,G15=15),VLOOKUP(AT15,audio_list_stym!$A$3:$B$18,2,FALSE),"sound\\Noviy_plod.wav")</f>
        <v>sound\\Noviy_plod.wav</v>
      </c>
      <c r="AV15" t="str">
        <f t="shared" ca="1" si="7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8"/>
        <v>На_мониторе_XXXXX._Упругий_ли_он?</v>
      </c>
      <c r="BD15" cm="1">
        <f t="array" aca="1" ref="BD15" ca="1">INDEX($L$10:$L$17,(RANK(AT7,$AT$2:$AT$9)))</f>
        <v>2039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VLOOKUP(B16,audio_list_stym!$A$3:$BP$18,67,FALSE)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VLOOKUP(B16,audio_list_stym!$A$3:$AJ$18,35,FALSE)</f>
        <v>Limon</v>
      </c>
      <c r="I16" t="s">
        <v>694</v>
      </c>
      <c r="J16" t="str">
        <f t="shared" si="1"/>
        <v>Limon_7</v>
      </c>
      <c r="K16">
        <v>13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2190</v>
      </c>
      <c r="AD16" t="str">
        <f t="shared" ca="1" si="9"/>
        <v>pics\\dis27.jpg</v>
      </c>
      <c r="AE16" s="22" t="str">
        <f t="array" aca="1" ref="AE16" ca="1">IF(G16="экспл",INDEX(total_visual_stym!$C$146:$C$209,(RANK(total_visual_stym!E160,total_visual_stym!$E$146:$E$209))),0)</f>
        <v>pics\\dis27.jpg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16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0"/>
        <v>0.43173179509193615</v>
      </c>
      <c r="AP16" t="str">
        <f t="shared" ca="1" si="11"/>
        <v>pics\\Banan_8.jpg</v>
      </c>
      <c r="AQ16" t="str">
        <f t="shared" ca="1" si="12"/>
        <v>pics\\Goroh_8.jpg</v>
      </c>
      <c r="AT16">
        <f t="shared" ca="1" si="6"/>
        <v>0.55367873241751975</v>
      </c>
      <c r="AU16" t="str">
        <f>IF(OR(G16=10,G16=11,G16=14,G16=15),VLOOKUP(AT16,audio_list_stym!$A$3:$B$18,2,FALSE),"sound\\Noviy_plod.wav")</f>
        <v>sound\\Noviy_plod.wav</v>
      </c>
      <c r="AV16" t="str">
        <f t="shared" ca="1" si="7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8"/>
        <v>Перед_Вами_XXXXX._Он_длинный?</v>
      </c>
      <c r="BD16" cm="1">
        <f t="array" aca="1" ref="BD16" ca="1">INDEX($L$10:$L$17,(RANK(AT8,$AT$2:$AT$9)))</f>
        <v>2037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VLOOKUP(B17,audio_list_stym!$A$3:$BP$18,67,FALSE)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VLOOKUP(B17,audio_list_stym!$A$3:$AJ$18,35,FALSE)</f>
        <v>Limon</v>
      </c>
      <c r="I17" t="s">
        <v>695</v>
      </c>
      <c r="J17" t="str">
        <f t="shared" si="1"/>
        <v>Limon_8</v>
      </c>
      <c r="K17">
        <v>13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2230</v>
      </c>
      <c r="AD17" t="str">
        <f t="shared" ca="1" si="9"/>
        <v>pics\\dis8.jpg</v>
      </c>
      <c r="AE17" s="22" t="str">
        <f t="array" aca="1" ref="AE17" ca="1">IF(G17="экспл",INDEX(total_visual_stym!$C$146:$C$209,(RANK(total_visual_stym!E161,total_visual_stym!$E$146:$E$209))),0)</f>
        <v>pics\\dis8.jpg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16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0"/>
        <v>1.8193375761222819E-2</v>
      </c>
      <c r="AP17" t="str">
        <f t="shared" ca="1" si="11"/>
        <v>pics\\Injir_8.jpg</v>
      </c>
      <c r="AQ17" t="str">
        <f t="shared" ca="1" si="12"/>
        <v>pics\\Tikva_8.jpg</v>
      </c>
      <c r="AT17">
        <f t="shared" ca="1" si="6"/>
        <v>0.15978818555628538</v>
      </c>
      <c r="AU17" t="str">
        <f>IF(OR(G17=10,G17=11,G17=14,G17=15),VLOOKUP(AT17,audio_list_stym!$A$3:$B$18,2,FALSE),"sound\\Noviy_plod.wav")</f>
        <v>sound\\Noviy_plod.wav</v>
      </c>
      <c r="AV17" t="str">
        <f t="shared" ca="1" si="7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8"/>
        <v>Вы_видите_XXXXX._Он_без_кожуры?</v>
      </c>
      <c r="BD17" cm="1">
        <f t="array" aca="1" ref="BD17" ca="1">INDEX($L$10:$L$17,(RANK(AT9,$AT$2:$AT$9)))</f>
        <v>2034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VLOOKUP(B18,audio_list_stym!$A$3:$BP$18,67,FALSE)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VLOOKUP(B18,audio_list_stym!$A$3:$AJ$18,35,FALSE)</f>
        <v>Kokos</v>
      </c>
      <c r="I18" t="s">
        <v>688</v>
      </c>
      <c r="J18" t="str">
        <f t="shared" si="1"/>
        <v>Kokos_1</v>
      </c>
      <c r="K18">
        <v>10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2054</v>
      </c>
      <c r="AD18" t="str">
        <f t="shared" ca="1" si="9"/>
        <v>pics\\Redis_6.jpg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pics\\Redis_6.jpg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16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0"/>
        <v>0.79345721543874215</v>
      </c>
      <c r="AP18" t="str">
        <f t="shared" ca="1" si="11"/>
        <v>pics\\Limon_6.jpg</v>
      </c>
      <c r="AQ18" t="str">
        <f t="shared" ca="1" si="12"/>
        <v>pics\\Redis_6.jpg</v>
      </c>
      <c r="AS18" t="str">
        <f t="shared" ref="AS18:AS25" ca="1" si="17">IF(AH18="sound\\Tropic",AQ18,"")</f>
        <v>pics\\Redis_6.jpg</v>
      </c>
      <c r="AT18">
        <f t="shared" ca="1" si="6"/>
        <v>2.4267041963743963E-2</v>
      </c>
      <c r="AU18" t="str">
        <f>IF(OR(G18=10,G18=11,G18=14,G18=15),VLOOKUP(AT18,audio_list_stym!$A$3:$B$18,2,FALSE),"sound\\Noviy_plod.wav")</f>
        <v>sound\\Noviy_plod.wav</v>
      </c>
      <c r="AV18" t="str">
        <f t="shared" ca="1" si="7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8"/>
        <v>_С_молоком_ли_КОКОС?</v>
      </c>
      <c r="BC18">
        <f>A18</f>
        <v>1203</v>
      </c>
      <c r="BD18" cm="1">
        <f t="array" aca="1" ref="BD18" ca="1">INDEX($L$18:$L$25,(RANK(AT2,$AT$2:$AT$9)))</f>
        <v>2025</v>
      </c>
      <c r="BE18" cm="1">
        <f t="array" aca="1" ref="BE18" ca="1">INDEX(BD2:BD17,(RANK(AT4,$AT$2:$AT$16)))</f>
        <v>2040</v>
      </c>
      <c r="BF18" cm="1">
        <f t="array" aca="1" ref="BF18" ca="1">INDEX(BD26:BD49,(RANK(AT4,$AT$2:$AT$16)))</f>
        <v>2048</v>
      </c>
      <c r="BG18" cm="1">
        <f t="array" aca="1" ref="BG18" ca="1">INDEX(BD50:BD65,(RANK(AT4,$AT$2:$AT$16)))</f>
        <v>2024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VLOOKUP(B19,audio_list_stym!$A$3:$BP$18,67,FALSE)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VLOOKUP(B19,audio_list_stym!$A$3:$AJ$18,35,FALSE)</f>
        <v>Kokos</v>
      </c>
      <c r="I19" t="s">
        <v>689</v>
      </c>
      <c r="J19" t="str">
        <f t="shared" si="1"/>
        <v>Kokos_2</v>
      </c>
      <c r="K19">
        <v>10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2022</v>
      </c>
      <c r="AD19" t="str">
        <f t="shared" ca="1" si="9"/>
        <v>pics\\Goroh_6.jpg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pics\\Goroh_6.jpg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16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0"/>
        <v>0.47788367357273243</v>
      </c>
      <c r="AP19" t="str">
        <f t="shared" ca="1" si="11"/>
        <v>pics\\Banan_6.jpg</v>
      </c>
      <c r="AQ19" t="str">
        <f t="shared" ca="1" si="12"/>
        <v>pics\\Goroh_6.jpg</v>
      </c>
      <c r="AS19" t="str">
        <f t="shared" ca="1" si="17"/>
        <v>pics\\Goroh_6.jpg</v>
      </c>
      <c r="AT19">
        <f t="shared" ca="1" si="6"/>
        <v>0.96684478025469234</v>
      </c>
      <c r="AU19" t="str">
        <f>IF(OR(G19=10,G19=11,G19=14,G19=15),VLOOKUP(AT19,audio_list_stym!$A$3:$B$18,2,FALSE),"sound\\Noviy_plod.wav")</f>
        <v>sound\\Noviy_plod.wav</v>
      </c>
      <c r="AV19" t="str">
        <f t="shared" ca="1" si="7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8"/>
        <v>_Полый_ли_КОКОС?</v>
      </c>
      <c r="BD19" cm="1">
        <f t="array" aca="1" ref="BD19" ca="1">INDEX($L$18:$L$25,(RANK(AT3,$AT$2:$AT$9)))</f>
        <v>2032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VLOOKUP(B20,audio_list_stym!$A$3:$BP$18,67,FALSE)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VLOOKUP(B20,audio_list_stym!$A$3:$AJ$18,35,FALSE)</f>
        <v>Kokos</v>
      </c>
      <c r="I20" t="s">
        <v>690</v>
      </c>
      <c r="J20" t="str">
        <f t="shared" si="1"/>
        <v>Kokos_3</v>
      </c>
      <c r="K20">
        <v>10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2021</v>
      </c>
      <c r="AD20" t="str">
        <f t="shared" ca="1" si="9"/>
        <v>pics\\Goroh_5.jpg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pics\\Goroh_5.jpg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16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0"/>
        <v>0.53812608817079399</v>
      </c>
      <c r="AP20" t="str">
        <f t="shared" ca="1" si="11"/>
        <v>pics\\Banan_5.jpg</v>
      </c>
      <c r="AQ20" t="str">
        <f t="shared" ca="1" si="12"/>
        <v>pics\\Goroh_5.jpg</v>
      </c>
      <c r="AS20" t="str">
        <f t="shared" ca="1" si="17"/>
        <v>pics\\Goroh_5.jpg</v>
      </c>
      <c r="AT20">
        <f t="shared" ca="1" si="6"/>
        <v>0.59738140654968797</v>
      </c>
      <c r="AU20" t="str">
        <f>IF(OR(G20=10,G20=11,G20=14,G20=15),VLOOKUP(AT20,audio_list_stym!$A$3:$B$18,2,FALSE),"sound\\Noviy_plod.wav")</f>
        <v>sound\\Noviy_plod.wav</v>
      </c>
      <c r="AV20" t="str">
        <f t="shared" ca="1" si="7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8"/>
        <v>_Гладкий_ли_КОКОС?</v>
      </c>
      <c r="BD20" cm="1">
        <f t="array" aca="1" ref="BD20" ca="1">INDEX($L$18:$L$25,(RANK(AT4,$AT$2:$AT$9)))</f>
        <v>2030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VLOOKUP(B21,audio_list_stym!$A$3:$BP$18,67,FALSE)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VLOOKUP(B21,audio_list_stym!$A$3:$AJ$18,35,FALSE)</f>
        <v>Kokos</v>
      </c>
      <c r="I21" t="s">
        <v>691</v>
      </c>
      <c r="J21" t="str">
        <f t="shared" si="1"/>
        <v>Kokos_4</v>
      </c>
      <c r="K21">
        <v>10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2020</v>
      </c>
      <c r="AD21" t="str">
        <f t="shared" ca="1" si="9"/>
        <v>pics\\Goroh_4.jpg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pics\\Goroh_4.jpg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16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0"/>
        <v>0.56948717026557782</v>
      </c>
      <c r="AP21" t="str">
        <f t="shared" ca="1" si="11"/>
        <v>pics\\Banan_4.jpg</v>
      </c>
      <c r="AQ21" t="str">
        <f t="shared" ca="1" si="12"/>
        <v>pics\\Goroh_4.jpg</v>
      </c>
      <c r="AS21" t="str">
        <f t="shared" ca="1" si="17"/>
        <v>pics\\Goroh_4.jpg</v>
      </c>
      <c r="AT21">
        <f t="shared" ca="1" si="6"/>
        <v>0.68204689770599924</v>
      </c>
      <c r="AU21" t="str">
        <f>IF(OR(G21=10,G21=11,G21=14,G21=15),VLOOKUP(AT21,audio_list_stym!$A$3:$B$18,2,FALSE),"sound\\Noviy_plod.wav")</f>
        <v>sound\\Noviy_plod.wav</v>
      </c>
      <c r="AV21" t="str">
        <f t="shared" ca="1" si="7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8"/>
        <v>_Пористый_ли_КОКОС?</v>
      </c>
      <c r="BD21" cm="1">
        <f t="array" aca="1" ref="BD21" ca="1">INDEX($L$18:$L$25,(RANK(AT5,$AT$2:$AT$9)))</f>
        <v>2028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VLOOKUP(B22,audio_list_stym!$A$3:$BP$18,67,FALSE)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VLOOKUP(B22,audio_list_stym!$A$3:$AJ$18,35,FALSE)</f>
        <v>Kokos</v>
      </c>
      <c r="I22" t="s">
        <v>692</v>
      </c>
      <c r="J22" t="str">
        <f t="shared" si="1"/>
        <v>Kokos_5</v>
      </c>
      <c r="K22">
        <v>10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2051</v>
      </c>
      <c r="AD22" t="str">
        <f t="shared" ca="1" si="9"/>
        <v>pics\\Redis_3.jpg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pics\\Redis_3.jpg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16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0"/>
        <v>0.94708925943907707</v>
      </c>
      <c r="AP22" t="str">
        <f t="shared" ca="1" si="11"/>
        <v>pics\\Limon_3.jpg</v>
      </c>
      <c r="AQ22" t="str">
        <f t="shared" ca="1" si="12"/>
        <v>pics\\Redis_3.jpg</v>
      </c>
      <c r="AS22" t="str">
        <f t="shared" ca="1" si="17"/>
        <v>pics\\Redis_3.jpg</v>
      </c>
      <c r="AT22">
        <f t="shared" ca="1" si="6"/>
        <v>0.99083655288466332</v>
      </c>
      <c r="AU22" t="str">
        <f>IF(OR(G22=10,G22=11,G22=14,G22=15),VLOOKUP(AT22,audio_list_stym!$A$3:$B$18,2,FALSE),"sound\\Noviy_plod.wav")</f>
        <v>sound\\Noviy_plod.wav</v>
      </c>
      <c r="AV22" t="str">
        <f t="shared" ca="1" si="7"/>
        <v>sound\\Noviy_plod.wav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8"/>
        <v>_Вареный_ли_КОКОС?</v>
      </c>
      <c r="BD22" cm="1">
        <f t="array" aca="1" ref="BD22" ca="1">INDEX($L$18:$L$25,(RANK(AT6,$AT$2:$AT$9)))</f>
        <v>2027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VLOOKUP(B23,audio_list_stym!$A$3:$BP$18,67,FALSE)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VLOOKUP(B23,audio_list_stym!$A$3:$AJ$18,35,FALSE)</f>
        <v>Kokos</v>
      </c>
      <c r="I23" t="s">
        <v>693</v>
      </c>
      <c r="J23" t="str">
        <f t="shared" si="1"/>
        <v>Kokos_6</v>
      </c>
      <c r="K23">
        <v>10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2017</v>
      </c>
      <c r="AD23" t="str">
        <f t="shared" ca="1" si="9"/>
        <v>pics\\Goroh_1.jpg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pics\\Goroh_1.jpg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16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0"/>
        <v>0.74693822360544504</v>
      </c>
      <c r="AP23" t="str">
        <f t="shared" ca="1" si="11"/>
        <v>pics\\Banan_1.jpg</v>
      </c>
      <c r="AQ23" t="str">
        <f t="shared" ca="1" si="12"/>
        <v>pics\\Goroh_1.jpg</v>
      </c>
      <c r="AS23" t="str">
        <f t="shared" ca="1" si="17"/>
        <v>pics\\Goroh_1.jpg</v>
      </c>
      <c r="AT23">
        <f t="shared" ca="1" si="6"/>
        <v>8.8954321849631701E-2</v>
      </c>
      <c r="AU23" t="str">
        <f>IF(OR(G23=10,G23=11,G23=14,G23=15),VLOOKUP(AT23,audio_list_stym!$A$3:$B$18,2,FALSE),"sound\\Noviy_plod.wav")</f>
        <v>sound\\Noviy_plod.wav</v>
      </c>
      <c r="AV23" t="str">
        <f t="shared" ca="1" si="7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8"/>
        <v>_Плотный_ли_КОКОС?</v>
      </c>
      <c r="BD23" cm="1">
        <f t="array" aca="1" ref="BD23" ca="1">INDEX($L$18:$L$25,(RANK(AT7,$AT$2:$AT$9)))</f>
        <v>2031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VLOOKUP(B24,audio_list_stym!$A$3:$BP$18,67,FALSE)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VLOOKUP(B24,audio_list_stym!$A$3:$AJ$18,35,FALSE)</f>
        <v>Kokos</v>
      </c>
      <c r="I24" t="s">
        <v>694</v>
      </c>
      <c r="J24" t="str">
        <f t="shared" si="1"/>
        <v>Kokos_7</v>
      </c>
      <c r="K24">
        <v>10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2055</v>
      </c>
      <c r="AD24" t="str">
        <f t="shared" ca="1" si="9"/>
        <v>pics\\Redis_7.jpg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pics\\Redis_7.jpg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16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0"/>
        <v>0.77080138878528859</v>
      </c>
      <c r="AP24" t="str">
        <f t="shared" ca="1" si="11"/>
        <v>pics\\Limon_7.jpg</v>
      </c>
      <c r="AQ24" t="str">
        <f t="shared" ca="1" si="12"/>
        <v>pics\\Redis_7.jpg</v>
      </c>
      <c r="AS24" t="str">
        <f t="shared" ca="1" si="17"/>
        <v>pics\\Redis_7.jpg</v>
      </c>
      <c r="AT24">
        <f t="shared" ca="1" si="6"/>
        <v>0.17526516014072957</v>
      </c>
      <c r="AU24" t="str">
        <f>IF(OR(G24=10,G24=11,G24=14,G24=15),VLOOKUP(AT24,audio_list_stym!$A$3:$B$18,2,FALSE),"sound\\Noviy_plod.wav")</f>
        <v>sound\\Noviy_plod.wav</v>
      </c>
      <c r="AV24" t="str">
        <f t="shared" ca="1" si="7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8"/>
        <v>_Ворсистый_ли_КОКОС?</v>
      </c>
      <c r="BD24" cm="1">
        <f t="array" aca="1" ref="BD24" ca="1">INDEX($L$18:$L$25,(RANK(AT8,$AT$2:$AT$9)))</f>
        <v>2029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VLOOKUP(B25,audio_list_stym!$A$3:$BP$18,67,FALSE)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VLOOKUP(B25,audio_list_stym!$A$3:$AJ$18,35,FALSE)</f>
        <v>Kokos</v>
      </c>
      <c r="I25" t="s">
        <v>695</v>
      </c>
      <c r="J25" t="str">
        <f t="shared" si="1"/>
        <v>Kokos_8</v>
      </c>
      <c r="K25">
        <v>10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2053</v>
      </c>
      <c r="AD25" t="str">
        <f t="shared" ca="1" si="9"/>
        <v>pics\\Redis_5.jpg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pics\\Redis_5.jpg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16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0"/>
        <v>0.80235654751104868</v>
      </c>
      <c r="AP25" t="str">
        <f t="shared" ca="1" si="11"/>
        <v>pics\\Limon_5.jpg</v>
      </c>
      <c r="AQ25" t="str">
        <f t="shared" ca="1" si="12"/>
        <v>pics\\Redis_5.jpg</v>
      </c>
      <c r="AS25" t="str">
        <f t="shared" ca="1" si="17"/>
        <v>pics\\Redis_5.jpg</v>
      </c>
      <c r="AT25">
        <f t="shared" ca="1" si="6"/>
        <v>4.1420212358684427E-2</v>
      </c>
      <c r="AU25" t="str">
        <f>IF(OR(G25=10,G25=11,G25=14,G25=15),VLOOKUP(AT25,audio_list_stym!$A$3:$B$18,2,FALSE),"sound\\Noviy_plod.wav")</f>
        <v>sound\\Noviy_plod.wav</v>
      </c>
      <c r="AV25" t="str">
        <f t="shared" ca="1" si="7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8"/>
        <v>_Мягкий_ли_КОКОС?</v>
      </c>
      <c r="BD25" cm="1">
        <f t="array" aca="1" ref="BD25" ca="1">INDEX($L$18:$L$25,(RANK(AT9,$AT$2:$AT$9)))</f>
        <v>2026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VLOOKUP(B26,audio_list_stym!$A$3:$BP$18,67,FALSE)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VLOOKUP(B26,audio_list_stym!$A$3:$AJ$18,35,FALSE)</f>
        <v>Redis</v>
      </c>
      <c r="I26" t="s">
        <v>688</v>
      </c>
      <c r="J26" t="str">
        <f t="shared" si="1"/>
        <v>Redis_1</v>
      </c>
      <c r="K26">
        <v>11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2210</v>
      </c>
      <c r="AD26" t="str">
        <f t="shared" ca="1" si="9"/>
        <v>pics\\dis48.jpg</v>
      </c>
      <c r="AE26" s="22" t="str">
        <f t="array" aca="1" ref="AE26" ca="1">IF(G26="экспл",INDEX(total_visual_stym!$C$146:$C$209,(RANK(total_visual_stym!E170,total_visual_stym!$E$146:$E$209))),0)</f>
        <v>pics\\dis48.jpg</v>
      </c>
      <c r="AF26" s="22" t="str">
        <f t="shared" si="2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16"/>
        <v>pics\\Goroh</v>
      </c>
      <c r="AL26" t="str">
        <f t="shared" si="15"/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6"/>
        <v>0.87579623180782762</v>
      </c>
      <c r="AU26" t="str">
        <f>IF(OR(G26=10,G26=11,G26=14,G26=15),VLOOKUP(AT26,audio_list_stym!$A$3:$B$18,2,FALSE),"sound\\Noviy_plod.wav")</f>
        <v>sound\\Noviy_plod.wav</v>
      </c>
      <c r="AV26" t="str">
        <f t="shared" ca="1" si="7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8"/>
        <v>На_экране_РЕДИС._Он_с_ботвой?</v>
      </c>
      <c r="BC26">
        <f>A26</f>
        <v>1204</v>
      </c>
      <c r="BD26" cm="1">
        <f t="array" aca="1" ref="BD26" ca="1">INDEX($L$26:$L$33,(RANK(AT2,$AT$2:$AT$9)))</f>
        <v>2049</v>
      </c>
      <c r="BE26" cm="1">
        <f t="array" aca="1" ref="BE26" ca="1">INDEX(BD2:BD25,(RANK(AT5,$AT$2:$AT$16)))</f>
        <v>2058</v>
      </c>
      <c r="BF26" cm="1">
        <f t="array" aca="1" ref="BF26" ca="1">INDEX(BD34:BD49,(RANK(AT5,$AT$2:$AT$16)))</f>
        <v>2042</v>
      </c>
      <c r="BG26" cm="1">
        <f t="array" aca="1" ref="BG26" ca="1">INDEX(BD50:BD65,(RANK(AT5,$AT$2:$AT$16)))</f>
        <v>2010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VLOOKUP(B27,audio_list_stym!$A$3:$BP$18,67,FALSE)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VLOOKUP(B27,audio_list_stym!$A$3:$AJ$18,35,FALSE)</f>
        <v>Redis</v>
      </c>
      <c r="I27" t="s">
        <v>689</v>
      </c>
      <c r="J27" t="str">
        <f t="shared" si="1"/>
        <v>Redis_2</v>
      </c>
      <c r="K27">
        <v>11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2215</v>
      </c>
      <c r="AD27" t="str">
        <f t="shared" ca="1" si="9"/>
        <v>pics\\dis62.jpg</v>
      </c>
      <c r="AE27" s="22" t="str">
        <f t="array" aca="1" ref="AE27" ca="1">IF(G27="экспл",INDEX(total_visual_stym!$C$146:$C$209,(RANK(total_visual_stym!E171,total_visual_stym!$E$146:$E$209))),0)</f>
        <v>pics\\dis62.jpg</v>
      </c>
      <c r="AF27" s="22" t="str">
        <f t="shared" si="2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16"/>
        <v>pics\\Goroh</v>
      </c>
      <c r="AL27" t="str">
        <f t="shared" si="15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6"/>
        <v>0.8745136550253505</v>
      </c>
      <c r="AU27" t="str">
        <f>IF(OR(G27=10,G27=11,G27=14,G27=15),VLOOKUP(AT27,audio_list_stym!$A$3:$B$18,2,FALSE),"sound\\Noviy_plod.wav")</f>
        <v>sound\\Noviy_plod.wav</v>
      </c>
      <c r="AV27" t="str">
        <f t="shared" ca="1" si="7"/>
        <v>sound\\Noviy_plod.wav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8"/>
        <v>Посмотрите,_вот_РЕДИС._Он_алый?</v>
      </c>
      <c r="BD27" cm="1">
        <f t="array" aca="1" ref="BD27" ca="1">INDEX($L$26:$L$33,(RANK(AT3,$AT$2:$AT$9)))</f>
        <v>2056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VLOOKUP(B28,audio_list_stym!$A$3:$BP$18,67,FALSE)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VLOOKUP(B28,audio_list_stym!$A$3:$AJ$18,35,FALSE)</f>
        <v>Redis</v>
      </c>
      <c r="I28" t="s">
        <v>690</v>
      </c>
      <c r="J28" t="str">
        <f t="shared" si="1"/>
        <v>Redis_3</v>
      </c>
      <c r="K28">
        <v>11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2217</v>
      </c>
      <c r="AD28" t="str">
        <f t="shared" ca="1" si="9"/>
        <v>pics\\dis58.jpg</v>
      </c>
      <c r="AE28" s="22" t="str">
        <f t="array" aca="1" ref="AE28" ca="1">IF(G28="экспл",INDEX(total_visual_stym!$C$146:$C$209,(RANK(total_visual_stym!E172,total_visual_stym!$E$146:$E$209))),0)</f>
        <v>pics\\dis58.jpg</v>
      </c>
      <c r="AF28" s="22" t="str">
        <f t="shared" si="2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16"/>
        <v>pics\\Goroh</v>
      </c>
      <c r="AL28" t="str">
        <f t="shared" si="15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6"/>
        <v>0.25625872200392819</v>
      </c>
      <c r="AU28" t="str">
        <f>IF(OR(G28=10,G28=11,G28=14,G28=15),VLOOKUP(AT28,audio_list_stym!$A$3:$B$18,2,FALSE),"sound\\Noviy_plod.wav")</f>
        <v>sound\\Noviy_plod.wav</v>
      </c>
      <c r="AV28" t="str">
        <f t="shared" ca="1" si="7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8"/>
        <v>Вот_РЕДИС._Пряный_ли_он?</v>
      </c>
      <c r="BD28" cm="1">
        <f t="array" aca="1" ref="BD28" ca="1">INDEX($L$26:$L$33,(RANK(AT4,$AT$2:$AT$9)))</f>
        <v>2054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VLOOKUP(B29,audio_list_stym!$A$3:$BP$18,67,FALSE)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VLOOKUP(B29,audio_list_stym!$A$3:$AJ$18,35,FALSE)</f>
        <v>Redis</v>
      </c>
      <c r="I29" t="s">
        <v>691</v>
      </c>
      <c r="J29" t="str">
        <f t="shared" si="1"/>
        <v>Redis_4</v>
      </c>
      <c r="K29">
        <v>11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2219</v>
      </c>
      <c r="AD29" t="str">
        <f t="shared" ca="1" si="9"/>
        <v>pics\\dis17.jpg</v>
      </c>
      <c r="AE29" s="22" t="str">
        <f t="array" aca="1" ref="AE29" ca="1">IF(G29="экспл",INDEX(total_visual_stym!$C$146:$C$209,(RANK(total_visual_stym!E173,total_visual_stym!$E$146:$E$209))),0)</f>
        <v>pics\\dis17.jpg</v>
      </c>
      <c r="AF29" s="22" t="str">
        <f t="shared" si="2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16"/>
        <v>pics\\Goroh</v>
      </c>
      <c r="AL29" t="str">
        <f t="shared" si="15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6"/>
        <v>0.25097454427123633</v>
      </c>
      <c r="AU29" t="str">
        <f>IF(OR(G29=10,G29=11,G29=14,G29=15),VLOOKUP(AT29,audio_list_stym!$A$3:$B$18,2,FALSE),"sound\\Noviy_plod.wav")</f>
        <v>sound\\Noviy_plod.wav</v>
      </c>
      <c r="AV29" t="str">
        <f t="shared" ca="1" si="7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8"/>
        <v>Это_РЕДИС._Жирный_ли_он?</v>
      </c>
      <c r="BD29" cm="1">
        <f t="array" aca="1" ref="BD29" ca="1">INDEX($L$26:$L$33,(RANK(AT5,$AT$2:$AT$9)))</f>
        <v>2052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VLOOKUP(B30,audio_list_stym!$A$3:$BP$18,67,FALSE)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VLOOKUP(B30,audio_list_stym!$A$3:$AJ$18,35,FALSE)</f>
        <v>Redis</v>
      </c>
      <c r="I30" t="s">
        <v>692</v>
      </c>
      <c r="J30" t="str">
        <f t="shared" si="1"/>
        <v>Redis_5</v>
      </c>
      <c r="K30">
        <v>11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2226</v>
      </c>
      <c r="AD30" t="str">
        <f t="shared" ca="1" si="9"/>
        <v>pics\\dis11.jpg</v>
      </c>
      <c r="AE30" s="22" t="str">
        <f t="array" aca="1" ref="AE30" ca="1">IF(G30="экспл",INDEX(total_visual_stym!$C$146:$C$209,(RANK(total_visual_stym!E174,total_visual_stym!$E$146:$E$209))),0)</f>
        <v>pics\\dis11.jpg</v>
      </c>
      <c r="AF30" s="22" t="str">
        <f t="shared" si="2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16"/>
        <v>pics\\Goroh</v>
      </c>
      <c r="AL30" t="str">
        <f t="shared" si="15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6"/>
        <v>8.9392633094951157E-2</v>
      </c>
      <c r="AU30" t="str">
        <f>IF(OR(G30=10,G30=11,G30=14,G30=15),VLOOKUP(AT30,audio_list_stym!$A$3:$B$18,2,FALSE),"sound\\Noviy_plod.wav")</f>
        <v>sound\\Noviy_plod.wav</v>
      </c>
      <c r="AV30" t="str">
        <f t="shared" ca="1" si="7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8"/>
        <v>На_картинке_РЕДИС._Он_соленый?</v>
      </c>
      <c r="BD30" cm="1">
        <f t="array" aca="1" ref="BD30" ca="1">INDEX($L$26:$L$33,(RANK(AT6,$AT$2:$AT$9)))</f>
        <v>2051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VLOOKUP(B31,audio_list_stym!$A$3:$BP$18,67,FALSE)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VLOOKUP(B31,audio_list_stym!$A$3:$AJ$18,35,FALSE)</f>
        <v>Redis</v>
      </c>
      <c r="I31" t="s">
        <v>693</v>
      </c>
      <c r="J31" t="str">
        <f t="shared" si="1"/>
        <v>Redis_6</v>
      </c>
      <c r="K31">
        <v>11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2201</v>
      </c>
      <c r="AD31" t="str">
        <f t="shared" ca="1" si="9"/>
        <v>pics\\dis43.jpg</v>
      </c>
      <c r="AE31" s="22" t="str">
        <f t="array" aca="1" ref="AE31" ca="1">IF(G31="экспл",INDEX(total_visual_stym!$C$146:$C$209,(RANK(total_visual_stym!E175,total_visual_stym!$E$146:$E$209))),0)</f>
        <v>pics\\dis43.jpg</v>
      </c>
      <c r="AF31" s="22" t="str">
        <f t="shared" si="2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16"/>
        <v>pics\\Goroh</v>
      </c>
      <c r="AL31" t="str">
        <f t="shared" si="15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6"/>
        <v>0.49130899502826064</v>
      </c>
      <c r="AU31" t="str">
        <f>IF(OR(G31=10,G31=11,G31=14,G31=15),VLOOKUP(AT31,audio_list_stym!$A$3:$B$18,2,FALSE),"sound\\Noviy_plod.wav")</f>
        <v>sound\\Noviy_plod.wav</v>
      </c>
      <c r="AV31" t="str">
        <f t="shared" ca="1" si="7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8"/>
        <v>На_мониторе_РЕДИС._Пышный_ли_он?</v>
      </c>
      <c r="BD31" cm="1">
        <f t="array" aca="1" ref="BD31" ca="1">INDEX($L$26:$L$33,(RANK(AT7,$AT$2:$AT$9)))</f>
        <v>2055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VLOOKUP(B32,audio_list_stym!$A$3:$BP$18,67,FALSE)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VLOOKUP(B32,audio_list_stym!$A$3:$AJ$18,35,FALSE)</f>
        <v>Redis</v>
      </c>
      <c r="I32" t="s">
        <v>694</v>
      </c>
      <c r="J32" t="str">
        <f t="shared" si="1"/>
        <v>Redis_7</v>
      </c>
      <c r="K32">
        <v>11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2186</v>
      </c>
      <c r="AD32" t="str">
        <f t="shared" ca="1" si="9"/>
        <v>pics\\dis25.jpg</v>
      </c>
      <c r="AE32" s="22" t="str">
        <f t="array" aca="1" ref="AE32" ca="1">IF(G32="экспл",INDEX(total_visual_stym!$C$146:$C$209,(RANK(total_visual_stym!E176,total_visual_stym!$E$146:$E$209))),0)</f>
        <v>pics\\dis25.jpg</v>
      </c>
      <c r="AF32" s="22" t="str">
        <f t="shared" si="2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16"/>
        <v>pics\\Goroh</v>
      </c>
      <c r="AL32" t="str">
        <f t="shared" si="15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6"/>
        <v>0.76265219066576095</v>
      </c>
      <c r="AU32" t="str">
        <f>IF(OR(G32=10,G32=11,G32=14,G32=15),VLOOKUP(AT32,audio_list_stym!$A$3:$B$18,2,FALSE),"sound\\Noviy_plod.wav")</f>
        <v>sound\\Noviy_plod.wav</v>
      </c>
      <c r="AV32" t="str">
        <f t="shared" ca="1" si="7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8"/>
        <v>Перед_Вами_РЕДИС._Крепкий_ли_он?</v>
      </c>
      <c r="BD32" cm="1">
        <f t="array" aca="1" ref="BD32" ca="1">INDEX($L$26:$L$33,(RANK(AT8,$AT$2:$AT$9)))</f>
        <v>2053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VLOOKUP(B33,audio_list_stym!$A$3:$BP$18,67,FALSE)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VLOOKUP(B33,audio_list_stym!$A$3:$AJ$18,35,FALSE)</f>
        <v>Redis</v>
      </c>
      <c r="I33" t="s">
        <v>695</v>
      </c>
      <c r="J33" t="str">
        <f t="shared" si="1"/>
        <v>Redis_8</v>
      </c>
      <c r="K33">
        <v>11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2209</v>
      </c>
      <c r="AD33" t="str">
        <f t="shared" ca="1" si="9"/>
        <v>pics\\dis51.jpg</v>
      </c>
      <c r="AE33" s="22" t="str">
        <f t="array" aca="1" ref="AE33" ca="1">IF(G33="экспл",INDEX(total_visual_stym!$C$146:$C$209,(RANK(total_visual_stym!E177,total_visual_stym!$E$146:$E$209))),0)</f>
        <v>pics\\dis51.jpg</v>
      </c>
      <c r="AF33" s="22" t="str">
        <f t="shared" si="2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16"/>
        <v>pics\\Goroh</v>
      </c>
      <c r="AL33" t="str">
        <f t="shared" si="15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6"/>
        <v>0.70684029398507919</v>
      </c>
      <c r="AU33" t="str">
        <f>IF(OR(G33=10,G33=11,G33=14,G33=15),VLOOKUP(AT33,audio_list_stym!$A$3:$B$18,2,FALSE),"sound\\Noviy_plod.wav")</f>
        <v>sound\\Noviy_plod.wav</v>
      </c>
      <c r="AV33" t="str">
        <f t="shared" ca="1" si="7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8"/>
        <v>Вы_видите_РЕДИС._Он_круглый?</v>
      </c>
      <c r="BD33" cm="1">
        <f t="array" aca="1" ref="BD33" ca="1">INDEX($L$26:$L$33,(RANK(AT9,$AT$2:$AT$9)))</f>
        <v>2050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VLOOKUP(B34,audio_list_stym!$A$3:$BP$18,67,FALSE)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VLOOKUP(B34,audio_list_stym!$A$3:$AJ$18,35,FALSE)</f>
        <v>Peper</v>
      </c>
      <c r="I34" t="s">
        <v>688</v>
      </c>
      <c r="J34" t="str">
        <f t="shared" si="1"/>
        <v>Peper_1</v>
      </c>
      <c r="K34">
        <v>12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2033</v>
      </c>
      <c r="AD34" t="str">
        <f t="shared" ca="1" si="9"/>
        <v>pics\\Limon_1.jpg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2"/>
        <v>pics\\Limon_1.jpg</v>
      </c>
      <c r="AH34" t="str">
        <f t="shared" si="3"/>
        <v>sound\\Ogorod</v>
      </c>
      <c r="AI34" t="s">
        <v>720</v>
      </c>
      <c r="AJ34" t="str">
        <f t="shared" si="16"/>
        <v>pics\\Injir</v>
      </c>
      <c r="AK34" t="str">
        <f t="shared" ref="AK34:AK41" si="18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19">IF(AH34="sound\\Ogorod",AP10,"")</f>
        <v>pics\\Limon_1.jpg</v>
      </c>
      <c r="AT34">
        <f t="shared" ca="1" si="6"/>
        <v>0.55972698783330566</v>
      </c>
      <c r="AU34" t="str">
        <f>IF(OR(G34=10,G34=11,G34=14,G34=15),VLOOKUP(AT34,audio_list_stym!$A$3:$B$18,2,FALSE),"sound\\Noviy_plod.wav")</f>
        <v>sound\\Noviy_plod.wav</v>
      </c>
      <c r="AV34" t="str">
        <f t="shared" ca="1" si="7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8"/>
        <v>_Сырой_ли_XXXXX?</v>
      </c>
      <c r="BC34">
        <f>A34</f>
        <v>1205</v>
      </c>
      <c r="BD34" cm="1">
        <f t="array" aca="1" ref="BD34" ca="1">INDEX($L$34:$L$41,(RANK(AT2,$AT$2:$AT$9)))</f>
        <v>2041</v>
      </c>
      <c r="BE34" cm="1">
        <f t="array" aca="1" ref="BE34" ca="1">INDEX(BD2:BD17,(RANK(AT5,$AT$2:$AT$17)))</f>
        <v>2058</v>
      </c>
      <c r="BF34" cm="1">
        <f t="array" aca="1" ref="BF34" ca="1">INDEX(BD18:BD33,(RANK(AT5,$AT$2:$AT$7)))</f>
        <v>2030</v>
      </c>
      <c r="BG34" cm="1">
        <f t="array" aca="1" ref="BG34" ca="1">INDEX(BD42:BD65,(RANK(AT5,$AT$2:$AT$17)))</f>
        <v>2002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VLOOKUP(B35,audio_list_stym!$A$3:$BP$18,67,FALSE)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VLOOKUP(B35,audio_list_stym!$A$3:$AJ$18,35,FALSE)</f>
        <v>Peper</v>
      </c>
      <c r="I35" t="s">
        <v>689</v>
      </c>
      <c r="J35" t="str">
        <f t="shared" si="1"/>
        <v>Peper_2</v>
      </c>
      <c r="K35">
        <v>12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2007</v>
      </c>
      <c r="AD35" t="str">
        <f t="shared" ca="1" si="9"/>
        <v>pics\\Banan_7.jpg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"/>
        <v>pics\\Banan_7.jpg</v>
      </c>
      <c r="AH35" t="str">
        <f t="shared" si="3"/>
        <v>sound\\Ogorod</v>
      </c>
      <c r="AI35" t="s">
        <v>721</v>
      </c>
      <c r="AJ35" t="str">
        <f t="shared" si="16"/>
        <v>pics\\Injir</v>
      </c>
      <c r="AK35" t="str">
        <f t="shared" si="18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19"/>
        <v>pics\\Banan_7.jpg</v>
      </c>
      <c r="AT35">
        <f t="shared" ca="1" si="6"/>
        <v>0.9204075359439553</v>
      </c>
      <c r="AU35" t="str">
        <f>IF(OR(G35=10,G35=11,G35=14,G35=15),VLOOKUP(AT35,audio_list_stym!$A$3:$B$18,2,FALSE),"sound\\Noviy_plod.wav")</f>
        <v>sound\\Noviy_plod.wav</v>
      </c>
      <c r="AV35" t="str">
        <f t="shared" ca="1" si="7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8"/>
        <v>_Слоеный_ли_XXXXX?</v>
      </c>
      <c r="BD35" cm="1">
        <f t="array" aca="1" ref="BD35" ca="1">INDEX($L$34:$L$41,(RANK(AT3,$AT$2:$AT$9)))</f>
        <v>2048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VLOOKUP(B36,audio_list_stym!$A$3:$BP$18,67,FALSE)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VLOOKUP(B36,audio_list_stym!$A$3:$AJ$18,35,FALSE)</f>
        <v>Peper</v>
      </c>
      <c r="I36" t="s">
        <v>690</v>
      </c>
      <c r="J36" t="str">
        <f t="shared" si="1"/>
        <v>Peper_3</v>
      </c>
      <c r="K36">
        <v>12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2156</v>
      </c>
      <c r="AD36" t="str">
        <f t="shared" ca="1" si="9"/>
        <v>pics\\Injir_4.jpg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"/>
        <v>pics\\Injir_4.jpg</v>
      </c>
      <c r="AH36" t="str">
        <f t="shared" si="3"/>
        <v>sound\\Ogorod</v>
      </c>
      <c r="AI36" t="s">
        <v>722</v>
      </c>
      <c r="AJ36" t="str">
        <f t="shared" si="16"/>
        <v>pics\\Injir</v>
      </c>
      <c r="AK36" t="str">
        <f t="shared" si="18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19"/>
        <v>pics\\Injir_4.jpg</v>
      </c>
      <c r="AT36">
        <f t="shared" ca="1" si="6"/>
        <v>0.27058732037846323</v>
      </c>
      <c r="AU36" t="str">
        <f>IF(OR(G36=10,G36=11,G36=14,G36=15),VLOOKUP(AT36,audio_list_stym!$A$3:$B$18,2,FALSE),"sound\\Noviy_plod.wav")</f>
        <v>sound\\Noviy_plod.wav</v>
      </c>
      <c r="AV36" t="str">
        <f t="shared" ca="1" si="7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8"/>
        <v>_Гнилой_ли_XXXXX?</v>
      </c>
      <c r="BD36" cm="1">
        <f t="array" aca="1" ref="BD36" ca="1">INDEX($L$34:$L$41,(RANK(AT4,$AT$2:$AT$9)))</f>
        <v>2046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VLOOKUP(B37,audio_list_stym!$A$3:$BP$18,67,FALSE)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VLOOKUP(B37,audio_list_stym!$A$3:$AJ$18,35,FALSE)</f>
        <v>Peper</v>
      </c>
      <c r="I37" t="s">
        <v>691</v>
      </c>
      <c r="J37" t="str">
        <f t="shared" si="1"/>
        <v>Peper_4</v>
      </c>
      <c r="K37">
        <v>12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2154</v>
      </c>
      <c r="AD37" t="str">
        <f t="shared" ca="1" si="9"/>
        <v>pics\\Injir_2.jpg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"/>
        <v>pics\\Injir_2.jpg</v>
      </c>
      <c r="AH37" t="str">
        <f t="shared" si="3"/>
        <v>sound\\Ogorod</v>
      </c>
      <c r="AI37" t="s">
        <v>723</v>
      </c>
      <c r="AJ37" t="str">
        <f t="shared" si="16"/>
        <v>pics\\Injir</v>
      </c>
      <c r="AK37" t="str">
        <f t="shared" si="18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19"/>
        <v>pics\\Injir_2.jpg</v>
      </c>
      <c r="AT37">
        <f t="shared" ca="1" si="6"/>
        <v>0.30406144689189119</v>
      </c>
      <c r="AU37" t="str">
        <f>IF(OR(G37=10,G37=11,G37=14,G37=15),VLOOKUP(AT37,audio_list_stym!$A$3:$B$18,2,FALSE),"sound\\Noviy_plod.wav")</f>
        <v>sound\\Noviy_plod.wav</v>
      </c>
      <c r="AV37" t="str">
        <f t="shared" ca="1" si="7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8"/>
        <v>_Бугристый_ли_XXXXX?</v>
      </c>
      <c r="BD37" cm="1">
        <f t="array" aca="1" ref="BD37" ca="1">INDEX($L$34:$L$41,(RANK(AT5,$AT$2:$AT$9)))</f>
        <v>2044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VLOOKUP(B38,audio_list_stym!$A$3:$BP$18,67,FALSE)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VLOOKUP(B38,audio_list_stym!$A$3:$AJ$18,35,FALSE)</f>
        <v>Peper</v>
      </c>
      <c r="I38" t="s">
        <v>692</v>
      </c>
      <c r="J38" t="str">
        <f t="shared" si="1"/>
        <v>Peper_5</v>
      </c>
      <c r="K38">
        <v>12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2155</v>
      </c>
      <c r="AD38" t="str">
        <f t="shared" ca="1" si="9"/>
        <v>pics\\Injir_3.jpg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"/>
        <v>pics\\Injir_3.jpg</v>
      </c>
      <c r="AH38" t="str">
        <f t="shared" si="3"/>
        <v>sound\\Ogorod</v>
      </c>
      <c r="AI38" t="s">
        <v>724</v>
      </c>
      <c r="AJ38" t="str">
        <f t="shared" si="16"/>
        <v>pics\\Injir</v>
      </c>
      <c r="AK38" t="str">
        <f t="shared" si="18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19"/>
        <v>pics\\Injir_3.jpg</v>
      </c>
      <c r="AT38">
        <f t="shared" ca="1" si="6"/>
        <v>0.73812949380937087</v>
      </c>
      <c r="AU38" t="str">
        <f>IF(OR(G38=10,G38=11,G38=14,G38=15),VLOOKUP(AT38,audio_list_stym!$A$3:$B$18,2,FALSE),"sound\\Noviy_plod.wav")</f>
        <v>sound\\Noviy_plod.wav</v>
      </c>
      <c r="AV38" t="str">
        <f t="shared" ca="1" si="7"/>
        <v>sound\\Noviy_plod.wav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8"/>
        <v>_Черный_ли_XXXXX?</v>
      </c>
      <c r="BD38" cm="1">
        <f t="array" aca="1" ref="BD38" ca="1">INDEX($L$34:$L$41,(RANK(AT6,$AT$2:$AT$9)))</f>
        <v>2043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VLOOKUP(B39,audio_list_stym!$A$3:$BP$18,67,FALSE)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VLOOKUP(B39,audio_list_stym!$A$3:$AJ$18,35,FALSE)</f>
        <v>Peper</v>
      </c>
      <c r="I39" t="s">
        <v>693</v>
      </c>
      <c r="J39" t="str">
        <f t="shared" si="1"/>
        <v>Peper_6</v>
      </c>
      <c r="K39">
        <v>12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2157</v>
      </c>
      <c r="AD39" t="str">
        <f t="shared" ca="1" si="9"/>
        <v>pics\\Injir_5.jpg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pics\\Injir_5.jpg</v>
      </c>
      <c r="AH39" t="str">
        <f t="shared" si="3"/>
        <v>sound\\Ogorod</v>
      </c>
      <c r="AI39" t="s">
        <v>725</v>
      </c>
      <c r="AJ39" t="str">
        <f t="shared" si="16"/>
        <v>pics\\Injir</v>
      </c>
      <c r="AK39" t="str">
        <f t="shared" si="18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19"/>
        <v>pics\\Injir_5.jpg</v>
      </c>
      <c r="AT39">
        <f t="shared" ca="1" si="6"/>
        <v>0.88156403388802385</v>
      </c>
      <c r="AU39" t="str">
        <f>IF(OR(G39=10,G39=11,G39=14,G39=15),VLOOKUP(AT39,audio_list_stym!$A$3:$B$18,2,FALSE),"sound\\Noviy_plod.wav")</f>
        <v>sound\\Noviy_plod.wav</v>
      </c>
      <c r="AV39" t="str">
        <f t="shared" ca="1" si="7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8"/>
        <v>_Хрустящий_ли_XXXXX?</v>
      </c>
      <c r="BD39" cm="1">
        <f t="array" aca="1" ref="BD39" ca="1">INDEX($L$34:$L$41,(RANK(AT7,$AT$2:$AT$9)))</f>
        <v>2047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VLOOKUP(B40,audio_list_stym!$A$3:$BP$18,67,FALSE)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VLOOKUP(B40,audio_list_stym!$A$3:$AJ$18,35,FALSE)</f>
        <v>Peper</v>
      </c>
      <c r="I40" t="s">
        <v>694</v>
      </c>
      <c r="J40" t="str">
        <f t="shared" si="1"/>
        <v>Peper_7</v>
      </c>
      <c r="K40">
        <v>12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2008</v>
      </c>
      <c r="AD40" t="str">
        <f t="shared" ca="1" si="9"/>
        <v>pics\\Banan_8.jpg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pics\\Banan_8.jpg</v>
      </c>
      <c r="AH40" t="str">
        <f t="shared" si="3"/>
        <v>sound\\Ogorod</v>
      </c>
      <c r="AI40" t="s">
        <v>726</v>
      </c>
      <c r="AJ40" t="str">
        <f t="shared" si="16"/>
        <v>pics\\Injir</v>
      </c>
      <c r="AK40" t="str">
        <f t="shared" si="18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19"/>
        <v>pics\\Banan_8.jpg</v>
      </c>
      <c r="AT40">
        <f t="shared" ca="1" si="6"/>
        <v>0.34003996240231515</v>
      </c>
      <c r="AU40" t="str">
        <f>IF(OR(G40=10,G40=11,G40=14,G40=15),VLOOKUP(AT40,audio_list_stym!$A$3:$B$18,2,FALSE),"sound\\Noviy_plod.wav")</f>
        <v>sound\\Noviy_plod.wav</v>
      </c>
      <c r="AV40" t="str">
        <f t="shared" ca="1" si="7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8"/>
        <v>_Блестит_ли_XXXXX?</v>
      </c>
      <c r="BD40" cm="1">
        <f t="array" aca="1" ref="BD40" ca="1">INDEX($L$34:$L$41,(RANK(AT8,$AT$2:$AT$9)))</f>
        <v>2045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VLOOKUP(B41,audio_list_stym!$A$3:$BP$18,67,FALSE)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VLOOKUP(B41,audio_list_stym!$A$3:$AJ$18,35,FALSE)</f>
        <v>Peper</v>
      </c>
      <c r="I41" t="s">
        <v>695</v>
      </c>
      <c r="J41" t="str">
        <f t="shared" si="1"/>
        <v>Peper_8</v>
      </c>
      <c r="K41">
        <v>12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2160</v>
      </c>
      <c r="AD41" t="str">
        <f t="shared" ca="1" si="9"/>
        <v>pics\\Injir_8.jpg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0">IF(ISTEXT(AR41),AR41,IF(ISTEXT(AS41),AS41,""))</f>
        <v>pics\\Injir_8.jpg</v>
      </c>
      <c r="AH41" t="str">
        <f t="shared" si="3"/>
        <v>sound\\Ogorod</v>
      </c>
      <c r="AI41" t="s">
        <v>727</v>
      </c>
      <c r="AJ41" t="str">
        <f t="shared" si="16"/>
        <v>pics\\Injir</v>
      </c>
      <c r="AK41" t="str">
        <f t="shared" si="18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19"/>
        <v>pics\\Injir_8.jpg</v>
      </c>
      <c r="AT41">
        <f t="shared" ca="1" si="6"/>
        <v>0.3344851341870263</v>
      </c>
      <c r="AU41" t="str">
        <f>IF(OR(G41=10,G41=11,G41=14,G41=15),VLOOKUP(AT41,audio_list_stym!$A$3:$B$18,2,FALSE),"sound\\Noviy_plod.wav")</f>
        <v>sound\\Noviy_plod.wav</v>
      </c>
      <c r="AV41" t="str">
        <f t="shared" ca="1" si="7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8"/>
        <v>_Цитрусовый_ли_XXXXX?</v>
      </c>
      <c r="BD41" cm="1">
        <f t="array" aca="1" ref="BD41" ca="1">INDEX($L$34:$L$41,(RANK(AT9,$AT$2:$AT$9)))</f>
        <v>2042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VLOOKUP(B42,audio_list_stym!$A$3:$BP$18,67,FALSE)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VLOOKUP(B42,audio_list_stym!$A$3:$AJ$18,35,FALSE)</f>
        <v>Banan</v>
      </c>
      <c r="I42" t="s">
        <v>688</v>
      </c>
      <c r="J42" t="str">
        <f t="shared" si="1"/>
        <v>Banan_1</v>
      </c>
      <c r="K42">
        <v>13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2187</v>
      </c>
      <c r="AD42" t="str">
        <f t="shared" ca="1" si="9"/>
        <v>pics\\dis1.jpg</v>
      </c>
      <c r="AE42" s="22" t="str">
        <f t="array" aca="1" ref="AE42" ca="1">IF(G42="экспл",INDEX(total_visual_stym!$C$146:$C$209,(RANK(total_visual_stym!E186,total_visual_stym!$E$146:$E$209))),0)</f>
        <v>pics\\dis1.jpg</v>
      </c>
      <c r="AF42" s="22" t="str">
        <f t="shared" si="20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16"/>
        <v>pics\\Tikva</v>
      </c>
      <c r="AL42" t="str">
        <f t="shared" ref="AL42:AL49" si="2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6"/>
        <v>0.12318899321700605</v>
      </c>
      <c r="AU42" t="str">
        <f>IF(OR(G42=10,G42=11,G42=14,G42=15),VLOOKUP(AT42,audio_list_stym!$A$3:$B$18,2,FALSE),"sound\\Noviy_plod.wav")</f>
        <v>sound\\Noviy_plod.wav</v>
      </c>
      <c r="AV42" t="str">
        <f t="shared" ca="1" si="7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8"/>
        <v>На_экране_XXXXX._Он_чистый?</v>
      </c>
      <c r="BC42">
        <f>A42</f>
        <v>1206</v>
      </c>
      <c r="BD42" cm="1">
        <f t="array" aca="1" ref="BD42" ca="1">INDEX($L$42:$L$49,(RANK(AT2,$AT$2:$AT$9)))</f>
        <v>2001</v>
      </c>
      <c r="BE42" cm="1">
        <f t="array" aca="1" ref="BE42" ca="1">INDEX(BD2:BD17,(RANK(AT6,$AT$2:$AT17)))</f>
        <v>2059</v>
      </c>
      <c r="BF42" cm="1">
        <f t="array" aca="1" ref="BF42" ca="1">INDEX(BD26:BD41,(RANK(AT6,$AT$2:$AT$17)))</f>
        <v>2051</v>
      </c>
      <c r="BG42" cm="1">
        <f t="array" aca="1" ref="BG42" ca="1">INDEX(BD50:BD65,(RANK(AT6,$AT$2:$AT$17)))</f>
        <v>2011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VLOOKUP(B43,audio_list_stym!$A$3:$BP$18,67,FALSE)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VLOOKUP(B43,audio_list_stym!$A$3:$AJ$18,35,FALSE)</f>
        <v>Banan</v>
      </c>
      <c r="I43" t="s">
        <v>689</v>
      </c>
      <c r="J43" t="str">
        <f t="shared" si="1"/>
        <v>Banan_2</v>
      </c>
      <c r="K43">
        <v>13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2199</v>
      </c>
      <c r="AD43" t="str">
        <f t="shared" ca="1" si="9"/>
        <v>pics\\dis56.jpg</v>
      </c>
      <c r="AE43" s="22" t="str">
        <f t="array" aca="1" ref="AE43" ca="1">IF(G43="экспл",INDEX(total_visual_stym!$C$146:$C$209,(RANK(total_visual_stym!E187,total_visual_stym!$E$146:$E$209))),0)</f>
        <v>pics\\dis56.jpg</v>
      </c>
      <c r="AF43" s="22" t="str">
        <f t="shared" si="20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16"/>
        <v>pics\\Tikva</v>
      </c>
      <c r="AL43" t="str">
        <f t="shared" si="21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6"/>
        <v>5.0519191950368136E-2</v>
      </c>
      <c r="AU43" t="str">
        <f>IF(OR(G43=10,G43=11,G43=14,G43=15),VLOOKUP(AT43,audio_list_stym!$A$3:$B$18,2,FALSE),"sound\\Noviy_plod.wav")</f>
        <v>sound\\Noviy_plod.wav</v>
      </c>
      <c r="AV43" t="str">
        <f t="shared" ca="1" si="7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8"/>
        <v>Посмотрите,_вот_XXXXX._Свежий_ли_он?</v>
      </c>
      <c r="BD43" cm="1">
        <f t="array" aca="1" ref="BD43" ca="1">INDEX($L$42:$L$49,(RANK(AT3,$AT$2:$AT$9)))</f>
        <v>2008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VLOOKUP(B44,audio_list_stym!$A$3:$BP$18,67,FALSE)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VLOOKUP(B44,audio_list_stym!$A$3:$AJ$18,35,FALSE)</f>
        <v>Banan</v>
      </c>
      <c r="I44" t="s">
        <v>690</v>
      </c>
      <c r="J44" t="str">
        <f t="shared" si="1"/>
        <v>Banan_3</v>
      </c>
      <c r="K44">
        <v>13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2177</v>
      </c>
      <c r="AD44" t="str">
        <f t="shared" ca="1" si="9"/>
        <v>pics\\dis35.jpg</v>
      </c>
      <c r="AE44" s="22" t="str">
        <f t="array" aca="1" ref="AE44" ca="1">IF(G44="экспл",INDEX(total_visual_stym!$C$146:$C$209,(RANK(total_visual_stym!E188,total_visual_stym!$E$146:$E$209))),0)</f>
        <v>pics\\dis35.jpg</v>
      </c>
      <c r="AF44" s="22" t="str">
        <f t="shared" si="20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16"/>
        <v>pics\\Tikva</v>
      </c>
      <c r="AL44" t="str">
        <f t="shared" si="21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6"/>
        <v>7.9404666220953768E-2</v>
      </c>
      <c r="AU44" t="str">
        <f>IF(OR(G44=10,G44=11,G44=14,G44=15),VLOOKUP(AT44,audio_list_stym!$A$3:$B$18,2,FALSE),"sound\\Noviy_plod.wav")</f>
        <v>sound\\Noviy_plod.wav</v>
      </c>
      <c r="AV44" t="str">
        <f t="shared" ca="1" si="7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8"/>
        <v>Вот_XXXXX._Он_жаренный?</v>
      </c>
      <c r="BD44" cm="1">
        <f t="array" aca="1" ref="BD44" ca="1">INDEX($L$42:$L$49,(RANK(AT4,$AT$2:$AT$9)))</f>
        <v>2006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VLOOKUP(B45,audio_list_stym!$A$3:$BP$18,67,FALSE)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VLOOKUP(B45,audio_list_stym!$A$3:$AJ$18,35,FALSE)</f>
        <v>Banan</v>
      </c>
      <c r="I45" t="s">
        <v>691</v>
      </c>
      <c r="J45" t="str">
        <f t="shared" si="1"/>
        <v>Banan_4</v>
      </c>
      <c r="K45">
        <v>13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2222</v>
      </c>
      <c r="AD45" t="str">
        <f t="shared" ca="1" si="9"/>
        <v>pics\\dis14.jpg</v>
      </c>
      <c r="AE45" s="22" t="str">
        <f t="array" aca="1" ref="AE45" ca="1">IF(G45="экспл",INDEX(total_visual_stym!$C$146:$C$209,(RANK(total_visual_stym!E189,total_visual_stym!$E$146:$E$209))),0)</f>
        <v>pics\\dis14.jpg</v>
      </c>
      <c r="AF45" s="22" t="str">
        <f t="shared" si="20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16"/>
        <v>pics\\Tikva</v>
      </c>
      <c r="AL45" t="str">
        <f t="shared" si="21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6"/>
        <v>0.26556641783779655</v>
      </c>
      <c r="AU45" t="str">
        <f>IF(OR(G45=10,G45=11,G45=14,G45=15),VLOOKUP(AT45,audio_list_stym!$A$3:$B$18,2,FALSE),"sound\\Noviy_plod.wav")</f>
        <v>sound\\Noviy_plod.wav</v>
      </c>
      <c r="AV45" t="str">
        <f t="shared" ca="1" si="7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8"/>
        <v>Это_XXXXX._Сладкий_ли_он?</v>
      </c>
      <c r="BD45" cm="1">
        <f t="array" aca="1" ref="BD45" ca="1">INDEX($L$42:$L$49,(RANK(AT5,$AT$2:$AT$9)))</f>
        <v>2004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VLOOKUP(B46,audio_list_stym!$A$3:$BP$18,67,FALSE)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VLOOKUP(B46,audio_list_stym!$A$3:$AJ$18,35,FALSE)</f>
        <v>Banan</v>
      </c>
      <c r="I46" t="s">
        <v>692</v>
      </c>
      <c r="J46" t="str">
        <f t="shared" si="1"/>
        <v>Banan_5</v>
      </c>
      <c r="K46">
        <v>13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2180</v>
      </c>
      <c r="AD46" t="str">
        <f t="shared" ca="1" si="9"/>
        <v>pics\\dis4.jpg</v>
      </c>
      <c r="AE46" s="22" t="str">
        <f t="array" aca="1" ref="AE46" ca="1">IF(G46="экспл",INDEX(total_visual_stym!$C$146:$C$209,(RANK(total_visual_stym!E190,total_visual_stym!$E$146:$E$209))),0)</f>
        <v>pics\\dis4.jpg</v>
      </c>
      <c r="AF46" s="22" t="str">
        <f t="shared" si="20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16"/>
        <v>pics\\Tikva</v>
      </c>
      <c r="AL46" t="str">
        <f t="shared" si="21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6"/>
        <v>0.97860172077451013</v>
      </c>
      <c r="AU46" t="str">
        <f>IF(OR(G46=10,G46=11,G46=14,G46=15),VLOOKUP(AT46,audio_list_stym!$A$3:$B$18,2,FALSE),"sound\\Noviy_plod.wav")</f>
        <v>sound\\Noviy_plod.wav</v>
      </c>
      <c r="AV46" t="str">
        <f t="shared" ca="1" si="7"/>
        <v>sound\\Noviy_plod.wav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8"/>
        <v>На_картинке_XXXXX._Влажный_ли_он?</v>
      </c>
      <c r="BD46" cm="1">
        <f t="array" aca="1" ref="BD46" ca="1">INDEX($L$42:$L$49,(RANK(AT6,$AT$2:$AT$9)))</f>
        <v>2003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VLOOKUP(B47,audio_list_stym!$A$3:$BP$18,67,FALSE)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VLOOKUP(B47,audio_list_stym!$A$3:$AJ$18,35,FALSE)</f>
        <v>Banan</v>
      </c>
      <c r="I47" t="s">
        <v>693</v>
      </c>
      <c r="J47" t="str">
        <f t="shared" si="1"/>
        <v>Banan_6</v>
      </c>
      <c r="K47">
        <v>13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2170</v>
      </c>
      <c r="AD47" t="str">
        <f t="shared" ca="1" si="9"/>
        <v>pics\\dis36.jpg</v>
      </c>
      <c r="AE47" s="22" t="str">
        <f t="array" aca="1" ref="AE47" ca="1">IF(G47="экспл",INDEX(total_visual_stym!$C$146:$C$209,(RANK(total_visual_stym!E191,total_visual_stym!$E$146:$E$209))),0)</f>
        <v>pics\\dis36.jpg</v>
      </c>
      <c r="AF47" s="22" t="str">
        <f t="shared" si="20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16"/>
        <v>pics\\Tikva</v>
      </c>
      <c r="AL47" t="str">
        <f t="shared" si="21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6"/>
        <v>0.48464510111160042</v>
      </c>
      <c r="AU47" t="str">
        <f>IF(OR(G47=10,G47=11,G47=14,G47=15),VLOOKUP(AT47,audio_list_stym!$A$3:$B$18,2,FALSE),"sound\\Noviy_plod.wav")</f>
        <v>sound\\Noviy_plod.wav</v>
      </c>
      <c r="AV47" t="str">
        <f t="shared" ca="1" si="7"/>
        <v>sound\\Redkiy_plod.wav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8"/>
        <v>На_мониторе_XXXXX._Он_съедобный?</v>
      </c>
      <c r="BD47" cm="1">
        <f t="array" aca="1" ref="BD47" ca="1">INDEX($L$42:$L$49,(RANK(AT7,$AT$2:$AT$9)))</f>
        <v>2007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VLOOKUP(B48,audio_list_stym!$A$3:$BP$18,67,FALSE)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VLOOKUP(B48,audio_list_stym!$A$3:$AJ$18,35,FALSE)</f>
        <v>Banan</v>
      </c>
      <c r="I48" t="s">
        <v>694</v>
      </c>
      <c r="J48" t="str">
        <f t="shared" si="1"/>
        <v>Banan_7</v>
      </c>
      <c r="K48">
        <v>13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2198</v>
      </c>
      <c r="AD48" t="str">
        <f t="shared" ca="1" si="9"/>
        <v>pics\\dis42.jpg</v>
      </c>
      <c r="AE48" s="22" t="str">
        <f t="array" aca="1" ref="AE48" ca="1">IF(G48="экспл",INDEX(total_visual_stym!$C$146:$C$209,(RANK(total_visual_stym!E192,total_visual_stym!$E$146:$E$209))),0)</f>
        <v>pics\\dis42.jpg</v>
      </c>
      <c r="AF48" s="22" t="str">
        <f t="shared" si="20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16"/>
        <v>pics\\Tikva</v>
      </c>
      <c r="AL48" t="str">
        <f t="shared" si="21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6"/>
        <v>0.55869146725801377</v>
      </c>
      <c r="AU48" t="str">
        <f>IF(OR(G48=10,G48=11,G48=14,G48=15),VLOOKUP(AT48,audio_list_stym!$A$3:$B$18,2,FALSE),"sound\\Noviy_plod.wav")</f>
        <v>sound\\Noviy_plod.wav</v>
      </c>
      <c r="AV48" t="str">
        <f t="shared" ca="1" si="7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8"/>
        <v>Перед_Вами_XXXXX._Сиреневый_ли_он?</v>
      </c>
      <c r="BD48" cm="1">
        <f t="array" aca="1" ref="BD48" ca="1">INDEX($L$42:$L$49,(RANK(AT8,$AT$2:$AT$9)))</f>
        <v>2005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VLOOKUP(B49,audio_list_stym!$A$3:$BP$18,67,FALSE)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VLOOKUP(B49,audio_list_stym!$A$3:$AJ$18,35,FALSE)</f>
        <v>Banan</v>
      </c>
      <c r="I49" t="s">
        <v>695</v>
      </c>
      <c r="J49" t="str">
        <f t="shared" si="1"/>
        <v>Banan_8</v>
      </c>
      <c r="K49">
        <v>13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2213</v>
      </c>
      <c r="AD49" t="str">
        <f t="shared" ca="1" si="9"/>
        <v>pics\\dis49.jpg</v>
      </c>
      <c r="AE49" s="22" t="str">
        <f t="array" aca="1" ref="AE49" ca="1">IF(G49="экспл",INDEX(total_visual_stym!$C$146:$C$209,(RANK(total_visual_stym!E193,total_visual_stym!$E$146:$E$209))),0)</f>
        <v>pics\\dis49.jpg</v>
      </c>
      <c r="AF49" s="22" t="str">
        <f t="shared" si="20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16"/>
        <v>pics\\Tikva</v>
      </c>
      <c r="AL49" t="str">
        <f t="shared" si="21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6"/>
        <v>0.90638068922278725</v>
      </c>
      <c r="AU49" t="str">
        <f>IF(OR(G49=10,G49=11,G49=14,G49=15),VLOOKUP(AT49,audio_list_stym!$A$3:$B$18,2,FALSE),"sound\\Noviy_plod.wav")</f>
        <v>sound\\Noviy_plod.wav</v>
      </c>
      <c r="AV49" t="str">
        <f t="shared" ca="1" si="7"/>
        <v>sound\\Noviy_plod.wav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8"/>
        <v>Вы_видите_XXXXX._Он_репчатый?</v>
      </c>
      <c r="BD49" cm="1">
        <f t="array" aca="1" ref="BD49" ca="1">INDEX($L$42:$L$49,(RANK(AT9,$AT$2:$AT$9)))</f>
        <v>2002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VLOOKUP(B50,audio_list_stym!$A$3:$BP$18,67,FALSE)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VLOOKUP(B50,audio_list_stym!$A$3:$AJ$18,35,FALSE)</f>
        <v>Finik</v>
      </c>
      <c r="I50" t="s">
        <v>688</v>
      </c>
      <c r="J50" t="str">
        <f t="shared" si="1"/>
        <v>Finik_1</v>
      </c>
      <c r="K50">
        <v>10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2167</v>
      </c>
      <c r="AD50" t="str">
        <f t="shared" ca="1" si="9"/>
        <v>pics\\Tikva_7.jpg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0"/>
        <v>pics\\Tikva_7.jpg</v>
      </c>
      <c r="AH50" t="str">
        <f t="shared" si="3"/>
        <v>sound\\Tropic</v>
      </c>
      <c r="AS50" t="str">
        <f ca="1">IF(AH50="sound\\Tropic",AQ2,"")</f>
        <v>pics\\Tikva_7.jpg</v>
      </c>
      <c r="AT50">
        <f t="shared" ca="1" si="6"/>
        <v>5.0969863626247891E-3</v>
      </c>
      <c r="AU50" t="str">
        <f>IF(OR(G50=10,G50=11,G50=14,G50=15),VLOOKUP(AT50,audio_list_stym!$A$3:$B$18,2,FALSE),"sound\\Noviy_plod.wav")</f>
        <v>sound\\Noviy_plod.wav</v>
      </c>
      <c r="AV50" t="str">
        <f t="shared" ca="1" si="7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8"/>
        <v>_Коричневый_ли_ФИНИК?</v>
      </c>
      <c r="BC50">
        <f>A50</f>
        <v>1207</v>
      </c>
      <c r="BD50" cm="1">
        <f t="array" aca="1" ref="BD50" ca="1">INDEX($L$50:$L$57,(RANK(AT2,$AT$2:$AT$9)))</f>
        <v>2009</v>
      </c>
      <c r="BE50" cm="1">
        <f t="array" aca="1" ref="BE50" ca="1">INDEX(BD2:BD17,(RANK(AT7,$AT$2:$AT$17)))</f>
        <v>2039</v>
      </c>
      <c r="BF50" cm="1">
        <f t="array" aca="1" ref="BF50" ca="1">INDEX(BD18:BD49,(RANK(AT7,$AT$2:$AT$17)))</f>
        <v>2055</v>
      </c>
      <c r="BG50" cm="1">
        <f t="array" aca="1" ref="BG50" ca="1">INDEX(BD58:BD65,(RANK(AT7,$AT$2:$AT$9)))</f>
        <v>2021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VLOOKUP(B51,audio_list_stym!$A$3:$BP$18,67,FALSE)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VLOOKUP(B51,audio_list_stym!$A$3:$AJ$18,35,FALSE)</f>
        <v>Finik</v>
      </c>
      <c r="I51" t="s">
        <v>689</v>
      </c>
      <c r="J51" t="str">
        <f t="shared" si="1"/>
        <v>Finik_2</v>
      </c>
      <c r="K51">
        <v>10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2052</v>
      </c>
      <c r="AD51" t="str">
        <f t="shared" ca="1" si="9"/>
        <v>pics\\Redis_4.jpg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0"/>
        <v>pics\\Redis_4.jpg</v>
      </c>
      <c r="AH51" t="str">
        <f t="shared" si="3"/>
        <v>sound\\Tropic</v>
      </c>
      <c r="AS51" t="str">
        <f t="shared" ref="AS51:AS57" ca="1" si="22">IF(AH51="sound\\Tropic",AQ3,"")</f>
        <v>pics\\Redis_4.jpg</v>
      </c>
      <c r="AT51">
        <f t="shared" ca="1" si="6"/>
        <v>0.14827624220323721</v>
      </c>
      <c r="AU51" t="str">
        <f>IF(OR(G51=10,G51=11,G51=14,G51=15),VLOOKUP(AT51,audio_list_stym!$A$3:$B$18,2,FALSE),"sound\\Noviy_plod.wav")</f>
        <v>sound\\Noviy_plod.wav</v>
      </c>
      <c r="AV51" t="str">
        <f t="shared" ca="1" si="7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8"/>
        <v>_Сахаристый_ли_ФИНИК?</v>
      </c>
      <c r="BD51" cm="1">
        <f t="array" aca="1" ref="BD51" ca="1">INDEX($L$50:$L$57,(RANK(AT3,$AT$2:$AT$9)))</f>
        <v>2016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VLOOKUP(B52,audio_list_stym!$A$3:$BP$18,67,FALSE)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VLOOKUP(B52,audio_list_stym!$A$3:$AJ$18,35,FALSE)</f>
        <v>Finik</v>
      </c>
      <c r="I52" t="s">
        <v>690</v>
      </c>
      <c r="J52" t="str">
        <f t="shared" si="1"/>
        <v>Finik_3</v>
      </c>
      <c r="K52">
        <v>10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2050</v>
      </c>
      <c r="AD52" t="str">
        <f t="shared" ca="1" si="9"/>
        <v>pics\\Redis_2.jpg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0"/>
        <v>pics\\Redis_2.jpg</v>
      </c>
      <c r="AH52" t="str">
        <f t="shared" si="3"/>
        <v>sound\\Tropic</v>
      </c>
      <c r="AS52" t="str">
        <f t="shared" ca="1" si="22"/>
        <v>pics\\Redis_2.jpg</v>
      </c>
      <c r="AT52">
        <f t="shared" ca="1" si="6"/>
        <v>0.98615812336326392</v>
      </c>
      <c r="AU52" t="str">
        <f>IF(OR(G52=10,G52=11,G52=14,G52=15),VLOOKUP(AT52,audio_list_stym!$A$3:$B$18,2,FALSE),"sound\\Noviy_plod.wav")</f>
        <v>sound\\Noviy_plod.wav</v>
      </c>
      <c r="AV52" t="str">
        <f t="shared" ca="1" si="7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8"/>
        <v>_Скользкий_ли_ФИНИК?</v>
      </c>
      <c r="BD52" cm="1">
        <f t="array" aca="1" ref="BD52" ca="1">INDEX($L$50:$L$57,(RANK(AT4,$AT$2:$AT$9)))</f>
        <v>2014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VLOOKUP(B53,audio_list_stym!$A$3:$BP$18,67,FALSE)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VLOOKUP(B53,audio_list_stym!$A$3:$AJ$18,35,FALSE)</f>
        <v>Finik</v>
      </c>
      <c r="I53" t="s">
        <v>691</v>
      </c>
      <c r="J53" t="str">
        <f t="shared" si="1"/>
        <v>Finik_4</v>
      </c>
      <c r="K53">
        <v>10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2019</v>
      </c>
      <c r="AD53" t="str">
        <f t="shared" ca="1" si="9"/>
        <v>pics\\Goroh_3.jpg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0"/>
        <v>pics\\Goroh_3.jpg</v>
      </c>
      <c r="AH53" t="str">
        <f t="shared" si="3"/>
        <v>sound\\Tropic</v>
      </c>
      <c r="AS53" t="str">
        <f t="shared" ca="1" si="22"/>
        <v>pics\\Goroh_3.jpg</v>
      </c>
      <c r="AT53">
        <f t="shared" ca="1" si="6"/>
        <v>5.2706780076934856E-2</v>
      </c>
      <c r="AU53" t="str">
        <f>IF(OR(G53=10,G53=11,G53=14,G53=15),VLOOKUP(AT53,audio_list_stym!$A$3:$B$18,2,FALSE),"sound\\Noviy_plod.wav")</f>
        <v>sound\\Noviy_plod.wav</v>
      </c>
      <c r="AV53" t="str">
        <f t="shared" ca="1" si="7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8"/>
        <v>_Ломкий_ли_ФИНИК?</v>
      </c>
      <c r="BD53" cm="1">
        <f t="array" aca="1" ref="BD53" ca="1">INDEX($L$50:$L$57,(RANK(AT5,$AT$2:$AT$9)))</f>
        <v>2012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VLOOKUP(B54,audio_list_stym!$A$3:$BP$18,67,FALSE)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VLOOKUP(B54,audio_list_stym!$A$3:$AJ$18,35,FALSE)</f>
        <v>Finik</v>
      </c>
      <c r="I54" t="s">
        <v>692</v>
      </c>
      <c r="J54" t="str">
        <f t="shared" si="1"/>
        <v>Finik_5</v>
      </c>
      <c r="K54">
        <v>10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2056</v>
      </c>
      <c r="AD54" t="str">
        <f t="shared" ca="1" si="9"/>
        <v>pics\\Redis_8.jpg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0"/>
        <v>pics\\Redis_8.jpg</v>
      </c>
      <c r="AH54" t="str">
        <f t="shared" si="3"/>
        <v>sound\\Tropic</v>
      </c>
      <c r="AI54" s="11"/>
      <c r="AS54" t="str">
        <f t="shared" ca="1" si="22"/>
        <v>pics\\Redis_8.jpg</v>
      </c>
      <c r="AT54">
        <f t="shared" ca="1" si="6"/>
        <v>0.18625357191128566</v>
      </c>
      <c r="AU54" t="str">
        <f>IF(OR(G54=10,G54=11,G54=14,G54=15),VLOOKUP(AT54,audio_list_stym!$A$3:$B$18,2,FALSE),"sound\\Noviy_plod.wav")</f>
        <v>sound\\Noviy_plod.wav</v>
      </c>
      <c r="AV54" t="str">
        <f t="shared" ca="1" si="7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8"/>
        <v>_Мохнатый_ли_ФИНИК?</v>
      </c>
      <c r="BD54" cm="1">
        <f t="array" aca="1" ref="BD54" ca="1">INDEX($L$50:$L$57,(RANK(AT6,$AT$2:$AT$9)))</f>
        <v>2011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VLOOKUP(B55,audio_list_stym!$A$3:$BP$18,67,FALSE)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VLOOKUP(B55,audio_list_stym!$A$3:$AJ$18,35,FALSE)</f>
        <v>Finik</v>
      </c>
      <c r="I55" t="s">
        <v>693</v>
      </c>
      <c r="J55" t="str">
        <f t="shared" si="1"/>
        <v>Finik_6</v>
      </c>
      <c r="K55">
        <v>10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2166</v>
      </c>
      <c r="AD55" t="str">
        <f t="shared" ca="1" si="9"/>
        <v>pics\\Tikva_6.jpg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0"/>
        <v>pics\\Tikva_6.jpg</v>
      </c>
      <c r="AH55" t="str">
        <f t="shared" si="3"/>
        <v>sound\\Tropic</v>
      </c>
      <c r="AS55" t="str">
        <f t="shared" ca="1" si="22"/>
        <v>pics\\Tikva_6.jpg</v>
      </c>
      <c r="AT55">
        <f t="shared" ca="1" si="6"/>
        <v>0.78753334673340281</v>
      </c>
      <c r="AU55" t="str">
        <f>IF(OR(G55=10,G55=11,G55=14,G55=15),VLOOKUP(AT55,audio_list_stym!$A$3:$B$18,2,FALSE),"sound\\Noviy_plod.wav")</f>
        <v>sound\\Noviy_plod.wav</v>
      </c>
      <c r="AV55" t="str">
        <f t="shared" ca="1" si="7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8"/>
        <v>_Сморщенный_ли_ФИНИК?</v>
      </c>
      <c r="BD55" cm="1">
        <f t="array" aca="1" ref="BD55" ca="1">INDEX($L$50:$L$57,(RANK(AT7,$AT$2:$AT$9)))</f>
        <v>2015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VLOOKUP(B56,audio_list_stym!$A$3:$BP$18,67,FALSE)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VLOOKUP(B56,audio_list_stym!$A$3:$AJ$18,35,FALSE)</f>
        <v>Finik</v>
      </c>
      <c r="I56" t="s">
        <v>694</v>
      </c>
      <c r="J56" t="str">
        <f t="shared" si="1"/>
        <v>Finik_7</v>
      </c>
      <c r="K56">
        <v>10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2161</v>
      </c>
      <c r="AD56" t="str">
        <f t="shared" ca="1" si="9"/>
        <v>pics\\Tikva_1.jpg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pics\\Tikva_1.jpg</v>
      </c>
      <c r="AH56" t="str">
        <f t="shared" si="3"/>
        <v>sound\\Tropic</v>
      </c>
      <c r="AS56" t="str">
        <f t="shared" ca="1" si="22"/>
        <v>pics\\Tikva_1.jpg</v>
      </c>
      <c r="AT56">
        <f t="shared" ca="1" si="6"/>
        <v>0.55831796132108258</v>
      </c>
      <c r="AU56" t="str">
        <f>IF(OR(G56=10,G56=11,G56=14,G56=15),VLOOKUP(AT56,audio_list_stym!$A$3:$B$18,2,FALSE),"sound\\Noviy_plod.wav")</f>
        <v>sound\\Noviy_plod.wav</v>
      </c>
      <c r="AV56" t="str">
        <f t="shared" ca="1" si="7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8"/>
        <v>_С_косточкой_ли_ФИНИК?</v>
      </c>
      <c r="BD56" cm="1">
        <f t="array" aca="1" ref="BD56" ca="1">INDEX($L$50:$L$57,(RANK(AT8,$AT$2:$AT$9)))</f>
        <v>2013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VLOOKUP(B57,audio_list_stym!$A$3:$BP$18,67,FALSE)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VLOOKUP(B57,audio_list_stym!$A$3:$AJ$18,35,FALSE)</f>
        <v>Finik</v>
      </c>
      <c r="I57" t="s">
        <v>695</v>
      </c>
      <c r="J57" t="str">
        <f t="shared" si="1"/>
        <v>Finik_8</v>
      </c>
      <c r="K57">
        <v>10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2018</v>
      </c>
      <c r="AD57" t="str">
        <f t="shared" ca="1" si="9"/>
        <v>pics\\Goroh_2.jpg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pics\\Goroh_2.jpg</v>
      </c>
      <c r="AH57" t="str">
        <f t="shared" si="3"/>
        <v>sound\\Tropic</v>
      </c>
      <c r="AI57" s="11"/>
      <c r="AS57" t="str">
        <f t="shared" ca="1" si="22"/>
        <v>pics\\Goroh_2.jpg</v>
      </c>
      <c r="AT57">
        <f t="shared" ca="1" si="6"/>
        <v>0.32216050259734497</v>
      </c>
      <c r="AU57" t="str">
        <f>IF(OR(G57=10,G57=11,G57=14,G57=15),VLOOKUP(AT57,audio_list_stym!$A$3:$B$18,2,FALSE),"sound\\Noviy_plod.wav")</f>
        <v>sound\\Noviy_plod.wav</v>
      </c>
      <c r="AV57" t="str">
        <f t="shared" ca="1" si="7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8"/>
        <v>_Треугольный_ли_ФИНИК?</v>
      </c>
      <c r="BD57" cm="1">
        <f t="array" aca="1" ref="BD57" ca="1">INDEX($L$50:$L$57,(RANK(AT9,$AT$2:$AT$9)))</f>
        <v>2010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VLOOKUP(B58,audio_list_stym!$A$3:$BP$18,67,FALSE)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VLOOKUP(B58,audio_list_stym!$A$3:$AJ$18,35,FALSE)</f>
        <v>Goroh</v>
      </c>
      <c r="I58" t="s">
        <v>688</v>
      </c>
      <c r="J58" t="str">
        <f t="shared" si="1"/>
        <v>Goroh_1</v>
      </c>
      <c r="K58">
        <v>11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2185</v>
      </c>
      <c r="AD58" t="str">
        <f t="shared" ca="1" si="9"/>
        <v>pics\\dis31.jpg</v>
      </c>
      <c r="AE58" s="22" t="str">
        <f t="array" aca="1" ref="AE58" ca="1">IF(G58="экспл",INDEX(total_visual_stym!$C$146:$C$209,(RANK(total_visual_stym!E202,total_visual_stym!$E$146:$E$209))),0)</f>
        <v>pics\\dis31.jpg</v>
      </c>
      <c r="AF58" s="22" t="str">
        <f t="shared" ref="AF58:AF65" si="23">IF(ISTEXT(AR58),AR58,IF(ISTEXT(AS58),AS58,""))</f>
        <v/>
      </c>
      <c r="AG58" t="str">
        <f t="shared" ref="AG58:AG73" si="24">IF(OR(E58=11,E58=13),M58,"")</f>
        <v>pics\\Goroh_1.jpg</v>
      </c>
      <c r="AH58">
        <f t="shared" si="3"/>
        <v>0</v>
      </c>
      <c r="AI58" s="11"/>
      <c r="AT58">
        <f t="shared" ca="1" si="6"/>
        <v>0.46876799475192243</v>
      </c>
      <c r="AU58" t="str">
        <f>IF(OR(G58=10,G58=11,G58=14,G58=15),VLOOKUP(AT58,audio_list_stym!$A$3:$B$18,2,FALSE),"sound\\Noviy_plod.wav")</f>
        <v>sound\\Noviy_plod.wav</v>
      </c>
      <c r="AV58" t="str">
        <f t="shared" ca="1" si="7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8"/>
        <v>На_экране_ГОРОХ._Рыхлый_ли_он?</v>
      </c>
      <c r="BC58">
        <f>A58</f>
        <v>1208</v>
      </c>
      <c r="BD58" cm="1">
        <f t="array" aca="1" ref="BD58" ca="1">INDEX($L$58:$L$65,(RANK(AT2,$AT$2:$AT$9)))</f>
        <v>2017</v>
      </c>
      <c r="BE58" cm="1">
        <f t="array" aca="1" ref="BE58" ca="1">INDEX(BD2:BD17,(RANK(AT8,$AT$2:$AT$17)))</f>
        <v>2033</v>
      </c>
      <c r="BF58" cm="1">
        <f t="array" aca="1" ref="BF58" ca="1">INDEX(BD18:BD33,(RANK(AT8,$AT$2:$AT$17)))</f>
        <v>2049</v>
      </c>
      <c r="BG58" cm="1">
        <f t="array" aca="1" ref="BG58" ca="1">INDEX(BD42:BD57,(RANK(AT8,$AT$2:$AT$9)))</f>
        <v>2003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VLOOKUP(B59,audio_list_stym!$A$3:$BP$18,67,FALSE)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VLOOKUP(B59,audio_list_stym!$A$3:$AJ$18,35,FALSE)</f>
        <v>Goroh</v>
      </c>
      <c r="I59" t="s">
        <v>689</v>
      </c>
      <c r="J59" t="str">
        <f t="shared" si="1"/>
        <v>Goroh_2</v>
      </c>
      <c r="K59">
        <v>11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2227</v>
      </c>
      <c r="AD59" t="str">
        <f t="shared" ca="1" si="9"/>
        <v>pics\\dis39.jpg</v>
      </c>
      <c r="AE59" s="22" t="str">
        <f t="array" aca="1" ref="AE59" ca="1">IF(G59="экспл",INDEX(total_visual_stym!$C$146:$C$209,(RANK(total_visual_stym!E203,total_visual_stym!$E$146:$E$209))),0)</f>
        <v>pics\\dis39.jpg</v>
      </c>
      <c r="AF59" s="22" t="str">
        <f t="shared" si="23"/>
        <v/>
      </c>
      <c r="AG59" t="str">
        <f t="shared" si="24"/>
        <v>pics\\Goroh_2.jpg</v>
      </c>
      <c r="AH59">
        <f t="shared" si="3"/>
        <v>0</v>
      </c>
      <c r="AT59">
        <f t="shared" ca="1" si="6"/>
        <v>0.26432645249495179</v>
      </c>
      <c r="AU59" t="str">
        <f>IF(OR(G59=10,G59=11,G59=14,G59=15),VLOOKUP(AT59,audio_list_stym!$A$3:$B$18,2,FALSE),"sound\\Noviy_plod.wav")</f>
        <v>sound\\Noviy_plod.wav</v>
      </c>
      <c r="AV59" t="str">
        <f t="shared" ca="1" si="7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8"/>
        <v>Посмотрите,_вот_ГОРОХ._Он_в_стручке?</v>
      </c>
      <c r="BD59" cm="1">
        <f t="array" aca="1" ref="BD59" ca="1">INDEX($L$58:$L$65,(RANK(AT3,$AT$2:$AT$9)))</f>
        <v>2024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VLOOKUP(B60,audio_list_stym!$A$3:$BP$18,67,FALSE)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VLOOKUP(B60,audio_list_stym!$A$3:$AJ$18,35,FALSE)</f>
        <v>Goroh</v>
      </c>
      <c r="I60" t="s">
        <v>690</v>
      </c>
      <c r="J60" t="str">
        <f t="shared" si="1"/>
        <v>Goroh_3</v>
      </c>
      <c r="K60">
        <v>11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2172</v>
      </c>
      <c r="AD60" t="str">
        <f t="shared" ca="1" si="9"/>
        <v>pics\\dis23.jpg</v>
      </c>
      <c r="AE60" s="22" t="str">
        <f t="array" aca="1" ref="AE60" ca="1">IF(G60="экспл",INDEX(total_visual_stym!$C$146:$C$209,(RANK(total_visual_stym!E204,total_visual_stym!$E$146:$E$209))),0)</f>
        <v>pics\\dis23.jpg</v>
      </c>
      <c r="AF60" s="22" t="str">
        <f t="shared" si="23"/>
        <v/>
      </c>
      <c r="AG60" t="str">
        <f t="shared" si="24"/>
        <v>pics\\Goroh_3.jpg</v>
      </c>
      <c r="AH60">
        <f t="shared" si="3"/>
        <v>0</v>
      </c>
      <c r="AT60">
        <f t="shared" ca="1" si="6"/>
        <v>0.96107416432523463</v>
      </c>
      <c r="AU60" t="str">
        <f>IF(OR(G60=10,G60=11,G60=14,G60=15),VLOOKUP(AT60,audio_list_stym!$A$3:$B$18,2,FALSE),"sound\\Noviy_plod.wav")</f>
        <v>sound\\Noviy_plod.wav</v>
      </c>
      <c r="AV60" t="str">
        <f t="shared" ca="1" si="7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8"/>
        <v>Вот_ГОРОХ._Ядовитый_ли_он?</v>
      </c>
      <c r="BD60" cm="1">
        <f t="array" aca="1" ref="BD60" ca="1">INDEX($L$58:$L$65,(RANK(AT4,$AT$2:$AT$9)))</f>
        <v>2022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VLOOKUP(B61,audio_list_stym!$A$3:$BP$18,67,FALSE)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VLOOKUP(B61,audio_list_stym!$A$3:$AJ$18,35,FALSE)</f>
        <v>Goroh</v>
      </c>
      <c r="I61" t="s">
        <v>691</v>
      </c>
      <c r="J61" t="str">
        <f t="shared" si="1"/>
        <v>Goroh_4</v>
      </c>
      <c r="K61">
        <v>11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2224</v>
      </c>
      <c r="AD61" t="str">
        <f t="shared" ca="1" si="9"/>
        <v>pics\\dis29.jpg</v>
      </c>
      <c r="AE61" s="22" t="str">
        <f t="array" aca="1" ref="AE61" ca="1">IF(G61="экспл",INDEX(total_visual_stym!$C$146:$C$209,(RANK(total_visual_stym!E205,total_visual_stym!$E$146:$E$209))),0)</f>
        <v>pics\\dis29.jpg</v>
      </c>
      <c r="AF61" s="22" t="str">
        <f t="shared" si="23"/>
        <v/>
      </c>
      <c r="AG61" t="str">
        <f t="shared" si="24"/>
        <v>pics\\Goroh_4.jpg</v>
      </c>
      <c r="AH61">
        <f t="shared" si="3"/>
        <v>0</v>
      </c>
      <c r="AT61">
        <f t="shared" ca="1" si="6"/>
        <v>0.58111661377941071</v>
      </c>
      <c r="AU61" t="str">
        <f>IF(OR(G61=10,G61=11,G61=14,G61=15),VLOOKUP(AT61,audio_list_stym!$A$3:$B$18,2,FALSE),"sound\\Noviy_plod.wav")</f>
        <v>sound\\Noviy_plod.wav</v>
      </c>
      <c r="AV61" t="str">
        <f t="shared" ca="1" si="7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8"/>
        <v>Это_ГОРОХ._Он_полосатый?</v>
      </c>
      <c r="BD61" cm="1">
        <f t="array" aca="1" ref="BD61" ca="1">INDEX($L$58:$L$65,(RANK(AT5,$AT$2:$AT$9)))</f>
        <v>2020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VLOOKUP(B62,audio_list_stym!$A$3:$BP$18,67,FALSE)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VLOOKUP(B62,audio_list_stym!$A$3:$AJ$18,35,FALSE)</f>
        <v>Goroh</v>
      </c>
      <c r="I62" t="s">
        <v>692</v>
      </c>
      <c r="J62" t="str">
        <f t="shared" si="1"/>
        <v>Goroh_5</v>
      </c>
      <c r="K62">
        <v>11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2231</v>
      </c>
      <c r="AD62" t="str">
        <f t="shared" ca="1" si="9"/>
        <v>pics\\dis12.jpg</v>
      </c>
      <c r="AE62" s="22" t="str">
        <f t="array" aca="1" ref="AE62" ca="1">IF(G62="экспл",INDEX(total_visual_stym!$C$146:$C$209,(RANK(total_visual_stym!E206,total_visual_stym!$E$146:$E$209))),0)</f>
        <v>pics\\dis12.jpg</v>
      </c>
      <c r="AF62" s="22" t="str">
        <f t="shared" si="23"/>
        <v/>
      </c>
      <c r="AG62" t="str">
        <f t="shared" si="24"/>
        <v>pics\\Goroh_5.jpg</v>
      </c>
      <c r="AH62">
        <f t="shared" si="3"/>
        <v>0</v>
      </c>
      <c r="AT62">
        <f t="shared" ca="1" si="6"/>
        <v>0.5002658780831748</v>
      </c>
      <c r="AU62" t="str">
        <f>IF(OR(G62=10,G62=11,G62=14,G62=15),VLOOKUP(AT62,audio_list_stym!$A$3:$B$18,2,FALSE),"sound\\Noviy_plod.wav")</f>
        <v>sound\\Noviy_plod.wav</v>
      </c>
      <c r="AV62" t="str">
        <f t="shared" ca="1" si="7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8"/>
        <v>На_картинке_ГОРОХ._Он_плоский?</v>
      </c>
      <c r="BD62" cm="1">
        <f t="array" aca="1" ref="BD62" ca="1">INDEX($L$58:$L$65,(RANK(AT6,$AT$2:$AT$9)))</f>
        <v>2019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VLOOKUP(B63,audio_list_stym!$A$3:$BP$18,67,FALSE)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VLOOKUP(B63,audio_list_stym!$A$3:$AJ$18,35,FALSE)</f>
        <v>Goroh</v>
      </c>
      <c r="I63" t="s">
        <v>693</v>
      </c>
      <c r="J63" t="str">
        <f t="shared" si="1"/>
        <v>Goroh_6</v>
      </c>
      <c r="K63">
        <v>11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2169</v>
      </c>
      <c r="AD63" t="str">
        <f t="shared" ca="1" si="9"/>
        <v>pics\\dis6.jpg</v>
      </c>
      <c r="AE63" s="22" t="str">
        <f t="array" aca="1" ref="AE63" ca="1">IF(G63="экспл",INDEX(total_visual_stym!$C$146:$C$209,(RANK(total_visual_stym!E207,total_visual_stym!$E$146:$E$209))),0)</f>
        <v>pics\\dis6.jpg</v>
      </c>
      <c r="AF63" s="22" t="str">
        <f t="shared" si="23"/>
        <v/>
      </c>
      <c r="AG63" t="str">
        <f t="shared" si="24"/>
        <v>pics\\Goroh_6.jpg</v>
      </c>
      <c r="AH63">
        <f t="shared" si="3"/>
        <v>0</v>
      </c>
      <c r="AT63">
        <f t="shared" ca="1" si="6"/>
        <v>0.40217338270963321</v>
      </c>
      <c r="AU63" t="str">
        <f>IF(OR(G63=10,G63=11,G63=14,G63=15),VLOOKUP(AT63,audio_list_stym!$A$3:$B$18,2,FALSE),"sound\\Noviy_plod.wav")</f>
        <v>sound\\Noviy_plod.wav</v>
      </c>
      <c r="AV63" t="str">
        <f t="shared" ca="1" si="7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8"/>
        <v>На_мониторе_ГОРОХ._Он_толченый?</v>
      </c>
      <c r="BD63" cm="1">
        <f t="array" aca="1" ref="BD63" ca="1">INDEX($L$58:$L$65,(RANK(AT7,$AT$2:$AT$9)))</f>
        <v>2023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VLOOKUP(B64,audio_list_stym!$A$3:$BP$18,67,FALSE)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VLOOKUP(B64,audio_list_stym!$A$3:$AJ$18,35,FALSE)</f>
        <v>Goroh</v>
      </c>
      <c r="I64" t="s">
        <v>694</v>
      </c>
      <c r="J64" t="str">
        <f t="shared" si="1"/>
        <v>Goroh_7</v>
      </c>
      <c r="K64">
        <v>11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2208</v>
      </c>
      <c r="AD64" t="str">
        <f t="shared" ca="1" si="9"/>
        <v>pics\\dis45.jpg</v>
      </c>
      <c r="AE64" s="22" t="str">
        <f t="array" aca="1" ref="AE64" ca="1">IF(G64="экспл",INDEX(total_visual_stym!$C$146:$C$209,(RANK(total_visual_stym!E208,total_visual_stym!$E$146:$E$209))),0)</f>
        <v>pics\\dis45.jpg</v>
      </c>
      <c r="AF64" s="22" t="str">
        <f t="shared" si="23"/>
        <v/>
      </c>
      <c r="AG64" t="str">
        <f t="shared" si="24"/>
        <v>pics\\Goroh_7.jpg</v>
      </c>
      <c r="AH64">
        <f t="shared" si="3"/>
        <v>0</v>
      </c>
      <c r="AI64" s="11"/>
      <c r="AT64">
        <f t="shared" ca="1" si="6"/>
        <v>0.47766794497109966</v>
      </c>
      <c r="AU64" t="str">
        <f>IF(OR(G64=10,G64=11,G64=14,G64=15),VLOOKUP(AT64,audio_list_stym!$A$3:$B$18,2,FALSE),"sound\\Noviy_plod.wav")</f>
        <v>sound\\Noviy_plod.wav</v>
      </c>
      <c r="AV64" t="str">
        <f t="shared" ca="1" si="7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8"/>
        <v>Перед_Вами_ГОРОХ._Зеленый_ли_он?</v>
      </c>
      <c r="BD64" cm="1">
        <f t="array" aca="1" ref="BD64" ca="1">INDEX($L$58:$L$65,(RANK(AT8,$AT$2:$AT$9)))</f>
        <v>2021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VLOOKUP(B65,audio_list_stym!$A$3:$BP$18,67,FALSE)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VLOOKUP(B65,audio_list_stym!$A$3:$AJ$18,35,FALSE)</f>
        <v>Goroh</v>
      </c>
      <c r="I65" t="s">
        <v>695</v>
      </c>
      <c r="J65" t="str">
        <f t="shared" si="1"/>
        <v>Goroh_8</v>
      </c>
      <c r="K65">
        <v>11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2223</v>
      </c>
      <c r="AD65" t="str">
        <f t="shared" ca="1" si="9"/>
        <v>pics\\dis15.jpg</v>
      </c>
      <c r="AE65" s="22" t="str">
        <f t="array" aca="1" ref="AE65" ca="1">IF(G65="экспл",INDEX(total_visual_stym!$C$146:$C$209,(RANK(total_visual_stym!E209,total_visual_stym!$E$146:$E$209))),0)</f>
        <v>pics\\dis15.jpg</v>
      </c>
      <c r="AF65" s="22" t="str">
        <f t="shared" si="23"/>
        <v/>
      </c>
      <c r="AG65" t="str">
        <f t="shared" si="24"/>
        <v>pics\\Goroh_8.jpg</v>
      </c>
      <c r="AH65">
        <f t="shared" si="3"/>
        <v>0</v>
      </c>
      <c r="AT65">
        <f t="shared" ca="1" si="6"/>
        <v>0.93923343260603687</v>
      </c>
      <c r="AU65" t="s">
        <v>697</v>
      </c>
      <c r="AV65" t="str">
        <f t="shared" ca="1" si="7"/>
        <v>sound\\Noviy_plod.wav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8"/>
        <v>Вы_видите_ГОРОХ._Легкий_ли_он?</v>
      </c>
      <c r="BD65" cm="1">
        <f t="array" aca="1" ref="BD65" ca="1">INDEX($L$58:$L$65,(RANK(AT9,$AT$2:$AT$9)))</f>
        <v>2018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VLOOKUP(B66,audio_list_stym!$A$3:$BP$18,67,FALSE)</f>
        <v>16</v>
      </c>
      <c r="F66" t="str">
        <f>VLOOKUP(E66,metki!$A$2:$B$9,2,FALSE)</f>
        <v>импл_новые_без_названия</v>
      </c>
      <c r="G66" t="str">
        <f t="shared" ref="G66:G129" si="25">LEFT(F66,5)</f>
        <v>импл_</v>
      </c>
      <c r="H66" t="str">
        <f>VLOOKUP(B66,audio_list_stym!$A$3:$AJ$18,35,FALSE)</f>
        <v>ZF</v>
      </c>
      <c r="I66" t="s">
        <v>688</v>
      </c>
      <c r="J66" t="str">
        <f t="shared" ref="J66:J129" si="26">H66&amp;I66</f>
        <v>ZF_1</v>
      </c>
      <c r="K66">
        <v>16</v>
      </c>
      <c r="L66">
        <f>VLOOKUP(J66,total_visual_stym!$A$2:$D$129,2,FALSE)</f>
        <v>2145</v>
      </c>
      <c r="M66" t="str">
        <f>VLOOKUP(J66,total_visual_stym!$A$2:$D$129,3,FALSE)</f>
        <v>pics\\ZF_1.jpg</v>
      </c>
      <c r="N66">
        <f>VLOOKUP(J66,total_visual_stym!$A$1:$D$129,4,FALSE)</f>
        <v>215</v>
      </c>
      <c r="P66">
        <f>IF(G66="экспл",0,IF(G66="импл_",VLOOKUP(J66,quest_импл!$A$1:$J$129,7,FALSE),0))</f>
        <v>281</v>
      </c>
      <c r="Q66" t="str">
        <f>IF(G66="экспл",0,IF(G66="импл_",VLOOKUP(J66,quest_импл!$A$1:$J$129,8,FALSE),0))</f>
        <v>sound\\S_chashuykami_li.wav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2057</v>
      </c>
      <c r="AD66" t="str">
        <f t="shared" ca="1" si="9"/>
        <v>pics\\Tomat_1.jpg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27">AS66</f>
        <v>pics\\Tomat_1.jpg</v>
      </c>
      <c r="AG66" t="str">
        <f t="shared" si="24"/>
        <v/>
      </c>
      <c r="AI66" t="s">
        <v>67</v>
      </c>
      <c r="AO66">
        <f ca="1">RAND()</f>
        <v>0.13626698775485091</v>
      </c>
      <c r="AP66" t="str">
        <f ca="1">INDEX($AI$66:$AI$129,(RANK(AO66,$AO$66:$AO$129)))</f>
        <v>pics\\Tomat_1.jpg</v>
      </c>
      <c r="AS66" t="str">
        <f t="shared" ref="AS66:AS81" ca="1" si="28">IF(G66="импл_",AP66,"")</f>
        <v>pics\\Tomat_1.jpg</v>
      </c>
      <c r="AT66">
        <f t="shared" ref="AT66:AT129" ca="1" si="29">RAND()</f>
        <v>0.54595688642404572</v>
      </c>
      <c r="AU66" t="s">
        <v>697</v>
      </c>
      <c r="AV66" t="str">
        <f t="shared" ref="AV66:AV129" ca="1" si="30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_С_чешуйками_ли_</v>
      </c>
      <c r="BB66" t="str">
        <f t="shared" ref="BB66:BB129" si="31">IF(G66="экспл",AY66&amp;AX66&amp;"."&amp;AZ66,IF(G66="импл_",BA66&amp;AX66&amp;"?"))</f>
        <v>_С_чешуйками_ли_XXXXX?</v>
      </c>
      <c r="BC66">
        <f>A66</f>
        <v>1209</v>
      </c>
      <c r="BD66" cm="1">
        <f t="array" aca="1" ref="BD66" ca="1">INDEX(L66:L73,(RANK(AT2,$AT$2:$AT$9)))</f>
        <v>2145</v>
      </c>
      <c r="BE66" cm="1">
        <f t="array" aca="1" ref="BE66" ca="1">INDEX(BD74:BD89,(RANK(AT2,$AT$2:$AT$7)))</f>
        <v>2065</v>
      </c>
      <c r="BF66" cm="1">
        <f t="array" aca="1" ref="BF66" ca="1">INDEX(BD90:BD113,(RANK(AT2,$AT$2:$AT$17)))</f>
        <v>2086</v>
      </c>
      <c r="BG66" cm="1">
        <f t="array" aca="1" ref="BG66" ca="1">INDEX(BD114:BD129,(RANK(AT2,$AT$2:$AT$17)))</f>
        <v>2134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VLOOKUP(B67,audio_list_stym!$A$3:$BP$18,67,FALSE)</f>
        <v>16</v>
      </c>
      <c r="F67" t="str">
        <f>VLOOKUP(E67,metki!$A$2:$B$9,2,FALSE)</f>
        <v>импл_новые_без_названия</v>
      </c>
      <c r="G67" t="str">
        <f t="shared" si="25"/>
        <v>импл_</v>
      </c>
      <c r="H67" t="str">
        <f>VLOOKUP(B67,audio_list_stym!$A$3:$AJ$18,35,FALSE)</f>
        <v>ZF</v>
      </c>
      <c r="I67" t="s">
        <v>689</v>
      </c>
      <c r="J67" t="str">
        <f t="shared" si="26"/>
        <v>ZF_2</v>
      </c>
      <c r="K67">
        <v>16</v>
      </c>
      <c r="L67">
        <f>VLOOKUP(J67,total_visual_stym!$A$2:$D$129,2,FALSE)</f>
        <v>2146</v>
      </c>
      <c r="M67" t="str">
        <f>VLOOKUP(J67,total_visual_stym!$A$2:$D$129,3,FALSE)</f>
        <v>pics\\ZF_2.jpg</v>
      </c>
      <c r="N67">
        <f>VLOOKUP(J67,total_visual_stym!$A$1:$D$129,4,FALSE)</f>
        <v>215</v>
      </c>
      <c r="P67">
        <f>IF(G67="экспл",0,IF(G67="импл_",VLOOKUP(J67,quest_импл!$A$1:$J$129,7,FALSE),0))</f>
        <v>282</v>
      </c>
      <c r="Q67" t="str">
        <f>IF(G67="экспл",0,IF(G67="импл_",VLOOKUP(J67,quest_импл!$A$1:$J$129,8,FALSE),0))</f>
        <v>sound\\Rozoviy_li.wav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нет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2039</v>
      </c>
      <c r="AD67" t="str">
        <f t="shared" ref="AD67:AD129" ca="1" si="32">IF(ISTEXT(AE67),AE67,IF(ISTEXT(AF67),AF67,""))</f>
        <v>pics\\Limon_7.jpg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7"/>
        <v>pics\\Limon_7.jpg</v>
      </c>
      <c r="AG67" t="str">
        <f t="shared" si="24"/>
        <v/>
      </c>
      <c r="AI67" t="s">
        <v>68</v>
      </c>
      <c r="AO67">
        <f t="shared" ref="AO67:AO129" ca="1" si="33">RAND()</f>
        <v>0.34906499314253403</v>
      </c>
      <c r="AP67" t="str">
        <f t="shared" ref="AP67:AP129" ca="1" si="34">INDEX($AI$66:$AI$129,(RANK(AO67,$AO$66:$AO$129)))</f>
        <v>pics\\Limon_7.jpg</v>
      </c>
      <c r="AS67" t="str">
        <f t="shared" ca="1" si="28"/>
        <v>pics\\Limon_7.jpg</v>
      </c>
      <c r="AT67">
        <f t="shared" ca="1" si="29"/>
        <v>0.54333001735071496</v>
      </c>
      <c r="AU67" t="s">
        <v>697</v>
      </c>
      <c r="AV67" t="str">
        <f t="shared" ca="1" si="30"/>
        <v>sound\\Noviy_plod.wav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_Розовый_ли_</v>
      </c>
      <c r="BB67" t="str">
        <f t="shared" si="31"/>
        <v>_Розовый_ли_XXXXX?</v>
      </c>
      <c r="BD67" cm="1">
        <f t="array" aca="1" ref="BD67" ca="1">INDEX(L67:L74,(RANK(AT3,$AT$2:$AT$9)))</f>
        <v>2065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VLOOKUP(B68,audio_list_stym!$A$3:$BP$18,67,FALSE)</f>
        <v>16</v>
      </c>
      <c r="F68" t="str">
        <f>VLOOKUP(E68,metki!$A$2:$B$9,2,FALSE)</f>
        <v>импл_новые_без_названия</v>
      </c>
      <c r="G68" t="str">
        <f t="shared" si="25"/>
        <v>импл_</v>
      </c>
      <c r="H68" t="str">
        <f>VLOOKUP(B68,audio_list_stym!$A$3:$AJ$18,35,FALSE)</f>
        <v>ZF</v>
      </c>
      <c r="I68" t="s">
        <v>690</v>
      </c>
      <c r="J68" t="str">
        <f t="shared" si="26"/>
        <v>ZF_3</v>
      </c>
      <c r="K68">
        <v>16</v>
      </c>
      <c r="L68">
        <f>VLOOKUP(J68,total_visual_stym!$A$2:$D$129,2,FALSE)</f>
        <v>2147</v>
      </c>
      <c r="M68" t="str">
        <f>VLOOKUP(J68,total_visual_stym!$A$2:$D$129,3,FALSE)</f>
        <v>pics\\ZF_3.jpg</v>
      </c>
      <c r="N68">
        <f>VLOOKUP(J68,total_visual_stym!$A$1:$D$129,4,FALSE)</f>
        <v>215</v>
      </c>
      <c r="P68">
        <f>IF(G68="экспл",0,IF(G68="импл_",VLOOKUP(J68,quest_импл!$A$1:$J$129,7,FALSE),0))</f>
        <v>283</v>
      </c>
      <c r="Q68" t="str">
        <f>IF(G68="экспл",0,IF(G68="импл_",VLOOKUP(J68,quest_импл!$A$1:$J$129,8,FALSE),0))</f>
        <v>sound\\Tonkiy_li.wav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2045</v>
      </c>
      <c r="AD68" t="str">
        <f t="shared" ca="1" si="32"/>
        <v>pics\\Peper_5.jpg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7"/>
        <v>pics\\Peper_5.jpg</v>
      </c>
      <c r="AG68" t="str">
        <f t="shared" si="24"/>
        <v/>
      </c>
      <c r="AI68" t="s">
        <v>69</v>
      </c>
      <c r="AO68">
        <f t="shared" ca="1" si="33"/>
        <v>0.26745569027805394</v>
      </c>
      <c r="AP68" t="str">
        <f t="shared" ca="1" si="34"/>
        <v>pics\\Peper_5.jpg</v>
      </c>
      <c r="AS68" t="str">
        <f t="shared" ca="1" si="28"/>
        <v>pics\\Peper_5.jpg</v>
      </c>
      <c r="AT68">
        <f t="shared" ca="1" si="29"/>
        <v>4.8395679374716449E-2</v>
      </c>
      <c r="AU68" t="s">
        <v>697</v>
      </c>
      <c r="AV68" t="str">
        <f t="shared" ca="1" si="30"/>
        <v>sound\\Redkiy_plod.wav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_Тонкий_ли_</v>
      </c>
      <c r="BB68" t="str">
        <f t="shared" si="31"/>
        <v>_Тонкий_ли_XXXXX?</v>
      </c>
      <c r="BD68" cm="1">
        <f t="array" aca="1" ref="BD68" ca="1">INDEX(L68:L75,(RANK(AT4,$AT$2:$AT$9)))</f>
        <v>2152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VLOOKUP(B69,audio_list_stym!$A$3:$BP$18,67,FALSE)</f>
        <v>16</v>
      </c>
      <c r="F69" t="str">
        <f>VLOOKUP(E69,metki!$A$2:$B$9,2,FALSE)</f>
        <v>импл_новые_без_названия</v>
      </c>
      <c r="G69" t="str">
        <f t="shared" si="25"/>
        <v>импл_</v>
      </c>
      <c r="H69" t="str">
        <f>VLOOKUP(B69,audio_list_stym!$A$3:$AJ$18,35,FALSE)</f>
        <v>ZF</v>
      </c>
      <c r="I69" t="s">
        <v>691</v>
      </c>
      <c r="J69" t="str">
        <f t="shared" si="26"/>
        <v>ZF_4</v>
      </c>
      <c r="K69">
        <v>16</v>
      </c>
      <c r="L69">
        <f>VLOOKUP(J69,total_visual_stym!$A$2:$D$129,2,FALSE)</f>
        <v>2148</v>
      </c>
      <c r="M69" t="str">
        <f>VLOOKUP(J69,total_visual_stym!$A$2:$D$129,3,FALSE)</f>
        <v>pics\\ZF_4.jpg</v>
      </c>
      <c r="N69">
        <f>VLOOKUP(J69,total_visual_stym!$A$1:$D$129,4,FALSE)</f>
        <v>215</v>
      </c>
      <c r="P69">
        <f>IF(G69="экспл",0,IF(G69="импл_",VLOOKUP(J69,quest_импл!$A$1:$J$129,7,FALSE),0))</f>
        <v>284</v>
      </c>
      <c r="Q69" t="str">
        <f>IF(G69="экспл",0,IF(G69="импл_",VLOOKUP(J69,quest_импл!$A$1:$J$129,8,FALSE),0))</f>
        <v>sound\\Celniy_li.wav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2051</v>
      </c>
      <c r="AD69" t="str">
        <f t="shared" ca="1" si="32"/>
        <v>pics\\Redis_3.jpg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7"/>
        <v>pics\\Redis_3.jpg</v>
      </c>
      <c r="AG69" t="str">
        <f t="shared" si="24"/>
        <v/>
      </c>
      <c r="AI69" t="s">
        <v>70</v>
      </c>
      <c r="AO69">
        <f t="shared" ca="1" si="33"/>
        <v>0.1846629615447889</v>
      </c>
      <c r="AP69" t="str">
        <f t="shared" ca="1" si="34"/>
        <v>pics\\Redis_3.jpg</v>
      </c>
      <c r="AS69" t="str">
        <f t="shared" ca="1" si="28"/>
        <v>pics\\Redis_3.jpg</v>
      </c>
      <c r="AT69">
        <f t="shared" ca="1" si="29"/>
        <v>0.84105768172339346</v>
      </c>
      <c r="AU69" t="s">
        <v>697</v>
      </c>
      <c r="AV69" t="str">
        <f t="shared" ca="1" si="30"/>
        <v>sound\\Noviy_plod.wav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_Цельный_ли_</v>
      </c>
      <c r="BB69" t="str">
        <f t="shared" si="31"/>
        <v>_Цельный_ли_XXXXX?</v>
      </c>
      <c r="BD69" cm="1">
        <f t="array" aca="1" ref="BD69" ca="1">INDEX(L69:L76,(RANK(AT5,$AT$2:$AT$9)))</f>
        <v>2151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VLOOKUP(B70,audio_list_stym!$A$3:$BP$18,67,FALSE)</f>
        <v>16</v>
      </c>
      <c r="F70" t="str">
        <f>VLOOKUP(E70,metki!$A$2:$B$9,2,FALSE)</f>
        <v>импл_новые_без_названия</v>
      </c>
      <c r="G70" t="str">
        <f t="shared" si="25"/>
        <v>импл_</v>
      </c>
      <c r="H70" t="str">
        <f>VLOOKUP(B70,audio_list_stym!$A$3:$AJ$18,35,FALSE)</f>
        <v>ZF</v>
      </c>
      <c r="I70" t="s">
        <v>692</v>
      </c>
      <c r="J70" t="str">
        <f t="shared" si="26"/>
        <v>ZF_5</v>
      </c>
      <c r="K70">
        <v>16</v>
      </c>
      <c r="L70">
        <f>VLOOKUP(J70,total_visual_stym!$A$2:$D$129,2,FALSE)</f>
        <v>2149</v>
      </c>
      <c r="M70" t="str">
        <f>VLOOKUP(J70,total_visual_stym!$A$2:$D$129,3,FALSE)</f>
        <v>pics\\ZF_5.jpg</v>
      </c>
      <c r="N70">
        <f>VLOOKUP(J70,total_visual_stym!$A$1:$D$129,4,FALSE)</f>
        <v>215</v>
      </c>
      <c r="P70">
        <f>IF(G70="экспл",0,IF(G70="импл_",VLOOKUP(J70,quest_импл!$A$1:$J$129,7,FALSE),0))</f>
        <v>285</v>
      </c>
      <c r="Q70" t="str">
        <f>IF(G70="экспл",0,IF(G70="импл_",VLOOKUP(J70,quest_импл!$A$1:$J$129,8,FALSE),0))</f>
        <v>sound\\Shershaviy_li.wav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2050</v>
      </c>
      <c r="AD70" t="str">
        <f t="shared" ca="1" si="32"/>
        <v>pics\\Redis_2.jpg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7"/>
        <v>pics\\Redis_2.jpg</v>
      </c>
      <c r="AG70" t="str">
        <f t="shared" si="24"/>
        <v/>
      </c>
      <c r="AI70" t="s">
        <v>71</v>
      </c>
      <c r="AO70">
        <f t="shared" ca="1" si="33"/>
        <v>0.23819941402075329</v>
      </c>
      <c r="AP70" t="str">
        <f t="shared" ca="1" si="34"/>
        <v>pics\\Redis_2.jpg</v>
      </c>
      <c r="AS70" t="str">
        <f t="shared" ca="1" si="28"/>
        <v>pics\\Redis_2.jpg</v>
      </c>
      <c r="AT70">
        <f t="shared" ca="1" si="29"/>
        <v>0.63137688424074179</v>
      </c>
      <c r="AU70" t="s">
        <v>697</v>
      </c>
      <c r="AV70" t="str">
        <f t="shared" ca="1" si="30"/>
        <v>sound\\Noviy_plod.wav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_Шершавый_ли_</v>
      </c>
      <c r="BB70" t="str">
        <f t="shared" si="31"/>
        <v>_Шершавый_ли_XXXXX?</v>
      </c>
      <c r="BD70" cm="1">
        <f t="array" aca="1" ref="BD70" ca="1">INDEX(L70:L77,(RANK(AT6,$AT$2:$AT$9)))</f>
        <v>2151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VLOOKUP(B71,audio_list_stym!$A$3:$BP$18,67,FALSE)</f>
        <v>16</v>
      </c>
      <c r="F71" t="str">
        <f>VLOOKUP(E71,metki!$A$2:$B$9,2,FALSE)</f>
        <v>импл_новые_без_названия</v>
      </c>
      <c r="G71" t="str">
        <f t="shared" si="25"/>
        <v>импл_</v>
      </c>
      <c r="H71" t="str">
        <f>VLOOKUP(B71,audio_list_stym!$A$3:$AJ$18,35,FALSE)</f>
        <v>ZF</v>
      </c>
      <c r="I71" t="s">
        <v>693</v>
      </c>
      <c r="J71" t="str">
        <f t="shared" si="26"/>
        <v>ZF_6</v>
      </c>
      <c r="K71">
        <v>16</v>
      </c>
      <c r="L71">
        <f>VLOOKUP(J71,total_visual_stym!$A$2:$D$129,2,FALSE)</f>
        <v>2150</v>
      </c>
      <c r="M71" t="str">
        <f>VLOOKUP(J71,total_visual_stym!$A$2:$D$129,3,FALSE)</f>
        <v>pics\\ZF_6.jpg</v>
      </c>
      <c r="N71">
        <f>VLOOKUP(J71,total_visual_stym!$A$1:$D$129,4,FALSE)</f>
        <v>215</v>
      </c>
      <c r="P71">
        <f>IF(G71="экспл",0,IF(G71="импл_",VLOOKUP(J71,quest_импл!$A$1:$J$129,7,FALSE),0))</f>
        <v>286</v>
      </c>
      <c r="Q71" t="str">
        <f>IF(G71="экспл",0,IF(G71="импл_",VLOOKUP(J71,quest_импл!$A$1:$J$129,8,FALSE),0))</f>
        <v>sound\\Zaostryen_li.wav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да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2013</v>
      </c>
      <c r="AD71" t="str">
        <f t="shared" ca="1" si="32"/>
        <v>pics\\Finik_5.jpg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7"/>
        <v>pics\\Finik_5.jpg</v>
      </c>
      <c r="AG71" t="str">
        <f t="shared" si="24"/>
        <v/>
      </c>
      <c r="AI71" t="s">
        <v>72</v>
      </c>
      <c r="AO71">
        <f t="shared" ca="1" si="33"/>
        <v>0.82976605301744588</v>
      </c>
      <c r="AP71" t="str">
        <f t="shared" ca="1" si="34"/>
        <v>pics\\Finik_5.jpg</v>
      </c>
      <c r="AS71" t="str">
        <f t="shared" ca="1" si="28"/>
        <v>pics\\Finik_5.jpg</v>
      </c>
      <c r="AT71">
        <f t="shared" ca="1" si="29"/>
        <v>0.91382273541606251</v>
      </c>
      <c r="AU71" t="s">
        <v>697</v>
      </c>
      <c r="AV71" t="str">
        <f t="shared" ca="1" si="30"/>
        <v>sound\\Noviy_plod.wav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_Заострен_ли_</v>
      </c>
      <c r="BB71" t="str">
        <f t="shared" si="31"/>
        <v>_Заострен_ли_XXXXX?</v>
      </c>
      <c r="BD71" cm="1">
        <f t="array" aca="1" ref="BD71" ca="1">INDEX(L71:L78,(RANK(AT7,$AT$2:$AT$9)))</f>
        <v>2068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VLOOKUP(B72,audio_list_stym!$A$3:$BP$18,67,FALSE)</f>
        <v>16</v>
      </c>
      <c r="F72" t="str">
        <f>VLOOKUP(E72,metki!$A$2:$B$9,2,FALSE)</f>
        <v>импл_новые_без_названия</v>
      </c>
      <c r="G72" t="str">
        <f t="shared" si="25"/>
        <v>импл_</v>
      </c>
      <c r="H72" t="str">
        <f>VLOOKUP(B72,audio_list_stym!$A$3:$AJ$18,35,FALSE)</f>
        <v>ZF</v>
      </c>
      <c r="I72" t="s">
        <v>694</v>
      </c>
      <c r="J72" t="str">
        <f t="shared" si="26"/>
        <v>ZF_7</v>
      </c>
      <c r="K72">
        <v>16</v>
      </c>
      <c r="L72">
        <f>VLOOKUP(J72,total_visual_stym!$A$2:$D$129,2,FALSE)</f>
        <v>2151</v>
      </c>
      <c r="M72" t="str">
        <f>VLOOKUP(J72,total_visual_stym!$A$2:$D$129,3,FALSE)</f>
        <v>pics\\ZF_7.jpg</v>
      </c>
      <c r="N72">
        <f>VLOOKUP(J72,total_visual_stym!$A$1:$D$129,4,FALSE)</f>
        <v>215</v>
      </c>
      <c r="P72">
        <f>IF(G72="экспл",0,IF(G72="импл_",VLOOKUP(J72,quest_импл!$A$1:$J$129,7,FALSE),0))</f>
        <v>287</v>
      </c>
      <c r="Q72" t="str">
        <f>IF(G72="экспл",0,IF(G72="импл_",VLOOKUP(J72,quest_импл!$A$1:$J$129,8,FALSE),0))</f>
        <v>sound\\Rassipchatiy_li.wav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2063</v>
      </c>
      <c r="AD72" t="str">
        <f t="shared" ca="1" si="32"/>
        <v>pics\\Tomat_7.jpg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7"/>
        <v>pics\\Tomat_7.jpg</v>
      </c>
      <c r="AG72" t="str">
        <f t="shared" si="24"/>
        <v/>
      </c>
      <c r="AI72" t="s">
        <v>73</v>
      </c>
      <c r="AO72">
        <f t="shared" ca="1" si="33"/>
        <v>6.3600214192482074E-2</v>
      </c>
      <c r="AP72" t="str">
        <f t="shared" ca="1" si="34"/>
        <v>pics\\Tomat_7.jpg</v>
      </c>
      <c r="AS72" t="str">
        <f t="shared" ca="1" si="28"/>
        <v>pics\\Tomat_7.jpg</v>
      </c>
      <c r="AT72">
        <f t="shared" ca="1" si="29"/>
        <v>0.54015399732910829</v>
      </c>
      <c r="AU72" t="s">
        <v>697</v>
      </c>
      <c r="AV72" t="str">
        <f t="shared" ca="1" si="30"/>
        <v>sound\\Redkiy_plod.wav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_Рассыпчатый_ли_</v>
      </c>
      <c r="BB72" t="str">
        <f t="shared" si="31"/>
        <v>_Рассыпчатый_ли_XXXXX?</v>
      </c>
      <c r="BD72" cm="1">
        <f t="array" aca="1" ref="BD72" ca="1">INDEX(L72:L79,(RANK(AT8,$AT$2:$AT$9)))</f>
        <v>2067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VLOOKUP(B73,audio_list_stym!$A$3:$BP$18,67,FALSE)</f>
        <v>16</v>
      </c>
      <c r="F73" t="str">
        <f>VLOOKUP(E73,metki!$A$2:$B$9,2,FALSE)</f>
        <v>импл_новые_без_названия</v>
      </c>
      <c r="G73" t="str">
        <f t="shared" si="25"/>
        <v>импл_</v>
      </c>
      <c r="H73" t="str">
        <f>VLOOKUP(B73,audio_list_stym!$A$3:$AJ$18,35,FALSE)</f>
        <v>ZF</v>
      </c>
      <c r="I73" t="s">
        <v>695</v>
      </c>
      <c r="J73" t="str">
        <f t="shared" si="26"/>
        <v>ZF_8</v>
      </c>
      <c r="K73">
        <v>16</v>
      </c>
      <c r="L73">
        <f>VLOOKUP(J73,total_visual_stym!$A$2:$D$129,2,FALSE)</f>
        <v>2152</v>
      </c>
      <c r="M73" t="str">
        <f>VLOOKUP(J73,total_visual_stym!$A$2:$D$129,3,FALSE)</f>
        <v>pics\\ZF_8.jpg</v>
      </c>
      <c r="N73">
        <f>VLOOKUP(J73,total_visual_stym!$A$1:$D$129,4,FALSE)</f>
        <v>215</v>
      </c>
      <c r="P73">
        <f>IF(G73="экспл",0,IF(G73="импл_",VLOOKUP(J73,quest_импл!$A$1:$J$129,7,FALSE),0))</f>
        <v>288</v>
      </c>
      <c r="Q73" t="str">
        <f>IF(G73="экспл",0,IF(G73="импл_",VLOOKUP(J73,quest_импл!$A$1:$J$129,8,FALSE),0))</f>
        <v>sound\\Ochishen_li.wav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2025</v>
      </c>
      <c r="AD73" t="str">
        <f t="shared" ca="1" si="32"/>
        <v>pics\\Kokos_1.jpg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7"/>
        <v>pics\\Kokos_1.jpg</v>
      </c>
      <c r="AG73" t="str">
        <f t="shared" si="24"/>
        <v/>
      </c>
      <c r="AI73" t="s">
        <v>74</v>
      </c>
      <c r="AO73">
        <f t="shared" ca="1" si="33"/>
        <v>0.54147167066316204</v>
      </c>
      <c r="AP73" t="str">
        <f t="shared" ca="1" si="34"/>
        <v>pics\\Kokos_1.jpg</v>
      </c>
      <c r="AS73" t="str">
        <f t="shared" ca="1" si="28"/>
        <v>pics\\Kokos_1.jpg</v>
      </c>
      <c r="AT73">
        <f t="shared" ca="1" si="29"/>
        <v>0.8640927990243098</v>
      </c>
      <c r="AU73" t="s">
        <v>697</v>
      </c>
      <c r="AV73" t="str">
        <f t="shared" ca="1" si="30"/>
        <v>sound\\Noviy_plod.wav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_Очищен_ли_</v>
      </c>
      <c r="BB73" t="str">
        <f t="shared" si="31"/>
        <v>_Очищен_ли_XXXXX?</v>
      </c>
      <c r="BD73" cm="1">
        <f t="array" aca="1" ref="BD73" ca="1">INDEX(L73:L80,(RANK(AT9,$AT$2:$AT$9)))</f>
        <v>2065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VLOOKUP(B74,audio_list_stym!$A$3:$BP$18,67,FALSE)</f>
        <v>17</v>
      </c>
      <c r="F74" t="str">
        <f>VLOOKUP(E74,metki!$A$2:$B$9,2,FALSE)</f>
        <v>экспл_новые_без_названия</v>
      </c>
      <c r="G74" t="str">
        <f t="shared" si="25"/>
        <v>экспл</v>
      </c>
      <c r="H74" t="str">
        <f>VLOOKUP(B74,audio_list_stym!$A$3:$AJ$18,35,FALSE)</f>
        <v>Ackee</v>
      </c>
      <c r="I74" t="s">
        <v>688</v>
      </c>
      <c r="J74" t="str">
        <f t="shared" si="26"/>
        <v>Ackee_1</v>
      </c>
      <c r="K74">
        <v>17</v>
      </c>
      <c r="L74">
        <f>VLOOKUP(J74,total_visual_stym!$A$2:$D$129,2,FALSE)</f>
        <v>2065</v>
      </c>
      <c r="M74" t="str">
        <f>VLOOKUP(J74,total_visual_stym!$A$2:$D$129,3,FALSE)</f>
        <v>pics\\Ackee_1.jpg</v>
      </c>
      <c r="N74">
        <f>VLOOKUP(J74,total_visual_stym!$A$1:$D$129,4,FALSE)</f>
        <v>208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97</v>
      </c>
      <c r="Z74" t="str">
        <f>IF(G74="экспл",VLOOKUP(J74,quest_экспл!$A$1:$N$129,12,FALSE),IF(G74="импл_",0,0))</f>
        <v>sound\\Sushenniy_li_on.wav</v>
      </c>
      <c r="AA74" t="str">
        <f>IF(G74="экспл",VLOOKUP(J74,quest_экспл!$A$1:$N$129,14,FALSE),IF(G74="импл_",0,0))</f>
        <v>нет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2178</v>
      </c>
      <c r="AD74" t="str">
        <f t="shared" ca="1" si="32"/>
        <v>pics\\dis34.jpg</v>
      </c>
      <c r="AE74" s="22" t="str">
        <f t="array" aca="1" ref="AE74" ca="1">IF(G74="экспл",INDEX(total_visual_stym!$C$146:$C$209,(RANK(total_visual_stym!E154,total_visual_stym!$E$146:$E$209))),0)</f>
        <v>pics\\dis34.jpg</v>
      </c>
      <c r="AF74" s="22" t="str">
        <f t="shared" si="27"/>
        <v/>
      </c>
      <c r="AI74" t="s">
        <v>76</v>
      </c>
      <c r="AO74">
        <f t="shared" ca="1" si="33"/>
        <v>0.28353324421206016</v>
      </c>
      <c r="AP74" t="str">
        <f t="shared" ca="1" si="34"/>
        <v>pics\\Peper_4.jpg</v>
      </c>
      <c r="AR74" t="str">
        <f>IF(AH74="sound\\Ogorod",AP2,"")</f>
        <v/>
      </c>
      <c r="AS74" t="str">
        <f t="shared" si="28"/>
        <v/>
      </c>
      <c r="AT74">
        <f t="shared" ca="1" si="29"/>
        <v>0.80960553892155052</v>
      </c>
      <c r="AU74" t="s">
        <v>697</v>
      </c>
      <c r="AV74" t="str">
        <f t="shared" ca="1" si="30"/>
        <v>sound\\Noviy_plod.wav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_Сушеный_ли_он?</v>
      </c>
      <c r="BA74" t="e">
        <f>VLOOKUP(Q74,audio_list_stym!$B$2:$BQ$299,68,FALSE)</f>
        <v>#N/A</v>
      </c>
      <c r="BB74" t="str">
        <f t="shared" si="31"/>
        <v>На_экране_XXXXX._Сушеный_ли_он?</v>
      </c>
      <c r="BC74">
        <f>A74</f>
        <v>1210</v>
      </c>
      <c r="BD74" cm="1">
        <f t="array" aca="1" ref="BD74" ca="1">INDEX($L$74:$L$81,(RANK(AT2,$AT$2:$AT$9)))</f>
        <v>2065</v>
      </c>
      <c r="BE74" cm="1">
        <f t="array" aca="1" ref="BE74" ca="1">INDEX(BD66:BD73,(RANK(AT3,$AT$2:$AT$9)))</f>
        <v>2065</v>
      </c>
      <c r="BF74" cm="1">
        <f t="array" aca="1" ref="BF74" ca="1">INDEX(BD82:BD105,(RANK(AT3,$AT$2:$AT$17)))</f>
        <v>2082</v>
      </c>
      <c r="BG74" cm="1">
        <f t="array" aca="1" ref="BG74" ca="1">INDEX(BD106:BD129,(RANK(AT3,$AT$2:$AT$9)))</f>
        <v>2114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VLOOKUP(B75,audio_list_stym!$A$3:$BP$18,67,FALSE)</f>
        <v>17</v>
      </c>
      <c r="F75" t="str">
        <f>VLOOKUP(E75,metki!$A$2:$B$9,2,FALSE)</f>
        <v>экспл_новые_без_названия</v>
      </c>
      <c r="G75" t="str">
        <f t="shared" si="25"/>
        <v>экспл</v>
      </c>
      <c r="H75" t="str">
        <f>VLOOKUP(B75,audio_list_stym!$A$3:$AJ$18,35,FALSE)</f>
        <v>Ackee</v>
      </c>
      <c r="I75" t="s">
        <v>689</v>
      </c>
      <c r="J75" t="str">
        <f t="shared" si="26"/>
        <v>Ackee_2</v>
      </c>
      <c r="K75">
        <v>17</v>
      </c>
      <c r="L75">
        <f>VLOOKUP(J75,total_visual_stym!$A$2:$D$129,2,FALSE)</f>
        <v>2066</v>
      </c>
      <c r="M75" t="str">
        <f>VLOOKUP(J75,total_visual_stym!$A$2:$D$129,3,FALSE)</f>
        <v>pics\\Ackee_2.jpg</v>
      </c>
      <c r="N75">
        <f>VLOOKUP(J75,total_visual_stym!$A$1:$D$129,4,FALSE)</f>
        <v>208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98</v>
      </c>
      <c r="Z75" t="str">
        <f>IF(G75="экспл",VLOOKUP(J75,quest_экспл!$A$1:$N$129,12,FALSE),IF(G75="импл_",0,0))</f>
        <v>sound\\On_s_vetochkoy.wav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2175</v>
      </c>
      <c r="AD75" t="str">
        <f t="shared" ca="1" si="32"/>
        <v>pics\\dis5.jpg</v>
      </c>
      <c r="AE75" s="22" t="str">
        <f t="array" aca="1" ref="AE75" ca="1">IF(G75="экспл",INDEX(total_visual_stym!$C$146:$C$209,(RANK(total_visual_stym!E155,total_visual_stym!$E$146:$E$209))),0)</f>
        <v>pics\\dis5.jpg</v>
      </c>
      <c r="AF75" s="22" t="str">
        <f t="shared" si="27"/>
        <v/>
      </c>
      <c r="AI75" t="s">
        <v>77</v>
      </c>
      <c r="AO75">
        <f t="shared" ca="1" si="33"/>
        <v>0.68373614654623138</v>
      </c>
      <c r="AP75" t="str">
        <f t="shared" ca="1" si="34"/>
        <v>pics\\Goroh_4.jpg</v>
      </c>
      <c r="AR75" t="str">
        <f t="shared" ref="AR75:AR97" si="35">IF(AH75="sound\\Ogorod",AP3,"")</f>
        <v/>
      </c>
      <c r="AS75" t="str">
        <f t="shared" si="28"/>
        <v/>
      </c>
      <c r="AT75">
        <f t="shared" ca="1" si="29"/>
        <v>0.59103410113243404</v>
      </c>
      <c r="AU75" t="s">
        <v>697</v>
      </c>
      <c r="AV75" t="str">
        <f t="shared" ca="1" si="30"/>
        <v>sound\\Noviy_plod.wav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_Он_с_веточкой?</v>
      </c>
      <c r="BA75" t="e">
        <f>VLOOKUP(Q75,audio_list_stym!$B$2:$BQ$299,68,FALSE)</f>
        <v>#N/A</v>
      </c>
      <c r="BB75" t="str">
        <f t="shared" si="31"/>
        <v>Посмотрите,_вот_XXXXX._Он_с_веточкой?</v>
      </c>
      <c r="BD75" cm="1">
        <f t="array" aca="1" ref="BD75" ca="1">INDEX($L$74:$L$81,(RANK(AT3,$AT$2:$AT$9)))</f>
        <v>2072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VLOOKUP(B76,audio_list_stym!$A$3:$BP$18,67,FALSE)</f>
        <v>17</v>
      </c>
      <c r="F76" t="str">
        <f>VLOOKUP(E76,metki!$A$2:$B$9,2,FALSE)</f>
        <v>экспл_новые_без_названия</v>
      </c>
      <c r="G76" t="str">
        <f t="shared" si="25"/>
        <v>экспл</v>
      </c>
      <c r="H76" t="str">
        <f>VLOOKUP(B76,audio_list_stym!$A$3:$AJ$18,35,FALSE)</f>
        <v>Ackee</v>
      </c>
      <c r="I76" t="s">
        <v>690</v>
      </c>
      <c r="J76" t="str">
        <f t="shared" si="26"/>
        <v>Ackee_3</v>
      </c>
      <c r="K76">
        <v>17</v>
      </c>
      <c r="L76">
        <f>VLOOKUP(J76,total_visual_stym!$A$2:$D$129,2,FALSE)</f>
        <v>2067</v>
      </c>
      <c r="M76" t="str">
        <f>VLOOKUP(J76,total_visual_stym!$A$2:$D$129,3,FALSE)</f>
        <v>pics\\Ackee_3.jpg</v>
      </c>
      <c r="N76">
        <f>VLOOKUP(J76,total_visual_stym!$A$1:$D$129,4,FALSE)</f>
        <v>208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99</v>
      </c>
      <c r="Z76" t="str">
        <f>IF(G76="экспл",VLOOKUP(J76,quest_экспл!$A$1:$N$129,12,FALSE),IF(G76="импл_",0,0))</f>
        <v>sound\\On_rasskrit.wav</v>
      </c>
      <c r="AA76" t="str">
        <f>IF(G76="экспл",VLOOKUP(J76,quest_экспл!$A$1:$N$129,14,FALSE),IF(G76="импл_",0,0))</f>
        <v>да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2189</v>
      </c>
      <c r="AD76" t="str">
        <f t="shared" ca="1" si="32"/>
        <v>pics\\dis33.jpg</v>
      </c>
      <c r="AE76" s="22" t="str">
        <f t="array" aca="1" ref="AE76" ca="1">IF(G76="экспл",INDEX(total_visual_stym!$C$146:$C$209,(RANK(total_visual_stym!E156,total_visual_stym!$E$146:$E$209))),0)</f>
        <v>pics\\dis33.jpg</v>
      </c>
      <c r="AF76" s="22" t="str">
        <f t="shared" si="27"/>
        <v/>
      </c>
      <c r="AI76" t="s">
        <v>78</v>
      </c>
      <c r="AO76">
        <f t="shared" ca="1" si="33"/>
        <v>0.35970603724203831</v>
      </c>
      <c r="AP76" t="str">
        <f t="shared" ca="1" si="34"/>
        <v>pics\\Limon_6.jpg</v>
      </c>
      <c r="AR76" t="str">
        <f t="shared" si="35"/>
        <v/>
      </c>
      <c r="AS76" t="str">
        <f t="shared" si="28"/>
        <v/>
      </c>
      <c r="AT76">
        <f t="shared" ca="1" si="29"/>
        <v>0.67517429238374194</v>
      </c>
      <c r="AU76" t="s">
        <v>697</v>
      </c>
      <c r="AV76" t="str">
        <f t="shared" ca="1" si="30"/>
        <v>sound\\Noviy_plod.wav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_Он_раскрыт?</v>
      </c>
      <c r="BA76" t="e">
        <f>VLOOKUP(Q76,audio_list_stym!$B$2:$BQ$299,68,FALSE)</f>
        <v>#N/A</v>
      </c>
      <c r="BB76" t="str">
        <f t="shared" si="31"/>
        <v>Вот_XXXXX._Он_раскрыт?</v>
      </c>
      <c r="BD76" cm="1">
        <f t="array" aca="1" ref="BD76" ca="1">INDEX($L$74:$L$81,(RANK(AT4,$AT$2:$AT$9)))</f>
        <v>2070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VLOOKUP(B77,audio_list_stym!$A$3:$BP$18,67,FALSE)</f>
        <v>17</v>
      </c>
      <c r="F77" t="str">
        <f>VLOOKUP(E77,metki!$A$2:$B$9,2,FALSE)</f>
        <v>экспл_новые_без_названия</v>
      </c>
      <c r="G77" t="str">
        <f t="shared" si="25"/>
        <v>экспл</v>
      </c>
      <c r="H77" t="str">
        <f>VLOOKUP(B77,audio_list_stym!$A$3:$AJ$18,35,FALSE)</f>
        <v>Ackee</v>
      </c>
      <c r="I77" t="s">
        <v>691</v>
      </c>
      <c r="J77" t="str">
        <f t="shared" si="26"/>
        <v>Ackee_4</v>
      </c>
      <c r="K77">
        <v>17</v>
      </c>
      <c r="L77">
        <f>VLOOKUP(J77,total_visual_stym!$A$2:$D$129,2,FALSE)</f>
        <v>2068</v>
      </c>
      <c r="M77" t="str">
        <f>VLOOKUP(J77,total_visual_stym!$A$2:$D$129,3,FALSE)</f>
        <v>pics\\Ackee_4.jpg</v>
      </c>
      <c r="N77">
        <f>VLOOKUP(J77,total_visual_stym!$A$1:$D$129,4,FALSE)</f>
        <v>208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100</v>
      </c>
      <c r="Z77" t="str">
        <f>IF(G77="экспл",VLOOKUP(J77,quest_экспл!$A$1:$N$129,12,FALSE),IF(G77="импл_",0,0))</f>
        <v>sound\\Pushistiy_li_on.wav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2221</v>
      </c>
      <c r="AD77" t="str">
        <f t="shared" ca="1" si="32"/>
        <v>pics\\dis28.jpg</v>
      </c>
      <c r="AE77" s="22" t="str">
        <f t="array" aca="1" ref="AE77" ca="1">IF(G77="экспл",INDEX(total_visual_stym!$C$146:$C$209,(RANK(total_visual_stym!E157,total_visual_stym!$E$146:$E$209))),0)</f>
        <v>pics\\dis28.jpg</v>
      </c>
      <c r="AF77" s="22" t="str">
        <f t="shared" si="27"/>
        <v/>
      </c>
      <c r="AI77" t="s">
        <v>79</v>
      </c>
      <c r="AO77">
        <f t="shared" ca="1" si="33"/>
        <v>0.90488730438055176</v>
      </c>
      <c r="AP77" t="str">
        <f t="shared" ca="1" si="34"/>
        <v>pics\\Finik_2.jpg</v>
      </c>
      <c r="AR77" t="str">
        <f t="shared" si="35"/>
        <v/>
      </c>
      <c r="AS77" t="str">
        <f t="shared" si="28"/>
        <v/>
      </c>
      <c r="AT77">
        <f t="shared" ca="1" si="29"/>
        <v>0.30340803068265043</v>
      </c>
      <c r="AU77" t="s">
        <v>697</v>
      </c>
      <c r="AV77" t="str">
        <f t="shared" ca="1" si="30"/>
        <v>sound\\Redkiy_plod.wav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_Пушистый_ли_он?</v>
      </c>
      <c r="BA77" t="e">
        <f>VLOOKUP(Q77,audio_list_stym!$B$2:$BQ$299,68,FALSE)</f>
        <v>#N/A</v>
      </c>
      <c r="BB77" t="str">
        <f t="shared" si="31"/>
        <v>Это_XXXXX._Пушистый_ли_он?</v>
      </c>
      <c r="BD77" cm="1">
        <f t="array" aca="1" ref="BD77" ca="1">INDEX($L$74:$L$81,(RANK(AT5,$AT$2:$AT$9)))</f>
        <v>2068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VLOOKUP(B78,audio_list_stym!$A$3:$BP$18,67,FALSE)</f>
        <v>17</v>
      </c>
      <c r="F78" t="str">
        <f>VLOOKUP(E78,metki!$A$2:$B$9,2,FALSE)</f>
        <v>экспл_новые_без_названия</v>
      </c>
      <c r="G78" t="str">
        <f t="shared" si="25"/>
        <v>экспл</v>
      </c>
      <c r="H78" t="str">
        <f>VLOOKUP(B78,audio_list_stym!$A$3:$AJ$18,35,FALSE)</f>
        <v>Ackee</v>
      </c>
      <c r="I78" t="s">
        <v>692</v>
      </c>
      <c r="J78" t="str">
        <f t="shared" si="26"/>
        <v>Ackee_5</v>
      </c>
      <c r="K78">
        <v>17</v>
      </c>
      <c r="L78">
        <f>VLOOKUP(J78,total_visual_stym!$A$2:$D$129,2,FALSE)</f>
        <v>2069</v>
      </c>
      <c r="M78" t="str">
        <f>VLOOKUP(J78,total_visual_stym!$A$2:$D$129,3,FALSE)</f>
        <v>pics\\Ackee_5.jpg</v>
      </c>
      <c r="N78">
        <f>VLOOKUP(J78,total_visual_stym!$A$1:$D$129,4,FALSE)</f>
        <v>208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101</v>
      </c>
      <c r="Z78" t="str">
        <f>IF(G78="экспл",VLOOKUP(J78,quest_экспл!$A$1:$N$129,12,FALSE),IF(G78="импл_",0,0))</f>
        <v>sound\\On_kvadratniy.wav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2176</v>
      </c>
      <c r="AD78" t="str">
        <f t="shared" ca="1" si="32"/>
        <v>pics\\dis21.jpg</v>
      </c>
      <c r="AE78" s="22" t="str">
        <f t="array" aca="1" ref="AE78" ca="1">IF(G78="экспл",INDEX(total_visual_stym!$C$146:$C$209,(RANK(total_visual_stym!E158,total_visual_stym!$E$146:$E$209))),0)</f>
        <v>pics\\dis21.jpg</v>
      </c>
      <c r="AF78" s="22" t="str">
        <f t="shared" si="27"/>
        <v/>
      </c>
      <c r="AI78" t="s">
        <v>80</v>
      </c>
      <c r="AO78">
        <f t="shared" ca="1" si="33"/>
        <v>0.77212925464056148</v>
      </c>
      <c r="AP78" t="str">
        <f t="shared" ca="1" si="34"/>
        <v>pics\\Goroh_2.jpg</v>
      </c>
      <c r="AR78" t="str">
        <f t="shared" si="35"/>
        <v/>
      </c>
      <c r="AS78" t="str">
        <f t="shared" si="28"/>
        <v/>
      </c>
      <c r="AT78">
        <f t="shared" ca="1" si="29"/>
        <v>0.94148998808984952</v>
      </c>
      <c r="AU78" t="s">
        <v>697</v>
      </c>
      <c r="AV78" t="str">
        <f t="shared" ca="1" si="30"/>
        <v>sound\\Noviy_plod.wav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_Он_квадратный?</v>
      </c>
      <c r="BA78" t="e">
        <f>VLOOKUP(Q78,audio_list_stym!$B$2:$BQ$299,68,FALSE)</f>
        <v>#N/A</v>
      </c>
      <c r="BB78" t="str">
        <f t="shared" si="31"/>
        <v>На_картинке_XXXXX._Он_квадратный?</v>
      </c>
      <c r="BD78" cm="1">
        <f t="array" aca="1" ref="BD78" ca="1">INDEX($L$74:$L$81,(RANK(AT6,$AT$2:$AT$9)))</f>
        <v>2067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VLOOKUP(B79,audio_list_stym!$A$3:$BP$18,67,FALSE)</f>
        <v>17</v>
      </c>
      <c r="F79" t="str">
        <f>VLOOKUP(E79,metki!$A$2:$B$9,2,FALSE)</f>
        <v>экспл_новые_без_названия</v>
      </c>
      <c r="G79" t="str">
        <f t="shared" si="25"/>
        <v>экспл</v>
      </c>
      <c r="H79" t="str">
        <f>VLOOKUP(B79,audio_list_stym!$A$3:$AJ$18,35,FALSE)</f>
        <v>Ackee</v>
      </c>
      <c r="I79" t="s">
        <v>693</v>
      </c>
      <c r="J79" t="str">
        <f t="shared" si="26"/>
        <v>Ackee_6</v>
      </c>
      <c r="K79">
        <v>17</v>
      </c>
      <c r="L79">
        <f>VLOOKUP(J79,total_visual_stym!$A$2:$D$129,2,FALSE)</f>
        <v>2070</v>
      </c>
      <c r="M79" t="str">
        <f>VLOOKUP(J79,total_visual_stym!$A$2:$D$129,3,FALSE)</f>
        <v>pics\\Ackee_6.jpg</v>
      </c>
      <c r="N79">
        <f>VLOOKUP(J79,total_visual_stym!$A$1:$D$129,4,FALSE)</f>
        <v>208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102</v>
      </c>
      <c r="Z79" t="str">
        <f>IF(G79="экспл",VLOOKUP(J79,quest_экспл!$A$1:$N$129,12,FALSE),IF(G79="импл_",0,0))</f>
        <v>sound\\Raznocvetniy_li_on.wav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2205</v>
      </c>
      <c r="AD79" t="str">
        <f t="shared" ca="1" si="32"/>
        <v>pics\\dis46.jpg</v>
      </c>
      <c r="AE79" s="22" t="str">
        <f t="array" aca="1" ref="AE79" ca="1">IF(G79="экспл",INDEX(total_visual_stym!$C$146:$C$209,(RANK(total_visual_stym!E159,total_visual_stym!$E$146:$E$209))),0)</f>
        <v>pics\\dis46.jpg</v>
      </c>
      <c r="AF79" s="22" t="str">
        <f t="shared" si="27"/>
        <v/>
      </c>
      <c r="AI79" t="s">
        <v>81</v>
      </c>
      <c r="AO79">
        <f t="shared" ca="1" si="33"/>
        <v>0.12880940493397175</v>
      </c>
      <c r="AP79" t="str">
        <f t="shared" ca="1" si="34"/>
        <v>pics\\Tomat_2.jpg</v>
      </c>
      <c r="AR79" t="str">
        <f t="shared" si="35"/>
        <v/>
      </c>
      <c r="AS79" t="str">
        <f t="shared" si="28"/>
        <v/>
      </c>
      <c r="AT79">
        <f t="shared" ca="1" si="29"/>
        <v>0.96498695798738754</v>
      </c>
      <c r="AU79" t="s">
        <v>697</v>
      </c>
      <c r="AV79" t="str">
        <f t="shared" ca="1" si="30"/>
        <v>sound\\Noviy_plod.wav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_Разноцветный_ли_он?</v>
      </c>
      <c r="BA79" t="e">
        <f>VLOOKUP(Q79,audio_list_stym!$B$2:$BQ$299,68,FALSE)</f>
        <v>#N/A</v>
      </c>
      <c r="BB79" t="str">
        <f t="shared" si="31"/>
        <v>На_мониторе_XXXXX._Разноцветный_ли_он?</v>
      </c>
      <c r="BD79" cm="1">
        <f t="array" aca="1" ref="BD79" ca="1">INDEX($L$74:$L$81,(RANK(AT7,$AT$2:$AT$9)))</f>
        <v>2071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VLOOKUP(B80,audio_list_stym!$A$3:$BP$18,67,FALSE)</f>
        <v>17</v>
      </c>
      <c r="F80" t="str">
        <f>VLOOKUP(E80,metki!$A$2:$B$9,2,FALSE)</f>
        <v>экспл_новые_без_названия</v>
      </c>
      <c r="G80" t="str">
        <f t="shared" si="25"/>
        <v>экспл</v>
      </c>
      <c r="H80" t="str">
        <f>VLOOKUP(B80,audio_list_stym!$A$3:$AJ$18,35,FALSE)</f>
        <v>Ackee</v>
      </c>
      <c r="I80" t="s">
        <v>694</v>
      </c>
      <c r="J80" t="str">
        <f t="shared" si="26"/>
        <v>Ackee_7</v>
      </c>
      <c r="K80">
        <v>17</v>
      </c>
      <c r="L80">
        <f>VLOOKUP(J80,total_visual_stym!$A$2:$D$129,2,FALSE)</f>
        <v>2071</v>
      </c>
      <c r="M80" t="str">
        <f>VLOOKUP(J80,total_visual_stym!$A$2:$D$129,3,FALSE)</f>
        <v>pics\\Ackee_7.jpg</v>
      </c>
      <c r="N80">
        <f>VLOOKUP(J80,total_visual_stym!$A$1:$D$129,4,FALSE)</f>
        <v>208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103</v>
      </c>
      <c r="Z80" t="str">
        <f>IF(G80="экспл",VLOOKUP(J80,quest_экспл!$A$1:$N$129,12,FALSE),IF(G80="импл_",0,0))</f>
        <v>sound\\Uvyadshiy_li_on.wav</v>
      </c>
      <c r="AA80" t="str">
        <f>IF(G80="экспл",VLOOKUP(J80,quest_экспл!$A$1:$N$129,14,FALSE),IF(G80="импл_",0,0))</f>
        <v>да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2190</v>
      </c>
      <c r="AD80" t="str">
        <f t="shared" ca="1" si="32"/>
        <v>pics\\dis27.jpg</v>
      </c>
      <c r="AE80" s="22" t="str">
        <f t="array" aca="1" ref="AE80" ca="1">IF(G80="экспл",INDEX(total_visual_stym!$C$146:$C$209,(RANK(total_visual_stym!E160,total_visual_stym!$E$146:$E$209))),0)</f>
        <v>pics\\dis27.jpg</v>
      </c>
      <c r="AF80" s="22" t="str">
        <f t="shared" si="27"/>
        <v/>
      </c>
      <c r="AI80" t="s">
        <v>82</v>
      </c>
      <c r="AO80">
        <f t="shared" ca="1" si="33"/>
        <v>0.2656606617485876</v>
      </c>
      <c r="AP80" t="str">
        <f t="shared" ca="1" si="34"/>
        <v>pics\\Peper_6.jpg</v>
      </c>
      <c r="AR80" t="str">
        <f t="shared" si="35"/>
        <v/>
      </c>
      <c r="AS80" t="str">
        <f t="shared" si="28"/>
        <v/>
      </c>
      <c r="AT80">
        <f t="shared" ca="1" si="29"/>
        <v>0.48798446713773125</v>
      </c>
      <c r="AU80" t="s">
        <v>697</v>
      </c>
      <c r="AV80" t="str">
        <f t="shared" ca="1" si="30"/>
        <v>sound\\Redkiy_plod.wav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_Увядший_ли_он?</v>
      </c>
      <c r="BA80" t="e">
        <f>VLOOKUP(Q80,audio_list_stym!$B$2:$BQ$299,68,FALSE)</f>
        <v>#N/A</v>
      </c>
      <c r="BB80" t="str">
        <f t="shared" si="31"/>
        <v>Перед_Вами_XXXXX._Увядший_ли_он?</v>
      </c>
      <c r="BD80" cm="1">
        <f t="array" aca="1" ref="BD80" ca="1">INDEX($L$74:$L$81,(RANK(AT8,$AT$2:$AT$9)))</f>
        <v>2069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VLOOKUP(B81,audio_list_stym!$A$3:$BP$18,67,FALSE)</f>
        <v>17</v>
      </c>
      <c r="F81" t="str">
        <f>VLOOKUP(E81,metki!$A$2:$B$9,2,FALSE)</f>
        <v>экспл_новые_без_названия</v>
      </c>
      <c r="G81" t="str">
        <f t="shared" si="25"/>
        <v>экспл</v>
      </c>
      <c r="H81" t="str">
        <f>VLOOKUP(B81,audio_list_stym!$A$3:$AJ$18,35,FALSE)</f>
        <v>Ackee</v>
      </c>
      <c r="I81" t="s">
        <v>695</v>
      </c>
      <c r="J81" t="str">
        <f t="shared" si="26"/>
        <v>Ackee_8</v>
      </c>
      <c r="K81">
        <v>17</v>
      </c>
      <c r="L81">
        <f>VLOOKUP(J81,total_visual_stym!$A$2:$D$129,2,FALSE)</f>
        <v>2072</v>
      </c>
      <c r="M81" t="str">
        <f>VLOOKUP(J81,total_visual_stym!$A$2:$D$129,3,FALSE)</f>
        <v>pics\\Ackee_8.jpg</v>
      </c>
      <c r="N81">
        <f>VLOOKUP(J81,total_visual_stym!$A$1:$D$129,4,FALSE)</f>
        <v>208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104</v>
      </c>
      <c r="Z81" t="str">
        <f>IF(G81="экспл",VLOOKUP(J81,quest_экспл!$A$1:$N$129,12,FALSE),IF(G81="импл_",0,0))</f>
        <v>sound\\On_sklizskiy.wav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2230</v>
      </c>
      <c r="AD81" t="str">
        <f t="shared" ca="1" si="32"/>
        <v>pics\\dis8.jpg</v>
      </c>
      <c r="AE81" s="22" t="str">
        <f t="array" aca="1" ref="AE81" ca="1">IF(G81="экспл",INDEX(total_visual_stym!$C$146:$C$209,(RANK(total_visual_stym!E161,total_visual_stym!$E$146:$E$209))),0)</f>
        <v>pics\\dis8.jpg</v>
      </c>
      <c r="AF81" s="22" t="str">
        <f t="shared" si="27"/>
        <v/>
      </c>
      <c r="AI81" t="s">
        <v>83</v>
      </c>
      <c r="AO81">
        <f t="shared" ca="1" si="33"/>
        <v>0.96302759907123947</v>
      </c>
      <c r="AP81" t="str">
        <f t="shared" ca="1" si="34"/>
        <v>pics\\Banan_5.jpg</v>
      </c>
      <c r="AR81" t="str">
        <f t="shared" si="35"/>
        <v/>
      </c>
      <c r="AS81" t="str">
        <f t="shared" si="28"/>
        <v/>
      </c>
      <c r="AT81">
        <f t="shared" ca="1" si="29"/>
        <v>0.68567625237971441</v>
      </c>
      <c r="AU81" t="s">
        <v>697</v>
      </c>
      <c r="AV81" t="str">
        <f t="shared" ca="1" si="30"/>
        <v>sound\\Noviy_plod.wav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_Он_склизкий?</v>
      </c>
      <c r="BA81" t="e">
        <f>VLOOKUP(Q81,audio_list_stym!$B$2:$BQ$299,68,FALSE)</f>
        <v>#N/A</v>
      </c>
      <c r="BB81" t="str">
        <f t="shared" si="31"/>
        <v>Вы_видите_XXXXX._Он_склизкий?</v>
      </c>
      <c r="BD81" cm="1">
        <f t="array" aca="1" ref="BD81" ca="1">INDEX($L$74:$L$81,(RANK(AT9,$AT$2:$AT$9)))</f>
        <v>2066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VLOOKUP(B82,audio_list_stym!$A$3:$BP$18,67,FALSE)</f>
        <v>14</v>
      </c>
      <c r="F82" t="str">
        <f>VLOOKUP(E82,metki!$A$2:$B$9,2,FALSE)</f>
        <v>импл_новые_с_названием</v>
      </c>
      <c r="G82" t="str">
        <f t="shared" si="25"/>
        <v>импл_</v>
      </c>
      <c r="H82" t="str">
        <f>VLOOKUP(B82,audio_list_stym!$A$3:$AJ$18,35,FALSE)</f>
        <v>Ake</v>
      </c>
      <c r="I82" t="s">
        <v>688</v>
      </c>
      <c r="J82" t="str">
        <f t="shared" si="26"/>
        <v>Ake_1</v>
      </c>
      <c r="K82">
        <v>14</v>
      </c>
      <c r="L82">
        <f>VLOOKUP(J82,total_visual_stym!$A$2:$D$129,2,FALSE)</f>
        <v>2073</v>
      </c>
      <c r="M82" t="str">
        <f>VLOOKUP(J82,total_visual_stym!$A$2:$D$129,3,FALSE)</f>
        <v>pics\\Ake_1.jpg</v>
      </c>
      <c r="N82">
        <f>VLOOKUP(J82,total_visual_stym!$A$1:$D$129,4,FALSE)</f>
        <v>209</v>
      </c>
      <c r="P82">
        <f>IF(G82="экспл",0,IF(G82="импл_",VLOOKUP(J82,quest_импл!$A$1:$J$129,7,FALSE),0))</f>
        <v>233</v>
      </c>
      <c r="Q82" t="str">
        <f>IF(G82="экспл",0,IF(G82="импл_",VLOOKUP(J82,quest_импл!$A$1:$J$129,8,FALSE),0))</f>
        <v>sound\\Imeet_li_myakot.wav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2059</v>
      </c>
      <c r="AD82" t="str">
        <f t="shared" ca="1" si="32"/>
        <v>pics\\Tomat_3.jpg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27"/>
        <v>pics\\Tomat_3.jpg</v>
      </c>
      <c r="AI82" t="s">
        <v>84</v>
      </c>
      <c r="AO82">
        <f t="shared" ca="1" si="33"/>
        <v>0.12443601649980907</v>
      </c>
      <c r="AP82" t="str">
        <f t="shared" ca="1" si="34"/>
        <v>pics\\Tomat_3.jpg</v>
      </c>
      <c r="AR82" t="str">
        <f t="shared" si="35"/>
        <v/>
      </c>
      <c r="AS82" t="str">
        <f t="shared" ref="AS82:AS129" ca="1" si="36">IF(G82="импл_",AP82,"")</f>
        <v>pics\\Tomat_3.jpg</v>
      </c>
      <c r="AT82">
        <f t="shared" ca="1" si="29"/>
        <v>0.54519977694735378</v>
      </c>
      <c r="AU82" t="s">
        <v>697</v>
      </c>
      <c r="AV82" t="str">
        <f t="shared" ca="1" si="30"/>
        <v>sound\\Noviy_plod.wav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_Имеет_ли_мякоть_</v>
      </c>
      <c r="BB82" t="str">
        <f t="shared" si="31"/>
        <v>_Имеет_ли_мякоть_ЛИРОХ?</v>
      </c>
      <c r="BC82">
        <f>A82</f>
        <v>1211</v>
      </c>
      <c r="BD82" cm="1">
        <f t="array" aca="1" ref="BD82" ca="1">INDEX($L$82:$L$89,(RANK(AT2,$AT$2:$AT$9)))</f>
        <v>2073</v>
      </c>
      <c r="BE82" cm="1">
        <f t="array" aca="1" ref="BE82" ca="1">INDEX(BD66:BD81,(RANK(AT4,$AT$2:$AT$17)))</f>
        <v>2072</v>
      </c>
      <c r="BF82" cm="1">
        <f t="array" aca="1" ref="BF82" ca="1">INDEX(BD90:BD105,(RANK(AT4,$AT$2:$AT$17)))</f>
        <v>2096</v>
      </c>
      <c r="BG82" cm="1">
        <f t="array" aca="1" ref="BG82" ca="1">INDEX(BD106:BD129,(RANK(AT4,$AT$2:$AT$9)))</f>
        <v>2119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VLOOKUP(B83,audio_list_stym!$A$3:$BP$18,67,FALSE)</f>
        <v>14</v>
      </c>
      <c r="F83" t="str">
        <f>VLOOKUP(E83,metki!$A$2:$B$9,2,FALSE)</f>
        <v>импл_новые_с_названием</v>
      </c>
      <c r="G83" t="str">
        <f t="shared" si="25"/>
        <v>импл_</v>
      </c>
      <c r="H83" t="str">
        <f>VLOOKUP(B83,audio_list_stym!$A$3:$AJ$18,35,FALSE)</f>
        <v>Ake</v>
      </c>
      <c r="I83" t="s">
        <v>689</v>
      </c>
      <c r="J83" t="str">
        <f t="shared" si="26"/>
        <v>Ake_2</v>
      </c>
      <c r="K83">
        <v>14</v>
      </c>
      <c r="L83">
        <f>VLOOKUP(J83,total_visual_stym!$A$2:$D$129,2,FALSE)</f>
        <v>2074</v>
      </c>
      <c r="M83" t="str">
        <f>VLOOKUP(J83,total_visual_stym!$A$2:$D$129,3,FALSE)</f>
        <v>pics\\Ake_2.jpg</v>
      </c>
      <c r="N83">
        <f>VLOOKUP(J83,total_visual_stym!$A$1:$D$129,4,FALSE)</f>
        <v>209</v>
      </c>
      <c r="P83">
        <f>IF(G83="экспл",0,IF(G83="импл_",VLOOKUP(J83,quest_импл!$A$1:$J$129,7,FALSE),0))</f>
        <v>234</v>
      </c>
      <c r="Q83" t="str">
        <f>IF(G83="экспл",0,IF(G83="импл_",VLOOKUP(J83,quest_импл!$A$1:$J$129,8,FALSE),0))</f>
        <v>sound\\Prodolgovatiy_li.wav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2048</v>
      </c>
      <c r="AD83" t="str">
        <f t="shared" ca="1" si="32"/>
        <v>pics\\Peper_8.jpg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27"/>
        <v>pics\\Peper_8.jpg</v>
      </c>
      <c r="AI83" t="s">
        <v>85</v>
      </c>
      <c r="AO83">
        <f t="shared" ca="1" si="33"/>
        <v>0.25562945840332785</v>
      </c>
      <c r="AP83" t="str">
        <f t="shared" ca="1" si="34"/>
        <v>pics\\Peper_8.jpg</v>
      </c>
      <c r="AR83" t="str">
        <f t="shared" si="35"/>
        <v/>
      </c>
      <c r="AS83" t="str">
        <f t="shared" ca="1" si="36"/>
        <v>pics\\Peper_8.jpg</v>
      </c>
      <c r="AT83">
        <f t="shared" ca="1" si="29"/>
        <v>0.86175701409208927</v>
      </c>
      <c r="AU83" t="s">
        <v>697</v>
      </c>
      <c r="AV83" t="str">
        <f t="shared" ca="1" si="30"/>
        <v>sound\\Noviy_plod.wav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_Продолговатый_ли_</v>
      </c>
      <c r="BB83" t="str">
        <f t="shared" si="31"/>
        <v>_Продолговатый_ли_ЛИРОХ?</v>
      </c>
      <c r="BD83" cm="1">
        <f t="array" aca="1" ref="BD83" ca="1">INDEX($L$82:$L$89,(RANK(AT3,$AT$2:$AT$9)))</f>
        <v>2080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VLOOKUP(B84,audio_list_stym!$A$3:$BP$18,67,FALSE)</f>
        <v>14</v>
      </c>
      <c r="F84" t="str">
        <f>VLOOKUP(E84,metki!$A$2:$B$9,2,FALSE)</f>
        <v>импл_новые_с_названием</v>
      </c>
      <c r="G84" t="str">
        <f t="shared" si="25"/>
        <v>импл_</v>
      </c>
      <c r="H84" t="str">
        <f>VLOOKUP(B84,audio_list_stym!$A$3:$AJ$18,35,FALSE)</f>
        <v>Ake</v>
      </c>
      <c r="I84" t="s">
        <v>690</v>
      </c>
      <c r="J84" t="str">
        <f t="shared" si="26"/>
        <v>Ake_3</v>
      </c>
      <c r="K84">
        <v>14</v>
      </c>
      <c r="L84">
        <f>VLOOKUP(J84,total_visual_stym!$A$2:$D$129,2,FALSE)</f>
        <v>2075</v>
      </c>
      <c r="M84" t="str">
        <f>VLOOKUP(J84,total_visual_stym!$A$2:$D$129,3,FALSE)</f>
        <v>pics\\Ake_3.jpg</v>
      </c>
      <c r="N84">
        <f>VLOOKUP(J84,total_visual_stym!$A$1:$D$129,4,FALSE)</f>
        <v>209</v>
      </c>
      <c r="P84">
        <f>IF(G84="экспл",0,IF(G84="импл_",VLOOKUP(J84,quest_импл!$A$1:$J$129,7,FALSE),0))</f>
        <v>235</v>
      </c>
      <c r="Q84" t="str">
        <f>IF(G84="экспл",0,IF(G84="импл_",VLOOKUP(J84,quest_импл!$A$1:$J$129,8,FALSE),0))</f>
        <v>sound\\Pyatnistyi_li.wav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2031</v>
      </c>
      <c r="AD84" t="str">
        <f t="shared" ca="1" si="32"/>
        <v>pics\\Kokos_7.jpg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27"/>
        <v>pics\\Kokos_7.jpg</v>
      </c>
      <c r="AI84" t="s">
        <v>94</v>
      </c>
      <c r="AO84">
        <f t="shared" ca="1" si="33"/>
        <v>0.46503357101708298</v>
      </c>
      <c r="AP84" t="str">
        <f t="shared" ca="1" si="34"/>
        <v>pics\\Kokos_7.jpg</v>
      </c>
      <c r="AR84" t="str">
        <f t="shared" si="35"/>
        <v/>
      </c>
      <c r="AS84" t="str">
        <f t="shared" ca="1" si="36"/>
        <v>pics\\Kokos_7.jpg</v>
      </c>
      <c r="AT84">
        <f t="shared" ca="1" si="29"/>
        <v>0.7485272892958289</v>
      </c>
      <c r="AU84" t="s">
        <v>697</v>
      </c>
      <c r="AV84" t="str">
        <f t="shared" ca="1" si="30"/>
        <v>sound\\Noviy_plod.wav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_Пятнистый_ли_</v>
      </c>
      <c r="BB84" t="str">
        <f t="shared" si="31"/>
        <v>_Пятнистый_ли_ЛИРОХ?</v>
      </c>
      <c r="BD84" cm="1">
        <f t="array" aca="1" ref="BD84" ca="1">INDEX($L$82:$L$89,(RANK(AT4,$AT$2:$AT$9)))</f>
        <v>2078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VLOOKUP(B85,audio_list_stym!$A$3:$BP$18,67,FALSE)</f>
        <v>14</v>
      </c>
      <c r="F85" t="str">
        <f>VLOOKUP(E85,metki!$A$2:$B$9,2,FALSE)</f>
        <v>импл_новые_с_названием</v>
      </c>
      <c r="G85" t="str">
        <f t="shared" si="25"/>
        <v>импл_</v>
      </c>
      <c r="H85" t="str">
        <f>VLOOKUP(B85,audio_list_stym!$A$3:$AJ$18,35,FALSE)</f>
        <v>Ake</v>
      </c>
      <c r="I85" t="s">
        <v>691</v>
      </c>
      <c r="J85" t="str">
        <f t="shared" si="26"/>
        <v>Ake_4</v>
      </c>
      <c r="K85">
        <v>14</v>
      </c>
      <c r="L85">
        <f>VLOOKUP(J85,total_visual_stym!$A$2:$D$129,2,FALSE)</f>
        <v>2076</v>
      </c>
      <c r="M85" t="str">
        <f>VLOOKUP(J85,total_visual_stym!$A$2:$D$129,3,FALSE)</f>
        <v>pics\\Ake_4.jpg</v>
      </c>
      <c r="N85">
        <f>VLOOKUP(J85,total_visual_stym!$A$1:$D$129,4,FALSE)</f>
        <v>209</v>
      </c>
      <c r="P85">
        <f>IF(G85="экспл",0,IF(G85="импл_",VLOOKUP(J85,quest_импл!$A$1:$J$129,7,FALSE),0))</f>
        <v>236</v>
      </c>
      <c r="Q85" t="str">
        <f>IF(G85="экспл",0,IF(G85="импл_",VLOOKUP(J85,quest_импл!$A$1:$J$129,8,FALSE),0))</f>
        <v>sound\\S_kochuroy_li.wav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2023</v>
      </c>
      <c r="AD85" t="str">
        <f t="shared" ca="1" si="32"/>
        <v>pics\\Goroh_7.jpg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27"/>
        <v>pics\\Goroh_7.jpg</v>
      </c>
      <c r="AI85" t="s">
        <v>95</v>
      </c>
      <c r="AO85">
        <f t="shared" ca="1" si="33"/>
        <v>0.54870507225738152</v>
      </c>
      <c r="AP85" t="str">
        <f t="shared" ca="1" si="34"/>
        <v>pics\\Goroh_7.jpg</v>
      </c>
      <c r="AR85" t="str">
        <f t="shared" si="35"/>
        <v/>
      </c>
      <c r="AS85" t="str">
        <f t="shared" ca="1" si="36"/>
        <v>pics\\Goroh_7.jpg</v>
      </c>
      <c r="AT85">
        <f t="shared" ca="1" si="29"/>
        <v>0.57730209715552339</v>
      </c>
      <c r="AU85" t="s">
        <v>697</v>
      </c>
      <c r="AV85" t="str">
        <f t="shared" ca="1" si="30"/>
        <v>sound\\Noviy_plod.wav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_С_косточкой_ли_</v>
      </c>
      <c r="BB85" t="str">
        <f t="shared" si="31"/>
        <v>_С_косточкой_ли_ЛИРОХ?</v>
      </c>
      <c r="BD85" cm="1">
        <f t="array" aca="1" ref="BD85" ca="1">INDEX($L$82:$L$89,(RANK(AT5,$AT$2:$AT$9)))</f>
        <v>2076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VLOOKUP(B86,audio_list_stym!$A$3:$BP$18,67,FALSE)</f>
        <v>14</v>
      </c>
      <c r="F86" t="str">
        <f>VLOOKUP(E86,metki!$A$2:$B$9,2,FALSE)</f>
        <v>импл_новые_с_названием</v>
      </c>
      <c r="G86" t="str">
        <f t="shared" si="25"/>
        <v>импл_</v>
      </c>
      <c r="H86" t="str">
        <f>VLOOKUP(B86,audio_list_stym!$A$3:$AJ$18,35,FALSE)</f>
        <v>Ake</v>
      </c>
      <c r="I86" t="s">
        <v>692</v>
      </c>
      <c r="J86" t="str">
        <f t="shared" si="26"/>
        <v>Ake_5</v>
      </c>
      <c r="K86">
        <v>14</v>
      </c>
      <c r="L86">
        <f>VLOOKUP(J86,total_visual_stym!$A$2:$D$129,2,FALSE)</f>
        <v>2077</v>
      </c>
      <c r="M86" t="str">
        <f>VLOOKUP(J86,total_visual_stym!$A$2:$D$129,3,FALSE)</f>
        <v>pics\\Ake_5.jpg</v>
      </c>
      <c r="N86">
        <f>VLOOKUP(J86,total_visual_stym!$A$1:$D$129,4,FALSE)</f>
        <v>209</v>
      </c>
      <c r="P86">
        <f>IF(G86="экспл",0,IF(G86="импл_",VLOOKUP(J86,quest_импл!$A$1:$J$129,7,FALSE),0))</f>
        <v>237</v>
      </c>
      <c r="Q86" t="str">
        <f>IF(G86="экспл",0,IF(G86="импл_",VLOOKUP(J86,quest_импл!$A$1:$J$129,8,FALSE),0))</f>
        <v>sound\\Fioletoviy_li.wav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2015</v>
      </c>
      <c r="AD86" t="str">
        <f t="shared" ca="1" si="32"/>
        <v>pics\\Finik_7.jpg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27"/>
        <v>pics\\Finik_7.jpg</v>
      </c>
      <c r="AI86" t="s">
        <v>96</v>
      </c>
      <c r="AO86">
        <f t="shared" ca="1" si="33"/>
        <v>0.81813198008192034</v>
      </c>
      <c r="AP86" t="str">
        <f t="shared" ca="1" si="34"/>
        <v>pics\\Finik_7.jpg</v>
      </c>
      <c r="AR86" t="str">
        <f t="shared" si="35"/>
        <v/>
      </c>
      <c r="AS86" t="str">
        <f t="shared" ca="1" si="36"/>
        <v>pics\\Finik_7.jpg</v>
      </c>
      <c r="AT86">
        <f t="shared" ca="1" si="29"/>
        <v>4.320905025742483E-2</v>
      </c>
      <c r="AU86" t="s">
        <v>697</v>
      </c>
      <c r="AV86" t="str">
        <f t="shared" ca="1" si="30"/>
        <v>sound\\Redkiy_plod.wav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_Синий_ли_</v>
      </c>
      <c r="BB86" t="str">
        <f t="shared" si="31"/>
        <v>_Синий_ли_ЛИРОХ?</v>
      </c>
      <c r="BD86" cm="1">
        <f t="array" aca="1" ref="BD86" ca="1">INDEX($L$82:$L$89,(RANK(AT6,$AT$2:$AT$9)))</f>
        <v>2075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VLOOKUP(B87,audio_list_stym!$A$3:$BP$18,67,FALSE)</f>
        <v>14</v>
      </c>
      <c r="F87" t="str">
        <f>VLOOKUP(E87,metki!$A$2:$B$9,2,FALSE)</f>
        <v>импл_новые_с_названием</v>
      </c>
      <c r="G87" t="str">
        <f t="shared" si="25"/>
        <v>импл_</v>
      </c>
      <c r="H87" t="str">
        <f>VLOOKUP(B87,audio_list_stym!$A$3:$AJ$18,35,FALSE)</f>
        <v>Ake</v>
      </c>
      <c r="I87" t="s">
        <v>693</v>
      </c>
      <c r="J87" t="str">
        <f t="shared" si="26"/>
        <v>Ake_6</v>
      </c>
      <c r="K87">
        <v>14</v>
      </c>
      <c r="L87">
        <f>VLOOKUP(J87,total_visual_stym!$A$2:$D$129,2,FALSE)</f>
        <v>2078</v>
      </c>
      <c r="M87" t="str">
        <f>VLOOKUP(J87,total_visual_stym!$A$2:$D$129,3,FALSE)</f>
        <v>pics\\Ake_6.jpg</v>
      </c>
      <c r="N87">
        <f>VLOOKUP(J87,total_visual_stym!$A$1:$D$129,4,FALSE)</f>
        <v>209</v>
      </c>
      <c r="P87">
        <f>IF(G87="экспл",0,IF(G87="импл_",VLOOKUP(J87,quest_импл!$A$1:$J$129,7,FALSE),0))</f>
        <v>238</v>
      </c>
      <c r="Q87" t="str">
        <f>IF(G87="экспл",0,IF(G87="импл_",VLOOKUP(J87,quest_импл!$A$1:$J$129,8,FALSE),0))</f>
        <v>sound\\S_dolkami_li.wav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2030</v>
      </c>
      <c r="AD87" t="str">
        <f t="shared" ca="1" si="32"/>
        <v>pics\\Kokos_6.jpg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27"/>
        <v>pics\\Kokos_6.jpg</v>
      </c>
      <c r="AI87" t="s">
        <v>97</v>
      </c>
      <c r="AO87">
        <f t="shared" ca="1" si="33"/>
        <v>0.47961248534534373</v>
      </c>
      <c r="AP87" t="str">
        <f t="shared" ca="1" si="34"/>
        <v>pics\\Kokos_6.jpg</v>
      </c>
      <c r="AR87" t="str">
        <f t="shared" si="35"/>
        <v/>
      </c>
      <c r="AS87" t="str">
        <f t="shared" ca="1" si="36"/>
        <v>pics\\Kokos_6.jpg</v>
      </c>
      <c r="AT87">
        <f t="shared" ca="1" si="29"/>
        <v>0.61351058967690253</v>
      </c>
      <c r="AU87" t="s">
        <v>697</v>
      </c>
      <c r="AV87" t="str">
        <f t="shared" ca="1" si="30"/>
        <v>sound\\Noviy_plod.wav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_С_дольками_ли_</v>
      </c>
      <c r="BB87" t="str">
        <f t="shared" si="31"/>
        <v>_С_дольками_ли_ЛИРОХ?</v>
      </c>
      <c r="BD87" cm="1">
        <f t="array" aca="1" ref="BD87" ca="1">INDEX($L$82:$L$89,(RANK(AT7,$AT$2:$AT$9)))</f>
        <v>2079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VLOOKUP(B88,audio_list_stym!$A$3:$BP$18,67,FALSE)</f>
        <v>14</v>
      </c>
      <c r="F88" t="str">
        <f>VLOOKUP(E88,metki!$A$2:$B$9,2,FALSE)</f>
        <v>импл_новые_с_названием</v>
      </c>
      <c r="G88" t="str">
        <f t="shared" si="25"/>
        <v>импл_</v>
      </c>
      <c r="H88" t="str">
        <f>VLOOKUP(B88,audio_list_stym!$A$3:$AJ$18,35,FALSE)</f>
        <v>Ake</v>
      </c>
      <c r="I88" t="s">
        <v>694</v>
      </c>
      <c r="J88" t="str">
        <f t="shared" si="26"/>
        <v>Ake_7</v>
      </c>
      <c r="K88">
        <v>14</v>
      </c>
      <c r="L88">
        <f>VLOOKUP(J88,total_visual_stym!$A$2:$D$129,2,FALSE)</f>
        <v>2079</v>
      </c>
      <c r="M88" t="str">
        <f>VLOOKUP(J88,total_visual_stym!$A$2:$D$129,3,FALSE)</f>
        <v>pics\\Ake_7.jpg</v>
      </c>
      <c r="N88">
        <f>VLOOKUP(J88,total_visual_stym!$A$1:$D$129,4,FALSE)</f>
        <v>209</v>
      </c>
      <c r="P88">
        <f>IF(G88="экспл",0,IF(G88="импл_",VLOOKUP(J88,quest_импл!$A$1:$J$129,7,FALSE),0))</f>
        <v>239</v>
      </c>
      <c r="Q88" t="str">
        <f>IF(G88="экспл",0,IF(G88="импл_",VLOOKUP(J88,quest_импл!$A$1:$J$129,8,FALSE),0))</f>
        <v>sound\\Visushenniy_li.wav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2035</v>
      </c>
      <c r="AD88" t="str">
        <f t="shared" ca="1" si="32"/>
        <v>pics\\Limon_3.jpg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27"/>
        <v>pics\\Limon_3.jpg</v>
      </c>
      <c r="AI88" t="s">
        <v>98</v>
      </c>
      <c r="AO88">
        <f t="shared" ca="1" si="33"/>
        <v>0.40747635928815706</v>
      </c>
      <c r="AP88" t="str">
        <f t="shared" ca="1" si="34"/>
        <v>pics\\Limon_3.jpg</v>
      </c>
      <c r="AR88" t="str">
        <f t="shared" si="35"/>
        <v/>
      </c>
      <c r="AS88" t="str">
        <f t="shared" ca="1" si="36"/>
        <v>pics\\Limon_3.jpg</v>
      </c>
      <c r="AT88">
        <f t="shared" ca="1" si="29"/>
        <v>0.87115263411659583</v>
      </c>
      <c r="AU88" t="s">
        <v>697</v>
      </c>
      <c r="AV88" t="str">
        <f t="shared" ca="1" si="30"/>
        <v>sound\\Noviy_plod.wav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_Высушенный_ли_</v>
      </c>
      <c r="BB88" t="str">
        <f t="shared" si="31"/>
        <v>_Высушенный_ли_ЛИРОХ?</v>
      </c>
      <c r="BD88" cm="1">
        <f t="array" aca="1" ref="BD88" ca="1">INDEX($L$82:$L$89,(RANK(AT8,$AT$2:$AT$9)))</f>
        <v>2077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VLOOKUP(B89,audio_list_stym!$A$3:$BP$18,67,FALSE)</f>
        <v>14</v>
      </c>
      <c r="F89" t="str">
        <f>VLOOKUP(E89,metki!$A$2:$B$9,2,FALSE)</f>
        <v>импл_новые_с_названием</v>
      </c>
      <c r="G89" t="str">
        <f t="shared" si="25"/>
        <v>импл_</v>
      </c>
      <c r="H89" t="str">
        <f>VLOOKUP(B89,audio_list_stym!$A$3:$AJ$18,35,FALSE)</f>
        <v>Ake</v>
      </c>
      <c r="I89" t="s">
        <v>695</v>
      </c>
      <c r="J89" t="str">
        <f t="shared" si="26"/>
        <v>Ake_8</v>
      </c>
      <c r="K89">
        <v>14</v>
      </c>
      <c r="L89">
        <f>VLOOKUP(J89,total_visual_stym!$A$2:$D$129,2,FALSE)</f>
        <v>2080</v>
      </c>
      <c r="M89" t="str">
        <f>VLOOKUP(J89,total_visual_stym!$A$2:$D$129,3,FALSE)</f>
        <v>pics\\Ake_8.jpg</v>
      </c>
      <c r="N89">
        <f>VLOOKUP(J89,total_visual_stym!$A$1:$D$129,4,FALSE)</f>
        <v>209</v>
      </c>
      <c r="P89">
        <f>IF(G89="экспл",0,IF(G89="импл_",VLOOKUP(J89,quest_импл!$A$1:$J$129,7,FALSE),0))</f>
        <v>240</v>
      </c>
      <c r="Q89" t="str">
        <f>IF(G89="экспл",0,IF(G89="импл_",VLOOKUP(J89,quest_импл!$A$1:$J$129,8,FALSE),0))</f>
        <v>sound\\Myatiy_li.wav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2009</v>
      </c>
      <c r="AD89" t="str">
        <f t="shared" ca="1" si="32"/>
        <v>pics\\Finik_1.jpg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27"/>
        <v>pics\\Finik_1.jpg</v>
      </c>
      <c r="AI89" t="s">
        <v>99</v>
      </c>
      <c r="AO89">
        <f t="shared" ca="1" si="33"/>
        <v>0.90490746888531293</v>
      </c>
      <c r="AP89" t="str">
        <f t="shared" ca="1" si="34"/>
        <v>pics\\Finik_1.jpg</v>
      </c>
      <c r="AR89" t="str">
        <f t="shared" si="35"/>
        <v/>
      </c>
      <c r="AS89" t="str">
        <f t="shared" ca="1" si="36"/>
        <v>pics\\Finik_1.jpg</v>
      </c>
      <c r="AT89">
        <f t="shared" ca="1" si="29"/>
        <v>6.4256916848786094E-3</v>
      </c>
      <c r="AU89" t="s">
        <v>697</v>
      </c>
      <c r="AV89" t="str">
        <f t="shared" ca="1" si="30"/>
        <v>sound\\Redkiy_plod.wav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_Мятый_ли_</v>
      </c>
      <c r="BB89" t="str">
        <f t="shared" si="31"/>
        <v>_Мятый_ли_ЛИРОХ?</v>
      </c>
      <c r="BD89" cm="1">
        <f t="array" aca="1" ref="BD89" ca="1">INDEX($L$82:$L$89,(RANK(AT9,$AT$2:$AT$9)))</f>
        <v>2074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VLOOKUP(B90,audio_list_stym!$A$3:$BP$18,67,FALSE)</f>
        <v>15</v>
      </c>
      <c r="F90" t="str">
        <f>VLOOKUP(E90,metki!$A$2:$B$9,2,FALSE)</f>
        <v>экспл_новые_с_названием</v>
      </c>
      <c r="G90" t="str">
        <f t="shared" si="25"/>
        <v>экспл</v>
      </c>
      <c r="H90" t="str">
        <f>VLOOKUP(B90,audio_list_stym!$A$3:$AJ$18,35,FALSE)</f>
        <v>Finger</v>
      </c>
      <c r="I90" t="s">
        <v>688</v>
      </c>
      <c r="J90" t="str">
        <f t="shared" si="26"/>
        <v>Finger_1</v>
      </c>
      <c r="K90">
        <v>15</v>
      </c>
      <c r="L90">
        <f>VLOOKUP(J90,total_visual_stym!$A$2:$D$129,2,FALSE)</f>
        <v>2081</v>
      </c>
      <c r="M90" t="str">
        <f>VLOOKUP(J90,total_visual_stym!$A$2:$D$129,3,FALSE)</f>
        <v>pics\\Finger_1.jpg</v>
      </c>
      <c r="N90">
        <f>VLOOKUP(J90,total_visual_stym!$A$1:$D$129,4,FALSE)</f>
        <v>210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113</v>
      </c>
      <c r="Z90" t="str">
        <f>IF(G90="экспл",VLOOKUP(J90,quest_экспл!$A$1:$N$129,12,FALSE),IF(G90="импл_",0,0))</f>
        <v>sound\\On_vizhatiy.wav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2210</v>
      </c>
      <c r="AD90" t="str">
        <f t="shared" ca="1" si="32"/>
        <v>pics\\dis48.jpg</v>
      </c>
      <c r="AE90" s="22" t="str">
        <f t="array" aca="1" ref="AE90" ca="1">IF(G90="экспл",INDEX(total_visual_stym!$C$146:$C$209,(RANK(total_visual_stym!E170,total_visual_stym!$E$146:$E$209))),0)</f>
        <v>pics\\dis48.jpg</v>
      </c>
      <c r="AF90" s="22" t="str">
        <f t="shared" si="27"/>
        <v/>
      </c>
      <c r="AI90" t="s">
        <v>100</v>
      </c>
      <c r="AO90">
        <f t="shared" ca="1" si="33"/>
        <v>0.17506663293525804</v>
      </c>
      <c r="AP90" t="str">
        <f t="shared" ca="1" si="34"/>
        <v>pics\\Redis_4.jpg</v>
      </c>
      <c r="AR90" t="str">
        <f t="shared" si="35"/>
        <v/>
      </c>
      <c r="AS90" t="str">
        <f t="shared" si="36"/>
        <v/>
      </c>
      <c r="AT90">
        <f t="shared" ca="1" si="29"/>
        <v>0.76103367666983368</v>
      </c>
      <c r="AU90" t="s">
        <v>697</v>
      </c>
      <c r="AV90" t="str">
        <f t="shared" ca="1" si="30"/>
        <v>sound\\Noviy_plod.wav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_Он_выжатый?</v>
      </c>
      <c r="BA90" t="e">
        <f>VLOOKUP(Q90,audio_list_stym!$B$2:$BQ$299,68,FALSE)</f>
        <v>#N/A</v>
      </c>
      <c r="BB90" t="str">
        <f t="shared" si="31"/>
        <v>На_экране_ФИМОН._Он_выжатый?</v>
      </c>
      <c r="BC90">
        <f>A90</f>
        <v>1212</v>
      </c>
      <c r="BD90" cm="1">
        <f t="array" aca="1" ref="BD90" ca="1">INDEX($L$90:$L$97,(RANK(AT2,$AT$2:$AT$9)))</f>
        <v>2081</v>
      </c>
      <c r="BE90" cm="1">
        <f t="array" aca="1" ref="BE90" ca="1">INDEX(BD66:BD81,(RANK(AT5,$AT$2:$AT$17)))</f>
        <v>2065</v>
      </c>
      <c r="BF90" cm="1">
        <f t="array" aca="1" ref="BF90" ca="1">INDEX(BD98:BD113,(RANK(AT5,$AT$2:$AT$17)))</f>
        <v>2090</v>
      </c>
      <c r="BG90" cm="1">
        <f t="array" aca="1" ref="BG90" ca="1">INDEX(BD114:BD129,(RANK(AT5,$AT$2:$AT$9)))</f>
        <v>2132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VLOOKUP(B91,audio_list_stym!$A$3:$BP$18,67,FALSE)</f>
        <v>15</v>
      </c>
      <c r="F91" t="str">
        <f>VLOOKUP(E91,metki!$A$2:$B$9,2,FALSE)</f>
        <v>экспл_новые_с_названием</v>
      </c>
      <c r="G91" t="str">
        <f t="shared" si="25"/>
        <v>экспл</v>
      </c>
      <c r="H91" t="str">
        <f>VLOOKUP(B91,audio_list_stym!$A$3:$AJ$18,35,FALSE)</f>
        <v>Finger</v>
      </c>
      <c r="I91" t="s">
        <v>689</v>
      </c>
      <c r="J91" t="str">
        <f t="shared" si="26"/>
        <v>Finger_2</v>
      </c>
      <c r="K91">
        <v>15</v>
      </c>
      <c r="L91">
        <f>VLOOKUP(J91,total_visual_stym!$A$2:$D$129,2,FALSE)</f>
        <v>2082</v>
      </c>
      <c r="M91" t="str">
        <f>VLOOKUP(J91,total_visual_stym!$A$2:$D$129,3,FALSE)</f>
        <v>pics\\Finger_2.jpg</v>
      </c>
      <c r="N91">
        <f>VLOOKUP(J91,total_visual_stym!$A$1:$D$129,4,FALSE)</f>
        <v>210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114</v>
      </c>
      <c r="Z91" t="str">
        <f>IF(G91="экспл",VLOOKUP(J91,quest_экспл!$A$1:$N$129,12,FALSE),IF(G91="импл_",0,0))</f>
        <v>sound\\On_nadloman.wav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2215</v>
      </c>
      <c r="AD91" t="str">
        <f t="shared" ca="1" si="32"/>
        <v>pics\\dis62.jpg</v>
      </c>
      <c r="AE91" s="22" t="str">
        <f t="array" aca="1" ref="AE91" ca="1">IF(G91="экспл",INDEX(total_visual_stym!$C$146:$C$209,(RANK(total_visual_stym!E171,total_visual_stym!$E$146:$E$209))),0)</f>
        <v>pics\\dis62.jpg</v>
      </c>
      <c r="AF91" s="22" t="str">
        <f t="shared" si="27"/>
        <v/>
      </c>
      <c r="AI91" t="s">
        <v>101</v>
      </c>
      <c r="AO91">
        <f t="shared" ca="1" si="33"/>
        <v>0.31841749988781298</v>
      </c>
      <c r="AP91" t="str">
        <f t="shared" ca="1" si="34"/>
        <v>pics\\Limon_8.jpg</v>
      </c>
      <c r="AR91" t="str">
        <f t="shared" si="35"/>
        <v/>
      </c>
      <c r="AS91" t="str">
        <f t="shared" si="36"/>
        <v/>
      </c>
      <c r="AT91">
        <f t="shared" ca="1" si="29"/>
        <v>0.27467428971797136</v>
      </c>
      <c r="AU91" t="s">
        <v>697</v>
      </c>
      <c r="AV91" t="str">
        <f t="shared" ca="1" si="30"/>
        <v>sound\\Redkiy_plod.wav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_Он_надломан?</v>
      </c>
      <c r="BA91" t="e">
        <f>VLOOKUP(Q91,audio_list_stym!$B$2:$BQ$299,68,FALSE)</f>
        <v>#N/A</v>
      </c>
      <c r="BB91" t="str">
        <f t="shared" si="31"/>
        <v>Посмотрите,_вот_ФИМОН._Он_надломан?</v>
      </c>
      <c r="BD91" cm="1">
        <f t="array" aca="1" ref="BD91" ca="1">INDEX($L$90:$L$97,(RANK(AT3,$AT$2:$AT$9)))</f>
        <v>2088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VLOOKUP(B92,audio_list_stym!$A$3:$BP$18,67,FALSE)</f>
        <v>15</v>
      </c>
      <c r="F92" t="str">
        <f>VLOOKUP(E92,metki!$A$2:$B$9,2,FALSE)</f>
        <v>экспл_новые_с_названием</v>
      </c>
      <c r="G92" t="str">
        <f t="shared" si="25"/>
        <v>экспл</v>
      </c>
      <c r="H92" t="str">
        <f>VLOOKUP(B92,audio_list_stym!$A$3:$AJ$18,35,FALSE)</f>
        <v>Finger</v>
      </c>
      <c r="I92" t="s">
        <v>690</v>
      </c>
      <c r="J92" t="str">
        <f t="shared" si="26"/>
        <v>Finger_3</v>
      </c>
      <c r="K92">
        <v>15</v>
      </c>
      <c r="L92">
        <f>VLOOKUP(J92,total_visual_stym!$A$2:$D$129,2,FALSE)</f>
        <v>2083</v>
      </c>
      <c r="M92" t="str">
        <f>VLOOKUP(J92,total_visual_stym!$A$2:$D$129,3,FALSE)</f>
        <v>pics\\Finger_3.jpg</v>
      </c>
      <c r="N92">
        <f>VLOOKUP(J92,total_visual_stym!$A$1:$D$129,4,FALSE)</f>
        <v>210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115</v>
      </c>
      <c r="Z92" t="str">
        <f>IF(G92="экспл",VLOOKUP(J92,quest_экспл!$A$1:$N$129,12,FALSE),IF(G92="импл_",0,0))</f>
        <v>sound\\On_volnistiy.wav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2217</v>
      </c>
      <c r="AD92" t="str">
        <f t="shared" ca="1" si="32"/>
        <v>pics\\dis58.jpg</v>
      </c>
      <c r="AE92" s="22" t="str">
        <f t="array" aca="1" ref="AE92" ca="1">IF(G92="экспл",INDEX(total_visual_stym!$C$146:$C$209,(RANK(total_visual_stym!E172,total_visual_stym!$E$146:$E$209))),0)</f>
        <v>pics\\dis58.jpg</v>
      </c>
      <c r="AF92" s="22" t="str">
        <f t="shared" si="27"/>
        <v/>
      </c>
      <c r="AI92" t="s">
        <v>102</v>
      </c>
      <c r="AO92">
        <f t="shared" ca="1" si="33"/>
        <v>0.54311862829689284</v>
      </c>
      <c r="AP92" t="str">
        <f t="shared" ca="1" si="34"/>
        <v>pics\\Goroh_8.jpg</v>
      </c>
      <c r="AR92" t="str">
        <f t="shared" si="35"/>
        <v/>
      </c>
      <c r="AS92" t="str">
        <f t="shared" si="36"/>
        <v/>
      </c>
      <c r="AT92">
        <f t="shared" ca="1" si="29"/>
        <v>0.83889233990177359</v>
      </c>
      <c r="AU92" t="s">
        <v>697</v>
      </c>
      <c r="AV92" t="str">
        <f t="shared" ca="1" si="30"/>
        <v>sound\\Noviy_plod.wav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_Он_волнистый?</v>
      </c>
      <c r="BA92" t="e">
        <f>VLOOKUP(Q92,audio_list_stym!$B$2:$BQ$299,68,FALSE)</f>
        <v>#N/A</v>
      </c>
      <c r="BB92" t="str">
        <f t="shared" si="31"/>
        <v>Вот_ФИМОН._Он_волнистый?</v>
      </c>
      <c r="BD92" cm="1">
        <f t="array" aca="1" ref="BD92" ca="1">INDEX($L$90:$L$97,(RANK(AT4,$AT$2:$AT$9)))</f>
        <v>2086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VLOOKUP(B93,audio_list_stym!$A$3:$BP$18,67,FALSE)</f>
        <v>15</v>
      </c>
      <c r="F93" t="str">
        <f>VLOOKUP(E93,metki!$A$2:$B$9,2,FALSE)</f>
        <v>экспл_новые_с_названием</v>
      </c>
      <c r="G93" t="str">
        <f t="shared" si="25"/>
        <v>экспл</v>
      </c>
      <c r="H93" t="str">
        <f>VLOOKUP(B93,audio_list_stym!$A$3:$AJ$18,35,FALSE)</f>
        <v>Finger</v>
      </c>
      <c r="I93" t="s">
        <v>691</v>
      </c>
      <c r="J93" t="str">
        <f t="shared" si="26"/>
        <v>Finger_4</v>
      </c>
      <c r="K93">
        <v>15</v>
      </c>
      <c r="L93">
        <f>VLOOKUP(J93,total_visual_stym!$A$2:$D$129,2,FALSE)</f>
        <v>2084</v>
      </c>
      <c r="M93" t="str">
        <f>VLOOKUP(J93,total_visual_stym!$A$2:$D$129,3,FALSE)</f>
        <v>pics\\Finger_4.jpg</v>
      </c>
      <c r="N93">
        <f>VLOOKUP(J93,total_visual_stym!$A$1:$D$129,4,FALSE)</f>
        <v>210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116</v>
      </c>
      <c r="Z93" t="str">
        <f>IF(G93="экспл",VLOOKUP(J93,quest_экспл!$A$1:$N$129,12,FALSE),IF(G93="импл_",0,0))</f>
        <v>sound\\On_buriy.wav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2219</v>
      </c>
      <c r="AD93" t="str">
        <f t="shared" ca="1" si="32"/>
        <v>pics\\dis17.jpg</v>
      </c>
      <c r="AE93" s="22" t="str">
        <f t="array" aca="1" ref="AE93" ca="1">IF(G93="экспл",INDEX(total_visual_stym!$C$146:$C$209,(RANK(total_visual_stym!E173,total_visual_stym!$E$146:$E$209))),0)</f>
        <v>pics\\dis17.jpg</v>
      </c>
      <c r="AF93" s="22" t="str">
        <f t="shared" si="27"/>
        <v/>
      </c>
      <c r="AI93" t="s">
        <v>103</v>
      </c>
      <c r="AO93">
        <f t="shared" ca="1" si="33"/>
        <v>0.51231697097108175</v>
      </c>
      <c r="AP93" t="str">
        <f t="shared" ca="1" si="34"/>
        <v>pics\\Kokos_3.jpg</v>
      </c>
      <c r="AR93" t="str">
        <f t="shared" si="35"/>
        <v/>
      </c>
      <c r="AS93" t="str">
        <f t="shared" si="36"/>
        <v/>
      </c>
      <c r="AT93">
        <f t="shared" ca="1" si="29"/>
        <v>0.36395154699156318</v>
      </c>
      <c r="AU93" t="s">
        <v>697</v>
      </c>
      <c r="AV93" t="str">
        <f t="shared" ca="1" si="30"/>
        <v>sound\\Redkiy_plod.wav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_Он_бурый?</v>
      </c>
      <c r="BA93" t="e">
        <f>VLOOKUP(Q93,audio_list_stym!$B$2:$BQ$299,68,FALSE)</f>
        <v>#N/A</v>
      </c>
      <c r="BB93" t="str">
        <f t="shared" si="31"/>
        <v>Это_ФИМОН._Он_бурый?</v>
      </c>
      <c r="BD93" cm="1">
        <f t="array" aca="1" ref="BD93" ca="1">INDEX($L$90:$L$97,(RANK(AT5,$AT$2:$AT$9)))</f>
        <v>2084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VLOOKUP(B94,audio_list_stym!$A$3:$BP$18,67,FALSE)</f>
        <v>15</v>
      </c>
      <c r="F94" t="str">
        <f>VLOOKUP(E94,metki!$A$2:$B$9,2,FALSE)</f>
        <v>экспл_новые_с_названием</v>
      </c>
      <c r="G94" t="str">
        <f t="shared" si="25"/>
        <v>экспл</v>
      </c>
      <c r="H94" t="str">
        <f>VLOOKUP(B94,audio_list_stym!$A$3:$AJ$18,35,FALSE)</f>
        <v>Finger</v>
      </c>
      <c r="I94" t="s">
        <v>692</v>
      </c>
      <c r="J94" t="str">
        <f t="shared" si="26"/>
        <v>Finger_5</v>
      </c>
      <c r="K94">
        <v>15</v>
      </c>
      <c r="L94">
        <f>VLOOKUP(J94,total_visual_stym!$A$2:$D$129,2,FALSE)</f>
        <v>2085</v>
      </c>
      <c r="M94" t="str">
        <f>VLOOKUP(J94,total_visual_stym!$A$2:$D$129,3,FALSE)</f>
        <v>pics\\Finger_5.jpg</v>
      </c>
      <c r="N94">
        <f>VLOOKUP(J94,total_visual_stym!$A$1:$D$129,4,FALSE)</f>
        <v>210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117</v>
      </c>
      <c r="Z94" t="str">
        <f>IF(G94="экспл",VLOOKUP(J94,quest_экспл!$A$1:$N$129,12,FALSE),IF(G94="импл_",0,0))</f>
        <v>sound\\Vityanut_li_on.wav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2226</v>
      </c>
      <c r="AD94" t="str">
        <f t="shared" ca="1" si="32"/>
        <v>pics\\dis11.jpg</v>
      </c>
      <c r="AE94" s="22" t="str">
        <f t="array" aca="1" ref="AE94" ca="1">IF(G94="экспл",INDEX(total_visual_stym!$C$146:$C$209,(RANK(total_visual_stym!E174,total_visual_stym!$E$146:$E$209))),0)</f>
        <v>pics\\dis11.jpg</v>
      </c>
      <c r="AF94" s="22" t="str">
        <f t="shared" si="27"/>
        <v/>
      </c>
      <c r="AI94" t="s">
        <v>104</v>
      </c>
      <c r="AO94">
        <f t="shared" ca="1" si="33"/>
        <v>0.42812660412582093</v>
      </c>
      <c r="AP94" t="str">
        <f t="shared" ca="1" si="34"/>
        <v>pics\\Limon_2.jpg</v>
      </c>
      <c r="AR94" t="str">
        <f t="shared" si="35"/>
        <v/>
      </c>
      <c r="AS94" t="str">
        <f t="shared" si="36"/>
        <v/>
      </c>
      <c r="AT94">
        <f t="shared" ca="1" si="29"/>
        <v>0.72528831243036984</v>
      </c>
      <c r="AU94" t="s">
        <v>697</v>
      </c>
      <c r="AV94" t="str">
        <f t="shared" ca="1" si="30"/>
        <v>sound\\Noviy_plod.wav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_Вытянут_ли_он?</v>
      </c>
      <c r="BA94" t="e">
        <f>VLOOKUP(Q94,audio_list_stym!$B$2:$BQ$299,68,FALSE)</f>
        <v>#N/A</v>
      </c>
      <c r="BB94" t="str">
        <f t="shared" si="31"/>
        <v>На_картинке_ФИМОН._Вытянут_ли_он?</v>
      </c>
      <c r="BD94" cm="1">
        <f t="array" aca="1" ref="BD94" ca="1">INDEX($L$90:$L$97,(RANK(AT6,$AT$2:$AT$9)))</f>
        <v>2083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VLOOKUP(B95,audio_list_stym!$A$3:$BP$18,67,FALSE)</f>
        <v>15</v>
      </c>
      <c r="F95" t="str">
        <f>VLOOKUP(E95,metki!$A$2:$B$9,2,FALSE)</f>
        <v>экспл_новые_с_названием</v>
      </c>
      <c r="G95" t="str">
        <f t="shared" si="25"/>
        <v>экспл</v>
      </c>
      <c r="H95" t="str">
        <f>VLOOKUP(B95,audio_list_stym!$A$3:$AJ$18,35,FALSE)</f>
        <v>Finger</v>
      </c>
      <c r="I95" t="s">
        <v>693</v>
      </c>
      <c r="J95" t="str">
        <f t="shared" si="26"/>
        <v>Finger_6</v>
      </c>
      <c r="K95">
        <v>15</v>
      </c>
      <c r="L95">
        <f>VLOOKUP(J95,total_visual_stym!$A$2:$D$129,2,FALSE)</f>
        <v>2086</v>
      </c>
      <c r="M95" t="str">
        <f>VLOOKUP(J95,total_visual_stym!$A$2:$D$129,3,FALSE)</f>
        <v>pics\\Finger_6.jpg</v>
      </c>
      <c r="N95">
        <f>VLOOKUP(J95,total_visual_stym!$A$1:$D$129,4,FALSE)</f>
        <v>210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118</v>
      </c>
      <c r="Z95" t="str">
        <f>IF(G95="экспл",VLOOKUP(J95,quest_экспл!$A$1:$N$129,12,FALSE),IF(G95="импл_",0,0))</f>
        <v>sound\\Obyemniy_li_on.wav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2201</v>
      </c>
      <c r="AD95" t="str">
        <f t="shared" ca="1" si="32"/>
        <v>pics\\dis43.jpg</v>
      </c>
      <c r="AE95" s="22" t="str">
        <f t="array" aca="1" ref="AE95" ca="1">IF(G95="экспл",INDEX(total_visual_stym!$C$146:$C$209,(RANK(total_visual_stym!E175,total_visual_stym!$E$146:$E$209))),0)</f>
        <v>pics\\dis43.jpg</v>
      </c>
      <c r="AF95" s="22" t="str">
        <f t="shared" si="27"/>
        <v/>
      </c>
      <c r="AI95" t="s">
        <v>105</v>
      </c>
      <c r="AO95">
        <f t="shared" ca="1" si="33"/>
        <v>0.78752340096568862</v>
      </c>
      <c r="AP95" t="str">
        <f t="shared" ca="1" si="34"/>
        <v>pics\\Goroh_1.jpg</v>
      </c>
      <c r="AR95" t="str">
        <f t="shared" si="35"/>
        <v/>
      </c>
      <c r="AS95" t="str">
        <f t="shared" si="36"/>
        <v/>
      </c>
      <c r="AT95">
        <f t="shared" ca="1" si="29"/>
        <v>0.88958898655717922</v>
      </c>
      <c r="AU95" t="s">
        <v>697</v>
      </c>
      <c r="AV95" t="str">
        <f t="shared" ca="1" si="30"/>
        <v>sound\\Noviy_plod.wav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_Объемный_ли_он?</v>
      </c>
      <c r="BA95" t="e">
        <f>VLOOKUP(Q95,audio_list_stym!$B$2:$BQ$299,68,FALSE)</f>
        <v>#N/A</v>
      </c>
      <c r="BB95" t="str">
        <f t="shared" si="31"/>
        <v>На_мониторе_ФИМОН._Объемный_ли_он?</v>
      </c>
      <c r="BD95" cm="1">
        <f t="array" aca="1" ref="BD95" ca="1">INDEX($L$90:$L$97,(RANK(AT7,$AT$2:$AT$9)))</f>
        <v>2087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VLOOKUP(B96,audio_list_stym!$A$3:$BP$18,67,FALSE)</f>
        <v>15</v>
      </c>
      <c r="F96" t="str">
        <f>VLOOKUP(E96,metki!$A$2:$B$9,2,FALSE)</f>
        <v>экспл_новые_с_названием</v>
      </c>
      <c r="G96" t="str">
        <f t="shared" si="25"/>
        <v>экспл</v>
      </c>
      <c r="H96" t="str">
        <f>VLOOKUP(B96,audio_list_stym!$A$3:$AJ$18,35,FALSE)</f>
        <v>Finger</v>
      </c>
      <c r="I96" t="s">
        <v>694</v>
      </c>
      <c r="J96" t="str">
        <f t="shared" si="26"/>
        <v>Finger_7</v>
      </c>
      <c r="K96">
        <v>15</v>
      </c>
      <c r="L96">
        <f>VLOOKUP(J96,total_visual_stym!$A$2:$D$129,2,FALSE)</f>
        <v>2087</v>
      </c>
      <c r="M96" t="str">
        <f>VLOOKUP(J96,total_visual_stym!$A$2:$D$129,3,FALSE)</f>
        <v>pics\\Finger_7.jpg</v>
      </c>
      <c r="N96">
        <f>VLOOKUP(J96,total_visual_stym!$A$1:$D$129,4,FALSE)</f>
        <v>210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119</v>
      </c>
      <c r="Z96" t="str">
        <f>IF(G96="экспл",VLOOKUP(J96,quest_экспл!$A$1:$N$129,12,FALSE),IF(G96="импл_",0,0))</f>
        <v>sound\\Pustoy_li_on.wav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2186</v>
      </c>
      <c r="AD96" t="str">
        <f t="shared" ca="1" si="32"/>
        <v>pics\\dis25.jpg</v>
      </c>
      <c r="AE96" s="22" t="str">
        <f t="array" aca="1" ref="AE96" ca="1">IF(G96="экспл",INDEX(total_visual_stym!$C$146:$C$209,(RANK(total_visual_stym!E176,total_visual_stym!$E$146:$E$209))),0)</f>
        <v>pics\\dis25.jpg</v>
      </c>
      <c r="AF96" s="22" t="str">
        <f t="shared" si="27"/>
        <v/>
      </c>
      <c r="AI96" t="s">
        <v>106</v>
      </c>
      <c r="AO96">
        <f t="shared" ca="1" si="33"/>
        <v>0.35993075605319946</v>
      </c>
      <c r="AP96" t="str">
        <f t="shared" ca="1" si="34"/>
        <v>pics\\Limon_5.jpg</v>
      </c>
      <c r="AR96" t="str">
        <f t="shared" si="35"/>
        <v/>
      </c>
      <c r="AS96" t="str">
        <f t="shared" si="36"/>
        <v/>
      </c>
      <c r="AT96">
        <f t="shared" ca="1" si="29"/>
        <v>0.55922396661714679</v>
      </c>
      <c r="AU96" t="s">
        <v>697</v>
      </c>
      <c r="AV96" t="str">
        <f t="shared" ca="1" si="30"/>
        <v>sound\\Noviy_plod.wav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_Пустой_ли_он?</v>
      </c>
      <c r="BA96" t="e">
        <f>VLOOKUP(Q96,audio_list_stym!$B$2:$BQ$299,68,FALSE)</f>
        <v>#N/A</v>
      </c>
      <c r="BB96" t="str">
        <f t="shared" si="31"/>
        <v>Перед_Вами_ФИМОН._Пустой_ли_он?</v>
      </c>
      <c r="BD96" cm="1">
        <f t="array" aca="1" ref="BD96" ca="1">INDEX($L$90:$L$97,(RANK(AT8,$AT$2:$AT$9)))</f>
        <v>2085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VLOOKUP(B97,audio_list_stym!$A$3:$BP$18,67,FALSE)</f>
        <v>15</v>
      </c>
      <c r="F97" t="str">
        <f>VLOOKUP(E97,metki!$A$2:$B$9,2,FALSE)</f>
        <v>экспл_новые_с_названием</v>
      </c>
      <c r="G97" t="str">
        <f t="shared" si="25"/>
        <v>экспл</v>
      </c>
      <c r="H97" t="str">
        <f>VLOOKUP(B97,audio_list_stym!$A$3:$AJ$18,35,FALSE)</f>
        <v>Finger</v>
      </c>
      <c r="I97" t="s">
        <v>695</v>
      </c>
      <c r="J97" t="str">
        <f t="shared" si="26"/>
        <v>Finger_8</v>
      </c>
      <c r="K97">
        <v>15</v>
      </c>
      <c r="L97">
        <f>VLOOKUP(J97,total_visual_stym!$A$2:$D$129,2,FALSE)</f>
        <v>2088</v>
      </c>
      <c r="M97" t="str">
        <f>VLOOKUP(J97,total_visual_stym!$A$2:$D$129,3,FALSE)</f>
        <v>pics\\Finger_8.jpg</v>
      </c>
      <c r="N97">
        <f>VLOOKUP(J97,total_visual_stym!$A$1:$D$129,4,FALSE)</f>
        <v>210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120</v>
      </c>
      <c r="Z97" t="str">
        <f>IF(G97="экспл",VLOOKUP(J97,quest_экспл!$A$1:$N$129,12,FALSE),IF(G97="импл_",0,0))</f>
        <v>sound\\Belyi_li_on.wav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2209</v>
      </c>
      <c r="AD97" t="str">
        <f t="shared" ca="1" si="32"/>
        <v>pics\\dis51.jpg</v>
      </c>
      <c r="AE97" s="22" t="str">
        <f t="array" aca="1" ref="AE97" ca="1">IF(G97="экспл",INDEX(total_visual_stym!$C$146:$C$209,(RANK(total_visual_stym!E177,total_visual_stym!$E$146:$E$209))),0)</f>
        <v>pics\\dis51.jpg</v>
      </c>
      <c r="AF97" s="22" t="str">
        <f t="shared" si="27"/>
        <v/>
      </c>
      <c r="AI97" t="s">
        <v>107</v>
      </c>
      <c r="AO97">
        <f t="shared" ca="1" si="33"/>
        <v>0.71465269184652314</v>
      </c>
      <c r="AP97" t="str">
        <f t="shared" ca="1" si="34"/>
        <v>pics\\Goroh_3.jpg</v>
      </c>
      <c r="AR97" t="str">
        <f t="shared" si="35"/>
        <v/>
      </c>
      <c r="AS97" t="str">
        <f t="shared" si="36"/>
        <v/>
      </c>
      <c r="AT97">
        <f t="shared" ca="1" si="29"/>
        <v>0.96448998494241589</v>
      </c>
      <c r="AU97" t="s">
        <v>697</v>
      </c>
      <c r="AV97" t="str">
        <f t="shared" ca="1" si="30"/>
        <v>sound\\Noviy_plod.wav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_Белый_ли_он?</v>
      </c>
      <c r="BA97" t="e">
        <f>VLOOKUP(Q97,audio_list_stym!$B$2:$BQ$299,68,FALSE)</f>
        <v>#N/A</v>
      </c>
      <c r="BB97" t="str">
        <f t="shared" si="31"/>
        <v>Вы_видите_ФИМОН._Белый_ли_он?</v>
      </c>
      <c r="BD97" cm="1">
        <f t="array" aca="1" ref="BD97" ca="1">INDEX($L$90:$L$97,(RANK(AT9,$AT$2:$AT$9)))</f>
        <v>2082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VLOOKUP(B98,audio_list_stym!$A$3:$BP$18,67,FALSE)</f>
        <v>16</v>
      </c>
      <c r="F98" t="str">
        <f>VLOOKUP(E98,metki!$A$2:$B$9,2,FALSE)</f>
        <v>импл_новые_без_названия</v>
      </c>
      <c r="G98" t="str">
        <f t="shared" si="25"/>
        <v>импл_</v>
      </c>
      <c r="H98" t="str">
        <f>VLOOKUP(B98,audio_list_stym!$A$3:$AJ$18,35,FALSE)</f>
        <v>Gac</v>
      </c>
      <c r="I98" t="s">
        <v>688</v>
      </c>
      <c r="J98" t="str">
        <f t="shared" si="26"/>
        <v>Gac_1</v>
      </c>
      <c r="K98">
        <v>16</v>
      </c>
      <c r="L98">
        <f>VLOOKUP(J98,total_visual_stym!$A$2:$D$129,2,FALSE)</f>
        <v>2089</v>
      </c>
      <c r="M98" t="str">
        <f>VLOOKUP(J98,total_visual_stym!$A$2:$D$129,3,FALSE)</f>
        <v>pics\\Gac_1.jpg</v>
      </c>
      <c r="N98">
        <f>VLOOKUP(J98,total_visual_stym!$A$1:$D$129,4,FALSE)</f>
        <v>211</v>
      </c>
      <c r="P98">
        <f>IF(G98="экспл",0,IF(G98="импл_",VLOOKUP(J98,quest_импл!$A$1:$J$129,7,FALSE),0))</f>
        <v>249</v>
      </c>
      <c r="Q98" t="str">
        <f>IF(G98="экспл",0,IF(G98="импл_",VLOOKUP(J98,quest_импл!$A$1:$J$129,8,FALSE),0))</f>
        <v>sound\\Ispachkan_li.wav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нет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2001</v>
      </c>
      <c r="AD98" t="str">
        <f t="shared" ca="1" si="32"/>
        <v>pics\\Banan_1.jpg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27"/>
        <v>pics\\Banan_1.jpg</v>
      </c>
      <c r="AI98" t="s">
        <v>108</v>
      </c>
      <c r="AO98">
        <f t="shared" ca="1" si="33"/>
        <v>0.99077366705120107</v>
      </c>
      <c r="AP98" t="str">
        <f t="shared" ca="1" si="34"/>
        <v>pics\\Banan_1.jpg</v>
      </c>
      <c r="AR98" t="str">
        <f>IF(AH98="sound\\Ogorod",AP26,"")</f>
        <v/>
      </c>
      <c r="AS98" t="str">
        <f t="shared" ca="1" si="36"/>
        <v>pics\\Banan_1.jpg</v>
      </c>
      <c r="AT98">
        <f t="shared" ca="1" si="29"/>
        <v>0.68769013740385854</v>
      </c>
      <c r="AU98" t="s">
        <v>697</v>
      </c>
      <c r="AV98" t="str">
        <f t="shared" ca="1" si="30"/>
        <v>sound\\Noviy_plod.wav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_Испачкан_ли_</v>
      </c>
      <c r="BB98" t="str">
        <f t="shared" si="31"/>
        <v>_Испачкан_ли_XXXXX?</v>
      </c>
      <c r="BC98">
        <f>A98</f>
        <v>1213</v>
      </c>
      <c r="BD98" cm="1">
        <f t="array" aca="1" ref="BD98" ca="1">INDEX($L$98:$L$105,(RANK(AT2,$AT$2:$AT$9)))</f>
        <v>2089</v>
      </c>
      <c r="BE98" cm="1">
        <f t="array" aca="1" ref="BE98" ca="1">INDEX(BD66:BD81,(RANK(AT6,$AT$2:$AT$9)))</f>
        <v>2152</v>
      </c>
      <c r="BF98" cm="1">
        <f t="array" aca="1" ref="BF98" ca="1">INDEX(BD82:BD97,(RANK(AT6,$AT$2:$AT$9)))</f>
        <v>2078</v>
      </c>
      <c r="BG98" cm="1">
        <f t="array" aca="1" ref="BG98" ca="1">INDEX(BD106:BD129,(RANK(AT6,$AT$2:$AT$17)))</f>
        <v>2115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VLOOKUP(B99,audio_list_stym!$A$3:$BP$18,67,FALSE)</f>
        <v>16</v>
      </c>
      <c r="F99" t="str">
        <f>VLOOKUP(E99,metki!$A$2:$B$9,2,FALSE)</f>
        <v>импл_новые_без_названия</v>
      </c>
      <c r="G99" t="str">
        <f t="shared" si="25"/>
        <v>импл_</v>
      </c>
      <c r="H99" t="str">
        <f>VLOOKUP(B99,audio_list_stym!$A$3:$AJ$18,35,FALSE)</f>
        <v>Gac</v>
      </c>
      <c r="I99" t="s">
        <v>689</v>
      </c>
      <c r="J99" t="str">
        <f t="shared" si="26"/>
        <v>Gac_2</v>
      </c>
      <c r="K99">
        <v>16</v>
      </c>
      <c r="L99">
        <f>VLOOKUP(J99,total_visual_stym!$A$2:$D$129,2,FALSE)</f>
        <v>2090</v>
      </c>
      <c r="M99" t="str">
        <f>VLOOKUP(J99,total_visual_stym!$A$2:$D$129,3,FALSE)</f>
        <v>pics\\Gac_2.jpg</v>
      </c>
      <c r="N99">
        <f>VLOOKUP(J99,total_visual_stym!$A$1:$D$129,4,FALSE)</f>
        <v>211</v>
      </c>
      <c r="P99">
        <f>IF(G99="экспл",0,IF(G99="импл_",VLOOKUP(J99,quest_импл!$A$1:$J$129,7,FALSE),0))</f>
        <v>250</v>
      </c>
      <c r="Q99" t="str">
        <f>IF(G99="экспл",0,IF(G99="импл_",VLOOKUP(J99,quest_импл!$A$1:$J$129,8,FALSE),0))</f>
        <v>sound\\Farshirovanniy_li.wav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нет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2062</v>
      </c>
      <c r="AD99" t="str">
        <f t="shared" ca="1" si="32"/>
        <v>pics\\Tomat_6.jpg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27"/>
        <v>pics\\Tomat_6.jpg</v>
      </c>
      <c r="AI99" t="s">
        <v>109</v>
      </c>
      <c r="AO99">
        <f t="shared" ca="1" si="33"/>
        <v>6.7925148913122513E-2</v>
      </c>
      <c r="AP99" t="str">
        <f t="shared" ca="1" si="34"/>
        <v>pics\\Tomat_6.jpg</v>
      </c>
      <c r="AR99" t="str">
        <f t="shared" ref="AR99:AR120" si="37">IF(AH99="sound\\Ogorod",AP27,"")</f>
        <v/>
      </c>
      <c r="AS99" t="str">
        <f t="shared" ca="1" si="36"/>
        <v>pics\\Tomat_6.jpg</v>
      </c>
      <c r="AT99">
        <f t="shared" ca="1" si="29"/>
        <v>0.34012604310797934</v>
      </c>
      <c r="AU99" t="s">
        <v>697</v>
      </c>
      <c r="AV99" t="str">
        <f t="shared" ca="1" si="30"/>
        <v>sound\\Redkiy_plod.wav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_Фаршированный_ли_</v>
      </c>
      <c r="BB99" t="str">
        <f t="shared" si="31"/>
        <v>_Фаршированный_ли_XXXXX?</v>
      </c>
      <c r="BD99" cm="1">
        <f t="array" aca="1" ref="BD99" ca="1">INDEX($L$98:$L$105,(RANK(AT3,$AT$2:$AT$9)))</f>
        <v>2096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VLOOKUP(B100,audio_list_stym!$A$3:$BP$18,67,FALSE)</f>
        <v>16</v>
      </c>
      <c r="F100" t="str">
        <f>VLOOKUP(E100,metki!$A$2:$B$9,2,FALSE)</f>
        <v>импл_новые_без_названия</v>
      </c>
      <c r="G100" t="str">
        <f t="shared" si="25"/>
        <v>импл_</v>
      </c>
      <c r="H100" t="str">
        <f>VLOOKUP(B100,audio_list_stym!$A$3:$AJ$18,35,FALSE)</f>
        <v>Gac</v>
      </c>
      <c r="I100" t="s">
        <v>690</v>
      </c>
      <c r="J100" t="str">
        <f t="shared" si="26"/>
        <v>Gac_3</v>
      </c>
      <c r="K100">
        <v>16</v>
      </c>
      <c r="L100">
        <f>VLOOKUP(J100,total_visual_stym!$A$2:$D$129,2,FALSE)</f>
        <v>2091</v>
      </c>
      <c r="M100" t="str">
        <f>VLOOKUP(J100,total_visual_stym!$A$2:$D$129,3,FALSE)</f>
        <v>pics\\Gac_3.jpg</v>
      </c>
      <c r="N100">
        <f>VLOOKUP(J100,total_visual_stym!$A$1:$D$129,4,FALSE)</f>
        <v>211</v>
      </c>
      <c r="P100">
        <f>IF(G100="экспл",0,IF(G100="импл_",VLOOKUP(J100,quest_импл!$A$1:$J$129,7,FALSE),0))</f>
        <v>251</v>
      </c>
      <c r="Q100" t="str">
        <f>IF(G100="экспл",0,IF(G100="импл_",VLOOKUP(J100,quest_импл!$A$1:$J$129,8,FALSE),0))</f>
        <v>sound\\Razrezan_li.wav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да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2042</v>
      </c>
      <c r="AD100" t="str">
        <f t="shared" ca="1" si="32"/>
        <v>pics\\Peper_2.jpg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27"/>
        <v>pics\\Peper_2.jpg</v>
      </c>
      <c r="AI100" t="s">
        <v>110</v>
      </c>
      <c r="AO100">
        <f t="shared" ca="1" si="33"/>
        <v>0.30554788911581721</v>
      </c>
      <c r="AP100" t="str">
        <f t="shared" ca="1" si="34"/>
        <v>pics\\Peper_2.jpg</v>
      </c>
      <c r="AR100" t="str">
        <f t="shared" si="37"/>
        <v/>
      </c>
      <c r="AS100" t="str">
        <f t="shared" ca="1" si="36"/>
        <v>pics\\Peper_2.jpg</v>
      </c>
      <c r="AT100">
        <f t="shared" ca="1" si="29"/>
        <v>0.44230363389505656</v>
      </c>
      <c r="AU100" t="s">
        <v>697</v>
      </c>
      <c r="AV100" t="str">
        <f t="shared" ca="1" si="30"/>
        <v>sound\\Redkiy_plod.wav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_Разрезан_ли_</v>
      </c>
      <c r="BB100" t="str">
        <f t="shared" si="31"/>
        <v>_Разрезан_ли_XXXXX?</v>
      </c>
      <c r="BD100" cm="1">
        <f t="array" aca="1" ref="BD100" ca="1">INDEX($L$98:$L$105,(RANK(AT4,$AT$2:$AT$9)))</f>
        <v>2094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VLOOKUP(B101,audio_list_stym!$A$3:$BP$18,67,FALSE)</f>
        <v>16</v>
      </c>
      <c r="F101" t="str">
        <f>VLOOKUP(E101,metki!$A$2:$B$9,2,FALSE)</f>
        <v>импл_новые_без_названия</v>
      </c>
      <c r="G101" t="str">
        <f t="shared" si="25"/>
        <v>импл_</v>
      </c>
      <c r="H101" t="str">
        <f>VLOOKUP(B101,audio_list_stym!$A$3:$AJ$18,35,FALSE)</f>
        <v>Gac</v>
      </c>
      <c r="I101" t="s">
        <v>691</v>
      </c>
      <c r="J101" t="str">
        <f t="shared" si="26"/>
        <v>Gac_4</v>
      </c>
      <c r="K101">
        <v>16</v>
      </c>
      <c r="L101">
        <f>VLOOKUP(J101,total_visual_stym!$A$2:$D$129,2,FALSE)</f>
        <v>2092</v>
      </c>
      <c r="M101" t="str">
        <f>VLOOKUP(J101,total_visual_stym!$A$2:$D$129,3,FALSE)</f>
        <v>pics\\Gac_4.jpg</v>
      </c>
      <c r="N101">
        <f>VLOOKUP(J101,total_visual_stym!$A$1:$D$129,4,FALSE)</f>
        <v>211</v>
      </c>
      <c r="P101">
        <f>IF(G101="экспл",0,IF(G101="импл_",VLOOKUP(J101,quest_импл!$A$1:$J$129,7,FALSE),0))</f>
        <v>252</v>
      </c>
      <c r="Q101" t="str">
        <f>IF(G101="экспл",0,IF(G101="импл_",VLOOKUP(J101,quest_импл!$A$1:$J$129,8,FALSE),0))</f>
        <v>sound\\S_lepestkami_li.wav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2064</v>
      </c>
      <c r="AD101" t="str">
        <f t="shared" ca="1" si="32"/>
        <v>pics\\Tomat_8.jpg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27"/>
        <v>pics\\Tomat_8.jpg</v>
      </c>
      <c r="AI101" t="s">
        <v>111</v>
      </c>
      <c r="AO101">
        <f t="shared" ca="1" si="33"/>
        <v>2.68565968731449E-2</v>
      </c>
      <c r="AP101" t="str">
        <f t="shared" ca="1" si="34"/>
        <v>pics\\Tomat_8.jpg</v>
      </c>
      <c r="AR101" t="str">
        <f t="shared" si="37"/>
        <v/>
      </c>
      <c r="AS101" t="str">
        <f t="shared" ca="1" si="36"/>
        <v>pics\\Tomat_8.jpg</v>
      </c>
      <c r="AT101">
        <f t="shared" ca="1" si="29"/>
        <v>0.878778836734596</v>
      </c>
      <c r="AU101" t="s">
        <v>697</v>
      </c>
      <c r="AV101" t="str">
        <f t="shared" ca="1" si="30"/>
        <v>sound\\Noviy_plod.wav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_С_лепестками_ли_</v>
      </c>
      <c r="BB101" t="str">
        <f t="shared" si="31"/>
        <v>_С_лепестками_ли_XXXXX?</v>
      </c>
      <c r="BD101" cm="1">
        <f t="array" aca="1" ref="BD101" ca="1">INDEX($L$98:$L$105,(RANK(AT5,$AT$2:$AT$9)))</f>
        <v>2092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VLOOKUP(B102,audio_list_stym!$A$3:$BP$18,67,FALSE)</f>
        <v>16</v>
      </c>
      <c r="F102" t="str">
        <f>VLOOKUP(E102,metki!$A$2:$B$9,2,FALSE)</f>
        <v>импл_новые_без_названия</v>
      </c>
      <c r="G102" t="str">
        <f t="shared" si="25"/>
        <v>импл_</v>
      </c>
      <c r="H102" t="str">
        <f>VLOOKUP(B102,audio_list_stym!$A$3:$AJ$18,35,FALSE)</f>
        <v>Gac</v>
      </c>
      <c r="I102" t="s">
        <v>692</v>
      </c>
      <c r="J102" t="str">
        <f t="shared" si="26"/>
        <v>Gac_5</v>
      </c>
      <c r="K102">
        <v>16</v>
      </c>
      <c r="L102">
        <f>VLOOKUP(J102,total_visual_stym!$A$2:$D$129,2,FALSE)</f>
        <v>2093</v>
      </c>
      <c r="M102" t="str">
        <f>VLOOKUP(J102,total_visual_stym!$A$2:$D$129,3,FALSE)</f>
        <v>pics\\Gac_5.jpg</v>
      </c>
      <c r="N102">
        <f>VLOOKUP(J102,total_visual_stym!$A$1:$D$129,4,FALSE)</f>
        <v>211</v>
      </c>
      <c r="P102">
        <f>IF(G102="экспл",0,IF(G102="импл_",VLOOKUP(J102,quest_импл!$A$1:$J$129,7,FALSE),0))</f>
        <v>253</v>
      </c>
      <c r="Q102" t="str">
        <f>IF(G102="экспл",0,IF(G102="импл_",VLOOKUP(J102,quest_импл!$A$1:$J$129,8,FALSE),0))</f>
        <v>sound\\Kolyuchiy_li.wav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2055</v>
      </c>
      <c r="AD102" t="str">
        <f t="shared" ca="1" si="32"/>
        <v>pics\\Redis_7.jpg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27"/>
        <v>pics\\Redis_7.jpg</v>
      </c>
      <c r="AI102" t="s">
        <v>112</v>
      </c>
      <c r="AO102">
        <f t="shared" ca="1" si="33"/>
        <v>0.15860866715277755</v>
      </c>
      <c r="AP102" t="str">
        <f t="shared" ca="1" si="34"/>
        <v>pics\\Redis_7.jpg</v>
      </c>
      <c r="AR102" t="str">
        <f t="shared" si="37"/>
        <v/>
      </c>
      <c r="AS102" t="str">
        <f t="shared" ca="1" si="36"/>
        <v>pics\\Redis_7.jpg</v>
      </c>
      <c r="AT102">
        <f t="shared" ca="1" si="29"/>
        <v>0.96573411189594471</v>
      </c>
      <c r="AU102" t="s">
        <v>697</v>
      </c>
      <c r="AV102" t="str">
        <f t="shared" ca="1" si="30"/>
        <v>sound\\Noviy_plod.wav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_Колючий_ли_</v>
      </c>
      <c r="BB102" t="str">
        <f t="shared" si="31"/>
        <v>_Колючий_ли_XXXXX?</v>
      </c>
      <c r="BD102" cm="1">
        <f t="array" aca="1" ref="BD102" ca="1">INDEX($L$98:$L$105,(RANK(AT6,$AT$2:$AT$9)))</f>
        <v>2091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VLOOKUP(B103,audio_list_stym!$A$3:$BP$18,67,FALSE)</f>
        <v>16</v>
      </c>
      <c r="F103" t="str">
        <f>VLOOKUP(E103,metki!$A$2:$B$9,2,FALSE)</f>
        <v>импл_новые_без_названия</v>
      </c>
      <c r="G103" t="str">
        <f t="shared" si="25"/>
        <v>импл_</v>
      </c>
      <c r="H103" t="str">
        <f>VLOOKUP(B103,audio_list_stym!$A$3:$AJ$18,35,FALSE)</f>
        <v>Gac</v>
      </c>
      <c r="I103" t="s">
        <v>693</v>
      </c>
      <c r="J103" t="str">
        <f t="shared" si="26"/>
        <v>Gac_6</v>
      </c>
      <c r="K103">
        <v>16</v>
      </c>
      <c r="L103">
        <f>VLOOKUP(J103,total_visual_stym!$A$2:$D$129,2,FALSE)</f>
        <v>2094</v>
      </c>
      <c r="M103" t="str">
        <f>VLOOKUP(J103,total_visual_stym!$A$2:$D$129,3,FALSE)</f>
        <v>pics\\Gac_6.jpg</v>
      </c>
      <c r="N103">
        <f>VLOOKUP(J103,total_visual_stym!$A$1:$D$129,4,FALSE)</f>
        <v>211</v>
      </c>
      <c r="P103">
        <f>IF(G103="экспл",0,IF(G103="импл_",VLOOKUP(J103,quest_импл!$A$1:$J$129,7,FALSE),0))</f>
        <v>254</v>
      </c>
      <c r="Q103" t="str">
        <f>IF(G103="экспл",0,IF(G103="импл_",VLOOKUP(J103,quest_импл!$A$1:$J$129,8,FALSE),0))</f>
        <v>sound\\Oranzhrviy_li.wav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да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2049</v>
      </c>
      <c r="AD103" t="str">
        <f t="shared" ca="1" si="32"/>
        <v>pics\\Redis_1.jpg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27"/>
        <v>pics\\Redis_1.jpg</v>
      </c>
      <c r="AI103" t="s">
        <v>113</v>
      </c>
      <c r="AO103">
        <f t="shared" ca="1" si="33"/>
        <v>0.24577455152565297</v>
      </c>
      <c r="AP103" t="str">
        <f t="shared" ca="1" si="34"/>
        <v>pics\\Redis_1.jpg</v>
      </c>
      <c r="AR103" t="str">
        <f t="shared" si="37"/>
        <v/>
      </c>
      <c r="AS103" t="str">
        <f t="shared" ca="1" si="36"/>
        <v>pics\\Redis_1.jpg</v>
      </c>
      <c r="AT103">
        <f t="shared" ca="1" si="29"/>
        <v>0.53044597454910059</v>
      </c>
      <c r="AU103" t="s">
        <v>697</v>
      </c>
      <c r="AV103" t="str">
        <f t="shared" ca="1" si="30"/>
        <v>sound\\Redkiy_plod.wav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_Оранжевый_ли_</v>
      </c>
      <c r="BB103" t="str">
        <f t="shared" si="31"/>
        <v>_Оранжевый_ли_XXXXX?</v>
      </c>
      <c r="BD103" cm="1">
        <f t="array" aca="1" ref="BD103" ca="1">INDEX($L$98:$L$105,(RANK(AT7,$AT$2:$AT$9)))</f>
        <v>2095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VLOOKUP(B104,audio_list_stym!$A$3:$BP$18,67,FALSE)</f>
        <v>16</v>
      </c>
      <c r="F104" t="str">
        <f>VLOOKUP(E104,metki!$A$2:$B$9,2,FALSE)</f>
        <v>импл_новые_без_названия</v>
      </c>
      <c r="G104" t="str">
        <f t="shared" si="25"/>
        <v>импл_</v>
      </c>
      <c r="H104" t="str">
        <f>VLOOKUP(B104,audio_list_stym!$A$3:$AJ$18,35,FALSE)</f>
        <v>Gac</v>
      </c>
      <c r="I104" t="s">
        <v>694</v>
      </c>
      <c r="J104" t="str">
        <f t="shared" si="26"/>
        <v>Gac_7</v>
      </c>
      <c r="K104">
        <v>16</v>
      </c>
      <c r="L104">
        <f>VLOOKUP(J104,total_visual_stym!$A$2:$D$129,2,FALSE)</f>
        <v>2095</v>
      </c>
      <c r="M104" t="str">
        <f>VLOOKUP(J104,total_visual_stym!$A$2:$D$129,3,FALSE)</f>
        <v>pics\\Gac_7.jpg</v>
      </c>
      <c r="N104">
        <f>VLOOKUP(J104,total_visual_stym!$A$1:$D$129,4,FALSE)</f>
        <v>211</v>
      </c>
      <c r="P104">
        <f>IF(G104="экспл",0,IF(G104="импл_",VLOOKUP(J104,quest_импл!$A$1:$J$129,7,FALSE),0))</f>
        <v>255</v>
      </c>
      <c r="Q104" t="str">
        <f>IF(G104="экспл",0,IF(G104="импл_",VLOOKUP(J104,quest_импл!$A$1:$J$129,8,FALSE),0))</f>
        <v>sound\\Zernistiy_li.wav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2028</v>
      </c>
      <c r="AD104" t="str">
        <f t="shared" ca="1" si="32"/>
        <v>pics\\Kokos_4.jpg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27"/>
        <v>pics\\Kokos_4.jpg</v>
      </c>
      <c r="AI104" t="s">
        <v>114</v>
      </c>
      <c r="AO104">
        <f t="shared" ca="1" si="33"/>
        <v>0.4972428053572453</v>
      </c>
      <c r="AP104" t="str">
        <f t="shared" ca="1" si="34"/>
        <v>pics\\Kokos_4.jpg</v>
      </c>
      <c r="AR104" t="str">
        <f t="shared" si="37"/>
        <v/>
      </c>
      <c r="AS104" t="str">
        <f t="shared" ca="1" si="36"/>
        <v>pics\\Kokos_4.jpg</v>
      </c>
      <c r="AT104">
        <f t="shared" ca="1" si="29"/>
        <v>0.68974524612493371</v>
      </c>
      <c r="AU104" t="s">
        <v>697</v>
      </c>
      <c r="AV104" t="str">
        <f t="shared" ca="1" si="30"/>
        <v>sound\\Noviy_plod.wav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_Зернистый_ли_</v>
      </c>
      <c r="BB104" t="str">
        <f t="shared" si="31"/>
        <v>_Зернистый_ли_XXXXX?</v>
      </c>
      <c r="BD104" cm="1">
        <f t="array" aca="1" ref="BD104" ca="1">INDEX($L$98:$L$105,(RANK(AT8,$AT$2:$AT$9)))</f>
        <v>2093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VLOOKUP(B105,audio_list_stym!$A$3:$BP$18,67,FALSE)</f>
        <v>16</v>
      </c>
      <c r="F105" t="str">
        <f>VLOOKUP(E105,metki!$A$2:$B$9,2,FALSE)</f>
        <v>импл_новые_без_названия</v>
      </c>
      <c r="G105" t="str">
        <f t="shared" si="25"/>
        <v>импл_</v>
      </c>
      <c r="H105" t="str">
        <f>VLOOKUP(B105,audio_list_stym!$A$3:$AJ$18,35,FALSE)</f>
        <v>Gac</v>
      </c>
      <c r="I105" t="s">
        <v>695</v>
      </c>
      <c r="J105" t="str">
        <f t="shared" si="26"/>
        <v>Gac_8</v>
      </c>
      <c r="K105">
        <v>16</v>
      </c>
      <c r="L105">
        <f>VLOOKUP(J105,total_visual_stym!$A$2:$D$129,2,FALSE)</f>
        <v>2096</v>
      </c>
      <c r="M105" t="str">
        <f>VLOOKUP(J105,total_visual_stym!$A$2:$D$129,3,FALSE)</f>
        <v>pics\\Gac_8.jpg</v>
      </c>
      <c r="N105">
        <f>VLOOKUP(J105,total_visual_stym!$A$1:$D$129,4,FALSE)</f>
        <v>211</v>
      </c>
      <c r="P105">
        <f>IF(G105="экспл",0,IF(G105="импл_",VLOOKUP(J105,quest_импл!$A$1:$J$129,7,FALSE),0))</f>
        <v>256</v>
      </c>
      <c r="Q105" t="str">
        <f>IF(G105="экспл",0,IF(G105="импл_",VLOOKUP(J105,quest_импл!$A$1:$J$129,8,FALSE),0))</f>
        <v>sound\\Okrugliy_li.wav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2054</v>
      </c>
      <c r="AD105" t="str">
        <f t="shared" ca="1" si="32"/>
        <v>pics\\Redis_6.jpg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27"/>
        <v>pics\\Redis_6.jpg</v>
      </c>
      <c r="AI105" t="s">
        <v>115</v>
      </c>
      <c r="AO105">
        <f t="shared" ca="1" si="33"/>
        <v>0.1695507527477409</v>
      </c>
      <c r="AP105" t="str">
        <f t="shared" ca="1" si="34"/>
        <v>pics\\Redis_6.jpg</v>
      </c>
      <c r="AR105" t="str">
        <f t="shared" si="37"/>
        <v/>
      </c>
      <c r="AS105" t="str">
        <f t="shared" ca="1" si="36"/>
        <v>pics\\Redis_6.jpg</v>
      </c>
      <c r="AT105">
        <f t="shared" ca="1" si="29"/>
        <v>1.2429433668023848E-2</v>
      </c>
      <c r="AU105" t="s">
        <v>697</v>
      </c>
      <c r="AV105" t="str">
        <f t="shared" ca="1" si="30"/>
        <v>sound\\Redkiy_plod.wav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_Округлый_ли_</v>
      </c>
      <c r="BB105" t="str">
        <f t="shared" si="31"/>
        <v>_Округлый_ли_XXXXX?</v>
      </c>
      <c r="BD105" cm="1">
        <f t="array" aca="1" ref="BD105" ca="1">INDEX($L$98:$L$105,(RANK(AT9,$AT$2:$AT$9)))</f>
        <v>2090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VLOOKUP(B106,audio_list_stym!$A$3:$BP$18,67,FALSE)</f>
        <v>17</v>
      </c>
      <c r="F106" t="str">
        <f>VLOOKUP(E106,metki!$A$2:$B$9,2,FALSE)</f>
        <v>экспл_новые_без_названия</v>
      </c>
      <c r="G106" t="str">
        <f t="shared" si="25"/>
        <v>экспл</v>
      </c>
      <c r="H106" t="str">
        <f>VLOOKUP(B106,audio_list_stym!$A$3:$AJ$18,35,FALSE)</f>
        <v>Noni</v>
      </c>
      <c r="I106" t="s">
        <v>688</v>
      </c>
      <c r="J106" t="str">
        <f t="shared" si="26"/>
        <v>Noni_1</v>
      </c>
      <c r="K106">
        <v>17</v>
      </c>
      <c r="L106">
        <f>VLOOKUP(J106,total_visual_stym!$A$2:$D$129,2,FALSE)</f>
        <v>2113</v>
      </c>
      <c r="M106" t="str">
        <f>VLOOKUP(J106,total_visual_stym!$A$2:$D$129,3,FALSE)</f>
        <v>pics\\Noni_1.jpg</v>
      </c>
      <c r="N106">
        <f>VLOOKUP(J106,total_visual_stym!$A$1:$D$129,4,FALSE)</f>
        <v>212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129</v>
      </c>
      <c r="Z106" t="str">
        <f>IF(G106="экспл",VLOOKUP(J106,quest_экспл!$A$1:$N$129,12,FALSE),IF(G106="импл_",0,0))</f>
        <v>sound\\On_beliy_vnutri.wav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2187</v>
      </c>
      <c r="AD106" t="str">
        <f t="shared" ca="1" si="32"/>
        <v>pics\\dis1.jpg</v>
      </c>
      <c r="AE106" s="22" t="str">
        <f t="array" aca="1" ref="AE106" ca="1">IF(G106="экспл",INDEX(total_visual_stym!$C$146:$C$209,(RANK(total_visual_stym!E186,total_visual_stym!$E$146:$E$209))),0)</f>
        <v>pics\\dis1.jpg</v>
      </c>
      <c r="AF106" s="22" t="str">
        <f t="shared" si="27"/>
        <v/>
      </c>
      <c r="AI106" t="s">
        <v>116</v>
      </c>
      <c r="AO106">
        <f t="shared" ca="1" si="33"/>
        <v>0.1551020364181982</v>
      </c>
      <c r="AP106" t="str">
        <f t="shared" ca="1" si="34"/>
        <v>pics\\Redis_8.jpg</v>
      </c>
      <c r="AR106" t="str">
        <f t="shared" si="37"/>
        <v/>
      </c>
      <c r="AS106" t="str">
        <f t="shared" si="36"/>
        <v/>
      </c>
      <c r="AT106">
        <f t="shared" ca="1" si="29"/>
        <v>0.71291482480041035</v>
      </c>
      <c r="AU106" t="s">
        <v>697</v>
      </c>
      <c r="AV106" t="str">
        <f t="shared" ca="1" si="30"/>
        <v>sound\\Noviy_plod.wav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_Он_белый_внутри?</v>
      </c>
      <c r="BA106" t="e">
        <f>VLOOKUP(Q106,audio_list_stym!$B$2:$BQ$299,68,FALSE)</f>
        <v>#N/A</v>
      </c>
      <c r="BB106" t="str">
        <f t="shared" si="31"/>
        <v>На_экране_XXXXX._Он_белый_внутри?</v>
      </c>
      <c r="BC106">
        <f>A106</f>
        <v>1214</v>
      </c>
      <c r="BD106" cm="1">
        <f t="array" aca="1" ref="BD106" ca="1">INDEX($L$106:$L$113,(RANK(AT2,$AT$2:$AT$9)))</f>
        <v>2113</v>
      </c>
      <c r="BE106" cm="1">
        <f t="array" aca="1" ref="BE106" ca="1">INDEX(BD66:BD81,(RANK(AT7,$AT$2:$AT$17)))</f>
        <v>2071</v>
      </c>
      <c r="BF106" cm="1">
        <f t="array" aca="1" ref="BF106" ca="1">INDEX(BD90:BD105,(RANK(AT7,$AT$2:$AT$17)))</f>
        <v>2095</v>
      </c>
      <c r="BG106" cm="1">
        <f t="array" aca="1" ref="BG106" ca="1">INDEX(BD114:BD129,(RANK(AT7,$AT$2:$AT$9)))</f>
        <v>2133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VLOOKUP(B107,audio_list_stym!$A$3:$BP$18,67,FALSE)</f>
        <v>17</v>
      </c>
      <c r="F107" t="str">
        <f>VLOOKUP(E107,metki!$A$2:$B$9,2,FALSE)</f>
        <v>экспл_новые_без_названия</v>
      </c>
      <c r="G107" t="str">
        <f t="shared" si="25"/>
        <v>экспл</v>
      </c>
      <c r="H107" t="str">
        <f>VLOOKUP(B107,audio_list_stym!$A$3:$AJ$18,35,FALSE)</f>
        <v>Noni</v>
      </c>
      <c r="I107" t="s">
        <v>689</v>
      </c>
      <c r="J107" t="str">
        <f t="shared" si="26"/>
        <v>Noni_2</v>
      </c>
      <c r="K107">
        <v>17</v>
      </c>
      <c r="L107">
        <f>VLOOKUP(J107,total_visual_stym!$A$2:$D$129,2,FALSE)</f>
        <v>2114</v>
      </c>
      <c r="M107" t="str">
        <f>VLOOKUP(J107,total_visual_stym!$A$2:$D$129,3,FALSE)</f>
        <v>pics\\Noni_2.jpg</v>
      </c>
      <c r="N107">
        <f>VLOOKUP(J107,total_visual_stym!$A$1:$D$129,4,FALSE)</f>
        <v>212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130</v>
      </c>
      <c r="Z107" t="str">
        <f>IF(G107="экспл",VLOOKUP(J107,quest_экспл!$A$1:$N$129,12,FALSE),IF(G107="импл_",0,0))</f>
        <v>sound\\Rebristiy_li_on.wav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2199</v>
      </c>
      <c r="AD107" t="str">
        <f t="shared" ca="1" si="32"/>
        <v>pics\\dis56.jpg</v>
      </c>
      <c r="AE107" s="22" t="str">
        <f t="array" aca="1" ref="AE107" ca="1">IF(G107="экспл",INDEX(total_visual_stym!$C$146:$C$209,(RANK(total_visual_stym!E187,total_visual_stym!$E$146:$E$209))),0)</f>
        <v>pics\\dis56.jpg</v>
      </c>
      <c r="AF107" s="22" t="str">
        <f t="shared" si="27"/>
        <v/>
      </c>
      <c r="AI107" t="s">
        <v>117</v>
      </c>
      <c r="AO107">
        <f t="shared" ca="1" si="33"/>
        <v>0.2601232267512662</v>
      </c>
      <c r="AP107" t="str">
        <f t="shared" ca="1" si="34"/>
        <v>pics\\Peper_7.jpg</v>
      </c>
      <c r="AR107" t="str">
        <f t="shared" si="37"/>
        <v/>
      </c>
      <c r="AS107" t="str">
        <f t="shared" si="36"/>
        <v/>
      </c>
      <c r="AT107">
        <f t="shared" ca="1" si="29"/>
        <v>4.2051362158522565E-2</v>
      </c>
      <c r="AU107" t="s">
        <v>697</v>
      </c>
      <c r="AV107" t="str">
        <f t="shared" ca="1" si="30"/>
        <v>sound\\Redkiy_plod.wav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_Ребристый_ли_он?</v>
      </c>
      <c r="BA107" t="e">
        <f>VLOOKUP(Q107,audio_list_stym!$B$2:$BQ$299,68,FALSE)</f>
        <v>#N/A</v>
      </c>
      <c r="BB107" t="str">
        <f t="shared" si="31"/>
        <v>Посмотрите,_вот_XXXXX._Ребристый_ли_он?</v>
      </c>
      <c r="BD107" cm="1">
        <f t="array" aca="1" ref="BD107" ca="1">INDEX($L$106:$L$113,(RANK(AT3,$AT$2:$AT$9)))</f>
        <v>2120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VLOOKUP(B108,audio_list_stym!$A$3:$BP$18,67,FALSE)</f>
        <v>17</v>
      </c>
      <c r="F108" t="str">
        <f>VLOOKUP(E108,metki!$A$2:$B$9,2,FALSE)</f>
        <v>экспл_новые_без_названия</v>
      </c>
      <c r="G108" t="str">
        <f t="shared" si="25"/>
        <v>экспл</v>
      </c>
      <c r="H108" t="str">
        <f>VLOOKUP(B108,audio_list_stym!$A$3:$AJ$18,35,FALSE)</f>
        <v>Noni</v>
      </c>
      <c r="I108" t="s">
        <v>690</v>
      </c>
      <c r="J108" t="str">
        <f t="shared" si="26"/>
        <v>Noni_3</v>
      </c>
      <c r="K108">
        <v>17</v>
      </c>
      <c r="L108">
        <f>VLOOKUP(J108,total_visual_stym!$A$2:$D$129,2,FALSE)</f>
        <v>2115</v>
      </c>
      <c r="M108" t="str">
        <f>VLOOKUP(J108,total_visual_stym!$A$2:$D$129,3,FALSE)</f>
        <v>pics\\Noni_3.jpg</v>
      </c>
      <c r="N108">
        <f>VLOOKUP(J108,total_visual_stym!$A$1:$D$129,4,FALSE)</f>
        <v>212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131</v>
      </c>
      <c r="Z108" t="str">
        <f>IF(G108="экспл",VLOOKUP(J108,quest_экспл!$A$1:$N$129,12,FALSE),IF(G108="импл_",0,0))</f>
        <v>sound\\Goluboy_li_on.wav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2177</v>
      </c>
      <c r="AD108" t="str">
        <f t="shared" ca="1" si="32"/>
        <v>pics\\dis35.jpg</v>
      </c>
      <c r="AE108" s="22" t="str">
        <f t="array" aca="1" ref="AE108" ca="1">IF(G108="экспл",INDEX(total_visual_stym!$C$146:$C$209,(RANK(total_visual_stym!E188,total_visual_stym!$E$146:$E$209))),0)</f>
        <v>pics\\dis35.jpg</v>
      </c>
      <c r="AF108" s="22" t="str">
        <f t="shared" si="27"/>
        <v/>
      </c>
      <c r="AI108" t="s">
        <v>118</v>
      </c>
      <c r="AO108">
        <f t="shared" ca="1" si="33"/>
        <v>0.1742010491659326</v>
      </c>
      <c r="AP108" t="str">
        <f t="shared" ca="1" si="34"/>
        <v>pics\\Redis_5.jpg</v>
      </c>
      <c r="AR108" t="str">
        <f t="shared" si="37"/>
        <v/>
      </c>
      <c r="AS108" t="str">
        <f t="shared" si="36"/>
        <v/>
      </c>
      <c r="AT108">
        <f t="shared" ca="1" si="29"/>
        <v>0.26730516349933298</v>
      </c>
      <c r="AU108" t="s">
        <v>697</v>
      </c>
      <c r="AV108" t="str">
        <f t="shared" ca="1" si="30"/>
        <v>sound\\Redkiy_plod.wav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_Голубой_ли_он?</v>
      </c>
      <c r="BA108" t="e">
        <f>VLOOKUP(Q108,audio_list_stym!$B$2:$BQ$299,68,FALSE)</f>
        <v>#N/A</v>
      </c>
      <c r="BB108" t="str">
        <f t="shared" si="31"/>
        <v>Вот_XXXXX._Голубой_ли_он?</v>
      </c>
      <c r="BD108" cm="1">
        <f t="array" aca="1" ref="BD108" ca="1">INDEX($L$106:$L$113,(RANK(AT4,$AT$2:$AT$9)))</f>
        <v>2118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VLOOKUP(B109,audio_list_stym!$A$3:$BP$18,67,FALSE)</f>
        <v>17</v>
      </c>
      <c r="F109" t="str">
        <f>VLOOKUP(E109,metki!$A$2:$B$9,2,FALSE)</f>
        <v>экспл_новые_без_названия</v>
      </c>
      <c r="G109" t="str">
        <f t="shared" si="25"/>
        <v>экспл</v>
      </c>
      <c r="H109" t="str">
        <f>VLOOKUP(B109,audio_list_stym!$A$3:$AJ$18,35,FALSE)</f>
        <v>Noni</v>
      </c>
      <c r="I109" t="s">
        <v>691</v>
      </c>
      <c r="J109" t="str">
        <f t="shared" si="26"/>
        <v>Noni_4</v>
      </c>
      <c r="K109">
        <v>17</v>
      </c>
      <c r="L109">
        <f>VLOOKUP(J109,total_visual_stym!$A$2:$D$129,2,FALSE)</f>
        <v>2116</v>
      </c>
      <c r="M109" t="str">
        <f>VLOOKUP(J109,total_visual_stym!$A$2:$D$129,3,FALSE)</f>
        <v>pics\\Noni_4.jpg</v>
      </c>
      <c r="N109">
        <f>VLOOKUP(J109,total_visual_stym!$A$1:$D$129,4,FALSE)</f>
        <v>212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132</v>
      </c>
      <c r="Z109" t="str">
        <f>IF(G109="экспл",VLOOKUP(J109,quest_экспл!$A$1:$N$129,12,FALSE),IF(G109="импл_",0,0))</f>
        <v>sound\\On_s_bugorkami.wav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2222</v>
      </c>
      <c r="AD109" t="str">
        <f t="shared" ca="1" si="32"/>
        <v>pics\\dis14.jpg</v>
      </c>
      <c r="AE109" s="22" t="str">
        <f t="array" aca="1" ref="AE109" ca="1">IF(G109="экспл",INDEX(total_visual_stym!$C$146:$C$209,(RANK(total_visual_stym!E189,total_visual_stym!$E$146:$E$209))),0)</f>
        <v>pics\\dis14.jpg</v>
      </c>
      <c r="AF109" s="22" t="str">
        <f t="shared" si="27"/>
        <v/>
      </c>
      <c r="AI109" t="s">
        <v>119</v>
      </c>
      <c r="AO109">
        <f t="shared" ca="1" si="33"/>
        <v>0.48073695110128123</v>
      </c>
      <c r="AP109" t="str">
        <f t="shared" ca="1" si="34"/>
        <v>pics\\Kokos_5.jpg</v>
      </c>
      <c r="AR109" t="str">
        <f t="shared" si="37"/>
        <v/>
      </c>
      <c r="AS109" t="str">
        <f t="shared" si="36"/>
        <v/>
      </c>
      <c r="AT109">
        <f t="shared" ca="1" si="29"/>
        <v>0.52921891612334249</v>
      </c>
      <c r="AU109" t="s">
        <v>697</v>
      </c>
      <c r="AV109" t="str">
        <f t="shared" ca="1" si="30"/>
        <v>sound\\Redkiy_plod.wav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_Он_с_бугорками?</v>
      </c>
      <c r="BA109" t="e">
        <f>VLOOKUP(Q109,audio_list_stym!$B$2:$BQ$299,68,FALSE)</f>
        <v>#N/A</v>
      </c>
      <c r="BB109" t="str">
        <f t="shared" si="31"/>
        <v>Это_XXXXX._Он_с_бугорками?</v>
      </c>
      <c r="BD109" cm="1">
        <f t="array" aca="1" ref="BD109" ca="1">INDEX($L$106:$L$113,(RANK(AT5,$AT$2:$AT$9)))</f>
        <v>2116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VLOOKUP(B110,audio_list_stym!$A$3:$BP$18,67,FALSE)</f>
        <v>17</v>
      </c>
      <c r="F110" t="str">
        <f>VLOOKUP(E110,metki!$A$2:$B$9,2,FALSE)</f>
        <v>экспл_новые_без_названия</v>
      </c>
      <c r="G110" t="str">
        <f t="shared" si="25"/>
        <v>экспл</v>
      </c>
      <c r="H110" t="str">
        <f>VLOOKUP(B110,audio_list_stym!$A$3:$AJ$18,35,FALSE)</f>
        <v>Noni</v>
      </c>
      <c r="I110" t="s">
        <v>692</v>
      </c>
      <c r="J110" t="str">
        <f t="shared" si="26"/>
        <v>Noni_5</v>
      </c>
      <c r="K110">
        <v>17</v>
      </c>
      <c r="L110">
        <f>VLOOKUP(J110,total_visual_stym!$A$2:$D$129,2,FALSE)</f>
        <v>2117</v>
      </c>
      <c r="M110" t="str">
        <f>VLOOKUP(J110,total_visual_stym!$A$2:$D$129,3,FALSE)</f>
        <v>pics\\Noni_5.jpg</v>
      </c>
      <c r="N110">
        <f>VLOOKUP(J110,total_visual_stym!$A$1:$D$129,4,FALSE)</f>
        <v>212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133</v>
      </c>
      <c r="Z110" t="str">
        <f>IF(G110="экспл",VLOOKUP(J110,quest_экспл!$A$1:$N$129,12,FALSE),IF(G110="импл_",0,0))</f>
        <v>sound\\Ovalniy_li_on.wav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2180</v>
      </c>
      <c r="AD110" t="str">
        <f t="shared" ca="1" si="32"/>
        <v>pics\\dis4.jpg</v>
      </c>
      <c r="AE110" s="22" t="str">
        <f t="array" aca="1" ref="AE110" ca="1">IF(G110="экспл",INDEX(total_visual_stym!$C$146:$C$209,(RANK(total_visual_stym!E190,total_visual_stym!$E$146:$E$209))),0)</f>
        <v>pics\\dis4.jpg</v>
      </c>
      <c r="AF110" s="22" t="str">
        <f t="shared" si="27"/>
        <v/>
      </c>
      <c r="AI110" t="s">
        <v>120</v>
      </c>
      <c r="AO110">
        <f t="shared" ca="1" si="33"/>
        <v>0.42844486198171738</v>
      </c>
      <c r="AP110" t="str">
        <f t="shared" ca="1" si="34"/>
        <v>pics\\Limon_1.jpg</v>
      </c>
      <c r="AR110" t="str">
        <f t="shared" si="37"/>
        <v/>
      </c>
      <c r="AS110" t="str">
        <f t="shared" si="36"/>
        <v/>
      </c>
      <c r="AT110">
        <f t="shared" ca="1" si="29"/>
        <v>0.50283057509471396</v>
      </c>
      <c r="AU110" t="s">
        <v>697</v>
      </c>
      <c r="AV110" t="str">
        <f t="shared" ca="1" si="30"/>
        <v>sound\\Redkiy_plod.wav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_Овальный_ли_он?</v>
      </c>
      <c r="BA110" t="e">
        <f>VLOOKUP(Q110,audio_list_stym!$B$2:$BQ$299,68,FALSE)</f>
        <v>#N/A</v>
      </c>
      <c r="BB110" t="str">
        <f t="shared" si="31"/>
        <v>На_картинке_XXXXX._Овальный_ли_он?</v>
      </c>
      <c r="BD110" cm="1">
        <f t="array" aca="1" ref="BD110" ca="1">INDEX($L$106:$L$113,(RANK(AT6,$AT$2:$AT$9)))</f>
        <v>2115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VLOOKUP(B111,audio_list_stym!$A$3:$BP$18,67,FALSE)</f>
        <v>17</v>
      </c>
      <c r="F111" t="str">
        <f>VLOOKUP(E111,metki!$A$2:$B$9,2,FALSE)</f>
        <v>экспл_новые_без_названия</v>
      </c>
      <c r="G111" t="str">
        <f t="shared" si="25"/>
        <v>экспл</v>
      </c>
      <c r="H111" t="str">
        <f>VLOOKUP(B111,audio_list_stym!$A$3:$AJ$18,35,FALSE)</f>
        <v>Noni</v>
      </c>
      <c r="I111" t="s">
        <v>693</v>
      </c>
      <c r="J111" t="str">
        <f t="shared" si="26"/>
        <v>Noni_6</v>
      </c>
      <c r="K111">
        <v>17</v>
      </c>
      <c r="L111">
        <f>VLOOKUP(J111,total_visual_stym!$A$2:$D$129,2,FALSE)</f>
        <v>2118</v>
      </c>
      <c r="M111" t="str">
        <f>VLOOKUP(J111,total_visual_stym!$A$2:$D$129,3,FALSE)</f>
        <v>pics\\Noni_6.jpg</v>
      </c>
      <c r="N111">
        <f>VLOOKUP(J111,total_visual_stym!$A$1:$D$129,4,FALSE)</f>
        <v>212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134</v>
      </c>
      <c r="Z111" t="str">
        <f>IF(G111="экспл",VLOOKUP(J111,quest_экспл!$A$1:$N$129,12,FALSE),IF(G111="импл_",0,0))</f>
        <v>sound\\Zhidkiy_li_on.wav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2170</v>
      </c>
      <c r="AD111" t="str">
        <f t="shared" ca="1" si="32"/>
        <v>pics\\dis36.jpg</v>
      </c>
      <c r="AE111" s="22" t="str">
        <f t="array" aca="1" ref="AE111" ca="1">IF(G111="экспл",INDEX(total_visual_stym!$C$146:$C$209,(RANK(total_visual_stym!E191,total_visual_stym!$E$146:$E$209))),0)</f>
        <v>pics\\dis36.jpg</v>
      </c>
      <c r="AF111" s="22" t="str">
        <f t="shared" si="27"/>
        <v/>
      </c>
      <c r="AI111" t="s">
        <v>121</v>
      </c>
      <c r="AO111">
        <f t="shared" ca="1" si="33"/>
        <v>0.43244413087254963</v>
      </c>
      <c r="AP111" t="str">
        <f t="shared" ca="1" si="34"/>
        <v>pics\\Kokos_8.jpg</v>
      </c>
      <c r="AR111" t="str">
        <f t="shared" si="37"/>
        <v/>
      </c>
      <c r="AS111" t="str">
        <f t="shared" si="36"/>
        <v/>
      </c>
      <c r="AT111">
        <f t="shared" ca="1" si="29"/>
        <v>0.48785445090045265</v>
      </c>
      <c r="AU111" t="s">
        <v>697</v>
      </c>
      <c r="AV111" t="str">
        <f t="shared" ca="1" si="30"/>
        <v>sound\\Redkiy_plod.wav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_Жидкий_ли_он?</v>
      </c>
      <c r="BA111" t="e">
        <f>VLOOKUP(Q111,audio_list_stym!$B$2:$BQ$299,68,FALSE)</f>
        <v>#N/A</v>
      </c>
      <c r="BB111" t="str">
        <f t="shared" si="31"/>
        <v>На_мониторе_XXXXX._Жидкий_ли_он?</v>
      </c>
      <c r="BD111" cm="1">
        <f t="array" aca="1" ref="BD111" ca="1">INDEX($L$106:$L$113,(RANK(AT7,$AT$2:$AT$9)))</f>
        <v>2119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VLOOKUP(B112,audio_list_stym!$A$3:$BP$18,67,FALSE)</f>
        <v>17</v>
      </c>
      <c r="F112" t="str">
        <f>VLOOKUP(E112,metki!$A$2:$B$9,2,FALSE)</f>
        <v>экспл_новые_без_названия</v>
      </c>
      <c r="G112" t="str">
        <f t="shared" si="25"/>
        <v>экспл</v>
      </c>
      <c r="H112" t="str">
        <f>VLOOKUP(B112,audio_list_stym!$A$3:$AJ$18,35,FALSE)</f>
        <v>Noni</v>
      </c>
      <c r="I112" t="s">
        <v>694</v>
      </c>
      <c r="J112" t="str">
        <f t="shared" si="26"/>
        <v>Noni_7</v>
      </c>
      <c r="K112">
        <v>17</v>
      </c>
      <c r="L112">
        <f>VLOOKUP(J112,total_visual_stym!$A$2:$D$129,2,FALSE)</f>
        <v>2119</v>
      </c>
      <c r="M112" t="str">
        <f>VLOOKUP(J112,total_visual_stym!$A$2:$D$129,3,FALSE)</f>
        <v>pics\\Noni_7.jpg</v>
      </c>
      <c r="N112">
        <f>VLOOKUP(J112,total_visual_stym!$A$1:$D$129,4,FALSE)</f>
        <v>212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135</v>
      </c>
      <c r="Z112" t="str">
        <f>IF(G112="экспл",VLOOKUP(J112,quest_экспл!$A$1:$N$129,12,FALSE),IF(G112="импл_",0,0))</f>
        <v>sound\\On_lohmatiy.wav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2198</v>
      </c>
      <c r="AD112" t="str">
        <f t="shared" ca="1" si="32"/>
        <v>pics\\dis42.jpg</v>
      </c>
      <c r="AE112" s="22" t="str">
        <f t="array" aca="1" ref="AE112" ca="1">IF(G112="экспл",INDEX(total_visual_stym!$C$146:$C$209,(RANK(total_visual_stym!E192,total_visual_stym!$E$146:$E$209))),0)</f>
        <v>pics\\dis42.jpg</v>
      </c>
      <c r="AF112" s="22" t="str">
        <f t="shared" si="27"/>
        <v/>
      </c>
      <c r="AI112" t="s">
        <v>122</v>
      </c>
      <c r="AO112">
        <f t="shared" ca="1" si="33"/>
        <v>0.98477809643615799</v>
      </c>
      <c r="AP112" t="str">
        <f t="shared" ca="1" si="34"/>
        <v>pics\\Banan_2.jpg</v>
      </c>
      <c r="AR112" t="str">
        <f t="shared" si="37"/>
        <v/>
      </c>
      <c r="AS112" t="str">
        <f t="shared" si="36"/>
        <v/>
      </c>
      <c r="AT112">
        <f t="shared" ca="1" si="29"/>
        <v>0.77980361042991742</v>
      </c>
      <c r="AU112" t="s">
        <v>697</v>
      </c>
      <c r="AV112" t="str">
        <f t="shared" ca="1" si="30"/>
        <v>sound\\Noviy_plod.wav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_Он_лохматый?</v>
      </c>
      <c r="BA112" t="e">
        <f>VLOOKUP(Q112,audio_list_stym!$B$2:$BQ$299,68,FALSE)</f>
        <v>#N/A</v>
      </c>
      <c r="BB112" t="str">
        <f t="shared" si="31"/>
        <v>Перед_Вами_XXXXX._Он_лохматый?</v>
      </c>
      <c r="BD112" cm="1">
        <f t="array" aca="1" ref="BD112" ca="1">INDEX($L$106:$L$113,(RANK(AT8,$AT$2:$AT$9)))</f>
        <v>2117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VLOOKUP(B113,audio_list_stym!$A$3:$BP$18,67,FALSE)</f>
        <v>17</v>
      </c>
      <c r="F113" t="str">
        <f>VLOOKUP(E113,metki!$A$2:$B$9,2,FALSE)</f>
        <v>экспл_новые_без_названия</v>
      </c>
      <c r="G113" t="str">
        <f t="shared" si="25"/>
        <v>экспл</v>
      </c>
      <c r="H113" t="str">
        <f>VLOOKUP(B113,audio_list_stym!$A$3:$AJ$18,35,FALSE)</f>
        <v>Noni</v>
      </c>
      <c r="I113" t="s">
        <v>695</v>
      </c>
      <c r="J113" t="str">
        <f t="shared" si="26"/>
        <v>Noni_8</v>
      </c>
      <c r="K113">
        <v>17</v>
      </c>
      <c r="L113">
        <f>VLOOKUP(J113,total_visual_stym!$A$2:$D$129,2,FALSE)</f>
        <v>2120</v>
      </c>
      <c r="M113" t="str">
        <f>VLOOKUP(J113,total_visual_stym!$A$2:$D$129,3,FALSE)</f>
        <v>pics\\Noni_8.jpg</v>
      </c>
      <c r="N113">
        <f>VLOOKUP(J113,total_visual_stym!$A$1:$D$129,4,FALSE)</f>
        <v>212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136</v>
      </c>
      <c r="Z113" t="str">
        <f>IF(G113="экспл",VLOOKUP(J113,quest_экспл!$A$1:$N$129,12,FALSE),IF(G113="импл_",0,0))</f>
        <v>sound\\On_zolotistiy.wav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2213</v>
      </c>
      <c r="AD113" t="str">
        <f t="shared" ca="1" si="32"/>
        <v>pics\\dis49.jpg</v>
      </c>
      <c r="AE113" s="22" t="str">
        <f t="array" aca="1" ref="AE113" ca="1">IF(G113="экспл",INDEX(total_visual_stym!$C$146:$C$209,(RANK(total_visual_stym!E193,total_visual_stym!$E$146:$E$209))),0)</f>
        <v>pics\\dis49.jpg</v>
      </c>
      <c r="AF113" s="22" t="str">
        <f t="shared" si="27"/>
        <v/>
      </c>
      <c r="AI113" t="s">
        <v>123</v>
      </c>
      <c r="AO113">
        <f t="shared" ca="1" si="33"/>
        <v>0.82197502298024772</v>
      </c>
      <c r="AP113" t="str">
        <f t="shared" ca="1" si="34"/>
        <v>pics\\Finik_6.jpg</v>
      </c>
      <c r="AR113" t="str">
        <f t="shared" si="37"/>
        <v/>
      </c>
      <c r="AS113" t="str">
        <f t="shared" si="36"/>
        <v/>
      </c>
      <c r="AT113">
        <f t="shared" ca="1" si="29"/>
        <v>0.54279730095390966</v>
      </c>
      <c r="AU113" t="s">
        <v>697</v>
      </c>
      <c r="AV113" t="str">
        <f t="shared" ca="1" si="30"/>
        <v>sound\\Noviy_plod.wav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_Он_золотистый?</v>
      </c>
      <c r="BA113" t="e">
        <f>VLOOKUP(Q113,audio_list_stym!$B$2:$BQ$299,68,FALSE)</f>
        <v>#N/A</v>
      </c>
      <c r="BB113" t="str">
        <f t="shared" si="31"/>
        <v>Вы_видите_XXXXX._Он_золотистый?</v>
      </c>
      <c r="BD113" cm="1">
        <f t="array" aca="1" ref="BD113" ca="1">INDEX($L$106:$L$113,(RANK(AT9,$AT$2:$AT$9)))</f>
        <v>2114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VLOOKUP(B114,audio_list_stym!$A$3:$BP$18,67,FALSE)</f>
        <v>14</v>
      </c>
      <c r="F114" t="str">
        <f>VLOOKUP(E114,metki!$A$2:$B$9,2,FALSE)</f>
        <v>импл_новые_с_названием</v>
      </c>
      <c r="G114" t="str">
        <f t="shared" si="25"/>
        <v>импл_</v>
      </c>
      <c r="H114" t="str">
        <f>VLOOKUP(B114,audio_list_stym!$A$3:$AJ$18,35,FALSE)</f>
        <v>Sapota</v>
      </c>
      <c r="I114" t="s">
        <v>688</v>
      </c>
      <c r="J114" t="str">
        <f t="shared" si="26"/>
        <v>Sapota_1</v>
      </c>
      <c r="K114">
        <v>14</v>
      </c>
      <c r="L114">
        <f>VLOOKUP(J114,total_visual_stym!$A$2:$D$129,2,FALSE)</f>
        <v>2129</v>
      </c>
      <c r="M114" t="str">
        <f>VLOOKUP(J114,total_visual_stym!$A$2:$D$129,3,FALSE)</f>
        <v>pics\\Sapota_1.jpg</v>
      </c>
      <c r="N114">
        <f>VLOOKUP(J114,total_visual_stym!$A$1:$D$129,4,FALSE)</f>
        <v>213</v>
      </c>
      <c r="P114">
        <f>IF(G114="экспл",0,IF(G114="импл_",VLOOKUP(J114,quest_импл!$A$1:$J$129,7,FALSE),0))</f>
        <v>265</v>
      </c>
      <c r="Q114" t="str">
        <f>IF(G114="экспл",0,IF(G114="импл_",VLOOKUP(J114,quest_импл!$A$1:$J$129,8,FALSE),0))</f>
        <v>sound\\Sharoobrazniy_li.wav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2026</v>
      </c>
      <c r="AD114" t="str">
        <f t="shared" ca="1" si="32"/>
        <v>pics\\Kokos_2.jpg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27"/>
        <v>pics\\Kokos_2.jpg</v>
      </c>
      <c r="AI114" t="s">
        <v>86</v>
      </c>
      <c r="AO114">
        <f t="shared" ca="1" si="33"/>
        <v>0.53539339280623344</v>
      </c>
      <c r="AP114" t="str">
        <f t="shared" ca="1" si="34"/>
        <v>pics\\Kokos_2.jpg</v>
      </c>
      <c r="AR114" t="str">
        <f t="shared" si="37"/>
        <v/>
      </c>
      <c r="AS114" t="str">
        <f t="shared" ca="1" si="36"/>
        <v>pics\\Kokos_2.jpg</v>
      </c>
      <c r="AT114">
        <f t="shared" ca="1" si="29"/>
        <v>0.15338721004456946</v>
      </c>
      <c r="AU114" t="s">
        <v>697</v>
      </c>
      <c r="AV114" t="str">
        <f t="shared" ca="1" si="30"/>
        <v>sound\\Redkiy_plod.wav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_Шарообразный_ли_</v>
      </c>
      <c r="BB114" t="str">
        <f t="shared" si="31"/>
        <v>_Шарообразный_ли_ТОДИС?</v>
      </c>
      <c r="BC114">
        <f>A114</f>
        <v>1215</v>
      </c>
      <c r="BD114" cm="1">
        <f t="array" aca="1" ref="BD114" ca="1">INDEX($L$114:$L$121,(RANK(AT2,$AT$2:$AT$9)))</f>
        <v>2129</v>
      </c>
      <c r="BE114" cm="1">
        <f t="array" aca="1" ref="BE114" ca="1">INDEX(BD66:BD81,(RANK(AT8,$AT$2:$AT$17)))</f>
        <v>2065</v>
      </c>
      <c r="BF114" cm="1">
        <f t="array" aca="1" ref="BF114" ca="1">INDEX(BD82:BD97,(RANK(AT8,$AT$2:$AT$9)))</f>
        <v>2075</v>
      </c>
      <c r="BG114" cm="1">
        <f t="array" aca="1" ref="BG114" ca="1">INDEX(BD98:BD113,(RANK(AT8,$AT$2:$AT$9)))</f>
        <v>2091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VLOOKUP(B115,audio_list_stym!$A$3:$BP$18,67,FALSE)</f>
        <v>14</v>
      </c>
      <c r="F115" t="str">
        <f>VLOOKUP(E115,metki!$A$2:$B$9,2,FALSE)</f>
        <v>импл_новые_с_названием</v>
      </c>
      <c r="G115" t="str">
        <f t="shared" si="25"/>
        <v>импл_</v>
      </c>
      <c r="H115" t="str">
        <f>VLOOKUP(B115,audio_list_stym!$A$3:$AJ$18,35,FALSE)</f>
        <v>Sapota</v>
      </c>
      <c r="I115" t="s">
        <v>689</v>
      </c>
      <c r="J115" t="str">
        <f t="shared" si="26"/>
        <v>Sapota_2</v>
      </c>
      <c r="K115">
        <v>14</v>
      </c>
      <c r="L115">
        <f>VLOOKUP(J115,total_visual_stym!$A$2:$D$129,2,FALSE)</f>
        <v>2130</v>
      </c>
      <c r="M115" t="str">
        <f>VLOOKUP(J115,total_visual_stym!$A$2:$D$129,3,FALSE)</f>
        <v>pics\\Sapota_2.jpg</v>
      </c>
      <c r="N115">
        <f>VLOOKUP(J115,total_visual_stym!$A$1:$D$129,4,FALSE)</f>
        <v>213</v>
      </c>
      <c r="P115">
        <f>IF(G115="экспл",0,IF(G115="импл_",VLOOKUP(J115,quest_импл!$A$1:$J$129,7,FALSE),0))</f>
        <v>266</v>
      </c>
      <c r="Q115" t="str">
        <f>IF(G115="экспл",0,IF(G115="импл_",VLOOKUP(J115,quest_импл!$A$1:$J$129,8,FALSE),0))</f>
        <v>sound\\Nadrezan_li.wav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2021</v>
      </c>
      <c r="AD115" t="str">
        <f t="shared" ca="1" si="32"/>
        <v>pics\\Goroh_5.jpg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27"/>
        <v>pics\\Goroh_5.jpg</v>
      </c>
      <c r="AI115" t="s">
        <v>87</v>
      </c>
      <c r="AO115">
        <f t="shared" ca="1" si="33"/>
        <v>0.60809726924929941</v>
      </c>
      <c r="AP115" t="str">
        <f t="shared" ca="1" si="34"/>
        <v>pics\\Goroh_5.jpg</v>
      </c>
      <c r="AR115" t="str">
        <f t="shared" si="37"/>
        <v/>
      </c>
      <c r="AS115" t="str">
        <f t="shared" ca="1" si="36"/>
        <v>pics\\Goroh_5.jpg</v>
      </c>
      <c r="AT115">
        <f t="shared" ca="1" si="29"/>
        <v>0.69496710966877639</v>
      </c>
      <c r="AU115" t="s">
        <v>697</v>
      </c>
      <c r="AV115" t="str">
        <f t="shared" ca="1" si="30"/>
        <v>sound\\Noviy_plod.wav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_Надрезан_ли_</v>
      </c>
      <c r="BB115" t="str">
        <f t="shared" si="31"/>
        <v>_Надрезан_ли_ТОДИС?</v>
      </c>
      <c r="BD115" cm="1">
        <f t="array" aca="1" ref="BD115" ca="1">INDEX($L$114:$L$121,(RANK(AT3,$AT$2:$AT$9)))</f>
        <v>2136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VLOOKUP(B116,audio_list_stym!$A$3:$BP$18,67,FALSE)</f>
        <v>14</v>
      </c>
      <c r="F116" t="str">
        <f>VLOOKUP(E116,metki!$A$2:$B$9,2,FALSE)</f>
        <v>импл_новые_с_названием</v>
      </c>
      <c r="G116" t="str">
        <f t="shared" si="25"/>
        <v>импл_</v>
      </c>
      <c r="H116" t="str">
        <f>VLOOKUP(B116,audio_list_stym!$A$3:$AJ$18,35,FALSE)</f>
        <v>Sapota</v>
      </c>
      <c r="I116" t="s">
        <v>690</v>
      </c>
      <c r="J116" t="str">
        <f t="shared" si="26"/>
        <v>Sapota_3</v>
      </c>
      <c r="K116">
        <v>14</v>
      </c>
      <c r="L116">
        <f>VLOOKUP(J116,total_visual_stym!$A$2:$D$129,2,FALSE)</f>
        <v>2131</v>
      </c>
      <c r="M116" t="str">
        <f>VLOOKUP(J116,total_visual_stym!$A$2:$D$129,3,FALSE)</f>
        <v>pics\\Sapota_3.jpg</v>
      </c>
      <c r="N116">
        <f>VLOOKUP(J116,total_visual_stym!$A$1:$D$129,4,FALSE)</f>
        <v>213</v>
      </c>
      <c r="P116">
        <f>IF(G116="экспл",0,IF(G116="импл_",VLOOKUP(J116,quest_импл!$A$1:$J$129,7,FALSE),0))</f>
        <v>267</v>
      </c>
      <c r="Q116" t="str">
        <f>IF(G116="экспл",0,IF(G116="импл_",VLOOKUP(J116,quest_импл!$A$1:$J$129,8,FALSE),0))</f>
        <v>sound\\Perekruchen_li.wav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2060</v>
      </c>
      <c r="AD116" t="str">
        <f t="shared" ca="1" si="32"/>
        <v>pics\\Tomat_4.jpg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27"/>
        <v>pics\\Tomat_4.jpg</v>
      </c>
      <c r="AI116" t="s">
        <v>88</v>
      </c>
      <c r="AO116">
        <f t="shared" ca="1" si="33"/>
        <v>9.6356270564938895E-2</v>
      </c>
      <c r="AP116" t="str">
        <f t="shared" ca="1" si="34"/>
        <v>pics\\Tomat_4.jpg</v>
      </c>
      <c r="AR116" t="str">
        <f t="shared" si="37"/>
        <v/>
      </c>
      <c r="AS116" t="str">
        <f t="shared" ca="1" si="36"/>
        <v>pics\\Tomat_4.jpg</v>
      </c>
      <c r="AT116">
        <f t="shared" ca="1" si="29"/>
        <v>1.6094093986567914E-2</v>
      </c>
      <c r="AU116" t="s">
        <v>697</v>
      </c>
      <c r="AV116" t="str">
        <f t="shared" ca="1" si="30"/>
        <v>sound\\Redkiy_plod.wav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_Перекручен_ли_</v>
      </c>
      <c r="BB116" t="str">
        <f t="shared" si="31"/>
        <v>_Перекручен_ли_ТОДИС?</v>
      </c>
      <c r="BD116" cm="1">
        <f t="array" aca="1" ref="BD116" ca="1">INDEX($L$114:$L$121,(RANK(AT4,$AT$2:$AT$9)))</f>
        <v>2134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VLOOKUP(B117,audio_list_stym!$A$3:$BP$18,67,FALSE)</f>
        <v>14</v>
      </c>
      <c r="F117" t="str">
        <f>VLOOKUP(E117,metki!$A$2:$B$9,2,FALSE)</f>
        <v>импл_новые_с_названием</v>
      </c>
      <c r="G117" t="str">
        <f t="shared" si="25"/>
        <v>импл_</v>
      </c>
      <c r="H117" t="str">
        <f>VLOOKUP(B117,audio_list_stym!$A$3:$AJ$18,35,FALSE)</f>
        <v>Sapota</v>
      </c>
      <c r="I117" t="s">
        <v>691</v>
      </c>
      <c r="J117" t="str">
        <f t="shared" si="26"/>
        <v>Sapota_4</v>
      </c>
      <c r="K117">
        <v>14</v>
      </c>
      <c r="L117">
        <f>VLOOKUP(J117,total_visual_stym!$A$2:$D$129,2,FALSE)</f>
        <v>2132</v>
      </c>
      <c r="M117" t="str">
        <f>VLOOKUP(J117,total_visual_stym!$A$2:$D$129,3,FALSE)</f>
        <v>pics\\Sapota_4.jpg</v>
      </c>
      <c r="N117">
        <f>VLOOKUP(J117,total_visual_stym!$A$1:$D$129,4,FALSE)</f>
        <v>213</v>
      </c>
      <c r="P117">
        <f>IF(G117="экспл",0,IF(G117="импл_",VLOOKUP(J117,quest_импл!$A$1:$J$129,7,FALSE),0))</f>
        <v>268</v>
      </c>
      <c r="Q117" t="str">
        <f>IF(G117="экспл",0,IF(G117="импл_",VLOOKUP(J117,quest_импл!$A$1:$J$129,8,FALSE),0))</f>
        <v>sound\\Sorvan_li.wav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2043</v>
      </c>
      <c r="AD117" t="str">
        <f t="shared" ca="1" si="32"/>
        <v>pics\\Peper_3.jpg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27"/>
        <v>pics\\Peper_3.jpg</v>
      </c>
      <c r="AI117" t="s">
        <v>89</v>
      </c>
      <c r="AO117">
        <f t="shared" ca="1" si="33"/>
        <v>0.29725687176326598</v>
      </c>
      <c r="AP117" t="str">
        <f t="shared" ca="1" si="34"/>
        <v>pics\\Peper_3.jpg</v>
      </c>
      <c r="AR117" t="str">
        <f t="shared" si="37"/>
        <v/>
      </c>
      <c r="AS117" t="str">
        <f t="shared" ca="1" si="36"/>
        <v>pics\\Peper_3.jpg</v>
      </c>
      <c r="AT117">
        <f t="shared" ca="1" si="29"/>
        <v>0.38123384753835521</v>
      </c>
      <c r="AU117" t="s">
        <v>697</v>
      </c>
      <c r="AV117" t="str">
        <f t="shared" ca="1" si="30"/>
        <v>sound\\Redkiy_plod.wav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_Сорван_ли_</v>
      </c>
      <c r="BB117" t="str">
        <f t="shared" si="31"/>
        <v>_Сорван_ли_ТОДИС?</v>
      </c>
      <c r="BD117" cm="1">
        <f t="array" aca="1" ref="BD117" ca="1">INDEX($L$114:$L$121,(RANK(AT5,$AT$2:$AT$9)))</f>
        <v>2132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VLOOKUP(B118,audio_list_stym!$A$3:$BP$18,67,FALSE)</f>
        <v>14</v>
      </c>
      <c r="F118" t="str">
        <f>VLOOKUP(E118,metki!$A$2:$B$9,2,FALSE)</f>
        <v>импл_новые_с_названием</v>
      </c>
      <c r="G118" t="str">
        <f t="shared" si="25"/>
        <v>импл_</v>
      </c>
      <c r="H118" t="str">
        <f>VLOOKUP(B118,audio_list_stym!$A$3:$AJ$18,35,FALSE)</f>
        <v>Sapota</v>
      </c>
      <c r="I118" t="s">
        <v>692</v>
      </c>
      <c r="J118" t="str">
        <f t="shared" si="26"/>
        <v>Sapota_5</v>
      </c>
      <c r="K118">
        <v>14</v>
      </c>
      <c r="L118">
        <f>VLOOKUP(J118,total_visual_stym!$A$2:$D$129,2,FALSE)</f>
        <v>2133</v>
      </c>
      <c r="M118" t="str">
        <f>VLOOKUP(J118,total_visual_stym!$A$2:$D$129,3,FALSE)</f>
        <v>pics\\Sapota_5.jpg</v>
      </c>
      <c r="N118">
        <f>VLOOKUP(J118,total_visual_stym!$A$1:$D$129,4,FALSE)</f>
        <v>213</v>
      </c>
      <c r="P118">
        <f>IF(G118="экспл",0,IF(G118="импл_",VLOOKUP(J118,quest_импл!$A$1:$J$129,7,FALSE),0))</f>
        <v>269</v>
      </c>
      <c r="Q118" t="str">
        <f>IF(G118="экспл",0,IF(G118="импл_",VLOOKUP(J118,quest_импл!$A$1:$J$129,8,FALSE),0))</f>
        <v>sound\\Spresovan_li.wav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2022</v>
      </c>
      <c r="AD118" t="str">
        <f t="shared" ca="1" si="32"/>
        <v>pics\\Goroh_6.jpg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27"/>
        <v>pics\\Goroh_6.jpg</v>
      </c>
      <c r="AI118" t="s">
        <v>90</v>
      </c>
      <c r="AO118">
        <f t="shared" ca="1" si="33"/>
        <v>0.58090479879535417</v>
      </c>
      <c r="AP118" t="str">
        <f t="shared" ca="1" si="34"/>
        <v>pics\\Goroh_6.jpg</v>
      </c>
      <c r="AR118" t="str">
        <f t="shared" si="37"/>
        <v/>
      </c>
      <c r="AS118" t="str">
        <f t="shared" ca="1" si="36"/>
        <v>pics\\Goroh_6.jpg</v>
      </c>
      <c r="AT118">
        <f t="shared" ca="1" si="29"/>
        <v>0.4705769676014071</v>
      </c>
      <c r="AU118" t="s">
        <v>697</v>
      </c>
      <c r="AV118" t="str">
        <f t="shared" ca="1" si="30"/>
        <v>sound\\Redkiy_plod.wav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_Спрессован_ли_</v>
      </c>
      <c r="BB118" t="str">
        <f t="shared" si="31"/>
        <v>_Спрессован_ли_ТОДИС?</v>
      </c>
      <c r="BD118" cm="1">
        <f t="array" aca="1" ref="BD118" ca="1">INDEX($L$114:$L$121,(RANK(AT6,$AT$2:$AT$9)))</f>
        <v>2131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VLOOKUP(B119,audio_list_stym!$A$3:$BP$18,67,FALSE)</f>
        <v>14</v>
      </c>
      <c r="F119" t="str">
        <f>VLOOKUP(E119,metki!$A$2:$B$9,2,FALSE)</f>
        <v>импл_новые_с_названием</v>
      </c>
      <c r="G119" t="str">
        <f t="shared" si="25"/>
        <v>импл_</v>
      </c>
      <c r="H119" t="str">
        <f>VLOOKUP(B119,audio_list_stym!$A$3:$AJ$18,35,FALSE)</f>
        <v>Sapota</v>
      </c>
      <c r="I119" t="s">
        <v>693</v>
      </c>
      <c r="J119" t="str">
        <f t="shared" si="26"/>
        <v>Sapota_6</v>
      </c>
      <c r="K119">
        <v>14</v>
      </c>
      <c r="L119">
        <f>VLOOKUP(J119,total_visual_stym!$A$2:$D$129,2,FALSE)</f>
        <v>2134</v>
      </c>
      <c r="M119" t="str">
        <f>VLOOKUP(J119,total_visual_stym!$A$2:$D$129,3,FALSE)</f>
        <v>pics\\Sapota_6.jpg</v>
      </c>
      <c r="N119">
        <f>VLOOKUP(J119,total_visual_stym!$A$1:$D$129,4,FALSE)</f>
        <v>213</v>
      </c>
      <c r="P119">
        <f>IF(G119="экспл",0,IF(G119="импл_",VLOOKUP(J119,quest_импл!$A$1:$J$129,7,FALSE),0))</f>
        <v>270</v>
      </c>
      <c r="Q119" t="str">
        <f>IF(G119="экспл",0,IF(G119="импл_",VLOOKUP(J119,quest_импл!$A$1:$J$129,8,FALSE),0))</f>
        <v>sound\\Zheltiy_li.wav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2012</v>
      </c>
      <c r="AD119" t="str">
        <f t="shared" ca="1" si="32"/>
        <v>pics\\Finik_4.jpg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27"/>
        <v>pics\\Finik_4.jpg</v>
      </c>
      <c r="AI119" t="s">
        <v>91</v>
      </c>
      <c r="AO119">
        <f t="shared" ca="1" si="33"/>
        <v>0.85104459999894777</v>
      </c>
      <c r="AP119" t="str">
        <f t="shared" ca="1" si="34"/>
        <v>pics\\Finik_4.jpg</v>
      </c>
      <c r="AR119" t="str">
        <f t="shared" si="37"/>
        <v/>
      </c>
      <c r="AS119" t="str">
        <f t="shared" ca="1" si="36"/>
        <v>pics\\Finik_4.jpg</v>
      </c>
      <c r="AT119">
        <f t="shared" ca="1" si="29"/>
        <v>0.28512214132437474</v>
      </c>
      <c r="AU119" t="s">
        <v>697</v>
      </c>
      <c r="AV119" t="str">
        <f t="shared" ca="1" si="30"/>
        <v>sound\\Redkiy_plod.wav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_Желтый_ли_</v>
      </c>
      <c r="BB119" t="str">
        <f t="shared" si="31"/>
        <v>_Желтый_ли_ТОДИС?</v>
      </c>
      <c r="BD119" cm="1">
        <f t="array" aca="1" ref="BD119" ca="1">INDEX($L$114:$L$121,(RANK(AT7,$AT$2:$AT$9)))</f>
        <v>2135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VLOOKUP(B120,audio_list_stym!$A$3:$BP$18,67,FALSE)</f>
        <v>14</v>
      </c>
      <c r="F120" t="str">
        <f>VLOOKUP(E120,metki!$A$2:$B$9,2,FALSE)</f>
        <v>импл_новые_с_названием</v>
      </c>
      <c r="G120" t="str">
        <f t="shared" si="25"/>
        <v>импл_</v>
      </c>
      <c r="H120" t="str">
        <f>VLOOKUP(B120,audio_list_stym!$A$3:$AJ$18,35,FALSE)</f>
        <v>Sapota</v>
      </c>
      <c r="I120" t="s">
        <v>694</v>
      </c>
      <c r="J120" t="str">
        <f t="shared" si="26"/>
        <v>Sapota_7</v>
      </c>
      <c r="K120">
        <v>14</v>
      </c>
      <c r="L120">
        <f>VLOOKUP(J120,total_visual_stym!$A$2:$D$129,2,FALSE)</f>
        <v>2135</v>
      </c>
      <c r="M120" t="str">
        <f>VLOOKUP(J120,total_visual_stym!$A$2:$D$129,3,FALSE)</f>
        <v>pics\\Sapota_7.jpg</v>
      </c>
      <c r="N120">
        <f>VLOOKUP(J120,total_visual_stym!$A$1:$D$129,4,FALSE)</f>
        <v>213</v>
      </c>
      <c r="P120">
        <f>IF(G120="экспл",0,IF(G120="импл_",VLOOKUP(J120,quest_импл!$A$1:$J$129,7,FALSE),0))</f>
        <v>271</v>
      </c>
      <c r="Q120" t="str">
        <f>IF(G120="экспл",0,IF(G120="импл_",VLOOKUP(J120,quest_импл!$A$1:$J$129,8,FALSE),0))</f>
        <v>sound\\Rovniy_li.wav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да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2011</v>
      </c>
      <c r="AD120" t="str">
        <f t="shared" ca="1" si="32"/>
        <v>pics\\Finik_3.jpg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27"/>
        <v>pics\\Finik_3.jpg</v>
      </c>
      <c r="AI120" t="s">
        <v>92</v>
      </c>
      <c r="AO120">
        <f t="shared" ca="1" si="33"/>
        <v>0.88457373111079074</v>
      </c>
      <c r="AP120" t="str">
        <f t="shared" ca="1" si="34"/>
        <v>pics\\Finik_3.jpg</v>
      </c>
      <c r="AR120" t="str">
        <f t="shared" si="37"/>
        <v/>
      </c>
      <c r="AS120" t="str">
        <f t="shared" ca="1" si="36"/>
        <v>pics\\Finik_3.jpg</v>
      </c>
      <c r="AT120">
        <f t="shared" ca="1" si="29"/>
        <v>0.18141941756576319</v>
      </c>
      <c r="AU120" t="s">
        <v>697</v>
      </c>
      <c r="AV120" t="str">
        <f t="shared" ca="1" si="30"/>
        <v>sound\\Redkiy_plod.wav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_Ровный_ли_</v>
      </c>
      <c r="BB120" t="str">
        <f t="shared" si="31"/>
        <v>_Ровный_ли_ТОДИС?</v>
      </c>
      <c r="BD120" cm="1">
        <f t="array" aca="1" ref="BD120" ca="1">INDEX($L$114:$L$121,(RANK(AT8,$AT$2:$AT$9)))</f>
        <v>2133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VLOOKUP(B121,audio_list_stym!$A$3:$BP$18,67,FALSE)</f>
        <v>14</v>
      </c>
      <c r="F121" t="str">
        <f>VLOOKUP(E121,metki!$A$2:$B$9,2,FALSE)</f>
        <v>импл_новые_с_названием</v>
      </c>
      <c r="G121" t="str">
        <f t="shared" si="25"/>
        <v>импл_</v>
      </c>
      <c r="H121" t="str">
        <f>VLOOKUP(B121,audio_list_stym!$A$3:$AJ$18,35,FALSE)</f>
        <v>Sapota</v>
      </c>
      <c r="I121" t="s">
        <v>695</v>
      </c>
      <c r="J121" t="str">
        <f t="shared" si="26"/>
        <v>Sapota_8</v>
      </c>
      <c r="K121">
        <v>14</v>
      </c>
      <c r="L121">
        <f>VLOOKUP(J121,total_visual_stym!$A$2:$D$129,2,FALSE)</f>
        <v>2136</v>
      </c>
      <c r="M121" t="str">
        <f>VLOOKUP(J121,total_visual_stym!$A$2:$D$129,3,FALSE)</f>
        <v>pics\\Sapota_8.jpg</v>
      </c>
      <c r="N121">
        <f>VLOOKUP(J121,total_visual_stym!$A$1:$D$129,4,FALSE)</f>
        <v>213</v>
      </c>
      <c r="P121">
        <f>IF(G121="экспл",0,IF(G121="импл_",VLOOKUP(J121,quest_импл!$A$1:$J$129,7,FALSE),0))</f>
        <v>272</v>
      </c>
      <c r="Q121" t="str">
        <f>IF(G121="экспл",0,IF(G121="импл_",VLOOKUP(J121,quest_импл!$A$1:$J$129,8,FALSE),0))</f>
        <v>sound\\Imeet_li_shipi.wav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2008</v>
      </c>
      <c r="AD121" t="str">
        <f t="shared" ca="1" si="32"/>
        <v>pics\\Banan_8.jpg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27"/>
        <v>pics\\Banan_8.jpg</v>
      </c>
      <c r="AI121" t="s">
        <v>93</v>
      </c>
      <c r="AO121">
        <f t="shared" ca="1" si="33"/>
        <v>0.91220912077217886</v>
      </c>
      <c r="AP121" t="str">
        <f t="shared" ca="1" si="34"/>
        <v>pics\\Banan_8.jpg</v>
      </c>
      <c r="AR121" t="str">
        <f>IF(AH121="sound\\Ogorod",AP49,"")</f>
        <v/>
      </c>
      <c r="AS121" t="str">
        <f t="shared" ca="1" si="36"/>
        <v>pics\\Banan_8.jpg</v>
      </c>
      <c r="AT121">
        <f t="shared" ca="1" si="29"/>
        <v>0.67035945442828382</v>
      </c>
      <c r="AU121" t="s">
        <v>697</v>
      </c>
      <c r="AV121" t="str">
        <f t="shared" ca="1" si="30"/>
        <v>sound\\Noviy_plod.wav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_Имеет_ли_шипы_</v>
      </c>
      <c r="BB121" t="str">
        <f t="shared" si="31"/>
        <v>_Имеет_ли_шипы_ТОДИС?</v>
      </c>
      <c r="BD121" cm="1">
        <f t="array" aca="1" ref="BD121" ca="1">INDEX($L$114:$L$121,(RANK(AT9,$AT$2:$AT$9)))</f>
        <v>2130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VLOOKUP(B122,audio_list_stym!$A$3:$BP$18,67,FALSE)</f>
        <v>15</v>
      </c>
      <c r="F122" t="str">
        <f>VLOOKUP(E122,metki!$A$2:$B$9,2,FALSE)</f>
        <v>экспл_новые_с_названием</v>
      </c>
      <c r="G122" t="str">
        <f t="shared" si="25"/>
        <v>экспл</v>
      </c>
      <c r="H122" t="str">
        <f>VLOOKUP(B122,audio_list_stym!$A$3:$AJ$18,35,FALSE)</f>
        <v>Tamanid</v>
      </c>
      <c r="I122" t="s">
        <v>688</v>
      </c>
      <c r="J122" t="str">
        <f t="shared" si="26"/>
        <v>Tamanid_1</v>
      </c>
      <c r="K122">
        <v>15</v>
      </c>
      <c r="L122">
        <f>VLOOKUP(J122,total_visual_stym!$A$2:$D$129,2,FALSE)</f>
        <v>2137</v>
      </c>
      <c r="M122" t="str">
        <f>VLOOKUP(J122,total_visual_stym!$A$2:$D$129,3,FALSE)</f>
        <v>pics\\Tamanid_1.jpg</v>
      </c>
      <c r="N122">
        <f>VLOOKUP(J122,total_visual_stym!$A$1:$D$129,4,FALSE)</f>
        <v>214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145</v>
      </c>
      <c r="Z122" t="str">
        <f>IF(G122="экспл",VLOOKUP(J122,quest_экспл!$A$1:$N$129,12,FALSE),IF(G122="импл_",0,0))</f>
        <v>sound\\On_krasnovatiy.wav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2185</v>
      </c>
      <c r="AD122" t="str">
        <f t="shared" ca="1" si="32"/>
        <v>pics\\dis31.jpg</v>
      </c>
      <c r="AE122" s="22" t="str">
        <f t="array" aca="1" ref="AE122" ca="1">IF(G122="экспл",INDEX(total_visual_stym!$C$146:$C$209,(RANK(total_visual_stym!E202,total_visual_stym!$E$146:$E$209))),0)</f>
        <v>pics\\dis31.jpg</v>
      </c>
      <c r="AF122" s="22" t="str">
        <f t="shared" si="27"/>
        <v/>
      </c>
      <c r="AI122" t="s">
        <v>124</v>
      </c>
      <c r="AO122">
        <f t="shared" ca="1" si="33"/>
        <v>0.93910357088290952</v>
      </c>
      <c r="AP122" t="str">
        <f t="shared" ca="1" si="34"/>
        <v>pics\\Banan_6.jpg</v>
      </c>
      <c r="AR122" t="str">
        <f t="shared" ref="AR122:AR129" si="38">IF(AH122="sound\\Ogorod",AP50,"")</f>
        <v/>
      </c>
      <c r="AS122" t="str">
        <f t="shared" si="36"/>
        <v/>
      </c>
      <c r="AT122">
        <f t="shared" ca="1" si="29"/>
        <v>0.87896247117381832</v>
      </c>
      <c r="AU122" t="s">
        <v>697</v>
      </c>
      <c r="AV122" t="str">
        <f t="shared" ca="1" si="30"/>
        <v>sound\\Noviy_plod.wav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_Он_красноватый?</v>
      </c>
      <c r="BA122" t="e">
        <f>VLOOKUP(Q122,audio_list_stym!$B$2:$BQ$299,68,FALSE)</f>
        <v>#N/A</v>
      </c>
      <c r="BB122" t="str">
        <f t="shared" si="31"/>
        <v>На_экране_ПЕМАТ._Он_красноватый?</v>
      </c>
      <c r="BC122">
        <f>A122</f>
        <v>1216</v>
      </c>
      <c r="BD122" cm="1">
        <f t="array" aca="1" ref="BD122" ca="1">INDEX($L$122:$L$129,(RANK(AT2,$AT$2:$AT$9)))</f>
        <v>2137</v>
      </c>
      <c r="BE122" cm="1">
        <f t="array" aca="1" ref="BE122" ca="1">INDEX(BD66:BD81,(RANK(AT9,$AT$2:$AT$17)))</f>
        <v>2151</v>
      </c>
      <c r="BF122" cm="1">
        <f t="array" aca="1" ref="BF122" ca="1">INDEX(BD90:BD105,(RANK(AT9,$AT$2:$AT$17)))</f>
        <v>2084</v>
      </c>
      <c r="BG122" cm="1">
        <f t="array" aca="1" ref="BG122" ca="1">INDEX(BD106:BD121,(RANK(AT9,$AT$2:$AT$17)))</f>
        <v>2116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VLOOKUP(B123,audio_list_stym!$A$3:$BP$18,67,FALSE)</f>
        <v>15</v>
      </c>
      <c r="F123" t="str">
        <f>VLOOKUP(E123,metki!$A$2:$B$9,2,FALSE)</f>
        <v>экспл_новые_с_названием</v>
      </c>
      <c r="G123" t="str">
        <f t="shared" si="25"/>
        <v>экспл</v>
      </c>
      <c r="H123" t="str">
        <f>VLOOKUP(B123,audio_list_stym!$A$3:$AJ$18,35,FALSE)</f>
        <v>Tamanid</v>
      </c>
      <c r="I123" t="s">
        <v>689</v>
      </c>
      <c r="J123" t="str">
        <f t="shared" si="26"/>
        <v>Tamanid_2</v>
      </c>
      <c r="K123">
        <v>15</v>
      </c>
      <c r="L123">
        <f>VLOOKUP(J123,total_visual_stym!$A$2:$D$129,2,FALSE)</f>
        <v>2138</v>
      </c>
      <c r="M123" t="str">
        <f>VLOOKUP(J123,total_visual_stym!$A$2:$D$129,3,FALSE)</f>
        <v>pics\\Tamanid_2.jpg</v>
      </c>
      <c r="N123">
        <f>VLOOKUP(J123,total_visual_stym!$A$1:$D$129,4,FALSE)</f>
        <v>214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146</v>
      </c>
      <c r="Z123" t="str">
        <f>IF(G123="экспл",VLOOKUP(J123,quest_экспл!$A$1:$N$129,12,FALSE),IF(G123="импл_",0,0))</f>
        <v>sound\\Izognut_li_on.wav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2227</v>
      </c>
      <c r="AD123" t="str">
        <f t="shared" ca="1" si="32"/>
        <v>pics\\dis39.jpg</v>
      </c>
      <c r="AE123" s="22" t="str">
        <f t="array" aca="1" ref="AE123" ca="1">IF(G123="экспл",INDEX(total_visual_stym!$C$146:$C$209,(RANK(total_visual_stym!E203,total_visual_stym!$E$146:$E$209))),0)</f>
        <v>pics\\dis39.jpg</v>
      </c>
      <c r="AF123" s="22" t="str">
        <f t="shared" si="27"/>
        <v/>
      </c>
      <c r="AI123" t="s">
        <v>125</v>
      </c>
      <c r="AO123">
        <f t="shared" ca="1" si="33"/>
        <v>0.96556547617851729</v>
      </c>
      <c r="AP123" t="str">
        <f t="shared" ca="1" si="34"/>
        <v>pics\\Banan_4.jpg</v>
      </c>
      <c r="AR123" t="str">
        <f t="shared" si="38"/>
        <v/>
      </c>
      <c r="AS123" t="str">
        <f t="shared" si="36"/>
        <v/>
      </c>
      <c r="AT123">
        <f t="shared" ca="1" si="29"/>
        <v>0.44992655306658036</v>
      </c>
      <c r="AU123" t="s">
        <v>697</v>
      </c>
      <c r="AV123" t="str">
        <f t="shared" ca="1" si="30"/>
        <v>sound\\Redkiy_plod.wav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_Изогнут_ли_он?</v>
      </c>
      <c r="BA123" t="e">
        <f>VLOOKUP(Q123,audio_list_stym!$B$2:$BQ$299,68,FALSE)</f>
        <v>#N/A</v>
      </c>
      <c r="BB123" t="str">
        <f t="shared" si="31"/>
        <v>Посмотрите,_вот_ПЕМАТ._Изогнут_ли_он?</v>
      </c>
      <c r="BD123" cm="1">
        <f t="array" aca="1" ref="BD123" ca="1">INDEX($L$122:$L$129,(RANK(AT3,$AT$2:$AT$9)))</f>
        <v>2144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VLOOKUP(B124,audio_list_stym!$A$3:$BP$18,67,FALSE)</f>
        <v>15</v>
      </c>
      <c r="F124" t="str">
        <f>VLOOKUP(E124,metki!$A$2:$B$9,2,FALSE)</f>
        <v>экспл_новые_с_названием</v>
      </c>
      <c r="G124" t="str">
        <f t="shared" si="25"/>
        <v>экспл</v>
      </c>
      <c r="H124" t="str">
        <f>VLOOKUP(B124,audio_list_stym!$A$3:$AJ$18,35,FALSE)</f>
        <v>Tamanid</v>
      </c>
      <c r="I124" t="s">
        <v>690</v>
      </c>
      <c r="J124" t="str">
        <f t="shared" si="26"/>
        <v>Tamanid_3</v>
      </c>
      <c r="K124">
        <v>15</v>
      </c>
      <c r="L124">
        <f>VLOOKUP(J124,total_visual_stym!$A$2:$D$129,2,FALSE)</f>
        <v>2139</v>
      </c>
      <c r="M124" t="str">
        <f>VLOOKUP(J124,total_visual_stym!$A$2:$D$129,3,FALSE)</f>
        <v>pics\\Tamanid_3.jpg</v>
      </c>
      <c r="N124">
        <f>VLOOKUP(J124,total_visual_stym!$A$1:$D$129,4,FALSE)</f>
        <v>214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147</v>
      </c>
      <c r="Z124" t="str">
        <f>IF(G124="экспл",VLOOKUP(J124,quest_экспл!$A$1:$N$129,12,FALSE),IF(G124="импл_",0,0))</f>
        <v>sound\\On_barhatistiy.wav</v>
      </c>
      <c r="AA124" t="str">
        <f>IF(G124="экспл",VLOOKUP(J124,quest_экспл!$A$1:$N$129,14,FALSE),IF(G124="импл_",0,0))</f>
        <v>да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2172</v>
      </c>
      <c r="AD124" t="str">
        <f t="shared" ca="1" si="32"/>
        <v>pics\\dis23.jpg</v>
      </c>
      <c r="AE124" s="22" t="str">
        <f t="array" aca="1" ref="AE124" ca="1">IF(G124="экспл",INDEX(total_visual_stym!$C$146:$C$209,(RANK(total_visual_stym!E204,total_visual_stym!$E$146:$E$209))),0)</f>
        <v>pics\\dis23.jpg</v>
      </c>
      <c r="AF124" s="22" t="str">
        <f t="shared" si="27"/>
        <v/>
      </c>
      <c r="AI124" t="s">
        <v>126</v>
      </c>
      <c r="AO124">
        <f t="shared" ca="1" si="33"/>
        <v>9.5582144026408633E-2</v>
      </c>
      <c r="AP124" t="str">
        <f t="shared" ca="1" si="34"/>
        <v>pics\\Tomat_5.jpg</v>
      </c>
      <c r="AR124" t="str">
        <f t="shared" si="38"/>
        <v/>
      </c>
      <c r="AS124" t="str">
        <f t="shared" si="36"/>
        <v/>
      </c>
      <c r="AT124">
        <f t="shared" ca="1" si="29"/>
        <v>0.541836114270969</v>
      </c>
      <c r="AU124" t="s">
        <v>697</v>
      </c>
      <c r="AV124" t="str">
        <f t="shared" ca="1" si="30"/>
        <v>sound\\Redkiy_plod.wav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_Он_бархатистый?</v>
      </c>
      <c r="BA124" t="e">
        <f>VLOOKUP(Q124,audio_list_stym!$B$2:$BQ$299,68,FALSE)</f>
        <v>#N/A</v>
      </c>
      <c r="BB124" t="str">
        <f t="shared" si="31"/>
        <v>Вот_ПЕМАТ._Он_бархатистый?</v>
      </c>
      <c r="BD124" cm="1">
        <f t="array" aca="1" ref="BD124" ca="1">INDEX($L$122:$L$129,(RANK(AT4,$AT$2:$AT$9)))</f>
        <v>2142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VLOOKUP(B125,audio_list_stym!$A$3:$BP$18,67,FALSE)</f>
        <v>15</v>
      </c>
      <c r="F125" t="str">
        <f>VLOOKUP(E125,metki!$A$2:$B$9,2,FALSE)</f>
        <v>экспл_новые_с_названием</v>
      </c>
      <c r="G125" t="str">
        <f t="shared" si="25"/>
        <v>экспл</v>
      </c>
      <c r="H125" t="str">
        <f>VLOOKUP(B125,audio_list_stym!$A$3:$AJ$18,35,FALSE)</f>
        <v>Tamanid</v>
      </c>
      <c r="I125" t="s">
        <v>691</v>
      </c>
      <c r="J125" t="str">
        <f t="shared" si="26"/>
        <v>Tamanid_4</v>
      </c>
      <c r="K125">
        <v>15</v>
      </c>
      <c r="L125">
        <f>VLOOKUP(J125,total_visual_stym!$A$2:$D$129,2,FALSE)</f>
        <v>2140</v>
      </c>
      <c r="M125" t="str">
        <f>VLOOKUP(J125,total_visual_stym!$A$2:$D$129,3,FALSE)</f>
        <v>pics\\Tamanid_4.jpg</v>
      </c>
      <c r="N125">
        <f>VLOOKUP(J125,total_visual_stym!$A$1:$D$129,4,FALSE)</f>
        <v>214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148</v>
      </c>
      <c r="Z125" t="str">
        <f>IF(G125="экспл",VLOOKUP(J125,quest_экспл!$A$1:$N$129,12,FALSE),IF(G125="импл_",0,0))</f>
        <v>sound\\Odnotonniy_li_on.wav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2224</v>
      </c>
      <c r="AD125" t="str">
        <f t="shared" ca="1" si="32"/>
        <v>pics\\dis29.jpg</v>
      </c>
      <c r="AE125" s="22" t="str">
        <f t="array" aca="1" ref="AE125" ca="1">IF(G125="экспл",INDEX(total_visual_stym!$C$146:$C$209,(RANK(total_visual_stym!E205,total_visual_stym!$E$146:$E$209))),0)</f>
        <v>pics\\dis29.jpg</v>
      </c>
      <c r="AF125" s="22" t="str">
        <f t="shared" si="27"/>
        <v/>
      </c>
      <c r="AI125" t="s">
        <v>127</v>
      </c>
      <c r="AO125">
        <f t="shared" ca="1" si="33"/>
        <v>0.38395527703298549</v>
      </c>
      <c r="AP125" t="str">
        <f t="shared" ca="1" si="34"/>
        <v>pics\\Limon_4.jpg</v>
      </c>
      <c r="AR125" t="str">
        <f t="shared" si="38"/>
        <v/>
      </c>
      <c r="AS125" t="str">
        <f t="shared" si="36"/>
        <v/>
      </c>
      <c r="AT125">
        <f t="shared" ca="1" si="29"/>
        <v>0.48588736121861464</v>
      </c>
      <c r="AU125" t="s">
        <v>697</v>
      </c>
      <c r="AV125" t="str">
        <f t="shared" ca="1" si="30"/>
        <v>sound\\Redkiy_plod.wav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_Однотонный_ли_он?</v>
      </c>
      <c r="BA125" t="e">
        <f>VLOOKUP(Q125,audio_list_stym!$B$2:$BQ$299,68,FALSE)</f>
        <v>#N/A</v>
      </c>
      <c r="BB125" t="str">
        <f t="shared" si="31"/>
        <v>Это_ПЕМАТ._Однотонный_ли_он?</v>
      </c>
      <c r="BD125" cm="1">
        <f t="array" aca="1" ref="BD125" ca="1">INDEX($L$122:$L$129,(RANK(AT5,$AT$2:$AT$9)))</f>
        <v>2140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VLOOKUP(B126,audio_list_stym!$A$3:$BP$18,67,FALSE)</f>
        <v>15</v>
      </c>
      <c r="F126" t="str">
        <f>VLOOKUP(E126,metki!$A$2:$B$9,2,FALSE)</f>
        <v>экспл_новые_с_названием</v>
      </c>
      <c r="G126" t="str">
        <f t="shared" si="25"/>
        <v>экспл</v>
      </c>
      <c r="H126" t="str">
        <f>VLOOKUP(B126,audio_list_stym!$A$3:$AJ$18,35,FALSE)</f>
        <v>Tamanid</v>
      </c>
      <c r="I126" t="s">
        <v>692</v>
      </c>
      <c r="J126" t="str">
        <f t="shared" si="26"/>
        <v>Tamanid_5</v>
      </c>
      <c r="K126">
        <v>15</v>
      </c>
      <c r="L126">
        <f>VLOOKUP(J126,total_visual_stym!$A$2:$D$129,2,FALSE)</f>
        <v>2141</v>
      </c>
      <c r="M126" t="str">
        <f>VLOOKUP(J126,total_visual_stym!$A$2:$D$129,3,FALSE)</f>
        <v>pics\\Tamanid_5.jpg</v>
      </c>
      <c r="N126">
        <f>VLOOKUP(J126,total_visual_stym!$A$1:$D$129,4,FALSE)</f>
        <v>214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149</v>
      </c>
      <c r="Z126" t="str">
        <f>IF(G126="экспл",VLOOKUP(J126,quest_экспл!$A$1:$N$129,12,FALSE),IF(G126="импл_",0,0))</f>
        <v>sound\\On_prozrachniy.wav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2231</v>
      </c>
      <c r="AD126" t="str">
        <f t="shared" ca="1" si="32"/>
        <v>pics\\dis12.jpg</v>
      </c>
      <c r="AE126" s="22" t="str">
        <f t="array" aca="1" ref="AE126" ca="1">IF(G126="экспл",INDEX(total_visual_stym!$C$146:$C$209,(RANK(total_visual_stym!E206,total_visual_stym!$E$146:$E$209))),0)</f>
        <v>pics\\dis12.jpg</v>
      </c>
      <c r="AF126" s="22" t="str">
        <f t="shared" si="27"/>
        <v/>
      </c>
      <c r="AI126" t="s">
        <v>128</v>
      </c>
      <c r="AO126">
        <f t="shared" ca="1" si="33"/>
        <v>0.93056861807802538</v>
      </c>
      <c r="AP126" t="str">
        <f t="shared" ca="1" si="34"/>
        <v>pics\\Banan_7.jpg</v>
      </c>
      <c r="AR126" t="str">
        <f t="shared" si="38"/>
        <v/>
      </c>
      <c r="AS126" t="str">
        <f t="shared" si="36"/>
        <v/>
      </c>
      <c r="AT126">
        <f t="shared" ca="1" si="29"/>
        <v>0.29544478312986866</v>
      </c>
      <c r="AU126" t="s">
        <v>697</v>
      </c>
      <c r="AV126" t="str">
        <f t="shared" ca="1" si="30"/>
        <v>sound\\Redkiy_plod.wav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_Он_прозрачный?</v>
      </c>
      <c r="BA126" t="e">
        <f>VLOOKUP(Q126,audio_list_stym!$B$2:$BQ$299,68,FALSE)</f>
        <v>#N/A</v>
      </c>
      <c r="BB126" t="str">
        <f t="shared" si="31"/>
        <v>На_картинке_ПЕМАТ._Он_прозрачный?</v>
      </c>
      <c r="BD126" cm="1">
        <f t="array" aca="1" ref="BD126" ca="1">INDEX($L$122:$L$129,(RANK(AT6,$AT$2:$AT$9)))</f>
        <v>2139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VLOOKUP(B127,audio_list_stym!$A$3:$BP$18,67,FALSE)</f>
        <v>15</v>
      </c>
      <c r="F127" t="str">
        <f>VLOOKUP(E127,metki!$A$2:$B$9,2,FALSE)</f>
        <v>экспл_новые_с_названием</v>
      </c>
      <c r="G127" t="str">
        <f t="shared" si="25"/>
        <v>экспл</v>
      </c>
      <c r="H127" t="str">
        <f>VLOOKUP(B127,audio_list_stym!$A$3:$AJ$18,35,FALSE)</f>
        <v>Tamanid</v>
      </c>
      <c r="I127" t="s">
        <v>693</v>
      </c>
      <c r="J127" t="str">
        <f t="shared" si="26"/>
        <v>Tamanid_6</v>
      </c>
      <c r="K127">
        <v>15</v>
      </c>
      <c r="L127">
        <f>VLOOKUP(J127,total_visual_stym!$A$2:$D$129,2,FALSE)</f>
        <v>2142</v>
      </c>
      <c r="M127" t="str">
        <f>VLOOKUP(J127,total_visual_stym!$A$2:$D$129,3,FALSE)</f>
        <v>pics\\Tamanid_6.jpg</v>
      </c>
      <c r="N127">
        <f>VLOOKUP(J127,total_visual_stym!$A$1:$D$129,4,FALSE)</f>
        <v>214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150</v>
      </c>
      <c r="Z127" t="str">
        <f>IF(G127="экспл",VLOOKUP(J127,quest_экспл!$A$1:$N$129,12,FALSE),IF(G127="импл_",0,0))</f>
        <v>sound\\On_izmelchen.wav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2169</v>
      </c>
      <c r="AD127" t="str">
        <f t="shared" ca="1" si="32"/>
        <v>pics\\dis6.jpg</v>
      </c>
      <c r="AE127" s="22" t="str">
        <f t="array" aca="1" ref="AE127" ca="1">IF(G127="экспл",INDEX(total_visual_stym!$C$146:$C$209,(RANK(total_visual_stym!E207,total_visual_stym!$E$146:$E$209))),0)</f>
        <v>pics\\dis6.jpg</v>
      </c>
      <c r="AF127" s="22" t="str">
        <f t="shared" si="27"/>
        <v/>
      </c>
      <c r="AI127" t="s">
        <v>129</v>
      </c>
      <c r="AO127">
        <f t="shared" ca="1" si="33"/>
        <v>0.97813821270724599</v>
      </c>
      <c r="AP127" t="str">
        <f t="shared" ca="1" si="34"/>
        <v>pics\\Banan_3.jpg</v>
      </c>
      <c r="AR127" t="str">
        <f t="shared" si="38"/>
        <v/>
      </c>
      <c r="AS127" t="str">
        <f t="shared" si="36"/>
        <v/>
      </c>
      <c r="AT127">
        <f t="shared" ca="1" si="29"/>
        <v>0.935086412890206</v>
      </c>
      <c r="AU127" t="s">
        <v>697</v>
      </c>
      <c r="AV127" t="str">
        <f t="shared" ca="1" si="30"/>
        <v>sound\\Noviy_plod.wav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_Он_измельчен?</v>
      </c>
      <c r="BA127" t="e">
        <f>VLOOKUP(Q127,audio_list_stym!$B$2:$BQ$299,68,FALSE)</f>
        <v>#N/A</v>
      </c>
      <c r="BB127" t="str">
        <f t="shared" si="31"/>
        <v>На_мониторе_ПЕМАТ._Он_измельчен?</v>
      </c>
      <c r="BD127" cm="1">
        <f t="array" aca="1" ref="BD127" ca="1">INDEX($L$122:$L$129,(RANK(AT7,$AT$2:$AT$9)))</f>
        <v>2143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VLOOKUP(B128,audio_list_stym!$A$3:$BP$18,67,FALSE)</f>
        <v>15</v>
      </c>
      <c r="F128" t="str">
        <f>VLOOKUP(E128,metki!$A$2:$B$9,2,FALSE)</f>
        <v>экспл_новые_с_названием</v>
      </c>
      <c r="G128" t="str">
        <f t="shared" si="25"/>
        <v>экспл</v>
      </c>
      <c r="H128" t="str">
        <f>VLOOKUP(B128,audio_list_stym!$A$3:$AJ$18,35,FALSE)</f>
        <v>Tamanid</v>
      </c>
      <c r="I128" t="s">
        <v>694</v>
      </c>
      <c r="J128" t="str">
        <f t="shared" si="26"/>
        <v>Tamanid_7</v>
      </c>
      <c r="K128">
        <v>15</v>
      </c>
      <c r="L128">
        <f>VLOOKUP(J128,total_visual_stym!$A$2:$D$129,2,FALSE)</f>
        <v>2143</v>
      </c>
      <c r="M128" t="str">
        <f>VLOOKUP(J128,total_visual_stym!$A$2:$D$129,3,FALSE)</f>
        <v>pics\\Tamanid_7.jpg</v>
      </c>
      <c r="N128">
        <f>VLOOKUP(J128,total_visual_stym!$A$1:$D$129,4,FALSE)</f>
        <v>214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151</v>
      </c>
      <c r="Z128" t="str">
        <f>IF(G128="экспл",VLOOKUP(J128,quest_экспл!$A$1:$N$129,12,FALSE),IF(G128="импл_",0,0))</f>
        <v>sound\\Cvetushiy_li_on.wav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2208</v>
      </c>
      <c r="AD128" t="str">
        <f t="shared" ca="1" si="32"/>
        <v>pics\\dis45.jpg</v>
      </c>
      <c r="AE128" s="22" t="str">
        <f t="array" aca="1" ref="AE128" ca="1">IF(G128="экспл",INDEX(total_visual_stym!$C$146:$C$209,(RANK(total_visual_stym!E208,total_visual_stym!$E$146:$E$209))),0)</f>
        <v>pics\\dis45.jpg</v>
      </c>
      <c r="AF128" s="22" t="str">
        <f t="shared" si="27"/>
        <v/>
      </c>
      <c r="AI128" t="s">
        <v>130</v>
      </c>
      <c r="AO128">
        <f t="shared" ca="1" si="33"/>
        <v>0.31443235907537326</v>
      </c>
      <c r="AP128" t="str">
        <f t="shared" ca="1" si="34"/>
        <v>pics\\Peper_1.jpg</v>
      </c>
      <c r="AR128" t="str">
        <f t="shared" si="38"/>
        <v/>
      </c>
      <c r="AS128" t="str">
        <f t="shared" si="36"/>
        <v/>
      </c>
      <c r="AT128">
        <f t="shared" ca="1" si="29"/>
        <v>0.87812125054355128</v>
      </c>
      <c r="AU128" t="s">
        <v>697</v>
      </c>
      <c r="AV128" t="str">
        <f t="shared" ca="1" si="30"/>
        <v>sound\\Noviy_plod.wav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_Цветущий_ли_он?</v>
      </c>
      <c r="BA128" t="e">
        <f>VLOOKUP(Q128,audio_list_stym!$B$2:$BQ$299,68,FALSE)</f>
        <v>#N/A</v>
      </c>
      <c r="BB128" t="str">
        <f t="shared" si="31"/>
        <v>Перед_Вами_ПЕМАТ._Цветущий_ли_он?</v>
      </c>
      <c r="BD128" cm="1">
        <f t="array" aca="1" ref="BD128" ca="1">INDEX($L$122:$L$129,(RANK(AT8,$AT$2:$AT$9)))</f>
        <v>2141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VLOOKUP(B129,audio_list_stym!$A$3:$BP$18,67,FALSE)</f>
        <v>15</v>
      </c>
      <c r="F129" t="str">
        <f>VLOOKUP(E129,metki!$A$2:$B$9,2,FALSE)</f>
        <v>экспл_новые_с_названием</v>
      </c>
      <c r="G129" t="str">
        <f t="shared" si="25"/>
        <v>экспл</v>
      </c>
      <c r="H129" t="str">
        <f>VLOOKUP(B129,audio_list_stym!$A$3:$AJ$18,35,FALSE)</f>
        <v>Tamanid</v>
      </c>
      <c r="I129" t="s">
        <v>695</v>
      </c>
      <c r="J129" t="str">
        <f t="shared" si="26"/>
        <v>Tamanid_8</v>
      </c>
      <c r="K129">
        <v>15</v>
      </c>
      <c r="L129">
        <f>VLOOKUP(J129,total_visual_stym!$A$2:$D$129,2,FALSE)</f>
        <v>2144</v>
      </c>
      <c r="M129" t="str">
        <f>VLOOKUP(J129,total_visual_stym!$A$2:$D$129,3,FALSE)</f>
        <v>pics\\Tamanid_8.jpg</v>
      </c>
      <c r="N129">
        <f>VLOOKUP(J129,total_visual_stym!$A$1:$D$129,4,FALSE)</f>
        <v>214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152</v>
      </c>
      <c r="Z129" t="str">
        <f>IF(G129="экспл",VLOOKUP(J129,quest_экспл!$A$1:$N$129,12,FALSE),IF(G129="импл_",0,0))</f>
        <v>sound\\Skruchen_li_on.wav</v>
      </c>
      <c r="AA129" t="str">
        <f>IF(G129="экспл",VLOOKUP(J129,quest_экспл!$A$1:$N$129,14,FALSE),IF(G129="импл_",0,0))</f>
        <v>да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2223</v>
      </c>
      <c r="AD129" t="str">
        <f t="shared" ca="1" si="32"/>
        <v>pics\\dis15.jpg</v>
      </c>
      <c r="AE129" s="22" t="str">
        <f t="array" aca="1" ref="AE129" ca="1">IF(G129="экспл",INDEX(total_visual_stym!$C$146:$C$209,(RANK(total_visual_stym!E209,total_visual_stym!$E$146:$E$209))),0)</f>
        <v>pics\\dis15.jpg</v>
      </c>
      <c r="AF129" s="22" t="str">
        <f t="shared" si="27"/>
        <v/>
      </c>
      <c r="AI129" t="s">
        <v>131</v>
      </c>
      <c r="AO129">
        <f t="shared" ca="1" si="33"/>
        <v>0.81726426056427837</v>
      </c>
      <c r="AP129" t="str">
        <f t="shared" ca="1" si="34"/>
        <v>pics\\Finik_8.jpg</v>
      </c>
      <c r="AR129" t="str">
        <f t="shared" si="38"/>
        <v/>
      </c>
      <c r="AS129" t="str">
        <f t="shared" si="36"/>
        <v/>
      </c>
      <c r="AT129">
        <f t="shared" ca="1" si="29"/>
        <v>0.23644507698939199</v>
      </c>
      <c r="AU129" t="s">
        <v>697</v>
      </c>
      <c r="AV129" t="str">
        <f t="shared" ca="1" si="30"/>
        <v>sound\\Redkiy_plod.wav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_Скручен_ли_он?</v>
      </c>
      <c r="BA129" t="e">
        <f>VLOOKUP(Q129,audio_list_stym!$B$2:$BQ$299,68,FALSE)</f>
        <v>#N/A</v>
      </c>
      <c r="BB129" t="str">
        <f t="shared" si="31"/>
        <v>Вы_видите_ПЕМАТ._Скручен_ли_он?</v>
      </c>
      <c r="BD129" cm="1">
        <f t="array" aca="1" ref="BD129" ca="1">INDEX($L$122:$L$129,(RANK(AT9,$AT$2:$AT$9)))</f>
        <v>2138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F00-000000000000}"/>
  <pageMargins left="0.7" right="0.7" top="0.75" bottom="0.75" header="0.3" footer="0.3"/>
  <pageSetup paperSize="9" orientation="portrait" horizontalDpi="4294967293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H161"/>
  <sheetViews>
    <sheetView topLeftCell="BB1" zoomScale="80" zoomScaleNormal="80" zoomScaleSheetLayoutView="40" workbookViewId="0">
      <selection activeCell="BC1" sqref="BC1:BH1048576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36.1640625" customWidth="1"/>
    <col min="55" max="55" width="8" customWidth="1"/>
    <col min="56" max="56" width="19.1640625" customWidth="1"/>
  </cols>
  <sheetData>
    <row r="1" spans="1:60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VLOOKUP(B2,audio_list_stym!$A$3:$BP$18,68,FALSE)</f>
        <v>13</v>
      </c>
      <c r="F2" t="str">
        <f>VLOOKUP(E2,metki!$A$2:$B$9,2,FALSE)</f>
        <v>экспл_реал_без_названия</v>
      </c>
      <c r="G2" t="str">
        <f>LEFT(F2,5)</f>
        <v>экспл</v>
      </c>
      <c r="H2" t="str">
        <f>VLOOKUP(B2,audio_list_stym!$A$3:$AJ$18,36,FALSE)</f>
        <v>Tomat</v>
      </c>
      <c r="I2" t="s">
        <v>688</v>
      </c>
      <c r="J2" t="str">
        <f>H2&amp;I2</f>
        <v>Tomat_1</v>
      </c>
      <c r="K2">
        <v>13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pics\\dis41.jpg</v>
      </c>
      <c r="AF2" s="22" t="str">
        <f t="shared" ref="AF2:AF38" si="0">IF(ISTEXT(AR2),AR2,IF(ISTEXT(AS2),AS2,""))</f>
        <v/>
      </c>
      <c r="AG2" t="str">
        <f>IF(OR(E2=11,E2=13),M2,"")</f>
        <v>pics\\Tomat_1.jpg</v>
      </c>
      <c r="AH2">
        <f t="shared" ref="AH2:AH65" si="1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2">LEFT(AI2,11)</f>
        <v>pics\\Tomat</v>
      </c>
      <c r="AL2" t="str">
        <f t="shared" ref="AL2:AL25" si="3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0.89970497793671378</v>
      </c>
      <c r="AP2" t="str">
        <f ca="1">INDEX($AM$2:$AM$25,(RANK(AO2,$AO$2:$AO$25)))</f>
        <v>pics\\Kokos_1.jpg</v>
      </c>
      <c r="AQ2" t="str">
        <f ca="1">INDEX($AN$2:$AN$25,(RANK(AO2,$AO$2:$AO$25)))</f>
        <v>pics\\Tomat_1.jpg</v>
      </c>
      <c r="AT2">
        <f t="shared" ref="AT2:AT65" ca="1" si="4">RAND()</f>
        <v>0.128195621794012</v>
      </c>
      <c r="AU2" t="str">
        <f>IF(OR(G2=10,G2=11,G2=14,G2=15),VLOOKUP(AT2,audio_list_stym!$A$3:$B$18,2,FALSE),"sound\\Noviy_plod.wav")</f>
        <v>sound\\Noviy_plod.wav</v>
      </c>
      <c r="AV2" t="str">
        <f ca="1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5">IF(G2="экспл",AY2&amp;AX2&amp;"."&amp;AZ2,IF(G2="импл_",BA2&amp;AX2&amp;"?"))</f>
        <v>На_экране_XXXXX._Целый_ли_он?</v>
      </c>
      <c r="BC2">
        <f>A2</f>
        <v>1201</v>
      </c>
      <c r="BD2" cm="1">
        <f t="array" aca="1" ref="BD2" ca="1">INDEX($L$2:$L$9,(RANK(AT2,$AT$2:$AT$9)))</f>
        <v>2064</v>
      </c>
      <c r="BE2" cm="1">
        <f t="array" aca="1" ref="BE2" ca="1">INDEX(BD10:BD25,(RANK(AT2,$AT$2:$AT$16)))</f>
        <v>2030</v>
      </c>
      <c r="BF2" cm="1">
        <f t="array" aca="1" ref="BF2" ca="1">INDEX(BD26:BD49,(RANK(AT2,$AT$2:$AT$16)))</f>
        <v>2046</v>
      </c>
      <c r="BG2" cm="1">
        <f t="array" aca="1" ref="BG2" ca="1">INDEX(BD50:BD65,(RANK(AT2,$AT$2:$AT$16)))</f>
        <v>2022</v>
      </c>
      <c r="BH2">
        <v>1</v>
      </c>
    </row>
    <row r="3" spans="1:60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VLOOKUP(B3,audio_list_stym!$A$3:$BP$18,68,FALSE)</f>
        <v>13</v>
      </c>
      <c r="F3" t="str">
        <f>VLOOKUP(E3,metki!$A$2:$B$9,2,FALSE)</f>
        <v>экспл_реал_без_названия</v>
      </c>
      <c r="G3" t="str">
        <f t="shared" ref="G3:G65" si="6">LEFT(F3,5)</f>
        <v>экспл</v>
      </c>
      <c r="H3" t="str">
        <f>VLOOKUP(B3,audio_list_stym!$A$3:$AJ$18,36,FALSE)</f>
        <v>Tomat</v>
      </c>
      <c r="I3" t="s">
        <v>689</v>
      </c>
      <c r="J3" t="str">
        <f t="shared" ref="J3:J65" si="7">H3&amp;I3</f>
        <v>Tomat_2</v>
      </c>
      <c r="K3">
        <v>13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2181</v>
      </c>
      <c r="AD3" t="str">
        <f t="shared" ref="AD3:AD66" ca="1" si="8">IF(ISTEXT(AE3),AE3,IF(ISTEXT(AF3),AF3,""))</f>
        <v>pics\\dis24.jpg</v>
      </c>
      <c r="AE3" s="22" t="str">
        <f t="array" aca="1" ref="AE3" ca="1">IF(G3="экспл",INDEX(total_visual_stym!$C$146:$C$209,(RANK(total_visual_stym!E147,total_visual_stym!$E$146:$E$209))),0)</f>
        <v>pics\\dis24.jpg</v>
      </c>
      <c r="AF3" s="22" t="str">
        <f t="shared" si="0"/>
        <v/>
      </c>
      <c r="AG3" t="str">
        <f t="shared" ref="AG3:AG9" si="9">IF(OR(E3=11,E3=13),M3,"")</f>
        <v>pics\\Tomat_2.jpg</v>
      </c>
      <c r="AH3">
        <f t="shared" si="1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2"/>
        <v>pics\\Tomat</v>
      </c>
      <c r="AL3" t="str">
        <f t="shared" si="3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0">RAND()</f>
        <v>0.47045943488858677</v>
      </c>
      <c r="AP3" t="str">
        <f t="shared" ref="AP3:AP25" ca="1" si="11">INDEX($AM$2:$AM$25,(RANK(AO3,$AO$2:$AO$25)))</f>
        <v>pics\\Finik_5.jpg</v>
      </c>
      <c r="AQ3" t="str">
        <f t="shared" ref="AQ3:AQ25" ca="1" si="12">INDEX($AN$2:$AN$25,(RANK(AO3,$AO$2:$AO$25)))</f>
        <v>pics\\Peper_5.jpg</v>
      </c>
      <c r="AT3">
        <f t="shared" ca="1" si="4"/>
        <v>0.45389114604452452</v>
      </c>
      <c r="AU3" t="str">
        <f>IF(OR(G3=10,G3=11,G3=14,G3=15),VLOOKUP(AT3,audio_list_stym!$A$3:$B$18,2,FALSE),"sound\\Noviy_plod.wav")</f>
        <v>sound\\Noviy_plod.wav</v>
      </c>
      <c r="AV3" t="str">
        <f t="shared" ref="AV3:AV65" ca="1" si="13">INDEX($AU$2:$AU$129,(RANK(AT3,$AT$2:$AT$129)))</f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5"/>
        <v>Посмотрите,_вот_XXXXX._Мясистый_ли_он?</v>
      </c>
      <c r="BD3" cm="1">
        <f t="array" aca="1" ref="BD3" ca="1">INDEX($L$2:$L$9,(RANK(AT3,$AT$2:$AT$9)))</f>
        <v>2060</v>
      </c>
    </row>
    <row r="4" spans="1:60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VLOOKUP(B4,audio_list_stym!$A$3:$BP$18,68,FALSE)</f>
        <v>13</v>
      </c>
      <c r="F4" t="str">
        <f>VLOOKUP(E4,metki!$A$2:$B$9,2,FALSE)</f>
        <v>экспл_реал_без_названия</v>
      </c>
      <c r="G4" t="str">
        <f t="shared" si="6"/>
        <v>экспл</v>
      </c>
      <c r="H4" t="str">
        <f>VLOOKUP(B4,audio_list_stym!$A$3:$AJ$18,36,FALSE)</f>
        <v>Tomat</v>
      </c>
      <c r="I4" t="s">
        <v>690</v>
      </c>
      <c r="J4" t="str">
        <f t="shared" si="7"/>
        <v>Tomat_3</v>
      </c>
      <c r="K4">
        <v>13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2171</v>
      </c>
      <c r="AD4" t="str">
        <f t="shared" ca="1" si="8"/>
        <v>pics\\dis22.jpg</v>
      </c>
      <c r="AE4" s="22" t="str">
        <f t="array" aca="1" ref="AE4" ca="1">IF(G4="экспл",INDEX(total_visual_stym!$C$146:$C$209,(RANK(total_visual_stym!E148,total_visual_stym!$E$146:$E$209))),0)</f>
        <v>pics\\dis22.jpg</v>
      </c>
      <c r="AF4" s="22" t="str">
        <f t="shared" si="0"/>
        <v/>
      </c>
      <c r="AG4" t="str">
        <f t="shared" si="9"/>
        <v>pics\\Tomat_3.jpg</v>
      </c>
      <c r="AH4">
        <f t="shared" si="1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2"/>
        <v>pics\\Tomat</v>
      </c>
      <c r="AL4" t="str">
        <f t="shared" si="3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0"/>
        <v>0.64997276753638056</v>
      </c>
      <c r="AP4" t="str">
        <f t="shared" ca="1" si="11"/>
        <v>pics\\Kokos_7.jpg</v>
      </c>
      <c r="AQ4" t="str">
        <f t="shared" ca="1" si="12"/>
        <v>pics\\Tomat_7.jpg</v>
      </c>
      <c r="AT4">
        <f t="shared" ca="1" si="4"/>
        <v>0.99946124612583875</v>
      </c>
      <c r="AU4" t="str">
        <f>IF(OR(G4=10,G4=11,G4=14,G4=15),VLOOKUP(AT4,audio_list_stym!$A$3:$B$18,2,FALSE),"sound\\Noviy_plod.wav")</f>
        <v>sound\\Noviy_plod.wav</v>
      </c>
      <c r="AV4" t="str">
        <f t="shared" ca="1" si="13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5"/>
        <v>Вот_XXXXX._Горький_ли_он?</v>
      </c>
      <c r="BD4" cm="1">
        <f t="array" aca="1" ref="BD4" ca="1">INDEX($L$2:$L$9,(RANK(AT4,$AT$2:$AT$9)))</f>
        <v>2057</v>
      </c>
    </row>
    <row r="5" spans="1:60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VLOOKUP(B5,audio_list_stym!$A$3:$BP$18,68,FALSE)</f>
        <v>13</v>
      </c>
      <c r="F5" t="str">
        <f>VLOOKUP(E5,metki!$A$2:$B$9,2,FALSE)</f>
        <v>экспл_реал_без_названия</v>
      </c>
      <c r="G5" t="str">
        <f t="shared" si="6"/>
        <v>экспл</v>
      </c>
      <c r="H5" t="str">
        <f>VLOOKUP(B5,audio_list_stym!$A$3:$AJ$18,36,FALSE)</f>
        <v>Tomat</v>
      </c>
      <c r="I5" t="s">
        <v>691</v>
      </c>
      <c r="J5" t="str">
        <f t="shared" si="7"/>
        <v>Tomat_4</v>
      </c>
      <c r="K5">
        <v>13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2184</v>
      </c>
      <c r="AD5" t="str">
        <f t="shared" ca="1" si="8"/>
        <v>pics\\dis19.jpg</v>
      </c>
      <c r="AE5" s="22" t="str">
        <f t="array" aca="1" ref="AE5" ca="1">IF(G5="экспл",INDEX(total_visual_stym!$C$146:$C$209,(RANK(total_visual_stym!E149,total_visual_stym!$E$146:$E$209))),0)</f>
        <v>pics\\dis19.jpg</v>
      </c>
      <c r="AF5" s="22" t="str">
        <f t="shared" si="0"/>
        <v/>
      </c>
      <c r="AG5" t="str">
        <f t="shared" si="9"/>
        <v>pics\\Tomat_4.jpg</v>
      </c>
      <c r="AH5">
        <f t="shared" si="1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2"/>
        <v>pics\\Tomat</v>
      </c>
      <c r="AL5" t="str">
        <f t="shared" si="3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0"/>
        <v>0.48821545333267891</v>
      </c>
      <c r="AP5" t="str">
        <f t="shared" ca="1" si="11"/>
        <v>pics\\Finik_4.jpg</v>
      </c>
      <c r="AQ5" t="str">
        <f t="shared" ca="1" si="12"/>
        <v>pics\\Peper_4.jpg</v>
      </c>
      <c r="AT5">
        <f t="shared" ca="1" si="4"/>
        <v>0.16144946257430304</v>
      </c>
      <c r="AU5" t="str">
        <f>IF(OR(G5=10,G5=11,G5=14,G5=15),VLOOKUP(AT5,audio_list_stym!$A$3:$B$18,2,FALSE),"sound\\Noviy_plod.wav")</f>
        <v>sound\\Noviy_plod.wav</v>
      </c>
      <c r="AV5" t="str">
        <f t="shared" ca="1" si="13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5"/>
        <v>Это_XXXXX._Он_яркий?</v>
      </c>
      <c r="BD5" cm="1">
        <f t="array" aca="1" ref="BD5" ca="1">INDEX($L$2:$L$9,(RANK(AT5,$AT$2:$AT$9)))</f>
        <v>2063</v>
      </c>
    </row>
    <row r="6" spans="1:60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VLOOKUP(B6,audio_list_stym!$A$3:$BP$18,68,FALSE)</f>
        <v>13</v>
      </c>
      <c r="F6" t="str">
        <f>VLOOKUP(E6,metki!$A$2:$B$9,2,FALSE)</f>
        <v>экспл_реал_без_названия</v>
      </c>
      <c r="G6" t="str">
        <f t="shared" si="6"/>
        <v>экспл</v>
      </c>
      <c r="H6" t="str">
        <f>VLOOKUP(B6,audio_list_stym!$A$3:$AJ$18,36,FALSE)</f>
        <v>Tomat</v>
      </c>
      <c r="I6" t="s">
        <v>692</v>
      </c>
      <c r="J6" t="str">
        <f t="shared" si="7"/>
        <v>Tomat_5</v>
      </c>
      <c r="K6">
        <v>13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2183</v>
      </c>
      <c r="AD6" t="str">
        <f t="shared" ca="1" si="8"/>
        <v>pics\\dis18.jpg</v>
      </c>
      <c r="AE6" s="22" t="str">
        <f t="array" aca="1" ref="AE6" ca="1">IF(G6="экспл",INDEX(total_visual_stym!$C$146:$C$209,(RANK(total_visual_stym!E150,total_visual_stym!$E$146:$E$209))),0)</f>
        <v>pics\\dis18.jpg</v>
      </c>
      <c r="AF6" s="22" t="str">
        <f t="shared" si="0"/>
        <v/>
      </c>
      <c r="AG6" t="str">
        <f t="shared" si="9"/>
        <v>pics\\Tomat_5.jpg</v>
      </c>
      <c r="AH6">
        <f t="shared" si="1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2"/>
        <v>pics\\Tomat</v>
      </c>
      <c r="AL6" t="str">
        <f t="shared" si="3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0"/>
        <v>0.25034673498106774</v>
      </c>
      <c r="AP6" t="str">
        <f t="shared" ca="1" si="11"/>
        <v>pics\\Injir_3.jpg</v>
      </c>
      <c r="AQ6" t="str">
        <f t="shared" ca="1" si="12"/>
        <v>pics\\Tikva_3.jpg</v>
      </c>
      <c r="AT6">
        <f t="shared" ca="1" si="4"/>
        <v>0.59287686979419174</v>
      </c>
      <c r="AU6" t="str">
        <f>IF(OR(G6=10,G6=11,G6=14,G6=15),VLOOKUP(AT6,audio_list_stym!$A$3:$B$18,2,FALSE),"sound\\Noviy_plod.wav")</f>
        <v>sound\\Noviy_plod.wav</v>
      </c>
      <c r="AV6" t="str">
        <f t="shared" ca="1" si="13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5"/>
        <v>На_картинке_XXXXX._Он_острый?</v>
      </c>
      <c r="BD6" cm="1">
        <f t="array" aca="1" ref="BD6" ca="1">INDEX($L$2:$L$9,(RANK(AT6,$AT$2:$AT$9)))</f>
        <v>2059</v>
      </c>
    </row>
    <row r="7" spans="1:60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VLOOKUP(B7,audio_list_stym!$A$3:$BP$18,68,FALSE)</f>
        <v>13</v>
      </c>
      <c r="F7" t="str">
        <f>VLOOKUP(E7,metki!$A$2:$B$9,2,FALSE)</f>
        <v>экспл_реал_без_названия</v>
      </c>
      <c r="G7" t="str">
        <f t="shared" si="6"/>
        <v>экспл</v>
      </c>
      <c r="H7" t="str">
        <f>VLOOKUP(B7,audio_list_stym!$A$3:$AJ$18,36,FALSE)</f>
        <v>Tomat</v>
      </c>
      <c r="I7" t="s">
        <v>693</v>
      </c>
      <c r="J7" t="str">
        <f t="shared" si="7"/>
        <v>Tomat_6</v>
      </c>
      <c r="K7">
        <v>13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2173</v>
      </c>
      <c r="AD7" t="str">
        <f t="shared" ca="1" si="8"/>
        <v>pics\\dis37.jpg</v>
      </c>
      <c r="AE7" s="22" t="str">
        <f t="array" aca="1" ref="AE7" ca="1">IF(G7="экспл",INDEX(total_visual_stym!$C$146:$C$209,(RANK(total_visual_stym!E151,total_visual_stym!$E$146:$E$209))),0)</f>
        <v>pics\\dis37.jpg</v>
      </c>
      <c r="AF7" s="22" t="str">
        <f t="shared" si="0"/>
        <v/>
      </c>
      <c r="AG7" t="str">
        <f t="shared" si="9"/>
        <v>pics\\Tomat_6.jpg</v>
      </c>
      <c r="AH7">
        <f t="shared" si="1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2"/>
        <v>pics\\Tomat</v>
      </c>
      <c r="AL7" t="str">
        <f t="shared" si="3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0"/>
        <v>0.16601494501372815</v>
      </c>
      <c r="AP7" t="str">
        <f t="shared" ca="1" si="11"/>
        <v>pics\\Injir_4.jpg</v>
      </c>
      <c r="AQ7" t="str">
        <f t="shared" ca="1" si="12"/>
        <v>pics\\Tikva_4.jpg</v>
      </c>
      <c r="AT7">
        <f t="shared" ca="1" si="4"/>
        <v>0.25913157706092504</v>
      </c>
      <c r="AU7" t="str">
        <f>IF(OR(G7=10,G7=11,G7=14,G7=15),VLOOKUP(AT7,audio_list_stym!$A$3:$B$18,2,FALSE),"sound\\Noviy_plod.wav")</f>
        <v>sound\\Noviy_plod.wav</v>
      </c>
      <c r="AV7" t="str">
        <f t="shared" ca="1" si="13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5"/>
        <v>На_мониторе_XXXXX._Он_спелый?</v>
      </c>
      <c r="BD7" cm="1">
        <f t="array" aca="1" ref="BD7" ca="1">INDEX($L$2:$L$9,(RANK(AT7,$AT$2:$AT$9)))</f>
        <v>2062</v>
      </c>
    </row>
    <row r="8" spans="1:60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VLOOKUP(B8,audio_list_stym!$A$3:$BP$18,68,FALSE)</f>
        <v>13</v>
      </c>
      <c r="F8" t="str">
        <f>VLOOKUP(E8,metki!$A$2:$B$9,2,FALSE)</f>
        <v>экспл_реал_без_названия</v>
      </c>
      <c r="G8" t="str">
        <f t="shared" si="6"/>
        <v>экспл</v>
      </c>
      <c r="H8" t="str">
        <f>VLOOKUP(B8,audio_list_stym!$A$3:$AJ$18,36,FALSE)</f>
        <v>Tomat</v>
      </c>
      <c r="I8" t="s">
        <v>694</v>
      </c>
      <c r="J8" t="str">
        <f t="shared" si="7"/>
        <v>Tomat_7</v>
      </c>
      <c r="K8">
        <v>13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2225</v>
      </c>
      <c r="AD8" t="str">
        <f t="shared" ca="1" si="8"/>
        <v>pics\\dis9.jpg</v>
      </c>
      <c r="AE8" s="22" t="str">
        <f t="array" aca="1" ref="AE8" ca="1">IF(G8="экспл",INDEX(total_visual_stym!$C$146:$C$209,(RANK(total_visual_stym!E152,total_visual_stym!$E$146:$E$209))),0)</f>
        <v>pics\\dis9.jpg</v>
      </c>
      <c r="AF8" s="22" t="str">
        <f t="shared" si="0"/>
        <v/>
      </c>
      <c r="AG8" t="str">
        <f t="shared" si="9"/>
        <v>pics\\Tomat_7.jpg</v>
      </c>
      <c r="AH8">
        <f t="shared" si="1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2"/>
        <v>pics\\Tomat</v>
      </c>
      <c r="AL8" t="str">
        <f t="shared" si="3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0"/>
        <v>0.52910694742829811</v>
      </c>
      <c r="AP8" t="str">
        <f t="shared" ca="1" si="11"/>
        <v>pics\\Finik_3.jpg</v>
      </c>
      <c r="AQ8" t="str">
        <f t="shared" ca="1" si="12"/>
        <v>pics\\Peper_3.jpg</v>
      </c>
      <c r="AT8">
        <f t="shared" ca="1" si="4"/>
        <v>0.95733329499733821</v>
      </c>
      <c r="AU8" t="str">
        <f>IF(OR(G8=10,G8=11,G8=14,G8=15),VLOOKUP(AT8,audio_list_stym!$A$3:$B$18,2,FALSE),"sound\\Noviy_plod.wav")</f>
        <v>sound\\Noviy_plod.wav</v>
      </c>
      <c r="AV8" t="str">
        <f t="shared" ca="1" si="13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5"/>
        <v>Перед_Вами_XXXXX._Он_серый?</v>
      </c>
      <c r="BD8" cm="1">
        <f t="array" aca="1" ref="BD8" ca="1">INDEX($L$2:$L$9,(RANK(AT8,$AT$2:$AT$9)))</f>
        <v>2058</v>
      </c>
    </row>
    <row r="9" spans="1:60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VLOOKUP(B9,audio_list_stym!$A$3:$BP$18,68,FALSE)</f>
        <v>13</v>
      </c>
      <c r="F9" t="str">
        <f>VLOOKUP(E9,metki!$A$2:$B$9,2,FALSE)</f>
        <v>экспл_реал_без_названия</v>
      </c>
      <c r="G9" t="str">
        <f t="shared" si="6"/>
        <v>экспл</v>
      </c>
      <c r="H9" t="str">
        <f>VLOOKUP(B9,audio_list_stym!$A$3:$AJ$18,36,FALSE)</f>
        <v>Tomat</v>
      </c>
      <c r="I9" t="s">
        <v>695</v>
      </c>
      <c r="J9" t="str">
        <f t="shared" si="7"/>
        <v>Tomat_8</v>
      </c>
      <c r="K9">
        <v>13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2194</v>
      </c>
      <c r="AD9" t="str">
        <f t="shared" ca="1" si="8"/>
        <v>pics\\dis55.jpg</v>
      </c>
      <c r="AE9" s="22" t="str">
        <f t="array" aca="1" ref="AE9" ca="1">IF(G9="экспл",INDEX(total_visual_stym!$C$146:$C$209,(RANK(total_visual_stym!E153,total_visual_stym!$E$146:$E$209))),0)</f>
        <v>pics\\dis55.jpg</v>
      </c>
      <c r="AF9" s="22" t="str">
        <f t="shared" si="0"/>
        <v/>
      </c>
      <c r="AG9" t="str">
        <f t="shared" si="9"/>
        <v>pics\\Tomat_8.jpg</v>
      </c>
      <c r="AH9">
        <f t="shared" si="1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2"/>
        <v>pics\\Tomat</v>
      </c>
      <c r="AL9" t="str">
        <f t="shared" si="3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0"/>
        <v>0.82962529105556804</v>
      </c>
      <c r="AP9" t="str">
        <f t="shared" ca="1" si="11"/>
        <v>pics\\Kokos_3.jpg</v>
      </c>
      <c r="AQ9" t="str">
        <f t="shared" ca="1" si="12"/>
        <v>pics\\Tomat_3.jpg</v>
      </c>
      <c r="AT9">
        <f t="shared" ca="1" si="4"/>
        <v>0.27994168876010528</v>
      </c>
      <c r="AU9" t="str">
        <f>IF(OR(G9=10,G9=11,G9=14,G9=15),VLOOKUP(AT9,audio_list_stym!$A$3:$B$18,2,FALSE),"sound\\Noviy_plod.wav")</f>
        <v>sound\\Noviy_plod.wav</v>
      </c>
      <c r="AV9" t="str">
        <f t="shared" ca="1" si="13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5"/>
        <v>Вы_видите_XXXXX._Вязкий_ли_он?</v>
      </c>
      <c r="BD9" cm="1">
        <f t="array" aca="1" ref="BD9" ca="1">INDEX($L$2:$L$9,(RANK(AT9,$AT$2:$AT$9)))</f>
        <v>2061</v>
      </c>
    </row>
    <row r="10" spans="1:60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VLOOKUP(B10,audio_list_stym!$A$3:$BP$18,68,FALSE)</f>
        <v>10</v>
      </c>
      <c r="F10" t="str">
        <f>VLOOKUP(E10,metki!$A$2:$B$9,2,FALSE)</f>
        <v>импл_реал_с_названием</v>
      </c>
      <c r="G10" t="str">
        <f t="shared" si="6"/>
        <v>импл_</v>
      </c>
      <c r="H10" t="str">
        <f>VLOOKUP(B10,audio_list_stym!$A$3:$AJ$18,36,FALSE)</f>
        <v>Limon</v>
      </c>
      <c r="I10" t="s">
        <v>688</v>
      </c>
      <c r="J10" t="str">
        <f t="shared" si="7"/>
        <v>Limon_1</v>
      </c>
      <c r="K10">
        <v>10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2061</v>
      </c>
      <c r="AD10" t="str">
        <f t="shared" ca="1" si="8"/>
        <v>pics\\Tomat_5.jpg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0"/>
        <v>pics\\Tomat_5.jpg</v>
      </c>
      <c r="AH10" t="str">
        <f t="shared" si="1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2"/>
        <v>pics\\Kokos</v>
      </c>
      <c r="AK10" t="str">
        <f t="shared" ref="AK10:AK15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0"/>
        <v>0.71934709597949043</v>
      </c>
      <c r="AP10" t="str">
        <f t="shared" ca="1" si="11"/>
        <v>pics\\Kokos_5.jpg</v>
      </c>
      <c r="AQ10" t="str">
        <f t="shared" ca="1" si="12"/>
        <v>pics\\Tomat_5.jpg</v>
      </c>
      <c r="AS10" t="str">
        <f t="shared" ref="AS10:AS17" ca="1" si="15">IF(AH10="sound\\Tropic",AQ10,"")</f>
        <v>pics\\Tomat_5.jpg</v>
      </c>
      <c r="AT10">
        <f t="shared" ca="1" si="4"/>
        <v>0.65562893509889941</v>
      </c>
      <c r="AU10" t="str">
        <f>IF(OR(G10=10,G10=11,G10=14,G10=15),VLOOKUP(AT10,audio_list_stym!$A$3:$B$18,2,FALSE),"sound\\Noviy_plod.wav")</f>
        <v>sound\\Noviy_plod.wav</v>
      </c>
      <c r="AV10" t="str">
        <f t="shared" ca="1" si="13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5"/>
        <v>_Старый_ли_ЛИМОН?</v>
      </c>
      <c r="BC10">
        <f>A10</f>
        <v>1202</v>
      </c>
      <c r="BD10" cm="1">
        <f t="array" aca="1" ref="BD10" ca="1">INDEX($L$10:$L$17,(RANK(AT2,$AT$2:$AT$9)))</f>
        <v>2040</v>
      </c>
      <c r="BE10" cm="1">
        <f t="array" aca="1" ref="BE10" ca="1">INDEX(BD2:BD9,(RANK(AT3,$AT$2:$AT$9)))</f>
        <v>2063</v>
      </c>
      <c r="BF10" cm="1">
        <f t="array" aca="1" ref="BF10" ca="1">INDEX(BD18:BD33,(RANK(AT3,$AT$2:$AT$16)))</f>
        <v>2026</v>
      </c>
      <c r="BG10" cm="1">
        <f t="array" aca="1" ref="BG10" ca="1">INDEX(BD34:BD65,(RANK(AT3,$AT$2:$AT$16)))</f>
        <v>2042</v>
      </c>
      <c r="BH10">
        <v>1</v>
      </c>
    </row>
    <row r="11" spans="1:60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VLOOKUP(B11,audio_list_stym!$A$3:$BP$18,68,FALSE)</f>
        <v>10</v>
      </c>
      <c r="F11" t="str">
        <f>VLOOKUP(E11,metki!$A$2:$B$9,2,FALSE)</f>
        <v>импл_реал_с_названием</v>
      </c>
      <c r="G11" t="str">
        <f t="shared" si="6"/>
        <v>импл_</v>
      </c>
      <c r="H11" t="str">
        <f>VLOOKUP(B11,audio_list_stym!$A$3:$AJ$18,36,FALSE)</f>
        <v>Limon</v>
      </c>
      <c r="I11" t="s">
        <v>689</v>
      </c>
      <c r="J11" t="str">
        <f t="shared" si="7"/>
        <v>Limon_2</v>
      </c>
      <c r="K11">
        <v>10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2041</v>
      </c>
      <c r="AD11" t="str">
        <f t="shared" ca="1" si="8"/>
        <v>pics\\Peper_1.jpg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0"/>
        <v>pics\\Peper_1.jpg</v>
      </c>
      <c r="AH11" t="str">
        <f t="shared" si="1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0"/>
        <v>0.58729334955782975</v>
      </c>
      <c r="AP11" t="str">
        <f t="shared" ca="1" si="11"/>
        <v>pics\\Finik_1.jpg</v>
      </c>
      <c r="AQ11" t="str">
        <f t="shared" ca="1" si="12"/>
        <v>pics\\Peper_1.jpg</v>
      </c>
      <c r="AS11" t="str">
        <f t="shared" ca="1" si="15"/>
        <v>pics\\Peper_1.jpg</v>
      </c>
      <c r="AT11">
        <f t="shared" ca="1" si="4"/>
        <v>0.5922763352286694</v>
      </c>
      <c r="AU11" t="str">
        <f>IF(OR(G11=10,G11=11,G11=14,G11=15),VLOOKUP(AT11,audio_list_stym!$A$3:$B$18,2,FALSE),"sound\\Noviy_plod.wav")</f>
        <v>sound\\Noviy_plod.wav</v>
      </c>
      <c r="AV11" t="str">
        <f t="shared" ca="1" si="13"/>
        <v>sound\\Noviy_plod.wav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5"/>
        <v>_Фиолетовый_ли_ЛИМОН?</v>
      </c>
      <c r="BD11" cm="1">
        <f t="array" aca="1" ref="BD11" ca="1">INDEX($L$10:$L$17,(RANK(AT3,$AT$2:$AT$9)))</f>
        <v>2036</v>
      </c>
    </row>
    <row r="12" spans="1:60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VLOOKUP(B12,audio_list_stym!$A$3:$BP$18,68,FALSE)</f>
        <v>10</v>
      </c>
      <c r="F12" t="str">
        <f>VLOOKUP(E12,metki!$A$2:$B$9,2,FALSE)</f>
        <v>импл_реал_с_названием</v>
      </c>
      <c r="G12" t="str">
        <f t="shared" si="6"/>
        <v>импл_</v>
      </c>
      <c r="H12" t="str">
        <f>VLOOKUP(B12,audio_list_stym!$A$3:$AJ$18,36,FALSE)</f>
        <v>Limon</v>
      </c>
      <c r="I12" t="s">
        <v>690</v>
      </c>
      <c r="J12" t="str">
        <f t="shared" si="7"/>
        <v>Limon_3</v>
      </c>
      <c r="K12">
        <v>10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2162</v>
      </c>
      <c r="AD12" t="str">
        <f t="shared" ca="1" si="8"/>
        <v>pics\\Tikva_2.jpg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0"/>
        <v>pics\\Tikva_2.jpg</v>
      </c>
      <c r="AH12" t="str">
        <f t="shared" si="1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0"/>
        <v>0.25077879796152158</v>
      </c>
      <c r="AP12" t="str">
        <f t="shared" ca="1" si="11"/>
        <v>pics\\Injir_2.jpg</v>
      </c>
      <c r="AQ12" t="str">
        <f t="shared" ca="1" si="12"/>
        <v>pics\\Tikva_2.jpg</v>
      </c>
      <c r="AS12" t="str">
        <f t="shared" ca="1" si="15"/>
        <v>pics\\Tikva_2.jpg</v>
      </c>
      <c r="AT12">
        <f t="shared" ca="1" si="4"/>
        <v>0.37325320846995813</v>
      </c>
      <c r="AU12" t="str">
        <f>IF(OR(G12=10,G12=11,G12=14,G12=15),VLOOKUP(AT12,audio_list_stym!$A$3:$B$18,2,FALSE),"sound\\Noviy_plod.wav")</f>
        <v>sound\\Noviy_plod.wav</v>
      </c>
      <c r="AV12" t="str">
        <f t="shared" ca="1" si="13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5"/>
        <v>_С_цедрой_ли_ЛИМОН?</v>
      </c>
      <c r="BD12" cm="1">
        <f t="array" aca="1" ref="BD12" ca="1">INDEX($L$10:$L$17,(RANK(AT4,$AT$2:$AT$9)))</f>
        <v>2033</v>
      </c>
    </row>
    <row r="13" spans="1:60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VLOOKUP(B13,audio_list_stym!$A$3:$BP$18,68,FALSE)</f>
        <v>10</v>
      </c>
      <c r="F13" t="str">
        <f>VLOOKUP(E13,metki!$A$2:$B$9,2,FALSE)</f>
        <v>импл_реал_с_названием</v>
      </c>
      <c r="G13" t="str">
        <f t="shared" si="6"/>
        <v>импл_</v>
      </c>
      <c r="H13" t="str">
        <f>VLOOKUP(B13,audio_list_stym!$A$3:$AJ$18,36,FALSE)</f>
        <v>Limon</v>
      </c>
      <c r="I13" t="s">
        <v>691</v>
      </c>
      <c r="J13" t="str">
        <f t="shared" si="7"/>
        <v>Limon_4</v>
      </c>
      <c r="K13">
        <v>10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2165</v>
      </c>
      <c r="AD13" t="str">
        <f t="shared" ca="1" si="8"/>
        <v>pics\\Tikva_5.jpg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0"/>
        <v>pics\\Tikva_5.jpg</v>
      </c>
      <c r="AH13" t="str">
        <f t="shared" si="1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0"/>
        <v>0.14964623317142012</v>
      </c>
      <c r="AP13" t="str">
        <f t="shared" ca="1" si="11"/>
        <v>pics\\Injir_5.jpg</v>
      </c>
      <c r="AQ13" t="str">
        <f t="shared" ca="1" si="12"/>
        <v>pics\\Tikva_5.jpg</v>
      </c>
      <c r="AS13" t="str">
        <f t="shared" ca="1" si="15"/>
        <v>pics\\Tikva_5.jpg</v>
      </c>
      <c r="AT13">
        <f t="shared" ca="1" si="4"/>
        <v>0.35584154477565932</v>
      </c>
      <c r="AU13" t="str">
        <f>IF(OR(G13=10,G13=11,G13=14,G13=15),VLOOKUP(AT13,audio_list_stym!$A$3:$B$18,2,FALSE),"sound\\Noviy_plod.wav")</f>
        <v>sound\\Noviy_plod.wav</v>
      </c>
      <c r="AV13" t="str">
        <f t="shared" ca="1" si="13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5"/>
        <v>_Кислый_ли_ЛИМОН?</v>
      </c>
      <c r="BD13" cm="1">
        <f t="array" aca="1" ref="BD13" ca="1">INDEX($L$10:$L$17,(RANK(AT5,$AT$2:$AT$9)))</f>
        <v>2039</v>
      </c>
    </row>
    <row r="14" spans="1:60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VLOOKUP(B14,audio_list_stym!$A$3:$BP$18,68,FALSE)</f>
        <v>10</v>
      </c>
      <c r="F14" t="str">
        <f>VLOOKUP(E14,metki!$A$2:$B$9,2,FALSE)</f>
        <v>импл_реал_с_названием</v>
      </c>
      <c r="G14" t="str">
        <f t="shared" si="6"/>
        <v>импл_</v>
      </c>
      <c r="H14" t="str">
        <f>VLOOKUP(B14,audio_list_stym!$A$3:$AJ$18,36,FALSE)</f>
        <v>Limon</v>
      </c>
      <c r="I14" t="s">
        <v>692</v>
      </c>
      <c r="J14" t="str">
        <f t="shared" si="7"/>
        <v>Limon_5</v>
      </c>
      <c r="K14">
        <v>10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2161</v>
      </c>
      <c r="AD14" t="str">
        <f t="shared" ca="1" si="8"/>
        <v>pics\\Tikva_1.jpg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0"/>
        <v>pics\\Tikva_1.jpg</v>
      </c>
      <c r="AH14" t="str">
        <f t="shared" si="1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0"/>
        <v>0.29947271226883954</v>
      </c>
      <c r="AP14" t="str">
        <f t="shared" ca="1" si="11"/>
        <v>pics\\Injir_1.jpg</v>
      </c>
      <c r="AQ14" t="str">
        <f t="shared" ca="1" si="12"/>
        <v>pics\\Tikva_1.jpg</v>
      </c>
      <c r="AS14" t="str">
        <f t="shared" ca="1" si="15"/>
        <v>pics\\Tikva_1.jpg</v>
      </c>
      <c r="AT14">
        <f t="shared" ca="1" si="4"/>
        <v>4.2403296247898847E-2</v>
      </c>
      <c r="AU14" t="str">
        <f>IF(OR(G14=10,G14=11,G14=14,G14=15),VLOOKUP(AT14,audio_list_stym!$A$3:$B$18,2,FALSE),"sound\\Noviy_plod.wav")</f>
        <v>sound\\Noviy_plod.wav</v>
      </c>
      <c r="AV14" t="str">
        <f t="shared" ca="1" si="13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5"/>
        <v>_Сочный_ли_ЛИМОН?</v>
      </c>
      <c r="BD14" cm="1">
        <f t="array" aca="1" ref="BD14" ca="1">INDEX($L$10:$L$17,(RANK(AT6,$AT$2:$AT$9)))</f>
        <v>2035</v>
      </c>
    </row>
    <row r="15" spans="1:60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VLOOKUP(B15,audio_list_stym!$A$3:$BP$18,68,FALSE)</f>
        <v>10</v>
      </c>
      <c r="F15" t="str">
        <f>VLOOKUP(E15,metki!$A$2:$B$9,2,FALSE)</f>
        <v>импл_реал_с_названием</v>
      </c>
      <c r="G15" t="str">
        <f t="shared" si="6"/>
        <v>импл_</v>
      </c>
      <c r="H15" t="str">
        <f>VLOOKUP(B15,audio_list_stym!$A$3:$AJ$18,36,FALSE)</f>
        <v>Limon</v>
      </c>
      <c r="I15" t="s">
        <v>693</v>
      </c>
      <c r="J15" t="str">
        <f t="shared" si="7"/>
        <v>Limon_6</v>
      </c>
      <c r="K15">
        <v>10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2167</v>
      </c>
      <c r="AD15" t="str">
        <f t="shared" ca="1" si="8"/>
        <v>pics\\Tikva_7.jpg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0"/>
        <v>pics\\Tikva_7.jpg</v>
      </c>
      <c r="AH15" t="str">
        <f t="shared" si="1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0"/>
        <v>7.0619614902533989E-2</v>
      </c>
      <c r="AP15" t="str">
        <f t="shared" ca="1" si="11"/>
        <v>pics\\Injir_7.jpg</v>
      </c>
      <c r="AQ15" t="str">
        <f t="shared" ca="1" si="12"/>
        <v>pics\\Tikva_7.jpg</v>
      </c>
      <c r="AS15" t="str">
        <f t="shared" ca="1" si="15"/>
        <v>pics\\Tikva_7.jpg</v>
      </c>
      <c r="AT15">
        <f t="shared" ca="1" si="4"/>
        <v>0.5841192790305163</v>
      </c>
      <c r="AU15" t="str">
        <f>IF(OR(G15=10,G15=11,G15=14,G15=15),VLOOKUP(AT15,audio_list_stym!$A$3:$B$18,2,FALSE),"sound\\Noviy_plod.wav")</f>
        <v>sound\\Noviy_plod.wav</v>
      </c>
      <c r="AV15" t="str">
        <f t="shared" ca="1" si="13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5"/>
        <v>_Длинный_ли_ЛИМОН?</v>
      </c>
      <c r="BD15" cm="1">
        <f t="array" aca="1" ref="BD15" ca="1">INDEX($L$10:$L$17,(RANK(AT7,$AT$2:$AT$9)))</f>
        <v>2038</v>
      </c>
    </row>
    <row r="16" spans="1:60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VLOOKUP(B16,audio_list_stym!$A$3:$BP$18,68,FALSE)</f>
        <v>10</v>
      </c>
      <c r="F16" t="str">
        <f>VLOOKUP(E16,metki!$A$2:$B$9,2,FALSE)</f>
        <v>импл_реал_с_названием</v>
      </c>
      <c r="G16" t="str">
        <f t="shared" si="6"/>
        <v>импл_</v>
      </c>
      <c r="H16" t="str">
        <f>VLOOKUP(B16,audio_list_stym!$A$3:$AJ$18,36,FALSE)</f>
        <v>Limon</v>
      </c>
      <c r="I16" t="s">
        <v>694</v>
      </c>
      <c r="J16" t="str">
        <f t="shared" si="7"/>
        <v>Limon_7</v>
      </c>
      <c r="K16">
        <v>10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2062</v>
      </c>
      <c r="AD16" t="str">
        <f t="shared" ca="1" si="8"/>
        <v>pics\\Tomat_6.jpg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0"/>
        <v>pics\\Tomat_6.jpg</v>
      </c>
      <c r="AH16" t="str">
        <f t="shared" si="1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ref="AK16:AK33" si="17">IF(OR(AJ16="pics\\Limon",AJ16="pics\\Banan",AJ16="pics\\Kokos",AJ16="pics\\Finik",AJ16="pics\\Injir"),AI16, )</f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0"/>
        <v>0.65819800970682718</v>
      </c>
      <c r="AP16" t="str">
        <f t="shared" ca="1" si="11"/>
        <v>pics\\Kokos_6.jpg</v>
      </c>
      <c r="AQ16" t="str">
        <f t="shared" ca="1" si="12"/>
        <v>pics\\Tomat_6.jpg</v>
      </c>
      <c r="AS16" t="str">
        <f t="shared" ca="1" si="15"/>
        <v>pics\\Tomat_6.jpg</v>
      </c>
      <c r="AT16">
        <f t="shared" ca="1" si="4"/>
        <v>0.4147962058854765</v>
      </c>
      <c r="AU16" t="str">
        <f>IF(OR(G16=10,G16=11,G16=14,G16=15),VLOOKUP(AT16,audio_list_stym!$A$3:$B$18,2,FALSE),"sound\\Noviy_plod.wav")</f>
        <v>sound\\Noviy_plod.wav</v>
      </c>
      <c r="AV16" t="str">
        <f t="shared" ca="1" si="13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5"/>
        <v>_Упругий_ли_ЛИМОН?</v>
      </c>
      <c r="BD16" cm="1">
        <f t="array" aca="1" ref="BD16" ca="1">INDEX($L$10:$L$17,(RANK(AT8,$AT$2:$AT$9)))</f>
        <v>2034</v>
      </c>
    </row>
    <row r="17" spans="1:60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VLOOKUP(B17,audio_list_stym!$A$3:$BP$18,68,FALSE)</f>
        <v>10</v>
      </c>
      <c r="F17" t="str">
        <f>VLOOKUP(E17,metki!$A$2:$B$9,2,FALSE)</f>
        <v>импл_реал_с_названием</v>
      </c>
      <c r="G17" t="str">
        <f t="shared" si="6"/>
        <v>импл_</v>
      </c>
      <c r="H17" t="str">
        <f>VLOOKUP(B17,audio_list_stym!$A$3:$AJ$18,36,FALSE)</f>
        <v>Limon</v>
      </c>
      <c r="I17" t="s">
        <v>695</v>
      </c>
      <c r="J17" t="str">
        <f t="shared" si="7"/>
        <v>Limon_8</v>
      </c>
      <c r="K17">
        <v>10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2047</v>
      </c>
      <c r="AD17" t="str">
        <f t="shared" ca="1" si="8"/>
        <v>pics\\Peper_7.jpg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0"/>
        <v>pics\\Peper_7.jpg</v>
      </c>
      <c r="AH17" t="str">
        <f t="shared" si="1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7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0"/>
        <v>0.3863670320511936</v>
      </c>
      <c r="AP17" t="str">
        <f t="shared" ca="1" si="11"/>
        <v>pics\\Finik_7.jpg</v>
      </c>
      <c r="AQ17" t="str">
        <f t="shared" ca="1" si="12"/>
        <v>pics\\Peper_7.jpg</v>
      </c>
      <c r="AS17" t="str">
        <f t="shared" ca="1" si="15"/>
        <v>pics\\Peper_7.jpg</v>
      </c>
      <c r="AT17">
        <f t="shared" ca="1" si="4"/>
        <v>3.6822572823950073E-2</v>
      </c>
      <c r="AU17" t="str">
        <f>IF(OR(G17=10,G17=11,G17=14,G17=15),VLOOKUP(AT17,audio_list_stym!$A$3:$B$18,2,FALSE),"sound\\Noviy_plod.wav")</f>
        <v>sound\\Noviy_plod.wav</v>
      </c>
      <c r="AV17" t="str">
        <f t="shared" ca="1" si="13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5"/>
        <v>_Без_кожуры_ли_ЛИМОН?</v>
      </c>
      <c r="BD17" cm="1">
        <f t="array" aca="1" ref="BD17" ca="1">INDEX($L$10:$L$17,(RANK(AT9,$AT$2:$AT$9)))</f>
        <v>2037</v>
      </c>
    </row>
    <row r="18" spans="1:60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VLOOKUP(B18,audio_list_stym!$A$3:$BP$18,68,FALSE)</f>
        <v>11</v>
      </c>
      <c r="F18" t="str">
        <f>VLOOKUP(E18,metki!$A$2:$B$9,2,FALSE)</f>
        <v>экспл_реал_с_названием</v>
      </c>
      <c r="G18" t="str">
        <f t="shared" si="6"/>
        <v>экспл</v>
      </c>
      <c r="H18" t="str">
        <f>VLOOKUP(B18,audio_list_stym!$A$3:$AJ$18,36,FALSE)</f>
        <v>Kokos</v>
      </c>
      <c r="I18" t="s">
        <v>688</v>
      </c>
      <c r="J18" t="str">
        <f t="shared" si="7"/>
        <v>Kokos_1</v>
      </c>
      <c r="K18">
        <v>11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2232</v>
      </c>
      <c r="AD18" t="str">
        <f t="shared" ca="1" si="8"/>
        <v>pics\\dis13.jpg</v>
      </c>
      <c r="AE18" s="22" t="str">
        <f t="array" aca="1" ref="AE18" ca="1">IF(G18="экспл",INDEX(total_visual_stym!$C$146:$C$209,(RANK(total_visual_stym!E162,total_visual_stym!$E$146:$E$209))),0)</f>
        <v>pics\\dis13.jpg</v>
      </c>
      <c r="AF18" s="22" t="str">
        <f t="shared" si="0"/>
        <v/>
      </c>
      <c r="AG18" t="str">
        <f t="shared" ref="AG18:AG73" si="18">IF(OR(E18=11,E18=13),M18,"")</f>
        <v>pics\\Kokos_1.jpg</v>
      </c>
      <c r="AH18">
        <f t="shared" si="1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si="3"/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0"/>
        <v>0.63395523895301009</v>
      </c>
      <c r="AP18" t="str">
        <f t="shared" ca="1" si="11"/>
        <v>pics\\Kokos_8.jpg</v>
      </c>
      <c r="AQ18" t="str">
        <f t="shared" ca="1" si="12"/>
        <v>pics\\Tomat_8.jpg</v>
      </c>
      <c r="AT18">
        <f t="shared" ca="1" si="4"/>
        <v>0.27661398518932756</v>
      </c>
      <c r="AU18" t="str">
        <f>IF(OR(G18=10,G18=11,G18=14,G18=15),VLOOKUP(AT18,audio_list_stym!$A$3:$B$18,2,FALSE),"sound\\Noviy_plod.wav")</f>
        <v>sound\\Noviy_plod.wav</v>
      </c>
      <c r="AV18" t="str">
        <f t="shared" ca="1" si="13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5"/>
        <v>На_экране_КОКОС._Он_с_молоком?</v>
      </c>
      <c r="BC18">
        <f>A18</f>
        <v>1203</v>
      </c>
      <c r="BD18" cm="1">
        <f t="array" aca="1" ref="BD18" ca="1">INDEX($L$18:$L$25,(RANK(AT2,$AT$2:$AT$9)))</f>
        <v>2032</v>
      </c>
      <c r="BE18" cm="1">
        <f t="array" aca="1" ref="BE18" ca="1">INDEX(BD2:BD17,(RANK(AT4,$AT$2:$AT$16)))</f>
        <v>2064</v>
      </c>
      <c r="BF18" cm="1">
        <f t="array" aca="1" ref="BF18" ca="1">INDEX(BD26:BD49,(RANK(AT4,$AT$2:$AT$16)))</f>
        <v>2056</v>
      </c>
      <c r="BG18" cm="1">
        <f t="array" aca="1" ref="BG18" ca="1">INDEX(BD50:BD65,(RANK(AT4,$AT$2:$AT$16)))</f>
        <v>2016</v>
      </c>
      <c r="BH18">
        <v>1</v>
      </c>
    </row>
    <row r="19" spans="1:60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VLOOKUP(B19,audio_list_stym!$A$3:$BP$18,68,FALSE)</f>
        <v>11</v>
      </c>
      <c r="F19" t="str">
        <f>VLOOKUP(E19,metki!$A$2:$B$9,2,FALSE)</f>
        <v>экспл_реал_с_названием</v>
      </c>
      <c r="G19" t="str">
        <f t="shared" si="6"/>
        <v>экспл</v>
      </c>
      <c r="H19" t="str">
        <f>VLOOKUP(B19,audio_list_stym!$A$3:$AJ$18,36,FALSE)</f>
        <v>Kokos</v>
      </c>
      <c r="I19" t="s">
        <v>689</v>
      </c>
      <c r="J19" t="str">
        <f t="shared" si="7"/>
        <v>Kokos_2</v>
      </c>
      <c r="K19">
        <v>11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2218</v>
      </c>
      <c r="AD19" t="str">
        <f t="shared" ca="1" si="8"/>
        <v>pics\\dis64.jpg</v>
      </c>
      <c r="AE19" s="22" t="str">
        <f t="array" aca="1" ref="AE19" ca="1">IF(G19="экспл",INDEX(total_visual_stym!$C$146:$C$209,(RANK(total_visual_stym!E163,total_visual_stym!$E$146:$E$209))),0)</f>
        <v>pics\\dis64.jpg</v>
      </c>
      <c r="AF19" s="22" t="str">
        <f t="shared" si="0"/>
        <v/>
      </c>
      <c r="AG19" t="str">
        <f t="shared" si="18"/>
        <v>pics\\Kokos_2.jpg</v>
      </c>
      <c r="AH19">
        <f t="shared" si="1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3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0"/>
        <v>7.3476884316525548E-2</v>
      </c>
      <c r="AP19" t="str">
        <f t="shared" ca="1" si="11"/>
        <v>pics\\Injir_6.jpg</v>
      </c>
      <c r="AQ19" t="str">
        <f t="shared" ca="1" si="12"/>
        <v>pics\\Tikva_6.jpg</v>
      </c>
      <c r="AT19">
        <f t="shared" ca="1" si="4"/>
        <v>5.7193662918825772E-2</v>
      </c>
      <c r="AU19" t="str">
        <f>IF(OR(G19=10,G19=11,G19=14,G19=15),VLOOKUP(AT19,audio_list_stym!$A$3:$B$18,2,FALSE),"sound\\Noviy_plod.wav")</f>
        <v>sound\\Noviy_plod.wav</v>
      </c>
      <c r="AV19" t="str">
        <f t="shared" ca="1" si="13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5"/>
        <v>Посмотрите,_вот_КОКОС._Полый_ли_он?</v>
      </c>
      <c r="BD19" cm="1">
        <f t="array" aca="1" ref="BD19" ca="1">INDEX($L$18:$L$25,(RANK(AT3,$AT$2:$AT$9)))</f>
        <v>2028</v>
      </c>
    </row>
    <row r="20" spans="1:60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VLOOKUP(B20,audio_list_stym!$A$3:$BP$18,68,FALSE)</f>
        <v>11</v>
      </c>
      <c r="F20" t="str">
        <f>VLOOKUP(E20,metki!$A$2:$B$9,2,FALSE)</f>
        <v>экспл_реал_с_названием</v>
      </c>
      <c r="G20" t="str">
        <f t="shared" si="6"/>
        <v>экспл</v>
      </c>
      <c r="H20" t="str">
        <f>VLOOKUP(B20,audio_list_stym!$A$3:$AJ$18,36,FALSE)</f>
        <v>Kokos</v>
      </c>
      <c r="I20" t="s">
        <v>690</v>
      </c>
      <c r="J20" t="str">
        <f t="shared" si="7"/>
        <v>Kokos_3</v>
      </c>
      <c r="K20">
        <v>11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2228</v>
      </c>
      <c r="AD20" t="str">
        <f t="shared" ca="1" si="8"/>
        <v>pics\\dis38.jpg</v>
      </c>
      <c r="AE20" s="22" t="str">
        <f t="array" aca="1" ref="AE20" ca="1">IF(G20="экспл",INDEX(total_visual_stym!$C$146:$C$209,(RANK(total_visual_stym!E164,total_visual_stym!$E$146:$E$209))),0)</f>
        <v>pics\\dis38.jpg</v>
      </c>
      <c r="AF20" s="22" t="str">
        <f t="shared" si="0"/>
        <v/>
      </c>
      <c r="AG20" t="str">
        <f t="shared" si="18"/>
        <v>pics\\Kokos_3.jpg</v>
      </c>
      <c r="AH20">
        <f t="shared" si="1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3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0"/>
        <v>0.74602028601672343</v>
      </c>
      <c r="AP20" t="str">
        <f t="shared" ca="1" si="11"/>
        <v>pics\\Kokos_4.jpg</v>
      </c>
      <c r="AQ20" t="str">
        <f t="shared" ca="1" si="12"/>
        <v>pics\\Tomat_4.jpg</v>
      </c>
      <c r="AT20">
        <f t="shared" ca="1" si="4"/>
        <v>4.3479872919677143E-2</v>
      </c>
      <c r="AU20" t="str">
        <f>IF(OR(G20=10,G20=11,G20=14,G20=15),VLOOKUP(AT20,audio_list_stym!$A$3:$B$18,2,FALSE),"sound\\Noviy_plod.wav")</f>
        <v>sound\\Noviy_plod.wav</v>
      </c>
      <c r="AV20" t="str">
        <f t="shared" ca="1" si="13"/>
        <v>sound\\Redkiy_plod.wav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5"/>
        <v>Вот_КОКОС._Гладкий_ли_он?</v>
      </c>
      <c r="BD20" cm="1">
        <f t="array" aca="1" ref="BD20" ca="1">INDEX($L$18:$L$25,(RANK(AT4,$AT$2:$AT$9)))</f>
        <v>2025</v>
      </c>
    </row>
    <row r="21" spans="1:60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VLOOKUP(B21,audio_list_stym!$A$3:$BP$18,68,FALSE)</f>
        <v>11</v>
      </c>
      <c r="F21" t="str">
        <f>VLOOKUP(E21,metki!$A$2:$B$9,2,FALSE)</f>
        <v>экспл_реал_с_названием</v>
      </c>
      <c r="G21" t="str">
        <f t="shared" si="6"/>
        <v>экспл</v>
      </c>
      <c r="H21" t="str">
        <f>VLOOKUP(B21,audio_list_stym!$A$3:$AJ$18,36,FALSE)</f>
        <v>Kokos</v>
      </c>
      <c r="I21" t="s">
        <v>691</v>
      </c>
      <c r="J21" t="str">
        <f t="shared" si="7"/>
        <v>Kokos_4</v>
      </c>
      <c r="K21">
        <v>11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2197</v>
      </c>
      <c r="AD21" t="str">
        <f t="shared" ca="1" si="8"/>
        <v>pics\\dis54.jpg</v>
      </c>
      <c r="AE21" s="22" t="str">
        <f t="array" aca="1" ref="AE21" ca="1">IF(G21="экспл",INDEX(total_visual_stym!$C$146:$C$209,(RANK(total_visual_stym!E165,total_visual_stym!$E$146:$E$209))),0)</f>
        <v>pics\\dis54.jpg</v>
      </c>
      <c r="AF21" s="22" t="str">
        <f t="shared" si="0"/>
        <v/>
      </c>
      <c r="AG21" t="str">
        <f t="shared" si="18"/>
        <v>pics\\Kokos_4.jpg</v>
      </c>
      <c r="AH21">
        <f t="shared" si="1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3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0"/>
        <v>5.0006080277268161E-2</v>
      </c>
      <c r="AP21" t="str">
        <f t="shared" ca="1" si="11"/>
        <v>pics\\Injir_8.jpg</v>
      </c>
      <c r="AQ21" t="str">
        <f t="shared" ca="1" si="12"/>
        <v>pics\\Tikva_8.jpg</v>
      </c>
      <c r="AT21">
        <f t="shared" ca="1" si="4"/>
        <v>0.25749331346145377</v>
      </c>
      <c r="AU21" t="str">
        <f>IF(OR(G21=10,G21=11,G21=14,G21=15),VLOOKUP(AT21,audio_list_stym!$A$3:$B$18,2,FALSE),"sound\\Noviy_plod.wav")</f>
        <v>sound\\Noviy_plod.wav</v>
      </c>
      <c r="AV21" t="str">
        <f t="shared" ca="1" si="13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5"/>
        <v>Это_КОКОС._Пористый_ли_он?</v>
      </c>
      <c r="BD21" cm="1">
        <f t="array" aca="1" ref="BD21" ca="1">INDEX($L$18:$L$25,(RANK(AT5,$AT$2:$AT$9)))</f>
        <v>2031</v>
      </c>
    </row>
    <row r="22" spans="1:60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VLOOKUP(B22,audio_list_stym!$A$3:$BP$18,68,FALSE)</f>
        <v>11</v>
      </c>
      <c r="F22" t="str">
        <f>VLOOKUP(E22,metki!$A$2:$B$9,2,FALSE)</f>
        <v>экспл_реал_с_названием</v>
      </c>
      <c r="G22" t="str">
        <f t="shared" si="6"/>
        <v>экспл</v>
      </c>
      <c r="H22" t="str">
        <f>VLOOKUP(B22,audio_list_stym!$A$3:$AJ$18,36,FALSE)</f>
        <v>Kokos</v>
      </c>
      <c r="I22" t="s">
        <v>692</v>
      </c>
      <c r="J22" t="str">
        <f t="shared" si="7"/>
        <v>Kokos_5</v>
      </c>
      <c r="K22">
        <v>11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2220</v>
      </c>
      <c r="AD22" t="str">
        <f t="shared" ca="1" si="8"/>
        <v>pics\\dis16.jpg</v>
      </c>
      <c r="AE22" s="22" t="str">
        <f t="array" aca="1" ref="AE22" ca="1">IF(G22="экспл",INDEX(total_visual_stym!$C$146:$C$209,(RANK(total_visual_stym!E166,total_visual_stym!$E$146:$E$209))),0)</f>
        <v>pics\\dis16.jpg</v>
      </c>
      <c r="AF22" s="22" t="str">
        <f t="shared" si="0"/>
        <v/>
      </c>
      <c r="AG22" t="str">
        <f t="shared" si="18"/>
        <v>pics\\Kokos_5.jpg</v>
      </c>
      <c r="AH22">
        <f t="shared" si="1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3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0"/>
        <v>0.85842043238886245</v>
      </c>
      <c r="AP22" t="str">
        <f t="shared" ca="1" si="11"/>
        <v>pics\\Kokos_2.jpg</v>
      </c>
      <c r="AQ22" t="str">
        <f t="shared" ca="1" si="12"/>
        <v>pics\\Tomat_2.jpg</v>
      </c>
      <c r="AT22">
        <f t="shared" ca="1" si="4"/>
        <v>0.56110303168605813</v>
      </c>
      <c r="AU22" t="str">
        <f>IF(OR(G22=10,G22=11,G22=14,G22=15),VLOOKUP(AT22,audio_list_stym!$A$3:$B$18,2,FALSE),"sound\\Noviy_plod.wav")</f>
        <v>sound\\Noviy_plod.wav</v>
      </c>
      <c r="AV22" t="str">
        <f t="shared" ca="1" si="13"/>
        <v>sound\\Noviy_plod.wav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5"/>
        <v>На_картинке_КОКОС._Он_вареный?</v>
      </c>
      <c r="BD22" cm="1">
        <f t="array" aca="1" ref="BD22" ca="1">INDEX($L$18:$L$25,(RANK(AT6,$AT$2:$AT$9)))</f>
        <v>2027</v>
      </c>
    </row>
    <row r="23" spans="1:60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VLOOKUP(B23,audio_list_stym!$A$3:$BP$18,68,FALSE)</f>
        <v>11</v>
      </c>
      <c r="F23" t="str">
        <f>VLOOKUP(E23,metki!$A$2:$B$9,2,FALSE)</f>
        <v>экспл_реал_с_названием</v>
      </c>
      <c r="G23" t="str">
        <f t="shared" si="6"/>
        <v>экспл</v>
      </c>
      <c r="H23" t="str">
        <f>VLOOKUP(B23,audio_list_stym!$A$3:$AJ$18,36,FALSE)</f>
        <v>Kokos</v>
      </c>
      <c r="I23" t="s">
        <v>693</v>
      </c>
      <c r="J23" t="str">
        <f t="shared" si="7"/>
        <v>Kokos_6</v>
      </c>
      <c r="K23">
        <v>11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2179</v>
      </c>
      <c r="AD23" t="str">
        <f t="shared" ca="1" si="8"/>
        <v>pics\\dis20.jpg</v>
      </c>
      <c r="AE23" s="22" t="str">
        <f t="array" aca="1" ref="AE23" ca="1">IF(G23="экспл",INDEX(total_visual_stym!$C$146:$C$209,(RANK(total_visual_stym!E167,total_visual_stym!$E$146:$E$209))),0)</f>
        <v>pics\\dis20.jpg</v>
      </c>
      <c r="AF23" s="22" t="str">
        <f t="shared" si="0"/>
        <v/>
      </c>
      <c r="AG23" t="str">
        <f t="shared" si="18"/>
        <v>pics\\Kokos_6.jpg</v>
      </c>
      <c r="AH23">
        <f t="shared" si="1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3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0"/>
        <v>0.53418886901803653</v>
      </c>
      <c r="AP23" t="str">
        <f t="shared" ca="1" si="11"/>
        <v>pics\\Finik_2.jpg</v>
      </c>
      <c r="AQ23" t="str">
        <f t="shared" ca="1" si="12"/>
        <v>pics\\Peper_2.jpg</v>
      </c>
      <c r="AT23">
        <f t="shared" ca="1" si="4"/>
        <v>0.17744745898152525</v>
      </c>
      <c r="AU23" t="str">
        <f>IF(OR(G23=10,G23=11,G23=14,G23=15),VLOOKUP(AT23,audio_list_stym!$A$3:$B$18,2,FALSE),"sound\\Noviy_plod.wav")</f>
        <v>sound\\Noviy_plod.wav</v>
      </c>
      <c r="AV23" t="str">
        <f t="shared" ca="1" si="13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5"/>
        <v>На_мониторе_КОКОС._Плотный_ли_он?</v>
      </c>
      <c r="BD23" cm="1">
        <f t="array" aca="1" ref="BD23" ca="1">INDEX($L$18:$L$25,(RANK(AT7,$AT$2:$AT$9)))</f>
        <v>2030</v>
      </c>
    </row>
    <row r="24" spans="1:60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VLOOKUP(B24,audio_list_stym!$A$3:$BP$18,68,FALSE)</f>
        <v>11</v>
      </c>
      <c r="F24" t="str">
        <f>VLOOKUP(E24,metki!$A$2:$B$9,2,FALSE)</f>
        <v>экспл_реал_с_названием</v>
      </c>
      <c r="G24" t="str">
        <f t="shared" si="6"/>
        <v>экспл</v>
      </c>
      <c r="H24" t="str">
        <f>VLOOKUP(B24,audio_list_stym!$A$3:$AJ$18,36,FALSE)</f>
        <v>Kokos</v>
      </c>
      <c r="I24" t="s">
        <v>694</v>
      </c>
      <c r="J24" t="str">
        <f t="shared" si="7"/>
        <v>Kokos_7</v>
      </c>
      <c r="K24">
        <v>11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2203</v>
      </c>
      <c r="AD24" t="str">
        <f t="shared" ca="1" si="8"/>
        <v>pics\\dis53.jpg</v>
      </c>
      <c r="AE24" s="22" t="str">
        <f t="array" aca="1" ref="AE24" ca="1">IF(G24="экспл",INDEX(total_visual_stym!$C$146:$C$209,(RANK(total_visual_stym!E168,total_visual_stym!$E$146:$E$209))),0)</f>
        <v>pics\\dis53.jpg</v>
      </c>
      <c r="AF24" s="22" t="str">
        <f t="shared" si="0"/>
        <v/>
      </c>
      <c r="AG24" t="str">
        <f t="shared" si="18"/>
        <v>pics\\Kokos_7.jpg</v>
      </c>
      <c r="AH24">
        <f t="shared" si="1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3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0"/>
        <v>0.4505472907380762</v>
      </c>
      <c r="AP24" t="str">
        <f t="shared" ca="1" si="11"/>
        <v>pics\\Finik_6.jpg</v>
      </c>
      <c r="AQ24" t="str">
        <f t="shared" ca="1" si="12"/>
        <v>pics\\Peper_6.jpg</v>
      </c>
      <c r="AT24">
        <f t="shared" ca="1" si="4"/>
        <v>1.7459821094049088E-3</v>
      </c>
      <c r="AU24" t="str">
        <f>IF(OR(G24=10,G24=11,G24=14,G24=15),VLOOKUP(AT24,audio_list_stym!$A$3:$B$18,2,FALSE),"sound\\Noviy_plod.wav")</f>
        <v>sound\\Noviy_plod.wav</v>
      </c>
      <c r="AV24" t="str">
        <f t="shared" ca="1" si="13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5"/>
        <v>Перед_Вами_КОКОС._Он_ворсистый?</v>
      </c>
      <c r="BD24" cm="1">
        <f t="array" aca="1" ref="BD24" ca="1">INDEX($L$18:$L$25,(RANK(AT8,$AT$2:$AT$9)))</f>
        <v>2026</v>
      </c>
    </row>
    <row r="25" spans="1:60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VLOOKUP(B25,audio_list_stym!$A$3:$BP$18,68,FALSE)</f>
        <v>11</v>
      </c>
      <c r="F25" t="str">
        <f>VLOOKUP(E25,metki!$A$2:$B$9,2,FALSE)</f>
        <v>экспл_реал_с_названием</v>
      </c>
      <c r="G25" t="str">
        <f t="shared" si="6"/>
        <v>экспл</v>
      </c>
      <c r="H25" t="str">
        <f>VLOOKUP(B25,audio_list_stym!$A$3:$AJ$18,36,FALSE)</f>
        <v>Kokos</v>
      </c>
      <c r="I25" t="s">
        <v>695</v>
      </c>
      <c r="J25" t="str">
        <f t="shared" si="7"/>
        <v>Kokos_8</v>
      </c>
      <c r="K25">
        <v>11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2207</v>
      </c>
      <c r="AD25" t="str">
        <f t="shared" ca="1" si="8"/>
        <v>pics\\dis44.jpg</v>
      </c>
      <c r="AE25" s="22" t="str">
        <f t="array" aca="1" ref="AE25" ca="1">IF(G25="экспл",INDEX(total_visual_stym!$C$146:$C$209,(RANK(total_visual_stym!E169,total_visual_stym!$E$146:$E$209))),0)</f>
        <v>pics\\dis44.jpg</v>
      </c>
      <c r="AF25" s="22" t="str">
        <f t="shared" si="0"/>
        <v/>
      </c>
      <c r="AG25" t="str">
        <f t="shared" si="18"/>
        <v>pics\\Kokos_8.jpg</v>
      </c>
      <c r="AH25">
        <f t="shared" si="1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3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0"/>
        <v>0.3525798939945326</v>
      </c>
      <c r="AP25" t="str">
        <f t="shared" ca="1" si="11"/>
        <v>pics\\Finik_8.jpg</v>
      </c>
      <c r="AQ25" t="str">
        <f t="shared" ca="1" si="12"/>
        <v>pics\\Peper_8.jpg</v>
      </c>
      <c r="AT25">
        <f t="shared" ca="1" si="4"/>
        <v>0.52776798138510361</v>
      </c>
      <c r="AU25" t="str">
        <f>IF(OR(G25=10,G25=11,G25=14,G25=15),VLOOKUP(AT25,audio_list_stym!$A$3:$B$18,2,FALSE),"sound\\Noviy_plod.wav")</f>
        <v>sound\\Noviy_plod.wav</v>
      </c>
      <c r="AV25" t="str">
        <f t="shared" ca="1" si="13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5"/>
        <v>Вы_видите_КОКОС._Он_мягкий?</v>
      </c>
      <c r="BD25" cm="1">
        <f t="array" aca="1" ref="BD25" ca="1">INDEX($L$18:$L$25,(RANK(AT9,$AT$2:$AT$9)))</f>
        <v>2029</v>
      </c>
    </row>
    <row r="26" spans="1:60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VLOOKUP(B26,audio_list_stym!$A$3:$BP$18,68,FALSE)</f>
        <v>12</v>
      </c>
      <c r="F26" t="str">
        <f>VLOOKUP(E26,metki!$A$2:$B$9,2,FALSE)</f>
        <v>импл_реал_без_названия</v>
      </c>
      <c r="G26" t="str">
        <f t="shared" si="6"/>
        <v>импл_</v>
      </c>
      <c r="H26" t="str">
        <f>VLOOKUP(B26,audio_list_stym!$A$3:$AJ$18,36,FALSE)</f>
        <v>Redis</v>
      </c>
      <c r="I26" t="s">
        <v>688</v>
      </c>
      <c r="J26" t="str">
        <f t="shared" si="7"/>
        <v>Redis_1</v>
      </c>
      <c r="K26">
        <v>12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2025</v>
      </c>
      <c r="AD26" t="str">
        <f t="shared" ca="1" si="8"/>
        <v>pics\\Kokos_1.jpg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0"/>
        <v>pics\\Kokos_1.jpg</v>
      </c>
      <c r="AH26" t="str">
        <f t="shared" si="1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7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ca="1">IF(AH26="sound\\Ogorod",AP2,"")</f>
        <v>pics\\Kokos_1.jpg</v>
      </c>
      <c r="AT26">
        <f t="shared" ca="1" si="4"/>
        <v>0.60873379749725731</v>
      </c>
      <c r="AU26" t="str">
        <f>IF(OR(G26=10,G26=11,G26=14,G26=15),VLOOKUP(AT26,audio_list_stym!$A$3:$B$18,2,FALSE),"sound\\Noviy_plod.wav")</f>
        <v>sound\\Noviy_plod.wav</v>
      </c>
      <c r="AV26" t="str">
        <f t="shared" ca="1" si="13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5"/>
        <v>_С_ботвой_ли_XXXXX?</v>
      </c>
      <c r="BC26">
        <f>A26</f>
        <v>1204</v>
      </c>
      <c r="BD26" cm="1">
        <f t="array" aca="1" ref="BD26" ca="1">INDEX($L$26:$L$33,(RANK(AT2,$AT$2:$AT$9)))</f>
        <v>2056</v>
      </c>
      <c r="BE26" cm="1">
        <f t="array" aca="1" ref="BE26" ca="1">INDEX(BD2:BD25,(RANK(AT5,$AT$2:$AT$16)))</f>
        <v>2035</v>
      </c>
      <c r="BF26" cm="1">
        <f t="array" aca="1" ref="BF26" ca="1">INDEX(BD34:BD49,(RANK(AT5,$AT$2:$AT$16)))</f>
        <v>2003</v>
      </c>
      <c r="BG26" cm="1">
        <f t="array" aca="1" ref="BG26" ca="1">INDEX(BD50:BD65,(RANK(AT5,$AT$2:$AT$16)))</f>
        <v>2019</v>
      </c>
      <c r="BH26">
        <v>1</v>
      </c>
    </row>
    <row r="27" spans="1:60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VLOOKUP(B27,audio_list_stym!$A$3:$BP$18,68,FALSE)</f>
        <v>12</v>
      </c>
      <c r="F27" t="str">
        <f>VLOOKUP(E27,metki!$A$2:$B$9,2,FALSE)</f>
        <v>импл_реал_без_названия</v>
      </c>
      <c r="G27" t="str">
        <f t="shared" si="6"/>
        <v>импл_</v>
      </c>
      <c r="H27" t="str">
        <f>VLOOKUP(B27,audio_list_stym!$A$3:$AJ$18,36,FALSE)</f>
        <v>Redis</v>
      </c>
      <c r="I27" t="s">
        <v>689</v>
      </c>
      <c r="J27" t="str">
        <f t="shared" si="7"/>
        <v>Redis_2</v>
      </c>
      <c r="K27">
        <v>12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2013</v>
      </c>
      <c r="AD27" t="str">
        <f t="shared" ca="1" si="8"/>
        <v>pics\\Finik_5.jpg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0"/>
        <v>pics\\Finik_5.jpg</v>
      </c>
      <c r="AH27" t="str">
        <f t="shared" si="1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7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ref="AR27:AR33" ca="1" si="19">IF(AH27="sound\\Ogorod",AP3,"")</f>
        <v>pics\\Finik_5.jpg</v>
      </c>
      <c r="AT27">
        <f t="shared" ca="1" si="4"/>
        <v>0.93558561831754539</v>
      </c>
      <c r="AU27" t="str">
        <f>IF(OR(G27=10,G27=11,G27=14,G27=15),VLOOKUP(AT27,audio_list_stym!$A$3:$B$18,2,FALSE),"sound\\Noviy_plod.wav")</f>
        <v>sound\\Noviy_plod.wav</v>
      </c>
      <c r="AV27" t="str">
        <f t="shared" ca="1" si="13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5"/>
        <v>_Алый_ли_XXXXX?</v>
      </c>
      <c r="BD27" cm="1">
        <f t="array" aca="1" ref="BD27" ca="1">INDEX($L$26:$L$33,(RANK(AT3,$AT$2:$AT$9)))</f>
        <v>2052</v>
      </c>
    </row>
    <row r="28" spans="1:60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VLOOKUP(B28,audio_list_stym!$A$3:$BP$18,68,FALSE)</f>
        <v>12</v>
      </c>
      <c r="F28" t="str">
        <f>VLOOKUP(E28,metki!$A$2:$B$9,2,FALSE)</f>
        <v>импл_реал_без_названия</v>
      </c>
      <c r="G28" t="str">
        <f t="shared" si="6"/>
        <v>импл_</v>
      </c>
      <c r="H28" t="str">
        <f>VLOOKUP(B28,audio_list_stym!$A$3:$AJ$18,36,FALSE)</f>
        <v>Redis</v>
      </c>
      <c r="I28" t="s">
        <v>690</v>
      </c>
      <c r="J28" t="str">
        <f t="shared" si="7"/>
        <v>Redis_3</v>
      </c>
      <c r="K28">
        <v>12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2031</v>
      </c>
      <c r="AD28" t="str">
        <f t="shared" ca="1" si="8"/>
        <v>pics\\Kokos_7.jpg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0"/>
        <v>pics\\Kokos_7.jpg</v>
      </c>
      <c r="AH28" t="str">
        <f t="shared" si="1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7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pics\\Kokos_7.jpg</v>
      </c>
      <c r="AT28">
        <f t="shared" ca="1" si="4"/>
        <v>0.71360798024537531</v>
      </c>
      <c r="AU28" t="str">
        <f>IF(OR(G28=10,G28=11,G28=14,G28=15),VLOOKUP(AT28,audio_list_stym!$A$3:$B$18,2,FALSE),"sound\\Noviy_plod.wav")</f>
        <v>sound\\Noviy_plod.wav</v>
      </c>
      <c r="AV28" t="str">
        <f t="shared" ca="1" si="13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5"/>
        <v>_Пряный_ли_XXXXX?</v>
      </c>
      <c r="BD28" cm="1">
        <f t="array" aca="1" ref="BD28" ca="1">INDEX($L$26:$L$33,(RANK(AT4,$AT$2:$AT$9)))</f>
        <v>2049</v>
      </c>
    </row>
    <row r="29" spans="1:60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VLOOKUP(B29,audio_list_stym!$A$3:$BP$18,68,FALSE)</f>
        <v>12</v>
      </c>
      <c r="F29" t="str">
        <f>VLOOKUP(E29,metki!$A$2:$B$9,2,FALSE)</f>
        <v>импл_реал_без_названия</v>
      </c>
      <c r="G29" t="str">
        <f t="shared" si="6"/>
        <v>импл_</v>
      </c>
      <c r="H29" t="str">
        <f>VLOOKUP(B29,audio_list_stym!$A$3:$AJ$18,36,FALSE)</f>
        <v>Redis</v>
      </c>
      <c r="I29" t="s">
        <v>691</v>
      </c>
      <c r="J29" t="str">
        <f t="shared" si="7"/>
        <v>Redis_4</v>
      </c>
      <c r="K29">
        <v>12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2012</v>
      </c>
      <c r="AD29" t="str">
        <f t="shared" ca="1" si="8"/>
        <v>pics\\Finik_4.jpg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0"/>
        <v>pics\\Finik_4.jpg</v>
      </c>
      <c r="AH29" t="str">
        <f t="shared" si="1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7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pics\\Finik_4.jpg</v>
      </c>
      <c r="AT29">
        <f t="shared" ca="1" si="4"/>
        <v>0.54492669699663054</v>
      </c>
      <c r="AU29" t="str">
        <f>IF(OR(G29=10,G29=11,G29=14,G29=15),VLOOKUP(AT29,audio_list_stym!$A$3:$B$18,2,FALSE),"sound\\Noviy_plod.wav")</f>
        <v>sound\\Noviy_plod.wav</v>
      </c>
      <c r="AV29" t="str">
        <f t="shared" ca="1" si="13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5"/>
        <v>_Жирный_ли_XXXXX?</v>
      </c>
      <c r="BD29" cm="1">
        <f t="array" aca="1" ref="BD29" ca="1">INDEX($L$26:$L$33,(RANK(AT5,$AT$2:$AT$9)))</f>
        <v>2055</v>
      </c>
    </row>
    <row r="30" spans="1:60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VLOOKUP(B30,audio_list_stym!$A$3:$BP$18,68,FALSE)</f>
        <v>12</v>
      </c>
      <c r="F30" t="str">
        <f>VLOOKUP(E30,metki!$A$2:$B$9,2,FALSE)</f>
        <v>импл_реал_без_названия</v>
      </c>
      <c r="G30" t="str">
        <f t="shared" si="6"/>
        <v>импл_</v>
      </c>
      <c r="H30" t="str">
        <f>VLOOKUP(B30,audio_list_stym!$A$3:$AJ$18,36,FALSE)</f>
        <v>Redis</v>
      </c>
      <c r="I30" t="s">
        <v>692</v>
      </c>
      <c r="J30" t="str">
        <f t="shared" si="7"/>
        <v>Redis_5</v>
      </c>
      <c r="K30">
        <v>12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2155</v>
      </c>
      <c r="AD30" t="str">
        <f t="shared" ca="1" si="8"/>
        <v>pics\\Injir_3.jpg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0"/>
        <v>pics\\Injir_3.jpg</v>
      </c>
      <c r="AH30" t="str">
        <f t="shared" si="1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7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pics\\Injir_3.jpg</v>
      </c>
      <c r="AT30">
        <f t="shared" ca="1" si="4"/>
        <v>4.2878958536298084E-2</v>
      </c>
      <c r="AU30" t="str">
        <f>IF(OR(G30=10,G30=11,G30=14,G30=15),VLOOKUP(AT30,audio_list_stym!$A$3:$B$18,2,FALSE),"sound\\Noviy_plod.wav")</f>
        <v>sound\\Noviy_plod.wav</v>
      </c>
      <c r="AV30" t="str">
        <f t="shared" ca="1" si="13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5"/>
        <v>_Соленый_ли_XXXXX?</v>
      </c>
      <c r="BD30" cm="1">
        <f t="array" aca="1" ref="BD30" ca="1">INDEX($L$26:$L$33,(RANK(AT6,$AT$2:$AT$9)))</f>
        <v>2051</v>
      </c>
    </row>
    <row r="31" spans="1:60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VLOOKUP(B31,audio_list_stym!$A$3:$BP$18,68,FALSE)</f>
        <v>12</v>
      </c>
      <c r="F31" t="str">
        <f>VLOOKUP(E31,metki!$A$2:$B$9,2,FALSE)</f>
        <v>импл_реал_без_названия</v>
      </c>
      <c r="G31" t="str">
        <f t="shared" si="6"/>
        <v>импл_</v>
      </c>
      <c r="H31" t="str">
        <f>VLOOKUP(B31,audio_list_stym!$A$3:$AJ$18,36,FALSE)</f>
        <v>Redis</v>
      </c>
      <c r="I31" t="s">
        <v>693</v>
      </c>
      <c r="J31" t="str">
        <f t="shared" si="7"/>
        <v>Redis_6</v>
      </c>
      <c r="K31">
        <v>12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2156</v>
      </c>
      <c r="AD31" t="str">
        <f t="shared" ca="1" si="8"/>
        <v>pics\\Injir_4.jpg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0"/>
        <v>pics\\Injir_4.jpg</v>
      </c>
      <c r="AH31" t="str">
        <f t="shared" si="1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7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pics\\Injir_4.jpg</v>
      </c>
      <c r="AT31">
        <f t="shared" ca="1" si="4"/>
        <v>0.46475074947806172</v>
      </c>
      <c r="AU31" t="str">
        <f>IF(OR(G31=10,G31=11,G31=14,G31=15),VLOOKUP(AT31,audio_list_stym!$A$3:$B$18,2,FALSE),"sound\\Noviy_plod.wav")</f>
        <v>sound\\Noviy_plod.wav</v>
      </c>
      <c r="AV31" t="str">
        <f t="shared" ca="1" si="13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5"/>
        <v>_Пышный_ли_XXXXX?</v>
      </c>
      <c r="BD31" cm="1">
        <f t="array" aca="1" ref="BD31" ca="1">INDEX($L$26:$L$33,(RANK(AT7,$AT$2:$AT$9)))</f>
        <v>2054</v>
      </c>
    </row>
    <row r="32" spans="1:60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VLOOKUP(B32,audio_list_stym!$A$3:$BP$18,68,FALSE)</f>
        <v>12</v>
      </c>
      <c r="F32" t="str">
        <f>VLOOKUP(E32,metki!$A$2:$B$9,2,FALSE)</f>
        <v>импл_реал_без_названия</v>
      </c>
      <c r="G32" t="str">
        <f t="shared" si="6"/>
        <v>импл_</v>
      </c>
      <c r="H32" t="str">
        <f>VLOOKUP(B32,audio_list_stym!$A$3:$AJ$18,36,FALSE)</f>
        <v>Redis</v>
      </c>
      <c r="I32" t="s">
        <v>694</v>
      </c>
      <c r="J32" t="str">
        <f t="shared" si="7"/>
        <v>Redis_7</v>
      </c>
      <c r="K32">
        <v>12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2011</v>
      </c>
      <c r="AD32" t="str">
        <f t="shared" ca="1" si="8"/>
        <v>pics\\Finik_3.jpg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0"/>
        <v>pics\\Finik_3.jpg</v>
      </c>
      <c r="AH32" t="str">
        <f t="shared" si="1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7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pics\\Finik_3.jpg</v>
      </c>
      <c r="AT32">
        <f t="shared" ca="1" si="4"/>
        <v>0.95893493771003668</v>
      </c>
      <c r="AU32" t="str">
        <f>IF(OR(G32=10,G32=11,G32=14,G32=15),VLOOKUP(AT32,audio_list_stym!$A$3:$B$18,2,FALSE),"sound\\Noviy_plod.wav")</f>
        <v>sound\\Noviy_plod.wav</v>
      </c>
      <c r="AV32" t="str">
        <f t="shared" ca="1" si="13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5"/>
        <v>_Крепкий_ли_XXXXX?</v>
      </c>
      <c r="BD32" cm="1">
        <f t="array" aca="1" ref="BD32" ca="1">INDEX($L$26:$L$33,(RANK(AT8,$AT$2:$AT$9)))</f>
        <v>2050</v>
      </c>
    </row>
    <row r="33" spans="1:60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VLOOKUP(B33,audio_list_stym!$A$3:$BP$18,68,FALSE)</f>
        <v>12</v>
      </c>
      <c r="F33" t="str">
        <f>VLOOKUP(E33,metki!$A$2:$B$9,2,FALSE)</f>
        <v>импл_реал_без_названия</v>
      </c>
      <c r="G33" t="str">
        <f t="shared" si="6"/>
        <v>импл_</v>
      </c>
      <c r="H33" t="str">
        <f>VLOOKUP(B33,audio_list_stym!$A$3:$AJ$18,36,FALSE)</f>
        <v>Redis</v>
      </c>
      <c r="I33" t="s">
        <v>695</v>
      </c>
      <c r="J33" t="str">
        <f t="shared" si="7"/>
        <v>Redis_8</v>
      </c>
      <c r="K33">
        <v>12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2027</v>
      </c>
      <c r="AD33" t="str">
        <f t="shared" ca="1" si="8"/>
        <v>pics\\Kokos_3.jpg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0"/>
        <v>pics\\Kokos_3.jpg</v>
      </c>
      <c r="AH33" t="str">
        <f t="shared" si="1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7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pics\\Kokos_3.jpg</v>
      </c>
      <c r="AT33">
        <f t="shared" ca="1" si="4"/>
        <v>0.59019183064879821</v>
      </c>
      <c r="AU33" t="str">
        <f>IF(OR(G33=10,G33=11,G33=14,G33=15),VLOOKUP(AT33,audio_list_stym!$A$3:$B$18,2,FALSE),"sound\\Noviy_plod.wav")</f>
        <v>sound\\Noviy_plod.wav</v>
      </c>
      <c r="AV33" t="str">
        <f t="shared" ca="1" si="13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5"/>
        <v>_Круглый_ли_XXXXX?</v>
      </c>
      <c r="BD33" cm="1">
        <f t="array" aca="1" ref="BD33" ca="1">INDEX($L$26:$L$33,(RANK(AT9,$AT$2:$AT$9)))</f>
        <v>2053</v>
      </c>
    </row>
    <row r="34" spans="1:60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VLOOKUP(B34,audio_list_stym!$A$3:$BP$18,68,FALSE)</f>
        <v>13</v>
      </c>
      <c r="F34" t="str">
        <f>VLOOKUP(E34,metki!$A$2:$B$9,2,FALSE)</f>
        <v>экспл_реал_без_названия</v>
      </c>
      <c r="G34" t="str">
        <f t="shared" si="6"/>
        <v>экспл</v>
      </c>
      <c r="H34" t="str">
        <f>VLOOKUP(B34,audio_list_stym!$A$3:$AJ$18,36,FALSE)</f>
        <v>Peper</v>
      </c>
      <c r="I34" t="s">
        <v>688</v>
      </c>
      <c r="J34" t="str">
        <f t="shared" si="7"/>
        <v>Peper_1</v>
      </c>
      <c r="K34">
        <v>13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2204</v>
      </c>
      <c r="AD34" t="str">
        <f t="shared" ca="1" si="8"/>
        <v>pics\\dis52.jpg</v>
      </c>
      <c r="AE34" s="22" t="str">
        <f t="array" aca="1" ref="AE34" ca="1">IF(G34="экспл",INDEX(total_visual_stym!$C$146:$C$209,(RANK(total_visual_stym!E178,total_visual_stym!$E$146:$E$209))),0)</f>
        <v>pics\\dis52.jpg</v>
      </c>
      <c r="AF34" s="22" t="str">
        <f t="shared" si="0"/>
        <v/>
      </c>
      <c r="AG34" t="str">
        <f t="shared" si="18"/>
        <v>pics\\Peper_1.jpg</v>
      </c>
      <c r="AH34">
        <f t="shared" si="1"/>
        <v>0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4"/>
        <v>0.38896252020770128</v>
      </c>
      <c r="AU34" t="str">
        <f>IF(OR(G34=10,G34=11,G34=14,G34=15),VLOOKUP(AT34,audio_list_stym!$A$3:$B$18,2,FALSE),"sound\\Noviy_plod.wav")</f>
        <v>sound\\Noviy_plod.wav</v>
      </c>
      <c r="AV34" t="str">
        <f t="shared" ca="1" si="13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5"/>
        <v>На_экране_XXXXX._Сырой_ли_он?</v>
      </c>
      <c r="BC34">
        <f>A34</f>
        <v>1205</v>
      </c>
      <c r="BD34" cm="1">
        <f t="array" aca="1" ref="BD34" ca="1">INDEX($L$34:$L$41,(RANK(AT2,$AT$2:$AT$9)))</f>
        <v>2048</v>
      </c>
      <c r="BE34" cm="1">
        <f t="array" aca="1" ref="BE34" ca="1">INDEX(BD2:BD17,(RANK(AT5,$AT$2:$AT$17)))</f>
        <v>2035</v>
      </c>
      <c r="BF34" cm="1">
        <f t="array" aca="1" ref="BF34" ca="1">INDEX(BD18:BD33,(RANK(AT5,$AT$2:$AT$7)))</f>
        <v>2027</v>
      </c>
      <c r="BG34" cm="1">
        <f t="array" aca="1" ref="BG34" ca="1">INDEX(BD42:BD65,(RANK(AT5,$AT$2:$AT$17)))</f>
        <v>2011</v>
      </c>
      <c r="BH34">
        <v>1</v>
      </c>
    </row>
    <row r="35" spans="1:60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VLOOKUP(B35,audio_list_stym!$A$3:$BP$18,68,FALSE)</f>
        <v>13</v>
      </c>
      <c r="F35" t="str">
        <f>VLOOKUP(E35,metki!$A$2:$B$9,2,FALSE)</f>
        <v>экспл_реал_без_названия</v>
      </c>
      <c r="G35" t="str">
        <f t="shared" si="6"/>
        <v>экспл</v>
      </c>
      <c r="H35" t="str">
        <f>VLOOKUP(B35,audio_list_stym!$A$3:$AJ$18,36,FALSE)</f>
        <v>Peper</v>
      </c>
      <c r="I35" t="s">
        <v>689</v>
      </c>
      <c r="J35" t="str">
        <f t="shared" si="7"/>
        <v>Peper_2</v>
      </c>
      <c r="K35">
        <v>13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2182</v>
      </c>
      <c r="AD35" t="str">
        <f t="shared" ca="1" si="8"/>
        <v>pics\\dis30.jpg</v>
      </c>
      <c r="AE35" s="22" t="str">
        <f t="array" aca="1" ref="AE35" ca="1">IF(G35="экспл",INDEX(total_visual_stym!$C$146:$C$209,(RANK(total_visual_stym!E179,total_visual_stym!$E$146:$E$209))),0)</f>
        <v>pics\\dis30.jpg</v>
      </c>
      <c r="AF35" s="22" t="str">
        <f t="shared" si="0"/>
        <v/>
      </c>
      <c r="AG35" t="str">
        <f t="shared" si="18"/>
        <v>pics\\Peper_2.jpg</v>
      </c>
      <c r="AH35">
        <f t="shared" si="1"/>
        <v>0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4"/>
        <v>0.19963888992000312</v>
      </c>
      <c r="AU35" t="str">
        <f>IF(OR(G35=10,G35=11,G35=14,G35=15),VLOOKUP(AT35,audio_list_stym!$A$3:$B$18,2,FALSE),"sound\\Noviy_plod.wav")</f>
        <v>sound\\Noviy_plod.wav</v>
      </c>
      <c r="AV35" t="str">
        <f t="shared" ca="1" si="13"/>
        <v>sound\\Redkiy_plod.wav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5"/>
        <v>Посмотрите,_вот_XXXXX._Черный_ли_он?</v>
      </c>
      <c r="BD35" cm="1">
        <f t="array" aca="1" ref="BD35" ca="1">INDEX($L$34:$L$41,(RANK(AT3,$AT$2:$AT$9)))</f>
        <v>2044</v>
      </c>
    </row>
    <row r="36" spans="1:60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VLOOKUP(B36,audio_list_stym!$A$3:$BP$18,68,FALSE)</f>
        <v>13</v>
      </c>
      <c r="F36" t="str">
        <f>VLOOKUP(E36,metki!$A$2:$B$9,2,FALSE)</f>
        <v>экспл_реал_без_названия</v>
      </c>
      <c r="G36" t="str">
        <f t="shared" si="6"/>
        <v>экспл</v>
      </c>
      <c r="H36" t="str">
        <f>VLOOKUP(B36,audio_list_stym!$A$3:$AJ$18,36,FALSE)</f>
        <v>Peper</v>
      </c>
      <c r="I36" t="s">
        <v>690</v>
      </c>
      <c r="J36" t="str">
        <f t="shared" si="7"/>
        <v>Peper_3</v>
      </c>
      <c r="K36">
        <v>13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2174</v>
      </c>
      <c r="AD36" t="str">
        <f t="shared" ca="1" si="8"/>
        <v>pics\\dis7.jpg</v>
      </c>
      <c r="AE36" s="22" t="str">
        <f t="array" aca="1" ref="AE36" ca="1">IF(G36="экспл",INDEX(total_visual_stym!$C$146:$C$209,(RANK(total_visual_stym!E180,total_visual_stym!$E$146:$E$209))),0)</f>
        <v>pics\\dis7.jpg</v>
      </c>
      <c r="AF36" s="22" t="str">
        <f t="shared" si="0"/>
        <v/>
      </c>
      <c r="AG36" t="str">
        <f t="shared" si="18"/>
        <v>pics\\Peper_3.jpg</v>
      </c>
      <c r="AH36">
        <f t="shared" si="1"/>
        <v>0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4"/>
        <v>0.56434247141422622</v>
      </c>
      <c r="AU36" t="str">
        <f>IF(OR(G36=10,G36=11,G36=14,G36=15),VLOOKUP(AT36,audio_list_stym!$A$3:$B$18,2,FALSE),"sound\\Noviy_plod.wav")</f>
        <v>sound\\Noviy_plod.wav</v>
      </c>
      <c r="AV36" t="str">
        <f t="shared" ca="1" si="13"/>
        <v>sound\\Noviy_plod.wav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5"/>
        <v>Вот_XXXXX._Он_гнилой?</v>
      </c>
      <c r="BD36" cm="1">
        <f t="array" aca="1" ref="BD36" ca="1">INDEX($L$34:$L$41,(RANK(AT4,$AT$2:$AT$9)))</f>
        <v>2041</v>
      </c>
    </row>
    <row r="37" spans="1:60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VLOOKUP(B37,audio_list_stym!$A$3:$BP$18,68,FALSE)</f>
        <v>13</v>
      </c>
      <c r="F37" t="str">
        <f>VLOOKUP(E37,metki!$A$2:$B$9,2,FALSE)</f>
        <v>экспл_реал_без_названия</v>
      </c>
      <c r="G37" t="str">
        <f t="shared" si="6"/>
        <v>экспл</v>
      </c>
      <c r="H37" t="str">
        <f>VLOOKUP(B37,audio_list_stym!$A$3:$AJ$18,36,FALSE)</f>
        <v>Peper</v>
      </c>
      <c r="I37" t="s">
        <v>691</v>
      </c>
      <c r="J37" t="str">
        <f t="shared" si="7"/>
        <v>Peper_4</v>
      </c>
      <c r="K37">
        <v>13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2211</v>
      </c>
      <c r="AD37" t="str">
        <f t="shared" ca="1" si="8"/>
        <v>pics\\dis60.jpg</v>
      </c>
      <c r="AE37" s="22" t="str">
        <f t="array" aca="1" ref="AE37" ca="1">IF(G37="экспл",INDEX(total_visual_stym!$C$146:$C$209,(RANK(total_visual_stym!E181,total_visual_stym!$E$146:$E$209))),0)</f>
        <v>pics\\dis60.jpg</v>
      </c>
      <c r="AF37" s="22" t="str">
        <f t="shared" si="0"/>
        <v/>
      </c>
      <c r="AG37" t="str">
        <f t="shared" si="18"/>
        <v>pics\\Peper_4.jpg</v>
      </c>
      <c r="AH37">
        <f t="shared" si="1"/>
        <v>0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4"/>
        <v>0.68507661081095161</v>
      </c>
      <c r="AU37" t="str">
        <f>IF(OR(G37=10,G37=11,G37=14,G37=15),VLOOKUP(AT37,audio_list_stym!$A$3:$B$18,2,FALSE),"sound\\Noviy_plod.wav")</f>
        <v>sound\\Noviy_plod.wav</v>
      </c>
      <c r="AV37" t="str">
        <f t="shared" ca="1" si="13"/>
        <v>sound\\Noviy_plod.wav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5"/>
        <v>Это_XXXXX._Он_бугристый?</v>
      </c>
      <c r="BD37" cm="1">
        <f t="array" aca="1" ref="BD37" ca="1">INDEX($L$34:$L$41,(RANK(AT5,$AT$2:$AT$9)))</f>
        <v>2047</v>
      </c>
    </row>
    <row r="38" spans="1:60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VLOOKUP(B38,audio_list_stym!$A$3:$BP$18,68,FALSE)</f>
        <v>13</v>
      </c>
      <c r="F38" t="str">
        <f>VLOOKUP(E38,metki!$A$2:$B$9,2,FALSE)</f>
        <v>экспл_реал_без_названия</v>
      </c>
      <c r="G38" t="str">
        <f t="shared" si="6"/>
        <v>экспл</v>
      </c>
      <c r="H38" t="str">
        <f>VLOOKUP(B38,audio_list_stym!$A$3:$AJ$18,36,FALSE)</f>
        <v>Peper</v>
      </c>
      <c r="I38" t="s">
        <v>692</v>
      </c>
      <c r="J38" t="str">
        <f t="shared" si="7"/>
        <v>Peper_5</v>
      </c>
      <c r="K38">
        <v>13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2188</v>
      </c>
      <c r="AD38" t="str">
        <f t="shared" ca="1" si="8"/>
        <v>pics\\dis3.jpg</v>
      </c>
      <c r="AE38" s="22" t="str">
        <f t="array" aca="1" ref="AE38" ca="1">IF(G38="экспл",INDEX(total_visual_stym!$C$146:$C$209,(RANK(total_visual_stym!E182,total_visual_stym!$E$146:$E$209))),0)</f>
        <v>pics\\dis3.jpg</v>
      </c>
      <c r="AF38" s="22" t="str">
        <f t="shared" si="0"/>
        <v/>
      </c>
      <c r="AG38" t="str">
        <f t="shared" si="18"/>
        <v>pics\\Peper_5.jpg</v>
      </c>
      <c r="AH38">
        <f t="shared" si="1"/>
        <v>0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4"/>
        <v>0.72111631456800895</v>
      </c>
      <c r="AU38" t="str">
        <f>IF(OR(G38=10,G38=11,G38=14,G38=15),VLOOKUP(AT38,audio_list_stym!$A$3:$B$18,2,FALSE),"sound\\Noviy_plod.wav")</f>
        <v>sound\\Noviy_plod.wav</v>
      </c>
      <c r="AV38" t="str">
        <f t="shared" ca="1" si="13"/>
        <v>sound\\Noviy_plod.wav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5"/>
        <v>На_картинке_XXXXX._Он_слоеный?</v>
      </c>
      <c r="BD38" cm="1">
        <f t="array" aca="1" ref="BD38" ca="1">INDEX($L$34:$L$41,(RANK(AT6,$AT$2:$AT$9)))</f>
        <v>2043</v>
      </c>
    </row>
    <row r="39" spans="1:60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VLOOKUP(B39,audio_list_stym!$A$3:$BP$18,68,FALSE)</f>
        <v>13</v>
      </c>
      <c r="F39" t="str">
        <f>VLOOKUP(E39,metki!$A$2:$B$9,2,FALSE)</f>
        <v>экспл_реал_без_названия</v>
      </c>
      <c r="G39" t="str">
        <f t="shared" si="6"/>
        <v>экспл</v>
      </c>
      <c r="H39" t="str">
        <f>VLOOKUP(B39,audio_list_stym!$A$3:$AJ$18,36,FALSE)</f>
        <v>Peper</v>
      </c>
      <c r="I39" t="s">
        <v>693</v>
      </c>
      <c r="J39" t="str">
        <f t="shared" si="7"/>
        <v>Peper_6</v>
      </c>
      <c r="K39">
        <v>13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2202</v>
      </c>
      <c r="AD39" t="str">
        <f t="shared" ca="1" si="8"/>
        <v>pics\\dis47.jpg</v>
      </c>
      <c r="AE39" s="22" t="str">
        <f t="array" aca="1" ref="AE39" ca="1">IF(G39="экспл",INDEX(total_visual_stym!$C$146:$C$209,(RANK(total_visual_stym!E183,total_visual_stym!$E$146:$E$209))),0)</f>
        <v>pics\\dis47.jpg</v>
      </c>
      <c r="AF39" s="22" t="str">
        <f>IF(ISTEXT(AR39),AR39,IF(ISTEXT(AS39),AS39,""))</f>
        <v/>
      </c>
      <c r="AG39" t="str">
        <f t="shared" si="18"/>
        <v>pics\\Peper_6.jpg</v>
      </c>
      <c r="AH39">
        <f t="shared" si="1"/>
        <v>0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4"/>
        <v>0.24070799148867617</v>
      </c>
      <c r="AU39" t="str">
        <f>IF(OR(G39=10,G39=11,G39=14,G39=15),VLOOKUP(AT39,audio_list_stym!$A$3:$B$18,2,FALSE),"sound\\Noviy_plod.wav")</f>
        <v>sound\\Noviy_plod.wav</v>
      </c>
      <c r="AV39" t="str">
        <f t="shared" ca="1" si="13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5"/>
        <v>На_мониторе_XXXXX._Хрустящий_ли_он?</v>
      </c>
      <c r="BD39" cm="1">
        <f t="array" aca="1" ref="BD39" ca="1">INDEX($L$34:$L$41,(RANK(AT7,$AT$2:$AT$9)))</f>
        <v>2046</v>
      </c>
    </row>
    <row r="40" spans="1:60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VLOOKUP(B40,audio_list_stym!$A$3:$BP$18,68,FALSE)</f>
        <v>13</v>
      </c>
      <c r="F40" t="str">
        <f>VLOOKUP(E40,metki!$A$2:$B$9,2,FALSE)</f>
        <v>экспл_реал_без_названия</v>
      </c>
      <c r="G40" t="str">
        <f t="shared" si="6"/>
        <v>экспл</v>
      </c>
      <c r="H40" t="str">
        <f>VLOOKUP(B40,audio_list_stym!$A$3:$AJ$18,36,FALSE)</f>
        <v>Peper</v>
      </c>
      <c r="I40" t="s">
        <v>694</v>
      </c>
      <c r="J40" t="str">
        <f t="shared" si="7"/>
        <v>Peper_7</v>
      </c>
      <c r="K40">
        <v>13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2196</v>
      </c>
      <c r="AD40" t="str">
        <f t="shared" ca="1" si="8"/>
        <v>pics\\dis40.jpg</v>
      </c>
      <c r="AE40" s="22" t="str">
        <f t="array" aca="1" ref="AE40" ca="1">IF(G40="экспл",INDEX(total_visual_stym!$C$146:$C$209,(RANK(total_visual_stym!E184,total_visual_stym!$E$146:$E$209))),0)</f>
        <v>pics\\dis40.jpg</v>
      </c>
      <c r="AF40" s="22" t="str">
        <f>IF(ISTEXT(AR40),AR40,IF(ISTEXT(AS40),AS40,""))</f>
        <v/>
      </c>
      <c r="AG40" t="str">
        <f t="shared" si="18"/>
        <v>pics\\Peper_7.jpg</v>
      </c>
      <c r="AH40">
        <f t="shared" si="1"/>
        <v>0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4"/>
        <v>0.60990693430786225</v>
      </c>
      <c r="AU40" t="str">
        <f>IF(OR(G40=10,G40=11,G40=14,G40=15),VLOOKUP(AT40,audio_list_stym!$A$3:$B$18,2,FALSE),"sound\\Noviy_plod.wav")</f>
        <v>sound\\Noviy_plod.wav</v>
      </c>
      <c r="AV40" t="str">
        <f t="shared" ca="1" si="13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5"/>
        <v>Перед_Вами_XXXXX._Блестит_ли_он?</v>
      </c>
      <c r="BD40" cm="1">
        <f t="array" aca="1" ref="BD40" ca="1">INDEX($L$34:$L$41,(RANK(AT8,$AT$2:$AT$9)))</f>
        <v>2042</v>
      </c>
    </row>
    <row r="41" spans="1:60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VLOOKUP(B41,audio_list_stym!$A$3:$BP$18,68,FALSE)</f>
        <v>13</v>
      </c>
      <c r="F41" t="str">
        <f>VLOOKUP(E41,metki!$A$2:$B$9,2,FALSE)</f>
        <v>экспл_реал_без_названия</v>
      </c>
      <c r="G41" t="str">
        <f t="shared" si="6"/>
        <v>экспл</v>
      </c>
      <c r="H41" t="str">
        <f>VLOOKUP(B41,audio_list_stym!$A$3:$AJ$18,36,FALSE)</f>
        <v>Peper</v>
      </c>
      <c r="I41" t="s">
        <v>695</v>
      </c>
      <c r="J41" t="str">
        <f t="shared" si="7"/>
        <v>Peper_8</v>
      </c>
      <c r="K41">
        <v>13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2216</v>
      </c>
      <c r="AD41" t="str">
        <f t="shared" ca="1" si="8"/>
        <v>pics\\dis59.jpg</v>
      </c>
      <c r="AE41" s="22" t="str">
        <f t="array" aca="1" ref="AE41" ca="1">IF(G41="экспл",INDEX(total_visual_stym!$C$146:$C$209,(RANK(total_visual_stym!E185,total_visual_stym!$E$146:$E$209))),0)</f>
        <v>pics\\dis59.jpg</v>
      </c>
      <c r="AF41" s="22" t="str">
        <f t="shared" ref="AF41:AF55" si="21">IF(ISTEXT(AR41),AR41,IF(ISTEXT(AS41),AS41,""))</f>
        <v/>
      </c>
      <c r="AG41" t="str">
        <f t="shared" si="18"/>
        <v>pics\\Peper_8.jpg</v>
      </c>
      <c r="AH41">
        <f t="shared" si="1"/>
        <v>0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4"/>
        <v>0.10190415236296968</v>
      </c>
      <c r="AU41" t="str">
        <f>IF(OR(G41=10,G41=11,G41=14,G41=15),VLOOKUP(AT41,audio_list_stym!$A$3:$B$18,2,FALSE),"sound\\Noviy_plod.wav")</f>
        <v>sound\\Noviy_plod.wav</v>
      </c>
      <c r="AV41" t="str">
        <f t="shared" ca="1" si="13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5"/>
        <v>Вы_видите_XXXXX._Он_цитрусовый?</v>
      </c>
      <c r="BD41" cm="1">
        <f t="array" aca="1" ref="BD41" ca="1">INDEX($L$34:$L$41,(RANK(AT9,$AT$2:$AT$9)))</f>
        <v>2045</v>
      </c>
    </row>
    <row r="42" spans="1:60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VLOOKUP(B42,audio_list_stym!$A$3:$BP$18,68,FALSE)</f>
        <v>10</v>
      </c>
      <c r="F42" t="str">
        <f>VLOOKUP(E42,metki!$A$2:$B$9,2,FALSE)</f>
        <v>импл_реал_с_названием</v>
      </c>
      <c r="G42" t="str">
        <f t="shared" si="6"/>
        <v>импл_</v>
      </c>
      <c r="H42" t="str">
        <f>VLOOKUP(B42,audio_list_stym!$A$3:$AJ$18,36,FALSE)</f>
        <v>Banan</v>
      </c>
      <c r="I42" t="s">
        <v>688</v>
      </c>
      <c r="J42" t="str">
        <f t="shared" si="7"/>
        <v>Banan_1</v>
      </c>
      <c r="K42">
        <v>10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2064</v>
      </c>
      <c r="AD42" t="str">
        <f t="shared" ca="1" si="8"/>
        <v>pics\\Tomat_8.jpg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pics\\Tomat_8.jpg</v>
      </c>
      <c r="AH42" t="str">
        <f t="shared" si="1"/>
        <v>sound\\Tropic</v>
      </c>
      <c r="AI42" t="s">
        <v>728</v>
      </c>
      <c r="AJ42" t="str">
        <f t="shared" si="16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3">IF(AH42="sound\\Tropic",AQ18,"")</f>
        <v>pics\\Tomat_8.jpg</v>
      </c>
      <c r="AT42">
        <f t="shared" ca="1" si="4"/>
        <v>0.67377679128146362</v>
      </c>
      <c r="AU42" t="str">
        <f>IF(OR(G42=10,G42=11,G42=14,G42=15),VLOOKUP(AT42,audio_list_stym!$A$3:$B$18,2,FALSE),"sound\\Noviy_plod.wav")</f>
        <v>sound\\Noviy_plod.wav</v>
      </c>
      <c r="AV42" t="str">
        <f t="shared" ca="1" si="13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5"/>
        <v>_Чистый_ли_БАНАН?</v>
      </c>
      <c r="BC42">
        <f>A42</f>
        <v>1206</v>
      </c>
      <c r="BD42" cm="1">
        <f t="array" aca="1" ref="BD42" ca="1">INDEX($L$42:$L$49,(RANK(AT2,$AT$2:$AT$9)))</f>
        <v>2008</v>
      </c>
      <c r="BE42" cm="1">
        <f t="array" aca="1" ref="BE42" ca="1">INDEX(BD2:BD17,(RANK(AT6,$AT$2:$AT17)))</f>
        <v>2063</v>
      </c>
      <c r="BF42" cm="1">
        <f t="array" aca="1" ref="BF42" ca="1">INDEX(BD26:BD41,(RANK(AT6,$AT$2:$AT$17)))</f>
        <v>2055</v>
      </c>
      <c r="BG42" cm="1">
        <f t="array" aca="1" ref="BG42" ca="1">INDEX(BD50:BD65,(RANK(AT6,$AT$2:$AT$17)))</f>
        <v>2015</v>
      </c>
      <c r="BH42">
        <v>1</v>
      </c>
    </row>
    <row r="43" spans="1:60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VLOOKUP(B43,audio_list_stym!$A$3:$BP$18,68,FALSE)</f>
        <v>10</v>
      </c>
      <c r="F43" t="str">
        <f>VLOOKUP(E43,metki!$A$2:$B$9,2,FALSE)</f>
        <v>импл_реал_с_названием</v>
      </c>
      <c r="G43" t="str">
        <f t="shared" si="6"/>
        <v>импл_</v>
      </c>
      <c r="H43" t="str">
        <f>VLOOKUP(B43,audio_list_stym!$A$3:$AJ$18,36,FALSE)</f>
        <v>Banan</v>
      </c>
      <c r="I43" t="s">
        <v>689</v>
      </c>
      <c r="J43" t="str">
        <f t="shared" si="7"/>
        <v>Banan_2</v>
      </c>
      <c r="K43">
        <v>10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2166</v>
      </c>
      <c r="AD43" t="str">
        <f t="shared" ca="1" si="8"/>
        <v>pics\\Tikva_6.jpg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pics\\Tikva_6.jpg</v>
      </c>
      <c r="AH43" t="str">
        <f t="shared" si="1"/>
        <v>sound\\Tropic</v>
      </c>
      <c r="AI43" t="s">
        <v>729</v>
      </c>
      <c r="AJ43" t="str">
        <f t="shared" si="16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3"/>
        <v>pics\\Tikva_6.jpg</v>
      </c>
      <c r="AT43">
        <f t="shared" ca="1" si="4"/>
        <v>0.30673932334315357</v>
      </c>
      <c r="AU43" t="str">
        <f>IF(OR(G43=10,G43=11,G43=14,G43=15),VLOOKUP(AT43,audio_list_stym!$A$3:$B$18,2,FALSE),"sound\\Noviy_plod.wav")</f>
        <v>sound\\Noviy_plod.wav</v>
      </c>
      <c r="AV43" t="str">
        <f t="shared" ca="1" si="13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5"/>
        <v>_Свежий_ли_БАНАН?</v>
      </c>
      <c r="BD43" cm="1">
        <f t="array" aca="1" ref="BD43" ca="1">INDEX($L$42:$L$49,(RANK(AT3,$AT$2:$AT$9)))</f>
        <v>2004</v>
      </c>
    </row>
    <row r="44" spans="1:60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VLOOKUP(B44,audio_list_stym!$A$3:$BP$18,68,FALSE)</f>
        <v>10</v>
      </c>
      <c r="F44" t="str">
        <f>VLOOKUP(E44,metki!$A$2:$B$9,2,FALSE)</f>
        <v>импл_реал_с_названием</v>
      </c>
      <c r="G44" t="str">
        <f t="shared" si="6"/>
        <v>импл_</v>
      </c>
      <c r="H44" t="str">
        <f>VLOOKUP(B44,audio_list_stym!$A$3:$AJ$18,36,FALSE)</f>
        <v>Banan</v>
      </c>
      <c r="I44" t="s">
        <v>690</v>
      </c>
      <c r="J44" t="str">
        <f t="shared" si="7"/>
        <v>Banan_3</v>
      </c>
      <c r="K44">
        <v>10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2060</v>
      </c>
      <c r="AD44" t="str">
        <f t="shared" ca="1" si="8"/>
        <v>pics\\Tomat_4.jpg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pics\\Tomat_4.jpg</v>
      </c>
      <c r="AH44" t="str">
        <f t="shared" si="1"/>
        <v>sound\\Tropic</v>
      </c>
      <c r="AI44" t="s">
        <v>730</v>
      </c>
      <c r="AJ44" t="str">
        <f t="shared" si="16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3"/>
        <v>pics\\Tomat_4.jpg</v>
      </c>
      <c r="AT44">
        <f t="shared" ca="1" si="4"/>
        <v>1.0898879319790833E-2</v>
      </c>
      <c r="AU44" t="str">
        <f>IF(OR(G44=10,G44=11,G44=14,G44=15),VLOOKUP(AT44,audio_list_stym!$A$3:$B$18,2,FALSE),"sound\\Noviy_plod.wav")</f>
        <v>sound\\Noviy_plod.wav</v>
      </c>
      <c r="AV44" t="str">
        <f t="shared" ca="1" si="13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5"/>
        <v>_Жаренный_ли_БАНАН?</v>
      </c>
      <c r="BD44" cm="1">
        <f t="array" aca="1" ref="BD44" ca="1">INDEX($L$42:$L$49,(RANK(AT4,$AT$2:$AT$9)))</f>
        <v>2001</v>
      </c>
    </row>
    <row r="45" spans="1:60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VLOOKUP(B45,audio_list_stym!$A$3:$BP$18,68,FALSE)</f>
        <v>10</v>
      </c>
      <c r="F45" t="str">
        <f>VLOOKUP(E45,metki!$A$2:$B$9,2,FALSE)</f>
        <v>импл_реал_с_названием</v>
      </c>
      <c r="G45" t="str">
        <f t="shared" si="6"/>
        <v>импл_</v>
      </c>
      <c r="H45" t="str">
        <f>VLOOKUP(B45,audio_list_stym!$A$3:$AJ$18,36,FALSE)</f>
        <v>Banan</v>
      </c>
      <c r="I45" t="s">
        <v>691</v>
      </c>
      <c r="J45" t="str">
        <f t="shared" si="7"/>
        <v>Banan_4</v>
      </c>
      <c r="K45">
        <v>10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2168</v>
      </c>
      <c r="AD45" t="str">
        <f t="shared" ca="1" si="8"/>
        <v>pics\\Tikva_8.jpg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pics\\Tikva_8.jpg</v>
      </c>
      <c r="AH45" t="str">
        <f t="shared" si="1"/>
        <v>sound\\Tropic</v>
      </c>
      <c r="AI45" t="s">
        <v>731</v>
      </c>
      <c r="AJ45" t="str">
        <f t="shared" si="16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3"/>
        <v>pics\\Tikva_8.jpg</v>
      </c>
      <c r="AT45">
        <f t="shared" ca="1" si="4"/>
        <v>0.40518268233429044</v>
      </c>
      <c r="AU45" t="str">
        <f>IF(OR(G45=10,G45=11,G45=14,G45=15),VLOOKUP(AT45,audio_list_stym!$A$3:$B$18,2,FALSE),"sound\\Noviy_plod.wav")</f>
        <v>sound\\Noviy_plod.wav</v>
      </c>
      <c r="AV45" t="str">
        <f t="shared" ca="1" si="13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5"/>
        <v>_Сладкий_ли_БАНАН?</v>
      </c>
      <c r="BD45" cm="1">
        <f t="array" aca="1" ref="BD45" ca="1">INDEX($L$42:$L$49,(RANK(AT5,$AT$2:$AT$9)))</f>
        <v>2007</v>
      </c>
    </row>
    <row r="46" spans="1:60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VLOOKUP(B46,audio_list_stym!$A$3:$BP$18,68,FALSE)</f>
        <v>10</v>
      </c>
      <c r="F46" t="str">
        <f>VLOOKUP(E46,metki!$A$2:$B$9,2,FALSE)</f>
        <v>импл_реал_с_названием</v>
      </c>
      <c r="G46" t="str">
        <f t="shared" si="6"/>
        <v>импл_</v>
      </c>
      <c r="H46" t="str">
        <f>VLOOKUP(B46,audio_list_stym!$A$3:$AJ$18,36,FALSE)</f>
        <v>Banan</v>
      </c>
      <c r="I46" t="s">
        <v>692</v>
      </c>
      <c r="J46" t="str">
        <f t="shared" si="7"/>
        <v>Banan_5</v>
      </c>
      <c r="K46">
        <v>10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2058</v>
      </c>
      <c r="AD46" t="str">
        <f t="shared" ca="1" si="8"/>
        <v>pics\\Tomat_2.jpg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pics\\Tomat_2.jpg</v>
      </c>
      <c r="AH46" t="str">
        <f t="shared" si="1"/>
        <v>sound\\Tropic</v>
      </c>
      <c r="AI46" t="s">
        <v>732</v>
      </c>
      <c r="AJ46" t="str">
        <f t="shared" si="16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3"/>
        <v>pics\\Tomat_2.jpg</v>
      </c>
      <c r="AT46">
        <f t="shared" ca="1" si="4"/>
        <v>0.34124028827720065</v>
      </c>
      <c r="AU46" t="str">
        <f>IF(OR(G46=10,G46=11,G46=14,G46=15),VLOOKUP(AT46,audio_list_stym!$A$3:$B$18,2,FALSE),"sound\\Noviy_plod.wav")</f>
        <v>sound\\Noviy_plod.wav</v>
      </c>
      <c r="AV46" t="str">
        <f t="shared" ca="1" si="13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5"/>
        <v>_Влажный_ли_БАНАН?</v>
      </c>
      <c r="BD46" cm="1">
        <f t="array" aca="1" ref="BD46" ca="1">INDEX($L$42:$L$49,(RANK(AT6,$AT$2:$AT$9)))</f>
        <v>2003</v>
      </c>
    </row>
    <row r="47" spans="1:60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VLOOKUP(B47,audio_list_stym!$A$3:$BP$18,68,FALSE)</f>
        <v>10</v>
      </c>
      <c r="F47" t="str">
        <f>VLOOKUP(E47,metki!$A$2:$B$9,2,FALSE)</f>
        <v>импл_реал_с_названием</v>
      </c>
      <c r="G47" t="str">
        <f t="shared" si="6"/>
        <v>импл_</v>
      </c>
      <c r="H47" t="str">
        <f>VLOOKUP(B47,audio_list_stym!$A$3:$AJ$18,36,FALSE)</f>
        <v>Banan</v>
      </c>
      <c r="I47" t="s">
        <v>693</v>
      </c>
      <c r="J47" t="str">
        <f t="shared" si="7"/>
        <v>Banan_6</v>
      </c>
      <c r="K47">
        <v>10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2042</v>
      </c>
      <c r="AD47" t="str">
        <f t="shared" ca="1" si="8"/>
        <v>pics\\Peper_2.jpg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pics\\Peper_2.jpg</v>
      </c>
      <c r="AH47" t="str">
        <f t="shared" si="1"/>
        <v>sound\\Tropic</v>
      </c>
      <c r="AI47" t="s">
        <v>733</v>
      </c>
      <c r="AJ47" t="str">
        <f t="shared" si="16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3"/>
        <v>pics\\Peper_2.jpg</v>
      </c>
      <c r="AT47">
        <f t="shared" ca="1" si="4"/>
        <v>0.94287400711050495</v>
      </c>
      <c r="AU47" t="str">
        <f>IF(OR(G47=10,G47=11,G47=14,G47=15),VLOOKUP(AT47,audio_list_stym!$A$3:$B$18,2,FALSE),"sound\\Noviy_plod.wav")</f>
        <v>sound\\Noviy_plod.wav</v>
      </c>
      <c r="AV47" t="str">
        <f t="shared" ca="1" si="13"/>
        <v>sound\\Noviy_plod.wav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5"/>
        <v>_Съедобный_ли_БАНАН?</v>
      </c>
      <c r="BD47" cm="1">
        <f t="array" aca="1" ref="BD47" ca="1">INDEX($L$42:$L$49,(RANK(AT7,$AT$2:$AT$9)))</f>
        <v>2006</v>
      </c>
    </row>
    <row r="48" spans="1:60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VLOOKUP(B48,audio_list_stym!$A$3:$BP$18,68,FALSE)</f>
        <v>10</v>
      </c>
      <c r="F48" t="str">
        <f>VLOOKUP(E48,metki!$A$2:$B$9,2,FALSE)</f>
        <v>импл_реал_с_названием</v>
      </c>
      <c r="G48" t="str">
        <f t="shared" si="6"/>
        <v>импл_</v>
      </c>
      <c r="H48" t="str">
        <f>VLOOKUP(B48,audio_list_stym!$A$3:$AJ$18,36,FALSE)</f>
        <v>Banan</v>
      </c>
      <c r="I48" t="s">
        <v>694</v>
      </c>
      <c r="J48" t="str">
        <f t="shared" si="7"/>
        <v>Banan_7</v>
      </c>
      <c r="K48">
        <v>10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2046</v>
      </c>
      <c r="AD48" t="str">
        <f t="shared" ca="1" si="8"/>
        <v>pics\\Peper_6.jpg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pics\\Peper_6.jpg</v>
      </c>
      <c r="AH48" t="str">
        <f t="shared" si="1"/>
        <v>sound\\Tropic</v>
      </c>
      <c r="AI48" t="s">
        <v>734</v>
      </c>
      <c r="AJ48" t="str">
        <f t="shared" si="16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3"/>
        <v>pics\\Peper_6.jpg</v>
      </c>
      <c r="AT48">
        <f t="shared" ca="1" si="4"/>
        <v>0.46274194747024322</v>
      </c>
      <c r="AU48" t="str">
        <f>IF(OR(G48=10,G48=11,G48=14,G48=15),VLOOKUP(AT48,audio_list_stym!$A$3:$B$18,2,FALSE),"sound\\Noviy_plod.wav")</f>
        <v>sound\\Noviy_plod.wav</v>
      </c>
      <c r="AV48" t="str">
        <f t="shared" ca="1" si="13"/>
        <v>sound\\Redkiy_plod.wav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5"/>
        <v>_Сиреневый_ли_БАНАН?</v>
      </c>
      <c r="BD48" cm="1">
        <f t="array" aca="1" ref="BD48" ca="1">INDEX($L$42:$L$49,(RANK(AT8,$AT$2:$AT$9)))</f>
        <v>2002</v>
      </c>
    </row>
    <row r="49" spans="1:60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VLOOKUP(B49,audio_list_stym!$A$3:$BP$18,68,FALSE)</f>
        <v>10</v>
      </c>
      <c r="F49" t="str">
        <f>VLOOKUP(E49,metki!$A$2:$B$9,2,FALSE)</f>
        <v>импл_реал_с_названием</v>
      </c>
      <c r="G49" t="str">
        <f t="shared" si="6"/>
        <v>импл_</v>
      </c>
      <c r="H49" t="str">
        <f>VLOOKUP(B49,audio_list_stym!$A$3:$AJ$18,36,FALSE)</f>
        <v>Banan</v>
      </c>
      <c r="I49" t="s">
        <v>695</v>
      </c>
      <c r="J49" t="str">
        <f t="shared" si="7"/>
        <v>Banan_8</v>
      </c>
      <c r="K49">
        <v>10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2048</v>
      </c>
      <c r="AD49" t="str">
        <f t="shared" ca="1" si="8"/>
        <v>pics\\Peper_8.jpg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pics\\Peper_8.jpg</v>
      </c>
      <c r="AH49" t="str">
        <f t="shared" si="1"/>
        <v>sound\\Tropic</v>
      </c>
      <c r="AI49" t="s">
        <v>735</v>
      </c>
      <c r="AJ49" t="str">
        <f t="shared" si="16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3"/>
        <v>pics\\Peper_8.jpg</v>
      </c>
      <c r="AT49">
        <f t="shared" ca="1" si="4"/>
        <v>0.98635453159905995</v>
      </c>
      <c r="AU49" t="str">
        <f>IF(OR(G49=10,G49=11,G49=14,G49=15),VLOOKUP(AT49,audio_list_stym!$A$3:$B$18,2,FALSE),"sound\\Noviy_plod.wav")</f>
        <v>sound\\Noviy_plod.wav</v>
      </c>
      <c r="AV49" t="str">
        <f t="shared" ca="1" si="13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5"/>
        <v>_Репчатый_ли_БАНАН?</v>
      </c>
      <c r="BD49" cm="1">
        <f t="array" aca="1" ref="BD49" ca="1">INDEX($L$42:$L$49,(RANK(AT9,$AT$2:$AT$9)))</f>
        <v>2005</v>
      </c>
    </row>
    <row r="50" spans="1:60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VLOOKUP(B50,audio_list_stym!$A$3:$BP$18,68,FALSE)</f>
        <v>11</v>
      </c>
      <c r="F50" t="str">
        <f>VLOOKUP(E50,metki!$A$2:$B$9,2,FALSE)</f>
        <v>экспл_реал_с_названием</v>
      </c>
      <c r="G50" t="str">
        <f t="shared" si="6"/>
        <v>экспл</v>
      </c>
      <c r="H50" t="str">
        <f>VLOOKUP(B50,audio_list_stym!$A$3:$AJ$18,36,FALSE)</f>
        <v>Finik</v>
      </c>
      <c r="I50" t="s">
        <v>688</v>
      </c>
      <c r="J50" t="str">
        <f t="shared" si="7"/>
        <v>Finik_1</v>
      </c>
      <c r="K50">
        <v>11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2229</v>
      </c>
      <c r="AD50" t="str">
        <f t="shared" ca="1" si="8"/>
        <v>pics\\dis10.jpg</v>
      </c>
      <c r="AE50" s="22" t="str">
        <f t="array" aca="1" ref="AE50" ca="1">IF(G50="экспл",INDEX(total_visual_stym!$C$146:$C$209,(RANK(total_visual_stym!E194,total_visual_stym!$E$146:$E$209))),0)</f>
        <v>pics\\dis10.jpg</v>
      </c>
      <c r="AF50" s="22" t="str">
        <f t="shared" si="21"/>
        <v/>
      </c>
      <c r="AG50" t="str">
        <f t="shared" si="18"/>
        <v>pics\\Finik_1.jpg</v>
      </c>
      <c r="AH50">
        <f t="shared" si="1"/>
        <v>0</v>
      </c>
      <c r="AT50">
        <f t="shared" ca="1" si="4"/>
        <v>0.58575148273869937</v>
      </c>
      <c r="AU50" t="str">
        <f>IF(OR(G50=10,G50=11,G50=14,G50=15),VLOOKUP(AT50,audio_list_stym!$A$3:$B$18,2,FALSE),"sound\\Noviy_plod.wav")</f>
        <v>sound\\Noviy_plod.wav</v>
      </c>
      <c r="AV50" t="str">
        <f t="shared" ca="1" si="13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5"/>
        <v>На_экране_ФИНИК._Коричневый_ли_он?</v>
      </c>
      <c r="BC50">
        <f>A50</f>
        <v>1207</v>
      </c>
      <c r="BD50" cm="1">
        <f t="array" aca="1" ref="BD50" ca="1">INDEX($L$50:$L$57,(RANK(AT2,$AT$2:$AT$9)))</f>
        <v>2016</v>
      </c>
      <c r="BE50" cm="1">
        <f t="array" aca="1" ref="BE50" ca="1">INDEX(BD2:BD17,(RANK(AT7,$AT$2:$AT$17)))</f>
        <v>2039</v>
      </c>
      <c r="BF50" cm="1">
        <f t="array" aca="1" ref="BF50" ca="1">INDEX(BD18:BD49,(RANK(AT7,$AT$2:$AT$17)))</f>
        <v>2055</v>
      </c>
      <c r="BG50" cm="1">
        <f t="array" aca="1" ref="BG50" ca="1">INDEX(BD58:BD65,(RANK(AT7,$AT$2:$AT$9)))</f>
        <v>2022</v>
      </c>
      <c r="BH50">
        <v>1</v>
      </c>
    </row>
    <row r="51" spans="1:60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VLOOKUP(B51,audio_list_stym!$A$3:$BP$18,68,FALSE)</f>
        <v>11</v>
      </c>
      <c r="F51" t="str">
        <f>VLOOKUP(E51,metki!$A$2:$B$9,2,FALSE)</f>
        <v>экспл_реал_с_названием</v>
      </c>
      <c r="G51" t="str">
        <f t="shared" si="6"/>
        <v>экспл</v>
      </c>
      <c r="H51" t="str">
        <f>VLOOKUP(B51,audio_list_stym!$A$3:$AJ$18,36,FALSE)</f>
        <v>Finik</v>
      </c>
      <c r="I51" t="s">
        <v>689</v>
      </c>
      <c r="J51" t="str">
        <f t="shared" si="7"/>
        <v>Finik_2</v>
      </c>
      <c r="K51">
        <v>11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2191</v>
      </c>
      <c r="AD51" t="str">
        <f t="shared" ca="1" si="8"/>
        <v>pics\\dis26.jpg</v>
      </c>
      <c r="AE51" s="22" t="str">
        <f t="array" aca="1" ref="AE51" ca="1">IF(G51="экспл",INDEX(total_visual_stym!$C$146:$C$209,(RANK(total_visual_stym!E195,total_visual_stym!$E$146:$E$209))),0)</f>
        <v>pics\\dis26.jpg</v>
      </c>
      <c r="AF51" s="22" t="str">
        <f t="shared" si="21"/>
        <v/>
      </c>
      <c r="AG51" t="str">
        <f t="shared" si="18"/>
        <v>pics\\Finik_2.jpg</v>
      </c>
      <c r="AH51">
        <f t="shared" si="1"/>
        <v>0</v>
      </c>
      <c r="AT51">
        <f t="shared" ca="1" si="4"/>
        <v>0.5425531892162504</v>
      </c>
      <c r="AU51" t="str">
        <f>IF(OR(G51=10,G51=11,G51=14,G51=15),VLOOKUP(AT51,audio_list_stym!$A$3:$B$18,2,FALSE),"sound\\Noviy_plod.wav")</f>
        <v>sound\\Noviy_plod.wav</v>
      </c>
      <c r="AV51" t="str">
        <f t="shared" ca="1" si="13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5"/>
        <v>Посмотрите,_вот_ФИНИК._Сахаристый_ли_он?</v>
      </c>
      <c r="BD51" cm="1">
        <f t="array" aca="1" ref="BD51" ca="1">INDEX($L$50:$L$57,(RANK(AT3,$AT$2:$AT$9)))</f>
        <v>2012</v>
      </c>
    </row>
    <row r="52" spans="1:60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VLOOKUP(B52,audio_list_stym!$A$3:$BP$18,68,FALSE)</f>
        <v>11</v>
      </c>
      <c r="F52" t="str">
        <f>VLOOKUP(E52,metki!$A$2:$B$9,2,FALSE)</f>
        <v>экспл_реал_с_названием</v>
      </c>
      <c r="G52" t="str">
        <f t="shared" si="6"/>
        <v>экспл</v>
      </c>
      <c r="H52" t="str">
        <f>VLOOKUP(B52,audio_list_stym!$A$3:$AJ$18,36,FALSE)</f>
        <v>Finik</v>
      </c>
      <c r="I52" t="s">
        <v>690</v>
      </c>
      <c r="J52" t="str">
        <f t="shared" si="7"/>
        <v>Finik_3</v>
      </c>
      <c r="K52">
        <v>11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2192</v>
      </c>
      <c r="AD52" t="str">
        <f t="shared" ca="1" si="8"/>
        <v>pics\\dis32.jpg</v>
      </c>
      <c r="AE52" s="22" t="str">
        <f t="array" aca="1" ref="AE52" ca="1">IF(G52="экспл",INDEX(total_visual_stym!$C$146:$C$209,(RANK(total_visual_stym!E196,total_visual_stym!$E$146:$E$209))),0)</f>
        <v>pics\\dis32.jpg</v>
      </c>
      <c r="AF52" s="22" t="str">
        <f t="shared" si="21"/>
        <v/>
      </c>
      <c r="AG52" t="str">
        <f t="shared" si="18"/>
        <v>pics\\Finik_3.jpg</v>
      </c>
      <c r="AH52">
        <f t="shared" si="1"/>
        <v>0</v>
      </c>
      <c r="AT52">
        <f t="shared" ca="1" si="4"/>
        <v>0.4053148398788512</v>
      </c>
      <c r="AU52" t="str">
        <f>IF(OR(G52=10,G52=11,G52=14,G52=15),VLOOKUP(AT52,audio_list_stym!$A$3:$B$18,2,FALSE),"sound\\Noviy_plod.wav")</f>
        <v>sound\\Noviy_plod.wav</v>
      </c>
      <c r="AV52" t="str">
        <f t="shared" ca="1" si="13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5"/>
        <v>Вот_ФИНИК._Он_скользкий?</v>
      </c>
      <c r="BD52" cm="1">
        <f t="array" aca="1" ref="BD52" ca="1">INDEX($L$50:$L$57,(RANK(AT4,$AT$2:$AT$9)))</f>
        <v>2009</v>
      </c>
    </row>
    <row r="53" spans="1:60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VLOOKUP(B53,audio_list_stym!$A$3:$BP$18,68,FALSE)</f>
        <v>11</v>
      </c>
      <c r="F53" t="str">
        <f>VLOOKUP(E53,metki!$A$2:$B$9,2,FALSE)</f>
        <v>экспл_реал_с_названием</v>
      </c>
      <c r="G53" t="str">
        <f t="shared" si="6"/>
        <v>экспл</v>
      </c>
      <c r="H53" t="str">
        <f>VLOOKUP(B53,audio_list_stym!$A$3:$AJ$18,36,FALSE)</f>
        <v>Finik</v>
      </c>
      <c r="I53" t="s">
        <v>691</v>
      </c>
      <c r="J53" t="str">
        <f t="shared" si="7"/>
        <v>Finik_4</v>
      </c>
      <c r="K53">
        <v>11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2214</v>
      </c>
      <c r="AD53" t="str">
        <f t="shared" ca="1" si="8"/>
        <v>pics\\dis63.jpg</v>
      </c>
      <c r="AE53" s="22" t="str">
        <f t="array" aca="1" ref="AE53" ca="1">IF(G53="экспл",INDEX(total_visual_stym!$C$146:$C$209,(RANK(total_visual_stym!E197,total_visual_stym!$E$146:$E$209))),0)</f>
        <v>pics\\dis63.jpg</v>
      </c>
      <c r="AF53" s="22" t="str">
        <f t="shared" si="21"/>
        <v/>
      </c>
      <c r="AG53" t="str">
        <f t="shared" si="18"/>
        <v>pics\\Finik_4.jpg</v>
      </c>
      <c r="AH53">
        <f t="shared" si="1"/>
        <v>0</v>
      </c>
      <c r="AT53">
        <f t="shared" ca="1" si="4"/>
        <v>0.59072657365362935</v>
      </c>
      <c r="AU53" t="str">
        <f>IF(OR(G53=10,G53=11,G53=14,G53=15),VLOOKUP(AT53,audio_list_stym!$A$3:$B$18,2,FALSE),"sound\\Noviy_plod.wav")</f>
        <v>sound\\Noviy_plod.wav</v>
      </c>
      <c r="AV53" t="str">
        <f t="shared" ca="1" si="13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5"/>
        <v>Это_ФИНИК._Ломкий_ли_он?</v>
      </c>
      <c r="BD53" cm="1">
        <f t="array" aca="1" ref="BD53" ca="1">INDEX($L$50:$L$57,(RANK(AT5,$AT$2:$AT$9)))</f>
        <v>2015</v>
      </c>
    </row>
    <row r="54" spans="1:60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VLOOKUP(B54,audio_list_stym!$A$3:$BP$18,68,FALSE)</f>
        <v>11</v>
      </c>
      <c r="F54" t="str">
        <f>VLOOKUP(E54,metki!$A$2:$B$9,2,FALSE)</f>
        <v>экспл_реал_с_названием</v>
      </c>
      <c r="G54" t="str">
        <f t="shared" si="6"/>
        <v>экспл</v>
      </c>
      <c r="H54" t="str">
        <f>VLOOKUP(B54,audio_list_stym!$A$3:$AJ$18,36,FALSE)</f>
        <v>Finik</v>
      </c>
      <c r="I54" t="s">
        <v>692</v>
      </c>
      <c r="J54" t="str">
        <f t="shared" si="7"/>
        <v>Finik_5</v>
      </c>
      <c r="K54">
        <v>11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2206</v>
      </c>
      <c r="AD54" t="str">
        <f t="shared" ca="1" si="8"/>
        <v>pics\\dis50.jpg</v>
      </c>
      <c r="AE54" s="22" t="str">
        <f t="array" aca="1" ref="AE54" ca="1">IF(G54="экспл",INDEX(total_visual_stym!$C$146:$C$209,(RANK(total_visual_stym!E198,total_visual_stym!$E$146:$E$209))),0)</f>
        <v>pics\\dis50.jpg</v>
      </c>
      <c r="AF54" s="22" t="str">
        <f t="shared" si="21"/>
        <v/>
      </c>
      <c r="AG54" t="str">
        <f t="shared" si="18"/>
        <v>pics\\Finik_5.jpg</v>
      </c>
      <c r="AH54">
        <f t="shared" si="1"/>
        <v>0</v>
      </c>
      <c r="AI54" s="11"/>
      <c r="AT54">
        <f t="shared" ca="1" si="4"/>
        <v>0.12611280989374229</v>
      </c>
      <c r="AU54" t="str">
        <f>IF(OR(G54=10,G54=11,G54=14,G54=15),VLOOKUP(AT54,audio_list_stym!$A$3:$B$18,2,FALSE),"sound\\Noviy_plod.wav")</f>
        <v>sound\\Noviy_plod.wav</v>
      </c>
      <c r="AV54" t="str">
        <f t="shared" ca="1" si="13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5"/>
        <v>На_картинке_ФИНИК._Мохнатый_ли_он?</v>
      </c>
      <c r="BD54" cm="1">
        <f t="array" aca="1" ref="BD54" ca="1">INDEX($L$50:$L$57,(RANK(AT6,$AT$2:$AT$9)))</f>
        <v>2011</v>
      </c>
    </row>
    <row r="55" spans="1:60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VLOOKUP(B55,audio_list_stym!$A$3:$BP$18,68,FALSE)</f>
        <v>11</v>
      </c>
      <c r="F55" t="str">
        <f>VLOOKUP(E55,metki!$A$2:$B$9,2,FALSE)</f>
        <v>экспл_реал_с_названием</v>
      </c>
      <c r="G55" t="str">
        <f t="shared" si="6"/>
        <v>экспл</v>
      </c>
      <c r="H55" t="str">
        <f>VLOOKUP(B55,audio_list_stym!$A$3:$AJ$18,36,FALSE)</f>
        <v>Finik</v>
      </c>
      <c r="I55" t="s">
        <v>693</v>
      </c>
      <c r="J55" t="str">
        <f t="shared" si="7"/>
        <v>Finik_6</v>
      </c>
      <c r="K55">
        <v>11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2193</v>
      </c>
      <c r="AD55" t="str">
        <f t="shared" ca="1" si="8"/>
        <v>pics\\dis2.jpg</v>
      </c>
      <c r="AE55" s="22" t="str">
        <f t="array" aca="1" ref="AE55" ca="1">IF(G55="экспл",INDEX(total_visual_stym!$C$146:$C$209,(RANK(total_visual_stym!E199,total_visual_stym!$E$146:$E$209))),0)</f>
        <v>pics\\dis2.jpg</v>
      </c>
      <c r="AF55" s="22" t="str">
        <f t="shared" si="21"/>
        <v/>
      </c>
      <c r="AG55" t="str">
        <f t="shared" si="18"/>
        <v>pics\\Finik_6.jpg</v>
      </c>
      <c r="AH55">
        <f t="shared" si="1"/>
        <v>0</v>
      </c>
      <c r="AT55">
        <f t="shared" ca="1" si="4"/>
        <v>0.29552223709640324</v>
      </c>
      <c r="AU55" t="str">
        <f>IF(OR(G55=10,G55=11,G55=14,G55=15),VLOOKUP(AT55,audio_list_stym!$A$3:$B$18,2,FALSE),"sound\\Noviy_plod.wav")</f>
        <v>sound\\Noviy_plod.wav</v>
      </c>
      <c r="AV55" t="str">
        <f t="shared" ca="1" si="13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5"/>
        <v>На_мониторе_ФИНИК._Он_сморщенный?</v>
      </c>
      <c r="BD55" cm="1">
        <f t="array" aca="1" ref="BD55" ca="1">INDEX($L$50:$L$57,(RANK(AT7,$AT$2:$AT$9)))</f>
        <v>2014</v>
      </c>
    </row>
    <row r="56" spans="1:60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VLOOKUP(B56,audio_list_stym!$A$3:$BP$18,68,FALSE)</f>
        <v>11</v>
      </c>
      <c r="F56" t="str">
        <f>VLOOKUP(E56,metki!$A$2:$B$9,2,FALSE)</f>
        <v>экспл_реал_с_названием</v>
      </c>
      <c r="G56" t="str">
        <f t="shared" si="6"/>
        <v>экспл</v>
      </c>
      <c r="H56" t="str">
        <f>VLOOKUP(B56,audio_list_stym!$A$3:$AJ$18,36,FALSE)</f>
        <v>Finik</v>
      </c>
      <c r="I56" t="s">
        <v>694</v>
      </c>
      <c r="J56" t="str">
        <f t="shared" si="7"/>
        <v>Finik_7</v>
      </c>
      <c r="K56">
        <v>11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2200</v>
      </c>
      <c r="AD56" t="str">
        <f t="shared" ca="1" si="8"/>
        <v>pics\\dis57.jpg</v>
      </c>
      <c r="AE56" s="22" t="str">
        <f t="array" aca="1" ref="AE56" ca="1">IF(G56="экспл",INDEX(total_visual_stym!$C$146:$C$209,(RANK(total_visual_stym!E200,total_visual_stym!$E$146:$E$209))),0)</f>
        <v>pics\\dis57.jpg</v>
      </c>
      <c r="AF56" s="22" t="str">
        <f>IF(ISTEXT(AR56),AR56,IF(ISTEXT(AS56),AS56,""))</f>
        <v/>
      </c>
      <c r="AG56" t="str">
        <f t="shared" si="18"/>
        <v>pics\\Finik_7.jpg</v>
      </c>
      <c r="AH56">
        <f t="shared" si="1"/>
        <v>0</v>
      </c>
      <c r="AT56">
        <f t="shared" ca="1" si="4"/>
        <v>0.30718349752111018</v>
      </c>
      <c r="AU56" t="str">
        <f>IF(OR(G56=10,G56=11,G56=14,G56=15),VLOOKUP(AT56,audio_list_stym!$A$3:$B$18,2,FALSE),"sound\\Noviy_plod.wav")</f>
        <v>sound\\Noviy_plod.wav</v>
      </c>
      <c r="AV56" t="str">
        <f t="shared" ca="1" si="13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5"/>
        <v>Перед_Вами_ФИНИК._Он_с_косточкой?</v>
      </c>
      <c r="BD56" cm="1">
        <f t="array" aca="1" ref="BD56" ca="1">INDEX($L$50:$L$57,(RANK(AT8,$AT$2:$AT$9)))</f>
        <v>2010</v>
      </c>
    </row>
    <row r="57" spans="1:60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VLOOKUP(B57,audio_list_stym!$A$3:$BP$18,68,FALSE)</f>
        <v>11</v>
      </c>
      <c r="F57" t="str">
        <f>VLOOKUP(E57,metki!$A$2:$B$9,2,FALSE)</f>
        <v>экспл_реал_с_названием</v>
      </c>
      <c r="G57" t="str">
        <f t="shared" si="6"/>
        <v>экспл</v>
      </c>
      <c r="H57" t="str">
        <f>VLOOKUP(B57,audio_list_stym!$A$3:$AJ$18,36,FALSE)</f>
        <v>Finik</v>
      </c>
      <c r="I57" t="s">
        <v>695</v>
      </c>
      <c r="J57" t="str">
        <f t="shared" si="7"/>
        <v>Finik_8</v>
      </c>
      <c r="K57">
        <v>11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2212</v>
      </c>
      <c r="AD57" t="str">
        <f t="shared" ca="1" si="8"/>
        <v>pics\\dis61.jpg</v>
      </c>
      <c r="AE57" s="22" t="str">
        <f t="array" aca="1" ref="AE57" ca="1">IF(G57="экспл",INDEX(total_visual_stym!$C$146:$C$209,(RANK(total_visual_stym!E201,total_visual_stym!$E$146:$E$209))),0)</f>
        <v>pics\\dis61.jpg</v>
      </c>
      <c r="AF57" s="22" t="str">
        <f>IF(ISTEXT(AR57),AR57,IF(ISTEXT(AS57),AS57,""))</f>
        <v/>
      </c>
      <c r="AG57" t="str">
        <f t="shared" si="18"/>
        <v>pics\\Finik_8.jpg</v>
      </c>
      <c r="AH57">
        <f t="shared" si="1"/>
        <v>0</v>
      </c>
      <c r="AI57" s="11"/>
      <c r="AT57">
        <f t="shared" ca="1" si="4"/>
        <v>0.50464656827498666</v>
      </c>
      <c r="AU57" t="str">
        <f>IF(OR(G57=10,G57=11,G57=14,G57=15),VLOOKUP(AT57,audio_list_stym!$A$3:$B$18,2,FALSE),"sound\\Noviy_plod.wav")</f>
        <v>sound\\Noviy_plod.wav</v>
      </c>
      <c r="AV57" t="str">
        <f t="shared" ca="1" si="13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5"/>
        <v>Вы_видите_ФИНИК._Он_треугольный?</v>
      </c>
      <c r="BD57" cm="1">
        <f t="array" aca="1" ref="BD57" ca="1">INDEX($L$50:$L$57,(RANK(AT9,$AT$2:$AT$9)))</f>
        <v>2013</v>
      </c>
    </row>
    <row r="58" spans="1:60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VLOOKUP(B58,audio_list_stym!$A$3:$BP$18,68,FALSE)</f>
        <v>12</v>
      </c>
      <c r="F58" t="str">
        <f>VLOOKUP(E58,metki!$A$2:$B$9,2,FALSE)</f>
        <v>импл_реал_без_названия</v>
      </c>
      <c r="G58" t="str">
        <f t="shared" si="6"/>
        <v>импл_</v>
      </c>
      <c r="H58" t="str">
        <f>VLOOKUP(B58,audio_list_stym!$A$3:$AJ$18,36,FALSE)</f>
        <v>Goroh</v>
      </c>
      <c r="I58" t="s">
        <v>688</v>
      </c>
      <c r="J58" t="str">
        <f t="shared" si="7"/>
        <v>Goroh_1</v>
      </c>
      <c r="K58">
        <v>12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2029</v>
      </c>
      <c r="AD58" t="str">
        <f t="shared" ca="1" si="8"/>
        <v>pics\\Kokos_5.jpg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4">IF(ISTEXT(AR58),AR58,IF(ISTEXT(AS58),AS58,""))</f>
        <v>pics\\Kokos_5.jpg</v>
      </c>
      <c r="AG58" t="str">
        <f t="shared" si="18"/>
        <v/>
      </c>
      <c r="AH58" t="str">
        <f t="shared" si="1"/>
        <v>sound\\Ogorod</v>
      </c>
      <c r="AI58" s="11"/>
      <c r="AR58" t="str">
        <f t="shared" ref="AR58:AR65" ca="1" si="25">IF(AH58="sound\\Ogorod",AP10,"")</f>
        <v>pics\\Kokos_5.jpg</v>
      </c>
      <c r="AT58">
        <f t="shared" ca="1" si="4"/>
        <v>6.3588193823694628E-2</v>
      </c>
      <c r="AU58" t="str">
        <f>IF(OR(G58=10,G58=11,G58=14,G58=15),VLOOKUP(AT58,audio_list_stym!$A$3:$B$18,2,FALSE),"sound\\Noviy_plod.wav")</f>
        <v>sound\\Noviy_plod.wav</v>
      </c>
      <c r="AV58" t="str">
        <f t="shared" ca="1" si="13"/>
        <v>sound\\Redkiy_plod.wav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5"/>
        <v>_Рыхлый_ли_XXXXX?</v>
      </c>
      <c r="BC58">
        <f>A58</f>
        <v>1208</v>
      </c>
      <c r="BD58" cm="1">
        <f t="array" aca="1" ref="BD58" ca="1">INDEX($L$58:$L$65,(RANK(AT2,$AT$2:$AT$9)))</f>
        <v>2024</v>
      </c>
      <c r="BE58" cm="1">
        <f t="array" aca="1" ref="BE58" ca="1">INDEX(BD2:BD17,(RANK(AT8,$AT$2:$AT$17)))</f>
        <v>2060</v>
      </c>
      <c r="BF58" cm="1">
        <f t="array" aca="1" ref="BF58" ca="1">INDEX(BD18:BD33,(RANK(AT8,$AT$2:$AT$17)))</f>
        <v>2028</v>
      </c>
      <c r="BG58" cm="1">
        <f t="array" aca="1" ref="BG58" ca="1">INDEX(BD42:BD57,(RANK(AT8,$AT$2:$AT$9)))</f>
        <v>2004</v>
      </c>
      <c r="BH58">
        <v>1</v>
      </c>
    </row>
    <row r="59" spans="1:60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VLOOKUP(B59,audio_list_stym!$A$3:$BP$18,68,FALSE)</f>
        <v>12</v>
      </c>
      <c r="F59" t="str">
        <f>VLOOKUP(E59,metki!$A$2:$B$9,2,FALSE)</f>
        <v>импл_реал_без_названия</v>
      </c>
      <c r="G59" t="str">
        <f t="shared" si="6"/>
        <v>импл_</v>
      </c>
      <c r="H59" t="str">
        <f>VLOOKUP(B59,audio_list_stym!$A$3:$AJ$18,36,FALSE)</f>
        <v>Goroh</v>
      </c>
      <c r="I59" t="s">
        <v>689</v>
      </c>
      <c r="J59" t="str">
        <f t="shared" si="7"/>
        <v>Goroh_2</v>
      </c>
      <c r="K59">
        <v>12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2009</v>
      </c>
      <c r="AD59" t="str">
        <f t="shared" ca="1" si="8"/>
        <v>pics\\Finik_1.jpg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4"/>
        <v>pics\\Finik_1.jpg</v>
      </c>
      <c r="AG59" t="str">
        <f t="shared" si="18"/>
        <v/>
      </c>
      <c r="AH59" t="str">
        <f t="shared" si="1"/>
        <v>sound\\Ogorod</v>
      </c>
      <c r="AR59" t="str">
        <f t="shared" ca="1" si="25"/>
        <v>pics\\Finik_1.jpg</v>
      </c>
      <c r="AT59">
        <f t="shared" ca="1" si="4"/>
        <v>0.94979948934842606</v>
      </c>
      <c r="AU59" t="str">
        <f>IF(OR(G59=10,G59=11,G59=14,G59=15),VLOOKUP(AT59,audio_list_stym!$A$3:$B$18,2,FALSE),"sound\\Noviy_plod.wav")</f>
        <v>sound\\Noviy_plod.wav</v>
      </c>
      <c r="AV59" t="str">
        <f t="shared" ca="1" si="13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5"/>
        <v>_В_стручке_ли_XXXXX?</v>
      </c>
      <c r="BD59" cm="1">
        <f t="array" aca="1" ref="BD59" ca="1">INDEX($L$58:$L$65,(RANK(AT3,$AT$2:$AT$9)))</f>
        <v>2020</v>
      </c>
    </row>
    <row r="60" spans="1:60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VLOOKUP(B60,audio_list_stym!$A$3:$BP$18,68,FALSE)</f>
        <v>12</v>
      </c>
      <c r="F60" t="str">
        <f>VLOOKUP(E60,metki!$A$2:$B$9,2,FALSE)</f>
        <v>импл_реал_без_названия</v>
      </c>
      <c r="G60" t="str">
        <f t="shared" si="6"/>
        <v>импл_</v>
      </c>
      <c r="H60" t="str">
        <f>VLOOKUP(B60,audio_list_stym!$A$3:$AJ$18,36,FALSE)</f>
        <v>Goroh</v>
      </c>
      <c r="I60" t="s">
        <v>690</v>
      </c>
      <c r="J60" t="str">
        <f t="shared" si="7"/>
        <v>Goroh_3</v>
      </c>
      <c r="K60">
        <v>12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2154</v>
      </c>
      <c r="AD60" t="str">
        <f t="shared" ca="1" si="8"/>
        <v>pics\\Injir_2.jpg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4"/>
        <v>pics\\Injir_2.jpg</v>
      </c>
      <c r="AG60" t="str">
        <f t="shared" si="18"/>
        <v/>
      </c>
      <c r="AH60" t="str">
        <f t="shared" si="1"/>
        <v>sound\\Ogorod</v>
      </c>
      <c r="AR60" t="str">
        <f t="shared" ca="1" si="25"/>
        <v>pics\\Injir_2.jpg</v>
      </c>
      <c r="AT60">
        <f t="shared" ca="1" si="4"/>
        <v>0.94416609907221949</v>
      </c>
      <c r="AU60" t="str">
        <f>IF(OR(G60=10,G60=11,G60=14,G60=15),VLOOKUP(AT60,audio_list_stym!$A$3:$B$18,2,FALSE),"sound\\Noviy_plod.wav")</f>
        <v>sound\\Noviy_plod.wav</v>
      </c>
      <c r="AV60" t="str">
        <f t="shared" ca="1" si="13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5"/>
        <v>_Ядовитый_ли_XXXXX?</v>
      </c>
      <c r="BD60" cm="1">
        <f t="array" aca="1" ref="BD60" ca="1">INDEX($L$58:$L$65,(RANK(AT4,$AT$2:$AT$9)))</f>
        <v>2017</v>
      </c>
    </row>
    <row r="61" spans="1:60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VLOOKUP(B61,audio_list_stym!$A$3:$BP$18,68,FALSE)</f>
        <v>12</v>
      </c>
      <c r="F61" t="str">
        <f>VLOOKUP(E61,metki!$A$2:$B$9,2,FALSE)</f>
        <v>импл_реал_без_названия</v>
      </c>
      <c r="G61" t="str">
        <f t="shared" si="6"/>
        <v>импл_</v>
      </c>
      <c r="H61" t="str">
        <f>VLOOKUP(B61,audio_list_stym!$A$3:$AJ$18,36,FALSE)</f>
        <v>Goroh</v>
      </c>
      <c r="I61" t="s">
        <v>691</v>
      </c>
      <c r="J61" t="str">
        <f t="shared" si="7"/>
        <v>Goroh_4</v>
      </c>
      <c r="K61">
        <v>12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2157</v>
      </c>
      <c r="AD61" t="str">
        <f t="shared" ca="1" si="8"/>
        <v>pics\\Injir_5.jpg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4"/>
        <v>pics\\Injir_5.jpg</v>
      </c>
      <c r="AG61" t="str">
        <f t="shared" si="18"/>
        <v/>
      </c>
      <c r="AH61" t="str">
        <f t="shared" si="1"/>
        <v>sound\\Ogorod</v>
      </c>
      <c r="AR61" t="str">
        <f t="shared" ca="1" si="25"/>
        <v>pics\\Injir_5.jpg</v>
      </c>
      <c r="AT61">
        <f t="shared" ca="1" si="4"/>
        <v>0.28513340244500096</v>
      </c>
      <c r="AU61" t="str">
        <f>IF(OR(G61=10,G61=11,G61=14,G61=15),VLOOKUP(AT61,audio_list_stym!$A$3:$B$18,2,FALSE),"sound\\Noviy_plod.wav")</f>
        <v>sound\\Noviy_plod.wav</v>
      </c>
      <c r="AV61" t="str">
        <f t="shared" ca="1" si="13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5"/>
        <v>_Полосатый_ли_XXXXX?</v>
      </c>
      <c r="BD61" cm="1">
        <f t="array" aca="1" ref="BD61" ca="1">INDEX($L$58:$L$65,(RANK(AT5,$AT$2:$AT$9)))</f>
        <v>2023</v>
      </c>
    </row>
    <row r="62" spans="1:60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VLOOKUP(B62,audio_list_stym!$A$3:$BP$18,68,FALSE)</f>
        <v>12</v>
      </c>
      <c r="F62" t="str">
        <f>VLOOKUP(E62,metki!$A$2:$B$9,2,FALSE)</f>
        <v>импл_реал_без_названия</v>
      </c>
      <c r="G62" t="str">
        <f t="shared" si="6"/>
        <v>импл_</v>
      </c>
      <c r="H62" t="str">
        <f>VLOOKUP(B62,audio_list_stym!$A$3:$AJ$18,36,FALSE)</f>
        <v>Goroh</v>
      </c>
      <c r="I62" t="s">
        <v>692</v>
      </c>
      <c r="J62" t="str">
        <f t="shared" si="7"/>
        <v>Goroh_5</v>
      </c>
      <c r="K62">
        <v>12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2153</v>
      </c>
      <c r="AD62" t="str">
        <f t="shared" ca="1" si="8"/>
        <v>pics\\Injir_1.jpg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4"/>
        <v>pics\\Injir_1.jpg</v>
      </c>
      <c r="AG62" t="str">
        <f t="shared" si="18"/>
        <v/>
      </c>
      <c r="AH62" t="str">
        <f t="shared" si="1"/>
        <v>sound\\Ogorod</v>
      </c>
      <c r="AR62" t="str">
        <f t="shared" ca="1" si="25"/>
        <v>pics\\Injir_1.jpg</v>
      </c>
      <c r="AT62">
        <f t="shared" ca="1" si="4"/>
        <v>0.82494062747351293</v>
      </c>
      <c r="AU62" t="str">
        <f>IF(OR(G62=10,G62=11,G62=14,G62=15),VLOOKUP(AT62,audio_list_stym!$A$3:$B$18,2,FALSE),"sound\\Noviy_plod.wav")</f>
        <v>sound\\Noviy_plod.wav</v>
      </c>
      <c r="AV62" t="str">
        <f t="shared" ca="1" si="13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5"/>
        <v>_Плоский_ли_XXXXX?</v>
      </c>
      <c r="BD62" cm="1">
        <f t="array" aca="1" ref="BD62" ca="1">INDEX($L$58:$L$65,(RANK(AT6,$AT$2:$AT$9)))</f>
        <v>2019</v>
      </c>
    </row>
    <row r="63" spans="1:60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VLOOKUP(B63,audio_list_stym!$A$3:$BP$18,68,FALSE)</f>
        <v>12</v>
      </c>
      <c r="F63" t="str">
        <f>VLOOKUP(E63,metki!$A$2:$B$9,2,FALSE)</f>
        <v>импл_реал_без_названия</v>
      </c>
      <c r="G63" t="str">
        <f t="shared" si="6"/>
        <v>импл_</v>
      </c>
      <c r="H63" t="str">
        <f>VLOOKUP(B63,audio_list_stym!$A$3:$AJ$18,36,FALSE)</f>
        <v>Goroh</v>
      </c>
      <c r="I63" t="s">
        <v>693</v>
      </c>
      <c r="J63" t="str">
        <f t="shared" si="7"/>
        <v>Goroh_6</v>
      </c>
      <c r="K63">
        <v>12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2159</v>
      </c>
      <c r="AD63" t="str">
        <f t="shared" ca="1" si="8"/>
        <v>pics\\Injir_7.jpg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4"/>
        <v>pics\\Injir_7.jpg</v>
      </c>
      <c r="AG63" t="str">
        <f t="shared" si="18"/>
        <v/>
      </c>
      <c r="AH63" t="str">
        <f t="shared" si="1"/>
        <v>sound\\Ogorod</v>
      </c>
      <c r="AR63" t="str">
        <f t="shared" ca="1" si="25"/>
        <v>pics\\Injir_7.jpg</v>
      </c>
      <c r="AT63">
        <f t="shared" ca="1" si="4"/>
        <v>0.98149876931540192</v>
      </c>
      <c r="AU63" t="str">
        <f>IF(OR(G63=10,G63=11,G63=14,G63=15),VLOOKUP(AT63,audio_list_stym!$A$3:$B$18,2,FALSE),"sound\\Noviy_plod.wav")</f>
        <v>sound\\Noviy_plod.wav</v>
      </c>
      <c r="AV63" t="str">
        <f t="shared" ca="1" si="13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5"/>
        <v>_Толченый_ли_XXXXX?</v>
      </c>
      <c r="BD63" cm="1">
        <f t="array" aca="1" ref="BD63" ca="1">INDEX($L$58:$L$65,(RANK(AT7,$AT$2:$AT$9)))</f>
        <v>2022</v>
      </c>
    </row>
    <row r="64" spans="1:60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VLOOKUP(B64,audio_list_stym!$A$3:$BP$18,68,FALSE)</f>
        <v>12</v>
      </c>
      <c r="F64" t="str">
        <f>VLOOKUP(E64,metki!$A$2:$B$9,2,FALSE)</f>
        <v>импл_реал_без_названия</v>
      </c>
      <c r="G64" t="str">
        <f t="shared" si="6"/>
        <v>импл_</v>
      </c>
      <c r="H64" t="str">
        <f>VLOOKUP(B64,audio_list_stym!$A$3:$AJ$18,36,FALSE)</f>
        <v>Goroh</v>
      </c>
      <c r="I64" t="s">
        <v>694</v>
      </c>
      <c r="J64" t="str">
        <f t="shared" si="7"/>
        <v>Goroh_7</v>
      </c>
      <c r="K64">
        <v>12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2030</v>
      </c>
      <c r="AD64" t="str">
        <f t="shared" ca="1" si="8"/>
        <v>pics\\Kokos_6.jpg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4"/>
        <v>pics\\Kokos_6.jpg</v>
      </c>
      <c r="AG64" t="str">
        <f t="shared" si="18"/>
        <v/>
      </c>
      <c r="AH64" t="str">
        <f t="shared" si="1"/>
        <v>sound\\Ogorod</v>
      </c>
      <c r="AI64" s="11"/>
      <c r="AR64" t="str">
        <f t="shared" ca="1" si="25"/>
        <v>pics\\Kokos_6.jpg</v>
      </c>
      <c r="AT64">
        <f t="shared" ca="1" si="4"/>
        <v>0.81032521683680359</v>
      </c>
      <c r="AU64" t="str">
        <f>IF(OR(G64=10,G64=11,G64=14,G64=15),VLOOKUP(AT64,audio_list_stym!$A$3:$B$18,2,FALSE),"sound\\Noviy_plod.wav")</f>
        <v>sound\\Noviy_plod.wav</v>
      </c>
      <c r="AV64" t="str">
        <f t="shared" ca="1" si="13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5"/>
        <v>_Зеленый_ли_XXXXX?</v>
      </c>
      <c r="BD64" cm="1">
        <f t="array" aca="1" ref="BD64" ca="1">INDEX($L$58:$L$65,(RANK(AT8,$AT$2:$AT$9)))</f>
        <v>2018</v>
      </c>
    </row>
    <row r="65" spans="1:60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VLOOKUP(B65,audio_list_stym!$A$3:$BP$18,68,FALSE)</f>
        <v>12</v>
      </c>
      <c r="F65" t="str">
        <f>VLOOKUP(E65,metki!$A$2:$B$9,2,FALSE)</f>
        <v>импл_реал_без_названия</v>
      </c>
      <c r="G65" t="str">
        <f t="shared" si="6"/>
        <v>импл_</v>
      </c>
      <c r="H65" t="str">
        <f>VLOOKUP(B65,audio_list_stym!$A$3:$AJ$18,36,FALSE)</f>
        <v>Goroh</v>
      </c>
      <c r="I65" t="s">
        <v>695</v>
      </c>
      <c r="J65" t="str">
        <f t="shared" si="7"/>
        <v>Goroh_8</v>
      </c>
      <c r="K65">
        <v>12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2015</v>
      </c>
      <c r="AD65" t="str">
        <f t="shared" ca="1" si="8"/>
        <v>pics\\Finik_7.jpg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4"/>
        <v>pics\\Finik_7.jpg</v>
      </c>
      <c r="AG65" t="str">
        <f t="shared" si="18"/>
        <v/>
      </c>
      <c r="AH65" t="str">
        <f t="shared" si="1"/>
        <v>sound\\Ogorod</v>
      </c>
      <c r="AR65" t="str">
        <f t="shared" ca="1" si="25"/>
        <v>pics\\Finik_7.jpg</v>
      </c>
      <c r="AT65">
        <f t="shared" ca="1" si="4"/>
        <v>0.51990062259599834</v>
      </c>
      <c r="AU65" t="s">
        <v>697</v>
      </c>
      <c r="AV65" t="str">
        <f t="shared" ca="1" si="13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5"/>
        <v>_Легкий_ли_XXXXX?</v>
      </c>
      <c r="BD65" cm="1">
        <f t="array" aca="1" ref="BD65" ca="1">INDEX($L$58:$L$65,(RANK(AT9,$AT$2:$AT$9)))</f>
        <v>2021</v>
      </c>
    </row>
    <row r="66" spans="1:60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VLOOKUP(B66,audio_list_stym!$A$3:$BP$18,68,FALSE)</f>
        <v>17</v>
      </c>
      <c r="F66" t="str">
        <f>VLOOKUP(E66,metki!$A$2:$B$9,2,FALSE)</f>
        <v>экспл_новые_без_названия</v>
      </c>
      <c r="G66" t="str">
        <f t="shared" ref="G66:G129" si="26">LEFT(F66,5)</f>
        <v>экспл</v>
      </c>
      <c r="H66" t="str">
        <f>VLOOKUP(B66,audio_list_stym!$A$3:$AJ$18,36,FALSE)</f>
        <v>ZF</v>
      </c>
      <c r="I66" t="s">
        <v>688</v>
      </c>
      <c r="J66" t="str">
        <f t="shared" ref="J66:J129" si="27">H66&amp;I66</f>
        <v>ZF_1</v>
      </c>
      <c r="K66">
        <v>17</v>
      </c>
      <c r="L66">
        <f>VLOOKUP(J66,total_visual_stym!$A$2:$D$129,2,FALSE)</f>
        <v>2145</v>
      </c>
      <c r="M66" t="str">
        <f>VLOOKUP(J66,total_visual_stym!$A$2:$D$129,3,FALSE)</f>
        <v>pics\\ZF_1.jpg</v>
      </c>
      <c r="N66">
        <f>VLOOKUP(J66,total_visual_stym!$A$1:$D$129,4,FALSE)</f>
        <v>215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153</v>
      </c>
      <c r="Z66" t="str">
        <f>IF(G66="экспл",VLOOKUP(J66,quest_экспл!$A$1:$N$129,12,FALSE),IF(G66="импл_",0,0))</f>
        <v>sound\\On_s_chashuykami.wav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2195</v>
      </c>
      <c r="AD66" t="str">
        <f t="shared" ca="1" si="8"/>
        <v>pics\\dis41.jpg</v>
      </c>
      <c r="AE66" s="22" t="str">
        <f t="array" aca="1" ref="AE66" ca="1">IF(G66="экспл",INDEX(total_visual_stym!$C$146:$C$209,(RANK(total_visual_stym!E146,total_visual_stym!$E$146:$E$209))),0)</f>
        <v>pics\\dis41.jpg</v>
      </c>
      <c r="AF66" s="22" t="str">
        <f t="shared" ref="AF66:AF129" si="28">AS66</f>
        <v/>
      </c>
      <c r="AG66" t="str">
        <f t="shared" si="18"/>
        <v/>
      </c>
      <c r="AI66" t="s">
        <v>67</v>
      </c>
      <c r="AO66">
        <f ca="1">RAND()</f>
        <v>0.90104574779064572</v>
      </c>
      <c r="AP66" t="str">
        <f ca="1">INDEX($AI$66:$AI$129,(RANK(AO66,$AO$66:$AO$129)))</f>
        <v>pics\\Finik_3.jpg</v>
      </c>
      <c r="AS66" t="str">
        <f t="shared" ref="AS66:AS129" si="29">IF(G66="импл_",AP66,"")</f>
        <v/>
      </c>
      <c r="AT66">
        <f t="shared" ref="AT66:AT129" ca="1" si="30">RAND()</f>
        <v>9.8393450725600018E-2</v>
      </c>
      <c r="AU66" t="s">
        <v>697</v>
      </c>
      <c r="AV66" t="str">
        <f t="shared" ref="AV66:AV129" ca="1" si="31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_Он_с_чешуйками?</v>
      </c>
      <c r="BA66" t="e">
        <f>VLOOKUP(Q66,audio_list_stym!$B$2:$BQ$299,68,FALSE)</f>
        <v>#N/A</v>
      </c>
      <c r="BB66" t="str">
        <f t="shared" ref="BB66:BB129" si="32">IF(G66="экспл",AY66&amp;AX66&amp;"."&amp;AZ66,IF(G66="импл_",BA66&amp;AX66&amp;"?"))</f>
        <v>На_экране_XXXXX._Он_с_чешуйками?</v>
      </c>
      <c r="BC66">
        <f>A66</f>
        <v>1209</v>
      </c>
      <c r="BD66" cm="1">
        <f t="array" aca="1" ref="BD66" ca="1">INDEX(L66:L73,(RANK(AT2,$AT$2:$AT$9)))</f>
        <v>2152</v>
      </c>
      <c r="BE66" cm="1">
        <f t="array" aca="1" ref="BE66" ca="1">INDEX(BD74:BD89,(RANK(AT2,$AT$2:$AT$7)))</f>
        <v>2070</v>
      </c>
      <c r="BF66" cm="1">
        <f t="array" aca="1" ref="BF66" ca="1">INDEX(BD90:BD113,(RANK(AT2,$AT$2:$AT$17)))</f>
        <v>2094</v>
      </c>
      <c r="BG66" cm="1">
        <f t="array" aca="1" ref="BG66" ca="1">INDEX(BD114:BD129,(RANK(AT2,$AT$2:$AT$17)))</f>
        <v>2142</v>
      </c>
      <c r="BH66">
        <v>1</v>
      </c>
    </row>
    <row r="67" spans="1:60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VLOOKUP(B67,audio_list_stym!$A$3:$BP$18,68,FALSE)</f>
        <v>17</v>
      </c>
      <c r="F67" t="str">
        <f>VLOOKUP(E67,metki!$A$2:$B$9,2,FALSE)</f>
        <v>экспл_новые_без_названия</v>
      </c>
      <c r="G67" t="str">
        <f t="shared" si="26"/>
        <v>экспл</v>
      </c>
      <c r="H67" t="str">
        <f>VLOOKUP(B67,audio_list_stym!$A$3:$AJ$18,36,FALSE)</f>
        <v>ZF</v>
      </c>
      <c r="I67" t="s">
        <v>689</v>
      </c>
      <c r="J67" t="str">
        <f t="shared" si="27"/>
        <v>ZF_2</v>
      </c>
      <c r="K67">
        <v>17</v>
      </c>
      <c r="L67">
        <f>VLOOKUP(J67,total_visual_stym!$A$2:$D$129,2,FALSE)</f>
        <v>2146</v>
      </c>
      <c r="M67" t="str">
        <f>VLOOKUP(J67,total_visual_stym!$A$2:$D$129,3,FALSE)</f>
        <v>pics\\ZF_2.jpg</v>
      </c>
      <c r="N67">
        <f>VLOOKUP(J67,total_visual_stym!$A$1:$D$129,4,FALSE)</f>
        <v>215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154</v>
      </c>
      <c r="Z67" t="str">
        <f>IF(G67="экспл",VLOOKUP(J67,quest_экспл!$A$1:$N$129,12,FALSE),IF(G67="импл_",0,0))</f>
        <v>sound\\On_rozoviy.wav</v>
      </c>
      <c r="AA67" t="str">
        <f>IF(G67="экспл",VLOOKUP(J67,quest_экспл!$A$1:$N$129,14,FALSE),IF(G67="импл_",0,0))</f>
        <v>нет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2181</v>
      </c>
      <c r="AD67" t="str">
        <f t="shared" ref="AD67:AD129" ca="1" si="33">IF(ISTEXT(AE67),AE67,IF(ISTEXT(AF67),AF67,""))</f>
        <v>pics\\dis24.jpg</v>
      </c>
      <c r="AE67" s="22" t="str">
        <f t="array" aca="1" ref="AE67" ca="1">IF(G67="экспл",INDEX(total_visual_stym!$C$146:$C$209,(RANK(total_visual_stym!E147,total_visual_stym!$E$146:$E$209))),0)</f>
        <v>pics\\dis24.jpg</v>
      </c>
      <c r="AF67" s="22" t="str">
        <f t="shared" si="28"/>
        <v/>
      </c>
      <c r="AG67" t="str">
        <f t="shared" si="18"/>
        <v/>
      </c>
      <c r="AI67" t="s">
        <v>68</v>
      </c>
      <c r="AO67">
        <f t="shared" ref="AO67:AO129" ca="1" si="34">RAND()</f>
        <v>0.7906368832452888</v>
      </c>
      <c r="AP67" t="str">
        <f t="shared" ref="AP67:AP129" ca="1" si="35">INDEX($AI$66:$AI$129,(RANK(AO67,$AO$66:$AO$129)))</f>
        <v>pics\\Finik_7.jpg</v>
      </c>
      <c r="AS67" t="str">
        <f t="shared" si="29"/>
        <v/>
      </c>
      <c r="AT67">
        <f t="shared" ca="1" si="30"/>
        <v>0.37066984440335771</v>
      </c>
      <c r="AU67" t="s">
        <v>697</v>
      </c>
      <c r="AV67" t="str">
        <f t="shared" ca="1" si="31"/>
        <v>sound\\Redkiy_plod.wav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_Он_розовый?</v>
      </c>
      <c r="BA67" t="e">
        <f>VLOOKUP(Q67,audio_list_stym!$B$2:$BQ$299,68,FALSE)</f>
        <v>#N/A</v>
      </c>
      <c r="BB67" t="str">
        <f t="shared" si="32"/>
        <v>Посмотрите,_вот_XXXXX._Он_розовый?</v>
      </c>
      <c r="BD67" cm="1">
        <f t="array" aca="1" ref="BD67" ca="1">INDEX(L67:L74,(RANK(AT3,$AT$2:$AT$9)))</f>
        <v>2149</v>
      </c>
    </row>
    <row r="68" spans="1:60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VLOOKUP(B68,audio_list_stym!$A$3:$BP$18,68,FALSE)</f>
        <v>17</v>
      </c>
      <c r="F68" t="str">
        <f>VLOOKUP(E68,metki!$A$2:$B$9,2,FALSE)</f>
        <v>экспл_новые_без_названия</v>
      </c>
      <c r="G68" t="str">
        <f t="shared" si="26"/>
        <v>экспл</v>
      </c>
      <c r="H68" t="str">
        <f>VLOOKUP(B68,audio_list_stym!$A$3:$AJ$18,36,FALSE)</f>
        <v>ZF</v>
      </c>
      <c r="I68" t="s">
        <v>690</v>
      </c>
      <c r="J68" t="str">
        <f t="shared" si="27"/>
        <v>ZF_3</v>
      </c>
      <c r="K68">
        <v>17</v>
      </c>
      <c r="L68">
        <f>VLOOKUP(J68,total_visual_stym!$A$2:$D$129,2,FALSE)</f>
        <v>2147</v>
      </c>
      <c r="M68" t="str">
        <f>VLOOKUP(J68,total_visual_stym!$A$2:$D$129,3,FALSE)</f>
        <v>pics\\ZF_3.jpg</v>
      </c>
      <c r="N68">
        <f>VLOOKUP(J68,total_visual_stym!$A$1:$D$129,4,FALSE)</f>
        <v>215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155</v>
      </c>
      <c r="Z68" t="str">
        <f>IF(G68="экспл",VLOOKUP(J68,quest_экспл!$A$1:$N$129,12,FALSE),IF(G68="импл_",0,0))</f>
        <v>sound\\Tonkiy_li_on.wav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2171</v>
      </c>
      <c r="AD68" t="str">
        <f t="shared" ca="1" si="33"/>
        <v>pics\\dis22.jpg</v>
      </c>
      <c r="AE68" s="22" t="str">
        <f t="array" aca="1" ref="AE68" ca="1">IF(G68="экспл",INDEX(total_visual_stym!$C$146:$C$209,(RANK(total_visual_stym!E148,total_visual_stym!$E$146:$E$209))),0)</f>
        <v>pics\\dis22.jpg</v>
      </c>
      <c r="AF68" s="22" t="str">
        <f t="shared" si="28"/>
        <v/>
      </c>
      <c r="AG68" t="str">
        <f t="shared" si="18"/>
        <v/>
      </c>
      <c r="AI68" t="s">
        <v>69</v>
      </c>
      <c r="AO68">
        <f t="shared" ca="1" si="34"/>
        <v>6.6659872750107207E-2</v>
      </c>
      <c r="AP68" t="str">
        <f t="shared" ca="1" si="35"/>
        <v>pics\\Tomat_3.jpg</v>
      </c>
      <c r="AS68" t="str">
        <f t="shared" si="29"/>
        <v/>
      </c>
      <c r="AT68">
        <f t="shared" ca="1" si="30"/>
        <v>0.42830117640729759</v>
      </c>
      <c r="AU68" t="s">
        <v>697</v>
      </c>
      <c r="AV68" t="str">
        <f t="shared" ca="1" si="31"/>
        <v>sound\\Redkiy_plod.wav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_Тонкий_ли_он?</v>
      </c>
      <c r="BA68" t="e">
        <f>VLOOKUP(Q68,audio_list_stym!$B$2:$BQ$299,68,FALSE)</f>
        <v>#N/A</v>
      </c>
      <c r="BB68" t="str">
        <f t="shared" si="32"/>
        <v>Вот_XXXXX._Тонкий_ли_он?</v>
      </c>
      <c r="BD68" cm="1">
        <f t="array" aca="1" ref="BD68" ca="1">INDEX(L68:L75,(RANK(AT4,$AT$2:$AT$9)))</f>
        <v>2147</v>
      </c>
    </row>
    <row r="69" spans="1:60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VLOOKUP(B69,audio_list_stym!$A$3:$BP$18,68,FALSE)</f>
        <v>17</v>
      </c>
      <c r="F69" t="str">
        <f>VLOOKUP(E69,metki!$A$2:$B$9,2,FALSE)</f>
        <v>экспл_новые_без_названия</v>
      </c>
      <c r="G69" t="str">
        <f t="shared" si="26"/>
        <v>экспл</v>
      </c>
      <c r="H69" t="str">
        <f>VLOOKUP(B69,audio_list_stym!$A$3:$AJ$18,36,FALSE)</f>
        <v>ZF</v>
      </c>
      <c r="I69" t="s">
        <v>691</v>
      </c>
      <c r="J69" t="str">
        <f t="shared" si="27"/>
        <v>ZF_4</v>
      </c>
      <c r="K69">
        <v>17</v>
      </c>
      <c r="L69">
        <f>VLOOKUP(J69,total_visual_stym!$A$2:$D$129,2,FALSE)</f>
        <v>2148</v>
      </c>
      <c r="M69" t="str">
        <f>VLOOKUP(J69,total_visual_stym!$A$2:$D$129,3,FALSE)</f>
        <v>pics\\ZF_4.jpg</v>
      </c>
      <c r="N69">
        <f>VLOOKUP(J69,total_visual_stym!$A$1:$D$129,4,FALSE)</f>
        <v>215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156</v>
      </c>
      <c r="Z69" t="str">
        <f>IF(G69="экспл",VLOOKUP(J69,quest_экспл!$A$1:$N$129,12,FALSE),IF(G69="импл_",0,0))</f>
        <v>sound\\Celniy_li_on.wav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2184</v>
      </c>
      <c r="AD69" t="str">
        <f t="shared" ca="1" si="33"/>
        <v>pics\\dis19.jpg</v>
      </c>
      <c r="AE69" s="22" t="str">
        <f t="array" aca="1" ref="AE69" ca="1">IF(G69="экспл",INDEX(total_visual_stym!$C$146:$C$209,(RANK(total_visual_stym!E149,total_visual_stym!$E$146:$E$209))),0)</f>
        <v>pics\\dis19.jpg</v>
      </c>
      <c r="AF69" s="22" t="str">
        <f t="shared" si="28"/>
        <v/>
      </c>
      <c r="AG69" t="str">
        <f t="shared" si="18"/>
        <v/>
      </c>
      <c r="AI69" t="s">
        <v>70</v>
      </c>
      <c r="AO69">
        <f t="shared" ca="1" si="34"/>
        <v>0.11359078280519275</v>
      </c>
      <c r="AP69" t="str">
        <f t="shared" ca="1" si="35"/>
        <v>pics\\Redis_6.jpg</v>
      </c>
      <c r="AS69" t="str">
        <f t="shared" si="29"/>
        <v/>
      </c>
      <c r="AT69">
        <f t="shared" ca="1" si="30"/>
        <v>0.23993791549778898</v>
      </c>
      <c r="AU69" t="s">
        <v>697</v>
      </c>
      <c r="AV69" t="str">
        <f t="shared" ca="1" si="31"/>
        <v>sound\\Redkiy_plod.wav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_Цельный_ли_он?</v>
      </c>
      <c r="BA69" t="e">
        <f>VLOOKUP(Q69,audio_list_stym!$B$2:$BQ$299,68,FALSE)</f>
        <v>#N/A</v>
      </c>
      <c r="BB69" t="str">
        <f t="shared" si="32"/>
        <v>Это_XXXXX._Цельный_ли_он?</v>
      </c>
      <c r="BD69" cm="1">
        <f t="array" aca="1" ref="BD69" ca="1">INDEX(L69:L76,(RANK(AT5,$AT$2:$AT$9)))</f>
        <v>2066</v>
      </c>
    </row>
    <row r="70" spans="1:60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VLOOKUP(B70,audio_list_stym!$A$3:$BP$18,68,FALSE)</f>
        <v>17</v>
      </c>
      <c r="F70" t="str">
        <f>VLOOKUP(E70,metki!$A$2:$B$9,2,FALSE)</f>
        <v>экспл_новые_без_названия</v>
      </c>
      <c r="G70" t="str">
        <f t="shared" si="26"/>
        <v>экспл</v>
      </c>
      <c r="H70" t="str">
        <f>VLOOKUP(B70,audio_list_stym!$A$3:$AJ$18,36,FALSE)</f>
        <v>ZF</v>
      </c>
      <c r="I70" t="s">
        <v>692</v>
      </c>
      <c r="J70" t="str">
        <f t="shared" si="27"/>
        <v>ZF_5</v>
      </c>
      <c r="K70">
        <v>17</v>
      </c>
      <c r="L70">
        <f>VLOOKUP(J70,total_visual_stym!$A$2:$D$129,2,FALSE)</f>
        <v>2149</v>
      </c>
      <c r="M70" t="str">
        <f>VLOOKUP(J70,total_visual_stym!$A$2:$D$129,3,FALSE)</f>
        <v>pics\\ZF_5.jpg</v>
      </c>
      <c r="N70">
        <f>VLOOKUP(J70,total_visual_stym!$A$1:$D$129,4,FALSE)</f>
        <v>215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157</v>
      </c>
      <c r="Z70" t="str">
        <f>IF(G70="экспл",VLOOKUP(J70,quest_экспл!$A$1:$N$129,12,FALSE),IF(G70="импл_",0,0))</f>
        <v>sound\\On_shershaviy.wav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2183</v>
      </c>
      <c r="AD70" t="str">
        <f t="shared" ca="1" si="33"/>
        <v>pics\\dis18.jpg</v>
      </c>
      <c r="AE70" s="22" t="str">
        <f t="array" aca="1" ref="AE70" ca="1">IF(G70="экспл",INDEX(total_visual_stym!$C$146:$C$209,(RANK(total_visual_stym!E150,total_visual_stym!$E$146:$E$209))),0)</f>
        <v>pics\\dis18.jpg</v>
      </c>
      <c r="AF70" s="22" t="str">
        <f t="shared" si="28"/>
        <v/>
      </c>
      <c r="AG70" t="str">
        <f t="shared" si="18"/>
        <v/>
      </c>
      <c r="AI70" t="s">
        <v>71</v>
      </c>
      <c r="AO70">
        <f t="shared" ca="1" si="34"/>
        <v>0.96809203710154834</v>
      </c>
      <c r="AP70" t="str">
        <f t="shared" ca="1" si="35"/>
        <v>pics\\Banan_4.jpg</v>
      </c>
      <c r="AS70" t="str">
        <f t="shared" si="29"/>
        <v/>
      </c>
      <c r="AT70">
        <f t="shared" ca="1" si="30"/>
        <v>0.78139867737248325</v>
      </c>
      <c r="AU70" t="s">
        <v>697</v>
      </c>
      <c r="AV70" t="str">
        <f t="shared" ca="1" si="31"/>
        <v>sound\\Noviy_plod.wav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_Он_шершавый?</v>
      </c>
      <c r="BA70" t="e">
        <f>VLOOKUP(Q70,audio_list_stym!$B$2:$BQ$299,68,FALSE)</f>
        <v>#N/A</v>
      </c>
      <c r="BB70" t="str">
        <f t="shared" si="32"/>
        <v>На_картинке_XXXXX._Он_шершавый?</v>
      </c>
      <c r="BD70" cm="1">
        <f t="array" aca="1" ref="BD70" ca="1">INDEX(L70:L77,(RANK(AT6,$AT$2:$AT$9)))</f>
        <v>2151</v>
      </c>
    </row>
    <row r="71" spans="1:60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VLOOKUP(B71,audio_list_stym!$A$3:$BP$18,68,FALSE)</f>
        <v>17</v>
      </c>
      <c r="F71" t="str">
        <f>VLOOKUP(E71,metki!$A$2:$B$9,2,FALSE)</f>
        <v>экспл_новые_без_названия</v>
      </c>
      <c r="G71" t="str">
        <f t="shared" si="26"/>
        <v>экспл</v>
      </c>
      <c r="H71" t="str">
        <f>VLOOKUP(B71,audio_list_stym!$A$3:$AJ$18,36,FALSE)</f>
        <v>ZF</v>
      </c>
      <c r="I71" t="s">
        <v>693</v>
      </c>
      <c r="J71" t="str">
        <f t="shared" si="27"/>
        <v>ZF_6</v>
      </c>
      <c r="K71">
        <v>17</v>
      </c>
      <c r="L71">
        <f>VLOOKUP(J71,total_visual_stym!$A$2:$D$129,2,FALSE)</f>
        <v>2150</v>
      </c>
      <c r="M71" t="str">
        <f>VLOOKUP(J71,total_visual_stym!$A$2:$D$129,3,FALSE)</f>
        <v>pics\\ZF_6.jpg</v>
      </c>
      <c r="N71">
        <f>VLOOKUP(J71,total_visual_stym!$A$1:$D$129,4,FALSE)</f>
        <v>215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158</v>
      </c>
      <c r="Z71" t="str">
        <f>IF(G71="экспл",VLOOKUP(J71,quest_экспл!$A$1:$N$129,12,FALSE),IF(G71="импл_",0,0))</f>
        <v>sound\\Zaostrin_li_on.wav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2173</v>
      </c>
      <c r="AD71" t="str">
        <f t="shared" ca="1" si="33"/>
        <v>pics\\dis37.jpg</v>
      </c>
      <c r="AE71" s="22" t="str">
        <f t="array" aca="1" ref="AE71" ca="1">IF(G71="экспл",INDEX(total_visual_stym!$C$146:$C$209,(RANK(total_visual_stym!E151,total_visual_stym!$E$146:$E$209))),0)</f>
        <v>pics\\dis37.jpg</v>
      </c>
      <c r="AF71" s="22" t="str">
        <f t="shared" si="28"/>
        <v/>
      </c>
      <c r="AG71" t="str">
        <f t="shared" si="18"/>
        <v/>
      </c>
      <c r="AI71" t="s">
        <v>72</v>
      </c>
      <c r="AO71">
        <f t="shared" ca="1" si="34"/>
        <v>0.78380001991046111</v>
      </c>
      <c r="AP71" t="str">
        <f t="shared" ca="1" si="35"/>
        <v>pics\\Finik_8.jpg</v>
      </c>
      <c r="AS71" t="str">
        <f t="shared" si="29"/>
        <v/>
      </c>
      <c r="AT71">
        <f t="shared" ca="1" si="30"/>
        <v>0.17286148249394906</v>
      </c>
      <c r="AU71" t="s">
        <v>697</v>
      </c>
      <c r="AV71" t="str">
        <f t="shared" ca="1" si="31"/>
        <v>sound\\Redkiy_plod.wav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_Заострен_ли_он?</v>
      </c>
      <c r="BA71" t="e">
        <f>VLOOKUP(Q71,audio_list_stym!$B$2:$BQ$299,68,FALSE)</f>
        <v>#N/A</v>
      </c>
      <c r="BB71" t="str">
        <f t="shared" si="32"/>
        <v>На_мониторе_XXXXX._Заострен_ли_он?</v>
      </c>
      <c r="BD71" cm="1">
        <f t="array" aca="1" ref="BD71" ca="1">INDEX(L71:L78,(RANK(AT7,$AT$2:$AT$9)))</f>
        <v>2067</v>
      </c>
    </row>
    <row r="72" spans="1:60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VLOOKUP(B72,audio_list_stym!$A$3:$BP$18,68,FALSE)</f>
        <v>17</v>
      </c>
      <c r="F72" t="str">
        <f>VLOOKUP(E72,metki!$A$2:$B$9,2,FALSE)</f>
        <v>экспл_новые_без_названия</v>
      </c>
      <c r="G72" t="str">
        <f t="shared" si="26"/>
        <v>экспл</v>
      </c>
      <c r="H72" t="str">
        <f>VLOOKUP(B72,audio_list_stym!$A$3:$AJ$18,36,FALSE)</f>
        <v>ZF</v>
      </c>
      <c r="I72" t="s">
        <v>694</v>
      </c>
      <c r="J72" t="str">
        <f t="shared" si="27"/>
        <v>ZF_7</v>
      </c>
      <c r="K72">
        <v>17</v>
      </c>
      <c r="L72">
        <f>VLOOKUP(J72,total_visual_stym!$A$2:$D$129,2,FALSE)</f>
        <v>2151</v>
      </c>
      <c r="M72" t="str">
        <f>VLOOKUP(J72,total_visual_stym!$A$2:$D$129,3,FALSE)</f>
        <v>pics\\ZF_7.jpg</v>
      </c>
      <c r="N72">
        <f>VLOOKUP(J72,total_visual_stym!$A$1:$D$129,4,FALSE)</f>
        <v>215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159</v>
      </c>
      <c r="Z72" t="str">
        <f>IF(G72="экспл",VLOOKUP(J72,quest_экспл!$A$1:$N$129,12,FALSE),IF(G72="импл_",0,0))</f>
        <v>sound\\On_rassipchatiy.wav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2225</v>
      </c>
      <c r="AD72" t="str">
        <f t="shared" ca="1" si="33"/>
        <v>pics\\dis9.jpg</v>
      </c>
      <c r="AE72" s="22" t="str">
        <f t="array" aca="1" ref="AE72" ca="1">IF(G72="экспл",INDEX(total_visual_stym!$C$146:$C$209,(RANK(total_visual_stym!E152,total_visual_stym!$E$146:$E$209))),0)</f>
        <v>pics\\dis9.jpg</v>
      </c>
      <c r="AF72" s="22" t="str">
        <f t="shared" si="28"/>
        <v/>
      </c>
      <c r="AG72" t="str">
        <f t="shared" si="18"/>
        <v/>
      </c>
      <c r="AI72" t="s">
        <v>73</v>
      </c>
      <c r="AO72">
        <f t="shared" ca="1" si="34"/>
        <v>0.98471038639164543</v>
      </c>
      <c r="AP72" t="str">
        <f t="shared" ca="1" si="35"/>
        <v>pics\\Banan_2.jpg</v>
      </c>
      <c r="AS72" t="str">
        <f t="shared" si="29"/>
        <v/>
      </c>
      <c r="AT72">
        <f t="shared" ca="1" si="30"/>
        <v>0.57842606918327433</v>
      </c>
      <c r="AU72" t="s">
        <v>697</v>
      </c>
      <c r="AV72" t="str">
        <f t="shared" ca="1" si="31"/>
        <v>sound\\Noviy_plod.wav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_Он_рассыпчатый?</v>
      </c>
      <c r="BA72" t="e">
        <f>VLOOKUP(Q72,audio_list_stym!$B$2:$BQ$299,68,FALSE)</f>
        <v>#N/A</v>
      </c>
      <c r="BB72" t="str">
        <f t="shared" si="32"/>
        <v>Перед_Вами_XXXXX._Он_рассыпчатый?</v>
      </c>
      <c r="BD72" cm="1">
        <f t="array" aca="1" ref="BD72" ca="1">INDEX(L72:L79,(RANK(AT8,$AT$2:$AT$9)))</f>
        <v>2152</v>
      </c>
    </row>
    <row r="73" spans="1:60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VLOOKUP(B73,audio_list_stym!$A$3:$BP$18,68,FALSE)</f>
        <v>17</v>
      </c>
      <c r="F73" t="str">
        <f>VLOOKUP(E73,metki!$A$2:$B$9,2,FALSE)</f>
        <v>экспл_новые_без_названия</v>
      </c>
      <c r="G73" t="str">
        <f t="shared" si="26"/>
        <v>экспл</v>
      </c>
      <c r="H73" t="str">
        <f>VLOOKUP(B73,audio_list_stym!$A$3:$AJ$18,36,FALSE)</f>
        <v>ZF</v>
      </c>
      <c r="I73" t="s">
        <v>695</v>
      </c>
      <c r="J73" t="str">
        <f t="shared" si="27"/>
        <v>ZF_8</v>
      </c>
      <c r="K73">
        <v>17</v>
      </c>
      <c r="L73">
        <f>VLOOKUP(J73,total_visual_stym!$A$2:$D$129,2,FALSE)</f>
        <v>2152</v>
      </c>
      <c r="M73" t="str">
        <f>VLOOKUP(J73,total_visual_stym!$A$2:$D$129,3,FALSE)</f>
        <v>pics\\ZF_8.jpg</v>
      </c>
      <c r="N73">
        <f>VLOOKUP(J73,total_visual_stym!$A$1:$D$129,4,FALSE)</f>
        <v>215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160</v>
      </c>
      <c r="Z73" t="str">
        <f>IF(G73="экспл",VLOOKUP(J73,quest_экспл!$A$1:$N$129,12,FALSE),IF(G73="импл_",0,0))</f>
        <v>sound\\Ochishen_li_on.wav</v>
      </c>
      <c r="AA73" t="str">
        <f>IF(G73="экспл",VLOOKUP(J73,quest_экспл!$A$1:$N$129,14,FALSE),IF(G73="импл_",0,0))</f>
        <v>да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2194</v>
      </c>
      <c r="AD73" t="str">
        <f t="shared" ca="1" si="33"/>
        <v>pics\\dis55.jpg</v>
      </c>
      <c r="AE73" s="22" t="str">
        <f t="array" aca="1" ref="AE73" ca="1">IF(G73="экспл",INDEX(total_visual_stym!$C$146:$C$209,(RANK(total_visual_stym!E153,total_visual_stym!$E$146:$E$209))),0)</f>
        <v>pics\\dis55.jpg</v>
      </c>
      <c r="AF73" s="22" t="str">
        <f t="shared" si="28"/>
        <v/>
      </c>
      <c r="AG73" t="str">
        <f t="shared" si="18"/>
        <v/>
      </c>
      <c r="AI73" t="s">
        <v>74</v>
      </c>
      <c r="AO73">
        <f t="shared" ca="1" si="34"/>
        <v>0.14018355178945074</v>
      </c>
      <c r="AP73" t="str">
        <f t="shared" ca="1" si="35"/>
        <v>pics\\Redis_5.jpg</v>
      </c>
      <c r="AS73" t="str">
        <f t="shared" si="29"/>
        <v/>
      </c>
      <c r="AT73">
        <f t="shared" ca="1" si="30"/>
        <v>0.4829564848730078</v>
      </c>
      <c r="AU73" t="s">
        <v>697</v>
      </c>
      <c r="AV73" t="str">
        <f t="shared" ca="1" si="31"/>
        <v>sound\\Redkiy_plod.wav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_Очищен_ли_он?</v>
      </c>
      <c r="BA73" t="e">
        <f>VLOOKUP(Q73,audio_list_stym!$B$2:$BQ$299,68,FALSE)</f>
        <v>#N/A</v>
      </c>
      <c r="BB73" t="str">
        <f t="shared" si="32"/>
        <v>Вы_видите_XXXXX._Очищен_ли_он?</v>
      </c>
      <c r="BD73" cm="1">
        <f t="array" aca="1" ref="BD73" ca="1">INDEX(L73:L80,(RANK(AT9,$AT$2:$AT$9)))</f>
        <v>2068</v>
      </c>
    </row>
    <row r="74" spans="1:60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VLOOKUP(B74,audio_list_stym!$A$3:$BP$18,68,FALSE)</f>
        <v>14</v>
      </c>
      <c r="F74" t="str">
        <f>VLOOKUP(E74,metki!$A$2:$B$9,2,FALSE)</f>
        <v>импл_новые_с_названием</v>
      </c>
      <c r="G74" t="str">
        <f t="shared" si="26"/>
        <v>импл_</v>
      </c>
      <c r="H74" t="str">
        <f>VLOOKUP(B74,audio_list_stym!$A$3:$AJ$18,36,FALSE)</f>
        <v>Ackee</v>
      </c>
      <c r="I74" t="s">
        <v>688</v>
      </c>
      <c r="J74" t="str">
        <f t="shared" si="27"/>
        <v>Ackee_1</v>
      </c>
      <c r="K74">
        <v>14</v>
      </c>
      <c r="L74">
        <f>VLOOKUP(J74,total_visual_stym!$A$2:$D$129,2,FALSE)</f>
        <v>2065</v>
      </c>
      <c r="M74" t="str">
        <f>VLOOKUP(J74,total_visual_stym!$A$2:$D$129,3,FALSE)</f>
        <v>pics\\Ackee_1.jpg</v>
      </c>
      <c r="N74">
        <f>VLOOKUP(J74,total_visual_stym!$A$1:$D$129,4,FALSE)</f>
        <v>208</v>
      </c>
      <c r="P74">
        <f>IF(G74="экспл",0,IF(G74="импл_",VLOOKUP(J74,quest_импл!$A$1:$J$129,7,FALSE),0))</f>
        <v>225</v>
      </c>
      <c r="Q74" t="str">
        <f>IF(G74="экспл",0,IF(G74="импл_",VLOOKUP(J74,quest_импл!$A$1:$J$129,8,FALSE),0))</f>
        <v>sound\\Sushenniy_li.wav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нет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2031</v>
      </c>
      <c r="AD74" t="str">
        <f t="shared" ca="1" si="33"/>
        <v>pics\\Kokos_7.jpg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8"/>
        <v>pics\\Kokos_7.jpg</v>
      </c>
      <c r="AI74" t="s">
        <v>76</v>
      </c>
      <c r="AO74">
        <f t="shared" ca="1" si="34"/>
        <v>0.58910467718184634</v>
      </c>
      <c r="AP74" t="str">
        <f t="shared" ca="1" si="35"/>
        <v>pics\\Kokos_7.jpg</v>
      </c>
      <c r="AR74" t="str">
        <f>IF(AH74="sound\\Ogorod",AP2,"")</f>
        <v/>
      </c>
      <c r="AS74" t="str">
        <f t="shared" ca="1" si="29"/>
        <v>pics\\Kokos_7.jpg</v>
      </c>
      <c r="AT74">
        <f t="shared" ca="1" si="30"/>
        <v>0.78556776372487624</v>
      </c>
      <c r="AU74" t="s">
        <v>697</v>
      </c>
      <c r="AV74" t="str">
        <f t="shared" ca="1" si="31"/>
        <v>sound\\Noviy_plod.wav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_Сушеный_ли_</v>
      </c>
      <c r="BB74" t="str">
        <f t="shared" si="32"/>
        <v>_Сушеный_ли_БАРОХ?</v>
      </c>
      <c r="BC74">
        <f>A74</f>
        <v>1210</v>
      </c>
      <c r="BD74" cm="1">
        <f t="array" aca="1" ref="BD74" ca="1">INDEX($L$74:$L$81,(RANK(AT2,$AT$2:$AT$9)))</f>
        <v>2072</v>
      </c>
      <c r="BE74" cm="1">
        <f t="array" aca="1" ref="BE74" ca="1">INDEX(BD66:BD73,(RANK(AT3,$AT$2:$AT$9)))</f>
        <v>2066</v>
      </c>
      <c r="BF74" cm="1">
        <f t="array" aca="1" ref="BF74" ca="1">INDEX(BD82:BD105,(RANK(AT3,$AT$2:$AT$17)))</f>
        <v>2074</v>
      </c>
      <c r="BG74" cm="1">
        <f t="array" aca="1" ref="BG74" ca="1">INDEX(BD106:BD129,(RANK(AT3,$AT$2:$AT$9)))</f>
        <v>2119</v>
      </c>
      <c r="BH74">
        <v>1</v>
      </c>
    </row>
    <row r="75" spans="1:60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VLOOKUP(B75,audio_list_stym!$A$3:$BP$18,68,FALSE)</f>
        <v>14</v>
      </c>
      <c r="F75" t="str">
        <f>VLOOKUP(E75,metki!$A$2:$B$9,2,FALSE)</f>
        <v>импл_новые_с_названием</v>
      </c>
      <c r="G75" t="str">
        <f t="shared" si="26"/>
        <v>импл_</v>
      </c>
      <c r="H75" t="str">
        <f>VLOOKUP(B75,audio_list_stym!$A$3:$AJ$18,36,FALSE)</f>
        <v>Ackee</v>
      </c>
      <c r="I75" t="s">
        <v>689</v>
      </c>
      <c r="J75" t="str">
        <f t="shared" si="27"/>
        <v>Ackee_2</v>
      </c>
      <c r="K75">
        <v>14</v>
      </c>
      <c r="L75">
        <f>VLOOKUP(J75,total_visual_stym!$A$2:$D$129,2,FALSE)</f>
        <v>2066</v>
      </c>
      <c r="M75" t="str">
        <f>VLOOKUP(J75,total_visual_stym!$A$2:$D$129,3,FALSE)</f>
        <v>pics\\Ackee_2.jpg</v>
      </c>
      <c r="N75">
        <f>VLOOKUP(J75,total_visual_stym!$A$1:$D$129,4,FALSE)</f>
        <v>208</v>
      </c>
      <c r="P75">
        <f>IF(G75="экспл",0,IF(G75="импл_",VLOOKUP(J75,quest_импл!$A$1:$J$129,7,FALSE),0))</f>
        <v>226</v>
      </c>
      <c r="Q75" t="str">
        <f>IF(G75="экспл",0,IF(G75="импл_",VLOOKUP(J75,quest_импл!$A$1:$J$129,8,FALSE),0))</f>
        <v>sound\\S_vetochkoy_li.wav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2007</v>
      </c>
      <c r="AD75" t="str">
        <f t="shared" ca="1" si="33"/>
        <v>pics\\Banan_7.jpg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8"/>
        <v>pics\\Banan_7.jpg</v>
      </c>
      <c r="AI75" t="s">
        <v>77</v>
      </c>
      <c r="AO75">
        <f t="shared" ca="1" si="34"/>
        <v>0.93763326522509083</v>
      </c>
      <c r="AP75" t="str">
        <f t="shared" ca="1" si="35"/>
        <v>pics\\Banan_7.jpg</v>
      </c>
      <c r="AR75" t="str">
        <f t="shared" ref="AR75:AR97" si="36">IF(AH75="sound\\Ogorod",AP3,"")</f>
        <v/>
      </c>
      <c r="AS75" t="str">
        <f t="shared" ca="1" si="29"/>
        <v>pics\\Banan_7.jpg</v>
      </c>
      <c r="AT75">
        <f t="shared" ca="1" si="30"/>
        <v>0.51373707870486174</v>
      </c>
      <c r="AU75" t="s">
        <v>697</v>
      </c>
      <c r="AV75" t="str">
        <f t="shared" ca="1" si="31"/>
        <v>sound\\Noviy_plod.wav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_С_веточкой_ли_</v>
      </c>
      <c r="BB75" t="str">
        <f t="shared" si="32"/>
        <v>_С_веточкой_ли_БАРОХ?</v>
      </c>
      <c r="BD75" cm="1">
        <f t="array" aca="1" ref="BD75" ca="1">INDEX($L$74:$L$81,(RANK(AT3,$AT$2:$AT$9)))</f>
        <v>2068</v>
      </c>
    </row>
    <row r="76" spans="1:60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VLOOKUP(B76,audio_list_stym!$A$3:$BP$18,68,FALSE)</f>
        <v>14</v>
      </c>
      <c r="F76" t="str">
        <f>VLOOKUP(E76,metki!$A$2:$B$9,2,FALSE)</f>
        <v>импл_новые_с_названием</v>
      </c>
      <c r="G76" t="str">
        <f t="shared" si="26"/>
        <v>импл_</v>
      </c>
      <c r="H76" t="str">
        <f>VLOOKUP(B76,audio_list_stym!$A$3:$AJ$18,36,FALSE)</f>
        <v>Ackee</v>
      </c>
      <c r="I76" t="s">
        <v>690</v>
      </c>
      <c r="J76" t="str">
        <f t="shared" si="27"/>
        <v>Ackee_3</v>
      </c>
      <c r="K76">
        <v>14</v>
      </c>
      <c r="L76">
        <f>VLOOKUP(J76,total_visual_stym!$A$2:$D$129,2,FALSE)</f>
        <v>2067</v>
      </c>
      <c r="M76" t="str">
        <f>VLOOKUP(J76,total_visual_stym!$A$2:$D$129,3,FALSE)</f>
        <v>pics\\Ackee_3.jpg</v>
      </c>
      <c r="N76">
        <f>VLOOKUP(J76,total_visual_stym!$A$1:$D$129,4,FALSE)</f>
        <v>208</v>
      </c>
      <c r="P76">
        <f>IF(G76="экспл",0,IF(G76="импл_",VLOOKUP(J76,quest_импл!$A$1:$J$129,7,FALSE),0))</f>
        <v>227</v>
      </c>
      <c r="Q76" t="str">
        <f>IF(G76="экспл",0,IF(G76="импл_",VLOOKUP(J76,quest_импл!$A$1:$J$129,8,FALSE),0))</f>
        <v>sound\\Rasskrit_li.wav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да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2047</v>
      </c>
      <c r="AD76" t="str">
        <f t="shared" ca="1" si="33"/>
        <v>pics\\Peper_7.jpg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8"/>
        <v>pics\\Peper_7.jpg</v>
      </c>
      <c r="AI76" t="s">
        <v>78</v>
      </c>
      <c r="AO76">
        <f t="shared" ca="1" si="34"/>
        <v>0.33288172971481267</v>
      </c>
      <c r="AP76" t="str">
        <f t="shared" ca="1" si="35"/>
        <v>pics\\Peper_7.jpg</v>
      </c>
      <c r="AR76" t="str">
        <f t="shared" si="36"/>
        <v/>
      </c>
      <c r="AS76" t="str">
        <f t="shared" ca="1" si="29"/>
        <v>pics\\Peper_7.jpg</v>
      </c>
      <c r="AT76">
        <f t="shared" ca="1" si="30"/>
        <v>0.28753963427428453</v>
      </c>
      <c r="AU76" t="s">
        <v>697</v>
      </c>
      <c r="AV76" t="str">
        <f t="shared" ca="1" si="31"/>
        <v>sound\\Redkiy_plod.wav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_Раскрыт_ли_</v>
      </c>
      <c r="BB76" t="str">
        <f t="shared" si="32"/>
        <v>_Раскрыт_ли_БАРОХ?</v>
      </c>
      <c r="BD76" cm="1">
        <f t="array" aca="1" ref="BD76" ca="1">INDEX($L$74:$L$81,(RANK(AT4,$AT$2:$AT$9)))</f>
        <v>2065</v>
      </c>
    </row>
    <row r="77" spans="1:60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VLOOKUP(B77,audio_list_stym!$A$3:$BP$18,68,FALSE)</f>
        <v>14</v>
      </c>
      <c r="F77" t="str">
        <f>VLOOKUP(E77,metki!$A$2:$B$9,2,FALSE)</f>
        <v>импл_новые_с_названием</v>
      </c>
      <c r="G77" t="str">
        <f t="shared" si="26"/>
        <v>импл_</v>
      </c>
      <c r="H77" t="str">
        <f>VLOOKUP(B77,audio_list_stym!$A$3:$AJ$18,36,FALSE)</f>
        <v>Ackee</v>
      </c>
      <c r="I77" t="s">
        <v>691</v>
      </c>
      <c r="J77" t="str">
        <f t="shared" si="27"/>
        <v>Ackee_4</v>
      </c>
      <c r="K77">
        <v>14</v>
      </c>
      <c r="L77">
        <f>VLOOKUP(J77,total_visual_stym!$A$2:$D$129,2,FALSE)</f>
        <v>2068</v>
      </c>
      <c r="M77" t="str">
        <f>VLOOKUP(J77,total_visual_stym!$A$2:$D$129,3,FALSE)</f>
        <v>pics\\Ackee_4.jpg</v>
      </c>
      <c r="N77">
        <f>VLOOKUP(J77,total_visual_stym!$A$1:$D$129,4,FALSE)</f>
        <v>208</v>
      </c>
      <c r="P77">
        <f>IF(G77="экспл",0,IF(G77="импл_",VLOOKUP(J77,quest_импл!$A$1:$J$129,7,FALSE),0))</f>
        <v>228</v>
      </c>
      <c r="Q77" t="str">
        <f>IF(G77="экспл",0,IF(G77="импл_",VLOOKUP(J77,quest_импл!$A$1:$J$129,8,FALSE),0))</f>
        <v>sound\\Pushistiy_li.wav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2035</v>
      </c>
      <c r="AD77" t="str">
        <f t="shared" ca="1" si="33"/>
        <v>pics\\Limon_3.jpg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8"/>
        <v>pics\\Limon_3.jpg</v>
      </c>
      <c r="AI77" t="s">
        <v>79</v>
      </c>
      <c r="AO77">
        <f t="shared" ca="1" si="34"/>
        <v>0.52038389923404516</v>
      </c>
      <c r="AP77" t="str">
        <f t="shared" ca="1" si="35"/>
        <v>pics\\Limon_3.jpg</v>
      </c>
      <c r="AR77" t="str">
        <f t="shared" si="36"/>
        <v/>
      </c>
      <c r="AS77" t="str">
        <f t="shared" ca="1" si="29"/>
        <v>pics\\Limon_3.jpg</v>
      </c>
      <c r="AT77">
        <f t="shared" ca="1" si="30"/>
        <v>0.6025000403485804</v>
      </c>
      <c r="AU77" t="s">
        <v>697</v>
      </c>
      <c r="AV77" t="str">
        <f t="shared" ca="1" si="31"/>
        <v>sound\\Noviy_plod.wav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_Пушистый_ли_</v>
      </c>
      <c r="BB77" t="str">
        <f t="shared" si="32"/>
        <v>_Пушистый_ли_БАРОХ?</v>
      </c>
      <c r="BD77" cm="1">
        <f t="array" aca="1" ref="BD77" ca="1">INDEX($L$74:$L$81,(RANK(AT5,$AT$2:$AT$9)))</f>
        <v>2071</v>
      </c>
    </row>
    <row r="78" spans="1:60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VLOOKUP(B78,audio_list_stym!$A$3:$BP$18,68,FALSE)</f>
        <v>14</v>
      </c>
      <c r="F78" t="str">
        <f>VLOOKUP(E78,metki!$A$2:$B$9,2,FALSE)</f>
        <v>импл_новые_с_названием</v>
      </c>
      <c r="G78" t="str">
        <f t="shared" si="26"/>
        <v>импл_</v>
      </c>
      <c r="H78" t="str">
        <f>VLOOKUP(B78,audio_list_stym!$A$3:$AJ$18,36,FALSE)</f>
        <v>Ackee</v>
      </c>
      <c r="I78" t="s">
        <v>692</v>
      </c>
      <c r="J78" t="str">
        <f t="shared" si="27"/>
        <v>Ackee_5</v>
      </c>
      <c r="K78">
        <v>14</v>
      </c>
      <c r="L78">
        <f>VLOOKUP(J78,total_visual_stym!$A$2:$D$129,2,FALSE)</f>
        <v>2069</v>
      </c>
      <c r="M78" t="str">
        <f>VLOOKUP(J78,total_visual_stym!$A$2:$D$129,3,FALSE)</f>
        <v>pics\\Ackee_5.jpg</v>
      </c>
      <c r="N78">
        <f>VLOOKUP(J78,total_visual_stym!$A$1:$D$129,4,FALSE)</f>
        <v>208</v>
      </c>
      <c r="P78">
        <f>IF(G78="экспл",0,IF(G78="импл_",VLOOKUP(J78,quest_импл!$A$1:$J$129,7,FALSE),0))</f>
        <v>229</v>
      </c>
      <c r="Q78" t="str">
        <f>IF(G78="экспл",0,IF(G78="импл_",VLOOKUP(J78,quest_импл!$A$1:$J$129,8,FALSE),0))</f>
        <v>sound\\Kvadratniy_li.wav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2017</v>
      </c>
      <c r="AD78" t="str">
        <f t="shared" ca="1" si="33"/>
        <v>pics\\Goroh_1.jpg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8"/>
        <v>pics\\Goroh_1.jpg</v>
      </c>
      <c r="AI78" t="s">
        <v>80</v>
      </c>
      <c r="AO78">
        <f t="shared" ca="1" si="34"/>
        <v>0.74270547645980323</v>
      </c>
      <c r="AP78" t="str">
        <f t="shared" ca="1" si="35"/>
        <v>pics\\Goroh_1.jpg</v>
      </c>
      <c r="AR78" t="str">
        <f t="shared" si="36"/>
        <v/>
      </c>
      <c r="AS78" t="str">
        <f t="shared" ca="1" si="29"/>
        <v>pics\\Goroh_1.jpg</v>
      </c>
      <c r="AT78">
        <f t="shared" ca="1" si="30"/>
        <v>0.73834157468294104</v>
      </c>
      <c r="AU78" t="s">
        <v>697</v>
      </c>
      <c r="AV78" t="str">
        <f t="shared" ca="1" si="31"/>
        <v>sound\\Noviy_plod.wav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_Квадратный_ли_</v>
      </c>
      <c r="BB78" t="str">
        <f t="shared" si="32"/>
        <v>_Квадратный_ли_БАРОХ?</v>
      </c>
      <c r="BD78" cm="1">
        <f t="array" aca="1" ref="BD78" ca="1">INDEX($L$74:$L$81,(RANK(AT6,$AT$2:$AT$9)))</f>
        <v>2067</v>
      </c>
    </row>
    <row r="79" spans="1:60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VLOOKUP(B79,audio_list_stym!$A$3:$BP$18,68,FALSE)</f>
        <v>14</v>
      </c>
      <c r="F79" t="str">
        <f>VLOOKUP(E79,metki!$A$2:$B$9,2,FALSE)</f>
        <v>импл_новые_с_названием</v>
      </c>
      <c r="G79" t="str">
        <f t="shared" si="26"/>
        <v>импл_</v>
      </c>
      <c r="H79" t="str">
        <f>VLOOKUP(B79,audio_list_stym!$A$3:$AJ$18,36,FALSE)</f>
        <v>Ackee</v>
      </c>
      <c r="I79" t="s">
        <v>693</v>
      </c>
      <c r="J79" t="str">
        <f t="shared" si="27"/>
        <v>Ackee_6</v>
      </c>
      <c r="K79">
        <v>14</v>
      </c>
      <c r="L79">
        <f>VLOOKUP(J79,total_visual_stym!$A$2:$D$129,2,FALSE)</f>
        <v>2070</v>
      </c>
      <c r="M79" t="str">
        <f>VLOOKUP(J79,total_visual_stym!$A$2:$D$129,3,FALSE)</f>
        <v>pics\\Ackee_6.jpg</v>
      </c>
      <c r="N79">
        <f>VLOOKUP(J79,total_visual_stym!$A$1:$D$129,4,FALSE)</f>
        <v>208</v>
      </c>
      <c r="P79">
        <f>IF(G79="экспл",0,IF(G79="импл_",VLOOKUP(J79,quest_импл!$A$1:$J$129,7,FALSE),0))</f>
        <v>230</v>
      </c>
      <c r="Q79" t="str">
        <f>IF(G79="экспл",0,IF(G79="импл_",VLOOKUP(J79,quest_импл!$A$1:$J$129,8,FALSE),0))</f>
        <v>sound\\Sklizskiy_li.wav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2046</v>
      </c>
      <c r="AD79" t="str">
        <f t="shared" ca="1" si="33"/>
        <v>pics\\Peper_6.jpg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8"/>
        <v>pics\\Peper_6.jpg</v>
      </c>
      <c r="AI79" t="s">
        <v>81</v>
      </c>
      <c r="AO79">
        <f t="shared" ca="1" si="34"/>
        <v>0.35604325503438705</v>
      </c>
      <c r="AP79" t="str">
        <f t="shared" ca="1" si="35"/>
        <v>pics\\Peper_6.jpg</v>
      </c>
      <c r="AR79" t="str">
        <f t="shared" si="36"/>
        <v/>
      </c>
      <c r="AS79" t="str">
        <f t="shared" ca="1" si="29"/>
        <v>pics\\Peper_6.jpg</v>
      </c>
      <c r="AT79">
        <f t="shared" ca="1" si="30"/>
        <v>0.18056840875926383</v>
      </c>
      <c r="AU79" t="s">
        <v>697</v>
      </c>
      <c r="AV79" t="str">
        <f t="shared" ca="1" si="31"/>
        <v>sound\\Redkiy_plod.wav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_Склизкий_ли_</v>
      </c>
      <c r="BB79" t="str">
        <f t="shared" si="32"/>
        <v>_Склизкий_ли_БАРОХ?</v>
      </c>
      <c r="BD79" cm="1">
        <f t="array" aca="1" ref="BD79" ca="1">INDEX($L$74:$L$81,(RANK(AT7,$AT$2:$AT$9)))</f>
        <v>2070</v>
      </c>
    </row>
    <row r="80" spans="1:60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VLOOKUP(B80,audio_list_stym!$A$3:$BP$18,68,FALSE)</f>
        <v>14</v>
      </c>
      <c r="F80" t="str">
        <f>VLOOKUP(E80,metki!$A$2:$B$9,2,FALSE)</f>
        <v>импл_новые_с_названием</v>
      </c>
      <c r="G80" t="str">
        <f t="shared" si="26"/>
        <v>импл_</v>
      </c>
      <c r="H80" t="str">
        <f>VLOOKUP(B80,audio_list_stym!$A$3:$AJ$18,36,FALSE)</f>
        <v>Ackee</v>
      </c>
      <c r="I80" t="s">
        <v>694</v>
      </c>
      <c r="J80" t="str">
        <f t="shared" si="27"/>
        <v>Ackee_7</v>
      </c>
      <c r="K80">
        <v>14</v>
      </c>
      <c r="L80">
        <f>VLOOKUP(J80,total_visual_stym!$A$2:$D$129,2,FALSE)</f>
        <v>2071</v>
      </c>
      <c r="M80" t="str">
        <f>VLOOKUP(J80,total_visual_stym!$A$2:$D$129,3,FALSE)</f>
        <v>pics\\Ackee_7.jpg</v>
      </c>
      <c r="N80">
        <f>VLOOKUP(J80,total_visual_stym!$A$1:$D$129,4,FALSE)</f>
        <v>208</v>
      </c>
      <c r="P80">
        <f>IF(G80="экспл",0,IF(G80="импл_",VLOOKUP(J80,quest_импл!$A$1:$J$129,7,FALSE),0))</f>
        <v>231</v>
      </c>
      <c r="Q80" t="str">
        <f>IF(G80="экспл",0,IF(G80="импл_",VLOOKUP(J80,quest_импл!$A$1:$J$129,8,FALSE),0))</f>
        <v>sound\\Uvyadshiy_li.wav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да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2029</v>
      </c>
      <c r="AD80" t="str">
        <f t="shared" ca="1" si="33"/>
        <v>pics\\Kokos_5.jpg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8"/>
        <v>pics\\Kokos_5.jpg</v>
      </c>
      <c r="AI80" t="s">
        <v>82</v>
      </c>
      <c r="AO80">
        <f t="shared" ca="1" si="34"/>
        <v>0.60146808602596835</v>
      </c>
      <c r="AP80" t="str">
        <f t="shared" ca="1" si="35"/>
        <v>pics\\Kokos_5.jpg</v>
      </c>
      <c r="AR80" t="str">
        <f t="shared" si="36"/>
        <v/>
      </c>
      <c r="AS80" t="str">
        <f t="shared" ca="1" si="29"/>
        <v>pics\\Kokos_5.jpg</v>
      </c>
      <c r="AT80">
        <f t="shared" ca="1" si="30"/>
        <v>0.57938033254523147</v>
      </c>
      <c r="AU80" t="s">
        <v>697</v>
      </c>
      <c r="AV80" t="str">
        <f t="shared" ca="1" si="31"/>
        <v>sound\\Noviy_plod.wav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_Увядший_ли_</v>
      </c>
      <c r="BB80" t="str">
        <f t="shared" si="32"/>
        <v>_Увядший_ли_БАРОХ?</v>
      </c>
      <c r="BD80" cm="1">
        <f t="array" aca="1" ref="BD80" ca="1">INDEX($L$74:$L$81,(RANK(AT8,$AT$2:$AT$9)))</f>
        <v>2066</v>
      </c>
    </row>
    <row r="81" spans="1:60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VLOOKUP(B81,audio_list_stym!$A$3:$BP$18,68,FALSE)</f>
        <v>14</v>
      </c>
      <c r="F81" t="str">
        <f>VLOOKUP(E81,metki!$A$2:$B$9,2,FALSE)</f>
        <v>импл_новые_с_названием</v>
      </c>
      <c r="G81" t="str">
        <f t="shared" si="26"/>
        <v>импл_</v>
      </c>
      <c r="H81" t="str">
        <f>VLOOKUP(B81,audio_list_stym!$A$3:$AJ$18,36,FALSE)</f>
        <v>Ackee</v>
      </c>
      <c r="I81" t="s">
        <v>695</v>
      </c>
      <c r="J81" t="str">
        <f t="shared" si="27"/>
        <v>Ackee_8</v>
      </c>
      <c r="K81">
        <v>14</v>
      </c>
      <c r="L81">
        <f>VLOOKUP(J81,total_visual_stym!$A$2:$D$129,2,FALSE)</f>
        <v>2072</v>
      </c>
      <c r="M81" t="str">
        <f>VLOOKUP(J81,total_visual_stym!$A$2:$D$129,3,FALSE)</f>
        <v>pics\\Ackee_8.jpg</v>
      </c>
      <c r="N81">
        <f>VLOOKUP(J81,total_visual_stym!$A$1:$D$129,4,FALSE)</f>
        <v>208</v>
      </c>
      <c r="P81">
        <f>IF(G81="экспл",0,IF(G81="импл_",VLOOKUP(J81,quest_импл!$A$1:$J$129,7,FALSE),0))</f>
        <v>232</v>
      </c>
      <c r="Q81" t="str">
        <f>IF(G81="экспл",0,IF(G81="импл_",VLOOKUP(J81,quest_импл!$A$1:$J$129,8,FALSE),0))</f>
        <v>sound\\Raznocvetniy_li.wav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2039</v>
      </c>
      <c r="AD81" t="str">
        <f t="shared" ca="1" si="33"/>
        <v>pics\\Limon_7.jpg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8"/>
        <v>pics\\Limon_7.jpg</v>
      </c>
      <c r="AI81" t="s">
        <v>83</v>
      </c>
      <c r="AO81">
        <f t="shared" ca="1" si="34"/>
        <v>0.46913492494913689</v>
      </c>
      <c r="AP81" t="str">
        <f t="shared" ca="1" si="35"/>
        <v>pics\\Limon_7.jpg</v>
      </c>
      <c r="AR81" t="str">
        <f t="shared" si="36"/>
        <v/>
      </c>
      <c r="AS81" t="str">
        <f t="shared" ca="1" si="29"/>
        <v>pics\\Limon_7.jpg</v>
      </c>
      <c r="AT81">
        <f t="shared" ca="1" si="30"/>
        <v>0.71863000361593954</v>
      </c>
      <c r="AU81" t="s">
        <v>697</v>
      </c>
      <c r="AV81" t="str">
        <f t="shared" ca="1" si="31"/>
        <v>sound\\Noviy_plod.wav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_Разноцветный_ли_</v>
      </c>
      <c r="BB81" t="str">
        <f t="shared" si="32"/>
        <v>_Разноцветный_ли_БАРОХ?</v>
      </c>
      <c r="BD81" cm="1">
        <f t="array" aca="1" ref="BD81" ca="1">INDEX($L$74:$L$81,(RANK(AT9,$AT$2:$AT$9)))</f>
        <v>2069</v>
      </c>
    </row>
    <row r="82" spans="1:60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VLOOKUP(B82,audio_list_stym!$A$3:$BP$18,68,FALSE)</f>
        <v>15</v>
      </c>
      <c r="F82" t="str">
        <f>VLOOKUP(E82,metki!$A$2:$B$9,2,FALSE)</f>
        <v>экспл_новые_с_названием</v>
      </c>
      <c r="G82" t="str">
        <f t="shared" si="26"/>
        <v>экспл</v>
      </c>
      <c r="H82" t="str">
        <f>VLOOKUP(B82,audio_list_stym!$A$3:$AJ$18,36,FALSE)</f>
        <v>Ake</v>
      </c>
      <c r="I82" t="s">
        <v>688</v>
      </c>
      <c r="J82" t="str">
        <f t="shared" si="27"/>
        <v>Ake_1</v>
      </c>
      <c r="K82">
        <v>15</v>
      </c>
      <c r="L82">
        <f>VLOOKUP(J82,total_visual_stym!$A$2:$D$129,2,FALSE)</f>
        <v>2073</v>
      </c>
      <c r="M82" t="str">
        <f>VLOOKUP(J82,total_visual_stym!$A$2:$D$129,3,FALSE)</f>
        <v>pics\\Ake_1.jpg</v>
      </c>
      <c r="N82">
        <f>VLOOKUP(J82,total_visual_stym!$A$1:$D$129,4,FALSE)</f>
        <v>209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105</v>
      </c>
      <c r="Z82" t="str">
        <f>IF(G82="экспл",VLOOKUP(J82,quest_экспл!$A$1:$N$129,12,FALSE),IF(G82="импл_",0,0))</f>
        <v>sound\\On_imeet_myakot.wav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2232</v>
      </c>
      <c r="AD82" t="str">
        <f t="shared" ca="1" si="33"/>
        <v>pics\\dis13.jpg</v>
      </c>
      <c r="AE82" s="22" t="str">
        <f t="array" aca="1" ref="AE82" ca="1">IF(G82="экспл",INDEX(total_visual_stym!$C$146:$C$209,(RANK(total_visual_stym!E162,total_visual_stym!$E$146:$E$209))),0)</f>
        <v>pics\\dis13.jpg</v>
      </c>
      <c r="AF82" s="22" t="str">
        <f t="shared" si="28"/>
        <v/>
      </c>
      <c r="AI82" t="s">
        <v>84</v>
      </c>
      <c r="AO82">
        <f t="shared" ca="1" si="34"/>
        <v>0.6625797786960177</v>
      </c>
      <c r="AP82" t="str">
        <f t="shared" ca="1" si="35"/>
        <v>pics\\Goroh_6.jpg</v>
      </c>
      <c r="AR82" t="str">
        <f t="shared" si="36"/>
        <v/>
      </c>
      <c r="AS82" t="str">
        <f t="shared" si="29"/>
        <v/>
      </c>
      <c r="AT82">
        <f t="shared" ca="1" si="30"/>
        <v>0.17717962630851392</v>
      </c>
      <c r="AU82" t="s">
        <v>697</v>
      </c>
      <c r="AV82" t="str">
        <f t="shared" ca="1" si="31"/>
        <v>sound\\Redkiy_plod.wav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_Он_имеет_мякоть?</v>
      </c>
      <c r="BA82" t="e">
        <f>VLOOKUP(Q82,audio_list_stym!$B$2:$BQ$299,68,FALSE)</f>
        <v>#N/A</v>
      </c>
      <c r="BB82" t="str">
        <f t="shared" si="32"/>
        <v>На_экране_ЛИРОХ._Он_имеет_мякоть?</v>
      </c>
      <c r="BC82">
        <f>A82</f>
        <v>1211</v>
      </c>
      <c r="BD82" cm="1">
        <f t="array" aca="1" ref="BD82" ca="1">INDEX($L$82:$L$89,(RANK(AT2,$AT$2:$AT$9)))</f>
        <v>2080</v>
      </c>
      <c r="BE82" cm="1">
        <f t="array" aca="1" ref="BE82" ca="1">INDEX(BD66:BD81,(RANK(AT4,$AT$2:$AT$17)))</f>
        <v>2152</v>
      </c>
      <c r="BF82" cm="1">
        <f t="array" aca="1" ref="BF82" ca="1">INDEX(BD90:BD105,(RANK(AT4,$AT$2:$AT$17)))</f>
        <v>2088</v>
      </c>
      <c r="BG82" cm="1">
        <f t="array" aca="1" ref="BG82" ca="1">INDEX(BD106:BD129,(RANK(AT4,$AT$2:$AT$9)))</f>
        <v>2120</v>
      </c>
      <c r="BH82">
        <v>1</v>
      </c>
    </row>
    <row r="83" spans="1:60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VLOOKUP(B83,audio_list_stym!$A$3:$BP$18,68,FALSE)</f>
        <v>15</v>
      </c>
      <c r="F83" t="str">
        <f>VLOOKUP(E83,metki!$A$2:$B$9,2,FALSE)</f>
        <v>экспл_новые_с_названием</v>
      </c>
      <c r="G83" t="str">
        <f t="shared" si="26"/>
        <v>экспл</v>
      </c>
      <c r="H83" t="str">
        <f>VLOOKUP(B83,audio_list_stym!$A$3:$AJ$18,36,FALSE)</f>
        <v>Ake</v>
      </c>
      <c r="I83" t="s">
        <v>689</v>
      </c>
      <c r="J83" t="str">
        <f t="shared" si="27"/>
        <v>Ake_2</v>
      </c>
      <c r="K83">
        <v>15</v>
      </c>
      <c r="L83">
        <f>VLOOKUP(J83,total_visual_stym!$A$2:$D$129,2,FALSE)</f>
        <v>2074</v>
      </c>
      <c r="M83" t="str">
        <f>VLOOKUP(J83,total_visual_stym!$A$2:$D$129,3,FALSE)</f>
        <v>pics\\Ake_2.jpg</v>
      </c>
      <c r="N83">
        <f>VLOOKUP(J83,total_visual_stym!$A$1:$D$129,4,FALSE)</f>
        <v>209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106</v>
      </c>
      <c r="Z83" t="str">
        <f>IF(G83="экспл",VLOOKUP(J83,quest_экспл!$A$1:$N$129,12,FALSE),IF(G83="импл_",0,0))</f>
        <v>sound\\Prodolgovatiy_li_on.wav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2218</v>
      </c>
      <c r="AD83" t="str">
        <f t="shared" ca="1" si="33"/>
        <v>pics\\dis64.jpg</v>
      </c>
      <c r="AE83" s="22" t="str">
        <f t="array" aca="1" ref="AE83" ca="1">IF(G83="экспл",INDEX(total_visual_stym!$C$146:$C$209,(RANK(total_visual_stym!E163,total_visual_stym!$E$146:$E$209))),0)</f>
        <v>pics\\dis64.jpg</v>
      </c>
      <c r="AF83" s="22" t="str">
        <f t="shared" si="28"/>
        <v/>
      </c>
      <c r="AI83" t="s">
        <v>85</v>
      </c>
      <c r="AO83">
        <f t="shared" ca="1" si="34"/>
        <v>0.65493689529561161</v>
      </c>
      <c r="AP83" t="str">
        <f t="shared" ca="1" si="35"/>
        <v>pics\\Goroh_8.jpg</v>
      </c>
      <c r="AR83" t="str">
        <f t="shared" si="36"/>
        <v/>
      </c>
      <c r="AS83" t="str">
        <f t="shared" si="29"/>
        <v/>
      </c>
      <c r="AT83">
        <f t="shared" ca="1" si="30"/>
        <v>0.44394963264694831</v>
      </c>
      <c r="AU83" t="s">
        <v>697</v>
      </c>
      <c r="AV83" t="str">
        <f t="shared" ca="1" si="31"/>
        <v>sound\\Redkiy_plod.wav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_Продолговатый_ли_он?</v>
      </c>
      <c r="BA83" t="e">
        <f>VLOOKUP(Q83,audio_list_stym!$B$2:$BQ$299,68,FALSE)</f>
        <v>#N/A</v>
      </c>
      <c r="BB83" t="str">
        <f t="shared" si="32"/>
        <v>Посмотрите,_вот_ЛИРОХ._Продолговатый_ли_он?</v>
      </c>
      <c r="BD83" cm="1">
        <f t="array" aca="1" ref="BD83" ca="1">INDEX($L$82:$L$89,(RANK(AT3,$AT$2:$AT$9)))</f>
        <v>2076</v>
      </c>
    </row>
    <row r="84" spans="1:60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VLOOKUP(B84,audio_list_stym!$A$3:$BP$18,68,FALSE)</f>
        <v>15</v>
      </c>
      <c r="F84" t="str">
        <f>VLOOKUP(E84,metki!$A$2:$B$9,2,FALSE)</f>
        <v>экспл_новые_с_названием</v>
      </c>
      <c r="G84" t="str">
        <f t="shared" si="26"/>
        <v>экспл</v>
      </c>
      <c r="H84" t="str">
        <f>VLOOKUP(B84,audio_list_stym!$A$3:$AJ$18,36,FALSE)</f>
        <v>Ake</v>
      </c>
      <c r="I84" t="s">
        <v>690</v>
      </c>
      <c r="J84" t="str">
        <f t="shared" si="27"/>
        <v>Ake_3</v>
      </c>
      <c r="K84">
        <v>15</v>
      </c>
      <c r="L84">
        <f>VLOOKUP(J84,total_visual_stym!$A$2:$D$129,2,FALSE)</f>
        <v>2075</v>
      </c>
      <c r="M84" t="str">
        <f>VLOOKUP(J84,total_visual_stym!$A$2:$D$129,3,FALSE)</f>
        <v>pics\\Ake_3.jpg</v>
      </c>
      <c r="N84">
        <f>VLOOKUP(J84,total_visual_stym!$A$1:$D$129,4,FALSE)</f>
        <v>209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107</v>
      </c>
      <c r="Z84" t="str">
        <f>IF(G84="экспл",VLOOKUP(J84,quest_экспл!$A$1:$N$129,12,FALSE),IF(G84="импл_",0,0))</f>
        <v>sound\\Pyatnistiy_li_on.wav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2228</v>
      </c>
      <c r="AD84" t="str">
        <f t="shared" ca="1" si="33"/>
        <v>pics\\dis38.jpg</v>
      </c>
      <c r="AE84" s="22" t="str">
        <f t="array" aca="1" ref="AE84" ca="1">IF(G84="экспл",INDEX(total_visual_stym!$C$146:$C$209,(RANK(total_visual_stym!E164,total_visual_stym!$E$146:$E$209))),0)</f>
        <v>pics\\dis38.jpg</v>
      </c>
      <c r="AF84" s="22" t="str">
        <f t="shared" si="28"/>
        <v/>
      </c>
      <c r="AI84" t="s">
        <v>94</v>
      </c>
      <c r="AO84">
        <f t="shared" ca="1" si="34"/>
        <v>0.65183960039618238</v>
      </c>
      <c r="AP84" t="str">
        <f t="shared" ca="1" si="35"/>
        <v>pics\\Kokos_1.jpg</v>
      </c>
      <c r="AR84" t="str">
        <f t="shared" si="36"/>
        <v/>
      </c>
      <c r="AS84" t="str">
        <f t="shared" si="29"/>
        <v/>
      </c>
      <c r="AT84">
        <f t="shared" ca="1" si="30"/>
        <v>0.45619338344905347</v>
      </c>
      <c r="AU84" t="s">
        <v>697</v>
      </c>
      <c r="AV84" t="str">
        <f t="shared" ca="1" si="31"/>
        <v>sound\\Redkiy_plod.wav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_Пятнистый_ли_он?</v>
      </c>
      <c r="BA84" t="e">
        <f>VLOOKUP(Q84,audio_list_stym!$B$2:$BQ$299,68,FALSE)</f>
        <v>#N/A</v>
      </c>
      <c r="BB84" t="str">
        <f t="shared" si="32"/>
        <v>Вот_ЛИРОХ._Пятнистый_ли_он?</v>
      </c>
      <c r="BD84" cm="1">
        <f t="array" aca="1" ref="BD84" ca="1">INDEX($L$82:$L$89,(RANK(AT4,$AT$2:$AT$9)))</f>
        <v>2073</v>
      </c>
    </row>
    <row r="85" spans="1:60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VLOOKUP(B85,audio_list_stym!$A$3:$BP$18,68,FALSE)</f>
        <v>15</v>
      </c>
      <c r="F85" t="str">
        <f>VLOOKUP(E85,metki!$A$2:$B$9,2,FALSE)</f>
        <v>экспл_новые_с_названием</v>
      </c>
      <c r="G85" t="str">
        <f t="shared" si="26"/>
        <v>экспл</v>
      </c>
      <c r="H85" t="str">
        <f>VLOOKUP(B85,audio_list_stym!$A$3:$AJ$18,36,FALSE)</f>
        <v>Ake</v>
      </c>
      <c r="I85" t="s">
        <v>691</v>
      </c>
      <c r="J85" t="str">
        <f t="shared" si="27"/>
        <v>Ake_4</v>
      </c>
      <c r="K85">
        <v>15</v>
      </c>
      <c r="L85">
        <f>VLOOKUP(J85,total_visual_stym!$A$2:$D$129,2,FALSE)</f>
        <v>2076</v>
      </c>
      <c r="M85" t="str">
        <f>VLOOKUP(J85,total_visual_stym!$A$2:$D$129,3,FALSE)</f>
        <v>pics\\Ake_4.jpg</v>
      </c>
      <c r="N85">
        <f>VLOOKUP(J85,total_visual_stym!$A$1:$D$129,4,FALSE)</f>
        <v>209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108</v>
      </c>
      <c r="Z85" t="str">
        <f>IF(G85="экспл",VLOOKUP(J85,quest_экспл!$A$1:$N$129,12,FALSE),IF(G85="импл_",0,0))</f>
        <v>sound\\On_s_kozhuroy.wav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2197</v>
      </c>
      <c r="AD85" t="str">
        <f t="shared" ca="1" si="33"/>
        <v>pics\\dis54.jpg</v>
      </c>
      <c r="AE85" s="22" t="str">
        <f t="array" aca="1" ref="AE85" ca="1">IF(G85="экспл",INDEX(total_visual_stym!$C$146:$C$209,(RANK(total_visual_stym!E165,total_visual_stym!$E$146:$E$209))),0)</f>
        <v>pics\\dis54.jpg</v>
      </c>
      <c r="AF85" s="22" t="str">
        <f t="shared" si="28"/>
        <v/>
      </c>
      <c r="AI85" t="s">
        <v>95</v>
      </c>
      <c r="AO85">
        <f t="shared" ca="1" si="34"/>
        <v>0.69076633497959083</v>
      </c>
      <c r="AP85" t="str">
        <f t="shared" ca="1" si="35"/>
        <v>pics\\Goroh_5.jpg</v>
      </c>
      <c r="AR85" t="str">
        <f t="shared" si="36"/>
        <v/>
      </c>
      <c r="AS85" t="str">
        <f t="shared" si="29"/>
        <v/>
      </c>
      <c r="AT85">
        <f t="shared" ca="1" si="30"/>
        <v>0.44117120214737759</v>
      </c>
      <c r="AU85" t="s">
        <v>697</v>
      </c>
      <c r="AV85" t="str">
        <f t="shared" ca="1" si="31"/>
        <v>sound\\Redkiy_plod.wav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_Он_с_кожурой?</v>
      </c>
      <c r="BA85" t="e">
        <f>VLOOKUP(Q85,audio_list_stym!$B$2:$BQ$299,68,FALSE)</f>
        <v>#N/A</v>
      </c>
      <c r="BB85" t="str">
        <f t="shared" si="32"/>
        <v>Это_ЛИРОХ._Он_с_кожурой?</v>
      </c>
      <c r="BD85" cm="1">
        <f t="array" aca="1" ref="BD85" ca="1">INDEX($L$82:$L$89,(RANK(AT5,$AT$2:$AT$9)))</f>
        <v>2079</v>
      </c>
    </row>
    <row r="86" spans="1:60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VLOOKUP(B86,audio_list_stym!$A$3:$BP$18,68,FALSE)</f>
        <v>15</v>
      </c>
      <c r="F86" t="str">
        <f>VLOOKUP(E86,metki!$A$2:$B$9,2,FALSE)</f>
        <v>экспл_новые_с_названием</v>
      </c>
      <c r="G86" t="str">
        <f t="shared" si="26"/>
        <v>экспл</v>
      </c>
      <c r="H86" t="str">
        <f>VLOOKUP(B86,audio_list_stym!$A$3:$AJ$18,36,FALSE)</f>
        <v>Ake</v>
      </c>
      <c r="I86" t="s">
        <v>692</v>
      </c>
      <c r="J86" t="str">
        <f t="shared" si="27"/>
        <v>Ake_5</v>
      </c>
      <c r="K86">
        <v>15</v>
      </c>
      <c r="L86">
        <f>VLOOKUP(J86,total_visual_stym!$A$2:$D$129,2,FALSE)</f>
        <v>2077</v>
      </c>
      <c r="M86" t="str">
        <f>VLOOKUP(J86,total_visual_stym!$A$2:$D$129,3,FALSE)</f>
        <v>pics\\Ake_5.jpg</v>
      </c>
      <c r="N86">
        <f>VLOOKUP(J86,total_visual_stym!$A$1:$D$129,4,FALSE)</f>
        <v>209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109</v>
      </c>
      <c r="Z86" t="str">
        <f>IF(G86="экспл",VLOOKUP(J86,quest_экспл!$A$1:$N$129,12,FALSE),IF(G86="импл_",0,0))</f>
        <v>sound\\Fioletoviy_li_on.wav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2220</v>
      </c>
      <c r="AD86" t="str">
        <f t="shared" ca="1" si="33"/>
        <v>pics\\dis16.jpg</v>
      </c>
      <c r="AE86" s="22" t="str">
        <f t="array" aca="1" ref="AE86" ca="1">IF(G86="экспл",INDEX(total_visual_stym!$C$146:$C$209,(RANK(total_visual_stym!E166,total_visual_stym!$E$146:$E$209))),0)</f>
        <v>pics\\dis16.jpg</v>
      </c>
      <c r="AF86" s="22" t="str">
        <f t="shared" si="28"/>
        <v/>
      </c>
      <c r="AI86" t="s">
        <v>96</v>
      </c>
      <c r="AO86">
        <f t="shared" ca="1" si="34"/>
        <v>0.73228770186300773</v>
      </c>
      <c r="AP86" t="str">
        <f t="shared" ca="1" si="35"/>
        <v>pics\\Goroh_2.jpg</v>
      </c>
      <c r="AR86" t="str">
        <f t="shared" si="36"/>
        <v/>
      </c>
      <c r="AS86" t="str">
        <f t="shared" si="29"/>
        <v/>
      </c>
      <c r="AT86">
        <f t="shared" ca="1" si="30"/>
        <v>3.9775164996255552E-2</v>
      </c>
      <c r="AU86" t="s">
        <v>697</v>
      </c>
      <c r="AV86" t="str">
        <f t="shared" ca="1" si="31"/>
        <v>sound\\Redkiy_plod.wav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_Синий_ли_он?</v>
      </c>
      <c r="BA86" t="e">
        <f>VLOOKUP(Q86,audio_list_stym!$B$2:$BQ$299,68,FALSE)</f>
        <v>#N/A</v>
      </c>
      <c r="BB86" t="str">
        <f t="shared" si="32"/>
        <v>На_картинке_ЛИРОХ._Синий_ли_он?</v>
      </c>
      <c r="BD86" cm="1">
        <f t="array" aca="1" ref="BD86" ca="1">INDEX($L$82:$L$89,(RANK(AT6,$AT$2:$AT$9)))</f>
        <v>2075</v>
      </c>
    </row>
    <row r="87" spans="1:60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VLOOKUP(B87,audio_list_stym!$A$3:$BP$18,68,FALSE)</f>
        <v>15</v>
      </c>
      <c r="F87" t="str">
        <f>VLOOKUP(E87,metki!$A$2:$B$9,2,FALSE)</f>
        <v>экспл_новые_с_названием</v>
      </c>
      <c r="G87" t="str">
        <f t="shared" si="26"/>
        <v>экспл</v>
      </c>
      <c r="H87" t="str">
        <f>VLOOKUP(B87,audio_list_stym!$A$3:$AJ$18,36,FALSE)</f>
        <v>Ake</v>
      </c>
      <c r="I87" t="s">
        <v>693</v>
      </c>
      <c r="J87" t="str">
        <f t="shared" si="27"/>
        <v>Ake_6</v>
      </c>
      <c r="K87">
        <v>15</v>
      </c>
      <c r="L87">
        <f>VLOOKUP(J87,total_visual_stym!$A$2:$D$129,2,FALSE)</f>
        <v>2078</v>
      </c>
      <c r="M87" t="str">
        <f>VLOOKUP(J87,total_visual_stym!$A$2:$D$129,3,FALSE)</f>
        <v>pics\\Ake_6.jpg</v>
      </c>
      <c r="N87">
        <f>VLOOKUP(J87,total_visual_stym!$A$1:$D$129,4,FALSE)</f>
        <v>209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110</v>
      </c>
      <c r="Z87" t="str">
        <f>IF(G87="экспл",VLOOKUP(J87,quest_экспл!$A$1:$N$129,12,FALSE),IF(G87="импл_",0,0))</f>
        <v>sound\\On_s_dolkami.wav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2179</v>
      </c>
      <c r="AD87" t="str">
        <f t="shared" ca="1" si="33"/>
        <v>pics\\dis20.jpg</v>
      </c>
      <c r="AE87" s="22" t="str">
        <f t="array" aca="1" ref="AE87" ca="1">IF(G87="экспл",INDEX(total_visual_stym!$C$146:$C$209,(RANK(total_visual_stym!E167,total_visual_stym!$E$146:$E$209))),0)</f>
        <v>pics\\dis20.jpg</v>
      </c>
      <c r="AF87" s="22" t="str">
        <f t="shared" si="28"/>
        <v/>
      </c>
      <c r="AI87" t="s">
        <v>97</v>
      </c>
      <c r="AO87">
        <f t="shared" ca="1" si="34"/>
        <v>0.16264521664049625</v>
      </c>
      <c r="AP87" t="str">
        <f t="shared" ca="1" si="35"/>
        <v>pics\\Redis_3.jpg</v>
      </c>
      <c r="AR87" t="str">
        <f t="shared" si="36"/>
        <v/>
      </c>
      <c r="AS87" t="str">
        <f t="shared" si="29"/>
        <v/>
      </c>
      <c r="AT87">
        <f t="shared" ca="1" si="30"/>
        <v>8.5925826869848621E-2</v>
      </c>
      <c r="AU87" t="s">
        <v>697</v>
      </c>
      <c r="AV87" t="str">
        <f t="shared" ca="1" si="31"/>
        <v>sound\\Redkiy_plod.wav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_Он_с_дольками?</v>
      </c>
      <c r="BA87" t="e">
        <f>VLOOKUP(Q87,audio_list_stym!$B$2:$BQ$299,68,FALSE)</f>
        <v>#N/A</v>
      </c>
      <c r="BB87" t="str">
        <f t="shared" si="32"/>
        <v>На_мониторе_ЛИРОХ._Он_с_дольками?</v>
      </c>
      <c r="BD87" cm="1">
        <f t="array" aca="1" ref="BD87" ca="1">INDEX($L$82:$L$89,(RANK(AT7,$AT$2:$AT$9)))</f>
        <v>2078</v>
      </c>
    </row>
    <row r="88" spans="1:60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VLOOKUP(B88,audio_list_stym!$A$3:$BP$18,68,FALSE)</f>
        <v>15</v>
      </c>
      <c r="F88" t="str">
        <f>VLOOKUP(E88,metki!$A$2:$B$9,2,FALSE)</f>
        <v>экспл_новые_с_названием</v>
      </c>
      <c r="G88" t="str">
        <f t="shared" si="26"/>
        <v>экспл</v>
      </c>
      <c r="H88" t="str">
        <f>VLOOKUP(B88,audio_list_stym!$A$3:$AJ$18,36,FALSE)</f>
        <v>Ake</v>
      </c>
      <c r="I88" t="s">
        <v>694</v>
      </c>
      <c r="J88" t="str">
        <f t="shared" si="27"/>
        <v>Ake_7</v>
      </c>
      <c r="K88">
        <v>15</v>
      </c>
      <c r="L88">
        <f>VLOOKUP(J88,total_visual_stym!$A$2:$D$129,2,FALSE)</f>
        <v>2079</v>
      </c>
      <c r="M88" t="str">
        <f>VLOOKUP(J88,total_visual_stym!$A$2:$D$129,3,FALSE)</f>
        <v>pics\\Ake_7.jpg</v>
      </c>
      <c r="N88">
        <f>VLOOKUP(J88,total_visual_stym!$A$1:$D$129,4,FALSE)</f>
        <v>209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111</v>
      </c>
      <c r="Z88" t="str">
        <f>IF(G88="экспл",VLOOKUP(J88,quest_экспл!$A$1:$N$129,12,FALSE),IF(G88="импл_",0,0))</f>
        <v>sound\\On_visushenniy.wav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2203</v>
      </c>
      <c r="AD88" t="str">
        <f t="shared" ca="1" si="33"/>
        <v>pics\\dis53.jpg</v>
      </c>
      <c r="AE88" s="22" t="str">
        <f t="array" aca="1" ref="AE88" ca="1">IF(G88="экспл",INDEX(total_visual_stym!$C$146:$C$209,(RANK(total_visual_stym!E168,total_visual_stym!$E$146:$E$209))),0)</f>
        <v>pics\\dis53.jpg</v>
      </c>
      <c r="AF88" s="22" t="str">
        <f t="shared" si="28"/>
        <v/>
      </c>
      <c r="AI88" t="s">
        <v>98</v>
      </c>
      <c r="AO88">
        <f t="shared" ca="1" si="34"/>
        <v>0.54935611430397124</v>
      </c>
      <c r="AP88" t="str">
        <f t="shared" ca="1" si="35"/>
        <v>pics\\Limon_1.jpg</v>
      </c>
      <c r="AR88" t="str">
        <f t="shared" si="36"/>
        <v/>
      </c>
      <c r="AS88" t="str">
        <f t="shared" si="29"/>
        <v/>
      </c>
      <c r="AT88">
        <f t="shared" ca="1" si="30"/>
        <v>0.61368097846603098</v>
      </c>
      <c r="AU88" t="s">
        <v>697</v>
      </c>
      <c r="AV88" t="str">
        <f t="shared" ca="1" si="31"/>
        <v>sound\\Noviy_plod.wav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_Он_высушенный?</v>
      </c>
      <c r="BA88" t="e">
        <f>VLOOKUP(Q88,audio_list_stym!$B$2:$BQ$299,68,FALSE)</f>
        <v>#N/A</v>
      </c>
      <c r="BB88" t="str">
        <f t="shared" si="32"/>
        <v>Перед_Вами_ЛИРОХ._Он_высушенный?</v>
      </c>
      <c r="BD88" cm="1">
        <f t="array" aca="1" ref="BD88" ca="1">INDEX($L$82:$L$89,(RANK(AT8,$AT$2:$AT$9)))</f>
        <v>2074</v>
      </c>
    </row>
    <row r="89" spans="1:60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VLOOKUP(B89,audio_list_stym!$A$3:$BP$18,68,FALSE)</f>
        <v>15</v>
      </c>
      <c r="F89" t="str">
        <f>VLOOKUP(E89,metki!$A$2:$B$9,2,FALSE)</f>
        <v>экспл_новые_с_названием</v>
      </c>
      <c r="G89" t="str">
        <f t="shared" si="26"/>
        <v>экспл</v>
      </c>
      <c r="H89" t="str">
        <f>VLOOKUP(B89,audio_list_stym!$A$3:$AJ$18,36,FALSE)</f>
        <v>Ake</v>
      </c>
      <c r="I89" t="s">
        <v>695</v>
      </c>
      <c r="J89" t="str">
        <f t="shared" si="27"/>
        <v>Ake_8</v>
      </c>
      <c r="K89">
        <v>15</v>
      </c>
      <c r="L89">
        <f>VLOOKUP(J89,total_visual_stym!$A$2:$D$129,2,FALSE)</f>
        <v>2080</v>
      </c>
      <c r="M89" t="str">
        <f>VLOOKUP(J89,total_visual_stym!$A$2:$D$129,3,FALSE)</f>
        <v>pics\\Ake_8.jpg</v>
      </c>
      <c r="N89">
        <f>VLOOKUP(J89,total_visual_stym!$A$1:$D$129,4,FALSE)</f>
        <v>209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112</v>
      </c>
      <c r="Z89" t="str">
        <f>IF(G89="экспл",VLOOKUP(J89,quest_экспл!$A$1:$N$129,12,FALSE),IF(G89="импл_",0,0))</f>
        <v>sound\\Myatiy_li_on.wav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2207</v>
      </c>
      <c r="AD89" t="str">
        <f t="shared" ca="1" si="33"/>
        <v>pics\\dis44.jpg</v>
      </c>
      <c r="AE89" s="22" t="str">
        <f t="array" aca="1" ref="AE89" ca="1">IF(G89="экспл",INDEX(total_visual_stym!$C$146:$C$209,(RANK(total_visual_stym!E169,total_visual_stym!$E$146:$E$209))),0)</f>
        <v>pics\\dis44.jpg</v>
      </c>
      <c r="AF89" s="22" t="str">
        <f t="shared" si="28"/>
        <v/>
      </c>
      <c r="AI89" t="s">
        <v>99</v>
      </c>
      <c r="AO89">
        <f t="shared" ca="1" si="34"/>
        <v>0.60025620678612923</v>
      </c>
      <c r="AP89" t="str">
        <f t="shared" ca="1" si="35"/>
        <v>pics\\Kokos_6.jpg</v>
      </c>
      <c r="AR89" t="str">
        <f t="shared" si="36"/>
        <v/>
      </c>
      <c r="AS89" t="str">
        <f t="shared" si="29"/>
        <v/>
      </c>
      <c r="AT89">
        <f t="shared" ca="1" si="30"/>
        <v>0.55606842032349135</v>
      </c>
      <c r="AU89" t="s">
        <v>697</v>
      </c>
      <c r="AV89" t="str">
        <f t="shared" ca="1" si="31"/>
        <v>sound\\Noviy_plod.wav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_Мятый_ли_он?</v>
      </c>
      <c r="BA89" t="e">
        <f>VLOOKUP(Q89,audio_list_stym!$B$2:$BQ$299,68,FALSE)</f>
        <v>#N/A</v>
      </c>
      <c r="BB89" t="str">
        <f t="shared" si="32"/>
        <v>Вы_видите_ЛИРОХ._Мятый_ли_он?</v>
      </c>
      <c r="BD89" cm="1">
        <f t="array" aca="1" ref="BD89" ca="1">INDEX($L$82:$L$89,(RANK(AT9,$AT$2:$AT$9)))</f>
        <v>2077</v>
      </c>
    </row>
    <row r="90" spans="1:60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VLOOKUP(B90,audio_list_stym!$A$3:$BP$18,68,FALSE)</f>
        <v>16</v>
      </c>
      <c r="F90" t="str">
        <f>VLOOKUP(E90,metki!$A$2:$B$9,2,FALSE)</f>
        <v>импл_новые_без_названия</v>
      </c>
      <c r="G90" t="str">
        <f t="shared" si="26"/>
        <v>импл_</v>
      </c>
      <c r="H90" t="str">
        <f>VLOOKUP(B90,audio_list_stym!$A$3:$AJ$18,36,FALSE)</f>
        <v>Finger</v>
      </c>
      <c r="I90" t="s">
        <v>688</v>
      </c>
      <c r="J90" t="str">
        <f t="shared" si="27"/>
        <v>Finger_1</v>
      </c>
      <c r="K90">
        <v>16</v>
      </c>
      <c r="L90">
        <f>VLOOKUP(J90,total_visual_stym!$A$2:$D$129,2,FALSE)</f>
        <v>2081</v>
      </c>
      <c r="M90" t="str">
        <f>VLOOKUP(J90,total_visual_stym!$A$2:$D$129,3,FALSE)</f>
        <v>pics\\Finger_1.jpg</v>
      </c>
      <c r="N90">
        <f>VLOOKUP(J90,total_visual_stym!$A$1:$D$129,4,FALSE)</f>
        <v>210</v>
      </c>
      <c r="P90">
        <f>IF(G90="экспл",0,IF(G90="импл_",VLOOKUP(J90,quest_импл!$A$1:$J$129,7,FALSE),0))</f>
        <v>241</v>
      </c>
      <c r="Q90" t="str">
        <f>IF(G90="экспл",0,IF(G90="импл_",VLOOKUP(J90,quest_импл!$A$1:$J$129,8,FALSE),0))</f>
        <v>sound\\Vityanut_li.wav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2064</v>
      </c>
      <c r="AD90" t="str">
        <f t="shared" ca="1" si="33"/>
        <v>pics\\Tomat_8.jpg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8"/>
        <v>pics\\Tomat_8.jpg</v>
      </c>
      <c r="AI90" t="s">
        <v>100</v>
      </c>
      <c r="AO90">
        <f t="shared" ca="1" si="34"/>
        <v>4.6511700156899316E-3</v>
      </c>
      <c r="AP90" t="str">
        <f t="shared" ca="1" si="35"/>
        <v>pics\\Tomat_8.jpg</v>
      </c>
      <c r="AR90" t="str">
        <f t="shared" si="36"/>
        <v/>
      </c>
      <c r="AS90" t="str">
        <f t="shared" ca="1" si="29"/>
        <v>pics\\Tomat_8.jpg</v>
      </c>
      <c r="AT90">
        <f t="shared" ca="1" si="30"/>
        <v>0.88284266440584935</v>
      </c>
      <c r="AU90" t="s">
        <v>697</v>
      </c>
      <c r="AV90" t="str">
        <f t="shared" ca="1" si="31"/>
        <v>sound\\Noviy_plod.wav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_Вытянут_ли_</v>
      </c>
      <c r="BB90" t="str">
        <f t="shared" si="32"/>
        <v>_Вытянут_ли_XXXXX?</v>
      </c>
      <c r="BC90">
        <f>A90</f>
        <v>1212</v>
      </c>
      <c r="BD90" cm="1">
        <f t="array" aca="1" ref="BD90" ca="1">INDEX($L$90:$L$97,(RANK(AT2,$AT$2:$AT$9)))</f>
        <v>2088</v>
      </c>
      <c r="BE90" cm="1">
        <f t="array" aca="1" ref="BE90" ca="1">INDEX(BD66:BD81,(RANK(AT5,$AT$2:$AT$17)))</f>
        <v>2067</v>
      </c>
      <c r="BF90" cm="1">
        <f t="array" aca="1" ref="BF90" ca="1">INDEX(BD98:BD113,(RANK(AT5,$AT$2:$AT$17)))</f>
        <v>2115</v>
      </c>
      <c r="BG90" cm="1">
        <f t="array" aca="1" ref="BG90" ca="1">INDEX(BD114:BD129,(RANK(AT5,$AT$2:$AT$9)))</f>
        <v>2130</v>
      </c>
      <c r="BH90">
        <v>1</v>
      </c>
    </row>
    <row r="91" spans="1:60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VLOOKUP(B91,audio_list_stym!$A$3:$BP$18,68,FALSE)</f>
        <v>16</v>
      </c>
      <c r="F91" t="str">
        <f>VLOOKUP(E91,metki!$A$2:$B$9,2,FALSE)</f>
        <v>импл_новые_без_названия</v>
      </c>
      <c r="G91" t="str">
        <f t="shared" si="26"/>
        <v>импл_</v>
      </c>
      <c r="H91" t="str">
        <f>VLOOKUP(B91,audio_list_stym!$A$3:$AJ$18,36,FALSE)</f>
        <v>Finger</v>
      </c>
      <c r="I91" t="s">
        <v>689</v>
      </c>
      <c r="J91" t="str">
        <f t="shared" si="27"/>
        <v>Finger_2</v>
      </c>
      <c r="K91">
        <v>16</v>
      </c>
      <c r="L91">
        <f>VLOOKUP(J91,total_visual_stym!$A$2:$D$129,2,FALSE)</f>
        <v>2082</v>
      </c>
      <c r="M91" t="str">
        <f>VLOOKUP(J91,total_visual_stym!$A$2:$D$129,3,FALSE)</f>
        <v>pics\\Finger_2.jpg</v>
      </c>
      <c r="N91">
        <f>VLOOKUP(J91,total_visual_stym!$A$1:$D$129,4,FALSE)</f>
        <v>210</v>
      </c>
      <c r="P91">
        <f>IF(G91="экспл",0,IF(G91="импл_",VLOOKUP(J91,quest_импл!$A$1:$J$129,7,FALSE),0))</f>
        <v>242</v>
      </c>
      <c r="Q91" t="str">
        <f>IF(G91="экспл",0,IF(G91="импл_",VLOOKUP(J91,quest_импл!$A$1:$J$129,8,FALSE),0))</f>
        <v>sound\\Nadloman_li.wav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2042</v>
      </c>
      <c r="AD91" t="str">
        <f t="shared" ca="1" si="33"/>
        <v>pics\\Peper_2.jpg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8"/>
        <v>pics\\Peper_2.jpg</v>
      </c>
      <c r="AI91" t="s">
        <v>101</v>
      </c>
      <c r="AO91">
        <f t="shared" ca="1" si="34"/>
        <v>0.43997914636770075</v>
      </c>
      <c r="AP91" t="str">
        <f t="shared" ca="1" si="35"/>
        <v>pics\\Peper_2.jpg</v>
      </c>
      <c r="AR91" t="str">
        <f t="shared" si="36"/>
        <v/>
      </c>
      <c r="AS91" t="str">
        <f t="shared" ca="1" si="29"/>
        <v>pics\\Peper_2.jpg</v>
      </c>
      <c r="AT91">
        <f t="shared" ca="1" si="30"/>
        <v>0.54110498792198414</v>
      </c>
      <c r="AU91" t="s">
        <v>697</v>
      </c>
      <c r="AV91" t="str">
        <f t="shared" ca="1" si="31"/>
        <v>sound\\Noviy_plod.wav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_Надломан_ли_</v>
      </c>
      <c r="BB91" t="str">
        <f t="shared" si="32"/>
        <v>_Надломан_ли_XXXXX?</v>
      </c>
      <c r="BD91" cm="1">
        <f t="array" aca="1" ref="BD91" ca="1">INDEX($L$90:$L$97,(RANK(AT3,$AT$2:$AT$9)))</f>
        <v>2084</v>
      </c>
    </row>
    <row r="92" spans="1:60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VLOOKUP(B92,audio_list_stym!$A$3:$BP$18,68,FALSE)</f>
        <v>16</v>
      </c>
      <c r="F92" t="str">
        <f>VLOOKUP(E92,metki!$A$2:$B$9,2,FALSE)</f>
        <v>импл_новые_без_названия</v>
      </c>
      <c r="G92" t="str">
        <f t="shared" si="26"/>
        <v>импл_</v>
      </c>
      <c r="H92" t="str">
        <f>VLOOKUP(B92,audio_list_stym!$A$3:$AJ$18,36,FALSE)</f>
        <v>Finger</v>
      </c>
      <c r="I92" t="s">
        <v>690</v>
      </c>
      <c r="J92" t="str">
        <f t="shared" si="27"/>
        <v>Finger_3</v>
      </c>
      <c r="K92">
        <v>16</v>
      </c>
      <c r="L92">
        <f>VLOOKUP(J92,total_visual_stym!$A$2:$D$129,2,FALSE)</f>
        <v>2083</v>
      </c>
      <c r="M92" t="str">
        <f>VLOOKUP(J92,total_visual_stym!$A$2:$D$129,3,FALSE)</f>
        <v>pics\\Finger_3.jpg</v>
      </c>
      <c r="N92">
        <f>VLOOKUP(J92,total_visual_stym!$A$1:$D$129,4,FALSE)</f>
        <v>210</v>
      </c>
      <c r="P92">
        <f>IF(G92="экспл",0,IF(G92="импл_",VLOOKUP(J92,quest_импл!$A$1:$J$129,7,FALSE),0))</f>
        <v>243</v>
      </c>
      <c r="Q92" t="str">
        <f>IF(G92="экспл",0,IF(G92="импл_",VLOOKUP(J92,quest_импл!$A$1:$J$129,8,FALSE),0))</f>
        <v>sound\\Volnistiy_li.wav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2028</v>
      </c>
      <c r="AD92" t="str">
        <f t="shared" ca="1" si="33"/>
        <v>pics\\Kokos_4.jpg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8"/>
        <v>pics\\Kokos_4.jpg</v>
      </c>
      <c r="AI92" t="s">
        <v>102</v>
      </c>
      <c r="AO92">
        <f t="shared" ca="1" si="34"/>
        <v>0.6047015952981819</v>
      </c>
      <c r="AP92" t="str">
        <f t="shared" ca="1" si="35"/>
        <v>pics\\Kokos_4.jpg</v>
      </c>
      <c r="AR92" t="str">
        <f t="shared" si="36"/>
        <v/>
      </c>
      <c r="AS92" t="str">
        <f t="shared" ca="1" si="29"/>
        <v>pics\\Kokos_4.jpg</v>
      </c>
      <c r="AT92">
        <f t="shared" ca="1" si="30"/>
        <v>0.60987671192771686</v>
      </c>
      <c r="AU92" t="s">
        <v>697</v>
      </c>
      <c r="AV92" t="str">
        <f t="shared" ca="1" si="31"/>
        <v>sound\\Noviy_plod.wav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_Волнистый_ли_</v>
      </c>
      <c r="BB92" t="str">
        <f t="shared" si="32"/>
        <v>_Волнистый_ли_XXXXX?</v>
      </c>
      <c r="BD92" cm="1">
        <f t="array" aca="1" ref="BD92" ca="1">INDEX($L$90:$L$97,(RANK(AT4,$AT$2:$AT$9)))</f>
        <v>2081</v>
      </c>
    </row>
    <row r="93" spans="1:60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VLOOKUP(B93,audio_list_stym!$A$3:$BP$18,68,FALSE)</f>
        <v>16</v>
      </c>
      <c r="F93" t="str">
        <f>VLOOKUP(E93,metki!$A$2:$B$9,2,FALSE)</f>
        <v>импл_новые_без_названия</v>
      </c>
      <c r="G93" t="str">
        <f t="shared" si="26"/>
        <v>импл_</v>
      </c>
      <c r="H93" t="str">
        <f>VLOOKUP(B93,audio_list_stym!$A$3:$AJ$18,36,FALSE)</f>
        <v>Finger</v>
      </c>
      <c r="I93" t="s">
        <v>691</v>
      </c>
      <c r="J93" t="str">
        <f t="shared" si="27"/>
        <v>Finger_4</v>
      </c>
      <c r="K93">
        <v>16</v>
      </c>
      <c r="L93">
        <f>VLOOKUP(J93,total_visual_stym!$A$2:$D$129,2,FALSE)</f>
        <v>2084</v>
      </c>
      <c r="M93" t="str">
        <f>VLOOKUP(J93,total_visual_stym!$A$2:$D$129,3,FALSE)</f>
        <v>pics\\Finger_4.jpg</v>
      </c>
      <c r="N93">
        <f>VLOOKUP(J93,total_visual_stym!$A$1:$D$129,4,FALSE)</f>
        <v>210</v>
      </c>
      <c r="P93">
        <f>IF(G93="экспл",0,IF(G93="импл_",VLOOKUP(J93,quest_импл!$A$1:$J$129,7,FALSE),0))</f>
        <v>244</v>
      </c>
      <c r="Q93" t="str">
        <f>IF(G93="экспл",0,IF(G93="импл_",VLOOKUP(J93,quest_импл!$A$1:$J$129,8,FALSE),0))</f>
        <v>sound\\Buriy_li.wav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2027</v>
      </c>
      <c r="AD93" t="str">
        <f t="shared" ca="1" si="33"/>
        <v>pics\\Kokos_3.jpg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8"/>
        <v>pics\\Kokos_3.jpg</v>
      </c>
      <c r="AI93" t="s">
        <v>103</v>
      </c>
      <c r="AO93">
        <f t="shared" ca="1" si="34"/>
        <v>0.61680773775897135</v>
      </c>
      <c r="AP93" t="str">
        <f t="shared" ca="1" si="35"/>
        <v>pics\\Kokos_3.jpg</v>
      </c>
      <c r="AR93" t="str">
        <f t="shared" si="36"/>
        <v/>
      </c>
      <c r="AS93" t="str">
        <f t="shared" ca="1" si="29"/>
        <v>pics\\Kokos_3.jpg</v>
      </c>
      <c r="AT93">
        <f t="shared" ca="1" si="30"/>
        <v>0.25736603451424422</v>
      </c>
      <c r="AU93" t="s">
        <v>697</v>
      </c>
      <c r="AV93" t="str">
        <f t="shared" ca="1" si="31"/>
        <v>sound\\Redkiy_plod.wav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_Бурый_ли_</v>
      </c>
      <c r="BB93" t="str">
        <f t="shared" si="32"/>
        <v>_Бурый_ли_XXXXX?</v>
      </c>
      <c r="BD93" cm="1">
        <f t="array" aca="1" ref="BD93" ca="1">INDEX($L$90:$L$97,(RANK(AT5,$AT$2:$AT$9)))</f>
        <v>2087</v>
      </c>
    </row>
    <row r="94" spans="1:60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VLOOKUP(B94,audio_list_stym!$A$3:$BP$18,68,FALSE)</f>
        <v>16</v>
      </c>
      <c r="F94" t="str">
        <f>VLOOKUP(E94,metki!$A$2:$B$9,2,FALSE)</f>
        <v>импл_новые_без_названия</v>
      </c>
      <c r="G94" t="str">
        <f t="shared" si="26"/>
        <v>импл_</v>
      </c>
      <c r="H94" t="str">
        <f>VLOOKUP(B94,audio_list_stym!$A$3:$AJ$18,36,FALSE)</f>
        <v>Finger</v>
      </c>
      <c r="I94" t="s">
        <v>692</v>
      </c>
      <c r="J94" t="str">
        <f t="shared" si="27"/>
        <v>Finger_5</v>
      </c>
      <c r="K94">
        <v>16</v>
      </c>
      <c r="L94">
        <f>VLOOKUP(J94,total_visual_stym!$A$2:$D$129,2,FALSE)</f>
        <v>2085</v>
      </c>
      <c r="M94" t="str">
        <f>VLOOKUP(J94,total_visual_stym!$A$2:$D$129,3,FALSE)</f>
        <v>pics\\Finger_5.jpg</v>
      </c>
      <c r="N94">
        <f>VLOOKUP(J94,total_visual_stym!$A$1:$D$129,4,FALSE)</f>
        <v>210</v>
      </c>
      <c r="P94">
        <f>IF(G94="экспл",0,IF(G94="импл_",VLOOKUP(J94,quest_импл!$A$1:$J$129,7,FALSE),0))</f>
        <v>245</v>
      </c>
      <c r="Q94" t="str">
        <f>IF(G94="экспл",0,IF(G94="импл_",VLOOKUP(J94,quest_импл!$A$1:$J$129,8,FALSE),0))</f>
        <v>sound\\Vizhatiy_li.wav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2001</v>
      </c>
      <c r="AD94" t="str">
        <f t="shared" ca="1" si="33"/>
        <v>pics\\Banan_1.jpg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8"/>
        <v>pics\\Banan_1.jpg</v>
      </c>
      <c r="AI94" t="s">
        <v>104</v>
      </c>
      <c r="AO94">
        <f t="shared" ca="1" si="34"/>
        <v>0.99694144405901497</v>
      </c>
      <c r="AP94" t="str">
        <f t="shared" ca="1" si="35"/>
        <v>pics\\Banan_1.jpg</v>
      </c>
      <c r="AR94" t="str">
        <f t="shared" si="36"/>
        <v/>
      </c>
      <c r="AS94" t="str">
        <f t="shared" ca="1" si="29"/>
        <v>pics\\Banan_1.jpg</v>
      </c>
      <c r="AT94">
        <f t="shared" ca="1" si="30"/>
        <v>0.3719852207354355</v>
      </c>
      <c r="AU94" t="s">
        <v>697</v>
      </c>
      <c r="AV94" t="str">
        <f t="shared" ca="1" si="31"/>
        <v>sound\\Redkiy_plod.wav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_Выжатый_ли_</v>
      </c>
      <c r="BB94" t="str">
        <f t="shared" si="32"/>
        <v>_Выжатый_ли_XXXXX?</v>
      </c>
      <c r="BD94" cm="1">
        <f t="array" aca="1" ref="BD94" ca="1">INDEX($L$90:$L$97,(RANK(AT6,$AT$2:$AT$9)))</f>
        <v>2083</v>
      </c>
    </row>
    <row r="95" spans="1:60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VLOOKUP(B95,audio_list_stym!$A$3:$BP$18,68,FALSE)</f>
        <v>16</v>
      </c>
      <c r="F95" t="str">
        <f>VLOOKUP(E95,metki!$A$2:$B$9,2,FALSE)</f>
        <v>импл_новые_без_названия</v>
      </c>
      <c r="G95" t="str">
        <f t="shared" si="26"/>
        <v>импл_</v>
      </c>
      <c r="H95" t="str">
        <f>VLOOKUP(B95,audio_list_stym!$A$3:$AJ$18,36,FALSE)</f>
        <v>Finger</v>
      </c>
      <c r="I95" t="s">
        <v>693</v>
      </c>
      <c r="J95" t="str">
        <f t="shared" si="27"/>
        <v>Finger_6</v>
      </c>
      <c r="K95">
        <v>16</v>
      </c>
      <c r="L95">
        <f>VLOOKUP(J95,total_visual_stym!$A$2:$D$129,2,FALSE)</f>
        <v>2086</v>
      </c>
      <c r="M95" t="str">
        <f>VLOOKUP(J95,total_visual_stym!$A$2:$D$129,3,FALSE)</f>
        <v>pics\\Finger_6.jpg</v>
      </c>
      <c r="N95">
        <f>VLOOKUP(J95,total_visual_stym!$A$1:$D$129,4,FALSE)</f>
        <v>210</v>
      </c>
      <c r="P95">
        <f>IF(G95="экспл",0,IF(G95="импл_",VLOOKUP(J95,quest_импл!$A$1:$J$129,7,FALSE),0))</f>
        <v>246</v>
      </c>
      <c r="Q95" t="str">
        <f>IF(G95="экспл",0,IF(G95="импл_",VLOOKUP(J95,quest_импл!$A$1:$J$129,8,FALSE),0))</f>
        <v>sound\\Obemniy_li.wav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да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2057</v>
      </c>
      <c r="AD95" t="str">
        <f t="shared" ca="1" si="33"/>
        <v>pics\\Tomat_1.jpg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8"/>
        <v>pics\\Tomat_1.jpg</v>
      </c>
      <c r="AI95" t="s">
        <v>105</v>
      </c>
      <c r="AO95">
        <f t="shared" ca="1" si="34"/>
        <v>7.9784903103814808E-2</v>
      </c>
      <c r="AP95" t="str">
        <f t="shared" ca="1" si="35"/>
        <v>pics\\Tomat_1.jpg</v>
      </c>
      <c r="AR95" t="str">
        <f t="shared" si="36"/>
        <v/>
      </c>
      <c r="AS95" t="str">
        <f t="shared" ca="1" si="29"/>
        <v>pics\\Tomat_1.jpg</v>
      </c>
      <c r="AT95">
        <f t="shared" ca="1" si="30"/>
        <v>0.38672383349560269</v>
      </c>
      <c r="AU95" t="s">
        <v>697</v>
      </c>
      <c r="AV95" t="str">
        <f t="shared" ca="1" si="31"/>
        <v>sound\\Redkiy_plod.wav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_Объемный_ли_</v>
      </c>
      <c r="BB95" t="str">
        <f t="shared" si="32"/>
        <v>_Объемный_ли_XXXXX?</v>
      </c>
      <c r="BD95" cm="1">
        <f t="array" aca="1" ref="BD95" ca="1">INDEX($L$90:$L$97,(RANK(AT7,$AT$2:$AT$9)))</f>
        <v>2086</v>
      </c>
    </row>
    <row r="96" spans="1:60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VLOOKUP(B96,audio_list_stym!$A$3:$BP$18,68,FALSE)</f>
        <v>16</v>
      </c>
      <c r="F96" t="str">
        <f>VLOOKUP(E96,metki!$A$2:$B$9,2,FALSE)</f>
        <v>импл_новые_без_названия</v>
      </c>
      <c r="G96" t="str">
        <f t="shared" si="26"/>
        <v>импл_</v>
      </c>
      <c r="H96" t="str">
        <f>VLOOKUP(B96,audio_list_stym!$A$3:$AJ$18,36,FALSE)</f>
        <v>Finger</v>
      </c>
      <c r="I96" t="s">
        <v>694</v>
      </c>
      <c r="J96" t="str">
        <f t="shared" si="27"/>
        <v>Finger_7</v>
      </c>
      <c r="K96">
        <v>16</v>
      </c>
      <c r="L96">
        <f>VLOOKUP(J96,total_visual_stym!$A$2:$D$129,2,FALSE)</f>
        <v>2087</v>
      </c>
      <c r="M96" t="str">
        <f>VLOOKUP(J96,total_visual_stym!$A$2:$D$129,3,FALSE)</f>
        <v>pics\\Finger_7.jpg</v>
      </c>
      <c r="N96">
        <f>VLOOKUP(J96,total_visual_stym!$A$1:$D$129,4,FALSE)</f>
        <v>210</v>
      </c>
      <c r="P96">
        <f>IF(G96="экспл",0,IF(G96="импл_",VLOOKUP(J96,quest_импл!$A$1:$J$129,7,FALSE),0))</f>
        <v>247</v>
      </c>
      <c r="Q96" t="str">
        <f>IF(G96="экспл",0,IF(G96="импл_",VLOOKUP(J96,quest_импл!$A$1:$J$129,8,FALSE),0))</f>
        <v>sound\\Pustoy_li.wav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2043</v>
      </c>
      <c r="AD96" t="str">
        <f t="shared" ca="1" si="33"/>
        <v>pics\\Peper_3.jpg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8"/>
        <v>pics\\Peper_3.jpg</v>
      </c>
      <c r="AI96" t="s">
        <v>106</v>
      </c>
      <c r="AO96">
        <f t="shared" ca="1" si="34"/>
        <v>0.42874017540511455</v>
      </c>
      <c r="AP96" t="str">
        <f t="shared" ca="1" si="35"/>
        <v>pics\\Peper_3.jpg</v>
      </c>
      <c r="AR96" t="str">
        <f t="shared" si="36"/>
        <v/>
      </c>
      <c r="AS96" t="str">
        <f t="shared" ca="1" si="29"/>
        <v>pics\\Peper_3.jpg</v>
      </c>
      <c r="AT96">
        <f t="shared" ca="1" si="30"/>
        <v>0.32660456144650063</v>
      </c>
      <c r="AU96" t="s">
        <v>697</v>
      </c>
      <c r="AV96" t="str">
        <f t="shared" ca="1" si="31"/>
        <v>sound\\Redkiy_plod.wav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_Пустой_ли_</v>
      </c>
      <c r="BB96" t="str">
        <f t="shared" si="32"/>
        <v>_Пустой_ли_XXXXX?</v>
      </c>
      <c r="BD96" cm="1">
        <f t="array" aca="1" ref="BD96" ca="1">INDEX($L$90:$L$97,(RANK(AT8,$AT$2:$AT$9)))</f>
        <v>2082</v>
      </c>
    </row>
    <row r="97" spans="1:60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VLOOKUP(B97,audio_list_stym!$A$3:$BP$18,68,FALSE)</f>
        <v>16</v>
      </c>
      <c r="F97" t="str">
        <f>VLOOKUP(E97,metki!$A$2:$B$9,2,FALSE)</f>
        <v>импл_новые_без_названия</v>
      </c>
      <c r="G97" t="str">
        <f t="shared" si="26"/>
        <v>импл_</v>
      </c>
      <c r="H97" t="str">
        <f>VLOOKUP(B97,audio_list_stym!$A$3:$AJ$18,36,FALSE)</f>
        <v>Finger</v>
      </c>
      <c r="I97" t="s">
        <v>695</v>
      </c>
      <c r="J97" t="str">
        <f t="shared" si="27"/>
        <v>Finger_8</v>
      </c>
      <c r="K97">
        <v>16</v>
      </c>
      <c r="L97">
        <f>VLOOKUP(J97,total_visual_stym!$A$2:$D$129,2,FALSE)</f>
        <v>2088</v>
      </c>
      <c r="M97" t="str">
        <f>VLOOKUP(J97,total_visual_stym!$A$2:$D$129,3,FALSE)</f>
        <v>pics\\Finger_8.jpg</v>
      </c>
      <c r="N97">
        <f>VLOOKUP(J97,total_visual_stym!$A$1:$D$129,4,FALSE)</f>
        <v>210</v>
      </c>
      <c r="P97">
        <f>IF(G97="экспл",0,IF(G97="импл_",VLOOKUP(J97,quest_импл!$A$1:$J$129,7,FALSE),0))</f>
        <v>248</v>
      </c>
      <c r="Q97" t="str">
        <f>IF(G97="экспл",0,IF(G97="импл_",VLOOKUP(J97,quest_импл!$A$1:$J$129,8,FALSE),0))</f>
        <v>sound\\Beliy_li.wav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2008</v>
      </c>
      <c r="AD97" t="str">
        <f t="shared" ca="1" si="33"/>
        <v>pics\\Banan_8.jpg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8"/>
        <v>pics\\Banan_8.jpg</v>
      </c>
      <c r="AI97" t="s">
        <v>107</v>
      </c>
      <c r="AO97">
        <f t="shared" ca="1" si="34"/>
        <v>0.93521884782100018</v>
      </c>
      <c r="AP97" t="str">
        <f t="shared" ca="1" si="35"/>
        <v>pics\\Banan_8.jpg</v>
      </c>
      <c r="AR97" t="str">
        <f t="shared" si="36"/>
        <v/>
      </c>
      <c r="AS97" t="str">
        <f t="shared" ca="1" si="29"/>
        <v>pics\\Banan_8.jpg</v>
      </c>
      <c r="AT97">
        <f t="shared" ca="1" si="30"/>
        <v>0.28178094629012984</v>
      </c>
      <c r="AU97" t="s">
        <v>697</v>
      </c>
      <c r="AV97" t="str">
        <f t="shared" ca="1" si="31"/>
        <v>sound\\Redkiy_plod.wav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_Белый_ли_</v>
      </c>
      <c r="BB97" t="str">
        <f t="shared" si="32"/>
        <v>_Белый_ли_XXXXX?</v>
      </c>
      <c r="BD97" cm="1">
        <f t="array" aca="1" ref="BD97" ca="1">INDEX($L$90:$L$97,(RANK(AT9,$AT$2:$AT$9)))</f>
        <v>2085</v>
      </c>
    </row>
    <row r="98" spans="1:60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VLOOKUP(B98,audio_list_stym!$A$3:$BP$18,68,FALSE)</f>
        <v>17</v>
      </c>
      <c r="F98" t="str">
        <f>VLOOKUP(E98,metki!$A$2:$B$9,2,FALSE)</f>
        <v>экспл_новые_без_названия</v>
      </c>
      <c r="G98" t="str">
        <f t="shared" si="26"/>
        <v>экспл</v>
      </c>
      <c r="H98" t="str">
        <f>VLOOKUP(B98,audio_list_stym!$A$3:$AJ$18,36,FALSE)</f>
        <v>Gac</v>
      </c>
      <c r="I98" t="s">
        <v>688</v>
      </c>
      <c r="J98" t="str">
        <f t="shared" si="27"/>
        <v>Gac_1</v>
      </c>
      <c r="K98">
        <v>17</v>
      </c>
      <c r="L98">
        <f>VLOOKUP(J98,total_visual_stym!$A$2:$D$129,2,FALSE)</f>
        <v>2089</v>
      </c>
      <c r="M98" t="str">
        <f>VLOOKUP(J98,total_visual_stym!$A$2:$D$129,3,FALSE)</f>
        <v>pics\\Gac_1.jpg</v>
      </c>
      <c r="N98">
        <f>VLOOKUP(J98,total_visual_stym!$A$1:$D$129,4,FALSE)</f>
        <v>211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121</v>
      </c>
      <c r="Z98" t="str">
        <f>IF(G98="экспл",VLOOKUP(J98,quest_экспл!$A$1:$N$129,12,FALSE),IF(G98="импл_",0,0))</f>
        <v>sound\\Ispachkan_li_on.wav</v>
      </c>
      <c r="AA98" t="str">
        <f>IF(G98="экспл",VLOOKUP(J98,quest_экспл!$A$1:$N$129,14,FALSE),IF(G98="импл_",0,0))</f>
        <v>нет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2204</v>
      </c>
      <c r="AD98" t="str">
        <f t="shared" ca="1" si="33"/>
        <v>pics\\dis52.jpg</v>
      </c>
      <c r="AE98" s="22" t="str">
        <f t="array" aca="1" ref="AE98" ca="1">IF(G98="экспл",INDEX(total_visual_stym!$C$146:$C$209,(RANK(total_visual_stym!E178,total_visual_stym!$E$146:$E$209))),0)</f>
        <v>pics\\dis52.jpg</v>
      </c>
      <c r="AF98" s="22" t="str">
        <f t="shared" si="28"/>
        <v/>
      </c>
      <c r="AI98" t="s">
        <v>108</v>
      </c>
      <c r="AO98">
        <f t="shared" ca="1" si="34"/>
        <v>0.88739266843708442</v>
      </c>
      <c r="AP98" t="str">
        <f t="shared" ca="1" si="35"/>
        <v>pics\\Finik_4.jpg</v>
      </c>
      <c r="AR98" t="str">
        <f>IF(AH98="sound\\Ogorod",AP26,"")</f>
        <v/>
      </c>
      <c r="AS98" t="str">
        <f t="shared" si="29"/>
        <v/>
      </c>
      <c r="AT98">
        <f t="shared" ca="1" si="30"/>
        <v>7.8940043511271818E-2</v>
      </c>
      <c r="AU98" t="s">
        <v>697</v>
      </c>
      <c r="AV98" t="str">
        <f t="shared" ca="1" si="31"/>
        <v>sound\\Redkiy_plod.wav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_Испачкан_ли_он?</v>
      </c>
      <c r="BA98" t="e">
        <f>VLOOKUP(Q98,audio_list_stym!$B$2:$BQ$299,68,FALSE)</f>
        <v>#N/A</v>
      </c>
      <c r="BB98" t="str">
        <f t="shared" si="32"/>
        <v>На_экране_XXXXX._Испачкан_ли_он?</v>
      </c>
      <c r="BC98">
        <f>A98</f>
        <v>1213</v>
      </c>
      <c r="BD98" cm="1">
        <f t="array" aca="1" ref="BD98" ca="1">INDEX($L$98:$L$105,(RANK(AT2,$AT$2:$AT$9)))</f>
        <v>2096</v>
      </c>
      <c r="BE98" cm="1">
        <f t="array" aca="1" ref="BE98" ca="1">INDEX(BD66:BD81,(RANK(AT6,$AT$2:$AT$9)))</f>
        <v>2147</v>
      </c>
      <c r="BF98" cm="1">
        <f t="array" aca="1" ref="BF98" ca="1">INDEX(BD82:BD97,(RANK(AT6,$AT$2:$AT$9)))</f>
        <v>2073</v>
      </c>
      <c r="BG98" cm="1">
        <f t="array" aca="1" ref="BG98" ca="1">INDEX(BD106:BD129,(RANK(AT6,$AT$2:$AT$17)))</f>
        <v>2119</v>
      </c>
      <c r="BH98">
        <v>1</v>
      </c>
    </row>
    <row r="99" spans="1:60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VLOOKUP(B99,audio_list_stym!$A$3:$BP$18,68,FALSE)</f>
        <v>17</v>
      </c>
      <c r="F99" t="str">
        <f>VLOOKUP(E99,metki!$A$2:$B$9,2,FALSE)</f>
        <v>экспл_новые_без_названия</v>
      </c>
      <c r="G99" t="str">
        <f t="shared" si="26"/>
        <v>экспл</v>
      </c>
      <c r="H99" t="str">
        <f>VLOOKUP(B99,audio_list_stym!$A$3:$AJ$18,36,FALSE)</f>
        <v>Gac</v>
      </c>
      <c r="I99" t="s">
        <v>689</v>
      </c>
      <c r="J99" t="str">
        <f t="shared" si="27"/>
        <v>Gac_2</v>
      </c>
      <c r="K99">
        <v>17</v>
      </c>
      <c r="L99">
        <f>VLOOKUP(J99,total_visual_stym!$A$2:$D$129,2,FALSE)</f>
        <v>2090</v>
      </c>
      <c r="M99" t="str">
        <f>VLOOKUP(J99,total_visual_stym!$A$2:$D$129,3,FALSE)</f>
        <v>pics\\Gac_2.jpg</v>
      </c>
      <c r="N99">
        <f>VLOOKUP(J99,total_visual_stym!$A$1:$D$129,4,FALSE)</f>
        <v>211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122</v>
      </c>
      <c r="Z99" t="str">
        <f>IF(G99="экспл",VLOOKUP(J99,quest_экспл!$A$1:$N$129,12,FALSE),IF(G99="импл_",0,0))</f>
        <v>sound\\On_farshirovanniy.wav</v>
      </c>
      <c r="AA99" t="str">
        <f>IF(G99="экспл",VLOOKUP(J99,quest_экспл!$A$1:$N$129,14,FALSE),IF(G99="импл_",0,0))</f>
        <v>нет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2182</v>
      </c>
      <c r="AD99" t="str">
        <f t="shared" ca="1" si="33"/>
        <v>pics\\dis30.jpg</v>
      </c>
      <c r="AE99" s="22" t="str">
        <f t="array" aca="1" ref="AE99" ca="1">IF(G99="экспл",INDEX(total_visual_stym!$C$146:$C$209,(RANK(total_visual_stym!E179,total_visual_stym!$E$146:$E$209))),0)</f>
        <v>pics\\dis30.jpg</v>
      </c>
      <c r="AF99" s="22" t="str">
        <f t="shared" si="28"/>
        <v/>
      </c>
      <c r="AI99" t="s">
        <v>109</v>
      </c>
      <c r="AO99">
        <f t="shared" ca="1" si="34"/>
        <v>0.45295840141248822</v>
      </c>
      <c r="AP99" t="str">
        <f t="shared" ca="1" si="35"/>
        <v>pics\\Limon_8.jpg</v>
      </c>
      <c r="AR99" t="str">
        <f t="shared" ref="AR99:AR120" si="37">IF(AH99="sound\\Ogorod",AP27,"")</f>
        <v/>
      </c>
      <c r="AS99" t="str">
        <f t="shared" si="29"/>
        <v/>
      </c>
      <c r="AT99">
        <f t="shared" ca="1" si="30"/>
        <v>0.27208041725906484</v>
      </c>
      <c r="AU99" t="s">
        <v>697</v>
      </c>
      <c r="AV99" t="str">
        <f t="shared" ca="1" si="31"/>
        <v>sound\\Redkiy_plod.wav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_Он_фаршированный?</v>
      </c>
      <c r="BA99" t="e">
        <f>VLOOKUP(Q99,audio_list_stym!$B$2:$BQ$299,68,FALSE)</f>
        <v>#N/A</v>
      </c>
      <c r="BB99" t="str">
        <f t="shared" si="32"/>
        <v>Посмотрите,_вот_XXXXX._Он_фаршированный?</v>
      </c>
      <c r="BD99" cm="1">
        <f t="array" aca="1" ref="BD99" ca="1">INDEX($L$98:$L$105,(RANK(AT3,$AT$2:$AT$9)))</f>
        <v>2092</v>
      </c>
    </row>
    <row r="100" spans="1:60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VLOOKUP(B100,audio_list_stym!$A$3:$BP$18,68,FALSE)</f>
        <v>17</v>
      </c>
      <c r="F100" t="str">
        <f>VLOOKUP(E100,metki!$A$2:$B$9,2,FALSE)</f>
        <v>экспл_новые_без_названия</v>
      </c>
      <c r="G100" t="str">
        <f t="shared" si="26"/>
        <v>экспл</v>
      </c>
      <c r="H100" t="str">
        <f>VLOOKUP(B100,audio_list_stym!$A$3:$AJ$18,36,FALSE)</f>
        <v>Gac</v>
      </c>
      <c r="I100" t="s">
        <v>690</v>
      </c>
      <c r="J100" t="str">
        <f t="shared" si="27"/>
        <v>Gac_3</v>
      </c>
      <c r="K100">
        <v>17</v>
      </c>
      <c r="L100">
        <f>VLOOKUP(J100,total_visual_stym!$A$2:$D$129,2,FALSE)</f>
        <v>2091</v>
      </c>
      <c r="M100" t="str">
        <f>VLOOKUP(J100,total_visual_stym!$A$2:$D$129,3,FALSE)</f>
        <v>pics\\Gac_3.jpg</v>
      </c>
      <c r="N100">
        <f>VLOOKUP(J100,total_visual_stym!$A$1:$D$129,4,FALSE)</f>
        <v>211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123</v>
      </c>
      <c r="Z100" t="str">
        <f>IF(G100="экспл",VLOOKUP(J100,quest_экспл!$A$1:$N$129,12,FALSE),IF(G100="импл_",0,0))</f>
        <v>sound\\On_razrezanniy.wav</v>
      </c>
      <c r="AA100" t="str">
        <f>IF(G100="экспл",VLOOKUP(J100,quest_экспл!$A$1:$N$129,14,FALSE),IF(G100="импл_",0,0))</f>
        <v>да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2174</v>
      </c>
      <c r="AD100" t="str">
        <f t="shared" ca="1" si="33"/>
        <v>pics\\dis7.jpg</v>
      </c>
      <c r="AE100" s="22" t="str">
        <f t="array" aca="1" ref="AE100" ca="1">IF(G100="экспл",INDEX(total_visual_stym!$C$146:$C$209,(RANK(total_visual_stym!E180,total_visual_stym!$E$146:$E$209))),0)</f>
        <v>pics\\dis7.jpg</v>
      </c>
      <c r="AF100" s="22" t="str">
        <f t="shared" si="28"/>
        <v/>
      </c>
      <c r="AI100" t="s">
        <v>110</v>
      </c>
      <c r="AO100">
        <f t="shared" ca="1" si="34"/>
        <v>6.2317238023178456E-2</v>
      </c>
      <c r="AP100" t="str">
        <f t="shared" ca="1" si="35"/>
        <v>pics\\Tomat_4.jpg</v>
      </c>
      <c r="AR100" t="str">
        <f t="shared" si="37"/>
        <v/>
      </c>
      <c r="AS100" t="str">
        <f t="shared" si="29"/>
        <v/>
      </c>
      <c r="AT100">
        <f t="shared" ca="1" si="30"/>
        <v>0.99020539960092369</v>
      </c>
      <c r="AU100" t="s">
        <v>697</v>
      </c>
      <c r="AV100" t="str">
        <f t="shared" ca="1" si="31"/>
        <v>sound\\Noviy_plod.wav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_Он_разрезанный?</v>
      </c>
      <c r="BA100" t="e">
        <f>VLOOKUP(Q100,audio_list_stym!$B$2:$BQ$299,68,FALSE)</f>
        <v>#N/A</v>
      </c>
      <c r="BB100" t="str">
        <f t="shared" si="32"/>
        <v>Вот_XXXXX._Он_разрезанный?</v>
      </c>
      <c r="BD100" cm="1">
        <f t="array" aca="1" ref="BD100" ca="1">INDEX($L$98:$L$105,(RANK(AT4,$AT$2:$AT$9)))</f>
        <v>2089</v>
      </c>
    </row>
    <row r="101" spans="1:60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VLOOKUP(B101,audio_list_stym!$A$3:$BP$18,68,FALSE)</f>
        <v>17</v>
      </c>
      <c r="F101" t="str">
        <f>VLOOKUP(E101,metki!$A$2:$B$9,2,FALSE)</f>
        <v>экспл_новые_без_названия</v>
      </c>
      <c r="G101" t="str">
        <f t="shared" si="26"/>
        <v>экспл</v>
      </c>
      <c r="H101" t="str">
        <f>VLOOKUP(B101,audio_list_stym!$A$3:$AJ$18,36,FALSE)</f>
        <v>Gac</v>
      </c>
      <c r="I101" t="s">
        <v>691</v>
      </c>
      <c r="J101" t="str">
        <f t="shared" si="27"/>
        <v>Gac_4</v>
      </c>
      <c r="K101">
        <v>17</v>
      </c>
      <c r="L101">
        <f>VLOOKUP(J101,total_visual_stym!$A$2:$D$129,2,FALSE)</f>
        <v>2092</v>
      </c>
      <c r="M101" t="str">
        <f>VLOOKUP(J101,total_visual_stym!$A$2:$D$129,3,FALSE)</f>
        <v>pics\\Gac_4.jpg</v>
      </c>
      <c r="N101">
        <f>VLOOKUP(J101,total_visual_stym!$A$1:$D$129,4,FALSE)</f>
        <v>211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124</v>
      </c>
      <c r="Z101" t="str">
        <f>IF(G101="экспл",VLOOKUP(J101,quest_экспл!$A$1:$N$129,12,FALSE),IF(G101="импл_",0,0))</f>
        <v>sound\\On_s_lepestkami.wav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2211</v>
      </c>
      <c r="AD101" t="str">
        <f t="shared" ca="1" si="33"/>
        <v>pics\\dis60.jpg</v>
      </c>
      <c r="AE101" s="22" t="str">
        <f t="array" aca="1" ref="AE101" ca="1">IF(G101="экспл",INDEX(total_visual_stym!$C$146:$C$209,(RANK(total_visual_stym!E181,total_visual_stym!$E$146:$E$209))),0)</f>
        <v>pics\\dis60.jpg</v>
      </c>
      <c r="AF101" s="22" t="str">
        <f t="shared" si="28"/>
        <v/>
      </c>
      <c r="AI101" t="s">
        <v>111</v>
      </c>
      <c r="AO101">
        <f t="shared" ca="1" si="34"/>
        <v>0.20938139796478816</v>
      </c>
      <c r="AP101" t="str">
        <f t="shared" ca="1" si="35"/>
        <v>pics\\Redis_1.jpg</v>
      </c>
      <c r="AR101" t="str">
        <f t="shared" si="37"/>
        <v/>
      </c>
      <c r="AS101" t="str">
        <f t="shared" si="29"/>
        <v/>
      </c>
      <c r="AT101">
        <f t="shared" ca="1" si="30"/>
        <v>0.53751248730102041</v>
      </c>
      <c r="AU101" t="s">
        <v>697</v>
      </c>
      <c r="AV101" t="str">
        <f t="shared" ca="1" si="31"/>
        <v>sound\\Noviy_plod.wav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_Он_с_лепестками?</v>
      </c>
      <c r="BA101" t="e">
        <f>VLOOKUP(Q101,audio_list_stym!$B$2:$BQ$299,68,FALSE)</f>
        <v>#N/A</v>
      </c>
      <c r="BB101" t="str">
        <f t="shared" si="32"/>
        <v>Это_XXXXX._Он_с_лепестками?</v>
      </c>
      <c r="BD101" cm="1">
        <f t="array" aca="1" ref="BD101" ca="1">INDEX($L$98:$L$105,(RANK(AT5,$AT$2:$AT$9)))</f>
        <v>2095</v>
      </c>
    </row>
    <row r="102" spans="1:60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VLOOKUP(B102,audio_list_stym!$A$3:$BP$18,68,FALSE)</f>
        <v>17</v>
      </c>
      <c r="F102" t="str">
        <f>VLOOKUP(E102,metki!$A$2:$B$9,2,FALSE)</f>
        <v>экспл_новые_без_названия</v>
      </c>
      <c r="G102" t="str">
        <f t="shared" si="26"/>
        <v>экспл</v>
      </c>
      <c r="H102" t="str">
        <f>VLOOKUP(B102,audio_list_stym!$A$3:$AJ$18,36,FALSE)</f>
        <v>Gac</v>
      </c>
      <c r="I102" t="s">
        <v>692</v>
      </c>
      <c r="J102" t="str">
        <f t="shared" si="27"/>
        <v>Gac_5</v>
      </c>
      <c r="K102">
        <v>17</v>
      </c>
      <c r="L102">
        <f>VLOOKUP(J102,total_visual_stym!$A$2:$D$129,2,FALSE)</f>
        <v>2093</v>
      </c>
      <c r="M102" t="str">
        <f>VLOOKUP(J102,total_visual_stym!$A$2:$D$129,3,FALSE)</f>
        <v>pics\\Gac_5.jpg</v>
      </c>
      <c r="N102">
        <f>VLOOKUP(J102,total_visual_stym!$A$1:$D$129,4,FALSE)</f>
        <v>211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125</v>
      </c>
      <c r="Z102" t="str">
        <f>IF(G102="экспл",VLOOKUP(J102,quest_экспл!$A$1:$N$129,12,FALSE),IF(G102="импл_",0,0))</f>
        <v>sound\\Kolyuchiy_li_on.wav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2188</v>
      </c>
      <c r="AD102" t="str">
        <f t="shared" ca="1" si="33"/>
        <v>pics\\dis3.jpg</v>
      </c>
      <c r="AE102" s="22" t="str">
        <f t="array" aca="1" ref="AE102" ca="1">IF(G102="экспл",INDEX(total_visual_stym!$C$146:$C$209,(RANK(total_visual_stym!E182,total_visual_stym!$E$146:$E$209))),0)</f>
        <v>pics\\dis3.jpg</v>
      </c>
      <c r="AF102" s="22" t="str">
        <f t="shared" si="28"/>
        <v/>
      </c>
      <c r="AI102" t="s">
        <v>112</v>
      </c>
      <c r="AO102">
        <f t="shared" ca="1" si="34"/>
        <v>0.9084717625697043</v>
      </c>
      <c r="AP102" t="str">
        <f t="shared" ca="1" si="35"/>
        <v>pics\\Finik_2.jpg</v>
      </c>
      <c r="AR102" t="str">
        <f t="shared" si="37"/>
        <v/>
      </c>
      <c r="AS102" t="str">
        <f t="shared" si="29"/>
        <v/>
      </c>
      <c r="AT102">
        <f t="shared" ca="1" si="30"/>
        <v>0.36880826681079359</v>
      </c>
      <c r="AU102" t="s">
        <v>697</v>
      </c>
      <c r="AV102" t="str">
        <f t="shared" ca="1" si="31"/>
        <v>sound\\Redkiy_plod.wav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_Колючий_ли_он?</v>
      </c>
      <c r="BA102" t="e">
        <f>VLOOKUP(Q102,audio_list_stym!$B$2:$BQ$299,68,FALSE)</f>
        <v>#N/A</v>
      </c>
      <c r="BB102" t="str">
        <f t="shared" si="32"/>
        <v>На_картинке_XXXXX._Колючий_ли_он?</v>
      </c>
      <c r="BD102" cm="1">
        <f t="array" aca="1" ref="BD102" ca="1">INDEX($L$98:$L$105,(RANK(AT6,$AT$2:$AT$9)))</f>
        <v>2091</v>
      </c>
    </row>
    <row r="103" spans="1:60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VLOOKUP(B103,audio_list_stym!$A$3:$BP$18,68,FALSE)</f>
        <v>17</v>
      </c>
      <c r="F103" t="str">
        <f>VLOOKUP(E103,metki!$A$2:$B$9,2,FALSE)</f>
        <v>экспл_новые_без_названия</v>
      </c>
      <c r="G103" t="str">
        <f t="shared" si="26"/>
        <v>экспл</v>
      </c>
      <c r="H103" t="str">
        <f>VLOOKUP(B103,audio_list_stym!$A$3:$AJ$18,36,FALSE)</f>
        <v>Gac</v>
      </c>
      <c r="I103" t="s">
        <v>693</v>
      </c>
      <c r="J103" t="str">
        <f t="shared" si="27"/>
        <v>Gac_6</v>
      </c>
      <c r="K103">
        <v>17</v>
      </c>
      <c r="L103">
        <f>VLOOKUP(J103,total_visual_stym!$A$2:$D$129,2,FALSE)</f>
        <v>2094</v>
      </c>
      <c r="M103" t="str">
        <f>VLOOKUP(J103,total_visual_stym!$A$2:$D$129,3,FALSE)</f>
        <v>pics\\Gac_6.jpg</v>
      </c>
      <c r="N103">
        <f>VLOOKUP(J103,total_visual_stym!$A$1:$D$129,4,FALSE)</f>
        <v>211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126</v>
      </c>
      <c r="Z103" t="str">
        <f>IF(G103="экспл",VLOOKUP(J103,quest_экспл!$A$1:$N$129,12,FALSE),IF(G103="импл_",0,0))</f>
        <v>sound\\Oranzheviy_li_on.wav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2202</v>
      </c>
      <c r="AD103" t="str">
        <f t="shared" ca="1" si="33"/>
        <v>pics\\dis47.jpg</v>
      </c>
      <c r="AE103" s="22" t="str">
        <f t="array" aca="1" ref="AE103" ca="1">IF(G103="экспл",INDEX(total_visual_stym!$C$146:$C$209,(RANK(total_visual_stym!E183,total_visual_stym!$E$146:$E$209))),0)</f>
        <v>pics\\dis47.jpg</v>
      </c>
      <c r="AF103" s="22" t="str">
        <f t="shared" si="28"/>
        <v/>
      </c>
      <c r="AI103" t="s">
        <v>113</v>
      </c>
      <c r="AO103">
        <f t="shared" ca="1" si="34"/>
        <v>3.3828009244836088E-2</v>
      </c>
      <c r="AP103" t="str">
        <f t="shared" ca="1" si="35"/>
        <v>pics\\Tomat_6.jpg</v>
      </c>
      <c r="AR103" t="str">
        <f t="shared" si="37"/>
        <v/>
      </c>
      <c r="AS103" t="str">
        <f t="shared" si="29"/>
        <v/>
      </c>
      <c r="AT103">
        <f t="shared" ca="1" si="30"/>
        <v>0.66537040941603465</v>
      </c>
      <c r="AU103" t="s">
        <v>697</v>
      </c>
      <c r="AV103" t="str">
        <f t="shared" ca="1" si="31"/>
        <v>sound\\Noviy_plod.wav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_Оранжевый_ли_он?</v>
      </c>
      <c r="BA103" t="e">
        <f>VLOOKUP(Q103,audio_list_stym!$B$2:$BQ$299,68,FALSE)</f>
        <v>#N/A</v>
      </c>
      <c r="BB103" t="str">
        <f t="shared" si="32"/>
        <v>На_мониторе_XXXXX._Оранжевый_ли_он?</v>
      </c>
      <c r="BD103" cm="1">
        <f t="array" aca="1" ref="BD103" ca="1">INDEX($L$98:$L$105,(RANK(AT7,$AT$2:$AT$9)))</f>
        <v>2094</v>
      </c>
    </row>
    <row r="104" spans="1:60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VLOOKUP(B104,audio_list_stym!$A$3:$BP$18,68,FALSE)</f>
        <v>17</v>
      </c>
      <c r="F104" t="str">
        <f>VLOOKUP(E104,metki!$A$2:$B$9,2,FALSE)</f>
        <v>экспл_новые_без_названия</v>
      </c>
      <c r="G104" t="str">
        <f t="shared" si="26"/>
        <v>экспл</v>
      </c>
      <c r="H104" t="str">
        <f>VLOOKUP(B104,audio_list_stym!$A$3:$AJ$18,36,FALSE)</f>
        <v>Gac</v>
      </c>
      <c r="I104" t="s">
        <v>694</v>
      </c>
      <c r="J104" t="str">
        <f t="shared" si="27"/>
        <v>Gac_7</v>
      </c>
      <c r="K104">
        <v>17</v>
      </c>
      <c r="L104">
        <f>VLOOKUP(J104,total_visual_stym!$A$2:$D$129,2,FALSE)</f>
        <v>2095</v>
      </c>
      <c r="M104" t="str">
        <f>VLOOKUP(J104,total_visual_stym!$A$2:$D$129,3,FALSE)</f>
        <v>pics\\Gac_7.jpg</v>
      </c>
      <c r="N104">
        <f>VLOOKUP(J104,total_visual_stym!$A$1:$D$129,4,FALSE)</f>
        <v>211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127</v>
      </c>
      <c r="Z104" t="str">
        <f>IF(G104="экспл",VLOOKUP(J104,quest_экспл!$A$1:$N$129,12,FALSE),IF(G104="импл_",0,0))</f>
        <v>sound\\On_zernistiy.wav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2196</v>
      </c>
      <c r="AD104" t="str">
        <f t="shared" ca="1" si="33"/>
        <v>pics\\dis40.jpg</v>
      </c>
      <c r="AE104" s="22" t="str">
        <f t="array" aca="1" ref="AE104" ca="1">IF(G104="экспл",INDEX(total_visual_stym!$C$146:$C$209,(RANK(total_visual_stym!E184,total_visual_stym!$E$146:$E$209))),0)</f>
        <v>pics\\dis40.jpg</v>
      </c>
      <c r="AF104" s="22" t="str">
        <f t="shared" si="28"/>
        <v/>
      </c>
      <c r="AI104" t="s">
        <v>114</v>
      </c>
      <c r="AO104">
        <f t="shared" ca="1" si="34"/>
        <v>0.83735742973162386</v>
      </c>
      <c r="AP104" t="str">
        <f t="shared" ca="1" si="35"/>
        <v>pics\\Finik_5.jpg</v>
      </c>
      <c r="AR104" t="str">
        <f t="shared" si="37"/>
        <v/>
      </c>
      <c r="AS104" t="str">
        <f t="shared" si="29"/>
        <v/>
      </c>
      <c r="AT104">
        <f t="shared" ca="1" si="30"/>
        <v>0.14359429353337794</v>
      </c>
      <c r="AU104" t="s">
        <v>697</v>
      </c>
      <c r="AV104" t="str">
        <f t="shared" ca="1" si="31"/>
        <v>sound\\Redkiy_plod.wav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_Он_зернистый?</v>
      </c>
      <c r="BA104" t="e">
        <f>VLOOKUP(Q104,audio_list_stym!$B$2:$BQ$299,68,FALSE)</f>
        <v>#N/A</v>
      </c>
      <c r="BB104" t="str">
        <f t="shared" si="32"/>
        <v>Перед_Вами_XXXXX._Он_зернистый?</v>
      </c>
      <c r="BD104" cm="1">
        <f t="array" aca="1" ref="BD104" ca="1">INDEX($L$98:$L$105,(RANK(AT8,$AT$2:$AT$9)))</f>
        <v>2090</v>
      </c>
    </row>
    <row r="105" spans="1:60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VLOOKUP(B105,audio_list_stym!$A$3:$BP$18,68,FALSE)</f>
        <v>17</v>
      </c>
      <c r="F105" t="str">
        <f>VLOOKUP(E105,metki!$A$2:$B$9,2,FALSE)</f>
        <v>экспл_новые_без_названия</v>
      </c>
      <c r="G105" t="str">
        <f t="shared" si="26"/>
        <v>экспл</v>
      </c>
      <c r="H105" t="str">
        <f>VLOOKUP(B105,audio_list_stym!$A$3:$AJ$18,36,FALSE)</f>
        <v>Gac</v>
      </c>
      <c r="I105" t="s">
        <v>695</v>
      </c>
      <c r="J105" t="str">
        <f t="shared" si="27"/>
        <v>Gac_8</v>
      </c>
      <c r="K105">
        <v>17</v>
      </c>
      <c r="L105">
        <f>VLOOKUP(J105,total_visual_stym!$A$2:$D$129,2,FALSE)</f>
        <v>2096</v>
      </c>
      <c r="M105" t="str">
        <f>VLOOKUP(J105,total_visual_stym!$A$2:$D$129,3,FALSE)</f>
        <v>pics\\Gac_8.jpg</v>
      </c>
      <c r="N105">
        <f>VLOOKUP(J105,total_visual_stym!$A$1:$D$129,4,FALSE)</f>
        <v>211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128</v>
      </c>
      <c r="Z105" t="str">
        <f>IF(G105="экспл",VLOOKUP(J105,quest_экспл!$A$1:$N$129,12,FALSE),IF(G105="импл_",0,0))</f>
        <v>sound\\Okruglya_li_on.wav</v>
      </c>
      <c r="AA105" t="str">
        <f>IF(G105="экспл",VLOOKUP(J105,quest_экспл!$A$1:$N$129,14,FALSE),IF(G105="импл_",0,0))</f>
        <v>да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2216</v>
      </c>
      <c r="AD105" t="str">
        <f t="shared" ca="1" si="33"/>
        <v>pics\\dis59.jpg</v>
      </c>
      <c r="AE105" s="22" t="str">
        <f t="array" aca="1" ref="AE105" ca="1">IF(G105="экспл",INDEX(total_visual_stym!$C$146:$C$209,(RANK(total_visual_stym!E185,total_visual_stym!$E$146:$E$209))),0)</f>
        <v>pics\\dis59.jpg</v>
      </c>
      <c r="AF105" s="22" t="str">
        <f t="shared" si="28"/>
        <v/>
      </c>
      <c r="AI105" t="s">
        <v>115</v>
      </c>
      <c r="AO105">
        <f t="shared" ca="1" si="34"/>
        <v>0.70158074002242976</v>
      </c>
      <c r="AP105" t="str">
        <f t="shared" ca="1" si="35"/>
        <v>pics\\Goroh_4.jpg</v>
      </c>
      <c r="AR105" t="str">
        <f t="shared" si="37"/>
        <v/>
      </c>
      <c r="AS105" t="str">
        <f t="shared" si="29"/>
        <v/>
      </c>
      <c r="AT105">
        <f t="shared" ca="1" si="30"/>
        <v>0.48973424404014887</v>
      </c>
      <c r="AU105" t="s">
        <v>697</v>
      </c>
      <c r="AV105" t="str">
        <f t="shared" ca="1" si="31"/>
        <v>sound\\Redkiy_plod.wav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_Округлый_ли_он?</v>
      </c>
      <c r="BA105" t="e">
        <f>VLOOKUP(Q105,audio_list_stym!$B$2:$BQ$299,68,FALSE)</f>
        <v>#N/A</v>
      </c>
      <c r="BB105" t="str">
        <f t="shared" si="32"/>
        <v>Вы_видите_XXXXX._Округлый_ли_он?</v>
      </c>
      <c r="BD105" cm="1">
        <f t="array" aca="1" ref="BD105" ca="1">INDEX($L$98:$L$105,(RANK(AT9,$AT$2:$AT$9)))</f>
        <v>2093</v>
      </c>
    </row>
    <row r="106" spans="1:60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VLOOKUP(B106,audio_list_stym!$A$3:$BP$18,68,FALSE)</f>
        <v>14</v>
      </c>
      <c r="F106" t="str">
        <f>VLOOKUP(E106,metki!$A$2:$B$9,2,FALSE)</f>
        <v>импл_новые_с_названием</v>
      </c>
      <c r="G106" t="str">
        <f t="shared" si="26"/>
        <v>импл_</v>
      </c>
      <c r="H106" t="str">
        <f>VLOOKUP(B106,audio_list_stym!$A$3:$AJ$18,36,FALSE)</f>
        <v>Noni</v>
      </c>
      <c r="I106" t="s">
        <v>688</v>
      </c>
      <c r="J106" t="str">
        <f t="shared" si="27"/>
        <v>Noni_1</v>
      </c>
      <c r="K106">
        <v>14</v>
      </c>
      <c r="L106">
        <f>VLOOKUP(J106,total_visual_stym!$A$2:$D$129,2,FALSE)</f>
        <v>2113</v>
      </c>
      <c r="M106" t="str">
        <f>VLOOKUP(J106,total_visual_stym!$A$2:$D$129,3,FALSE)</f>
        <v>pics\\Noni_1.jpg</v>
      </c>
      <c r="N106">
        <f>VLOOKUP(J106,total_visual_stym!$A$1:$D$129,4,FALSE)</f>
        <v>212</v>
      </c>
      <c r="P106">
        <f>IF(G106="экспл",0,IF(G106="импл_",VLOOKUP(J106,quest_импл!$A$1:$J$129,7,FALSE),0))</f>
        <v>257</v>
      </c>
      <c r="Q106" t="str">
        <f>IF(G106="экспл",0,IF(G106="импл_",VLOOKUP(J106,quest_импл!$A$1:$J$129,8,FALSE),0))</f>
        <v>sound\\Beliy_li_vnutri.wav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2063</v>
      </c>
      <c r="AD106" t="str">
        <f t="shared" ca="1" si="33"/>
        <v>pics\\Tomat_7.jpg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8"/>
        <v>pics\\Tomat_7.jpg</v>
      </c>
      <c r="AI106" t="s">
        <v>116</v>
      </c>
      <c r="AO106">
        <f t="shared" ca="1" si="34"/>
        <v>1.0560920738956536E-2</v>
      </c>
      <c r="AP106" t="str">
        <f t="shared" ca="1" si="35"/>
        <v>pics\\Tomat_7.jpg</v>
      </c>
      <c r="AR106" t="str">
        <f t="shared" si="37"/>
        <v/>
      </c>
      <c r="AS106" t="str">
        <f t="shared" ca="1" si="29"/>
        <v>pics\\Tomat_7.jpg</v>
      </c>
      <c r="AT106">
        <f t="shared" ca="1" si="30"/>
        <v>0.87683334554649162</v>
      </c>
      <c r="AU106" t="s">
        <v>697</v>
      </c>
      <c r="AV106" t="str">
        <f t="shared" ca="1" si="31"/>
        <v>sound\\Noviy_plod.wav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_Белый_ли_внутри_</v>
      </c>
      <c r="BB106" t="str">
        <f t="shared" si="32"/>
        <v>_Белый_ли_внутри_ГОНИК?</v>
      </c>
      <c r="BC106">
        <f>A106</f>
        <v>1214</v>
      </c>
      <c r="BD106" cm="1">
        <f t="array" aca="1" ref="BD106" ca="1">INDEX($L$106:$L$113,(RANK(AT2,$AT$2:$AT$9)))</f>
        <v>2120</v>
      </c>
      <c r="BE106" cm="1">
        <f t="array" aca="1" ref="BE106" ca="1">INDEX(BD66:BD81,(RANK(AT7,$AT$2:$AT$17)))</f>
        <v>2071</v>
      </c>
      <c r="BF106" cm="1">
        <f t="array" aca="1" ref="BF106" ca="1">INDEX(BD90:BD105,(RANK(AT7,$AT$2:$AT$17)))</f>
        <v>2095</v>
      </c>
      <c r="BG106" cm="1">
        <f t="array" aca="1" ref="BG106" ca="1">INDEX(BD114:BD129,(RANK(AT7,$AT$2:$AT$9)))</f>
        <v>2134</v>
      </c>
      <c r="BH106">
        <v>1</v>
      </c>
    </row>
    <row r="107" spans="1:60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VLOOKUP(B107,audio_list_stym!$A$3:$BP$18,68,FALSE)</f>
        <v>14</v>
      </c>
      <c r="F107" t="str">
        <f>VLOOKUP(E107,metki!$A$2:$B$9,2,FALSE)</f>
        <v>импл_новые_с_названием</v>
      </c>
      <c r="G107" t="str">
        <f t="shared" si="26"/>
        <v>импл_</v>
      </c>
      <c r="H107" t="str">
        <f>VLOOKUP(B107,audio_list_stym!$A$3:$AJ$18,36,FALSE)</f>
        <v>Noni</v>
      </c>
      <c r="I107" t="s">
        <v>689</v>
      </c>
      <c r="J107" t="str">
        <f t="shared" si="27"/>
        <v>Noni_2</v>
      </c>
      <c r="K107">
        <v>14</v>
      </c>
      <c r="L107">
        <f>VLOOKUP(J107,total_visual_stym!$A$2:$D$129,2,FALSE)</f>
        <v>2114</v>
      </c>
      <c r="M107" t="str">
        <f>VLOOKUP(J107,total_visual_stym!$A$2:$D$129,3,FALSE)</f>
        <v>pics\\Noni_2.jpg</v>
      </c>
      <c r="N107">
        <f>VLOOKUP(J107,total_visual_stym!$A$1:$D$129,4,FALSE)</f>
        <v>212</v>
      </c>
      <c r="P107">
        <f>IF(G107="экспл",0,IF(G107="импл_",VLOOKUP(J107,quest_импл!$A$1:$J$129,7,FALSE),0))</f>
        <v>258</v>
      </c>
      <c r="Q107" t="str">
        <f>IF(G107="экспл",0,IF(G107="импл_",VLOOKUP(J107,quest_импл!$A$1:$J$129,8,FALSE),0))</f>
        <v>sound\\Rebristiy_li.wav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2006</v>
      </c>
      <c r="AD107" t="str">
        <f t="shared" ca="1" si="33"/>
        <v>pics\\Banan_6.jpg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8"/>
        <v>pics\\Banan_6.jpg</v>
      </c>
      <c r="AI107" t="s">
        <v>117</v>
      </c>
      <c r="AO107">
        <f t="shared" ca="1" si="34"/>
        <v>0.94758882325950022</v>
      </c>
      <c r="AP107" t="str">
        <f t="shared" ca="1" si="35"/>
        <v>pics\\Banan_6.jpg</v>
      </c>
      <c r="AR107" t="str">
        <f t="shared" si="37"/>
        <v/>
      </c>
      <c r="AS107" t="str">
        <f t="shared" ca="1" si="29"/>
        <v>pics\\Banan_6.jpg</v>
      </c>
      <c r="AT107">
        <f t="shared" ca="1" si="30"/>
        <v>0.43648787820755053</v>
      </c>
      <c r="AU107" t="s">
        <v>697</v>
      </c>
      <c r="AV107" t="str">
        <f t="shared" ca="1" si="31"/>
        <v>sound\\Redkiy_plod.wav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_Ребристый_ли_</v>
      </c>
      <c r="BB107" t="str">
        <f t="shared" si="32"/>
        <v>_Ребристый_ли_ГОНИК?</v>
      </c>
      <c r="BD107" cm="1">
        <f t="array" aca="1" ref="BD107" ca="1">INDEX($L$106:$L$113,(RANK(AT3,$AT$2:$AT$9)))</f>
        <v>2116</v>
      </c>
    </row>
    <row r="108" spans="1:60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VLOOKUP(B108,audio_list_stym!$A$3:$BP$18,68,FALSE)</f>
        <v>14</v>
      </c>
      <c r="F108" t="str">
        <f>VLOOKUP(E108,metki!$A$2:$B$9,2,FALSE)</f>
        <v>импл_новые_с_названием</v>
      </c>
      <c r="G108" t="str">
        <f t="shared" si="26"/>
        <v>импл_</v>
      </c>
      <c r="H108" t="str">
        <f>VLOOKUP(B108,audio_list_stym!$A$3:$AJ$18,36,FALSE)</f>
        <v>Noni</v>
      </c>
      <c r="I108" t="s">
        <v>690</v>
      </c>
      <c r="J108" t="str">
        <f t="shared" si="27"/>
        <v>Noni_3</v>
      </c>
      <c r="K108">
        <v>14</v>
      </c>
      <c r="L108">
        <f>VLOOKUP(J108,total_visual_stym!$A$2:$D$129,2,FALSE)</f>
        <v>2115</v>
      </c>
      <c r="M108" t="str">
        <f>VLOOKUP(J108,total_visual_stym!$A$2:$D$129,3,FALSE)</f>
        <v>pics\\Noni_3.jpg</v>
      </c>
      <c r="N108">
        <f>VLOOKUP(J108,total_visual_stym!$A$1:$D$129,4,FALSE)</f>
        <v>212</v>
      </c>
      <c r="P108">
        <f>IF(G108="экспл",0,IF(G108="импл_",VLOOKUP(J108,quest_импл!$A$1:$J$129,7,FALSE),0))</f>
        <v>259</v>
      </c>
      <c r="Q108" t="str">
        <f>IF(G108="экспл",0,IF(G108="импл_",VLOOKUP(J108,quest_импл!$A$1:$J$129,8,FALSE),0))</f>
        <v>sound\\Goluboy_li.wav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2044</v>
      </c>
      <c r="AD108" t="str">
        <f t="shared" ca="1" si="33"/>
        <v>pics\\Peper_4.jpg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8"/>
        <v>pics\\Peper_4.jpg</v>
      </c>
      <c r="AI108" t="s">
        <v>118</v>
      </c>
      <c r="AO108">
        <f t="shared" ca="1" si="34"/>
        <v>0.39293002053070902</v>
      </c>
      <c r="AP108" t="str">
        <f t="shared" ca="1" si="35"/>
        <v>pics\\Peper_4.jpg</v>
      </c>
      <c r="AR108" t="str">
        <f t="shared" si="37"/>
        <v/>
      </c>
      <c r="AS108" t="str">
        <f t="shared" ca="1" si="29"/>
        <v>pics\\Peper_4.jpg</v>
      </c>
      <c r="AT108">
        <f t="shared" ca="1" si="30"/>
        <v>0.55668001701477487</v>
      </c>
      <c r="AU108" t="s">
        <v>697</v>
      </c>
      <c r="AV108" t="str">
        <f t="shared" ca="1" si="31"/>
        <v>sound\\Noviy_plod.wav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_Голубой_ли_</v>
      </c>
      <c r="BB108" t="str">
        <f t="shared" si="32"/>
        <v>_Голубой_ли_ГОНИК?</v>
      </c>
      <c r="BD108" cm="1">
        <f t="array" aca="1" ref="BD108" ca="1">INDEX($L$106:$L$113,(RANK(AT4,$AT$2:$AT$9)))</f>
        <v>2113</v>
      </c>
    </row>
    <row r="109" spans="1:60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VLOOKUP(B109,audio_list_stym!$A$3:$BP$18,68,FALSE)</f>
        <v>14</v>
      </c>
      <c r="F109" t="str">
        <f>VLOOKUP(E109,metki!$A$2:$B$9,2,FALSE)</f>
        <v>импл_новые_с_названием</v>
      </c>
      <c r="G109" t="str">
        <f t="shared" si="26"/>
        <v>импл_</v>
      </c>
      <c r="H109" t="str">
        <f>VLOOKUP(B109,audio_list_stym!$A$3:$AJ$18,36,FALSE)</f>
        <v>Noni</v>
      </c>
      <c r="I109" t="s">
        <v>691</v>
      </c>
      <c r="J109" t="str">
        <f t="shared" si="27"/>
        <v>Noni_4</v>
      </c>
      <c r="K109">
        <v>14</v>
      </c>
      <c r="L109">
        <f>VLOOKUP(J109,total_visual_stym!$A$2:$D$129,2,FALSE)</f>
        <v>2116</v>
      </c>
      <c r="M109" t="str">
        <f>VLOOKUP(J109,total_visual_stym!$A$2:$D$129,3,FALSE)</f>
        <v>pics\\Noni_4.jpg</v>
      </c>
      <c r="N109">
        <f>VLOOKUP(J109,total_visual_stym!$A$1:$D$129,4,FALSE)</f>
        <v>212</v>
      </c>
      <c r="P109">
        <f>IF(G109="экспл",0,IF(G109="импл_",VLOOKUP(J109,quest_импл!$A$1:$J$129,7,FALSE),0))</f>
        <v>260</v>
      </c>
      <c r="Q109" t="str">
        <f>IF(G109="экспл",0,IF(G109="импл_",VLOOKUP(J109,quest_импл!$A$1:$J$129,8,FALSE),0))</f>
        <v>sound\\S_bugorkami_li.wav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2061</v>
      </c>
      <c r="AD109" t="str">
        <f t="shared" ca="1" si="33"/>
        <v>pics\\Tomat_5.jpg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8"/>
        <v>pics\\Tomat_5.jpg</v>
      </c>
      <c r="AI109" t="s">
        <v>119</v>
      </c>
      <c r="AO109">
        <f t="shared" ca="1" si="34"/>
        <v>4.1966401545317389E-2</v>
      </c>
      <c r="AP109" t="str">
        <f t="shared" ca="1" si="35"/>
        <v>pics\\Tomat_5.jpg</v>
      </c>
      <c r="AR109" t="str">
        <f t="shared" si="37"/>
        <v/>
      </c>
      <c r="AS109" t="str">
        <f t="shared" ca="1" si="29"/>
        <v>pics\\Tomat_5.jpg</v>
      </c>
      <c r="AT109">
        <f t="shared" ca="1" si="30"/>
        <v>0.43688107886714034</v>
      </c>
      <c r="AU109" t="s">
        <v>697</v>
      </c>
      <c r="AV109" t="str">
        <f t="shared" ca="1" si="31"/>
        <v>sound\\Redkiy_plod.wav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_С_бугорками_ли_</v>
      </c>
      <c r="BB109" t="str">
        <f t="shared" si="32"/>
        <v>_С_бугорками_ли_ГОНИК?</v>
      </c>
      <c r="BD109" cm="1">
        <f t="array" aca="1" ref="BD109" ca="1">INDEX($L$106:$L$113,(RANK(AT5,$AT$2:$AT$9)))</f>
        <v>2119</v>
      </c>
    </row>
    <row r="110" spans="1:60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VLOOKUP(B110,audio_list_stym!$A$3:$BP$18,68,FALSE)</f>
        <v>14</v>
      </c>
      <c r="F110" t="str">
        <f>VLOOKUP(E110,metki!$A$2:$B$9,2,FALSE)</f>
        <v>импл_новые_с_названием</v>
      </c>
      <c r="G110" t="str">
        <f t="shared" si="26"/>
        <v>импл_</v>
      </c>
      <c r="H110" t="str">
        <f>VLOOKUP(B110,audio_list_stym!$A$3:$AJ$18,36,FALSE)</f>
        <v>Noni</v>
      </c>
      <c r="I110" t="s">
        <v>692</v>
      </c>
      <c r="J110" t="str">
        <f t="shared" si="27"/>
        <v>Noni_5</v>
      </c>
      <c r="K110">
        <v>14</v>
      </c>
      <c r="L110">
        <f>VLOOKUP(J110,total_visual_stym!$A$2:$D$129,2,FALSE)</f>
        <v>2117</v>
      </c>
      <c r="M110" t="str">
        <f>VLOOKUP(J110,total_visual_stym!$A$2:$D$129,3,FALSE)</f>
        <v>pics\\Noni_5.jpg</v>
      </c>
      <c r="N110">
        <f>VLOOKUP(J110,total_visual_stym!$A$1:$D$129,4,FALSE)</f>
        <v>212</v>
      </c>
      <c r="P110">
        <f>IF(G110="экспл",0,IF(G110="импл_",VLOOKUP(J110,quest_импл!$A$1:$J$129,7,FALSE),0))</f>
        <v>261</v>
      </c>
      <c r="Q110" t="str">
        <f>IF(G110="экспл",0,IF(G110="импл_",VLOOKUP(J110,quest_импл!$A$1:$J$129,8,FALSE),0))</f>
        <v>sound\\Ovalniy_li.wav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2014</v>
      </c>
      <c r="AD110" t="str">
        <f t="shared" ca="1" si="33"/>
        <v>pics\\Finik_6.jpg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8"/>
        <v>pics\\Finik_6.jpg</v>
      </c>
      <c r="AI110" t="s">
        <v>120</v>
      </c>
      <c r="AO110">
        <f t="shared" ca="1" si="34"/>
        <v>0.79493599784377511</v>
      </c>
      <c r="AP110" t="str">
        <f t="shared" ca="1" si="35"/>
        <v>pics\\Finik_6.jpg</v>
      </c>
      <c r="AR110" t="str">
        <f t="shared" si="37"/>
        <v/>
      </c>
      <c r="AS110" t="str">
        <f t="shared" ca="1" si="29"/>
        <v>pics\\Finik_6.jpg</v>
      </c>
      <c r="AT110">
        <f t="shared" ca="1" si="30"/>
        <v>0.55397743786474807</v>
      </c>
      <c r="AU110" t="s">
        <v>697</v>
      </c>
      <c r="AV110" t="str">
        <f t="shared" ca="1" si="31"/>
        <v>sound\\Noviy_plod.wav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_Овальный_ли_</v>
      </c>
      <c r="BB110" t="str">
        <f t="shared" si="32"/>
        <v>_Овальный_ли_ГОНИК?</v>
      </c>
      <c r="BD110" cm="1">
        <f t="array" aca="1" ref="BD110" ca="1">INDEX($L$106:$L$113,(RANK(AT6,$AT$2:$AT$9)))</f>
        <v>2115</v>
      </c>
    </row>
    <row r="111" spans="1:60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VLOOKUP(B111,audio_list_stym!$A$3:$BP$18,68,FALSE)</f>
        <v>14</v>
      </c>
      <c r="F111" t="str">
        <f>VLOOKUP(E111,metki!$A$2:$B$9,2,FALSE)</f>
        <v>импл_новые_с_названием</v>
      </c>
      <c r="G111" t="str">
        <f t="shared" si="26"/>
        <v>импл_</v>
      </c>
      <c r="H111" t="str">
        <f>VLOOKUP(B111,audio_list_stym!$A$3:$AJ$18,36,FALSE)</f>
        <v>Noni</v>
      </c>
      <c r="I111" t="s">
        <v>693</v>
      </c>
      <c r="J111" t="str">
        <f t="shared" si="27"/>
        <v>Noni_6</v>
      </c>
      <c r="K111">
        <v>14</v>
      </c>
      <c r="L111">
        <f>VLOOKUP(J111,total_visual_stym!$A$2:$D$129,2,FALSE)</f>
        <v>2118</v>
      </c>
      <c r="M111" t="str">
        <f>VLOOKUP(J111,total_visual_stym!$A$2:$D$129,3,FALSE)</f>
        <v>pics\\Noni_6.jpg</v>
      </c>
      <c r="N111">
        <f>VLOOKUP(J111,total_visual_stym!$A$1:$D$129,4,FALSE)</f>
        <v>212</v>
      </c>
      <c r="P111">
        <f>IF(G111="экспл",0,IF(G111="импл_",VLOOKUP(J111,quest_импл!$A$1:$J$129,7,FALSE),0))</f>
        <v>262</v>
      </c>
      <c r="Q111" t="str">
        <f>IF(G111="экспл",0,IF(G111="импл_",VLOOKUP(J111,quest_импл!$A$1:$J$129,8,FALSE),0))</f>
        <v>sound\\Zhidkiy_li.wav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2036</v>
      </c>
      <c r="AD111" t="str">
        <f t="shared" ca="1" si="33"/>
        <v>pics\\Limon_4.jpg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8"/>
        <v>pics\\Limon_4.jpg</v>
      </c>
      <c r="AI111" t="s">
        <v>121</v>
      </c>
      <c r="AO111">
        <f t="shared" ca="1" si="34"/>
        <v>0.51222535394175828</v>
      </c>
      <c r="AP111" t="str">
        <f t="shared" ca="1" si="35"/>
        <v>pics\\Limon_4.jpg</v>
      </c>
      <c r="AR111" t="str">
        <f t="shared" si="37"/>
        <v/>
      </c>
      <c r="AS111" t="str">
        <f t="shared" ca="1" si="29"/>
        <v>pics\\Limon_4.jpg</v>
      </c>
      <c r="AT111">
        <f t="shared" ca="1" si="30"/>
        <v>0.57412892922175163</v>
      </c>
      <c r="AU111" t="s">
        <v>697</v>
      </c>
      <c r="AV111" t="str">
        <f t="shared" ca="1" si="31"/>
        <v>sound\\Noviy_plod.wav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_Жидкий_ли_</v>
      </c>
      <c r="BB111" t="str">
        <f t="shared" si="32"/>
        <v>_Жидкий_ли_ГОНИК?</v>
      </c>
      <c r="BD111" cm="1">
        <f t="array" aca="1" ref="BD111" ca="1">INDEX($L$106:$L$113,(RANK(AT7,$AT$2:$AT$9)))</f>
        <v>2118</v>
      </c>
    </row>
    <row r="112" spans="1:60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VLOOKUP(B112,audio_list_stym!$A$3:$BP$18,68,FALSE)</f>
        <v>14</v>
      </c>
      <c r="F112" t="str">
        <f>VLOOKUP(E112,metki!$A$2:$B$9,2,FALSE)</f>
        <v>импл_новые_с_названием</v>
      </c>
      <c r="G112" t="str">
        <f t="shared" si="26"/>
        <v>импл_</v>
      </c>
      <c r="H112" t="str">
        <f>VLOOKUP(B112,audio_list_stym!$A$3:$AJ$18,36,FALSE)</f>
        <v>Noni</v>
      </c>
      <c r="I112" t="s">
        <v>694</v>
      </c>
      <c r="J112" t="str">
        <f t="shared" si="27"/>
        <v>Noni_7</v>
      </c>
      <c r="K112">
        <v>14</v>
      </c>
      <c r="L112">
        <f>VLOOKUP(J112,total_visual_stym!$A$2:$D$129,2,FALSE)</f>
        <v>2119</v>
      </c>
      <c r="M112" t="str">
        <f>VLOOKUP(J112,total_visual_stym!$A$2:$D$129,3,FALSE)</f>
        <v>pics\\Noni_7.jpg</v>
      </c>
      <c r="N112">
        <f>VLOOKUP(J112,total_visual_stym!$A$1:$D$129,4,FALSE)</f>
        <v>212</v>
      </c>
      <c r="P112">
        <f>IF(G112="экспл",0,IF(G112="импл_",VLOOKUP(J112,quest_импл!$A$1:$J$129,7,FALSE),0))</f>
        <v>263</v>
      </c>
      <c r="Q112" t="str">
        <f>IF(G112="экспл",0,IF(G112="импл_",VLOOKUP(J112,quest_импл!$A$1:$J$129,8,FALSE),0))</f>
        <v>sound\\Lohmatiy_li.wav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2009</v>
      </c>
      <c r="AD112" t="str">
        <f t="shared" ca="1" si="33"/>
        <v>pics\\Finik_1.jpg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8"/>
        <v>pics\\Finik_1.jpg</v>
      </c>
      <c r="AI112" t="s">
        <v>122</v>
      </c>
      <c r="AO112">
        <f t="shared" ca="1" si="34"/>
        <v>0.93168127574792325</v>
      </c>
      <c r="AP112" t="str">
        <f t="shared" ca="1" si="35"/>
        <v>pics\\Finik_1.jpg</v>
      </c>
      <c r="AR112" t="str">
        <f t="shared" si="37"/>
        <v/>
      </c>
      <c r="AS112" t="str">
        <f t="shared" ca="1" si="29"/>
        <v>pics\\Finik_1.jpg</v>
      </c>
      <c r="AT112">
        <f t="shared" ca="1" si="30"/>
        <v>0.958436792135688</v>
      </c>
      <c r="AU112" t="s">
        <v>697</v>
      </c>
      <c r="AV112" t="str">
        <f t="shared" ca="1" si="31"/>
        <v>sound\\Noviy_plod.wav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_Лохматый_ли_</v>
      </c>
      <c r="BB112" t="str">
        <f t="shared" si="32"/>
        <v>_Лохматый_ли_ГОНИК?</v>
      </c>
      <c r="BD112" cm="1">
        <f t="array" aca="1" ref="BD112" ca="1">INDEX($L$106:$L$113,(RANK(AT8,$AT$2:$AT$9)))</f>
        <v>2114</v>
      </c>
    </row>
    <row r="113" spans="1:60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VLOOKUP(B113,audio_list_stym!$A$3:$BP$18,68,FALSE)</f>
        <v>14</v>
      </c>
      <c r="F113" t="str">
        <f>VLOOKUP(E113,metki!$A$2:$B$9,2,FALSE)</f>
        <v>импл_новые_с_названием</v>
      </c>
      <c r="G113" t="str">
        <f t="shared" si="26"/>
        <v>импл_</v>
      </c>
      <c r="H113" t="str">
        <f>VLOOKUP(B113,audio_list_stym!$A$3:$AJ$18,36,FALSE)</f>
        <v>Noni</v>
      </c>
      <c r="I113" t="s">
        <v>695</v>
      </c>
      <c r="J113" t="str">
        <f t="shared" si="27"/>
        <v>Noni_8</v>
      </c>
      <c r="K113">
        <v>14</v>
      </c>
      <c r="L113">
        <f>VLOOKUP(J113,total_visual_stym!$A$2:$D$129,2,FALSE)</f>
        <v>2120</v>
      </c>
      <c r="M113" t="str">
        <f>VLOOKUP(J113,total_visual_stym!$A$2:$D$129,3,FALSE)</f>
        <v>pics\\Noni_8.jpg</v>
      </c>
      <c r="N113">
        <f>VLOOKUP(J113,total_visual_stym!$A$1:$D$129,4,FALSE)</f>
        <v>212</v>
      </c>
      <c r="P113">
        <f>IF(G113="экспл",0,IF(G113="импл_",VLOOKUP(J113,quest_импл!$A$1:$J$129,7,FALSE),0))</f>
        <v>264</v>
      </c>
      <c r="Q113" t="str">
        <f>IF(G113="экспл",0,IF(G113="импл_",VLOOKUP(J113,quest_импл!$A$1:$J$129,8,FALSE),0))</f>
        <v>sound\\Zolotistiy_li.wav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2052</v>
      </c>
      <c r="AD113" t="str">
        <f t="shared" ca="1" si="33"/>
        <v>pics\\Redis_4.jpg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8"/>
        <v>pics\\Redis_4.jpg</v>
      </c>
      <c r="AI113" t="s">
        <v>123</v>
      </c>
      <c r="AO113">
        <f t="shared" ca="1" si="34"/>
        <v>0.16245087469199948</v>
      </c>
      <c r="AP113" t="str">
        <f t="shared" ca="1" si="35"/>
        <v>pics\\Redis_4.jpg</v>
      </c>
      <c r="AR113" t="str">
        <f t="shared" si="37"/>
        <v/>
      </c>
      <c r="AS113" t="str">
        <f t="shared" ca="1" si="29"/>
        <v>pics\\Redis_4.jpg</v>
      </c>
      <c r="AT113">
        <f t="shared" ca="1" si="30"/>
        <v>0.96470228252923684</v>
      </c>
      <c r="AU113" t="s">
        <v>697</v>
      </c>
      <c r="AV113" t="str">
        <f t="shared" ca="1" si="31"/>
        <v>sound\\Noviy_plod.wav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_Золотистый_ли_</v>
      </c>
      <c r="BB113" t="str">
        <f t="shared" si="32"/>
        <v>_Золотистый_ли_ГОНИК?</v>
      </c>
      <c r="BD113" cm="1">
        <f t="array" aca="1" ref="BD113" ca="1">INDEX($L$106:$L$113,(RANK(AT9,$AT$2:$AT$9)))</f>
        <v>2117</v>
      </c>
    </row>
    <row r="114" spans="1:60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VLOOKUP(B114,audio_list_stym!$A$3:$BP$18,68,FALSE)</f>
        <v>15</v>
      </c>
      <c r="F114" t="str">
        <f>VLOOKUP(E114,metki!$A$2:$B$9,2,FALSE)</f>
        <v>экспл_новые_с_названием</v>
      </c>
      <c r="G114" t="str">
        <f t="shared" si="26"/>
        <v>экспл</v>
      </c>
      <c r="H114" t="str">
        <f>VLOOKUP(B114,audio_list_stym!$A$3:$AJ$18,36,FALSE)</f>
        <v>Sapota</v>
      </c>
      <c r="I114" t="s">
        <v>688</v>
      </c>
      <c r="J114" t="str">
        <f t="shared" si="27"/>
        <v>Sapota_1</v>
      </c>
      <c r="K114">
        <v>15</v>
      </c>
      <c r="L114">
        <f>VLOOKUP(J114,total_visual_stym!$A$2:$D$129,2,FALSE)</f>
        <v>2129</v>
      </c>
      <c r="M114" t="str">
        <f>VLOOKUP(J114,total_visual_stym!$A$2:$D$129,3,FALSE)</f>
        <v>pics\\Sapota_1.jpg</v>
      </c>
      <c r="N114">
        <f>VLOOKUP(J114,total_visual_stym!$A$1:$D$129,4,FALSE)</f>
        <v>213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137</v>
      </c>
      <c r="Z114" t="str">
        <f>IF(G114="экспл",VLOOKUP(J114,quest_экспл!$A$1:$N$129,12,FALSE),IF(G114="импл_",0,0))</f>
        <v>sound\\On_sharoobraxniy.wav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2229</v>
      </c>
      <c r="AD114" t="str">
        <f t="shared" ca="1" si="33"/>
        <v>pics\\dis10.jpg</v>
      </c>
      <c r="AE114" s="22" t="str">
        <f t="array" aca="1" ref="AE114" ca="1">IF(G114="экспл",INDEX(total_visual_stym!$C$146:$C$209,(RANK(total_visual_stym!E194,total_visual_stym!$E$146:$E$209))),0)</f>
        <v>pics\\dis10.jpg</v>
      </c>
      <c r="AF114" s="22" t="str">
        <f t="shared" si="28"/>
        <v/>
      </c>
      <c r="AI114" t="s">
        <v>86</v>
      </c>
      <c r="AO114">
        <f t="shared" ca="1" si="34"/>
        <v>0.65570745713554024</v>
      </c>
      <c r="AP114" t="str">
        <f t="shared" ca="1" si="35"/>
        <v>pics\\Goroh_7.jpg</v>
      </c>
      <c r="AR114" t="str">
        <f t="shared" si="37"/>
        <v/>
      </c>
      <c r="AS114" t="str">
        <f t="shared" si="29"/>
        <v/>
      </c>
      <c r="AT114">
        <f t="shared" ca="1" si="30"/>
        <v>0.70034854785499234</v>
      </c>
      <c r="AU114" t="s">
        <v>697</v>
      </c>
      <c r="AV114" t="str">
        <f t="shared" ca="1" si="31"/>
        <v>sound\\Noviy_plod.wav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_Он_шарообразный?</v>
      </c>
      <c r="BA114" t="e">
        <f>VLOOKUP(Q114,audio_list_stym!$B$2:$BQ$299,68,FALSE)</f>
        <v>#N/A</v>
      </c>
      <c r="BB114" t="str">
        <f t="shared" si="32"/>
        <v>На_экране_ТОДИС._Он_шарообразный?</v>
      </c>
      <c r="BC114">
        <f>A114</f>
        <v>1215</v>
      </c>
      <c r="BD114" cm="1">
        <f t="array" aca="1" ref="BD114" ca="1">INDEX($L$114:$L$121,(RANK(AT2,$AT$2:$AT$9)))</f>
        <v>2136</v>
      </c>
      <c r="BE114" cm="1">
        <f t="array" aca="1" ref="BE114" ca="1">INDEX(BD66:BD81,(RANK(AT8,$AT$2:$AT$17)))</f>
        <v>2149</v>
      </c>
      <c r="BF114" cm="1">
        <f t="array" aca="1" ref="BF114" ca="1">INDEX(BD82:BD97,(RANK(AT8,$AT$2:$AT$9)))</f>
        <v>2076</v>
      </c>
      <c r="BG114" cm="1">
        <f t="array" aca="1" ref="BG114" ca="1">INDEX(BD98:BD113,(RANK(AT8,$AT$2:$AT$9)))</f>
        <v>2092</v>
      </c>
      <c r="BH114">
        <v>1</v>
      </c>
    </row>
    <row r="115" spans="1:60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VLOOKUP(B115,audio_list_stym!$A$3:$BP$18,68,FALSE)</f>
        <v>15</v>
      </c>
      <c r="F115" t="str">
        <f>VLOOKUP(E115,metki!$A$2:$B$9,2,FALSE)</f>
        <v>экспл_новые_с_названием</v>
      </c>
      <c r="G115" t="str">
        <f t="shared" si="26"/>
        <v>экспл</v>
      </c>
      <c r="H115" t="str">
        <f>VLOOKUP(B115,audio_list_stym!$A$3:$AJ$18,36,FALSE)</f>
        <v>Sapota</v>
      </c>
      <c r="I115" t="s">
        <v>689</v>
      </c>
      <c r="J115" t="str">
        <f t="shared" si="27"/>
        <v>Sapota_2</v>
      </c>
      <c r="K115">
        <v>15</v>
      </c>
      <c r="L115">
        <f>VLOOKUP(J115,total_visual_stym!$A$2:$D$129,2,FALSE)</f>
        <v>2130</v>
      </c>
      <c r="M115" t="str">
        <f>VLOOKUP(J115,total_visual_stym!$A$2:$D$129,3,FALSE)</f>
        <v>pics\\Sapota_2.jpg</v>
      </c>
      <c r="N115">
        <f>VLOOKUP(J115,total_visual_stym!$A$1:$D$129,4,FALSE)</f>
        <v>213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138</v>
      </c>
      <c r="Z115" t="str">
        <f>IF(G115="экспл",VLOOKUP(J115,quest_экспл!$A$1:$N$129,12,FALSE),IF(G115="импл_",0,0))</f>
        <v>sound\\On_nadrezan.wav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2191</v>
      </c>
      <c r="AD115" t="str">
        <f t="shared" ca="1" si="33"/>
        <v>pics\\dis26.jpg</v>
      </c>
      <c r="AE115" s="22" t="str">
        <f t="array" aca="1" ref="AE115" ca="1">IF(G115="экспл",INDEX(total_visual_stym!$C$146:$C$209,(RANK(total_visual_stym!E195,total_visual_stym!$E$146:$E$209))),0)</f>
        <v>pics\\dis26.jpg</v>
      </c>
      <c r="AF115" s="22" t="str">
        <f t="shared" si="28"/>
        <v/>
      </c>
      <c r="AI115" t="s">
        <v>87</v>
      </c>
      <c r="AO115">
        <f t="shared" ca="1" si="34"/>
        <v>0.52492806289590144</v>
      </c>
      <c r="AP115" t="str">
        <f t="shared" ca="1" si="35"/>
        <v>pics\\Limon_2.jpg</v>
      </c>
      <c r="AR115" t="str">
        <f t="shared" si="37"/>
        <v/>
      </c>
      <c r="AS115" t="str">
        <f t="shared" si="29"/>
        <v/>
      </c>
      <c r="AT115">
        <f t="shared" ca="1" si="30"/>
        <v>0.55649133634958758</v>
      </c>
      <c r="AU115" t="s">
        <v>697</v>
      </c>
      <c r="AV115" t="str">
        <f t="shared" ca="1" si="31"/>
        <v>sound\\Noviy_plod.wav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_Он_надрезан?</v>
      </c>
      <c r="BA115" t="e">
        <f>VLOOKUP(Q115,audio_list_stym!$B$2:$BQ$299,68,FALSE)</f>
        <v>#N/A</v>
      </c>
      <c r="BB115" t="str">
        <f t="shared" si="32"/>
        <v>Посмотрите,_вот_ТОДИС._Он_надрезан?</v>
      </c>
      <c r="BD115" cm="1">
        <f t="array" aca="1" ref="BD115" ca="1">INDEX($L$114:$L$121,(RANK(AT3,$AT$2:$AT$9)))</f>
        <v>2132</v>
      </c>
    </row>
    <row r="116" spans="1:60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VLOOKUP(B116,audio_list_stym!$A$3:$BP$18,68,FALSE)</f>
        <v>15</v>
      </c>
      <c r="F116" t="str">
        <f>VLOOKUP(E116,metki!$A$2:$B$9,2,FALSE)</f>
        <v>экспл_новые_с_названием</v>
      </c>
      <c r="G116" t="str">
        <f t="shared" si="26"/>
        <v>экспл</v>
      </c>
      <c r="H116" t="str">
        <f>VLOOKUP(B116,audio_list_stym!$A$3:$AJ$18,36,FALSE)</f>
        <v>Sapota</v>
      </c>
      <c r="I116" t="s">
        <v>690</v>
      </c>
      <c r="J116" t="str">
        <f t="shared" si="27"/>
        <v>Sapota_3</v>
      </c>
      <c r="K116">
        <v>15</v>
      </c>
      <c r="L116">
        <f>VLOOKUP(J116,total_visual_stym!$A$2:$D$129,2,FALSE)</f>
        <v>2131</v>
      </c>
      <c r="M116" t="str">
        <f>VLOOKUP(J116,total_visual_stym!$A$2:$D$129,3,FALSE)</f>
        <v>pics\\Sapota_3.jpg</v>
      </c>
      <c r="N116">
        <f>VLOOKUP(J116,total_visual_stym!$A$1:$D$129,4,FALSE)</f>
        <v>213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139</v>
      </c>
      <c r="Z116" t="str">
        <f>IF(G116="экспл",VLOOKUP(J116,quest_экспл!$A$1:$N$129,12,FALSE),IF(G116="импл_",0,0))</f>
        <v>sound\\On_perekruchen.wav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2192</v>
      </c>
      <c r="AD116" t="str">
        <f t="shared" ca="1" si="33"/>
        <v>pics\\dis32.jpg</v>
      </c>
      <c r="AE116" s="22" t="str">
        <f t="array" aca="1" ref="AE116" ca="1">IF(G116="экспл",INDEX(total_visual_stym!$C$146:$C$209,(RANK(total_visual_stym!E196,total_visual_stym!$E$146:$E$209))),0)</f>
        <v>pics\\dis32.jpg</v>
      </c>
      <c r="AF116" s="22" t="str">
        <f t="shared" si="28"/>
        <v/>
      </c>
      <c r="AI116" t="s">
        <v>88</v>
      </c>
      <c r="AO116">
        <f t="shared" ca="1" si="34"/>
        <v>0.11167748699668423</v>
      </c>
      <c r="AP116" t="str">
        <f t="shared" ca="1" si="35"/>
        <v>pics\\Redis_7.jpg</v>
      </c>
      <c r="AR116" t="str">
        <f t="shared" si="37"/>
        <v/>
      </c>
      <c r="AS116" t="str">
        <f t="shared" si="29"/>
        <v/>
      </c>
      <c r="AT116">
        <f t="shared" ca="1" si="30"/>
        <v>0.69507691243012093</v>
      </c>
      <c r="AU116" t="s">
        <v>697</v>
      </c>
      <c r="AV116" t="str">
        <f t="shared" ca="1" si="31"/>
        <v>sound\\Noviy_plod.wav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_Он_перекручен?</v>
      </c>
      <c r="BA116" t="e">
        <f>VLOOKUP(Q116,audio_list_stym!$B$2:$BQ$299,68,FALSE)</f>
        <v>#N/A</v>
      </c>
      <c r="BB116" t="str">
        <f t="shared" si="32"/>
        <v>Вот_ТОДИС._Он_перекручен?</v>
      </c>
      <c r="BD116" cm="1">
        <f t="array" aca="1" ref="BD116" ca="1">INDEX($L$114:$L$121,(RANK(AT4,$AT$2:$AT$9)))</f>
        <v>2129</v>
      </c>
    </row>
    <row r="117" spans="1:60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VLOOKUP(B117,audio_list_stym!$A$3:$BP$18,68,FALSE)</f>
        <v>15</v>
      </c>
      <c r="F117" t="str">
        <f>VLOOKUP(E117,metki!$A$2:$B$9,2,FALSE)</f>
        <v>экспл_новые_с_названием</v>
      </c>
      <c r="G117" t="str">
        <f t="shared" si="26"/>
        <v>экспл</v>
      </c>
      <c r="H117" t="str">
        <f>VLOOKUP(B117,audio_list_stym!$A$3:$AJ$18,36,FALSE)</f>
        <v>Sapota</v>
      </c>
      <c r="I117" t="s">
        <v>691</v>
      </c>
      <c r="J117" t="str">
        <f t="shared" si="27"/>
        <v>Sapota_4</v>
      </c>
      <c r="K117">
        <v>15</v>
      </c>
      <c r="L117">
        <f>VLOOKUP(J117,total_visual_stym!$A$2:$D$129,2,FALSE)</f>
        <v>2132</v>
      </c>
      <c r="M117" t="str">
        <f>VLOOKUP(J117,total_visual_stym!$A$2:$D$129,3,FALSE)</f>
        <v>pics\\Sapota_4.jpg</v>
      </c>
      <c r="N117">
        <f>VLOOKUP(J117,total_visual_stym!$A$1:$D$129,4,FALSE)</f>
        <v>213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140</v>
      </c>
      <c r="Z117" t="str">
        <f>IF(G117="экспл",VLOOKUP(J117,quest_экспл!$A$1:$N$129,12,FALSE),IF(G117="импл_",0,0))</f>
        <v>sound\\Sorvan_li_on.wav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2214</v>
      </c>
      <c r="AD117" t="str">
        <f t="shared" ca="1" si="33"/>
        <v>pics\\dis63.jpg</v>
      </c>
      <c r="AE117" s="22" t="str">
        <f t="array" aca="1" ref="AE117" ca="1">IF(G117="экспл",INDEX(total_visual_stym!$C$146:$C$209,(RANK(total_visual_stym!E197,total_visual_stym!$E$146:$E$209))),0)</f>
        <v>pics\\dis63.jpg</v>
      </c>
      <c r="AF117" s="22" t="str">
        <f t="shared" si="28"/>
        <v/>
      </c>
      <c r="AI117" t="s">
        <v>89</v>
      </c>
      <c r="AO117">
        <f t="shared" ca="1" si="34"/>
        <v>0.62793008474769474</v>
      </c>
      <c r="AP117" t="str">
        <f t="shared" ca="1" si="35"/>
        <v>pics\\Kokos_2.jpg</v>
      </c>
      <c r="AR117" t="str">
        <f t="shared" si="37"/>
        <v/>
      </c>
      <c r="AS117" t="str">
        <f t="shared" si="29"/>
        <v/>
      </c>
      <c r="AT117">
        <f t="shared" ca="1" si="30"/>
        <v>6.5426117717585996E-2</v>
      </c>
      <c r="AU117" t="s">
        <v>697</v>
      </c>
      <c r="AV117" t="str">
        <f t="shared" ca="1" si="31"/>
        <v>sound\\Redkiy_plod.wav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_Сорван_ли_он?</v>
      </c>
      <c r="BA117" t="e">
        <f>VLOOKUP(Q117,audio_list_stym!$B$2:$BQ$299,68,FALSE)</f>
        <v>#N/A</v>
      </c>
      <c r="BB117" t="str">
        <f t="shared" si="32"/>
        <v>Это_ТОДИС._Сорван_ли_он?</v>
      </c>
      <c r="BD117" cm="1">
        <f t="array" aca="1" ref="BD117" ca="1">INDEX($L$114:$L$121,(RANK(AT5,$AT$2:$AT$9)))</f>
        <v>2135</v>
      </c>
    </row>
    <row r="118" spans="1:60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VLOOKUP(B118,audio_list_stym!$A$3:$BP$18,68,FALSE)</f>
        <v>15</v>
      </c>
      <c r="F118" t="str">
        <f>VLOOKUP(E118,metki!$A$2:$B$9,2,FALSE)</f>
        <v>экспл_новые_с_названием</v>
      </c>
      <c r="G118" t="str">
        <f t="shared" si="26"/>
        <v>экспл</v>
      </c>
      <c r="H118" t="str">
        <f>VLOOKUP(B118,audio_list_stym!$A$3:$AJ$18,36,FALSE)</f>
        <v>Sapota</v>
      </c>
      <c r="I118" t="s">
        <v>692</v>
      </c>
      <c r="J118" t="str">
        <f t="shared" si="27"/>
        <v>Sapota_5</v>
      </c>
      <c r="K118">
        <v>15</v>
      </c>
      <c r="L118">
        <f>VLOOKUP(J118,total_visual_stym!$A$2:$D$129,2,FALSE)</f>
        <v>2133</v>
      </c>
      <c r="M118" t="str">
        <f>VLOOKUP(J118,total_visual_stym!$A$2:$D$129,3,FALSE)</f>
        <v>pics\\Sapota_5.jpg</v>
      </c>
      <c r="N118">
        <f>VLOOKUP(J118,total_visual_stym!$A$1:$D$129,4,FALSE)</f>
        <v>213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141</v>
      </c>
      <c r="Z118" t="str">
        <f>IF(G118="экспл",VLOOKUP(J118,quest_экспл!$A$1:$N$129,12,FALSE),IF(G118="импл_",0,0))</f>
        <v>sound\\Spressovan_li_on.wav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2206</v>
      </c>
      <c r="AD118" t="str">
        <f t="shared" ca="1" si="33"/>
        <v>pics\\dis50.jpg</v>
      </c>
      <c r="AE118" s="22" t="str">
        <f t="array" aca="1" ref="AE118" ca="1">IF(G118="экспл",INDEX(total_visual_stym!$C$146:$C$209,(RANK(total_visual_stym!E198,total_visual_stym!$E$146:$E$209))),0)</f>
        <v>pics\\dis50.jpg</v>
      </c>
      <c r="AF118" s="22" t="str">
        <f t="shared" si="28"/>
        <v/>
      </c>
      <c r="AI118" t="s">
        <v>90</v>
      </c>
      <c r="AO118">
        <f t="shared" ca="1" si="34"/>
        <v>0.23191322358756306</v>
      </c>
      <c r="AP118" t="str">
        <f t="shared" ca="1" si="35"/>
        <v>pics\\Peper_8.jpg</v>
      </c>
      <c r="AR118" t="str">
        <f t="shared" si="37"/>
        <v/>
      </c>
      <c r="AS118" t="str">
        <f t="shared" si="29"/>
        <v/>
      </c>
      <c r="AT118">
        <f t="shared" ca="1" si="30"/>
        <v>3.8734158627399151E-2</v>
      </c>
      <c r="AU118" t="s">
        <v>697</v>
      </c>
      <c r="AV118" t="str">
        <f t="shared" ca="1" si="31"/>
        <v>sound\\Redkiy_plod.wav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_Спрессован_ли_он?</v>
      </c>
      <c r="BA118" t="e">
        <f>VLOOKUP(Q118,audio_list_stym!$B$2:$BQ$299,68,FALSE)</f>
        <v>#N/A</v>
      </c>
      <c r="BB118" t="str">
        <f t="shared" si="32"/>
        <v>На_картинке_ТОДИС._Спрессован_ли_он?</v>
      </c>
      <c r="BD118" cm="1">
        <f t="array" aca="1" ref="BD118" ca="1">INDEX($L$114:$L$121,(RANK(AT6,$AT$2:$AT$9)))</f>
        <v>2131</v>
      </c>
    </row>
    <row r="119" spans="1:60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VLOOKUP(B119,audio_list_stym!$A$3:$BP$18,68,FALSE)</f>
        <v>15</v>
      </c>
      <c r="F119" t="str">
        <f>VLOOKUP(E119,metki!$A$2:$B$9,2,FALSE)</f>
        <v>экспл_новые_с_названием</v>
      </c>
      <c r="G119" t="str">
        <f t="shared" si="26"/>
        <v>экспл</v>
      </c>
      <c r="H119" t="str">
        <f>VLOOKUP(B119,audio_list_stym!$A$3:$AJ$18,36,FALSE)</f>
        <v>Sapota</v>
      </c>
      <c r="I119" t="s">
        <v>693</v>
      </c>
      <c r="J119" t="str">
        <f t="shared" si="27"/>
        <v>Sapota_6</v>
      </c>
      <c r="K119">
        <v>15</v>
      </c>
      <c r="L119">
        <f>VLOOKUP(J119,total_visual_stym!$A$2:$D$129,2,FALSE)</f>
        <v>2134</v>
      </c>
      <c r="M119" t="str">
        <f>VLOOKUP(J119,total_visual_stym!$A$2:$D$129,3,FALSE)</f>
        <v>pics\\Sapota_6.jpg</v>
      </c>
      <c r="N119">
        <f>VLOOKUP(J119,total_visual_stym!$A$1:$D$129,4,FALSE)</f>
        <v>213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142</v>
      </c>
      <c r="Z119" t="str">
        <f>IF(G119="экспл",VLOOKUP(J119,quest_экспл!$A$1:$N$129,12,FALSE),IF(G119="импл_",0,0))</f>
        <v>sound\\Zheltiy_li_on.wav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2193</v>
      </c>
      <c r="AD119" t="str">
        <f t="shared" ca="1" si="33"/>
        <v>pics\\dis2.jpg</v>
      </c>
      <c r="AE119" s="22" t="str">
        <f t="array" aca="1" ref="AE119" ca="1">IF(G119="экспл",INDEX(total_visual_stym!$C$146:$C$209,(RANK(total_visual_stym!E199,total_visual_stym!$E$146:$E$209))),0)</f>
        <v>pics\\dis2.jpg</v>
      </c>
      <c r="AF119" s="22" t="str">
        <f t="shared" si="28"/>
        <v/>
      </c>
      <c r="AI119" t="s">
        <v>91</v>
      </c>
      <c r="AO119">
        <f t="shared" ca="1" si="34"/>
        <v>0.3924039943689337</v>
      </c>
      <c r="AP119" t="str">
        <f t="shared" ca="1" si="35"/>
        <v>pics\\Peper_5.jpg</v>
      </c>
      <c r="AR119" t="str">
        <f t="shared" si="37"/>
        <v/>
      </c>
      <c r="AS119" t="str">
        <f t="shared" si="29"/>
        <v/>
      </c>
      <c r="AT119">
        <f t="shared" ca="1" si="30"/>
        <v>0.90256528856061302</v>
      </c>
      <c r="AU119" t="s">
        <v>697</v>
      </c>
      <c r="AV119" t="str">
        <f t="shared" ca="1" si="31"/>
        <v>sound\\Noviy_plod.wav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_Желтый_ли_он?</v>
      </c>
      <c r="BA119" t="e">
        <f>VLOOKUP(Q119,audio_list_stym!$B$2:$BQ$299,68,FALSE)</f>
        <v>#N/A</v>
      </c>
      <c r="BB119" t="str">
        <f t="shared" si="32"/>
        <v>На_мониторе_ТОДИС._Желтый_ли_он?</v>
      </c>
      <c r="BD119" cm="1">
        <f t="array" aca="1" ref="BD119" ca="1">INDEX($L$114:$L$121,(RANK(AT7,$AT$2:$AT$9)))</f>
        <v>2134</v>
      </c>
    </row>
    <row r="120" spans="1:60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VLOOKUP(B120,audio_list_stym!$A$3:$BP$18,68,FALSE)</f>
        <v>15</v>
      </c>
      <c r="F120" t="str">
        <f>VLOOKUP(E120,metki!$A$2:$B$9,2,FALSE)</f>
        <v>экспл_новые_с_названием</v>
      </c>
      <c r="G120" t="str">
        <f t="shared" si="26"/>
        <v>экспл</v>
      </c>
      <c r="H120" t="str">
        <f>VLOOKUP(B120,audio_list_stym!$A$3:$AJ$18,36,FALSE)</f>
        <v>Sapota</v>
      </c>
      <c r="I120" t="s">
        <v>694</v>
      </c>
      <c r="J120" t="str">
        <f t="shared" si="27"/>
        <v>Sapota_7</v>
      </c>
      <c r="K120">
        <v>15</v>
      </c>
      <c r="L120">
        <f>VLOOKUP(J120,total_visual_stym!$A$2:$D$129,2,FALSE)</f>
        <v>2135</v>
      </c>
      <c r="M120" t="str">
        <f>VLOOKUP(J120,total_visual_stym!$A$2:$D$129,3,FALSE)</f>
        <v>pics\\Sapota_7.jpg</v>
      </c>
      <c r="N120">
        <f>VLOOKUP(J120,total_visual_stym!$A$1:$D$129,4,FALSE)</f>
        <v>213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143</v>
      </c>
      <c r="Z120" t="str">
        <f>IF(G120="экспл",VLOOKUP(J120,quest_экспл!$A$1:$N$129,12,FALSE),IF(G120="импл_",0,0))</f>
        <v>sound\\Rovniy_li_on.wav</v>
      </c>
      <c r="AA120" t="str">
        <f>IF(G120="экспл",VLOOKUP(J120,quest_экспл!$A$1:$N$129,14,FALSE),IF(G120="импл_",0,0))</f>
        <v>да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2200</v>
      </c>
      <c r="AD120" t="str">
        <f t="shared" ca="1" si="33"/>
        <v>pics\\dis57.jpg</v>
      </c>
      <c r="AE120" s="22" t="str">
        <f t="array" aca="1" ref="AE120" ca="1">IF(G120="экспл",INDEX(total_visual_stym!$C$146:$C$209,(RANK(total_visual_stym!E200,total_visual_stym!$E$146:$E$209))),0)</f>
        <v>pics\\dis57.jpg</v>
      </c>
      <c r="AF120" s="22" t="str">
        <f t="shared" si="28"/>
        <v/>
      </c>
      <c r="AI120" t="s">
        <v>92</v>
      </c>
      <c r="AO120">
        <f t="shared" ca="1" si="34"/>
        <v>0.50619137860096108</v>
      </c>
      <c r="AP120" t="str">
        <f t="shared" ca="1" si="35"/>
        <v>pics\\Limon_5.jpg</v>
      </c>
      <c r="AR120" t="str">
        <f t="shared" si="37"/>
        <v/>
      </c>
      <c r="AS120" t="str">
        <f t="shared" si="29"/>
        <v/>
      </c>
      <c r="AT120">
        <f t="shared" ca="1" si="30"/>
        <v>0.9216792827073722</v>
      </c>
      <c r="AU120" t="s">
        <v>697</v>
      </c>
      <c r="AV120" t="str">
        <f t="shared" ca="1" si="31"/>
        <v>sound\\Noviy_plod.wav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_Ровный_ли_он?</v>
      </c>
      <c r="BA120" t="e">
        <f>VLOOKUP(Q120,audio_list_stym!$B$2:$BQ$299,68,FALSE)</f>
        <v>#N/A</v>
      </c>
      <c r="BB120" t="str">
        <f t="shared" si="32"/>
        <v>Перед_Вами_ТОДИС._Ровный_ли_он?</v>
      </c>
      <c r="BD120" cm="1">
        <f t="array" aca="1" ref="BD120" ca="1">INDEX($L$114:$L$121,(RANK(AT8,$AT$2:$AT$9)))</f>
        <v>2130</v>
      </c>
    </row>
    <row r="121" spans="1:60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VLOOKUP(B121,audio_list_stym!$A$3:$BP$18,68,FALSE)</f>
        <v>15</v>
      </c>
      <c r="F121" t="str">
        <f>VLOOKUP(E121,metki!$A$2:$B$9,2,FALSE)</f>
        <v>экспл_новые_с_названием</v>
      </c>
      <c r="G121" t="str">
        <f t="shared" si="26"/>
        <v>экспл</v>
      </c>
      <c r="H121" t="str">
        <f>VLOOKUP(B121,audio_list_stym!$A$3:$AJ$18,36,FALSE)</f>
        <v>Sapota</v>
      </c>
      <c r="I121" t="s">
        <v>695</v>
      </c>
      <c r="J121" t="str">
        <f t="shared" si="27"/>
        <v>Sapota_8</v>
      </c>
      <c r="K121">
        <v>15</v>
      </c>
      <c r="L121">
        <f>VLOOKUP(J121,total_visual_stym!$A$2:$D$129,2,FALSE)</f>
        <v>2136</v>
      </c>
      <c r="M121" t="str">
        <f>VLOOKUP(J121,total_visual_stym!$A$2:$D$129,3,FALSE)</f>
        <v>pics\\Sapota_8.jpg</v>
      </c>
      <c r="N121">
        <f>VLOOKUP(J121,total_visual_stym!$A$1:$D$129,4,FALSE)</f>
        <v>213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144</v>
      </c>
      <c r="Z121" t="str">
        <f>IF(G121="экспл",VLOOKUP(J121,quest_экспл!$A$1:$N$129,12,FALSE),IF(G121="импл_",0,0))</f>
        <v>sound\\On_imeet_shipi.wav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2212</v>
      </c>
      <c r="AD121" t="str">
        <f t="shared" ca="1" si="33"/>
        <v>pics\\dis61.jpg</v>
      </c>
      <c r="AE121" s="22" t="str">
        <f t="array" aca="1" ref="AE121" ca="1">IF(G121="экспл",INDEX(total_visual_stym!$C$146:$C$209,(RANK(total_visual_stym!E201,total_visual_stym!$E$146:$E$209))),0)</f>
        <v>pics\\dis61.jpg</v>
      </c>
      <c r="AF121" s="22" t="str">
        <f t="shared" si="28"/>
        <v/>
      </c>
      <c r="AI121" t="s">
        <v>93</v>
      </c>
      <c r="AO121">
        <f t="shared" ca="1" si="34"/>
        <v>0.70872107161585496</v>
      </c>
      <c r="AP121" t="str">
        <f t="shared" ca="1" si="35"/>
        <v>pics\\Goroh_3.jpg</v>
      </c>
      <c r="AR121" t="str">
        <f>IF(AH121="sound\\Ogorod",AP49,"")</f>
        <v/>
      </c>
      <c r="AS121" t="str">
        <f t="shared" si="29"/>
        <v/>
      </c>
      <c r="AT121">
        <f t="shared" ca="1" si="30"/>
        <v>0.30995438793922092</v>
      </c>
      <c r="AU121" t="s">
        <v>697</v>
      </c>
      <c r="AV121" t="str">
        <f t="shared" ca="1" si="31"/>
        <v>sound\\Redkiy_plod.wav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_Он_имеет_шипы?</v>
      </c>
      <c r="BA121" t="e">
        <f>VLOOKUP(Q121,audio_list_stym!$B$2:$BQ$299,68,FALSE)</f>
        <v>#N/A</v>
      </c>
      <c r="BB121" t="str">
        <f t="shared" si="32"/>
        <v>Вы_видите_ТОДИС._Он_имеет_шипы?</v>
      </c>
      <c r="BD121" cm="1">
        <f t="array" aca="1" ref="BD121" ca="1">INDEX($L$114:$L$121,(RANK(AT9,$AT$2:$AT$9)))</f>
        <v>2133</v>
      </c>
    </row>
    <row r="122" spans="1:60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VLOOKUP(B122,audio_list_stym!$A$3:$BP$18,68,FALSE)</f>
        <v>16</v>
      </c>
      <c r="F122" t="str">
        <f>VLOOKUP(E122,metki!$A$2:$B$9,2,FALSE)</f>
        <v>импл_новые_без_названия</v>
      </c>
      <c r="G122" t="str">
        <f t="shared" si="26"/>
        <v>импл_</v>
      </c>
      <c r="H122" t="str">
        <f>VLOOKUP(B122,audio_list_stym!$A$3:$AJ$18,36,FALSE)</f>
        <v>Tamanid</v>
      </c>
      <c r="I122" t="s">
        <v>688</v>
      </c>
      <c r="J122" t="str">
        <f t="shared" si="27"/>
        <v>Tamanid_1</v>
      </c>
      <c r="K122">
        <v>16</v>
      </c>
      <c r="L122">
        <f>VLOOKUP(J122,total_visual_stym!$A$2:$D$129,2,FALSE)</f>
        <v>2137</v>
      </c>
      <c r="M122" t="str">
        <f>VLOOKUP(J122,total_visual_stym!$A$2:$D$129,3,FALSE)</f>
        <v>pics\\Tamanid_1.jpg</v>
      </c>
      <c r="N122">
        <f>VLOOKUP(J122,total_visual_stym!$A$1:$D$129,4,FALSE)</f>
        <v>214</v>
      </c>
      <c r="P122">
        <f>IF(G122="экспл",0,IF(G122="импл_",VLOOKUP(J122,quest_импл!$A$1:$J$129,7,FALSE),0))</f>
        <v>273</v>
      </c>
      <c r="Q122" t="str">
        <f>IF(G122="экспл",0,IF(G122="импл_",VLOOKUP(J122,quest_импл!$A$1:$J$129,8,FALSE),0))</f>
        <v>sound\\Krasnovatiy_li.wav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2058</v>
      </c>
      <c r="AD122" t="str">
        <f t="shared" ca="1" si="33"/>
        <v>pics\\Tomat_2.jpg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8"/>
        <v>pics\\Tomat_2.jpg</v>
      </c>
      <c r="AI122" t="s">
        <v>124</v>
      </c>
      <c r="AO122">
        <f t="shared" ca="1" si="34"/>
        <v>7.0282788214904746E-2</v>
      </c>
      <c r="AP122" t="str">
        <f t="shared" ca="1" si="35"/>
        <v>pics\\Tomat_2.jpg</v>
      </c>
      <c r="AR122" t="str">
        <f t="shared" ref="AR122:AR129" si="38">IF(AH122="sound\\Ogorod",AP50,"")</f>
        <v/>
      </c>
      <c r="AS122" t="str">
        <f t="shared" ca="1" si="29"/>
        <v>pics\\Tomat_2.jpg</v>
      </c>
      <c r="AT122">
        <f t="shared" ca="1" si="30"/>
        <v>0.59738696117764056</v>
      </c>
      <c r="AU122" t="s">
        <v>697</v>
      </c>
      <c r="AV122" t="str">
        <f t="shared" ca="1" si="31"/>
        <v>sound\\Noviy_plod.wav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_Красноватый_ли_</v>
      </c>
      <c r="BB122" t="str">
        <f t="shared" si="32"/>
        <v>_Красноватый_ли_XXXXX?</v>
      </c>
      <c r="BC122">
        <f>A122</f>
        <v>1216</v>
      </c>
      <c r="BD122" cm="1">
        <f t="array" aca="1" ref="BD122" ca="1">INDEX($L$122:$L$129,(RANK(AT2,$AT$2:$AT$9)))</f>
        <v>2144</v>
      </c>
      <c r="BE122" cm="1">
        <f t="array" aca="1" ref="BE122" ca="1">INDEX(BD66:BD81,(RANK(AT9,$AT$2:$AT$17)))</f>
        <v>2065</v>
      </c>
      <c r="BF122" cm="1">
        <f t="array" aca="1" ref="BF122" ca="1">INDEX(BD90:BD105,(RANK(AT9,$AT$2:$AT$17)))</f>
        <v>2089</v>
      </c>
      <c r="BG122" cm="1">
        <f t="array" aca="1" ref="BG122" ca="1">INDEX(BD106:BD121,(RANK(AT9,$AT$2:$AT$17)))</f>
        <v>2129</v>
      </c>
      <c r="BH122">
        <v>1</v>
      </c>
    </row>
    <row r="123" spans="1:60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VLOOKUP(B123,audio_list_stym!$A$3:$BP$18,68,FALSE)</f>
        <v>16</v>
      </c>
      <c r="F123" t="str">
        <f>VLOOKUP(E123,metki!$A$2:$B$9,2,FALSE)</f>
        <v>импл_новые_без_названия</v>
      </c>
      <c r="G123" t="str">
        <f t="shared" si="26"/>
        <v>импл_</v>
      </c>
      <c r="H123" t="str">
        <f>VLOOKUP(B123,audio_list_stym!$A$3:$AJ$18,36,FALSE)</f>
        <v>Tamanid</v>
      </c>
      <c r="I123" t="s">
        <v>689</v>
      </c>
      <c r="J123" t="str">
        <f t="shared" si="27"/>
        <v>Tamanid_2</v>
      </c>
      <c r="K123">
        <v>16</v>
      </c>
      <c r="L123">
        <f>VLOOKUP(J123,total_visual_stym!$A$2:$D$129,2,FALSE)</f>
        <v>2138</v>
      </c>
      <c r="M123" t="str">
        <f>VLOOKUP(J123,total_visual_stym!$A$2:$D$129,3,FALSE)</f>
        <v>pics\\Tamanid_2.jpg</v>
      </c>
      <c r="N123">
        <f>VLOOKUP(J123,total_visual_stym!$A$1:$D$129,4,FALSE)</f>
        <v>214</v>
      </c>
      <c r="P123">
        <f>IF(G123="экспл",0,IF(G123="импл_",VLOOKUP(J123,quest_импл!$A$1:$J$129,7,FALSE),0))</f>
        <v>274</v>
      </c>
      <c r="Q123" t="str">
        <f>IF(G123="экспл",0,IF(G123="импл_",VLOOKUP(J123,quest_импл!$A$1:$J$129,8,FALSE),0))</f>
        <v>sound\\Izognut_li.wav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2050</v>
      </c>
      <c r="AD123" t="str">
        <f t="shared" ca="1" si="33"/>
        <v>pics\\Redis_2.jpg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8"/>
        <v>pics\\Redis_2.jpg</v>
      </c>
      <c r="AI123" t="s">
        <v>125</v>
      </c>
      <c r="AO123">
        <f t="shared" ca="1" si="34"/>
        <v>0.17786453883862607</v>
      </c>
      <c r="AP123" t="str">
        <f t="shared" ca="1" si="35"/>
        <v>pics\\Redis_2.jpg</v>
      </c>
      <c r="AR123" t="str">
        <f t="shared" si="38"/>
        <v/>
      </c>
      <c r="AS123" t="str">
        <f t="shared" ca="1" si="29"/>
        <v>pics\\Redis_2.jpg</v>
      </c>
      <c r="AT123">
        <f t="shared" ca="1" si="30"/>
        <v>0.57465268758647436</v>
      </c>
      <c r="AU123" t="s">
        <v>697</v>
      </c>
      <c r="AV123" t="str">
        <f t="shared" ca="1" si="31"/>
        <v>sound\\Noviy_plod.wav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_Изогнут_ли_</v>
      </c>
      <c r="BB123" t="str">
        <f t="shared" si="32"/>
        <v>_Изогнут_ли_XXXXX?</v>
      </c>
      <c r="BD123" cm="1">
        <f t="array" aca="1" ref="BD123" ca="1">INDEX($L$122:$L$129,(RANK(AT3,$AT$2:$AT$9)))</f>
        <v>2140</v>
      </c>
    </row>
    <row r="124" spans="1:60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VLOOKUP(B124,audio_list_stym!$A$3:$BP$18,68,FALSE)</f>
        <v>16</v>
      </c>
      <c r="F124" t="str">
        <f>VLOOKUP(E124,metki!$A$2:$B$9,2,FALSE)</f>
        <v>импл_новые_без_названия</v>
      </c>
      <c r="G124" t="str">
        <f t="shared" si="26"/>
        <v>импл_</v>
      </c>
      <c r="H124" t="str">
        <f>VLOOKUP(B124,audio_list_stym!$A$3:$AJ$18,36,FALSE)</f>
        <v>Tamanid</v>
      </c>
      <c r="I124" t="s">
        <v>690</v>
      </c>
      <c r="J124" t="str">
        <f t="shared" si="27"/>
        <v>Tamanid_3</v>
      </c>
      <c r="K124">
        <v>16</v>
      </c>
      <c r="L124">
        <f>VLOOKUP(J124,total_visual_stym!$A$2:$D$129,2,FALSE)</f>
        <v>2139</v>
      </c>
      <c r="M124" t="str">
        <f>VLOOKUP(J124,total_visual_stym!$A$2:$D$129,3,FALSE)</f>
        <v>pics\\Tamanid_3.jpg</v>
      </c>
      <c r="N124">
        <f>VLOOKUP(J124,total_visual_stym!$A$1:$D$129,4,FALSE)</f>
        <v>214</v>
      </c>
      <c r="P124">
        <f>IF(G124="экспл",0,IF(G124="импл_",VLOOKUP(J124,quest_импл!$A$1:$J$129,7,FALSE),0))</f>
        <v>275</v>
      </c>
      <c r="Q124" t="str">
        <f>IF(G124="экспл",0,IF(G124="импл_",VLOOKUP(J124,quest_импл!$A$1:$J$129,8,FALSE),0))</f>
        <v>sound\\Barhatistiy_li.wav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да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2005</v>
      </c>
      <c r="AD124" t="str">
        <f t="shared" ca="1" si="33"/>
        <v>pics\\Banan_5.jpg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8"/>
        <v>pics\\Banan_5.jpg</v>
      </c>
      <c r="AI124" t="s">
        <v>126</v>
      </c>
      <c r="AO124">
        <f t="shared" ca="1" si="34"/>
        <v>0.95163851596883819</v>
      </c>
      <c r="AP124" t="str">
        <f t="shared" ca="1" si="35"/>
        <v>pics\\Banan_5.jpg</v>
      </c>
      <c r="AR124" t="str">
        <f t="shared" si="38"/>
        <v/>
      </c>
      <c r="AS124" t="str">
        <f t="shared" ca="1" si="29"/>
        <v>pics\\Banan_5.jpg</v>
      </c>
      <c r="AT124">
        <f t="shared" ca="1" si="30"/>
        <v>0.55329675494081887</v>
      </c>
      <c r="AU124" t="s">
        <v>697</v>
      </c>
      <c r="AV124" t="str">
        <f t="shared" ca="1" si="31"/>
        <v>sound\\Noviy_plod.wav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_Бархатистый_ли_</v>
      </c>
      <c r="BB124" t="str">
        <f t="shared" si="32"/>
        <v>_Бархатистый_ли_XXXXX?</v>
      </c>
      <c r="BD124" cm="1">
        <f t="array" aca="1" ref="BD124" ca="1">INDEX($L$122:$L$129,(RANK(AT4,$AT$2:$AT$9)))</f>
        <v>2137</v>
      </c>
    </row>
    <row r="125" spans="1:60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VLOOKUP(B125,audio_list_stym!$A$3:$BP$18,68,FALSE)</f>
        <v>16</v>
      </c>
      <c r="F125" t="str">
        <f>VLOOKUP(E125,metki!$A$2:$B$9,2,FALSE)</f>
        <v>импл_новые_без_названия</v>
      </c>
      <c r="G125" t="str">
        <f t="shared" si="26"/>
        <v>импл_</v>
      </c>
      <c r="H125" t="str">
        <f>VLOOKUP(B125,audio_list_stym!$A$3:$AJ$18,36,FALSE)</f>
        <v>Tamanid</v>
      </c>
      <c r="I125" t="s">
        <v>691</v>
      </c>
      <c r="J125" t="str">
        <f t="shared" si="27"/>
        <v>Tamanid_4</v>
      </c>
      <c r="K125">
        <v>16</v>
      </c>
      <c r="L125">
        <f>VLOOKUP(J125,total_visual_stym!$A$2:$D$129,2,FALSE)</f>
        <v>2140</v>
      </c>
      <c r="M125" t="str">
        <f>VLOOKUP(J125,total_visual_stym!$A$2:$D$129,3,FALSE)</f>
        <v>pics\\Tamanid_4.jpg</v>
      </c>
      <c r="N125">
        <f>VLOOKUP(J125,total_visual_stym!$A$1:$D$129,4,FALSE)</f>
        <v>214</v>
      </c>
      <c r="P125">
        <f>IF(G125="экспл",0,IF(G125="импл_",VLOOKUP(J125,quest_импл!$A$1:$J$129,7,FALSE),0))</f>
        <v>276</v>
      </c>
      <c r="Q125" t="str">
        <f>IF(G125="экспл",0,IF(G125="импл_",VLOOKUP(J125,quest_импл!$A$1:$J$129,8,FALSE),0))</f>
        <v>sound\\Odnotonniy_li.wav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2056</v>
      </c>
      <c r="AD125" t="str">
        <f t="shared" ca="1" si="33"/>
        <v>pics\\Redis_8.jpg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8"/>
        <v>pics\\Redis_8.jpg</v>
      </c>
      <c r="AI125" t="s">
        <v>127</v>
      </c>
      <c r="AO125">
        <f t="shared" ca="1" si="34"/>
        <v>8.0999452582797726E-2</v>
      </c>
      <c r="AP125" t="str">
        <f t="shared" ca="1" si="35"/>
        <v>pics\\Redis_8.jpg</v>
      </c>
      <c r="AR125" t="str">
        <f t="shared" si="38"/>
        <v/>
      </c>
      <c r="AS125" t="str">
        <f t="shared" ca="1" si="29"/>
        <v>pics\\Redis_8.jpg</v>
      </c>
      <c r="AT125">
        <f t="shared" ca="1" si="30"/>
        <v>0.29942792003216434</v>
      </c>
      <c r="AU125" t="s">
        <v>697</v>
      </c>
      <c r="AV125" t="str">
        <f t="shared" ca="1" si="31"/>
        <v>sound\\Redkiy_plod.wav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_Однотонный_ли_</v>
      </c>
      <c r="BB125" t="str">
        <f t="shared" si="32"/>
        <v>_Однотонный_ли_XXXXX?</v>
      </c>
      <c r="BD125" cm="1">
        <f t="array" aca="1" ref="BD125" ca="1">INDEX($L$122:$L$129,(RANK(AT5,$AT$2:$AT$9)))</f>
        <v>2143</v>
      </c>
    </row>
    <row r="126" spans="1:60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VLOOKUP(B126,audio_list_stym!$A$3:$BP$18,68,FALSE)</f>
        <v>16</v>
      </c>
      <c r="F126" t="str">
        <f>VLOOKUP(E126,metki!$A$2:$B$9,2,FALSE)</f>
        <v>импл_новые_без_названия</v>
      </c>
      <c r="G126" t="str">
        <f t="shared" si="26"/>
        <v>импл_</v>
      </c>
      <c r="H126" t="str">
        <f>VLOOKUP(B126,audio_list_stym!$A$3:$AJ$18,36,FALSE)</f>
        <v>Tamanid</v>
      </c>
      <c r="I126" t="s">
        <v>692</v>
      </c>
      <c r="J126" t="str">
        <f t="shared" si="27"/>
        <v>Tamanid_5</v>
      </c>
      <c r="K126">
        <v>16</v>
      </c>
      <c r="L126">
        <f>VLOOKUP(J126,total_visual_stym!$A$2:$D$129,2,FALSE)</f>
        <v>2141</v>
      </c>
      <c r="M126" t="str">
        <f>VLOOKUP(J126,total_visual_stym!$A$2:$D$129,3,FALSE)</f>
        <v>pics\\Tamanid_5.jpg</v>
      </c>
      <c r="N126">
        <f>VLOOKUP(J126,total_visual_stym!$A$1:$D$129,4,FALSE)</f>
        <v>214</v>
      </c>
      <c r="P126">
        <f>IF(G126="экспл",0,IF(G126="импл_",VLOOKUP(J126,quest_импл!$A$1:$J$129,7,FALSE),0))</f>
        <v>277</v>
      </c>
      <c r="Q126" t="str">
        <f>IF(G126="экспл",0,IF(G126="импл_",VLOOKUP(J126,quest_импл!$A$1:$J$129,8,FALSE),0))</f>
        <v>sound\\Prozrachniy_li.wav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2003</v>
      </c>
      <c r="AD126" t="str">
        <f t="shared" ca="1" si="33"/>
        <v>pics\\Banan_3.jpg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8"/>
        <v>pics\\Banan_3.jpg</v>
      </c>
      <c r="AI126" t="s">
        <v>128</v>
      </c>
      <c r="AO126">
        <f t="shared" ca="1" si="34"/>
        <v>0.97384111219112657</v>
      </c>
      <c r="AP126" t="str">
        <f t="shared" ca="1" si="35"/>
        <v>pics\\Banan_3.jpg</v>
      </c>
      <c r="AR126" t="str">
        <f t="shared" si="38"/>
        <v/>
      </c>
      <c r="AS126" t="str">
        <f t="shared" ca="1" si="29"/>
        <v>pics\\Banan_3.jpg</v>
      </c>
      <c r="AT126">
        <f t="shared" ca="1" si="30"/>
        <v>0.19975583508018757</v>
      </c>
      <c r="AU126" t="s">
        <v>697</v>
      </c>
      <c r="AV126" t="str">
        <f t="shared" ca="1" si="31"/>
        <v>sound\\Redkiy_plod.wav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_Прозрачный_ли_</v>
      </c>
      <c r="BB126" t="str">
        <f t="shared" si="32"/>
        <v>_Прозрачный_ли_XXXXX?</v>
      </c>
      <c r="BD126" cm="1">
        <f t="array" aca="1" ref="BD126" ca="1">INDEX($L$122:$L$129,(RANK(AT6,$AT$2:$AT$9)))</f>
        <v>2139</v>
      </c>
    </row>
    <row r="127" spans="1:60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VLOOKUP(B127,audio_list_stym!$A$3:$BP$18,68,FALSE)</f>
        <v>16</v>
      </c>
      <c r="F127" t="str">
        <f>VLOOKUP(E127,metki!$A$2:$B$9,2,FALSE)</f>
        <v>импл_новые_без_названия</v>
      </c>
      <c r="G127" t="str">
        <f t="shared" si="26"/>
        <v>импл_</v>
      </c>
      <c r="H127" t="str">
        <f>VLOOKUP(B127,audio_list_stym!$A$3:$AJ$18,36,FALSE)</f>
        <v>Tamanid</v>
      </c>
      <c r="I127" t="s">
        <v>693</v>
      </c>
      <c r="J127" t="str">
        <f t="shared" si="27"/>
        <v>Tamanid_6</v>
      </c>
      <c r="K127">
        <v>16</v>
      </c>
      <c r="L127">
        <f>VLOOKUP(J127,total_visual_stym!$A$2:$D$129,2,FALSE)</f>
        <v>2142</v>
      </c>
      <c r="M127" t="str">
        <f>VLOOKUP(J127,total_visual_stym!$A$2:$D$129,3,FALSE)</f>
        <v>pics\\Tamanid_6.jpg</v>
      </c>
      <c r="N127">
        <f>VLOOKUP(J127,total_visual_stym!$A$1:$D$129,4,FALSE)</f>
        <v>214</v>
      </c>
      <c r="P127">
        <f>IF(G127="экспл",0,IF(G127="импл_",VLOOKUP(J127,quest_импл!$A$1:$J$129,7,FALSE),0))</f>
        <v>278</v>
      </c>
      <c r="Q127" t="str">
        <f>IF(G127="экспл",0,IF(G127="импл_",VLOOKUP(J127,quest_импл!$A$1:$J$129,8,FALSE),0))</f>
        <v>sound\\Izmelchen_li.wav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2032</v>
      </c>
      <c r="AD127" t="str">
        <f t="shared" ca="1" si="33"/>
        <v>pics\\Kokos_8.jpg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8"/>
        <v>pics\\Kokos_8.jpg</v>
      </c>
      <c r="AI127" t="s">
        <v>129</v>
      </c>
      <c r="AO127">
        <f t="shared" ca="1" si="34"/>
        <v>0.58239573591611726</v>
      </c>
      <c r="AP127" t="str">
        <f t="shared" ca="1" si="35"/>
        <v>pics\\Kokos_8.jpg</v>
      </c>
      <c r="AR127" t="str">
        <f t="shared" si="38"/>
        <v/>
      </c>
      <c r="AS127" t="str">
        <f t="shared" ca="1" si="29"/>
        <v>pics\\Kokos_8.jpg</v>
      </c>
      <c r="AT127">
        <f t="shared" ca="1" si="30"/>
        <v>0.77670701919801255</v>
      </c>
      <c r="AU127" t="s">
        <v>697</v>
      </c>
      <c r="AV127" t="str">
        <f t="shared" ca="1" si="31"/>
        <v>sound\\Noviy_plod.wav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_Измельчен_ли_</v>
      </c>
      <c r="BB127" t="str">
        <f t="shared" si="32"/>
        <v>_Измельчен_ли_XXXXX?</v>
      </c>
      <c r="BD127" cm="1">
        <f t="array" aca="1" ref="BD127" ca="1">INDEX($L$122:$L$129,(RANK(AT7,$AT$2:$AT$9)))</f>
        <v>2142</v>
      </c>
    </row>
    <row r="128" spans="1:60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VLOOKUP(B128,audio_list_stym!$A$3:$BP$18,68,FALSE)</f>
        <v>16</v>
      </c>
      <c r="F128" t="str">
        <f>VLOOKUP(E128,metki!$A$2:$B$9,2,FALSE)</f>
        <v>импл_новые_без_названия</v>
      </c>
      <c r="G128" t="str">
        <f t="shared" si="26"/>
        <v>импл_</v>
      </c>
      <c r="H128" t="str">
        <f>VLOOKUP(B128,audio_list_stym!$A$3:$AJ$18,36,FALSE)</f>
        <v>Tamanid</v>
      </c>
      <c r="I128" t="s">
        <v>694</v>
      </c>
      <c r="J128" t="str">
        <f t="shared" si="27"/>
        <v>Tamanid_7</v>
      </c>
      <c r="K128">
        <v>16</v>
      </c>
      <c r="L128">
        <f>VLOOKUP(J128,total_visual_stym!$A$2:$D$129,2,FALSE)</f>
        <v>2143</v>
      </c>
      <c r="M128" t="str">
        <f>VLOOKUP(J128,total_visual_stym!$A$2:$D$129,3,FALSE)</f>
        <v>pics\\Tamanid_7.jpg</v>
      </c>
      <c r="N128">
        <f>VLOOKUP(J128,total_visual_stym!$A$1:$D$129,4,FALSE)</f>
        <v>214</v>
      </c>
      <c r="P128">
        <f>IF(G128="экспл",0,IF(G128="импл_",VLOOKUP(J128,quest_импл!$A$1:$J$129,7,FALSE),0))</f>
        <v>279</v>
      </c>
      <c r="Q128" t="str">
        <f>IF(G128="экспл",0,IF(G128="импл_",VLOOKUP(J128,quest_импл!$A$1:$J$129,8,FALSE),0))</f>
        <v>sound\\Cvetushiy_li.wav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2041</v>
      </c>
      <c r="AD128" t="str">
        <f t="shared" ca="1" si="33"/>
        <v>pics\\Peper_1.jpg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8"/>
        <v>pics\\Peper_1.jpg</v>
      </c>
      <c r="AI128" t="s">
        <v>130</v>
      </c>
      <c r="AO128">
        <f t="shared" ca="1" si="34"/>
        <v>0.45271565036782391</v>
      </c>
      <c r="AP128" t="str">
        <f t="shared" ca="1" si="35"/>
        <v>pics\\Peper_1.jpg</v>
      </c>
      <c r="AR128" t="str">
        <f t="shared" si="38"/>
        <v/>
      </c>
      <c r="AS128" t="str">
        <f t="shared" ca="1" si="29"/>
        <v>pics\\Peper_1.jpg</v>
      </c>
      <c r="AT128">
        <f t="shared" ca="1" si="30"/>
        <v>0.56693986063363289</v>
      </c>
      <c r="AU128" t="s">
        <v>697</v>
      </c>
      <c r="AV128" t="str">
        <f t="shared" ca="1" si="31"/>
        <v>sound\\Noviy_plod.wav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_Цветущий_ли_</v>
      </c>
      <c r="BB128" t="str">
        <f t="shared" si="32"/>
        <v>_Цветущий_ли_XXXXX?</v>
      </c>
      <c r="BD128" cm="1">
        <f t="array" aca="1" ref="BD128" ca="1">INDEX($L$122:$L$129,(RANK(AT8,$AT$2:$AT$9)))</f>
        <v>2138</v>
      </c>
    </row>
    <row r="129" spans="1:56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VLOOKUP(B129,audio_list_stym!$A$3:$BP$18,68,FALSE)</f>
        <v>16</v>
      </c>
      <c r="F129" t="str">
        <f>VLOOKUP(E129,metki!$A$2:$B$9,2,FALSE)</f>
        <v>импл_новые_без_названия</v>
      </c>
      <c r="G129" t="str">
        <f t="shared" si="26"/>
        <v>импл_</v>
      </c>
      <c r="H129" t="str">
        <f>VLOOKUP(B129,audio_list_stym!$A$3:$AJ$18,36,FALSE)</f>
        <v>Tamanid</v>
      </c>
      <c r="I129" t="s">
        <v>695</v>
      </c>
      <c r="J129" t="str">
        <f t="shared" si="27"/>
        <v>Tamanid_8</v>
      </c>
      <c r="K129">
        <v>16</v>
      </c>
      <c r="L129">
        <f>VLOOKUP(J129,total_visual_stym!$A$2:$D$129,2,FALSE)</f>
        <v>2144</v>
      </c>
      <c r="M129" t="str">
        <f>VLOOKUP(J129,total_visual_stym!$A$2:$D$129,3,FALSE)</f>
        <v>pics\\Tamanid_8.jpg</v>
      </c>
      <c r="N129">
        <f>VLOOKUP(J129,total_visual_stym!$A$1:$D$129,4,FALSE)</f>
        <v>214</v>
      </c>
      <c r="P129">
        <f>IF(G129="экспл",0,IF(G129="импл_",VLOOKUP(J129,quest_импл!$A$1:$J$129,7,FALSE),0))</f>
        <v>280</v>
      </c>
      <c r="Q129" t="str">
        <f>IF(G129="экспл",0,IF(G129="импл_",VLOOKUP(J129,quest_импл!$A$1:$J$129,8,FALSE),0))</f>
        <v>sound\\Skruchen_li.wav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2038</v>
      </c>
      <c r="AD129" t="str">
        <f t="shared" ca="1" si="33"/>
        <v>pics\\Limon_6.jpg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8"/>
        <v>pics\\Limon_6.jpg</v>
      </c>
      <c r="AI129" t="s">
        <v>131</v>
      </c>
      <c r="AO129">
        <f t="shared" ca="1" si="34"/>
        <v>0.49647313544945071</v>
      </c>
      <c r="AP129" t="str">
        <f t="shared" ca="1" si="35"/>
        <v>pics\\Limon_6.jpg</v>
      </c>
      <c r="AR129" t="str">
        <f t="shared" si="38"/>
        <v/>
      </c>
      <c r="AS129" t="str">
        <f t="shared" ca="1" si="29"/>
        <v>pics\\Limon_6.jpg</v>
      </c>
      <c r="AT129">
        <f t="shared" ca="1" si="30"/>
        <v>0.94986655050175672</v>
      </c>
      <c r="AU129" t="s">
        <v>697</v>
      </c>
      <c r="AV129" t="str">
        <f t="shared" ca="1" si="31"/>
        <v>sound\\Noviy_plod.wav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_Скручен_ли_</v>
      </c>
      <c r="BB129" t="str">
        <f t="shared" si="32"/>
        <v>_Скручен_ли_XXXXX?</v>
      </c>
      <c r="BD129" cm="1">
        <f t="array" aca="1" ref="BD129" ca="1">INDEX($L$122:$L$129,(RANK(AT9,$AT$2:$AT$9)))</f>
        <v>2141</v>
      </c>
    </row>
    <row r="130" spans="1:56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2000-000000000000}"/>
  <pageMargins left="0.7" right="0.7" top="0.75" bottom="0.75" header="0.3" footer="0.3"/>
  <pageSetup paperSize="9" orientation="portrait" horizontalDpi="4294967293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14349-B033-44DD-B7D5-EC64E5F37207}">
  <dimension ref="A1:O17"/>
  <sheetViews>
    <sheetView workbookViewId="0">
      <selection activeCell="B25" sqref="B25"/>
    </sheetView>
  </sheetViews>
  <sheetFormatPr baseColWidth="10" defaultColWidth="8.83203125" defaultRowHeight="15" x14ac:dyDescent="0.2"/>
  <cols>
    <col min="1" max="1" width="14.1640625" customWidth="1"/>
    <col min="3" max="3" width="19" customWidth="1"/>
    <col min="6" max="6" width="24.83203125" customWidth="1"/>
  </cols>
  <sheetData>
    <row r="1" spans="1:15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G1" s="23"/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3" t="s">
        <v>1170</v>
      </c>
      <c r="N1" s="23" t="s">
        <v>1171</v>
      </c>
      <c r="O1" s="23" t="s">
        <v>1172</v>
      </c>
    </row>
    <row r="2" spans="1:15" x14ac:dyDescent="0.2">
      <c r="A2">
        <v>1201</v>
      </c>
      <c r="B2" t="s">
        <v>342</v>
      </c>
      <c r="C2" t="s">
        <v>326</v>
      </c>
      <c r="D2">
        <v>100</v>
      </c>
      <c r="E2">
        <v>13</v>
      </c>
      <c r="F2" t="s">
        <v>658</v>
      </c>
      <c r="G2" t="s">
        <v>1173</v>
      </c>
      <c r="H2" t="s">
        <v>669</v>
      </c>
      <c r="I2" t="s">
        <v>688</v>
      </c>
      <c r="J2" t="s">
        <v>59</v>
      </c>
      <c r="K2">
        <v>13</v>
      </c>
      <c r="L2">
        <v>2057</v>
      </c>
    </row>
    <row r="3" spans="1:15" x14ac:dyDescent="0.2">
      <c r="A3">
        <v>1202</v>
      </c>
      <c r="B3" t="s">
        <v>343</v>
      </c>
      <c r="C3" t="s">
        <v>337</v>
      </c>
      <c r="D3">
        <v>101</v>
      </c>
      <c r="E3">
        <v>10</v>
      </c>
      <c r="F3" t="s">
        <v>655</v>
      </c>
      <c r="G3" t="s">
        <v>1174</v>
      </c>
      <c r="H3" t="s">
        <v>666</v>
      </c>
      <c r="I3" t="s">
        <v>688</v>
      </c>
      <c r="J3" t="s">
        <v>35</v>
      </c>
      <c r="K3">
        <v>10</v>
      </c>
      <c r="L3">
        <v>2033</v>
      </c>
    </row>
    <row r="4" spans="1:15" x14ac:dyDescent="0.2">
      <c r="A4">
        <v>1203</v>
      </c>
      <c r="B4" t="s">
        <v>344</v>
      </c>
      <c r="C4" t="s">
        <v>327</v>
      </c>
      <c r="D4">
        <v>102</v>
      </c>
      <c r="E4">
        <v>11</v>
      </c>
      <c r="F4" t="s">
        <v>656</v>
      </c>
      <c r="G4" t="s">
        <v>1173</v>
      </c>
      <c r="H4" t="s">
        <v>665</v>
      </c>
      <c r="I4" t="s">
        <v>688</v>
      </c>
      <c r="J4" t="s">
        <v>27</v>
      </c>
      <c r="K4">
        <v>11</v>
      </c>
      <c r="L4">
        <v>2025</v>
      </c>
    </row>
    <row r="5" spans="1:15" x14ac:dyDescent="0.2">
      <c r="A5">
        <v>1204</v>
      </c>
      <c r="B5" t="s">
        <v>345</v>
      </c>
      <c r="C5" t="s">
        <v>338</v>
      </c>
      <c r="D5">
        <v>103</v>
      </c>
      <c r="E5">
        <v>12</v>
      </c>
      <c r="F5" t="s">
        <v>657</v>
      </c>
      <c r="G5" t="s">
        <v>1174</v>
      </c>
      <c r="H5" t="s">
        <v>668</v>
      </c>
      <c r="I5" t="s">
        <v>688</v>
      </c>
      <c r="J5" t="s">
        <v>51</v>
      </c>
      <c r="K5">
        <v>12</v>
      </c>
      <c r="L5">
        <v>2049</v>
      </c>
    </row>
    <row r="6" spans="1:15" x14ac:dyDescent="0.2">
      <c r="A6">
        <v>1205</v>
      </c>
      <c r="B6" t="s">
        <v>346</v>
      </c>
      <c r="C6" t="s">
        <v>339</v>
      </c>
      <c r="D6">
        <v>104</v>
      </c>
      <c r="E6">
        <v>13</v>
      </c>
      <c r="F6" t="s">
        <v>658</v>
      </c>
      <c r="G6" t="s">
        <v>1173</v>
      </c>
      <c r="H6" t="s">
        <v>667</v>
      </c>
      <c r="I6" t="s">
        <v>688</v>
      </c>
      <c r="J6" t="s">
        <v>43</v>
      </c>
      <c r="K6">
        <v>13</v>
      </c>
      <c r="L6">
        <v>2041</v>
      </c>
    </row>
    <row r="7" spans="1:15" x14ac:dyDescent="0.2">
      <c r="A7">
        <v>1206</v>
      </c>
      <c r="B7" t="s">
        <v>347</v>
      </c>
      <c r="C7" t="s">
        <v>328</v>
      </c>
      <c r="D7">
        <v>105</v>
      </c>
      <c r="E7">
        <v>10</v>
      </c>
      <c r="F7" t="s">
        <v>655</v>
      </c>
      <c r="G7" t="s">
        <v>1174</v>
      </c>
      <c r="H7" t="s">
        <v>347</v>
      </c>
      <c r="I7" t="s">
        <v>688</v>
      </c>
      <c r="J7" t="s">
        <v>3</v>
      </c>
      <c r="K7">
        <v>10</v>
      </c>
      <c r="L7">
        <v>2001</v>
      </c>
    </row>
    <row r="8" spans="1:15" x14ac:dyDescent="0.2">
      <c r="A8">
        <v>1207</v>
      </c>
      <c r="B8" t="s">
        <v>348</v>
      </c>
      <c r="C8" t="s">
        <v>329</v>
      </c>
      <c r="D8">
        <v>106</v>
      </c>
      <c r="E8">
        <v>11</v>
      </c>
      <c r="F8" t="s">
        <v>656</v>
      </c>
      <c r="G8" t="s">
        <v>1173</v>
      </c>
      <c r="H8" t="s">
        <v>663</v>
      </c>
      <c r="I8" t="s">
        <v>688</v>
      </c>
      <c r="J8" t="s">
        <v>11</v>
      </c>
      <c r="K8">
        <v>11</v>
      </c>
      <c r="L8">
        <v>2009</v>
      </c>
    </row>
    <row r="9" spans="1:15" x14ac:dyDescent="0.2">
      <c r="A9">
        <v>1208</v>
      </c>
      <c r="B9" t="s">
        <v>349</v>
      </c>
      <c r="C9" t="s">
        <v>330</v>
      </c>
      <c r="D9">
        <v>107</v>
      </c>
      <c r="E9">
        <v>12</v>
      </c>
      <c r="F9" t="s">
        <v>657</v>
      </c>
      <c r="G9" t="s">
        <v>1174</v>
      </c>
      <c r="H9" t="s">
        <v>664</v>
      </c>
      <c r="I9" t="s">
        <v>688</v>
      </c>
      <c r="J9" t="s">
        <v>19</v>
      </c>
      <c r="K9">
        <v>12</v>
      </c>
      <c r="L9">
        <v>2017</v>
      </c>
    </row>
    <row r="10" spans="1:15" x14ac:dyDescent="0.2">
      <c r="A10">
        <v>1209</v>
      </c>
      <c r="B10" t="s">
        <v>350</v>
      </c>
      <c r="C10" t="s">
        <v>331</v>
      </c>
      <c r="D10">
        <v>108</v>
      </c>
      <c r="E10">
        <v>17</v>
      </c>
      <c r="F10" t="s">
        <v>662</v>
      </c>
      <c r="G10" t="s">
        <v>1173</v>
      </c>
      <c r="H10" t="s">
        <v>677</v>
      </c>
      <c r="I10" t="s">
        <v>688</v>
      </c>
      <c r="J10" t="s">
        <v>252</v>
      </c>
      <c r="K10">
        <v>17</v>
      </c>
      <c r="L10">
        <v>2145</v>
      </c>
    </row>
    <row r="11" spans="1:15" x14ac:dyDescent="0.2">
      <c r="A11">
        <v>1210</v>
      </c>
      <c r="B11" t="s">
        <v>351</v>
      </c>
      <c r="C11" t="s">
        <v>332</v>
      </c>
      <c r="D11">
        <v>109</v>
      </c>
      <c r="E11">
        <v>14</v>
      </c>
      <c r="F11" t="s">
        <v>659</v>
      </c>
      <c r="G11" t="s">
        <v>1174</v>
      </c>
      <c r="H11" t="s">
        <v>670</v>
      </c>
      <c r="I11" t="s">
        <v>688</v>
      </c>
      <c r="J11" t="s">
        <v>196</v>
      </c>
      <c r="K11">
        <v>14</v>
      </c>
      <c r="L11">
        <v>2065</v>
      </c>
    </row>
    <row r="12" spans="1:15" x14ac:dyDescent="0.2">
      <c r="A12">
        <v>1211</v>
      </c>
      <c r="B12" t="s">
        <v>352</v>
      </c>
      <c r="C12" t="s">
        <v>333</v>
      </c>
      <c r="D12">
        <v>110</v>
      </c>
      <c r="E12">
        <v>15</v>
      </c>
      <c r="F12" t="s">
        <v>660</v>
      </c>
      <c r="G12" t="s">
        <v>1173</v>
      </c>
      <c r="H12" t="s">
        <v>671</v>
      </c>
      <c r="I12" t="s">
        <v>688</v>
      </c>
      <c r="J12" t="s">
        <v>204</v>
      </c>
      <c r="K12">
        <v>15</v>
      </c>
      <c r="L12">
        <v>2073</v>
      </c>
    </row>
    <row r="13" spans="1:15" x14ac:dyDescent="0.2">
      <c r="A13">
        <v>1212</v>
      </c>
      <c r="B13" t="s">
        <v>353</v>
      </c>
      <c r="C13" t="s">
        <v>340</v>
      </c>
      <c r="D13">
        <v>111</v>
      </c>
      <c r="E13">
        <v>16</v>
      </c>
      <c r="F13" t="s">
        <v>661</v>
      </c>
      <c r="G13" t="s">
        <v>1174</v>
      </c>
      <c r="H13" t="s">
        <v>672</v>
      </c>
      <c r="I13" t="s">
        <v>688</v>
      </c>
      <c r="J13" t="s">
        <v>212</v>
      </c>
      <c r="K13">
        <v>16</v>
      </c>
      <c r="L13">
        <v>2081</v>
      </c>
    </row>
    <row r="14" spans="1:15" x14ac:dyDescent="0.2">
      <c r="A14">
        <v>1213</v>
      </c>
      <c r="B14" t="s">
        <v>354</v>
      </c>
      <c r="C14" t="s">
        <v>334</v>
      </c>
      <c r="D14">
        <v>112</v>
      </c>
      <c r="E14">
        <v>17</v>
      </c>
      <c r="F14" t="s">
        <v>662</v>
      </c>
      <c r="G14" t="s">
        <v>1173</v>
      </c>
      <c r="H14" t="s">
        <v>673</v>
      </c>
      <c r="I14" t="s">
        <v>688</v>
      </c>
      <c r="J14" t="s">
        <v>220</v>
      </c>
      <c r="K14">
        <v>17</v>
      </c>
      <c r="L14">
        <v>2089</v>
      </c>
    </row>
    <row r="15" spans="1:15" x14ac:dyDescent="0.2">
      <c r="A15">
        <v>1214</v>
      </c>
      <c r="B15" t="s">
        <v>355</v>
      </c>
      <c r="C15" t="s">
        <v>335</v>
      </c>
      <c r="D15">
        <v>113</v>
      </c>
      <c r="E15">
        <v>14</v>
      </c>
      <c r="F15" t="s">
        <v>659</v>
      </c>
      <c r="G15" t="s">
        <v>1174</v>
      </c>
      <c r="H15" t="s">
        <v>674</v>
      </c>
      <c r="I15" t="s">
        <v>688</v>
      </c>
      <c r="J15" t="s">
        <v>228</v>
      </c>
      <c r="K15">
        <v>14</v>
      </c>
      <c r="L15">
        <v>2113</v>
      </c>
    </row>
    <row r="16" spans="1:15" x14ac:dyDescent="0.2">
      <c r="A16">
        <v>1215</v>
      </c>
      <c r="B16" t="s">
        <v>356</v>
      </c>
      <c r="C16" t="s">
        <v>341</v>
      </c>
      <c r="D16">
        <v>114</v>
      </c>
      <c r="E16">
        <v>15</v>
      </c>
      <c r="F16" t="s">
        <v>660</v>
      </c>
      <c r="G16" t="s">
        <v>1173</v>
      </c>
      <c r="H16" t="s">
        <v>675</v>
      </c>
      <c r="I16" t="s">
        <v>688</v>
      </c>
      <c r="J16" t="s">
        <v>236</v>
      </c>
      <c r="K16">
        <v>15</v>
      </c>
      <c r="L16">
        <v>2129</v>
      </c>
    </row>
    <row r="17" spans="1:12" x14ac:dyDescent="0.2">
      <c r="A17">
        <v>1216</v>
      </c>
      <c r="B17" t="s">
        <v>357</v>
      </c>
      <c r="C17" t="s">
        <v>336</v>
      </c>
      <c r="D17">
        <v>115</v>
      </c>
      <c r="E17">
        <v>16</v>
      </c>
      <c r="F17" t="s">
        <v>661</v>
      </c>
      <c r="G17" t="s">
        <v>1174</v>
      </c>
      <c r="H17" t="s">
        <v>676</v>
      </c>
      <c r="I17" t="s">
        <v>688</v>
      </c>
      <c r="J17" t="s">
        <v>244</v>
      </c>
      <c r="K17">
        <v>16</v>
      </c>
      <c r="L17">
        <v>2137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Q299"/>
  <sheetViews>
    <sheetView zoomScale="74" zoomScaleNormal="74" workbookViewId="0">
      <selection activeCell="I11" sqref="I11"/>
    </sheetView>
  </sheetViews>
  <sheetFormatPr baseColWidth="10" defaultColWidth="8.83203125" defaultRowHeight="15" x14ac:dyDescent="0.2"/>
  <cols>
    <col min="1" max="1" width="16" customWidth="1"/>
    <col min="2" max="2" width="25.5" customWidth="1"/>
    <col min="5" max="37" width="5.33203125" customWidth="1"/>
    <col min="38" max="68" width="0.83203125" customWidth="1"/>
    <col min="71" max="71" width="17.1640625" customWidth="1"/>
  </cols>
  <sheetData>
    <row r="1" spans="1:69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</row>
    <row r="2" spans="1:69" x14ac:dyDescent="0.2">
      <c r="A2" s="3"/>
      <c r="B2" t="s">
        <v>261</v>
      </c>
      <c r="C2" t="s">
        <v>260</v>
      </c>
      <c r="D2" s="3"/>
      <c r="E2" s="3" t="s">
        <v>262</v>
      </c>
      <c r="F2" s="3" t="s">
        <v>263</v>
      </c>
      <c r="G2" s="3" t="s">
        <v>264</v>
      </c>
      <c r="H2" s="3" t="s">
        <v>265</v>
      </c>
      <c r="I2" s="3" t="s">
        <v>266</v>
      </c>
      <c r="J2" s="3" t="s">
        <v>267</v>
      </c>
      <c r="K2" s="3" t="s">
        <v>268</v>
      </c>
      <c r="L2" s="3" t="s">
        <v>269</v>
      </c>
      <c r="M2" s="3" t="s">
        <v>270</v>
      </c>
      <c r="N2" s="3" t="s">
        <v>271</v>
      </c>
      <c r="O2" s="3" t="s">
        <v>272</v>
      </c>
      <c r="P2" s="3" t="s">
        <v>273</v>
      </c>
      <c r="Q2" s="3" t="s">
        <v>274</v>
      </c>
      <c r="R2" s="3" t="s">
        <v>275</v>
      </c>
      <c r="S2" s="3" t="s">
        <v>276</v>
      </c>
      <c r="T2" s="3" t="s">
        <v>277</v>
      </c>
      <c r="U2" s="3" t="s">
        <v>278</v>
      </c>
      <c r="V2" s="3" t="s">
        <v>279</v>
      </c>
      <c r="W2" s="3" t="s">
        <v>280</v>
      </c>
      <c r="X2" s="3" t="s">
        <v>281</v>
      </c>
      <c r="Y2" s="3" t="s">
        <v>282</v>
      </c>
      <c r="Z2" s="3" t="s">
        <v>283</v>
      </c>
      <c r="AA2" s="3" t="s">
        <v>284</v>
      </c>
      <c r="AB2" s="3" t="s">
        <v>285</v>
      </c>
      <c r="AC2" s="3" t="s">
        <v>286</v>
      </c>
      <c r="AD2" s="3" t="s">
        <v>287</v>
      </c>
      <c r="AE2" s="3" t="s">
        <v>288</v>
      </c>
      <c r="AF2" s="3" t="s">
        <v>289</v>
      </c>
      <c r="AG2" s="3" t="s">
        <v>290</v>
      </c>
      <c r="AH2" s="3" t="s">
        <v>291</v>
      </c>
      <c r="AI2" s="3" t="s">
        <v>292</v>
      </c>
      <c r="AJ2" s="3" t="s">
        <v>293</v>
      </c>
      <c r="AK2" s="3" t="s">
        <v>294</v>
      </c>
      <c r="AL2" s="3" t="s">
        <v>295</v>
      </c>
      <c r="AM2" s="3" t="s">
        <v>296</v>
      </c>
      <c r="AN2" s="3" t="s">
        <v>297</v>
      </c>
      <c r="AO2" s="3" t="s">
        <v>298</v>
      </c>
      <c r="AP2" s="3" t="s">
        <v>299</v>
      </c>
      <c r="AQ2" s="3" t="s">
        <v>300</v>
      </c>
      <c r="AR2" s="3" t="s">
        <v>301</v>
      </c>
      <c r="AS2" s="3" t="s">
        <v>302</v>
      </c>
      <c r="AT2" s="3" t="s">
        <v>303</v>
      </c>
      <c r="AU2" s="3" t="s">
        <v>304</v>
      </c>
      <c r="AV2" s="3" t="s">
        <v>305</v>
      </c>
      <c r="AW2" s="3" t="s">
        <v>306</v>
      </c>
      <c r="AX2" s="3" t="s">
        <v>307</v>
      </c>
      <c r="AY2" s="3" t="s">
        <v>308</v>
      </c>
      <c r="AZ2" s="3" t="s">
        <v>309</v>
      </c>
      <c r="BA2" s="3" t="s">
        <v>310</v>
      </c>
      <c r="BB2" s="3" t="s">
        <v>311</v>
      </c>
      <c r="BC2" s="3" t="s">
        <v>312</v>
      </c>
      <c r="BD2" s="3" t="s">
        <v>313</v>
      </c>
      <c r="BE2" s="3" t="s">
        <v>314</v>
      </c>
      <c r="BF2" s="3" t="s">
        <v>315</v>
      </c>
      <c r="BG2" s="3" t="s">
        <v>316</v>
      </c>
      <c r="BH2" s="3" t="s">
        <v>317</v>
      </c>
      <c r="BI2" s="3" t="s">
        <v>318</v>
      </c>
      <c r="BJ2" s="3" t="s">
        <v>319</v>
      </c>
      <c r="BK2" s="3" t="s">
        <v>320</v>
      </c>
      <c r="BL2" s="3" t="s">
        <v>321</v>
      </c>
      <c r="BM2" s="3" t="s">
        <v>322</v>
      </c>
      <c r="BN2" s="3" t="s">
        <v>323</v>
      </c>
      <c r="BO2" s="3" t="s">
        <v>324</v>
      </c>
      <c r="BP2" s="3" t="s">
        <v>325</v>
      </c>
    </row>
    <row r="3" spans="1:69" x14ac:dyDescent="0.2">
      <c r="A3" t="s">
        <v>342</v>
      </c>
      <c r="B3" t="s">
        <v>326</v>
      </c>
      <c r="C3" s="29">
        <v>1201</v>
      </c>
      <c r="D3">
        <v>100</v>
      </c>
      <c r="E3" t="s">
        <v>669</v>
      </c>
      <c r="F3" t="s">
        <v>669</v>
      </c>
      <c r="G3" t="s">
        <v>669</v>
      </c>
      <c r="H3" t="s">
        <v>669</v>
      </c>
      <c r="I3" t="s">
        <v>669</v>
      </c>
      <c r="J3" t="s">
        <v>669</v>
      </c>
      <c r="K3" t="s">
        <v>669</v>
      </c>
      <c r="L3" t="s">
        <v>669</v>
      </c>
      <c r="M3" t="s">
        <v>669</v>
      </c>
      <c r="N3" t="s">
        <v>669</v>
      </c>
      <c r="O3" t="s">
        <v>669</v>
      </c>
      <c r="P3" t="s">
        <v>669</v>
      </c>
      <c r="Q3" t="s">
        <v>669</v>
      </c>
      <c r="R3" t="s">
        <v>669</v>
      </c>
      <c r="S3" t="s">
        <v>669</v>
      </c>
      <c r="T3" t="s">
        <v>669</v>
      </c>
      <c r="U3" t="s">
        <v>669</v>
      </c>
      <c r="V3" t="s">
        <v>669</v>
      </c>
      <c r="W3" t="s">
        <v>669</v>
      </c>
      <c r="X3" t="s">
        <v>669</v>
      </c>
      <c r="Y3" t="s">
        <v>669</v>
      </c>
      <c r="Z3" t="s">
        <v>669</v>
      </c>
      <c r="AA3" t="s">
        <v>669</v>
      </c>
      <c r="AB3" t="s">
        <v>669</v>
      </c>
      <c r="AC3" t="s">
        <v>669</v>
      </c>
      <c r="AD3" t="s">
        <v>669</v>
      </c>
      <c r="AE3" t="s">
        <v>669</v>
      </c>
      <c r="AF3" t="s">
        <v>669</v>
      </c>
      <c r="AG3" t="s">
        <v>669</v>
      </c>
      <c r="AH3" t="s">
        <v>669</v>
      </c>
      <c r="AI3" t="s">
        <v>669</v>
      </c>
      <c r="AJ3" t="s">
        <v>669</v>
      </c>
      <c r="AK3">
        <v>10</v>
      </c>
      <c r="AL3">
        <v>11</v>
      </c>
      <c r="AM3">
        <v>12</v>
      </c>
      <c r="AN3">
        <v>13</v>
      </c>
      <c r="AO3">
        <v>10</v>
      </c>
      <c r="AP3">
        <v>11</v>
      </c>
      <c r="AQ3">
        <v>12</v>
      </c>
      <c r="AR3">
        <v>13</v>
      </c>
      <c r="AS3">
        <v>10</v>
      </c>
      <c r="AT3">
        <v>11</v>
      </c>
      <c r="AU3">
        <v>12</v>
      </c>
      <c r="AV3">
        <v>13</v>
      </c>
      <c r="AW3">
        <v>10</v>
      </c>
      <c r="AX3">
        <v>11</v>
      </c>
      <c r="AY3">
        <v>12</v>
      </c>
      <c r="AZ3">
        <v>13</v>
      </c>
      <c r="BA3">
        <v>10</v>
      </c>
      <c r="BB3">
        <v>11</v>
      </c>
      <c r="BC3">
        <v>12</v>
      </c>
      <c r="BD3">
        <v>13</v>
      </c>
      <c r="BE3">
        <v>10</v>
      </c>
      <c r="BF3">
        <v>11</v>
      </c>
      <c r="BG3">
        <v>12</v>
      </c>
      <c r="BH3">
        <v>13</v>
      </c>
      <c r="BI3">
        <v>10</v>
      </c>
      <c r="BJ3">
        <v>11</v>
      </c>
      <c r="BK3">
        <v>12</v>
      </c>
      <c r="BL3">
        <v>13</v>
      </c>
      <c r="BM3">
        <v>10</v>
      </c>
      <c r="BN3">
        <v>11</v>
      </c>
      <c r="BO3">
        <v>12</v>
      </c>
      <c r="BP3">
        <v>13</v>
      </c>
      <c r="BQ3" t="s">
        <v>888</v>
      </c>
    </row>
    <row r="4" spans="1:69" x14ac:dyDescent="0.2">
      <c r="A4" t="s">
        <v>343</v>
      </c>
      <c r="B4" t="s">
        <v>337</v>
      </c>
      <c r="C4">
        <v>1202</v>
      </c>
      <c r="D4">
        <v>101</v>
      </c>
      <c r="E4" t="s">
        <v>666</v>
      </c>
      <c r="F4" t="s">
        <v>666</v>
      </c>
      <c r="G4" t="s">
        <v>666</v>
      </c>
      <c r="H4" t="s">
        <v>666</v>
      </c>
      <c r="I4" t="s">
        <v>666</v>
      </c>
      <c r="J4" t="s">
        <v>666</v>
      </c>
      <c r="K4" t="s">
        <v>666</v>
      </c>
      <c r="L4" t="s">
        <v>666</v>
      </c>
      <c r="M4" t="s">
        <v>666</v>
      </c>
      <c r="N4" t="s">
        <v>666</v>
      </c>
      <c r="O4" t="s">
        <v>666</v>
      </c>
      <c r="P4" t="s">
        <v>666</v>
      </c>
      <c r="Q4" t="s">
        <v>666</v>
      </c>
      <c r="R4" t="s">
        <v>666</v>
      </c>
      <c r="S4" t="s">
        <v>666</v>
      </c>
      <c r="T4" t="s">
        <v>666</v>
      </c>
      <c r="U4" t="s">
        <v>666</v>
      </c>
      <c r="V4" t="s">
        <v>666</v>
      </c>
      <c r="W4" t="s">
        <v>666</v>
      </c>
      <c r="X4" t="s">
        <v>666</v>
      </c>
      <c r="Y4" t="s">
        <v>666</v>
      </c>
      <c r="Z4" t="s">
        <v>666</v>
      </c>
      <c r="AA4" t="s">
        <v>666</v>
      </c>
      <c r="AB4" t="s">
        <v>666</v>
      </c>
      <c r="AC4" t="s">
        <v>666</v>
      </c>
      <c r="AD4" t="s">
        <v>666</v>
      </c>
      <c r="AE4" t="s">
        <v>666</v>
      </c>
      <c r="AF4" t="s">
        <v>666</v>
      </c>
      <c r="AG4" t="s">
        <v>666</v>
      </c>
      <c r="AH4" t="s">
        <v>666</v>
      </c>
      <c r="AI4" t="s">
        <v>666</v>
      </c>
      <c r="AJ4" t="s">
        <v>666</v>
      </c>
      <c r="AK4">
        <v>11</v>
      </c>
      <c r="AL4">
        <v>12</v>
      </c>
      <c r="AM4">
        <v>13</v>
      </c>
      <c r="AN4">
        <v>10</v>
      </c>
      <c r="AO4">
        <v>11</v>
      </c>
      <c r="AP4">
        <v>12</v>
      </c>
      <c r="AQ4">
        <v>13</v>
      </c>
      <c r="AR4">
        <v>10</v>
      </c>
      <c r="AS4">
        <v>11</v>
      </c>
      <c r="AT4">
        <v>12</v>
      </c>
      <c r="AU4">
        <v>13</v>
      </c>
      <c r="AV4">
        <v>10</v>
      </c>
      <c r="AW4">
        <v>11</v>
      </c>
      <c r="AX4">
        <v>12</v>
      </c>
      <c r="AY4">
        <v>13</v>
      </c>
      <c r="AZ4">
        <v>10</v>
      </c>
      <c r="BA4">
        <v>11</v>
      </c>
      <c r="BB4">
        <v>12</v>
      </c>
      <c r="BC4">
        <v>13</v>
      </c>
      <c r="BD4">
        <v>10</v>
      </c>
      <c r="BE4">
        <v>11</v>
      </c>
      <c r="BF4">
        <v>12</v>
      </c>
      <c r="BG4">
        <v>13</v>
      </c>
      <c r="BH4">
        <v>10</v>
      </c>
      <c r="BI4">
        <v>11</v>
      </c>
      <c r="BJ4">
        <v>12</v>
      </c>
      <c r="BK4">
        <v>13</v>
      </c>
      <c r="BL4">
        <v>10</v>
      </c>
      <c r="BM4">
        <v>11</v>
      </c>
      <c r="BN4">
        <v>12</v>
      </c>
      <c r="BO4">
        <v>13</v>
      </c>
      <c r="BP4">
        <v>10</v>
      </c>
      <c r="BQ4" t="s">
        <v>1154</v>
      </c>
    </row>
    <row r="5" spans="1:69" x14ac:dyDescent="0.2">
      <c r="A5" t="s">
        <v>344</v>
      </c>
      <c r="B5" t="s">
        <v>327</v>
      </c>
      <c r="C5">
        <v>1203</v>
      </c>
      <c r="D5">
        <v>102</v>
      </c>
      <c r="E5" t="s">
        <v>665</v>
      </c>
      <c r="F5" t="s">
        <v>665</v>
      </c>
      <c r="G5" t="s">
        <v>665</v>
      </c>
      <c r="H5" t="s">
        <v>665</v>
      </c>
      <c r="I5" t="s">
        <v>665</v>
      </c>
      <c r="J5" t="s">
        <v>665</v>
      </c>
      <c r="K5" t="s">
        <v>665</v>
      </c>
      <c r="L5" t="s">
        <v>665</v>
      </c>
      <c r="M5" t="s">
        <v>665</v>
      </c>
      <c r="N5" t="s">
        <v>665</v>
      </c>
      <c r="O5" t="s">
        <v>665</v>
      </c>
      <c r="P5" t="s">
        <v>665</v>
      </c>
      <c r="Q5" t="s">
        <v>665</v>
      </c>
      <c r="R5" t="s">
        <v>665</v>
      </c>
      <c r="S5" t="s">
        <v>665</v>
      </c>
      <c r="T5" t="s">
        <v>665</v>
      </c>
      <c r="U5" t="s">
        <v>665</v>
      </c>
      <c r="V5" t="s">
        <v>665</v>
      </c>
      <c r="W5" t="s">
        <v>665</v>
      </c>
      <c r="X5" t="s">
        <v>665</v>
      </c>
      <c r="Y5" t="s">
        <v>665</v>
      </c>
      <c r="Z5" t="s">
        <v>665</v>
      </c>
      <c r="AA5" t="s">
        <v>665</v>
      </c>
      <c r="AB5" t="s">
        <v>665</v>
      </c>
      <c r="AC5" t="s">
        <v>665</v>
      </c>
      <c r="AD5" t="s">
        <v>665</v>
      </c>
      <c r="AE5" t="s">
        <v>665</v>
      </c>
      <c r="AF5" t="s">
        <v>665</v>
      </c>
      <c r="AG5" t="s">
        <v>665</v>
      </c>
      <c r="AH5" t="s">
        <v>665</v>
      </c>
      <c r="AI5" t="s">
        <v>665</v>
      </c>
      <c r="AJ5" t="s">
        <v>665</v>
      </c>
      <c r="AK5">
        <v>12</v>
      </c>
      <c r="AL5">
        <v>13</v>
      </c>
      <c r="AM5">
        <v>10</v>
      </c>
      <c r="AN5">
        <v>11</v>
      </c>
      <c r="AO5">
        <v>12</v>
      </c>
      <c r="AP5">
        <v>13</v>
      </c>
      <c r="AQ5">
        <v>10</v>
      </c>
      <c r="AR5">
        <v>11</v>
      </c>
      <c r="AS5">
        <v>12</v>
      </c>
      <c r="AT5">
        <v>13</v>
      </c>
      <c r="AU5">
        <v>10</v>
      </c>
      <c r="AV5">
        <v>11</v>
      </c>
      <c r="AW5">
        <v>12</v>
      </c>
      <c r="AX5">
        <v>13</v>
      </c>
      <c r="AY5">
        <v>10</v>
      </c>
      <c r="AZ5">
        <v>11</v>
      </c>
      <c r="BA5">
        <v>12</v>
      </c>
      <c r="BB5">
        <v>13</v>
      </c>
      <c r="BC5">
        <v>10</v>
      </c>
      <c r="BD5">
        <v>11</v>
      </c>
      <c r="BE5">
        <v>12</v>
      </c>
      <c r="BF5">
        <v>13</v>
      </c>
      <c r="BG5">
        <v>10</v>
      </c>
      <c r="BH5">
        <v>11</v>
      </c>
      <c r="BI5">
        <v>12</v>
      </c>
      <c r="BJ5">
        <v>13</v>
      </c>
      <c r="BK5">
        <v>10</v>
      </c>
      <c r="BL5">
        <v>11</v>
      </c>
      <c r="BM5">
        <v>12</v>
      </c>
      <c r="BN5">
        <v>13</v>
      </c>
      <c r="BO5">
        <v>10</v>
      </c>
      <c r="BP5">
        <v>11</v>
      </c>
      <c r="BQ5" t="s">
        <v>889</v>
      </c>
    </row>
    <row r="6" spans="1:69" x14ac:dyDescent="0.2">
      <c r="A6" t="s">
        <v>345</v>
      </c>
      <c r="B6" t="s">
        <v>338</v>
      </c>
      <c r="C6" s="29">
        <v>1204</v>
      </c>
      <c r="D6">
        <v>103</v>
      </c>
      <c r="E6" t="s">
        <v>668</v>
      </c>
      <c r="F6" t="s">
        <v>668</v>
      </c>
      <c r="G6" t="s">
        <v>668</v>
      </c>
      <c r="H6" t="s">
        <v>668</v>
      </c>
      <c r="I6" t="s">
        <v>668</v>
      </c>
      <c r="J6" t="s">
        <v>668</v>
      </c>
      <c r="K6" t="s">
        <v>668</v>
      </c>
      <c r="L6" t="s">
        <v>668</v>
      </c>
      <c r="M6" t="s">
        <v>668</v>
      </c>
      <c r="N6" t="s">
        <v>668</v>
      </c>
      <c r="O6" t="s">
        <v>668</v>
      </c>
      <c r="P6" t="s">
        <v>668</v>
      </c>
      <c r="Q6" t="s">
        <v>668</v>
      </c>
      <c r="R6" t="s">
        <v>668</v>
      </c>
      <c r="S6" t="s">
        <v>668</v>
      </c>
      <c r="T6" t="s">
        <v>668</v>
      </c>
      <c r="U6" t="s">
        <v>668</v>
      </c>
      <c r="V6" t="s">
        <v>668</v>
      </c>
      <c r="W6" t="s">
        <v>668</v>
      </c>
      <c r="X6" t="s">
        <v>668</v>
      </c>
      <c r="Y6" t="s">
        <v>668</v>
      </c>
      <c r="Z6" t="s">
        <v>668</v>
      </c>
      <c r="AA6" t="s">
        <v>668</v>
      </c>
      <c r="AB6" t="s">
        <v>668</v>
      </c>
      <c r="AC6" t="s">
        <v>668</v>
      </c>
      <c r="AD6" t="s">
        <v>668</v>
      </c>
      <c r="AE6" t="s">
        <v>668</v>
      </c>
      <c r="AF6" t="s">
        <v>668</v>
      </c>
      <c r="AG6" t="s">
        <v>668</v>
      </c>
      <c r="AH6" t="s">
        <v>668</v>
      </c>
      <c r="AI6" t="s">
        <v>668</v>
      </c>
      <c r="AJ6" t="s">
        <v>668</v>
      </c>
      <c r="AK6">
        <v>13</v>
      </c>
      <c r="AL6">
        <v>10</v>
      </c>
      <c r="AM6">
        <v>11</v>
      </c>
      <c r="AN6">
        <v>12</v>
      </c>
      <c r="AO6">
        <v>13</v>
      </c>
      <c r="AP6">
        <v>10</v>
      </c>
      <c r="AQ6">
        <v>11</v>
      </c>
      <c r="AR6">
        <v>12</v>
      </c>
      <c r="AS6">
        <v>13</v>
      </c>
      <c r="AT6">
        <v>10</v>
      </c>
      <c r="AU6">
        <v>11</v>
      </c>
      <c r="AV6">
        <v>12</v>
      </c>
      <c r="AW6">
        <v>13</v>
      </c>
      <c r="AX6">
        <v>10</v>
      </c>
      <c r="AY6">
        <v>11</v>
      </c>
      <c r="AZ6">
        <v>12</v>
      </c>
      <c r="BA6">
        <v>13</v>
      </c>
      <c r="BB6">
        <v>10</v>
      </c>
      <c r="BC6">
        <v>11</v>
      </c>
      <c r="BD6">
        <v>12</v>
      </c>
      <c r="BE6">
        <v>13</v>
      </c>
      <c r="BF6">
        <v>10</v>
      </c>
      <c r="BG6">
        <v>11</v>
      </c>
      <c r="BH6">
        <v>12</v>
      </c>
      <c r="BI6">
        <v>13</v>
      </c>
      <c r="BJ6">
        <v>10</v>
      </c>
      <c r="BK6">
        <v>11</v>
      </c>
      <c r="BL6">
        <v>12</v>
      </c>
      <c r="BM6">
        <v>13</v>
      </c>
      <c r="BN6">
        <v>10</v>
      </c>
      <c r="BO6">
        <v>11</v>
      </c>
      <c r="BP6">
        <v>12</v>
      </c>
      <c r="BQ6" t="s">
        <v>890</v>
      </c>
    </row>
    <row r="7" spans="1:69" x14ac:dyDescent="0.2">
      <c r="A7" t="s">
        <v>346</v>
      </c>
      <c r="B7" t="s">
        <v>339</v>
      </c>
      <c r="C7" s="29">
        <v>1205</v>
      </c>
      <c r="D7">
        <v>104</v>
      </c>
      <c r="E7" t="s">
        <v>667</v>
      </c>
      <c r="F7" t="s">
        <v>667</v>
      </c>
      <c r="G7" t="s">
        <v>667</v>
      </c>
      <c r="H7" t="s">
        <v>667</v>
      </c>
      <c r="I7" t="s">
        <v>667</v>
      </c>
      <c r="J7" t="s">
        <v>667</v>
      </c>
      <c r="K7" t="s">
        <v>667</v>
      </c>
      <c r="L7" t="s">
        <v>667</v>
      </c>
      <c r="M7" t="s">
        <v>667</v>
      </c>
      <c r="N7" t="s">
        <v>667</v>
      </c>
      <c r="O7" t="s">
        <v>667</v>
      </c>
      <c r="P7" t="s">
        <v>667</v>
      </c>
      <c r="Q7" t="s">
        <v>667</v>
      </c>
      <c r="R7" t="s">
        <v>667</v>
      </c>
      <c r="S7" t="s">
        <v>667</v>
      </c>
      <c r="T7" t="s">
        <v>667</v>
      </c>
      <c r="U7" t="s">
        <v>667</v>
      </c>
      <c r="V7" t="s">
        <v>667</v>
      </c>
      <c r="W7" t="s">
        <v>667</v>
      </c>
      <c r="X7" t="s">
        <v>667</v>
      </c>
      <c r="Y7" t="s">
        <v>667</v>
      </c>
      <c r="Z7" t="s">
        <v>667</v>
      </c>
      <c r="AA7" t="s">
        <v>667</v>
      </c>
      <c r="AB7" t="s">
        <v>667</v>
      </c>
      <c r="AC7" t="s">
        <v>667</v>
      </c>
      <c r="AD7" t="s">
        <v>667</v>
      </c>
      <c r="AE7" t="s">
        <v>667</v>
      </c>
      <c r="AF7" t="s">
        <v>667</v>
      </c>
      <c r="AG7" t="s">
        <v>667</v>
      </c>
      <c r="AH7" t="s">
        <v>667</v>
      </c>
      <c r="AI7" t="s">
        <v>667</v>
      </c>
      <c r="AJ7" t="s">
        <v>667</v>
      </c>
      <c r="AK7">
        <v>10</v>
      </c>
      <c r="AL7">
        <v>11</v>
      </c>
      <c r="AM7">
        <v>12</v>
      </c>
      <c r="AN7">
        <v>13</v>
      </c>
      <c r="AO7">
        <v>10</v>
      </c>
      <c r="AP7">
        <v>11</v>
      </c>
      <c r="AQ7">
        <v>12</v>
      </c>
      <c r="AR7">
        <v>13</v>
      </c>
      <c r="AS7">
        <v>10</v>
      </c>
      <c r="AT7">
        <v>11</v>
      </c>
      <c r="AU7">
        <v>12</v>
      </c>
      <c r="AV7">
        <v>13</v>
      </c>
      <c r="AW7">
        <v>10</v>
      </c>
      <c r="AX7">
        <v>11</v>
      </c>
      <c r="AY7">
        <v>12</v>
      </c>
      <c r="AZ7">
        <v>13</v>
      </c>
      <c r="BA7">
        <v>10</v>
      </c>
      <c r="BB7">
        <v>11</v>
      </c>
      <c r="BC7">
        <v>12</v>
      </c>
      <c r="BD7">
        <v>13</v>
      </c>
      <c r="BE7">
        <v>10</v>
      </c>
      <c r="BF7">
        <v>11</v>
      </c>
      <c r="BG7">
        <v>12</v>
      </c>
      <c r="BH7">
        <v>13</v>
      </c>
      <c r="BI7">
        <v>10</v>
      </c>
      <c r="BJ7">
        <v>11</v>
      </c>
      <c r="BK7">
        <v>12</v>
      </c>
      <c r="BL7">
        <v>13</v>
      </c>
      <c r="BM7">
        <v>10</v>
      </c>
      <c r="BN7">
        <v>11</v>
      </c>
      <c r="BO7">
        <v>12</v>
      </c>
      <c r="BP7">
        <v>13</v>
      </c>
      <c r="BQ7" t="s">
        <v>891</v>
      </c>
    </row>
    <row r="8" spans="1:69" x14ac:dyDescent="0.2">
      <c r="A8" t="s">
        <v>347</v>
      </c>
      <c r="B8" t="s">
        <v>328</v>
      </c>
      <c r="C8">
        <v>1206</v>
      </c>
      <c r="D8">
        <v>105</v>
      </c>
      <c r="E8" t="s">
        <v>347</v>
      </c>
      <c r="F8" t="s">
        <v>347</v>
      </c>
      <c r="G8" t="s">
        <v>347</v>
      </c>
      <c r="H8" t="s">
        <v>347</v>
      </c>
      <c r="I8" t="s">
        <v>347</v>
      </c>
      <c r="J8" t="s">
        <v>347</v>
      </c>
      <c r="K8" t="s">
        <v>347</v>
      </c>
      <c r="L8" t="s">
        <v>347</v>
      </c>
      <c r="M8" t="s">
        <v>347</v>
      </c>
      <c r="N8" t="s">
        <v>347</v>
      </c>
      <c r="O8" t="s">
        <v>347</v>
      </c>
      <c r="P8" t="s">
        <v>347</v>
      </c>
      <c r="Q8" t="s">
        <v>347</v>
      </c>
      <c r="R8" t="s">
        <v>347</v>
      </c>
      <c r="S8" t="s">
        <v>347</v>
      </c>
      <c r="T8" t="s">
        <v>347</v>
      </c>
      <c r="U8" t="s">
        <v>347</v>
      </c>
      <c r="V8" t="s">
        <v>347</v>
      </c>
      <c r="W8" t="s">
        <v>347</v>
      </c>
      <c r="X8" t="s">
        <v>347</v>
      </c>
      <c r="Y8" t="s">
        <v>347</v>
      </c>
      <c r="Z8" t="s">
        <v>347</v>
      </c>
      <c r="AA8" t="s">
        <v>347</v>
      </c>
      <c r="AB8" t="s">
        <v>347</v>
      </c>
      <c r="AC8" t="s">
        <v>347</v>
      </c>
      <c r="AD8" t="s">
        <v>347</v>
      </c>
      <c r="AE8" t="s">
        <v>347</v>
      </c>
      <c r="AF8" t="s">
        <v>347</v>
      </c>
      <c r="AG8" t="s">
        <v>347</v>
      </c>
      <c r="AH8" t="s">
        <v>347</v>
      </c>
      <c r="AI8" t="s">
        <v>347</v>
      </c>
      <c r="AJ8" t="s">
        <v>347</v>
      </c>
      <c r="AK8">
        <v>11</v>
      </c>
      <c r="AL8">
        <v>12</v>
      </c>
      <c r="AM8">
        <v>13</v>
      </c>
      <c r="AN8">
        <v>10</v>
      </c>
      <c r="AO8">
        <v>11</v>
      </c>
      <c r="AP8">
        <v>12</v>
      </c>
      <c r="AQ8">
        <v>13</v>
      </c>
      <c r="AR8">
        <v>10</v>
      </c>
      <c r="AS8">
        <v>11</v>
      </c>
      <c r="AT8">
        <v>12</v>
      </c>
      <c r="AU8">
        <v>13</v>
      </c>
      <c r="AV8">
        <v>10</v>
      </c>
      <c r="AW8">
        <v>11</v>
      </c>
      <c r="AX8">
        <v>12</v>
      </c>
      <c r="AY8">
        <v>13</v>
      </c>
      <c r="AZ8">
        <v>10</v>
      </c>
      <c r="BA8">
        <v>11</v>
      </c>
      <c r="BB8">
        <v>12</v>
      </c>
      <c r="BC8">
        <v>13</v>
      </c>
      <c r="BD8">
        <v>10</v>
      </c>
      <c r="BE8">
        <v>11</v>
      </c>
      <c r="BF8">
        <v>12</v>
      </c>
      <c r="BG8">
        <v>13</v>
      </c>
      <c r="BH8">
        <v>10</v>
      </c>
      <c r="BI8">
        <v>11</v>
      </c>
      <c r="BJ8">
        <v>12</v>
      </c>
      <c r="BK8">
        <v>13</v>
      </c>
      <c r="BL8">
        <v>10</v>
      </c>
      <c r="BM8">
        <v>11</v>
      </c>
      <c r="BN8">
        <v>12</v>
      </c>
      <c r="BO8">
        <v>13</v>
      </c>
      <c r="BP8">
        <v>10</v>
      </c>
      <c r="BQ8" t="s">
        <v>892</v>
      </c>
    </row>
    <row r="9" spans="1:69" x14ac:dyDescent="0.2">
      <c r="A9" t="s">
        <v>348</v>
      </c>
      <c r="B9" t="s">
        <v>329</v>
      </c>
      <c r="C9">
        <v>1207</v>
      </c>
      <c r="D9">
        <v>106</v>
      </c>
      <c r="E9" t="s">
        <v>663</v>
      </c>
      <c r="F9" t="s">
        <v>663</v>
      </c>
      <c r="G9" t="s">
        <v>663</v>
      </c>
      <c r="H9" t="s">
        <v>663</v>
      </c>
      <c r="I9" t="s">
        <v>663</v>
      </c>
      <c r="J9" t="s">
        <v>663</v>
      </c>
      <c r="K9" t="s">
        <v>663</v>
      </c>
      <c r="L9" t="s">
        <v>663</v>
      </c>
      <c r="M9" t="s">
        <v>663</v>
      </c>
      <c r="N9" t="s">
        <v>663</v>
      </c>
      <c r="O9" t="s">
        <v>663</v>
      </c>
      <c r="P9" t="s">
        <v>663</v>
      </c>
      <c r="Q9" t="s">
        <v>663</v>
      </c>
      <c r="R9" t="s">
        <v>663</v>
      </c>
      <c r="S9" t="s">
        <v>663</v>
      </c>
      <c r="T9" t="s">
        <v>663</v>
      </c>
      <c r="U9" t="s">
        <v>663</v>
      </c>
      <c r="V9" t="s">
        <v>663</v>
      </c>
      <c r="W9" t="s">
        <v>663</v>
      </c>
      <c r="X9" t="s">
        <v>663</v>
      </c>
      <c r="Y9" t="s">
        <v>663</v>
      </c>
      <c r="Z9" t="s">
        <v>663</v>
      </c>
      <c r="AA9" t="s">
        <v>663</v>
      </c>
      <c r="AB9" t="s">
        <v>663</v>
      </c>
      <c r="AC9" t="s">
        <v>663</v>
      </c>
      <c r="AD9" t="s">
        <v>663</v>
      </c>
      <c r="AE9" t="s">
        <v>663</v>
      </c>
      <c r="AF9" t="s">
        <v>663</v>
      </c>
      <c r="AG9" t="s">
        <v>663</v>
      </c>
      <c r="AH9" t="s">
        <v>663</v>
      </c>
      <c r="AI9" t="s">
        <v>663</v>
      </c>
      <c r="AJ9" t="s">
        <v>663</v>
      </c>
      <c r="AK9">
        <v>12</v>
      </c>
      <c r="AL9">
        <v>13</v>
      </c>
      <c r="AM9">
        <v>10</v>
      </c>
      <c r="AN9">
        <v>11</v>
      </c>
      <c r="AO9">
        <v>12</v>
      </c>
      <c r="AP9">
        <v>13</v>
      </c>
      <c r="AQ9">
        <v>10</v>
      </c>
      <c r="AR9">
        <v>11</v>
      </c>
      <c r="AS9">
        <v>12</v>
      </c>
      <c r="AT9">
        <v>13</v>
      </c>
      <c r="AU9">
        <v>10</v>
      </c>
      <c r="AV9">
        <v>11</v>
      </c>
      <c r="AW9">
        <v>12</v>
      </c>
      <c r="AX9">
        <v>13</v>
      </c>
      <c r="AY9">
        <v>10</v>
      </c>
      <c r="AZ9">
        <v>11</v>
      </c>
      <c r="BA9">
        <v>12</v>
      </c>
      <c r="BB9">
        <v>13</v>
      </c>
      <c r="BC9">
        <v>10</v>
      </c>
      <c r="BD9">
        <v>11</v>
      </c>
      <c r="BE9">
        <v>12</v>
      </c>
      <c r="BF9">
        <v>13</v>
      </c>
      <c r="BG9">
        <v>10</v>
      </c>
      <c r="BH9">
        <v>11</v>
      </c>
      <c r="BI9">
        <v>12</v>
      </c>
      <c r="BJ9">
        <v>13</v>
      </c>
      <c r="BK9">
        <v>10</v>
      </c>
      <c r="BL9">
        <v>11</v>
      </c>
      <c r="BM9">
        <v>12</v>
      </c>
      <c r="BN9">
        <v>13</v>
      </c>
      <c r="BO9">
        <v>10</v>
      </c>
      <c r="BP9">
        <v>11</v>
      </c>
      <c r="BQ9" t="s">
        <v>893</v>
      </c>
    </row>
    <row r="10" spans="1:69" x14ac:dyDescent="0.2">
      <c r="A10" t="s">
        <v>349</v>
      </c>
      <c r="B10" t="s">
        <v>330</v>
      </c>
      <c r="C10">
        <v>1208</v>
      </c>
      <c r="D10">
        <v>107</v>
      </c>
      <c r="E10" t="s">
        <v>664</v>
      </c>
      <c r="F10" t="s">
        <v>664</v>
      </c>
      <c r="G10" t="s">
        <v>664</v>
      </c>
      <c r="H10" t="s">
        <v>664</v>
      </c>
      <c r="I10" t="s">
        <v>664</v>
      </c>
      <c r="J10" t="s">
        <v>664</v>
      </c>
      <c r="K10" t="s">
        <v>664</v>
      </c>
      <c r="L10" t="s">
        <v>664</v>
      </c>
      <c r="M10" t="s">
        <v>664</v>
      </c>
      <c r="N10" t="s">
        <v>664</v>
      </c>
      <c r="O10" t="s">
        <v>664</v>
      </c>
      <c r="P10" t="s">
        <v>664</v>
      </c>
      <c r="Q10" t="s">
        <v>664</v>
      </c>
      <c r="R10" t="s">
        <v>664</v>
      </c>
      <c r="S10" t="s">
        <v>664</v>
      </c>
      <c r="T10" t="s">
        <v>664</v>
      </c>
      <c r="U10" t="s">
        <v>664</v>
      </c>
      <c r="V10" t="s">
        <v>664</v>
      </c>
      <c r="W10" t="s">
        <v>664</v>
      </c>
      <c r="X10" t="s">
        <v>664</v>
      </c>
      <c r="Y10" t="s">
        <v>664</v>
      </c>
      <c r="Z10" t="s">
        <v>664</v>
      </c>
      <c r="AA10" t="s">
        <v>664</v>
      </c>
      <c r="AB10" t="s">
        <v>664</v>
      </c>
      <c r="AC10" t="s">
        <v>664</v>
      </c>
      <c r="AD10" t="s">
        <v>664</v>
      </c>
      <c r="AE10" t="s">
        <v>664</v>
      </c>
      <c r="AF10" t="s">
        <v>664</v>
      </c>
      <c r="AG10" t="s">
        <v>664</v>
      </c>
      <c r="AH10" t="s">
        <v>664</v>
      </c>
      <c r="AI10" t="s">
        <v>664</v>
      </c>
      <c r="AJ10" t="s">
        <v>664</v>
      </c>
      <c r="AK10">
        <v>13</v>
      </c>
      <c r="AL10">
        <v>10</v>
      </c>
      <c r="AM10">
        <v>11</v>
      </c>
      <c r="AN10">
        <v>12</v>
      </c>
      <c r="AO10">
        <v>13</v>
      </c>
      <c r="AP10">
        <v>10</v>
      </c>
      <c r="AQ10">
        <v>11</v>
      </c>
      <c r="AR10">
        <v>12</v>
      </c>
      <c r="AS10">
        <v>13</v>
      </c>
      <c r="AT10">
        <v>10</v>
      </c>
      <c r="AU10">
        <v>11</v>
      </c>
      <c r="AV10">
        <v>12</v>
      </c>
      <c r="AW10">
        <v>13</v>
      </c>
      <c r="AX10">
        <v>10</v>
      </c>
      <c r="AY10">
        <v>11</v>
      </c>
      <c r="AZ10">
        <v>12</v>
      </c>
      <c r="BA10">
        <v>13</v>
      </c>
      <c r="BB10">
        <v>10</v>
      </c>
      <c r="BC10">
        <v>11</v>
      </c>
      <c r="BD10">
        <v>12</v>
      </c>
      <c r="BE10">
        <v>13</v>
      </c>
      <c r="BF10">
        <v>10</v>
      </c>
      <c r="BG10">
        <v>11</v>
      </c>
      <c r="BH10">
        <v>12</v>
      </c>
      <c r="BI10">
        <v>13</v>
      </c>
      <c r="BJ10">
        <v>10</v>
      </c>
      <c r="BK10">
        <v>11</v>
      </c>
      <c r="BL10">
        <v>12</v>
      </c>
      <c r="BM10">
        <v>13</v>
      </c>
      <c r="BN10">
        <v>10</v>
      </c>
      <c r="BO10">
        <v>11</v>
      </c>
      <c r="BP10">
        <v>12</v>
      </c>
      <c r="BQ10" t="s">
        <v>894</v>
      </c>
    </row>
    <row r="11" spans="1:69" x14ac:dyDescent="0.2">
      <c r="A11" t="s">
        <v>350</v>
      </c>
      <c r="B11" t="s">
        <v>331</v>
      </c>
      <c r="C11" s="29">
        <v>1209</v>
      </c>
      <c r="D11">
        <v>108</v>
      </c>
      <c r="E11" t="s">
        <v>670</v>
      </c>
      <c r="F11" t="s">
        <v>670</v>
      </c>
      <c r="G11" t="s">
        <v>671</v>
      </c>
      <c r="H11" t="s">
        <v>671</v>
      </c>
      <c r="I11" t="s">
        <v>672</v>
      </c>
      <c r="J11" t="s">
        <v>672</v>
      </c>
      <c r="K11" t="s">
        <v>673</v>
      </c>
      <c r="L11" t="s">
        <v>673</v>
      </c>
      <c r="M11" t="s">
        <v>674</v>
      </c>
      <c r="N11" t="s">
        <v>674</v>
      </c>
      <c r="O11" t="s">
        <v>675</v>
      </c>
      <c r="P11" t="s">
        <v>675</v>
      </c>
      <c r="Q11" t="s">
        <v>676</v>
      </c>
      <c r="R11" t="s">
        <v>676</v>
      </c>
      <c r="S11" t="s">
        <v>677</v>
      </c>
      <c r="T11" t="s">
        <v>677</v>
      </c>
      <c r="U11" t="s">
        <v>670</v>
      </c>
      <c r="V11" t="s">
        <v>670</v>
      </c>
      <c r="W11" t="s">
        <v>671</v>
      </c>
      <c r="X11" t="s">
        <v>671</v>
      </c>
      <c r="Y11" t="s">
        <v>672</v>
      </c>
      <c r="Z11" t="s">
        <v>672</v>
      </c>
      <c r="AA11" t="s">
        <v>673</v>
      </c>
      <c r="AB11" t="s">
        <v>673</v>
      </c>
      <c r="AC11" t="s">
        <v>674</v>
      </c>
      <c r="AD11" t="s">
        <v>674</v>
      </c>
      <c r="AE11" t="s">
        <v>675</v>
      </c>
      <c r="AF11" t="s">
        <v>675</v>
      </c>
      <c r="AG11" t="s">
        <v>676</v>
      </c>
      <c r="AH11" t="s">
        <v>676</v>
      </c>
      <c r="AI11" t="s">
        <v>677</v>
      </c>
      <c r="AJ11" t="s">
        <v>677</v>
      </c>
      <c r="AK11">
        <v>14</v>
      </c>
      <c r="AL11">
        <v>15</v>
      </c>
      <c r="AM11">
        <v>16</v>
      </c>
      <c r="AN11">
        <v>17</v>
      </c>
      <c r="AO11">
        <v>14</v>
      </c>
      <c r="AP11">
        <v>15</v>
      </c>
      <c r="AQ11">
        <v>16</v>
      </c>
      <c r="AR11">
        <v>17</v>
      </c>
      <c r="AS11">
        <v>14</v>
      </c>
      <c r="AT11">
        <v>15</v>
      </c>
      <c r="AU11">
        <v>16</v>
      </c>
      <c r="AV11">
        <v>17</v>
      </c>
      <c r="AW11">
        <v>14</v>
      </c>
      <c r="AX11">
        <v>15</v>
      </c>
      <c r="AY11">
        <v>16</v>
      </c>
      <c r="AZ11">
        <v>17</v>
      </c>
      <c r="BA11">
        <v>14</v>
      </c>
      <c r="BB11">
        <v>15</v>
      </c>
      <c r="BC11">
        <v>16</v>
      </c>
      <c r="BD11">
        <v>17</v>
      </c>
      <c r="BE11">
        <v>14</v>
      </c>
      <c r="BF11">
        <v>15</v>
      </c>
      <c r="BG11">
        <v>16</v>
      </c>
      <c r="BH11">
        <v>17</v>
      </c>
      <c r="BI11">
        <v>14</v>
      </c>
      <c r="BJ11">
        <v>15</v>
      </c>
      <c r="BK11">
        <v>16</v>
      </c>
      <c r="BL11">
        <v>17</v>
      </c>
      <c r="BM11">
        <v>14</v>
      </c>
      <c r="BN11">
        <v>15</v>
      </c>
      <c r="BO11">
        <v>16</v>
      </c>
      <c r="BP11">
        <v>17</v>
      </c>
      <c r="BQ11" t="s">
        <v>895</v>
      </c>
    </row>
    <row r="12" spans="1:69" x14ac:dyDescent="0.2">
      <c r="A12" t="s">
        <v>351</v>
      </c>
      <c r="B12" t="s">
        <v>332</v>
      </c>
      <c r="C12">
        <v>1210</v>
      </c>
      <c r="D12">
        <v>109</v>
      </c>
      <c r="E12" t="s">
        <v>671</v>
      </c>
      <c r="F12" t="s">
        <v>671</v>
      </c>
      <c r="G12" t="s">
        <v>672</v>
      </c>
      <c r="H12" t="s">
        <v>672</v>
      </c>
      <c r="I12" t="s">
        <v>673</v>
      </c>
      <c r="J12" t="s">
        <v>673</v>
      </c>
      <c r="K12" t="s">
        <v>674</v>
      </c>
      <c r="L12" t="s">
        <v>674</v>
      </c>
      <c r="M12" t="s">
        <v>675</v>
      </c>
      <c r="N12" t="s">
        <v>675</v>
      </c>
      <c r="O12" t="s">
        <v>676</v>
      </c>
      <c r="P12" t="s">
        <v>676</v>
      </c>
      <c r="Q12" t="s">
        <v>677</v>
      </c>
      <c r="R12" t="s">
        <v>677</v>
      </c>
      <c r="S12" t="s">
        <v>670</v>
      </c>
      <c r="T12" t="s">
        <v>670</v>
      </c>
      <c r="U12" t="s">
        <v>671</v>
      </c>
      <c r="V12" t="s">
        <v>671</v>
      </c>
      <c r="W12" t="s">
        <v>672</v>
      </c>
      <c r="X12" t="s">
        <v>672</v>
      </c>
      <c r="Y12" t="s">
        <v>673</v>
      </c>
      <c r="Z12" t="s">
        <v>673</v>
      </c>
      <c r="AA12" t="s">
        <v>674</v>
      </c>
      <c r="AB12" t="s">
        <v>674</v>
      </c>
      <c r="AC12" t="s">
        <v>675</v>
      </c>
      <c r="AD12" t="s">
        <v>675</v>
      </c>
      <c r="AE12" t="s">
        <v>676</v>
      </c>
      <c r="AF12" t="s">
        <v>676</v>
      </c>
      <c r="AG12" t="s">
        <v>677</v>
      </c>
      <c r="AH12" t="s">
        <v>677</v>
      </c>
      <c r="AI12" t="s">
        <v>670</v>
      </c>
      <c r="AJ12" t="s">
        <v>670</v>
      </c>
      <c r="AK12">
        <v>15</v>
      </c>
      <c r="AL12">
        <v>16</v>
      </c>
      <c r="AM12">
        <v>17</v>
      </c>
      <c r="AN12">
        <v>14</v>
      </c>
      <c r="AO12">
        <v>15</v>
      </c>
      <c r="AP12">
        <v>16</v>
      </c>
      <c r="AQ12">
        <v>17</v>
      </c>
      <c r="AR12">
        <v>14</v>
      </c>
      <c r="AS12">
        <v>15</v>
      </c>
      <c r="AT12">
        <v>16</v>
      </c>
      <c r="AU12">
        <v>17</v>
      </c>
      <c r="AV12">
        <v>14</v>
      </c>
      <c r="AW12">
        <v>15</v>
      </c>
      <c r="AX12">
        <v>16</v>
      </c>
      <c r="AY12">
        <v>17</v>
      </c>
      <c r="AZ12">
        <v>14</v>
      </c>
      <c r="BA12">
        <v>15</v>
      </c>
      <c r="BB12">
        <v>16</v>
      </c>
      <c r="BC12">
        <v>17</v>
      </c>
      <c r="BD12">
        <v>14</v>
      </c>
      <c r="BE12">
        <v>15</v>
      </c>
      <c r="BF12">
        <v>16</v>
      </c>
      <c r="BG12">
        <v>17</v>
      </c>
      <c r="BH12">
        <v>14</v>
      </c>
      <c r="BI12">
        <v>15</v>
      </c>
      <c r="BJ12">
        <v>16</v>
      </c>
      <c r="BK12">
        <v>17</v>
      </c>
      <c r="BL12">
        <v>14</v>
      </c>
      <c r="BM12">
        <v>15</v>
      </c>
      <c r="BN12">
        <v>16</v>
      </c>
      <c r="BO12">
        <v>17</v>
      </c>
      <c r="BP12">
        <v>14</v>
      </c>
      <c r="BQ12" t="s">
        <v>896</v>
      </c>
    </row>
    <row r="13" spans="1:69" x14ac:dyDescent="0.2">
      <c r="A13" t="s">
        <v>352</v>
      </c>
      <c r="B13" t="s">
        <v>333</v>
      </c>
      <c r="C13">
        <v>1211</v>
      </c>
      <c r="D13">
        <v>110</v>
      </c>
      <c r="E13" t="s">
        <v>672</v>
      </c>
      <c r="F13" t="s">
        <v>672</v>
      </c>
      <c r="G13" t="s">
        <v>673</v>
      </c>
      <c r="H13" t="s">
        <v>673</v>
      </c>
      <c r="I13" t="s">
        <v>674</v>
      </c>
      <c r="J13" t="s">
        <v>674</v>
      </c>
      <c r="K13" t="s">
        <v>675</v>
      </c>
      <c r="L13" t="s">
        <v>675</v>
      </c>
      <c r="M13" t="s">
        <v>676</v>
      </c>
      <c r="N13" t="s">
        <v>676</v>
      </c>
      <c r="O13" t="s">
        <v>677</v>
      </c>
      <c r="P13" t="s">
        <v>677</v>
      </c>
      <c r="Q13" t="s">
        <v>670</v>
      </c>
      <c r="R13" t="s">
        <v>670</v>
      </c>
      <c r="S13" t="s">
        <v>671</v>
      </c>
      <c r="T13" t="s">
        <v>671</v>
      </c>
      <c r="U13" t="s">
        <v>672</v>
      </c>
      <c r="V13" t="s">
        <v>672</v>
      </c>
      <c r="W13" t="s">
        <v>673</v>
      </c>
      <c r="X13" t="s">
        <v>673</v>
      </c>
      <c r="Y13" t="s">
        <v>674</v>
      </c>
      <c r="Z13" t="s">
        <v>674</v>
      </c>
      <c r="AA13" t="s">
        <v>675</v>
      </c>
      <c r="AB13" t="s">
        <v>675</v>
      </c>
      <c r="AC13" t="s">
        <v>676</v>
      </c>
      <c r="AD13" t="s">
        <v>676</v>
      </c>
      <c r="AE13" t="s">
        <v>677</v>
      </c>
      <c r="AF13" t="s">
        <v>677</v>
      </c>
      <c r="AG13" t="s">
        <v>670</v>
      </c>
      <c r="AH13" t="s">
        <v>670</v>
      </c>
      <c r="AI13" t="s">
        <v>671</v>
      </c>
      <c r="AJ13" t="s">
        <v>671</v>
      </c>
      <c r="AK13">
        <v>16</v>
      </c>
      <c r="AL13">
        <v>17</v>
      </c>
      <c r="AM13">
        <v>14</v>
      </c>
      <c r="AN13">
        <v>15</v>
      </c>
      <c r="AO13">
        <v>16</v>
      </c>
      <c r="AP13">
        <v>17</v>
      </c>
      <c r="AQ13">
        <v>14</v>
      </c>
      <c r="AR13">
        <v>15</v>
      </c>
      <c r="AS13">
        <v>16</v>
      </c>
      <c r="AT13">
        <v>17</v>
      </c>
      <c r="AU13">
        <v>14</v>
      </c>
      <c r="AV13">
        <v>15</v>
      </c>
      <c r="AW13">
        <v>16</v>
      </c>
      <c r="AX13">
        <v>17</v>
      </c>
      <c r="AY13">
        <v>14</v>
      </c>
      <c r="AZ13">
        <v>15</v>
      </c>
      <c r="BA13">
        <v>16</v>
      </c>
      <c r="BB13">
        <v>17</v>
      </c>
      <c r="BC13">
        <v>14</v>
      </c>
      <c r="BD13">
        <v>15</v>
      </c>
      <c r="BE13">
        <v>16</v>
      </c>
      <c r="BF13">
        <v>17</v>
      </c>
      <c r="BG13">
        <v>14</v>
      </c>
      <c r="BH13">
        <v>15</v>
      </c>
      <c r="BI13">
        <v>16</v>
      </c>
      <c r="BJ13">
        <v>17</v>
      </c>
      <c r="BK13">
        <v>14</v>
      </c>
      <c r="BL13">
        <v>15</v>
      </c>
      <c r="BM13">
        <v>16</v>
      </c>
      <c r="BN13">
        <v>17</v>
      </c>
      <c r="BO13">
        <v>14</v>
      </c>
      <c r="BP13">
        <v>15</v>
      </c>
      <c r="BQ13" t="s">
        <v>897</v>
      </c>
    </row>
    <row r="14" spans="1:69" x14ac:dyDescent="0.2">
      <c r="A14" t="s">
        <v>353</v>
      </c>
      <c r="B14" t="s">
        <v>340</v>
      </c>
      <c r="C14" s="29">
        <v>1212</v>
      </c>
      <c r="D14">
        <v>111</v>
      </c>
      <c r="E14" t="s">
        <v>673</v>
      </c>
      <c r="F14" t="s">
        <v>673</v>
      </c>
      <c r="G14" t="s">
        <v>674</v>
      </c>
      <c r="H14" t="s">
        <v>674</v>
      </c>
      <c r="I14" t="s">
        <v>675</v>
      </c>
      <c r="J14" t="s">
        <v>675</v>
      </c>
      <c r="K14" t="s">
        <v>676</v>
      </c>
      <c r="L14" t="s">
        <v>676</v>
      </c>
      <c r="M14" t="s">
        <v>677</v>
      </c>
      <c r="N14" t="s">
        <v>677</v>
      </c>
      <c r="O14" t="s">
        <v>670</v>
      </c>
      <c r="P14" t="s">
        <v>670</v>
      </c>
      <c r="Q14" t="s">
        <v>671</v>
      </c>
      <c r="R14" t="s">
        <v>671</v>
      </c>
      <c r="S14" t="s">
        <v>672</v>
      </c>
      <c r="T14" t="s">
        <v>672</v>
      </c>
      <c r="U14" t="s">
        <v>673</v>
      </c>
      <c r="V14" t="s">
        <v>673</v>
      </c>
      <c r="W14" t="s">
        <v>674</v>
      </c>
      <c r="X14" t="s">
        <v>674</v>
      </c>
      <c r="Y14" t="s">
        <v>675</v>
      </c>
      <c r="Z14" t="s">
        <v>675</v>
      </c>
      <c r="AA14" t="s">
        <v>676</v>
      </c>
      <c r="AB14" t="s">
        <v>676</v>
      </c>
      <c r="AC14" t="s">
        <v>677</v>
      </c>
      <c r="AD14" t="s">
        <v>677</v>
      </c>
      <c r="AE14" t="s">
        <v>670</v>
      </c>
      <c r="AF14" t="s">
        <v>670</v>
      </c>
      <c r="AG14" t="s">
        <v>671</v>
      </c>
      <c r="AH14" t="s">
        <v>671</v>
      </c>
      <c r="AI14" t="s">
        <v>672</v>
      </c>
      <c r="AJ14" t="s">
        <v>672</v>
      </c>
      <c r="AK14">
        <v>17</v>
      </c>
      <c r="AL14">
        <v>14</v>
      </c>
      <c r="AM14">
        <v>15</v>
      </c>
      <c r="AN14">
        <v>16</v>
      </c>
      <c r="AO14">
        <v>17</v>
      </c>
      <c r="AP14">
        <v>14</v>
      </c>
      <c r="AQ14">
        <v>15</v>
      </c>
      <c r="AR14">
        <v>16</v>
      </c>
      <c r="AS14">
        <v>17</v>
      </c>
      <c r="AT14">
        <v>14</v>
      </c>
      <c r="AU14">
        <v>15</v>
      </c>
      <c r="AV14">
        <v>16</v>
      </c>
      <c r="AW14">
        <v>17</v>
      </c>
      <c r="AX14">
        <v>14</v>
      </c>
      <c r="AY14">
        <v>15</v>
      </c>
      <c r="AZ14">
        <v>16</v>
      </c>
      <c r="BA14">
        <v>17</v>
      </c>
      <c r="BB14">
        <v>14</v>
      </c>
      <c r="BC14">
        <v>15</v>
      </c>
      <c r="BD14">
        <v>16</v>
      </c>
      <c r="BE14">
        <v>17</v>
      </c>
      <c r="BF14">
        <v>14</v>
      </c>
      <c r="BG14">
        <v>15</v>
      </c>
      <c r="BH14">
        <v>16</v>
      </c>
      <c r="BI14">
        <v>17</v>
      </c>
      <c r="BJ14">
        <v>14</v>
      </c>
      <c r="BK14">
        <v>15</v>
      </c>
      <c r="BL14">
        <v>16</v>
      </c>
      <c r="BM14">
        <v>17</v>
      </c>
      <c r="BN14">
        <v>14</v>
      </c>
      <c r="BO14">
        <v>15</v>
      </c>
      <c r="BP14">
        <v>16</v>
      </c>
      <c r="BQ14" t="s">
        <v>898</v>
      </c>
    </row>
    <row r="15" spans="1:69" x14ac:dyDescent="0.2">
      <c r="A15" t="s">
        <v>354</v>
      </c>
      <c r="B15" t="s">
        <v>334</v>
      </c>
      <c r="C15" s="29">
        <v>1213</v>
      </c>
      <c r="D15">
        <v>112</v>
      </c>
      <c r="E15" t="s">
        <v>674</v>
      </c>
      <c r="F15" t="s">
        <v>674</v>
      </c>
      <c r="G15" t="s">
        <v>675</v>
      </c>
      <c r="H15" t="s">
        <v>675</v>
      </c>
      <c r="I15" t="s">
        <v>676</v>
      </c>
      <c r="J15" t="s">
        <v>676</v>
      </c>
      <c r="K15" t="s">
        <v>677</v>
      </c>
      <c r="L15" t="s">
        <v>677</v>
      </c>
      <c r="M15" t="s">
        <v>670</v>
      </c>
      <c r="N15" t="s">
        <v>670</v>
      </c>
      <c r="O15" t="s">
        <v>671</v>
      </c>
      <c r="P15" t="s">
        <v>671</v>
      </c>
      <c r="Q15" t="s">
        <v>672</v>
      </c>
      <c r="R15" t="s">
        <v>672</v>
      </c>
      <c r="S15" t="s">
        <v>673</v>
      </c>
      <c r="T15" t="s">
        <v>673</v>
      </c>
      <c r="U15" t="s">
        <v>674</v>
      </c>
      <c r="V15" t="s">
        <v>674</v>
      </c>
      <c r="W15" t="s">
        <v>675</v>
      </c>
      <c r="X15" t="s">
        <v>675</v>
      </c>
      <c r="Y15" t="s">
        <v>676</v>
      </c>
      <c r="Z15" t="s">
        <v>676</v>
      </c>
      <c r="AA15" t="s">
        <v>677</v>
      </c>
      <c r="AB15" t="s">
        <v>677</v>
      </c>
      <c r="AC15" t="s">
        <v>670</v>
      </c>
      <c r="AD15" t="s">
        <v>670</v>
      </c>
      <c r="AE15" t="s">
        <v>671</v>
      </c>
      <c r="AF15" t="s">
        <v>671</v>
      </c>
      <c r="AG15" t="s">
        <v>672</v>
      </c>
      <c r="AH15" t="s">
        <v>672</v>
      </c>
      <c r="AI15" t="s">
        <v>673</v>
      </c>
      <c r="AJ15" t="s">
        <v>673</v>
      </c>
      <c r="AK15">
        <v>14</v>
      </c>
      <c r="AL15">
        <v>15</v>
      </c>
      <c r="AM15">
        <v>16</v>
      </c>
      <c r="AN15">
        <v>17</v>
      </c>
      <c r="AO15">
        <v>14</v>
      </c>
      <c r="AP15">
        <v>15</v>
      </c>
      <c r="AQ15">
        <v>16</v>
      </c>
      <c r="AR15">
        <v>17</v>
      </c>
      <c r="AS15">
        <v>14</v>
      </c>
      <c r="AT15">
        <v>15</v>
      </c>
      <c r="AU15">
        <v>16</v>
      </c>
      <c r="AV15">
        <v>17</v>
      </c>
      <c r="AW15">
        <v>14</v>
      </c>
      <c r="AX15">
        <v>15</v>
      </c>
      <c r="AY15">
        <v>16</v>
      </c>
      <c r="AZ15">
        <v>17</v>
      </c>
      <c r="BA15">
        <v>14</v>
      </c>
      <c r="BB15">
        <v>15</v>
      </c>
      <c r="BC15">
        <v>16</v>
      </c>
      <c r="BD15">
        <v>17</v>
      </c>
      <c r="BE15">
        <v>14</v>
      </c>
      <c r="BF15">
        <v>15</v>
      </c>
      <c r="BG15">
        <v>16</v>
      </c>
      <c r="BH15">
        <v>17</v>
      </c>
      <c r="BI15">
        <v>14</v>
      </c>
      <c r="BJ15">
        <v>15</v>
      </c>
      <c r="BK15">
        <v>16</v>
      </c>
      <c r="BL15">
        <v>17</v>
      </c>
      <c r="BM15">
        <v>14</v>
      </c>
      <c r="BN15">
        <v>15</v>
      </c>
      <c r="BO15">
        <v>16</v>
      </c>
      <c r="BP15">
        <v>17</v>
      </c>
      <c r="BQ15" t="s">
        <v>899</v>
      </c>
    </row>
    <row r="16" spans="1:69" x14ac:dyDescent="0.2">
      <c r="A16" t="s">
        <v>355</v>
      </c>
      <c r="B16" t="s">
        <v>335</v>
      </c>
      <c r="C16">
        <v>1214</v>
      </c>
      <c r="D16">
        <v>113</v>
      </c>
      <c r="E16" t="s">
        <v>675</v>
      </c>
      <c r="F16" t="s">
        <v>675</v>
      </c>
      <c r="G16" t="s">
        <v>676</v>
      </c>
      <c r="H16" t="s">
        <v>676</v>
      </c>
      <c r="I16" t="s">
        <v>677</v>
      </c>
      <c r="J16" t="s">
        <v>677</v>
      </c>
      <c r="K16" t="s">
        <v>670</v>
      </c>
      <c r="L16" t="s">
        <v>670</v>
      </c>
      <c r="M16" t="s">
        <v>671</v>
      </c>
      <c r="N16" t="s">
        <v>671</v>
      </c>
      <c r="O16" t="s">
        <v>672</v>
      </c>
      <c r="P16" t="s">
        <v>672</v>
      </c>
      <c r="Q16" t="s">
        <v>673</v>
      </c>
      <c r="R16" t="s">
        <v>673</v>
      </c>
      <c r="S16" t="s">
        <v>674</v>
      </c>
      <c r="T16" t="s">
        <v>674</v>
      </c>
      <c r="U16" t="s">
        <v>675</v>
      </c>
      <c r="V16" t="s">
        <v>675</v>
      </c>
      <c r="W16" t="s">
        <v>676</v>
      </c>
      <c r="X16" t="s">
        <v>676</v>
      </c>
      <c r="Y16" t="s">
        <v>677</v>
      </c>
      <c r="Z16" t="s">
        <v>677</v>
      </c>
      <c r="AA16" t="s">
        <v>670</v>
      </c>
      <c r="AB16" t="s">
        <v>670</v>
      </c>
      <c r="AC16" t="s">
        <v>671</v>
      </c>
      <c r="AD16" t="s">
        <v>671</v>
      </c>
      <c r="AE16" t="s">
        <v>672</v>
      </c>
      <c r="AF16" t="s">
        <v>672</v>
      </c>
      <c r="AG16" t="s">
        <v>673</v>
      </c>
      <c r="AH16" t="s">
        <v>673</v>
      </c>
      <c r="AI16" t="s">
        <v>674</v>
      </c>
      <c r="AJ16" t="s">
        <v>674</v>
      </c>
      <c r="AK16">
        <v>15</v>
      </c>
      <c r="AL16">
        <v>16</v>
      </c>
      <c r="AM16">
        <v>17</v>
      </c>
      <c r="AN16">
        <v>14</v>
      </c>
      <c r="AO16">
        <v>15</v>
      </c>
      <c r="AP16">
        <v>16</v>
      </c>
      <c r="AQ16">
        <v>17</v>
      </c>
      <c r="AR16">
        <v>14</v>
      </c>
      <c r="AS16">
        <v>15</v>
      </c>
      <c r="AT16">
        <v>16</v>
      </c>
      <c r="AU16">
        <v>17</v>
      </c>
      <c r="AV16">
        <v>14</v>
      </c>
      <c r="AW16">
        <v>15</v>
      </c>
      <c r="AX16">
        <v>16</v>
      </c>
      <c r="AY16">
        <v>17</v>
      </c>
      <c r="AZ16">
        <v>14</v>
      </c>
      <c r="BA16">
        <v>15</v>
      </c>
      <c r="BB16">
        <v>16</v>
      </c>
      <c r="BC16">
        <v>17</v>
      </c>
      <c r="BD16">
        <v>14</v>
      </c>
      <c r="BE16">
        <v>15</v>
      </c>
      <c r="BF16">
        <v>16</v>
      </c>
      <c r="BG16">
        <v>17</v>
      </c>
      <c r="BH16">
        <v>14</v>
      </c>
      <c r="BI16">
        <v>15</v>
      </c>
      <c r="BJ16">
        <v>16</v>
      </c>
      <c r="BK16">
        <v>17</v>
      </c>
      <c r="BL16">
        <v>14</v>
      </c>
      <c r="BM16">
        <v>15</v>
      </c>
      <c r="BN16">
        <v>16</v>
      </c>
      <c r="BO16">
        <v>17</v>
      </c>
      <c r="BP16">
        <v>14</v>
      </c>
      <c r="BQ16" t="s">
        <v>900</v>
      </c>
    </row>
    <row r="17" spans="1:69" x14ac:dyDescent="0.2">
      <c r="A17" t="s">
        <v>356</v>
      </c>
      <c r="B17" t="s">
        <v>341</v>
      </c>
      <c r="C17">
        <v>1215</v>
      </c>
      <c r="D17">
        <v>114</v>
      </c>
      <c r="E17" t="s">
        <v>676</v>
      </c>
      <c r="F17" t="s">
        <v>676</v>
      </c>
      <c r="G17" t="s">
        <v>677</v>
      </c>
      <c r="H17" t="s">
        <v>677</v>
      </c>
      <c r="I17" t="s">
        <v>670</v>
      </c>
      <c r="J17" t="s">
        <v>670</v>
      </c>
      <c r="K17" t="s">
        <v>671</v>
      </c>
      <c r="L17" t="s">
        <v>671</v>
      </c>
      <c r="M17" t="s">
        <v>672</v>
      </c>
      <c r="N17" t="s">
        <v>672</v>
      </c>
      <c r="O17" t="s">
        <v>673</v>
      </c>
      <c r="P17" t="s">
        <v>673</v>
      </c>
      <c r="Q17" t="s">
        <v>674</v>
      </c>
      <c r="R17" t="s">
        <v>674</v>
      </c>
      <c r="S17" t="s">
        <v>675</v>
      </c>
      <c r="T17" t="s">
        <v>675</v>
      </c>
      <c r="U17" t="s">
        <v>676</v>
      </c>
      <c r="V17" t="s">
        <v>676</v>
      </c>
      <c r="W17" t="s">
        <v>677</v>
      </c>
      <c r="X17" t="s">
        <v>677</v>
      </c>
      <c r="Y17" t="s">
        <v>670</v>
      </c>
      <c r="Z17" t="s">
        <v>670</v>
      </c>
      <c r="AA17" t="s">
        <v>671</v>
      </c>
      <c r="AB17" t="s">
        <v>671</v>
      </c>
      <c r="AC17" t="s">
        <v>672</v>
      </c>
      <c r="AD17" t="s">
        <v>672</v>
      </c>
      <c r="AE17" t="s">
        <v>673</v>
      </c>
      <c r="AF17" t="s">
        <v>673</v>
      </c>
      <c r="AG17" t="s">
        <v>674</v>
      </c>
      <c r="AH17" t="s">
        <v>674</v>
      </c>
      <c r="AI17" t="s">
        <v>675</v>
      </c>
      <c r="AJ17" t="s">
        <v>675</v>
      </c>
      <c r="AK17">
        <v>16</v>
      </c>
      <c r="AL17">
        <v>17</v>
      </c>
      <c r="AM17">
        <v>14</v>
      </c>
      <c r="AN17">
        <v>15</v>
      </c>
      <c r="AO17">
        <v>16</v>
      </c>
      <c r="AP17">
        <v>17</v>
      </c>
      <c r="AQ17">
        <v>14</v>
      </c>
      <c r="AR17">
        <v>15</v>
      </c>
      <c r="AS17">
        <v>16</v>
      </c>
      <c r="AT17">
        <v>17</v>
      </c>
      <c r="AU17">
        <v>14</v>
      </c>
      <c r="AV17">
        <v>15</v>
      </c>
      <c r="AW17">
        <v>16</v>
      </c>
      <c r="AX17">
        <v>17</v>
      </c>
      <c r="AY17">
        <v>14</v>
      </c>
      <c r="AZ17">
        <v>15</v>
      </c>
      <c r="BA17">
        <v>16</v>
      </c>
      <c r="BB17">
        <v>17</v>
      </c>
      <c r="BC17">
        <v>14</v>
      </c>
      <c r="BD17">
        <v>15</v>
      </c>
      <c r="BE17">
        <v>16</v>
      </c>
      <c r="BF17">
        <v>17</v>
      </c>
      <c r="BG17">
        <v>14</v>
      </c>
      <c r="BH17">
        <v>15</v>
      </c>
      <c r="BI17">
        <v>16</v>
      </c>
      <c r="BJ17">
        <v>17</v>
      </c>
      <c r="BK17">
        <v>14</v>
      </c>
      <c r="BL17">
        <v>15</v>
      </c>
      <c r="BM17">
        <v>16</v>
      </c>
      <c r="BN17">
        <v>17</v>
      </c>
      <c r="BO17">
        <v>14</v>
      </c>
      <c r="BP17">
        <v>15</v>
      </c>
      <c r="BQ17" t="s">
        <v>901</v>
      </c>
    </row>
    <row r="18" spans="1:69" x14ac:dyDescent="0.2">
      <c r="A18" t="s">
        <v>357</v>
      </c>
      <c r="B18" t="s">
        <v>336</v>
      </c>
      <c r="C18" s="29">
        <v>1216</v>
      </c>
      <c r="D18">
        <v>115</v>
      </c>
      <c r="E18" t="s">
        <v>677</v>
      </c>
      <c r="F18" t="s">
        <v>677</v>
      </c>
      <c r="G18" t="s">
        <v>670</v>
      </c>
      <c r="H18" t="s">
        <v>670</v>
      </c>
      <c r="I18" t="s">
        <v>671</v>
      </c>
      <c r="J18" t="s">
        <v>671</v>
      </c>
      <c r="K18" t="s">
        <v>672</v>
      </c>
      <c r="L18" t="s">
        <v>672</v>
      </c>
      <c r="M18" t="s">
        <v>673</v>
      </c>
      <c r="N18" t="s">
        <v>673</v>
      </c>
      <c r="O18" t="s">
        <v>674</v>
      </c>
      <c r="P18" t="s">
        <v>674</v>
      </c>
      <c r="Q18" t="s">
        <v>675</v>
      </c>
      <c r="R18" t="s">
        <v>675</v>
      </c>
      <c r="S18" t="s">
        <v>676</v>
      </c>
      <c r="T18" t="s">
        <v>676</v>
      </c>
      <c r="U18" t="s">
        <v>677</v>
      </c>
      <c r="V18" t="s">
        <v>677</v>
      </c>
      <c r="W18" t="s">
        <v>670</v>
      </c>
      <c r="X18" t="s">
        <v>670</v>
      </c>
      <c r="Y18" t="s">
        <v>671</v>
      </c>
      <c r="Z18" t="s">
        <v>671</v>
      </c>
      <c r="AA18" t="s">
        <v>672</v>
      </c>
      <c r="AB18" t="s">
        <v>672</v>
      </c>
      <c r="AC18" t="s">
        <v>673</v>
      </c>
      <c r="AD18" t="s">
        <v>673</v>
      </c>
      <c r="AE18" t="s">
        <v>674</v>
      </c>
      <c r="AF18" t="s">
        <v>674</v>
      </c>
      <c r="AG18" t="s">
        <v>675</v>
      </c>
      <c r="AH18" t="s">
        <v>675</v>
      </c>
      <c r="AI18" t="s">
        <v>676</v>
      </c>
      <c r="AJ18" t="s">
        <v>676</v>
      </c>
      <c r="AK18">
        <v>17</v>
      </c>
      <c r="AL18">
        <v>14</v>
      </c>
      <c r="AM18">
        <v>15</v>
      </c>
      <c r="AN18">
        <v>16</v>
      </c>
      <c r="AO18">
        <v>17</v>
      </c>
      <c r="AP18">
        <v>14</v>
      </c>
      <c r="AQ18">
        <v>15</v>
      </c>
      <c r="AR18">
        <v>16</v>
      </c>
      <c r="AS18">
        <v>17</v>
      </c>
      <c r="AT18">
        <v>14</v>
      </c>
      <c r="AU18">
        <v>15</v>
      </c>
      <c r="AV18">
        <v>16</v>
      </c>
      <c r="AW18">
        <v>17</v>
      </c>
      <c r="AX18">
        <v>14</v>
      </c>
      <c r="AY18">
        <v>15</v>
      </c>
      <c r="AZ18">
        <v>16</v>
      </c>
      <c r="BA18">
        <v>17</v>
      </c>
      <c r="BB18">
        <v>14</v>
      </c>
      <c r="BC18">
        <v>15</v>
      </c>
      <c r="BD18">
        <v>16</v>
      </c>
      <c r="BE18">
        <v>17</v>
      </c>
      <c r="BF18">
        <v>14</v>
      </c>
      <c r="BG18">
        <v>15</v>
      </c>
      <c r="BH18">
        <v>16</v>
      </c>
      <c r="BI18">
        <v>17</v>
      </c>
      <c r="BJ18">
        <v>14</v>
      </c>
      <c r="BK18">
        <v>15</v>
      </c>
      <c r="BL18">
        <v>16</v>
      </c>
      <c r="BM18">
        <v>17</v>
      </c>
      <c r="BN18">
        <v>14</v>
      </c>
      <c r="BO18">
        <v>15</v>
      </c>
      <c r="BP18">
        <v>16</v>
      </c>
      <c r="BQ18" t="s">
        <v>884</v>
      </c>
    </row>
    <row r="19" spans="1:69" x14ac:dyDescent="0.2">
      <c r="B19" t="s">
        <v>696</v>
      </c>
      <c r="C19">
        <v>297</v>
      </c>
      <c r="D19">
        <v>116</v>
      </c>
      <c r="BQ19" t="s">
        <v>942</v>
      </c>
    </row>
    <row r="20" spans="1:69" x14ac:dyDescent="0.2">
      <c r="B20" t="s">
        <v>697</v>
      </c>
      <c r="C20">
        <v>298</v>
      </c>
      <c r="D20">
        <v>117</v>
      </c>
      <c r="BQ20" t="s">
        <v>943</v>
      </c>
    </row>
    <row r="21" spans="1:69" x14ac:dyDescent="0.2">
      <c r="B21" t="s">
        <v>698</v>
      </c>
      <c r="C21">
        <v>299</v>
      </c>
      <c r="D21">
        <v>118</v>
      </c>
      <c r="BQ21" t="s">
        <v>944</v>
      </c>
    </row>
    <row r="22" spans="1:69" x14ac:dyDescent="0.2">
      <c r="B22" t="s">
        <v>699</v>
      </c>
      <c r="C22">
        <v>300</v>
      </c>
      <c r="D22">
        <v>119</v>
      </c>
      <c r="BQ22" t="s">
        <v>945</v>
      </c>
    </row>
    <row r="23" spans="1:69" x14ac:dyDescent="0.2">
      <c r="B23" t="s">
        <v>386</v>
      </c>
      <c r="C23">
        <v>29</v>
      </c>
      <c r="D23" s="8">
        <v>804</v>
      </c>
      <c r="BQ23" t="s">
        <v>886</v>
      </c>
    </row>
    <row r="24" spans="1:69" x14ac:dyDescent="0.2">
      <c r="B24" s="11" t="s">
        <v>389</v>
      </c>
      <c r="C24">
        <v>30</v>
      </c>
      <c r="D24" s="8">
        <v>804</v>
      </c>
      <c r="BQ24" t="s">
        <v>887</v>
      </c>
    </row>
    <row r="25" spans="1:69" x14ac:dyDescent="0.2">
      <c r="B25" t="s">
        <v>408</v>
      </c>
      <c r="C25">
        <v>31</v>
      </c>
      <c r="D25">
        <v>804</v>
      </c>
      <c r="BQ25" t="s">
        <v>907</v>
      </c>
    </row>
    <row r="26" spans="1:69" x14ac:dyDescent="0.2">
      <c r="B26" s="29" t="s">
        <v>401</v>
      </c>
      <c r="C26">
        <v>32</v>
      </c>
      <c r="D26">
        <v>804</v>
      </c>
      <c r="AK26" s="22"/>
      <c r="AL26" s="22"/>
      <c r="AM26" s="22"/>
      <c r="AN26" s="22"/>
      <c r="AO26" s="22"/>
      <c r="AP26" s="22"/>
      <c r="AQ26" s="22"/>
      <c r="AR26" s="22"/>
      <c r="BQ26" s="29" t="s">
        <v>908</v>
      </c>
    </row>
    <row r="27" spans="1:69" x14ac:dyDescent="0.2">
      <c r="B27" s="11" t="s">
        <v>421</v>
      </c>
      <c r="C27">
        <v>33</v>
      </c>
      <c r="D27">
        <v>804</v>
      </c>
      <c r="AK27" s="22"/>
      <c r="AL27" s="22"/>
      <c r="AM27" s="22"/>
      <c r="AN27" s="22"/>
      <c r="AO27" s="22"/>
      <c r="AP27" s="22"/>
      <c r="AQ27" s="22"/>
      <c r="AR27" s="22"/>
      <c r="BQ27" t="s">
        <v>909</v>
      </c>
    </row>
    <row r="28" spans="1:69" x14ac:dyDescent="0.2">
      <c r="B28" t="s">
        <v>428</v>
      </c>
      <c r="C28">
        <v>34</v>
      </c>
      <c r="D28">
        <v>804</v>
      </c>
      <c r="AK28" s="22"/>
      <c r="AL28" s="22"/>
      <c r="AM28" s="22"/>
      <c r="AN28" s="22"/>
      <c r="AO28" s="22"/>
      <c r="AP28" s="22"/>
      <c r="AQ28" s="22"/>
      <c r="AR28" s="22"/>
      <c r="BQ28" t="s">
        <v>910</v>
      </c>
    </row>
    <row r="29" spans="1:69" x14ac:dyDescent="0.2">
      <c r="B29" t="s">
        <v>402</v>
      </c>
      <c r="C29">
        <v>35</v>
      </c>
      <c r="D29">
        <v>804</v>
      </c>
      <c r="AK29" s="22"/>
      <c r="AL29" s="22"/>
      <c r="AM29" s="22"/>
      <c r="AN29" s="22"/>
      <c r="AO29" s="22"/>
      <c r="AP29" s="22"/>
      <c r="AQ29" s="22"/>
      <c r="AR29" s="22"/>
      <c r="BQ29" t="s">
        <v>911</v>
      </c>
    </row>
    <row r="30" spans="1:69" x14ac:dyDescent="0.2">
      <c r="B30" t="s">
        <v>433</v>
      </c>
      <c r="C30">
        <v>40</v>
      </c>
      <c r="D30">
        <v>804</v>
      </c>
      <c r="AK30" s="22"/>
      <c r="AL30" s="22"/>
      <c r="AM30" s="22"/>
      <c r="AN30" s="22"/>
      <c r="AO30" s="22"/>
      <c r="AP30" s="22"/>
      <c r="AQ30" s="22"/>
      <c r="AR30" s="22"/>
      <c r="BQ30" t="s">
        <v>912</v>
      </c>
    </row>
    <row r="31" spans="1:69" x14ac:dyDescent="0.2">
      <c r="B31" t="s">
        <v>396</v>
      </c>
      <c r="C31">
        <v>41</v>
      </c>
      <c r="D31">
        <v>804</v>
      </c>
      <c r="BQ31" t="s">
        <v>913</v>
      </c>
    </row>
    <row r="32" spans="1:69" x14ac:dyDescent="0.2">
      <c r="B32" t="s">
        <v>397</v>
      </c>
      <c r="C32">
        <v>42</v>
      </c>
      <c r="D32">
        <v>804</v>
      </c>
      <c r="BQ32" t="s">
        <v>914</v>
      </c>
    </row>
    <row r="33" spans="2:69" x14ac:dyDescent="0.2">
      <c r="B33" s="11" t="s">
        <v>380</v>
      </c>
      <c r="C33">
        <v>43</v>
      </c>
      <c r="D33">
        <v>804</v>
      </c>
      <c r="BQ33" t="s">
        <v>915</v>
      </c>
    </row>
    <row r="34" spans="2:69" x14ac:dyDescent="0.2">
      <c r="B34" t="s">
        <v>500</v>
      </c>
      <c r="C34">
        <v>44</v>
      </c>
      <c r="D34">
        <v>804</v>
      </c>
      <c r="BQ34" t="s">
        <v>916</v>
      </c>
    </row>
    <row r="35" spans="2:69" x14ac:dyDescent="0.2">
      <c r="B35" t="s">
        <v>382</v>
      </c>
      <c r="C35">
        <v>45</v>
      </c>
      <c r="D35">
        <v>804</v>
      </c>
      <c r="BQ35" t="s">
        <v>917</v>
      </c>
    </row>
    <row r="36" spans="2:69" x14ac:dyDescent="0.2">
      <c r="B36" s="11" t="s">
        <v>414</v>
      </c>
      <c r="C36">
        <v>46</v>
      </c>
      <c r="D36">
        <v>804</v>
      </c>
      <c r="BQ36" t="s">
        <v>918</v>
      </c>
    </row>
    <row r="37" spans="2:69" x14ac:dyDescent="0.2">
      <c r="B37" t="s">
        <v>392</v>
      </c>
      <c r="C37">
        <v>47</v>
      </c>
      <c r="D37">
        <v>804</v>
      </c>
      <c r="BQ37" t="s">
        <v>919</v>
      </c>
    </row>
    <row r="38" spans="2:69" x14ac:dyDescent="0.2">
      <c r="B38" t="s">
        <v>399</v>
      </c>
      <c r="C38">
        <v>48</v>
      </c>
      <c r="D38">
        <v>804</v>
      </c>
      <c r="BQ38" t="s">
        <v>920</v>
      </c>
    </row>
    <row r="39" spans="2:69" x14ac:dyDescent="0.2">
      <c r="B39" t="s">
        <v>410</v>
      </c>
      <c r="C39">
        <v>49</v>
      </c>
      <c r="D39">
        <v>804</v>
      </c>
      <c r="BQ39" t="s">
        <v>921</v>
      </c>
    </row>
    <row r="40" spans="2:69" x14ac:dyDescent="0.2">
      <c r="B40" t="s">
        <v>431</v>
      </c>
      <c r="C40">
        <v>50</v>
      </c>
      <c r="D40">
        <v>804</v>
      </c>
      <c r="BQ40" t="s">
        <v>922</v>
      </c>
    </row>
    <row r="41" spans="2:69" x14ac:dyDescent="0.2">
      <c r="B41" t="s">
        <v>385</v>
      </c>
      <c r="C41">
        <v>51</v>
      </c>
      <c r="D41">
        <v>804</v>
      </c>
      <c r="BQ41" t="s">
        <v>923</v>
      </c>
    </row>
    <row r="42" spans="2:69" x14ac:dyDescent="0.2">
      <c r="B42" t="s">
        <v>412</v>
      </c>
      <c r="C42">
        <v>52</v>
      </c>
      <c r="D42">
        <v>804</v>
      </c>
      <c r="BQ42" t="s">
        <v>924</v>
      </c>
    </row>
    <row r="43" spans="2:69" x14ac:dyDescent="0.2">
      <c r="B43" s="11" t="s">
        <v>394</v>
      </c>
      <c r="C43">
        <v>53</v>
      </c>
      <c r="D43">
        <v>804</v>
      </c>
      <c r="BQ43" t="s">
        <v>925</v>
      </c>
    </row>
    <row r="44" spans="2:69" x14ac:dyDescent="0.2">
      <c r="B44" s="29" t="s">
        <v>374</v>
      </c>
      <c r="C44">
        <v>54</v>
      </c>
      <c r="D44">
        <v>804</v>
      </c>
      <c r="BQ44" s="29" t="s">
        <v>926</v>
      </c>
    </row>
    <row r="45" spans="2:69" x14ac:dyDescent="0.2">
      <c r="B45" t="s">
        <v>377</v>
      </c>
      <c r="C45">
        <v>55</v>
      </c>
      <c r="D45">
        <v>804</v>
      </c>
      <c r="BQ45" t="s">
        <v>927</v>
      </c>
    </row>
    <row r="46" spans="2:69" x14ac:dyDescent="0.2">
      <c r="B46" s="11" t="s">
        <v>403</v>
      </c>
      <c r="C46">
        <v>56</v>
      </c>
      <c r="D46">
        <v>804</v>
      </c>
      <c r="BQ46" t="s">
        <v>928</v>
      </c>
    </row>
    <row r="47" spans="2:69" x14ac:dyDescent="0.2">
      <c r="B47" s="11" t="s">
        <v>388</v>
      </c>
      <c r="C47">
        <v>57</v>
      </c>
      <c r="D47">
        <v>804</v>
      </c>
      <c r="BQ47" t="s">
        <v>929</v>
      </c>
    </row>
    <row r="48" spans="2:69" x14ac:dyDescent="0.2">
      <c r="B48" t="s">
        <v>501</v>
      </c>
      <c r="C48">
        <v>58</v>
      </c>
      <c r="D48">
        <v>804</v>
      </c>
      <c r="BQ48" t="s">
        <v>930</v>
      </c>
    </row>
    <row r="49" spans="2:69" x14ac:dyDescent="0.2">
      <c r="B49" t="s">
        <v>395</v>
      </c>
      <c r="C49">
        <v>59</v>
      </c>
      <c r="D49">
        <v>804</v>
      </c>
      <c r="BQ49" t="s">
        <v>931</v>
      </c>
    </row>
    <row r="50" spans="2:69" x14ac:dyDescent="0.2">
      <c r="B50" t="s">
        <v>378</v>
      </c>
      <c r="C50">
        <v>60</v>
      </c>
      <c r="D50">
        <v>804</v>
      </c>
      <c r="BQ50" t="s">
        <v>932</v>
      </c>
    </row>
    <row r="51" spans="2:69" x14ac:dyDescent="0.2">
      <c r="B51" t="s">
        <v>398</v>
      </c>
      <c r="C51">
        <v>61</v>
      </c>
      <c r="D51">
        <v>804</v>
      </c>
      <c r="BQ51" t="s">
        <v>933</v>
      </c>
    </row>
    <row r="52" spans="2:69" x14ac:dyDescent="0.2">
      <c r="B52" t="s">
        <v>393</v>
      </c>
      <c r="C52">
        <v>62</v>
      </c>
      <c r="D52">
        <v>804</v>
      </c>
      <c r="BQ52" t="s">
        <v>934</v>
      </c>
    </row>
    <row r="53" spans="2:69" x14ac:dyDescent="0.2">
      <c r="B53" s="11" t="s">
        <v>387</v>
      </c>
      <c r="C53">
        <v>63</v>
      </c>
      <c r="D53">
        <v>804</v>
      </c>
      <c r="BQ53" t="s">
        <v>935</v>
      </c>
    </row>
    <row r="54" spans="2:69" x14ac:dyDescent="0.2">
      <c r="B54" t="s">
        <v>381</v>
      </c>
      <c r="C54">
        <v>64</v>
      </c>
      <c r="D54">
        <v>804</v>
      </c>
      <c r="BQ54" t="s">
        <v>936</v>
      </c>
    </row>
    <row r="55" spans="2:69" x14ac:dyDescent="0.2">
      <c r="B55" s="11" t="s">
        <v>375</v>
      </c>
      <c r="C55">
        <v>65</v>
      </c>
      <c r="D55">
        <v>804</v>
      </c>
      <c r="BQ55" t="s">
        <v>937</v>
      </c>
    </row>
    <row r="56" spans="2:69" x14ac:dyDescent="0.2">
      <c r="B56" t="s">
        <v>404</v>
      </c>
      <c r="C56">
        <v>66</v>
      </c>
      <c r="D56">
        <v>804</v>
      </c>
      <c r="BQ56" t="s">
        <v>1002</v>
      </c>
    </row>
    <row r="57" spans="2:69" x14ac:dyDescent="0.2">
      <c r="B57" t="s">
        <v>429</v>
      </c>
      <c r="C57">
        <v>67</v>
      </c>
      <c r="D57">
        <v>804</v>
      </c>
      <c r="BQ57" t="s">
        <v>946</v>
      </c>
    </row>
    <row r="58" spans="2:69" x14ac:dyDescent="0.2">
      <c r="B58" t="s">
        <v>432</v>
      </c>
      <c r="C58">
        <v>68</v>
      </c>
      <c r="D58">
        <v>804</v>
      </c>
      <c r="BQ58" t="s">
        <v>988</v>
      </c>
    </row>
    <row r="59" spans="2:69" x14ac:dyDescent="0.2">
      <c r="B59" t="s">
        <v>417</v>
      </c>
      <c r="C59">
        <v>69</v>
      </c>
      <c r="D59">
        <v>804</v>
      </c>
      <c r="BQ59" t="s">
        <v>989</v>
      </c>
    </row>
    <row r="60" spans="2:69" x14ac:dyDescent="0.2">
      <c r="B60" s="11" t="s">
        <v>420</v>
      </c>
      <c r="C60">
        <v>70</v>
      </c>
      <c r="D60">
        <v>804</v>
      </c>
      <c r="BQ60" t="s">
        <v>990</v>
      </c>
    </row>
    <row r="61" spans="2:69" x14ac:dyDescent="0.2">
      <c r="B61" t="s">
        <v>390</v>
      </c>
      <c r="C61">
        <v>71</v>
      </c>
      <c r="D61">
        <v>804</v>
      </c>
      <c r="BQ61" t="s">
        <v>947</v>
      </c>
    </row>
    <row r="62" spans="2:69" x14ac:dyDescent="0.2">
      <c r="B62" t="s">
        <v>406</v>
      </c>
      <c r="C62">
        <v>72</v>
      </c>
      <c r="D62">
        <v>804</v>
      </c>
      <c r="BQ62" t="s">
        <v>948</v>
      </c>
    </row>
    <row r="63" spans="2:69" x14ac:dyDescent="0.2">
      <c r="B63" s="11" t="s">
        <v>424</v>
      </c>
      <c r="C63">
        <v>73</v>
      </c>
      <c r="D63">
        <v>804</v>
      </c>
      <c r="BQ63" t="s">
        <v>991</v>
      </c>
    </row>
    <row r="64" spans="2:69" x14ac:dyDescent="0.2">
      <c r="B64" t="s">
        <v>409</v>
      </c>
      <c r="C64">
        <v>74</v>
      </c>
      <c r="D64">
        <v>804</v>
      </c>
      <c r="BQ64" t="s">
        <v>992</v>
      </c>
    </row>
    <row r="65" spans="2:69" x14ac:dyDescent="0.2">
      <c r="B65" t="s">
        <v>418</v>
      </c>
      <c r="C65">
        <v>75</v>
      </c>
      <c r="D65">
        <v>804</v>
      </c>
      <c r="BQ65" t="s">
        <v>949</v>
      </c>
    </row>
    <row r="66" spans="2:69" x14ac:dyDescent="0.2">
      <c r="B66" t="s">
        <v>426</v>
      </c>
      <c r="C66">
        <v>76</v>
      </c>
      <c r="D66">
        <v>804</v>
      </c>
      <c r="BQ66" t="s">
        <v>950</v>
      </c>
    </row>
    <row r="67" spans="2:69" x14ac:dyDescent="0.2">
      <c r="B67" t="s">
        <v>423</v>
      </c>
      <c r="C67">
        <v>77</v>
      </c>
      <c r="D67">
        <v>804</v>
      </c>
      <c r="BQ67" t="s">
        <v>951</v>
      </c>
    </row>
    <row r="68" spans="2:69" x14ac:dyDescent="0.2">
      <c r="B68" t="s">
        <v>391</v>
      </c>
      <c r="C68">
        <v>78</v>
      </c>
      <c r="D68">
        <v>804</v>
      </c>
      <c r="BQ68" t="s">
        <v>993</v>
      </c>
    </row>
    <row r="69" spans="2:69" x14ac:dyDescent="0.2">
      <c r="B69" s="11" t="s">
        <v>383</v>
      </c>
      <c r="C69">
        <v>79</v>
      </c>
      <c r="D69">
        <v>804</v>
      </c>
      <c r="BQ69" t="s">
        <v>994</v>
      </c>
    </row>
    <row r="70" spans="2:69" x14ac:dyDescent="0.2">
      <c r="B70" t="s">
        <v>427</v>
      </c>
      <c r="C70">
        <v>80</v>
      </c>
      <c r="D70">
        <v>804</v>
      </c>
      <c r="BQ70" t="s">
        <v>952</v>
      </c>
    </row>
    <row r="71" spans="2:69" x14ac:dyDescent="0.2">
      <c r="B71" s="11" t="s">
        <v>430</v>
      </c>
      <c r="C71">
        <v>81</v>
      </c>
      <c r="D71">
        <v>804</v>
      </c>
      <c r="BQ71" t="s">
        <v>953</v>
      </c>
    </row>
    <row r="72" spans="2:69" x14ac:dyDescent="0.2">
      <c r="B72" t="s">
        <v>425</v>
      </c>
      <c r="C72">
        <v>82</v>
      </c>
      <c r="D72">
        <v>804</v>
      </c>
      <c r="BQ72" t="s">
        <v>954</v>
      </c>
    </row>
    <row r="73" spans="2:69" x14ac:dyDescent="0.2">
      <c r="B73" t="s">
        <v>502</v>
      </c>
      <c r="C73">
        <v>83</v>
      </c>
      <c r="D73">
        <v>804</v>
      </c>
      <c r="BQ73" t="s">
        <v>995</v>
      </c>
    </row>
    <row r="74" spans="2:69" x14ac:dyDescent="0.2">
      <c r="B74" t="s">
        <v>376</v>
      </c>
      <c r="C74">
        <v>84</v>
      </c>
      <c r="D74">
        <v>804</v>
      </c>
      <c r="BQ74" t="s">
        <v>996</v>
      </c>
    </row>
    <row r="75" spans="2:69" x14ac:dyDescent="0.2">
      <c r="B75" s="29" t="s">
        <v>415</v>
      </c>
      <c r="C75">
        <v>85</v>
      </c>
      <c r="D75">
        <v>804</v>
      </c>
      <c r="BQ75" s="29" t="s">
        <v>955</v>
      </c>
    </row>
    <row r="76" spans="2:69" x14ac:dyDescent="0.2">
      <c r="B76" s="11" t="s">
        <v>411</v>
      </c>
      <c r="C76">
        <v>86</v>
      </c>
      <c r="D76">
        <v>804</v>
      </c>
      <c r="BQ76" t="s">
        <v>1157</v>
      </c>
    </row>
    <row r="77" spans="2:69" x14ac:dyDescent="0.2">
      <c r="B77" t="s">
        <v>379</v>
      </c>
      <c r="C77">
        <v>87</v>
      </c>
      <c r="D77">
        <v>804</v>
      </c>
      <c r="BQ77" t="s">
        <v>1158</v>
      </c>
    </row>
    <row r="78" spans="2:69" x14ac:dyDescent="0.2">
      <c r="B78" t="s">
        <v>400</v>
      </c>
      <c r="C78">
        <v>88</v>
      </c>
      <c r="D78">
        <v>804</v>
      </c>
      <c r="BQ78" t="s">
        <v>1159</v>
      </c>
    </row>
    <row r="79" spans="2:69" x14ac:dyDescent="0.2">
      <c r="B79" s="11" t="s">
        <v>503</v>
      </c>
      <c r="C79">
        <v>89</v>
      </c>
      <c r="D79">
        <v>804</v>
      </c>
      <c r="BQ79" t="s">
        <v>902</v>
      </c>
    </row>
    <row r="80" spans="2:69" x14ac:dyDescent="0.2">
      <c r="B80" t="s">
        <v>422</v>
      </c>
      <c r="C80">
        <v>90</v>
      </c>
      <c r="D80">
        <v>804</v>
      </c>
      <c r="BQ80" t="s">
        <v>903</v>
      </c>
    </row>
    <row r="81" spans="2:69" x14ac:dyDescent="0.2">
      <c r="B81" t="s">
        <v>405</v>
      </c>
      <c r="C81">
        <v>91</v>
      </c>
      <c r="D81">
        <v>804</v>
      </c>
      <c r="BQ81" t="s">
        <v>1156</v>
      </c>
    </row>
    <row r="82" spans="2:69" x14ac:dyDescent="0.2">
      <c r="B82" t="s">
        <v>419</v>
      </c>
      <c r="C82">
        <v>92</v>
      </c>
      <c r="D82">
        <v>804</v>
      </c>
      <c r="BQ82" t="s">
        <v>904</v>
      </c>
    </row>
    <row r="83" spans="2:69" x14ac:dyDescent="0.2">
      <c r="B83" t="s">
        <v>407</v>
      </c>
      <c r="C83">
        <v>93</v>
      </c>
      <c r="D83">
        <v>804</v>
      </c>
      <c r="BQ83" t="s">
        <v>905</v>
      </c>
    </row>
    <row r="84" spans="2:69" x14ac:dyDescent="0.2">
      <c r="B84" s="11" t="s">
        <v>416</v>
      </c>
      <c r="C84">
        <v>94</v>
      </c>
      <c r="D84">
        <v>804</v>
      </c>
      <c r="BQ84" t="s">
        <v>906</v>
      </c>
    </row>
    <row r="85" spans="2:69" x14ac:dyDescent="0.2">
      <c r="B85" t="s">
        <v>413</v>
      </c>
      <c r="C85">
        <v>95</v>
      </c>
      <c r="D85">
        <v>804</v>
      </c>
      <c r="BQ85" t="s">
        <v>939</v>
      </c>
    </row>
    <row r="86" spans="2:69" x14ac:dyDescent="0.2">
      <c r="B86" t="s">
        <v>384</v>
      </c>
      <c r="C86">
        <v>96</v>
      </c>
      <c r="D86">
        <v>804</v>
      </c>
      <c r="BQ86" t="s">
        <v>940</v>
      </c>
    </row>
    <row r="87" spans="2:69" x14ac:dyDescent="0.2">
      <c r="B87" t="s">
        <v>473</v>
      </c>
      <c r="C87">
        <v>97</v>
      </c>
      <c r="D87">
        <v>804</v>
      </c>
      <c r="BQ87" t="s">
        <v>941</v>
      </c>
    </row>
    <row r="88" spans="2:69" x14ac:dyDescent="0.2">
      <c r="B88" s="11" t="s">
        <v>511</v>
      </c>
      <c r="C88">
        <v>98</v>
      </c>
      <c r="D88">
        <v>804</v>
      </c>
      <c r="BQ88" t="s">
        <v>956</v>
      </c>
    </row>
    <row r="89" spans="2:69" x14ac:dyDescent="0.2">
      <c r="B89" t="s">
        <v>445</v>
      </c>
      <c r="C89">
        <v>99</v>
      </c>
      <c r="D89">
        <v>804</v>
      </c>
      <c r="BQ89" t="s">
        <v>957</v>
      </c>
    </row>
    <row r="90" spans="2:69" x14ac:dyDescent="0.2">
      <c r="B90" t="s">
        <v>470</v>
      </c>
      <c r="C90">
        <v>100</v>
      </c>
      <c r="D90">
        <v>804</v>
      </c>
      <c r="BQ90" t="s">
        <v>997</v>
      </c>
    </row>
    <row r="91" spans="2:69" x14ac:dyDescent="0.2">
      <c r="B91" t="s">
        <v>461</v>
      </c>
      <c r="C91">
        <v>101</v>
      </c>
      <c r="D91">
        <v>804</v>
      </c>
      <c r="BQ91" t="s">
        <v>958</v>
      </c>
    </row>
    <row r="92" spans="2:69" x14ac:dyDescent="0.2">
      <c r="B92" t="s">
        <v>489</v>
      </c>
      <c r="C92">
        <v>102</v>
      </c>
      <c r="D92">
        <v>804</v>
      </c>
      <c r="BQ92" t="s">
        <v>998</v>
      </c>
    </row>
    <row r="93" spans="2:69" x14ac:dyDescent="0.2">
      <c r="B93" s="11" t="s">
        <v>479</v>
      </c>
      <c r="C93">
        <v>103</v>
      </c>
      <c r="D93">
        <v>804</v>
      </c>
      <c r="BQ93" t="s">
        <v>999</v>
      </c>
    </row>
    <row r="94" spans="2:69" x14ac:dyDescent="0.2">
      <c r="B94" t="s">
        <v>455</v>
      </c>
      <c r="C94">
        <v>104</v>
      </c>
      <c r="D94">
        <v>804</v>
      </c>
      <c r="BQ94" t="s">
        <v>959</v>
      </c>
    </row>
    <row r="95" spans="2:69" x14ac:dyDescent="0.2">
      <c r="B95" s="11" t="s">
        <v>504</v>
      </c>
      <c r="C95">
        <v>105</v>
      </c>
      <c r="D95">
        <v>804</v>
      </c>
      <c r="BQ95" t="s">
        <v>960</v>
      </c>
    </row>
    <row r="96" spans="2:69" x14ac:dyDescent="0.2">
      <c r="B96" t="s">
        <v>481</v>
      </c>
      <c r="C96">
        <v>106</v>
      </c>
      <c r="D96">
        <v>804</v>
      </c>
      <c r="BQ96" t="s">
        <v>1000</v>
      </c>
    </row>
    <row r="97" spans="2:69" x14ac:dyDescent="0.2">
      <c r="B97" t="s">
        <v>458</v>
      </c>
      <c r="C97">
        <v>107</v>
      </c>
      <c r="D97">
        <v>804</v>
      </c>
      <c r="BQ97" t="s">
        <v>1001</v>
      </c>
    </row>
    <row r="98" spans="2:69" x14ac:dyDescent="0.2">
      <c r="B98" t="s">
        <v>468</v>
      </c>
      <c r="C98">
        <v>108</v>
      </c>
      <c r="D98">
        <v>804</v>
      </c>
      <c r="BQ98" t="s">
        <v>961</v>
      </c>
    </row>
    <row r="99" spans="2:69" x14ac:dyDescent="0.2">
      <c r="B99" t="s">
        <v>463</v>
      </c>
      <c r="C99">
        <v>109</v>
      </c>
      <c r="D99">
        <v>804</v>
      </c>
      <c r="BQ99" t="s">
        <v>938</v>
      </c>
    </row>
    <row r="100" spans="2:69" x14ac:dyDescent="0.2">
      <c r="B100" t="s">
        <v>490</v>
      </c>
      <c r="C100">
        <v>110</v>
      </c>
      <c r="D100">
        <v>804</v>
      </c>
      <c r="BQ100" t="s">
        <v>962</v>
      </c>
    </row>
    <row r="101" spans="2:69" x14ac:dyDescent="0.2">
      <c r="B101" s="11" t="s">
        <v>472</v>
      </c>
      <c r="C101">
        <v>111</v>
      </c>
      <c r="D101">
        <v>804</v>
      </c>
      <c r="BQ101" t="s">
        <v>963</v>
      </c>
    </row>
    <row r="102" spans="2:69" x14ac:dyDescent="0.2">
      <c r="B102" s="29" t="s">
        <v>469</v>
      </c>
      <c r="C102">
        <v>112</v>
      </c>
      <c r="D102">
        <v>804</v>
      </c>
      <c r="BQ102" s="29" t="s">
        <v>1003</v>
      </c>
    </row>
    <row r="103" spans="2:69" x14ac:dyDescent="0.2">
      <c r="B103" t="s">
        <v>488</v>
      </c>
      <c r="C103">
        <v>113</v>
      </c>
      <c r="D103">
        <v>804</v>
      </c>
      <c r="BQ103" t="s">
        <v>964</v>
      </c>
    </row>
    <row r="104" spans="2:69" x14ac:dyDescent="0.2">
      <c r="B104" s="11" t="s">
        <v>475</v>
      </c>
      <c r="C104">
        <v>114</v>
      </c>
      <c r="D104">
        <v>804</v>
      </c>
      <c r="BQ104" t="s">
        <v>965</v>
      </c>
    </row>
    <row r="105" spans="2:69" x14ac:dyDescent="0.2">
      <c r="B105" t="s">
        <v>442</v>
      </c>
      <c r="C105">
        <v>115</v>
      </c>
      <c r="D105">
        <v>804</v>
      </c>
      <c r="BQ105" t="s">
        <v>966</v>
      </c>
    </row>
    <row r="106" spans="2:69" x14ac:dyDescent="0.2">
      <c r="B106" t="s">
        <v>444</v>
      </c>
      <c r="C106">
        <v>116</v>
      </c>
      <c r="D106">
        <v>804</v>
      </c>
      <c r="BQ106" t="s">
        <v>967</v>
      </c>
    </row>
    <row r="107" spans="2:69" x14ac:dyDescent="0.2">
      <c r="B107" t="s">
        <v>453</v>
      </c>
      <c r="C107">
        <v>117</v>
      </c>
      <c r="D107">
        <v>804</v>
      </c>
      <c r="BQ107" t="s">
        <v>1004</v>
      </c>
    </row>
    <row r="108" spans="2:69" x14ac:dyDescent="0.2">
      <c r="B108" t="s">
        <v>454</v>
      </c>
      <c r="C108">
        <v>118</v>
      </c>
      <c r="D108">
        <v>804</v>
      </c>
      <c r="BQ108" t="s">
        <v>1005</v>
      </c>
    </row>
    <row r="109" spans="2:69" x14ac:dyDescent="0.2">
      <c r="B109" s="11" t="s">
        <v>456</v>
      </c>
      <c r="C109">
        <v>119</v>
      </c>
      <c r="D109">
        <v>804</v>
      </c>
      <c r="BQ109" t="s">
        <v>1006</v>
      </c>
    </row>
    <row r="110" spans="2:69" x14ac:dyDescent="0.2">
      <c r="B110" t="s">
        <v>512</v>
      </c>
      <c r="C110">
        <v>120</v>
      </c>
      <c r="D110">
        <v>804</v>
      </c>
      <c r="BQ110" t="s">
        <v>1007</v>
      </c>
    </row>
    <row r="111" spans="2:69" x14ac:dyDescent="0.2">
      <c r="B111" t="s">
        <v>493</v>
      </c>
      <c r="C111">
        <v>121</v>
      </c>
      <c r="D111">
        <v>804</v>
      </c>
      <c r="BQ111" t="s">
        <v>1008</v>
      </c>
    </row>
    <row r="112" spans="2:69" x14ac:dyDescent="0.2">
      <c r="B112" t="s">
        <v>486</v>
      </c>
      <c r="C112">
        <v>122</v>
      </c>
      <c r="D112">
        <v>804</v>
      </c>
      <c r="BQ112" t="s">
        <v>968</v>
      </c>
    </row>
    <row r="113" spans="2:69" x14ac:dyDescent="0.2">
      <c r="B113" s="11" t="s">
        <v>505</v>
      </c>
      <c r="C113">
        <v>123</v>
      </c>
      <c r="D113">
        <v>804</v>
      </c>
      <c r="BQ113" t="s">
        <v>969</v>
      </c>
    </row>
    <row r="114" spans="2:69" x14ac:dyDescent="0.2">
      <c r="B114" t="s">
        <v>447</v>
      </c>
      <c r="C114">
        <v>124</v>
      </c>
      <c r="D114">
        <v>804</v>
      </c>
      <c r="BQ114" t="s">
        <v>970</v>
      </c>
    </row>
    <row r="115" spans="2:69" x14ac:dyDescent="0.2">
      <c r="B115" s="11" t="s">
        <v>452</v>
      </c>
      <c r="C115">
        <v>125</v>
      </c>
      <c r="D115">
        <v>804</v>
      </c>
      <c r="BQ115" t="s">
        <v>1009</v>
      </c>
    </row>
    <row r="116" spans="2:69" x14ac:dyDescent="0.2">
      <c r="B116" t="s">
        <v>492</v>
      </c>
      <c r="C116">
        <v>126</v>
      </c>
      <c r="D116">
        <v>804</v>
      </c>
      <c r="BQ116" t="s">
        <v>1010</v>
      </c>
    </row>
    <row r="117" spans="2:69" x14ac:dyDescent="0.2">
      <c r="B117" t="s">
        <v>459</v>
      </c>
      <c r="C117">
        <v>127</v>
      </c>
      <c r="D117">
        <v>804</v>
      </c>
      <c r="BQ117" t="s">
        <v>971</v>
      </c>
    </row>
    <row r="118" spans="2:69" x14ac:dyDescent="0.2">
      <c r="B118" t="s">
        <v>467</v>
      </c>
      <c r="C118">
        <v>128</v>
      </c>
      <c r="D118">
        <v>804</v>
      </c>
      <c r="BQ118" t="s">
        <v>1011</v>
      </c>
    </row>
    <row r="119" spans="2:69" x14ac:dyDescent="0.2">
      <c r="B119" s="11" t="s">
        <v>506</v>
      </c>
      <c r="C119">
        <v>129</v>
      </c>
      <c r="D119">
        <v>804</v>
      </c>
      <c r="BQ119" t="s">
        <v>972</v>
      </c>
    </row>
    <row r="120" spans="2:69" x14ac:dyDescent="0.2">
      <c r="B120" t="s">
        <v>476</v>
      </c>
      <c r="C120">
        <v>130</v>
      </c>
      <c r="D120">
        <v>804</v>
      </c>
      <c r="BQ120" t="s">
        <v>1012</v>
      </c>
    </row>
    <row r="121" spans="2:69" x14ac:dyDescent="0.2">
      <c r="B121" t="s">
        <v>449</v>
      </c>
      <c r="C121">
        <v>131</v>
      </c>
      <c r="D121">
        <v>804</v>
      </c>
      <c r="BQ121" t="s">
        <v>1013</v>
      </c>
    </row>
    <row r="122" spans="2:69" x14ac:dyDescent="0.2">
      <c r="B122" t="s">
        <v>450</v>
      </c>
      <c r="C122">
        <v>132</v>
      </c>
      <c r="D122">
        <v>804</v>
      </c>
      <c r="BQ122" t="s">
        <v>973</v>
      </c>
    </row>
    <row r="123" spans="2:69" x14ac:dyDescent="0.2">
      <c r="B123" s="11" t="s">
        <v>443</v>
      </c>
      <c r="C123">
        <v>133</v>
      </c>
      <c r="D123">
        <v>804</v>
      </c>
      <c r="BQ123" t="s">
        <v>1014</v>
      </c>
    </row>
    <row r="124" spans="2:69" x14ac:dyDescent="0.2">
      <c r="B124" t="s">
        <v>471</v>
      </c>
      <c r="C124">
        <v>134</v>
      </c>
      <c r="D124">
        <v>804</v>
      </c>
      <c r="BQ124" t="s">
        <v>1015</v>
      </c>
    </row>
    <row r="125" spans="2:69" x14ac:dyDescent="0.2">
      <c r="B125" t="s">
        <v>507</v>
      </c>
      <c r="C125">
        <v>135</v>
      </c>
      <c r="D125">
        <v>804</v>
      </c>
      <c r="BQ125" t="s">
        <v>974</v>
      </c>
    </row>
    <row r="126" spans="2:69" x14ac:dyDescent="0.2">
      <c r="B126" t="s">
        <v>465</v>
      </c>
      <c r="C126">
        <v>136</v>
      </c>
      <c r="D126">
        <v>804</v>
      </c>
      <c r="BQ126" t="s">
        <v>975</v>
      </c>
    </row>
    <row r="127" spans="2:69" x14ac:dyDescent="0.2">
      <c r="B127" t="s">
        <v>508</v>
      </c>
      <c r="C127">
        <v>137</v>
      </c>
      <c r="D127">
        <v>804</v>
      </c>
      <c r="BQ127" t="s">
        <v>976</v>
      </c>
    </row>
    <row r="128" spans="2:69" x14ac:dyDescent="0.2">
      <c r="B128" s="11" t="s">
        <v>462</v>
      </c>
      <c r="C128">
        <v>138</v>
      </c>
      <c r="D128">
        <v>804</v>
      </c>
      <c r="BQ128" t="s">
        <v>977</v>
      </c>
    </row>
    <row r="129" spans="2:69" x14ac:dyDescent="0.2">
      <c r="B129" t="s">
        <v>491</v>
      </c>
      <c r="C129">
        <v>139</v>
      </c>
      <c r="D129">
        <v>804</v>
      </c>
      <c r="BQ129" t="s">
        <v>978</v>
      </c>
    </row>
    <row r="130" spans="2:69" x14ac:dyDescent="0.2">
      <c r="B130" t="s">
        <v>509</v>
      </c>
      <c r="C130">
        <v>140</v>
      </c>
      <c r="D130">
        <v>804</v>
      </c>
      <c r="BQ130" t="s">
        <v>1016</v>
      </c>
    </row>
    <row r="131" spans="2:69" x14ac:dyDescent="0.2">
      <c r="B131" t="s">
        <v>448</v>
      </c>
      <c r="C131">
        <v>141</v>
      </c>
      <c r="D131">
        <v>804</v>
      </c>
      <c r="BQ131" t="s">
        <v>1017</v>
      </c>
    </row>
    <row r="132" spans="2:69" x14ac:dyDescent="0.2">
      <c r="B132" t="s">
        <v>474</v>
      </c>
      <c r="C132">
        <v>142</v>
      </c>
      <c r="D132">
        <v>804</v>
      </c>
      <c r="BQ132" t="s">
        <v>1018</v>
      </c>
    </row>
    <row r="133" spans="2:69" x14ac:dyDescent="0.2">
      <c r="B133" s="11" t="s">
        <v>480</v>
      </c>
      <c r="C133">
        <v>143</v>
      </c>
      <c r="D133">
        <v>804</v>
      </c>
      <c r="BQ133" t="s">
        <v>1019</v>
      </c>
    </row>
    <row r="134" spans="2:69" x14ac:dyDescent="0.2">
      <c r="B134" t="s">
        <v>510</v>
      </c>
      <c r="C134">
        <v>144</v>
      </c>
      <c r="D134">
        <v>804</v>
      </c>
      <c r="BQ134" t="s">
        <v>979</v>
      </c>
    </row>
    <row r="135" spans="2:69" x14ac:dyDescent="0.2">
      <c r="B135" t="s">
        <v>466</v>
      </c>
      <c r="C135">
        <v>145</v>
      </c>
      <c r="D135">
        <v>804</v>
      </c>
      <c r="BQ135" t="s">
        <v>980</v>
      </c>
    </row>
    <row r="136" spans="2:69" x14ac:dyDescent="0.2">
      <c r="B136" t="s">
        <v>460</v>
      </c>
      <c r="C136">
        <v>146</v>
      </c>
      <c r="D136">
        <v>804</v>
      </c>
      <c r="BQ136" t="s">
        <v>1020</v>
      </c>
    </row>
    <row r="137" spans="2:69" x14ac:dyDescent="0.2">
      <c r="B137" s="11" t="s">
        <v>513</v>
      </c>
      <c r="C137">
        <v>147</v>
      </c>
      <c r="D137">
        <v>804</v>
      </c>
      <c r="BQ137" t="s">
        <v>981</v>
      </c>
    </row>
    <row r="138" spans="2:69" x14ac:dyDescent="0.2">
      <c r="B138" t="s">
        <v>487</v>
      </c>
      <c r="C138">
        <v>148</v>
      </c>
      <c r="D138">
        <v>804</v>
      </c>
      <c r="BQ138" t="s">
        <v>1021</v>
      </c>
    </row>
    <row r="139" spans="2:69" x14ac:dyDescent="0.2">
      <c r="B139" t="s">
        <v>478</v>
      </c>
      <c r="C139">
        <v>149</v>
      </c>
      <c r="D139">
        <v>804</v>
      </c>
      <c r="BQ139" t="s">
        <v>982</v>
      </c>
    </row>
    <row r="140" spans="2:69" x14ac:dyDescent="0.2">
      <c r="B140" t="s">
        <v>464</v>
      </c>
      <c r="C140">
        <v>150</v>
      </c>
      <c r="D140">
        <v>804</v>
      </c>
      <c r="BQ140" t="s">
        <v>983</v>
      </c>
    </row>
    <row r="141" spans="2:69" x14ac:dyDescent="0.2">
      <c r="B141" t="s">
        <v>494</v>
      </c>
      <c r="C141">
        <v>151</v>
      </c>
      <c r="D141">
        <v>804</v>
      </c>
      <c r="BQ141" t="s">
        <v>1022</v>
      </c>
    </row>
    <row r="142" spans="2:69" x14ac:dyDescent="0.2">
      <c r="B142" t="s">
        <v>485</v>
      </c>
      <c r="C142">
        <v>152</v>
      </c>
      <c r="D142">
        <v>804</v>
      </c>
      <c r="BQ142" t="s">
        <v>1023</v>
      </c>
    </row>
    <row r="143" spans="2:69" x14ac:dyDescent="0.2">
      <c r="B143" t="s">
        <v>484</v>
      </c>
      <c r="C143">
        <v>153</v>
      </c>
      <c r="D143">
        <v>804</v>
      </c>
      <c r="BQ143" t="s">
        <v>984</v>
      </c>
    </row>
    <row r="144" spans="2:69" x14ac:dyDescent="0.2">
      <c r="B144" t="s">
        <v>451</v>
      </c>
      <c r="C144">
        <v>154</v>
      </c>
      <c r="D144">
        <v>804</v>
      </c>
      <c r="BQ144" t="s">
        <v>985</v>
      </c>
    </row>
    <row r="145" spans="2:69" x14ac:dyDescent="0.2">
      <c r="B145" t="s">
        <v>482</v>
      </c>
      <c r="C145">
        <v>155</v>
      </c>
      <c r="D145">
        <v>804</v>
      </c>
      <c r="BQ145" t="s">
        <v>1024</v>
      </c>
    </row>
    <row r="146" spans="2:69" x14ac:dyDescent="0.2">
      <c r="B146" s="11" t="s">
        <v>477</v>
      </c>
      <c r="C146">
        <v>156</v>
      </c>
      <c r="D146">
        <v>804</v>
      </c>
      <c r="BQ146" t="s">
        <v>1025</v>
      </c>
    </row>
    <row r="147" spans="2:69" x14ac:dyDescent="0.2">
      <c r="B147" t="s">
        <v>457</v>
      </c>
      <c r="C147">
        <v>157</v>
      </c>
      <c r="D147">
        <v>804</v>
      </c>
      <c r="BQ147" t="s">
        <v>986</v>
      </c>
    </row>
    <row r="148" spans="2:69" x14ac:dyDescent="0.2">
      <c r="B148" t="s">
        <v>483</v>
      </c>
      <c r="C148">
        <v>158</v>
      </c>
      <c r="D148">
        <v>804</v>
      </c>
      <c r="BQ148" t="s">
        <v>1026</v>
      </c>
    </row>
    <row r="149" spans="2:69" x14ac:dyDescent="0.2">
      <c r="B149" t="s">
        <v>495</v>
      </c>
      <c r="C149">
        <v>159</v>
      </c>
      <c r="D149">
        <v>804</v>
      </c>
      <c r="BQ149" t="s">
        <v>987</v>
      </c>
    </row>
    <row r="150" spans="2:69" x14ac:dyDescent="0.2">
      <c r="B150" s="11" t="s">
        <v>446</v>
      </c>
      <c r="C150">
        <v>160</v>
      </c>
      <c r="D150">
        <v>804</v>
      </c>
      <c r="BQ150" t="s">
        <v>1027</v>
      </c>
    </row>
    <row r="151" spans="2:69" x14ac:dyDescent="0.2">
      <c r="B151" t="s">
        <v>538</v>
      </c>
      <c r="C151">
        <v>161</v>
      </c>
      <c r="D151">
        <v>801</v>
      </c>
      <c r="BQ151" t="s">
        <v>1028</v>
      </c>
    </row>
    <row r="152" spans="2:69" x14ac:dyDescent="0.2">
      <c r="B152" t="s">
        <v>537</v>
      </c>
      <c r="C152">
        <v>162</v>
      </c>
      <c r="D152">
        <v>801</v>
      </c>
      <c r="BQ152" t="s">
        <v>1029</v>
      </c>
    </row>
    <row r="153" spans="2:69" x14ac:dyDescent="0.2">
      <c r="B153" t="s">
        <v>554</v>
      </c>
      <c r="C153">
        <v>163</v>
      </c>
      <c r="D153">
        <v>801</v>
      </c>
      <c r="BQ153" t="s">
        <v>1030</v>
      </c>
    </row>
    <row r="154" spans="2:69" x14ac:dyDescent="0.2">
      <c r="B154" s="29" t="s">
        <v>551</v>
      </c>
      <c r="C154">
        <v>164</v>
      </c>
      <c r="D154">
        <v>801</v>
      </c>
      <c r="BQ154" s="29" t="s">
        <v>1031</v>
      </c>
    </row>
    <row r="155" spans="2:69" x14ac:dyDescent="0.2">
      <c r="B155" t="s">
        <v>541</v>
      </c>
      <c r="C155">
        <v>165</v>
      </c>
      <c r="D155">
        <v>801</v>
      </c>
      <c r="BQ155" t="s">
        <v>1032</v>
      </c>
    </row>
    <row r="156" spans="2:69" x14ac:dyDescent="0.2">
      <c r="B156" t="s">
        <v>544</v>
      </c>
      <c r="C156">
        <v>166</v>
      </c>
      <c r="D156">
        <v>801</v>
      </c>
      <c r="BQ156" t="s">
        <v>1033</v>
      </c>
    </row>
    <row r="157" spans="2:69" x14ac:dyDescent="0.2">
      <c r="B157" t="s">
        <v>524</v>
      </c>
      <c r="C157">
        <v>167</v>
      </c>
      <c r="D157">
        <v>801</v>
      </c>
      <c r="BQ157" t="s">
        <v>1034</v>
      </c>
    </row>
    <row r="158" spans="2:69" x14ac:dyDescent="0.2">
      <c r="B158" t="s">
        <v>643</v>
      </c>
      <c r="C158">
        <v>168</v>
      </c>
      <c r="D158">
        <v>801</v>
      </c>
      <c r="BQ158" t="s">
        <v>1035</v>
      </c>
    </row>
    <row r="159" spans="2:69" x14ac:dyDescent="0.2">
      <c r="B159" t="s">
        <v>553</v>
      </c>
      <c r="C159">
        <v>169</v>
      </c>
      <c r="D159">
        <v>801</v>
      </c>
      <c r="BQ159" t="s">
        <v>1036</v>
      </c>
    </row>
    <row r="160" spans="2:69" x14ac:dyDescent="0.2">
      <c r="B160" t="s">
        <v>555</v>
      </c>
      <c r="C160">
        <v>170</v>
      </c>
      <c r="D160">
        <v>801</v>
      </c>
      <c r="BQ160" t="s">
        <v>1037</v>
      </c>
    </row>
    <row r="161" spans="2:69" x14ac:dyDescent="0.2">
      <c r="B161" t="s">
        <v>529</v>
      </c>
      <c r="C161">
        <v>171</v>
      </c>
      <c r="D161">
        <v>801</v>
      </c>
      <c r="BQ161" t="s">
        <v>1038</v>
      </c>
    </row>
    <row r="162" spans="2:69" x14ac:dyDescent="0.2">
      <c r="B162" t="s">
        <v>626</v>
      </c>
      <c r="C162">
        <v>172</v>
      </c>
      <c r="D162">
        <v>801</v>
      </c>
      <c r="BQ162" t="s">
        <v>1039</v>
      </c>
    </row>
    <row r="163" spans="2:69" x14ac:dyDescent="0.2">
      <c r="B163" t="s">
        <v>532</v>
      </c>
      <c r="C163">
        <v>173</v>
      </c>
      <c r="D163">
        <v>801</v>
      </c>
      <c r="BQ163" t="s">
        <v>1040</v>
      </c>
    </row>
    <row r="164" spans="2:69" x14ac:dyDescent="0.2">
      <c r="B164" t="s">
        <v>518</v>
      </c>
      <c r="C164">
        <v>174</v>
      </c>
      <c r="D164">
        <v>801</v>
      </c>
      <c r="BQ164" t="s">
        <v>1041</v>
      </c>
    </row>
    <row r="165" spans="2:69" x14ac:dyDescent="0.2">
      <c r="B165" t="s">
        <v>562</v>
      </c>
      <c r="C165">
        <v>175</v>
      </c>
      <c r="D165">
        <v>801</v>
      </c>
      <c r="BQ165" t="s">
        <v>1042</v>
      </c>
    </row>
    <row r="166" spans="2:69" x14ac:dyDescent="0.2">
      <c r="B166" t="s">
        <v>527</v>
      </c>
      <c r="C166">
        <v>176</v>
      </c>
      <c r="D166">
        <v>801</v>
      </c>
      <c r="BQ166" t="s">
        <v>1043</v>
      </c>
    </row>
    <row r="167" spans="2:69" x14ac:dyDescent="0.2">
      <c r="B167" t="s">
        <v>558</v>
      </c>
      <c r="C167">
        <v>177</v>
      </c>
      <c r="D167">
        <v>801</v>
      </c>
      <c r="BQ167" t="s">
        <v>1044</v>
      </c>
    </row>
    <row r="168" spans="2:69" x14ac:dyDescent="0.2">
      <c r="B168" t="s">
        <v>644</v>
      </c>
      <c r="C168">
        <v>178</v>
      </c>
      <c r="D168">
        <v>801</v>
      </c>
      <c r="BQ168" t="s">
        <v>1045</v>
      </c>
    </row>
    <row r="169" spans="2:69" x14ac:dyDescent="0.2">
      <c r="B169" t="s">
        <v>516</v>
      </c>
      <c r="C169">
        <v>179</v>
      </c>
      <c r="D169">
        <v>801</v>
      </c>
      <c r="BQ169" t="s">
        <v>1046</v>
      </c>
    </row>
    <row r="170" spans="2:69" x14ac:dyDescent="0.2">
      <c r="B170" t="s">
        <v>517</v>
      </c>
      <c r="C170">
        <v>180</v>
      </c>
      <c r="D170">
        <v>801</v>
      </c>
      <c r="BQ170" t="s">
        <v>1047</v>
      </c>
    </row>
    <row r="171" spans="2:69" x14ac:dyDescent="0.2">
      <c r="B171" t="s">
        <v>645</v>
      </c>
      <c r="C171">
        <v>181</v>
      </c>
      <c r="D171">
        <v>801</v>
      </c>
      <c r="BQ171" t="s">
        <v>1048</v>
      </c>
    </row>
    <row r="172" spans="2:69" x14ac:dyDescent="0.2">
      <c r="B172" t="s">
        <v>552</v>
      </c>
      <c r="C172">
        <v>182</v>
      </c>
      <c r="D172">
        <v>801</v>
      </c>
      <c r="BQ172" t="s">
        <v>1049</v>
      </c>
    </row>
    <row r="173" spans="2:69" x14ac:dyDescent="0.2">
      <c r="B173" t="s">
        <v>539</v>
      </c>
      <c r="C173">
        <v>183</v>
      </c>
      <c r="D173">
        <v>801</v>
      </c>
      <c r="BQ173" t="s">
        <v>1050</v>
      </c>
    </row>
    <row r="174" spans="2:69" x14ac:dyDescent="0.2">
      <c r="B174" t="s">
        <v>525</v>
      </c>
      <c r="C174">
        <v>184</v>
      </c>
      <c r="D174">
        <v>801</v>
      </c>
      <c r="BQ174" t="s">
        <v>1051</v>
      </c>
    </row>
    <row r="175" spans="2:69" x14ac:dyDescent="0.2">
      <c r="B175" t="s">
        <v>550</v>
      </c>
      <c r="C175">
        <v>185</v>
      </c>
      <c r="D175">
        <v>801</v>
      </c>
      <c r="BQ175" t="s">
        <v>1052</v>
      </c>
    </row>
    <row r="176" spans="2:69" x14ac:dyDescent="0.2">
      <c r="B176" t="s">
        <v>646</v>
      </c>
      <c r="C176">
        <v>186</v>
      </c>
      <c r="D176">
        <v>801</v>
      </c>
      <c r="BQ176" t="s">
        <v>1053</v>
      </c>
    </row>
    <row r="177" spans="2:69" x14ac:dyDescent="0.2">
      <c r="B177" t="s">
        <v>543</v>
      </c>
      <c r="C177">
        <v>187</v>
      </c>
      <c r="D177">
        <v>801</v>
      </c>
      <c r="BQ177" t="s">
        <v>1054</v>
      </c>
    </row>
    <row r="178" spans="2:69" x14ac:dyDescent="0.2">
      <c r="B178" t="s">
        <v>627</v>
      </c>
      <c r="C178">
        <v>188</v>
      </c>
      <c r="D178">
        <v>801</v>
      </c>
      <c r="BQ178" t="s">
        <v>1055</v>
      </c>
    </row>
    <row r="179" spans="2:69" x14ac:dyDescent="0.2">
      <c r="B179" t="s">
        <v>534</v>
      </c>
      <c r="C179">
        <v>189</v>
      </c>
      <c r="D179">
        <v>801</v>
      </c>
      <c r="BQ179" t="s">
        <v>1056</v>
      </c>
    </row>
    <row r="180" spans="2:69" x14ac:dyDescent="0.2">
      <c r="B180" t="s">
        <v>564</v>
      </c>
      <c r="C180">
        <v>190</v>
      </c>
      <c r="D180">
        <v>801</v>
      </c>
      <c r="BQ180" t="s">
        <v>1057</v>
      </c>
    </row>
    <row r="181" spans="2:69" x14ac:dyDescent="0.2">
      <c r="B181" t="s">
        <v>548</v>
      </c>
      <c r="C181">
        <v>191</v>
      </c>
      <c r="D181">
        <v>801</v>
      </c>
      <c r="BQ181" t="s">
        <v>1058</v>
      </c>
    </row>
    <row r="182" spans="2:69" x14ac:dyDescent="0.2">
      <c r="B182" t="s">
        <v>540</v>
      </c>
      <c r="C182">
        <v>192</v>
      </c>
      <c r="D182">
        <v>801</v>
      </c>
      <c r="BQ182" t="s">
        <v>1142</v>
      </c>
    </row>
    <row r="183" spans="2:69" x14ac:dyDescent="0.2">
      <c r="B183" t="s">
        <v>523</v>
      </c>
      <c r="C183">
        <v>193</v>
      </c>
      <c r="D183">
        <v>801</v>
      </c>
      <c r="BQ183" t="s">
        <v>1143</v>
      </c>
    </row>
    <row r="184" spans="2:69" x14ac:dyDescent="0.2">
      <c r="B184" t="s">
        <v>557</v>
      </c>
      <c r="C184">
        <v>194</v>
      </c>
      <c r="D184">
        <v>801</v>
      </c>
      <c r="BQ184" t="s">
        <v>1092</v>
      </c>
    </row>
    <row r="185" spans="2:69" x14ac:dyDescent="0.2">
      <c r="B185" t="s">
        <v>542</v>
      </c>
      <c r="C185">
        <v>195</v>
      </c>
      <c r="D185">
        <v>801</v>
      </c>
      <c r="BQ185" t="s">
        <v>1145</v>
      </c>
    </row>
    <row r="186" spans="2:69" x14ac:dyDescent="0.2">
      <c r="B186" t="s">
        <v>535</v>
      </c>
      <c r="C186">
        <v>196</v>
      </c>
      <c r="D186">
        <v>801</v>
      </c>
      <c r="BQ186" t="s">
        <v>1146</v>
      </c>
    </row>
    <row r="187" spans="2:69" x14ac:dyDescent="0.2">
      <c r="B187" t="s">
        <v>521</v>
      </c>
      <c r="C187">
        <v>197</v>
      </c>
      <c r="D187">
        <v>801</v>
      </c>
      <c r="BQ187" t="s">
        <v>1147</v>
      </c>
    </row>
    <row r="188" spans="2:69" x14ac:dyDescent="0.2">
      <c r="B188" t="s">
        <v>566</v>
      </c>
      <c r="C188">
        <v>198</v>
      </c>
      <c r="D188">
        <v>801</v>
      </c>
      <c r="BQ188" t="s">
        <v>1148</v>
      </c>
    </row>
    <row r="189" spans="2:69" x14ac:dyDescent="0.2">
      <c r="B189" t="s">
        <v>536</v>
      </c>
      <c r="C189">
        <v>199</v>
      </c>
      <c r="D189">
        <v>801</v>
      </c>
      <c r="BQ189" t="s">
        <v>1149</v>
      </c>
    </row>
    <row r="190" spans="2:69" x14ac:dyDescent="0.2">
      <c r="B190" t="s">
        <v>531</v>
      </c>
      <c r="C190">
        <v>200</v>
      </c>
      <c r="D190">
        <v>801</v>
      </c>
      <c r="BQ190" t="s">
        <v>1150</v>
      </c>
    </row>
    <row r="191" spans="2:69" x14ac:dyDescent="0.2">
      <c r="B191" t="s">
        <v>560</v>
      </c>
      <c r="C191">
        <v>201</v>
      </c>
      <c r="D191">
        <v>801</v>
      </c>
      <c r="BQ191" t="s">
        <v>1151</v>
      </c>
    </row>
    <row r="192" spans="2:69" x14ac:dyDescent="0.2">
      <c r="B192" t="s">
        <v>561</v>
      </c>
      <c r="C192">
        <v>202</v>
      </c>
      <c r="D192">
        <v>801</v>
      </c>
      <c r="BQ192" t="s">
        <v>1059</v>
      </c>
    </row>
    <row r="193" spans="2:69" x14ac:dyDescent="0.2">
      <c r="B193" t="s">
        <v>528</v>
      </c>
      <c r="C193">
        <v>203</v>
      </c>
      <c r="D193">
        <v>801</v>
      </c>
      <c r="BQ193" t="s">
        <v>1060</v>
      </c>
    </row>
    <row r="194" spans="2:69" x14ac:dyDescent="0.2">
      <c r="B194" t="s">
        <v>647</v>
      </c>
      <c r="C194">
        <v>204</v>
      </c>
      <c r="D194">
        <v>801</v>
      </c>
      <c r="BQ194" t="s">
        <v>1061</v>
      </c>
    </row>
    <row r="195" spans="2:69" x14ac:dyDescent="0.2">
      <c r="B195" t="s">
        <v>545</v>
      </c>
      <c r="C195">
        <v>205</v>
      </c>
      <c r="D195">
        <v>801</v>
      </c>
      <c r="BQ195" t="s">
        <v>1062</v>
      </c>
    </row>
    <row r="196" spans="2:69" x14ac:dyDescent="0.2">
      <c r="B196" t="s">
        <v>514</v>
      </c>
      <c r="C196">
        <v>206</v>
      </c>
      <c r="D196">
        <v>801</v>
      </c>
      <c r="BQ196" t="s">
        <v>1063</v>
      </c>
    </row>
    <row r="197" spans="2:69" x14ac:dyDescent="0.2">
      <c r="B197" t="s">
        <v>563</v>
      </c>
      <c r="C197">
        <v>207</v>
      </c>
      <c r="D197">
        <v>801</v>
      </c>
      <c r="BQ197" t="s">
        <v>1064</v>
      </c>
    </row>
    <row r="198" spans="2:69" x14ac:dyDescent="0.2">
      <c r="B198" t="s">
        <v>530</v>
      </c>
      <c r="C198">
        <v>208</v>
      </c>
      <c r="D198">
        <v>801</v>
      </c>
      <c r="BQ198" t="s">
        <v>1065</v>
      </c>
    </row>
    <row r="199" spans="2:69" x14ac:dyDescent="0.2">
      <c r="B199" t="s">
        <v>648</v>
      </c>
      <c r="C199">
        <v>209</v>
      </c>
      <c r="D199">
        <v>801</v>
      </c>
      <c r="BQ199" t="s">
        <v>1066</v>
      </c>
    </row>
    <row r="200" spans="2:69" x14ac:dyDescent="0.2">
      <c r="B200" t="s">
        <v>628</v>
      </c>
      <c r="C200">
        <v>210</v>
      </c>
      <c r="D200">
        <v>801</v>
      </c>
      <c r="BQ200" t="s">
        <v>1067</v>
      </c>
    </row>
    <row r="201" spans="2:69" x14ac:dyDescent="0.2">
      <c r="B201" t="s">
        <v>649</v>
      </c>
      <c r="C201">
        <v>211</v>
      </c>
      <c r="D201">
        <v>801</v>
      </c>
      <c r="BQ201" t="s">
        <v>1068</v>
      </c>
    </row>
    <row r="202" spans="2:69" x14ac:dyDescent="0.2">
      <c r="B202" t="s">
        <v>565</v>
      </c>
      <c r="C202">
        <v>212</v>
      </c>
      <c r="D202">
        <v>801</v>
      </c>
      <c r="BQ202" t="s">
        <v>1069</v>
      </c>
    </row>
    <row r="203" spans="2:69" x14ac:dyDescent="0.2">
      <c r="B203" t="s">
        <v>533</v>
      </c>
      <c r="C203">
        <v>213</v>
      </c>
      <c r="D203">
        <v>801</v>
      </c>
      <c r="BQ203" t="s">
        <v>1070</v>
      </c>
    </row>
    <row r="204" spans="2:69" x14ac:dyDescent="0.2">
      <c r="B204" t="s">
        <v>526</v>
      </c>
      <c r="C204">
        <v>214</v>
      </c>
      <c r="D204">
        <v>801</v>
      </c>
      <c r="BQ204" t="s">
        <v>1071</v>
      </c>
    </row>
    <row r="205" spans="2:69" x14ac:dyDescent="0.2">
      <c r="B205" t="s">
        <v>547</v>
      </c>
      <c r="C205">
        <v>215</v>
      </c>
      <c r="D205">
        <v>801</v>
      </c>
      <c r="BQ205" t="s">
        <v>1072</v>
      </c>
    </row>
    <row r="206" spans="2:69" x14ac:dyDescent="0.2">
      <c r="B206" t="s">
        <v>549</v>
      </c>
      <c r="C206">
        <v>216</v>
      </c>
      <c r="D206">
        <v>801</v>
      </c>
      <c r="BQ206" t="s">
        <v>1073</v>
      </c>
    </row>
    <row r="207" spans="2:69" x14ac:dyDescent="0.2">
      <c r="B207" t="s">
        <v>559</v>
      </c>
      <c r="C207">
        <v>217</v>
      </c>
      <c r="D207">
        <v>801</v>
      </c>
      <c r="BQ207" t="s">
        <v>1074</v>
      </c>
    </row>
    <row r="208" spans="2:69" x14ac:dyDescent="0.2">
      <c r="B208" t="s">
        <v>650</v>
      </c>
      <c r="C208">
        <v>218</v>
      </c>
      <c r="D208">
        <v>801</v>
      </c>
      <c r="BQ208" t="s">
        <v>1075</v>
      </c>
    </row>
    <row r="209" spans="2:69" x14ac:dyDescent="0.2">
      <c r="B209" t="s">
        <v>546</v>
      </c>
      <c r="C209">
        <v>219</v>
      </c>
      <c r="D209">
        <v>801</v>
      </c>
      <c r="BQ209" t="s">
        <v>1076</v>
      </c>
    </row>
    <row r="210" spans="2:69" x14ac:dyDescent="0.2">
      <c r="B210" t="s">
        <v>556</v>
      </c>
      <c r="C210">
        <v>220</v>
      </c>
      <c r="D210">
        <v>801</v>
      </c>
      <c r="BQ210" t="s">
        <v>1077</v>
      </c>
    </row>
    <row r="211" spans="2:69" x14ac:dyDescent="0.2">
      <c r="B211" t="s">
        <v>522</v>
      </c>
      <c r="C211">
        <v>221</v>
      </c>
      <c r="D211">
        <v>801</v>
      </c>
      <c r="BQ211" t="s">
        <v>1078</v>
      </c>
    </row>
    <row r="212" spans="2:69" x14ac:dyDescent="0.2">
      <c r="B212" t="s">
        <v>519</v>
      </c>
      <c r="C212">
        <v>222</v>
      </c>
      <c r="D212">
        <v>801</v>
      </c>
      <c r="BQ212" t="s">
        <v>1079</v>
      </c>
    </row>
    <row r="213" spans="2:69" x14ac:dyDescent="0.2">
      <c r="B213" t="s">
        <v>520</v>
      </c>
      <c r="C213">
        <v>223</v>
      </c>
      <c r="D213">
        <v>801</v>
      </c>
      <c r="BQ213" t="s">
        <v>1080</v>
      </c>
    </row>
    <row r="214" spans="2:69" x14ac:dyDescent="0.2">
      <c r="B214" t="s">
        <v>515</v>
      </c>
      <c r="C214">
        <v>224</v>
      </c>
      <c r="D214">
        <v>801</v>
      </c>
      <c r="BQ214" t="s">
        <v>1081</v>
      </c>
    </row>
    <row r="215" spans="2:69" x14ac:dyDescent="0.2">
      <c r="B215" t="s">
        <v>590</v>
      </c>
      <c r="C215">
        <v>225</v>
      </c>
      <c r="D215">
        <v>801</v>
      </c>
      <c r="BQ215" t="s">
        <v>1082</v>
      </c>
    </row>
    <row r="216" spans="2:69" x14ac:dyDescent="0.2">
      <c r="B216" s="11" t="s">
        <v>586</v>
      </c>
      <c r="C216">
        <v>226</v>
      </c>
      <c r="D216">
        <v>801</v>
      </c>
      <c r="BQ216" t="s">
        <v>1083</v>
      </c>
    </row>
    <row r="217" spans="2:69" x14ac:dyDescent="0.2">
      <c r="B217" t="s">
        <v>616</v>
      </c>
      <c r="C217">
        <v>227</v>
      </c>
      <c r="D217">
        <v>801</v>
      </c>
      <c r="BQ217" t="s">
        <v>1084</v>
      </c>
    </row>
    <row r="218" spans="2:69" x14ac:dyDescent="0.2">
      <c r="B218" t="s">
        <v>603</v>
      </c>
      <c r="C218">
        <v>228</v>
      </c>
      <c r="D218">
        <v>801</v>
      </c>
      <c r="BQ218" t="s">
        <v>1085</v>
      </c>
    </row>
    <row r="219" spans="2:69" x14ac:dyDescent="0.2">
      <c r="B219" t="s">
        <v>609</v>
      </c>
      <c r="C219">
        <v>229</v>
      </c>
      <c r="D219">
        <v>801</v>
      </c>
      <c r="BQ219" t="s">
        <v>1086</v>
      </c>
    </row>
    <row r="220" spans="2:69" x14ac:dyDescent="0.2">
      <c r="B220" t="s">
        <v>614</v>
      </c>
      <c r="C220">
        <v>230</v>
      </c>
      <c r="D220">
        <v>801</v>
      </c>
      <c r="BQ220" t="s">
        <v>1087</v>
      </c>
    </row>
    <row r="221" spans="2:69" x14ac:dyDescent="0.2">
      <c r="B221" s="11" t="s">
        <v>574</v>
      </c>
      <c r="C221">
        <v>231</v>
      </c>
      <c r="D221">
        <v>801</v>
      </c>
      <c r="BQ221" t="s">
        <v>1088</v>
      </c>
    </row>
    <row r="222" spans="2:69" x14ac:dyDescent="0.2">
      <c r="B222" t="s">
        <v>596</v>
      </c>
      <c r="C222">
        <v>232</v>
      </c>
      <c r="D222">
        <v>801</v>
      </c>
      <c r="BQ222" t="s">
        <v>1089</v>
      </c>
    </row>
    <row r="223" spans="2:69" x14ac:dyDescent="0.2">
      <c r="B223" s="11" t="s">
        <v>602</v>
      </c>
      <c r="C223">
        <v>233</v>
      </c>
      <c r="D223">
        <v>801</v>
      </c>
      <c r="BQ223" t="s">
        <v>1160</v>
      </c>
    </row>
    <row r="224" spans="2:69" x14ac:dyDescent="0.2">
      <c r="B224" t="s">
        <v>624</v>
      </c>
      <c r="C224">
        <v>234</v>
      </c>
      <c r="D224">
        <v>801</v>
      </c>
      <c r="BQ224" t="s">
        <v>1090</v>
      </c>
    </row>
    <row r="225" spans="2:69" x14ac:dyDescent="0.2">
      <c r="B225" t="s">
        <v>651</v>
      </c>
      <c r="C225">
        <v>235</v>
      </c>
      <c r="D225">
        <v>801</v>
      </c>
      <c r="BQ225" t="s">
        <v>1091</v>
      </c>
    </row>
    <row r="226" spans="2:69" x14ac:dyDescent="0.2">
      <c r="B226" t="s">
        <v>579</v>
      </c>
      <c r="C226">
        <v>236</v>
      </c>
      <c r="D226">
        <v>801</v>
      </c>
      <c r="BQ226" t="s">
        <v>1042</v>
      </c>
    </row>
    <row r="227" spans="2:69" x14ac:dyDescent="0.2">
      <c r="B227" t="s">
        <v>615</v>
      </c>
      <c r="C227">
        <v>237</v>
      </c>
      <c r="D227">
        <v>801</v>
      </c>
      <c r="BQ227" t="s">
        <v>1144</v>
      </c>
    </row>
    <row r="228" spans="2:69" x14ac:dyDescent="0.2">
      <c r="B228" t="s">
        <v>652</v>
      </c>
      <c r="C228">
        <v>238</v>
      </c>
      <c r="D228">
        <v>801</v>
      </c>
      <c r="BQ228" t="s">
        <v>1093</v>
      </c>
    </row>
    <row r="229" spans="2:69" x14ac:dyDescent="0.2">
      <c r="B229" s="11" t="s">
        <v>577</v>
      </c>
      <c r="C229">
        <v>239</v>
      </c>
      <c r="D229">
        <v>801</v>
      </c>
      <c r="BQ229" t="s">
        <v>1094</v>
      </c>
    </row>
    <row r="230" spans="2:69" x14ac:dyDescent="0.2">
      <c r="B230" s="29" t="s">
        <v>617</v>
      </c>
      <c r="C230">
        <v>240</v>
      </c>
      <c r="D230">
        <v>801</v>
      </c>
      <c r="BQ230" t="s">
        <v>1095</v>
      </c>
    </row>
    <row r="231" spans="2:69" x14ac:dyDescent="0.2">
      <c r="B231" t="s">
        <v>582</v>
      </c>
      <c r="C231">
        <v>241</v>
      </c>
      <c r="D231">
        <v>801</v>
      </c>
      <c r="BQ231" t="s">
        <v>1096</v>
      </c>
    </row>
    <row r="232" spans="2:69" x14ac:dyDescent="0.2">
      <c r="B232" s="11" t="s">
        <v>653</v>
      </c>
      <c r="C232">
        <v>242</v>
      </c>
      <c r="D232">
        <v>801</v>
      </c>
      <c r="BQ232" t="s">
        <v>1097</v>
      </c>
    </row>
    <row r="233" spans="2:69" x14ac:dyDescent="0.2">
      <c r="B233" t="s">
        <v>594</v>
      </c>
      <c r="C233">
        <v>243</v>
      </c>
      <c r="D233">
        <v>801</v>
      </c>
      <c r="BQ233" t="s">
        <v>1098</v>
      </c>
    </row>
    <row r="234" spans="2:69" x14ac:dyDescent="0.2">
      <c r="B234" t="s">
        <v>608</v>
      </c>
      <c r="C234">
        <v>244</v>
      </c>
      <c r="D234">
        <v>801</v>
      </c>
      <c r="BQ234" t="s">
        <v>1099</v>
      </c>
    </row>
    <row r="235" spans="2:69" x14ac:dyDescent="0.2">
      <c r="B235" t="s">
        <v>621</v>
      </c>
      <c r="C235">
        <v>245</v>
      </c>
      <c r="D235">
        <v>801</v>
      </c>
      <c r="BQ235" t="s">
        <v>1100</v>
      </c>
    </row>
    <row r="236" spans="2:69" x14ac:dyDescent="0.2">
      <c r="B236" t="s">
        <v>576</v>
      </c>
      <c r="C236">
        <v>246</v>
      </c>
      <c r="D236">
        <v>801</v>
      </c>
      <c r="BQ236" t="s">
        <v>1101</v>
      </c>
    </row>
    <row r="237" spans="2:69" x14ac:dyDescent="0.2">
      <c r="B237" s="11" t="s">
        <v>592</v>
      </c>
      <c r="C237">
        <v>247</v>
      </c>
      <c r="D237">
        <v>801</v>
      </c>
      <c r="BQ237" t="s">
        <v>1102</v>
      </c>
    </row>
    <row r="238" spans="2:69" x14ac:dyDescent="0.2">
      <c r="B238" t="s">
        <v>597</v>
      </c>
      <c r="C238">
        <v>248</v>
      </c>
      <c r="D238">
        <v>801</v>
      </c>
      <c r="BQ238" t="s">
        <v>1103</v>
      </c>
    </row>
    <row r="239" spans="2:69" x14ac:dyDescent="0.2">
      <c r="B239" t="s">
        <v>571</v>
      </c>
      <c r="C239">
        <v>249</v>
      </c>
      <c r="D239">
        <v>801</v>
      </c>
      <c r="BQ239" t="s">
        <v>1104</v>
      </c>
    </row>
    <row r="240" spans="2:69" x14ac:dyDescent="0.2">
      <c r="B240" t="s">
        <v>612</v>
      </c>
      <c r="C240">
        <v>250</v>
      </c>
      <c r="D240">
        <v>801</v>
      </c>
      <c r="BQ240" t="s">
        <v>1105</v>
      </c>
    </row>
    <row r="241" spans="2:69" x14ac:dyDescent="0.2">
      <c r="B241" s="11" t="s">
        <v>567</v>
      </c>
      <c r="C241">
        <v>251</v>
      </c>
      <c r="D241">
        <v>801</v>
      </c>
      <c r="BQ241" t="s">
        <v>1106</v>
      </c>
    </row>
    <row r="242" spans="2:69" x14ac:dyDescent="0.2">
      <c r="B242" t="s">
        <v>572</v>
      </c>
      <c r="C242">
        <v>252</v>
      </c>
      <c r="D242">
        <v>801</v>
      </c>
      <c r="BQ242" t="s">
        <v>1107</v>
      </c>
    </row>
    <row r="243" spans="2:69" x14ac:dyDescent="0.2">
      <c r="B243" s="11" t="s">
        <v>581</v>
      </c>
      <c r="C243">
        <v>253</v>
      </c>
      <c r="D243">
        <v>801</v>
      </c>
      <c r="BQ243" t="s">
        <v>1108</v>
      </c>
    </row>
    <row r="244" spans="2:69" x14ac:dyDescent="0.2">
      <c r="B244" t="s">
        <v>584</v>
      </c>
      <c r="C244">
        <v>254</v>
      </c>
      <c r="D244">
        <v>801</v>
      </c>
      <c r="BQ244" t="s">
        <v>1109</v>
      </c>
    </row>
    <row r="245" spans="2:69" x14ac:dyDescent="0.2">
      <c r="B245" t="s">
        <v>591</v>
      </c>
      <c r="C245">
        <v>255</v>
      </c>
      <c r="D245">
        <v>801</v>
      </c>
      <c r="BQ245" t="s">
        <v>1110</v>
      </c>
    </row>
    <row r="246" spans="2:69" x14ac:dyDescent="0.2">
      <c r="B246" t="s">
        <v>598</v>
      </c>
      <c r="C246">
        <v>256</v>
      </c>
      <c r="D246">
        <v>801</v>
      </c>
      <c r="BQ246" t="s">
        <v>1111</v>
      </c>
    </row>
    <row r="247" spans="2:69" x14ac:dyDescent="0.2">
      <c r="B247" s="11" t="s">
        <v>583</v>
      </c>
      <c r="C247">
        <v>257</v>
      </c>
      <c r="D247">
        <v>801</v>
      </c>
      <c r="BQ247" t="s">
        <v>1152</v>
      </c>
    </row>
    <row r="248" spans="2:69" x14ac:dyDescent="0.2">
      <c r="B248" t="s">
        <v>606</v>
      </c>
      <c r="C248">
        <v>258</v>
      </c>
      <c r="D248">
        <v>801</v>
      </c>
      <c r="BQ248" t="s">
        <v>1112</v>
      </c>
    </row>
    <row r="249" spans="2:69" x14ac:dyDescent="0.2">
      <c r="B249" t="s">
        <v>593</v>
      </c>
      <c r="C249">
        <v>259</v>
      </c>
      <c r="D249">
        <v>801</v>
      </c>
      <c r="BQ249" t="s">
        <v>1113</v>
      </c>
    </row>
    <row r="250" spans="2:69" x14ac:dyDescent="0.2">
      <c r="B250" t="s">
        <v>601</v>
      </c>
      <c r="C250">
        <v>260</v>
      </c>
      <c r="D250">
        <v>801</v>
      </c>
      <c r="BQ250" t="s">
        <v>1114</v>
      </c>
    </row>
    <row r="251" spans="2:69" x14ac:dyDescent="0.2">
      <c r="B251" s="11" t="s">
        <v>580</v>
      </c>
      <c r="C251">
        <v>261</v>
      </c>
      <c r="D251">
        <v>801</v>
      </c>
      <c r="BQ251" t="s">
        <v>1115</v>
      </c>
    </row>
    <row r="252" spans="2:69" x14ac:dyDescent="0.2">
      <c r="B252" t="s">
        <v>618</v>
      </c>
      <c r="C252">
        <v>262</v>
      </c>
      <c r="D252">
        <v>801</v>
      </c>
      <c r="BQ252" t="s">
        <v>1116</v>
      </c>
    </row>
    <row r="253" spans="2:69" x14ac:dyDescent="0.2">
      <c r="B253" t="s">
        <v>620</v>
      </c>
      <c r="C253">
        <v>263</v>
      </c>
      <c r="D253">
        <v>801</v>
      </c>
      <c r="BQ253" t="s">
        <v>1117</v>
      </c>
    </row>
    <row r="254" spans="2:69" x14ac:dyDescent="0.2">
      <c r="B254" t="s">
        <v>588</v>
      </c>
      <c r="C254">
        <v>264</v>
      </c>
      <c r="D254">
        <v>801</v>
      </c>
      <c r="BQ254" t="s">
        <v>1118</v>
      </c>
    </row>
    <row r="255" spans="2:69" x14ac:dyDescent="0.2">
      <c r="B255" t="s">
        <v>604</v>
      </c>
      <c r="C255">
        <v>265</v>
      </c>
      <c r="D255">
        <v>801</v>
      </c>
      <c r="BQ255" t="s">
        <v>1119</v>
      </c>
    </row>
    <row r="256" spans="2:69" x14ac:dyDescent="0.2">
      <c r="B256" s="11" t="s">
        <v>619</v>
      </c>
      <c r="C256">
        <v>266</v>
      </c>
      <c r="D256">
        <v>801</v>
      </c>
      <c r="BQ256" t="s">
        <v>1120</v>
      </c>
    </row>
    <row r="257" spans="2:69" x14ac:dyDescent="0.2">
      <c r="B257" t="s">
        <v>568</v>
      </c>
      <c r="C257">
        <v>267</v>
      </c>
      <c r="D257">
        <v>801</v>
      </c>
      <c r="BQ257" t="s">
        <v>1121</v>
      </c>
    </row>
    <row r="258" spans="2:69" x14ac:dyDescent="0.2">
      <c r="B258" t="s">
        <v>589</v>
      </c>
      <c r="C258">
        <v>268</v>
      </c>
      <c r="D258">
        <v>801</v>
      </c>
      <c r="BQ258" t="s">
        <v>1122</v>
      </c>
    </row>
    <row r="259" spans="2:69" x14ac:dyDescent="0.2">
      <c r="B259" t="s">
        <v>599</v>
      </c>
      <c r="C259">
        <v>269</v>
      </c>
      <c r="D259">
        <v>801</v>
      </c>
      <c r="BQ259" t="s">
        <v>1123</v>
      </c>
    </row>
    <row r="260" spans="2:69" x14ac:dyDescent="0.2">
      <c r="B260" t="s">
        <v>607</v>
      </c>
      <c r="C260">
        <v>270</v>
      </c>
      <c r="D260">
        <v>801</v>
      </c>
      <c r="BQ260" t="s">
        <v>1124</v>
      </c>
    </row>
    <row r="261" spans="2:69" x14ac:dyDescent="0.2">
      <c r="B261" s="11" t="s">
        <v>605</v>
      </c>
      <c r="C261">
        <v>271</v>
      </c>
      <c r="D261">
        <v>801</v>
      </c>
      <c r="BQ261" t="s">
        <v>1125</v>
      </c>
    </row>
    <row r="262" spans="2:69" x14ac:dyDescent="0.2">
      <c r="B262" t="s">
        <v>629</v>
      </c>
      <c r="C262">
        <v>272</v>
      </c>
      <c r="D262">
        <v>801</v>
      </c>
      <c r="BQ262" t="s">
        <v>1155</v>
      </c>
    </row>
    <row r="263" spans="2:69" x14ac:dyDescent="0.2">
      <c r="B263" t="s">
        <v>610</v>
      </c>
      <c r="C263">
        <v>273</v>
      </c>
      <c r="D263">
        <v>801</v>
      </c>
      <c r="BQ263" t="s">
        <v>1126</v>
      </c>
    </row>
    <row r="264" spans="2:69" x14ac:dyDescent="0.2">
      <c r="B264" t="s">
        <v>595</v>
      </c>
      <c r="C264">
        <v>274</v>
      </c>
      <c r="D264">
        <v>801</v>
      </c>
      <c r="BQ264" t="s">
        <v>1127</v>
      </c>
    </row>
    <row r="265" spans="2:69" x14ac:dyDescent="0.2">
      <c r="B265" s="11" t="s">
        <v>575</v>
      </c>
      <c r="C265">
        <v>275</v>
      </c>
      <c r="D265">
        <v>801</v>
      </c>
      <c r="BQ265" t="s">
        <v>1128</v>
      </c>
    </row>
    <row r="266" spans="2:69" x14ac:dyDescent="0.2">
      <c r="B266" t="s">
        <v>569</v>
      </c>
      <c r="C266">
        <v>276</v>
      </c>
      <c r="D266">
        <v>801</v>
      </c>
      <c r="BQ266" t="s">
        <v>1129</v>
      </c>
    </row>
    <row r="267" spans="2:69" x14ac:dyDescent="0.2">
      <c r="B267" t="s">
        <v>587</v>
      </c>
      <c r="C267">
        <v>277</v>
      </c>
      <c r="D267">
        <v>801</v>
      </c>
      <c r="BQ267" t="s">
        <v>1130</v>
      </c>
    </row>
    <row r="268" spans="2:69" x14ac:dyDescent="0.2">
      <c r="B268" t="s">
        <v>578</v>
      </c>
      <c r="C268">
        <v>278</v>
      </c>
      <c r="D268">
        <v>801</v>
      </c>
      <c r="BQ268" t="s">
        <v>1131</v>
      </c>
    </row>
    <row r="269" spans="2:69" x14ac:dyDescent="0.2">
      <c r="B269" t="s">
        <v>585</v>
      </c>
      <c r="C269">
        <v>279</v>
      </c>
      <c r="D269">
        <v>801</v>
      </c>
      <c r="BQ269" t="s">
        <v>1132</v>
      </c>
    </row>
    <row r="270" spans="2:69" x14ac:dyDescent="0.2">
      <c r="B270" s="11" t="s">
        <v>622</v>
      </c>
      <c r="C270">
        <v>280</v>
      </c>
      <c r="D270">
        <v>801</v>
      </c>
      <c r="BQ270" t="s">
        <v>1133</v>
      </c>
    </row>
    <row r="271" spans="2:69" x14ac:dyDescent="0.2">
      <c r="B271" t="s">
        <v>623</v>
      </c>
      <c r="C271">
        <v>281</v>
      </c>
      <c r="D271">
        <v>801</v>
      </c>
      <c r="BQ271" t="s">
        <v>1134</v>
      </c>
    </row>
    <row r="272" spans="2:69" x14ac:dyDescent="0.2">
      <c r="B272" t="s">
        <v>573</v>
      </c>
      <c r="C272">
        <v>282</v>
      </c>
      <c r="D272">
        <v>801</v>
      </c>
      <c r="BQ272" t="s">
        <v>1135</v>
      </c>
    </row>
    <row r="273" spans="2:69" x14ac:dyDescent="0.2">
      <c r="B273" t="s">
        <v>611</v>
      </c>
      <c r="C273">
        <v>283</v>
      </c>
      <c r="D273">
        <v>801</v>
      </c>
      <c r="BQ273" t="s">
        <v>1136</v>
      </c>
    </row>
    <row r="274" spans="2:69" x14ac:dyDescent="0.2">
      <c r="B274" s="11" t="s">
        <v>570</v>
      </c>
      <c r="C274">
        <v>284</v>
      </c>
      <c r="D274">
        <v>801</v>
      </c>
      <c r="BQ274" t="s">
        <v>1137</v>
      </c>
    </row>
    <row r="275" spans="2:69" x14ac:dyDescent="0.2">
      <c r="B275" t="s">
        <v>630</v>
      </c>
      <c r="C275">
        <v>285</v>
      </c>
      <c r="D275">
        <v>801</v>
      </c>
      <c r="BQ275" t="s">
        <v>1138</v>
      </c>
    </row>
    <row r="276" spans="2:69" x14ac:dyDescent="0.2">
      <c r="B276" t="s">
        <v>613</v>
      </c>
      <c r="C276">
        <v>286</v>
      </c>
      <c r="D276">
        <v>801</v>
      </c>
      <c r="BQ276" t="s">
        <v>1139</v>
      </c>
    </row>
    <row r="277" spans="2:69" x14ac:dyDescent="0.2">
      <c r="B277" t="s">
        <v>625</v>
      </c>
      <c r="C277">
        <v>287</v>
      </c>
      <c r="D277">
        <v>801</v>
      </c>
      <c r="BQ277" t="s">
        <v>1140</v>
      </c>
    </row>
    <row r="278" spans="2:69" x14ac:dyDescent="0.2">
      <c r="B278" s="11" t="s">
        <v>600</v>
      </c>
      <c r="C278">
        <v>288</v>
      </c>
      <c r="D278">
        <v>801</v>
      </c>
      <c r="BQ278" t="s">
        <v>1141</v>
      </c>
    </row>
    <row r="279" spans="2:69" x14ac:dyDescent="0.2">
      <c r="B279" t="s">
        <v>435</v>
      </c>
      <c r="C279">
        <v>289</v>
      </c>
      <c r="D279">
        <v>803</v>
      </c>
      <c r="BQ279" t="s">
        <v>871</v>
      </c>
    </row>
    <row r="280" spans="2:69" x14ac:dyDescent="0.2">
      <c r="B280" t="s">
        <v>434</v>
      </c>
      <c r="C280">
        <v>290</v>
      </c>
      <c r="D280">
        <v>803</v>
      </c>
      <c r="BQ280" t="s">
        <v>1161</v>
      </c>
    </row>
    <row r="281" spans="2:69" x14ac:dyDescent="0.2">
      <c r="B281" t="s">
        <v>436</v>
      </c>
      <c r="C281">
        <v>291</v>
      </c>
      <c r="D281">
        <v>803</v>
      </c>
      <c r="BQ281" t="s">
        <v>872</v>
      </c>
    </row>
    <row r="282" spans="2:69" x14ac:dyDescent="0.2">
      <c r="B282" t="s">
        <v>437</v>
      </c>
      <c r="C282">
        <v>292</v>
      </c>
      <c r="D282">
        <v>803</v>
      </c>
      <c r="BQ282" t="s">
        <v>873</v>
      </c>
    </row>
    <row r="283" spans="2:69" x14ac:dyDescent="0.2">
      <c r="B283" t="s">
        <v>438</v>
      </c>
      <c r="C283">
        <v>293</v>
      </c>
      <c r="D283">
        <v>803</v>
      </c>
      <c r="BQ283" t="s">
        <v>874</v>
      </c>
    </row>
    <row r="284" spans="2:69" x14ac:dyDescent="0.2">
      <c r="B284" t="s">
        <v>439</v>
      </c>
      <c r="C284">
        <v>294</v>
      </c>
      <c r="D284">
        <v>803</v>
      </c>
      <c r="BQ284" t="s">
        <v>875</v>
      </c>
    </row>
    <row r="285" spans="2:69" x14ac:dyDescent="0.2">
      <c r="B285" t="s">
        <v>441</v>
      </c>
      <c r="C285">
        <v>295</v>
      </c>
      <c r="D285">
        <v>803</v>
      </c>
      <c r="BQ285" t="s">
        <v>876</v>
      </c>
    </row>
    <row r="286" spans="2:69" x14ac:dyDescent="0.2">
      <c r="B286" t="s">
        <v>440</v>
      </c>
      <c r="C286">
        <v>296</v>
      </c>
      <c r="D286">
        <v>803</v>
      </c>
      <c r="BQ286" t="s">
        <v>877</v>
      </c>
    </row>
    <row r="287" spans="2:69" x14ac:dyDescent="0.2">
      <c r="B287" t="s">
        <v>631</v>
      </c>
      <c r="C287">
        <v>1233</v>
      </c>
      <c r="D287">
        <v>170</v>
      </c>
      <c r="BQ287" t="s">
        <v>878</v>
      </c>
    </row>
    <row r="288" spans="2:69" x14ac:dyDescent="0.2">
      <c r="B288" t="s">
        <v>632</v>
      </c>
      <c r="C288">
        <v>1234</v>
      </c>
      <c r="D288">
        <v>170</v>
      </c>
      <c r="BQ288" t="s">
        <v>879</v>
      </c>
    </row>
    <row r="289" spans="2:69" x14ac:dyDescent="0.2">
      <c r="B289" t="s">
        <v>633</v>
      </c>
      <c r="C289">
        <v>1235</v>
      </c>
      <c r="D289">
        <v>170</v>
      </c>
      <c r="BQ289" t="s">
        <v>880</v>
      </c>
    </row>
    <row r="290" spans="2:69" x14ac:dyDescent="0.2">
      <c r="B290" t="s">
        <v>634</v>
      </c>
      <c r="C290">
        <v>1236</v>
      </c>
      <c r="D290">
        <v>170</v>
      </c>
      <c r="BQ290" t="s">
        <v>881</v>
      </c>
    </row>
    <row r="291" spans="2:69" x14ac:dyDescent="0.2">
      <c r="B291" t="s">
        <v>635</v>
      </c>
      <c r="C291">
        <v>1237</v>
      </c>
      <c r="D291">
        <v>170</v>
      </c>
      <c r="BQ291" t="s">
        <v>882</v>
      </c>
    </row>
    <row r="292" spans="2:69" x14ac:dyDescent="0.2">
      <c r="B292" t="s">
        <v>637</v>
      </c>
      <c r="C292">
        <v>1238</v>
      </c>
      <c r="D292">
        <v>170</v>
      </c>
      <c r="BQ292" t="s">
        <v>883</v>
      </c>
    </row>
    <row r="293" spans="2:69" x14ac:dyDescent="0.2">
      <c r="B293" t="s">
        <v>336</v>
      </c>
      <c r="C293">
        <v>1239</v>
      </c>
      <c r="D293">
        <v>170</v>
      </c>
      <c r="BQ293" t="s">
        <v>884</v>
      </c>
    </row>
    <row r="294" spans="2:69" x14ac:dyDescent="0.2">
      <c r="B294" t="s">
        <v>636</v>
      </c>
      <c r="C294">
        <v>1240</v>
      </c>
      <c r="D294">
        <v>170</v>
      </c>
      <c r="BQ294" t="s">
        <v>885</v>
      </c>
    </row>
    <row r="295" spans="2:69" x14ac:dyDescent="0.2">
      <c r="B295" t="s">
        <v>638</v>
      </c>
      <c r="C295">
        <v>1306</v>
      </c>
      <c r="D295">
        <v>170</v>
      </c>
    </row>
    <row r="296" spans="2:69" x14ac:dyDescent="0.2">
      <c r="B296" t="s">
        <v>639</v>
      </c>
      <c r="C296">
        <v>1307</v>
      </c>
      <c r="D296">
        <v>170</v>
      </c>
    </row>
    <row r="297" spans="2:69" x14ac:dyDescent="0.2">
      <c r="B297" t="s">
        <v>640</v>
      </c>
      <c r="C297">
        <v>1308</v>
      </c>
      <c r="D297">
        <v>170</v>
      </c>
    </row>
    <row r="298" spans="2:69" x14ac:dyDescent="0.2">
      <c r="B298" t="s">
        <v>641</v>
      </c>
      <c r="C298">
        <v>1309</v>
      </c>
      <c r="D298">
        <v>170</v>
      </c>
    </row>
    <row r="299" spans="2:69" x14ac:dyDescent="0.2">
      <c r="B299" t="s">
        <v>642</v>
      </c>
      <c r="C299">
        <v>1310</v>
      </c>
      <c r="D299">
        <v>170</v>
      </c>
    </row>
  </sheetData>
  <autoFilter ref="B1:B318" xr:uid="{00000000-0009-0000-0000-000021000000}"/>
  <pageMargins left="0.7" right="0.7" top="0.75" bottom="0.75" header="0.3" footer="0.3"/>
  <pageSetup paperSize="9" orientation="portrait" horizontalDpi="4294967293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9"/>
  <sheetViews>
    <sheetView workbookViewId="0">
      <selection activeCell="A9" sqref="A9"/>
    </sheetView>
  </sheetViews>
  <sheetFormatPr baseColWidth="10" defaultColWidth="8.83203125" defaultRowHeight="15" x14ac:dyDescent="0.2"/>
  <sheetData>
    <row r="1" spans="1:2" x14ac:dyDescent="0.2">
      <c r="A1" t="s">
        <v>654</v>
      </c>
    </row>
    <row r="2" spans="1:2" x14ac:dyDescent="0.2">
      <c r="A2">
        <v>10</v>
      </c>
      <c r="B2" t="s">
        <v>655</v>
      </c>
    </row>
    <row r="3" spans="1:2" x14ac:dyDescent="0.2">
      <c r="A3">
        <v>11</v>
      </c>
      <c r="B3" t="s">
        <v>656</v>
      </c>
    </row>
    <row r="4" spans="1:2" x14ac:dyDescent="0.2">
      <c r="A4">
        <v>12</v>
      </c>
      <c r="B4" t="s">
        <v>657</v>
      </c>
    </row>
    <row r="5" spans="1:2" x14ac:dyDescent="0.2">
      <c r="A5">
        <v>13</v>
      </c>
      <c r="B5" t="s">
        <v>658</v>
      </c>
    </row>
    <row r="6" spans="1:2" x14ac:dyDescent="0.2">
      <c r="A6">
        <v>14</v>
      </c>
      <c r="B6" t="s">
        <v>659</v>
      </c>
    </row>
    <row r="7" spans="1:2" x14ac:dyDescent="0.2">
      <c r="A7">
        <v>15</v>
      </c>
      <c r="B7" t="s">
        <v>660</v>
      </c>
    </row>
    <row r="8" spans="1:2" x14ac:dyDescent="0.2">
      <c r="A8">
        <v>16</v>
      </c>
      <c r="B8" t="s">
        <v>661</v>
      </c>
    </row>
    <row r="9" spans="1:2" x14ac:dyDescent="0.2">
      <c r="A9">
        <v>17</v>
      </c>
      <c r="B9" t="s">
        <v>662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I209"/>
  <sheetViews>
    <sheetView workbookViewId="0">
      <selection activeCell="H128" sqref="H128"/>
    </sheetView>
  </sheetViews>
  <sheetFormatPr baseColWidth="10" defaultColWidth="8.83203125" defaultRowHeight="15" x14ac:dyDescent="0.2"/>
  <cols>
    <col min="1" max="1" width="11.1640625" customWidth="1"/>
    <col min="3" max="3" width="16.5" customWidth="1"/>
    <col min="8" max="8" width="19.83203125" customWidth="1"/>
  </cols>
  <sheetData>
    <row r="1" spans="1:7" ht="16" thickBot="1" x14ac:dyDescent="0.25">
      <c r="A1" s="1" t="s">
        <v>0</v>
      </c>
      <c r="B1" s="2" t="s">
        <v>1</v>
      </c>
      <c r="C1" s="2" t="s">
        <v>75</v>
      </c>
      <c r="D1" s="2" t="s">
        <v>2</v>
      </c>
    </row>
    <row r="2" spans="1:7" x14ac:dyDescent="0.2">
      <c r="A2" t="s">
        <v>3</v>
      </c>
      <c r="B2">
        <v>2001</v>
      </c>
      <c r="C2" t="s">
        <v>67</v>
      </c>
      <c r="D2">
        <v>200</v>
      </c>
      <c r="F2">
        <v>2001</v>
      </c>
      <c r="G2" t="str">
        <f>LEFT(A2,5)</f>
        <v>Banan</v>
      </c>
    </row>
    <row r="3" spans="1:7" x14ac:dyDescent="0.2">
      <c r="A3" s="11" t="s">
        <v>4</v>
      </c>
      <c r="B3" s="11">
        <v>2002</v>
      </c>
      <c r="C3" s="11" t="s">
        <v>68</v>
      </c>
      <c r="D3">
        <v>200</v>
      </c>
      <c r="F3" s="11">
        <v>2002</v>
      </c>
      <c r="G3" t="str">
        <f t="shared" ref="G3:G66" si="0">LEFT(A3,5)</f>
        <v>Banan</v>
      </c>
    </row>
    <row r="4" spans="1:7" x14ac:dyDescent="0.2">
      <c r="A4" t="s">
        <v>5</v>
      </c>
      <c r="B4">
        <v>2003</v>
      </c>
      <c r="C4" t="s">
        <v>69</v>
      </c>
      <c r="D4">
        <v>200</v>
      </c>
      <c r="F4">
        <v>2003</v>
      </c>
      <c r="G4" t="str">
        <f t="shared" si="0"/>
        <v>Banan</v>
      </c>
    </row>
    <row r="5" spans="1:7" x14ac:dyDescent="0.2">
      <c r="A5" t="s">
        <v>6</v>
      </c>
      <c r="B5">
        <v>2004</v>
      </c>
      <c r="C5" t="s">
        <v>70</v>
      </c>
      <c r="D5">
        <v>200</v>
      </c>
      <c r="F5">
        <v>2004</v>
      </c>
      <c r="G5" t="str">
        <f t="shared" si="0"/>
        <v>Banan</v>
      </c>
    </row>
    <row r="6" spans="1:7" ht="16" thickBot="1" x14ac:dyDescent="0.25">
      <c r="A6" s="11" t="s">
        <v>7</v>
      </c>
      <c r="B6" s="11">
        <v>2005</v>
      </c>
      <c r="C6" s="11" t="s">
        <v>71</v>
      </c>
      <c r="D6">
        <v>200</v>
      </c>
      <c r="F6" s="11">
        <v>2005</v>
      </c>
      <c r="G6" t="str">
        <f t="shared" si="0"/>
        <v>Banan</v>
      </c>
    </row>
    <row r="7" spans="1:7" ht="16" thickBot="1" x14ac:dyDescent="0.25">
      <c r="A7" t="s">
        <v>8</v>
      </c>
      <c r="B7">
        <v>2006</v>
      </c>
      <c r="C7" t="s">
        <v>72</v>
      </c>
      <c r="D7">
        <v>200</v>
      </c>
      <c r="E7" s="1"/>
      <c r="F7">
        <v>2006</v>
      </c>
      <c r="G7" t="str">
        <f t="shared" si="0"/>
        <v>Banan</v>
      </c>
    </row>
    <row r="8" spans="1:7" x14ac:dyDescent="0.2">
      <c r="A8" t="s">
        <v>9</v>
      </c>
      <c r="B8">
        <v>2007</v>
      </c>
      <c r="C8" t="s">
        <v>73</v>
      </c>
      <c r="D8">
        <v>200</v>
      </c>
      <c r="F8">
        <v>2007</v>
      </c>
      <c r="G8" t="str">
        <f t="shared" si="0"/>
        <v>Banan</v>
      </c>
    </row>
    <row r="9" spans="1:7" x14ac:dyDescent="0.2">
      <c r="A9" t="s">
        <v>10</v>
      </c>
      <c r="B9">
        <v>2008</v>
      </c>
      <c r="C9" t="s">
        <v>74</v>
      </c>
      <c r="D9">
        <v>200</v>
      </c>
      <c r="F9">
        <v>2008</v>
      </c>
      <c r="G9" t="str">
        <f t="shared" si="0"/>
        <v>Banan</v>
      </c>
    </row>
    <row r="10" spans="1:7" x14ac:dyDescent="0.2">
      <c r="A10" t="s">
        <v>11</v>
      </c>
      <c r="B10">
        <v>2009</v>
      </c>
      <c r="C10" t="s">
        <v>76</v>
      </c>
      <c r="D10">
        <v>201</v>
      </c>
      <c r="F10">
        <v>2009</v>
      </c>
      <c r="G10" t="str">
        <f t="shared" si="0"/>
        <v>Finik</v>
      </c>
    </row>
    <row r="11" spans="1:7" x14ac:dyDescent="0.2">
      <c r="A11" t="s">
        <v>12</v>
      </c>
      <c r="B11">
        <v>2010</v>
      </c>
      <c r="C11" t="s">
        <v>77</v>
      </c>
      <c r="D11">
        <v>201</v>
      </c>
      <c r="F11">
        <v>2010</v>
      </c>
      <c r="G11" t="str">
        <f t="shared" si="0"/>
        <v>Finik</v>
      </c>
    </row>
    <row r="12" spans="1:7" x14ac:dyDescent="0.2">
      <c r="A12" s="11" t="s">
        <v>13</v>
      </c>
      <c r="B12" s="11">
        <v>2011</v>
      </c>
      <c r="C12" s="11" t="s">
        <v>78</v>
      </c>
      <c r="D12">
        <v>201</v>
      </c>
      <c r="F12" s="11">
        <v>2011</v>
      </c>
      <c r="G12" t="str">
        <f t="shared" si="0"/>
        <v>Finik</v>
      </c>
    </row>
    <row r="13" spans="1:7" x14ac:dyDescent="0.2">
      <c r="A13" t="s">
        <v>14</v>
      </c>
      <c r="B13">
        <v>2012</v>
      </c>
      <c r="C13" t="s">
        <v>79</v>
      </c>
      <c r="D13">
        <v>201</v>
      </c>
      <c r="F13">
        <v>2012</v>
      </c>
      <c r="G13" t="str">
        <f t="shared" si="0"/>
        <v>Finik</v>
      </c>
    </row>
    <row r="14" spans="1:7" x14ac:dyDescent="0.2">
      <c r="A14" t="s">
        <v>15</v>
      </c>
      <c r="B14">
        <v>2013</v>
      </c>
      <c r="C14" t="s">
        <v>80</v>
      </c>
      <c r="D14">
        <v>201</v>
      </c>
      <c r="F14">
        <v>2013</v>
      </c>
      <c r="G14" t="str">
        <f t="shared" si="0"/>
        <v>Finik</v>
      </c>
    </row>
    <row r="15" spans="1:7" x14ac:dyDescent="0.2">
      <c r="A15" s="11" t="s">
        <v>16</v>
      </c>
      <c r="B15" s="11">
        <v>2014</v>
      </c>
      <c r="C15" s="11" t="s">
        <v>81</v>
      </c>
      <c r="D15">
        <v>201</v>
      </c>
      <c r="F15" s="11">
        <v>2014</v>
      </c>
      <c r="G15" t="str">
        <f t="shared" si="0"/>
        <v>Finik</v>
      </c>
    </row>
    <row r="16" spans="1:7" x14ac:dyDescent="0.2">
      <c r="A16" t="s">
        <v>17</v>
      </c>
      <c r="B16">
        <v>2015</v>
      </c>
      <c r="C16" t="s">
        <v>82</v>
      </c>
      <c r="D16">
        <v>201</v>
      </c>
      <c r="F16">
        <v>2015</v>
      </c>
      <c r="G16" t="str">
        <f t="shared" si="0"/>
        <v>Finik</v>
      </c>
    </row>
    <row r="17" spans="1:7" x14ac:dyDescent="0.2">
      <c r="A17" t="s">
        <v>18</v>
      </c>
      <c r="B17">
        <v>2016</v>
      </c>
      <c r="C17" t="s">
        <v>83</v>
      </c>
      <c r="D17">
        <v>201</v>
      </c>
      <c r="F17">
        <v>2016</v>
      </c>
      <c r="G17" t="str">
        <f t="shared" si="0"/>
        <v>Finik</v>
      </c>
    </row>
    <row r="18" spans="1:7" x14ac:dyDescent="0.2">
      <c r="A18" t="s">
        <v>19</v>
      </c>
      <c r="B18">
        <v>2017</v>
      </c>
      <c r="C18" t="s">
        <v>84</v>
      </c>
      <c r="D18">
        <v>202</v>
      </c>
      <c r="F18">
        <v>2017</v>
      </c>
      <c r="G18" t="str">
        <f t="shared" si="0"/>
        <v>Goroh</v>
      </c>
    </row>
    <row r="19" spans="1:7" x14ac:dyDescent="0.2">
      <c r="A19" t="s">
        <v>20</v>
      </c>
      <c r="B19">
        <v>2018</v>
      </c>
      <c r="C19" t="s">
        <v>85</v>
      </c>
      <c r="D19">
        <v>202</v>
      </c>
      <c r="F19">
        <v>2018</v>
      </c>
      <c r="G19" t="str">
        <f t="shared" si="0"/>
        <v>Goroh</v>
      </c>
    </row>
    <row r="20" spans="1:7" x14ac:dyDescent="0.2">
      <c r="A20" t="s">
        <v>21</v>
      </c>
      <c r="B20">
        <v>2019</v>
      </c>
      <c r="C20" t="s">
        <v>94</v>
      </c>
      <c r="D20">
        <v>202</v>
      </c>
      <c r="F20">
        <v>2019</v>
      </c>
      <c r="G20" t="str">
        <f t="shared" si="0"/>
        <v>Goroh</v>
      </c>
    </row>
    <row r="21" spans="1:7" x14ac:dyDescent="0.2">
      <c r="A21" t="s">
        <v>22</v>
      </c>
      <c r="B21">
        <v>2020</v>
      </c>
      <c r="C21" t="s">
        <v>95</v>
      </c>
      <c r="D21">
        <v>202</v>
      </c>
      <c r="F21">
        <v>2020</v>
      </c>
      <c r="G21" t="str">
        <f t="shared" si="0"/>
        <v>Goroh</v>
      </c>
    </row>
    <row r="22" spans="1:7" x14ac:dyDescent="0.2">
      <c r="A22" s="11" t="s">
        <v>23</v>
      </c>
      <c r="B22" s="11">
        <v>2021</v>
      </c>
      <c r="C22" s="11" t="s">
        <v>96</v>
      </c>
      <c r="D22">
        <v>202</v>
      </c>
      <c r="F22" s="11">
        <v>2021</v>
      </c>
      <c r="G22" t="str">
        <f t="shared" si="0"/>
        <v>Goroh</v>
      </c>
    </row>
    <row r="23" spans="1:7" x14ac:dyDescent="0.2">
      <c r="A23" t="s">
        <v>24</v>
      </c>
      <c r="B23">
        <v>2022</v>
      </c>
      <c r="C23" t="s">
        <v>97</v>
      </c>
      <c r="D23">
        <v>202</v>
      </c>
      <c r="F23">
        <v>2022</v>
      </c>
      <c r="G23" t="str">
        <f t="shared" si="0"/>
        <v>Goroh</v>
      </c>
    </row>
    <row r="24" spans="1:7" x14ac:dyDescent="0.2">
      <c r="A24" t="s">
        <v>25</v>
      </c>
      <c r="B24">
        <v>2023</v>
      </c>
      <c r="C24" t="s">
        <v>98</v>
      </c>
      <c r="D24">
        <v>202</v>
      </c>
      <c r="F24">
        <v>2023</v>
      </c>
      <c r="G24" t="str">
        <f t="shared" si="0"/>
        <v>Goroh</v>
      </c>
    </row>
    <row r="25" spans="1:7" x14ac:dyDescent="0.2">
      <c r="A25" s="11" t="s">
        <v>26</v>
      </c>
      <c r="B25" s="11">
        <v>2024</v>
      </c>
      <c r="C25" s="11" t="s">
        <v>99</v>
      </c>
      <c r="D25">
        <v>202</v>
      </c>
      <c r="F25" s="11">
        <v>2024</v>
      </c>
      <c r="G25" t="str">
        <f t="shared" si="0"/>
        <v>Goroh</v>
      </c>
    </row>
    <row r="26" spans="1:7" x14ac:dyDescent="0.2">
      <c r="A26" s="11" t="s">
        <v>27</v>
      </c>
      <c r="B26" s="11">
        <v>2025</v>
      </c>
      <c r="C26" s="11" t="s">
        <v>100</v>
      </c>
      <c r="D26">
        <v>203</v>
      </c>
      <c r="F26" s="11">
        <v>2025</v>
      </c>
      <c r="G26" t="str">
        <f t="shared" si="0"/>
        <v>Kokos</v>
      </c>
    </row>
    <row r="27" spans="1:7" x14ac:dyDescent="0.2">
      <c r="A27" t="s">
        <v>28</v>
      </c>
      <c r="B27">
        <v>2026</v>
      </c>
      <c r="C27" t="s">
        <v>101</v>
      </c>
      <c r="D27">
        <v>203</v>
      </c>
      <c r="F27">
        <v>2026</v>
      </c>
      <c r="G27" t="str">
        <f t="shared" si="0"/>
        <v>Kokos</v>
      </c>
    </row>
    <row r="28" spans="1:7" x14ac:dyDescent="0.2">
      <c r="A28" t="s">
        <v>29</v>
      </c>
      <c r="B28">
        <v>2027</v>
      </c>
      <c r="C28" t="s">
        <v>102</v>
      </c>
      <c r="D28">
        <v>203</v>
      </c>
      <c r="F28">
        <v>2027</v>
      </c>
      <c r="G28" t="str">
        <f t="shared" si="0"/>
        <v>Kokos</v>
      </c>
    </row>
    <row r="29" spans="1:7" x14ac:dyDescent="0.2">
      <c r="A29" t="s">
        <v>30</v>
      </c>
      <c r="B29">
        <v>2028</v>
      </c>
      <c r="C29" t="s">
        <v>103</v>
      </c>
      <c r="D29">
        <v>203</v>
      </c>
      <c r="F29">
        <v>2028</v>
      </c>
      <c r="G29" t="str">
        <f t="shared" si="0"/>
        <v>Kokos</v>
      </c>
    </row>
    <row r="30" spans="1:7" x14ac:dyDescent="0.2">
      <c r="A30" t="s">
        <v>31</v>
      </c>
      <c r="B30">
        <v>2029</v>
      </c>
      <c r="C30" t="s">
        <v>104</v>
      </c>
      <c r="D30">
        <v>203</v>
      </c>
      <c r="F30">
        <v>2029</v>
      </c>
      <c r="G30" t="str">
        <f t="shared" si="0"/>
        <v>Kokos</v>
      </c>
    </row>
    <row r="31" spans="1:7" x14ac:dyDescent="0.2">
      <c r="A31" t="s">
        <v>32</v>
      </c>
      <c r="B31">
        <v>2030</v>
      </c>
      <c r="C31" t="s">
        <v>105</v>
      </c>
      <c r="D31">
        <v>203</v>
      </c>
      <c r="F31">
        <v>2030</v>
      </c>
      <c r="G31" t="str">
        <f t="shared" si="0"/>
        <v>Kokos</v>
      </c>
    </row>
    <row r="32" spans="1:7" x14ac:dyDescent="0.2">
      <c r="A32" s="11" t="s">
        <v>33</v>
      </c>
      <c r="B32" s="11">
        <v>2031</v>
      </c>
      <c r="C32" s="11" t="s">
        <v>106</v>
      </c>
      <c r="D32">
        <v>203</v>
      </c>
      <c r="F32" s="11">
        <v>2031</v>
      </c>
      <c r="G32" t="str">
        <f t="shared" si="0"/>
        <v>Kokos</v>
      </c>
    </row>
    <row r="33" spans="1:7" x14ac:dyDescent="0.2">
      <c r="A33" t="s">
        <v>34</v>
      </c>
      <c r="B33">
        <v>2032</v>
      </c>
      <c r="C33" t="s">
        <v>107</v>
      </c>
      <c r="D33">
        <v>203</v>
      </c>
      <c r="F33">
        <v>2032</v>
      </c>
      <c r="G33" t="str">
        <f t="shared" si="0"/>
        <v>Kokos</v>
      </c>
    </row>
    <row r="34" spans="1:7" x14ac:dyDescent="0.2">
      <c r="A34" s="11" t="s">
        <v>35</v>
      </c>
      <c r="B34" s="11">
        <v>2033</v>
      </c>
      <c r="C34" s="11" t="s">
        <v>108</v>
      </c>
      <c r="D34">
        <v>204</v>
      </c>
      <c r="F34" s="11">
        <v>2033</v>
      </c>
      <c r="G34" t="str">
        <f t="shared" si="0"/>
        <v>Limon</v>
      </c>
    </row>
    <row r="35" spans="1:7" x14ac:dyDescent="0.2">
      <c r="A35" t="s">
        <v>36</v>
      </c>
      <c r="B35">
        <v>2034</v>
      </c>
      <c r="C35" t="s">
        <v>109</v>
      </c>
      <c r="D35">
        <v>204</v>
      </c>
      <c r="F35">
        <v>2034</v>
      </c>
      <c r="G35" t="str">
        <f t="shared" si="0"/>
        <v>Limon</v>
      </c>
    </row>
    <row r="36" spans="1:7" x14ac:dyDescent="0.2">
      <c r="A36" t="s">
        <v>37</v>
      </c>
      <c r="B36">
        <v>2035</v>
      </c>
      <c r="C36" t="s">
        <v>110</v>
      </c>
      <c r="D36">
        <v>204</v>
      </c>
      <c r="F36">
        <v>2035</v>
      </c>
      <c r="G36" t="str">
        <f t="shared" si="0"/>
        <v>Limon</v>
      </c>
    </row>
    <row r="37" spans="1:7" x14ac:dyDescent="0.2">
      <c r="A37" t="s">
        <v>38</v>
      </c>
      <c r="B37">
        <v>2036</v>
      </c>
      <c r="C37" t="s">
        <v>111</v>
      </c>
      <c r="D37">
        <v>204</v>
      </c>
      <c r="F37">
        <v>2036</v>
      </c>
      <c r="G37" t="str">
        <f t="shared" si="0"/>
        <v>Limon</v>
      </c>
    </row>
    <row r="38" spans="1:7" x14ac:dyDescent="0.2">
      <c r="A38" t="s">
        <v>39</v>
      </c>
      <c r="B38">
        <v>2037</v>
      </c>
      <c r="C38" t="s">
        <v>112</v>
      </c>
      <c r="D38">
        <v>204</v>
      </c>
      <c r="F38">
        <v>2037</v>
      </c>
      <c r="G38" t="str">
        <f t="shared" si="0"/>
        <v>Limon</v>
      </c>
    </row>
    <row r="39" spans="1:7" x14ac:dyDescent="0.2">
      <c r="A39" s="11" t="s">
        <v>40</v>
      </c>
      <c r="B39" s="11">
        <v>2038</v>
      </c>
      <c r="C39" s="11" t="s">
        <v>113</v>
      </c>
      <c r="D39">
        <v>204</v>
      </c>
      <c r="F39" s="11">
        <v>2038</v>
      </c>
      <c r="G39" t="str">
        <f t="shared" si="0"/>
        <v>Limon</v>
      </c>
    </row>
    <row r="40" spans="1:7" x14ac:dyDescent="0.2">
      <c r="A40" t="s">
        <v>41</v>
      </c>
      <c r="B40">
        <v>2039</v>
      </c>
      <c r="C40" t="s">
        <v>114</v>
      </c>
      <c r="D40">
        <v>204</v>
      </c>
      <c r="F40">
        <v>2039</v>
      </c>
      <c r="G40" t="str">
        <f t="shared" si="0"/>
        <v>Limon</v>
      </c>
    </row>
    <row r="41" spans="1:7" x14ac:dyDescent="0.2">
      <c r="A41" t="s">
        <v>42</v>
      </c>
      <c r="B41">
        <v>2040</v>
      </c>
      <c r="C41" t="s">
        <v>115</v>
      </c>
      <c r="D41">
        <v>204</v>
      </c>
      <c r="F41">
        <v>2040</v>
      </c>
      <c r="G41" t="str">
        <f t="shared" si="0"/>
        <v>Limon</v>
      </c>
    </row>
    <row r="42" spans="1:7" x14ac:dyDescent="0.2">
      <c r="A42" s="11" t="s">
        <v>43</v>
      </c>
      <c r="B42" s="11">
        <v>2041</v>
      </c>
      <c r="C42" s="11" t="s">
        <v>116</v>
      </c>
      <c r="D42">
        <v>205</v>
      </c>
      <c r="F42" s="11">
        <v>2041</v>
      </c>
      <c r="G42" t="str">
        <f t="shared" si="0"/>
        <v>Peper</v>
      </c>
    </row>
    <row r="43" spans="1:7" x14ac:dyDescent="0.2">
      <c r="A43" t="s">
        <v>44</v>
      </c>
      <c r="B43">
        <v>2042</v>
      </c>
      <c r="C43" t="s">
        <v>117</v>
      </c>
      <c r="D43">
        <v>205</v>
      </c>
      <c r="F43">
        <v>2042</v>
      </c>
      <c r="G43" t="str">
        <f t="shared" si="0"/>
        <v>Peper</v>
      </c>
    </row>
    <row r="44" spans="1:7" x14ac:dyDescent="0.2">
      <c r="A44" t="s">
        <v>45</v>
      </c>
      <c r="B44">
        <v>2043</v>
      </c>
      <c r="C44" t="s">
        <v>118</v>
      </c>
      <c r="D44">
        <v>205</v>
      </c>
      <c r="F44">
        <v>2043</v>
      </c>
      <c r="G44" t="str">
        <f t="shared" si="0"/>
        <v>Peper</v>
      </c>
    </row>
    <row r="45" spans="1:7" x14ac:dyDescent="0.2">
      <c r="A45" t="s">
        <v>46</v>
      </c>
      <c r="B45">
        <v>2044</v>
      </c>
      <c r="C45" t="s">
        <v>119</v>
      </c>
      <c r="D45">
        <v>205</v>
      </c>
      <c r="F45">
        <v>2044</v>
      </c>
      <c r="G45" t="str">
        <f t="shared" si="0"/>
        <v>Peper</v>
      </c>
    </row>
    <row r="46" spans="1:7" x14ac:dyDescent="0.2">
      <c r="A46" t="s">
        <v>47</v>
      </c>
      <c r="B46">
        <v>2045</v>
      </c>
      <c r="C46" t="s">
        <v>120</v>
      </c>
      <c r="D46">
        <v>205</v>
      </c>
      <c r="F46">
        <v>2045</v>
      </c>
      <c r="G46" t="str">
        <f t="shared" si="0"/>
        <v>Peper</v>
      </c>
    </row>
    <row r="47" spans="1:7" x14ac:dyDescent="0.2">
      <c r="A47" t="s">
        <v>48</v>
      </c>
      <c r="B47">
        <v>2046</v>
      </c>
      <c r="C47" t="s">
        <v>121</v>
      </c>
      <c r="D47">
        <v>205</v>
      </c>
      <c r="F47">
        <v>2046</v>
      </c>
      <c r="G47" t="str">
        <f t="shared" si="0"/>
        <v>Peper</v>
      </c>
    </row>
    <row r="48" spans="1:7" x14ac:dyDescent="0.2">
      <c r="A48" s="11" t="s">
        <v>49</v>
      </c>
      <c r="B48" s="11">
        <v>2047</v>
      </c>
      <c r="C48" s="11" t="s">
        <v>122</v>
      </c>
      <c r="D48">
        <v>205</v>
      </c>
      <c r="F48" s="11">
        <v>2047</v>
      </c>
      <c r="G48" t="str">
        <f t="shared" si="0"/>
        <v>Peper</v>
      </c>
    </row>
    <row r="49" spans="1:7" x14ac:dyDescent="0.2">
      <c r="A49" t="s">
        <v>50</v>
      </c>
      <c r="B49">
        <v>2048</v>
      </c>
      <c r="C49" t="s">
        <v>123</v>
      </c>
      <c r="D49">
        <v>205</v>
      </c>
      <c r="F49">
        <v>2048</v>
      </c>
      <c r="G49" t="str">
        <f t="shared" si="0"/>
        <v>Peper</v>
      </c>
    </row>
    <row r="50" spans="1:7" x14ac:dyDescent="0.2">
      <c r="A50" s="11" t="s">
        <v>51</v>
      </c>
      <c r="B50" s="11">
        <v>2049</v>
      </c>
      <c r="C50" s="11" t="s">
        <v>86</v>
      </c>
      <c r="D50">
        <v>206</v>
      </c>
      <c r="F50" s="11">
        <v>2049</v>
      </c>
      <c r="G50" t="str">
        <f t="shared" si="0"/>
        <v>Redis</v>
      </c>
    </row>
    <row r="51" spans="1:7" x14ac:dyDescent="0.2">
      <c r="A51" t="s">
        <v>52</v>
      </c>
      <c r="B51">
        <v>2050</v>
      </c>
      <c r="C51" t="s">
        <v>87</v>
      </c>
      <c r="D51">
        <v>206</v>
      </c>
      <c r="F51">
        <v>2050</v>
      </c>
      <c r="G51" t="str">
        <f t="shared" si="0"/>
        <v>Redis</v>
      </c>
    </row>
    <row r="52" spans="1:7" x14ac:dyDescent="0.2">
      <c r="A52" t="s">
        <v>53</v>
      </c>
      <c r="B52">
        <v>2051</v>
      </c>
      <c r="C52" t="s">
        <v>88</v>
      </c>
      <c r="D52">
        <v>206</v>
      </c>
      <c r="F52">
        <v>2051</v>
      </c>
      <c r="G52" t="str">
        <f t="shared" si="0"/>
        <v>Redis</v>
      </c>
    </row>
    <row r="53" spans="1:7" x14ac:dyDescent="0.2">
      <c r="A53" t="s">
        <v>54</v>
      </c>
      <c r="B53">
        <v>2052</v>
      </c>
      <c r="C53" t="s">
        <v>89</v>
      </c>
      <c r="D53">
        <v>206</v>
      </c>
      <c r="F53">
        <v>2052</v>
      </c>
      <c r="G53" t="str">
        <f t="shared" si="0"/>
        <v>Redis</v>
      </c>
    </row>
    <row r="54" spans="1:7" x14ac:dyDescent="0.2">
      <c r="A54" t="s">
        <v>55</v>
      </c>
      <c r="B54">
        <v>2053</v>
      </c>
      <c r="C54" t="s">
        <v>90</v>
      </c>
      <c r="D54">
        <v>206</v>
      </c>
      <c r="F54">
        <v>2053</v>
      </c>
      <c r="G54" t="str">
        <f t="shared" si="0"/>
        <v>Redis</v>
      </c>
    </row>
    <row r="55" spans="1:7" x14ac:dyDescent="0.2">
      <c r="A55" s="11" t="s">
        <v>56</v>
      </c>
      <c r="B55" s="11">
        <v>2054</v>
      </c>
      <c r="C55" s="11" t="s">
        <v>91</v>
      </c>
      <c r="D55">
        <v>206</v>
      </c>
      <c r="F55" s="11">
        <v>2054</v>
      </c>
      <c r="G55" t="str">
        <f t="shared" si="0"/>
        <v>Redis</v>
      </c>
    </row>
    <row r="56" spans="1:7" x14ac:dyDescent="0.2">
      <c r="A56" t="s">
        <v>57</v>
      </c>
      <c r="B56">
        <v>2055</v>
      </c>
      <c r="C56" t="s">
        <v>92</v>
      </c>
      <c r="D56">
        <v>206</v>
      </c>
      <c r="F56">
        <v>2055</v>
      </c>
      <c r="G56" t="str">
        <f t="shared" si="0"/>
        <v>Redis</v>
      </c>
    </row>
    <row r="57" spans="1:7" x14ac:dyDescent="0.2">
      <c r="A57" t="s">
        <v>58</v>
      </c>
      <c r="B57">
        <v>2056</v>
      </c>
      <c r="C57" t="s">
        <v>93</v>
      </c>
      <c r="D57">
        <v>206</v>
      </c>
      <c r="F57">
        <v>2056</v>
      </c>
      <c r="G57" t="str">
        <f t="shared" si="0"/>
        <v>Redis</v>
      </c>
    </row>
    <row r="58" spans="1:7" x14ac:dyDescent="0.2">
      <c r="A58" s="11" t="s">
        <v>59</v>
      </c>
      <c r="B58" s="11">
        <v>2057</v>
      </c>
      <c r="C58" s="11" t="s">
        <v>124</v>
      </c>
      <c r="D58">
        <v>207</v>
      </c>
      <c r="F58" s="11">
        <v>2057</v>
      </c>
      <c r="G58" t="str">
        <f t="shared" si="0"/>
        <v>Tomat</v>
      </c>
    </row>
    <row r="59" spans="1:7" x14ac:dyDescent="0.2">
      <c r="A59" t="s">
        <v>60</v>
      </c>
      <c r="B59">
        <v>2058</v>
      </c>
      <c r="C59" t="s">
        <v>125</v>
      </c>
      <c r="D59">
        <v>207</v>
      </c>
      <c r="F59">
        <v>2058</v>
      </c>
      <c r="G59" t="str">
        <f t="shared" si="0"/>
        <v>Tomat</v>
      </c>
    </row>
    <row r="60" spans="1:7" x14ac:dyDescent="0.2">
      <c r="A60" t="s">
        <v>61</v>
      </c>
      <c r="B60">
        <v>2059</v>
      </c>
      <c r="C60" t="s">
        <v>126</v>
      </c>
      <c r="D60">
        <v>207</v>
      </c>
      <c r="F60">
        <v>2059</v>
      </c>
      <c r="G60" t="str">
        <f t="shared" si="0"/>
        <v>Tomat</v>
      </c>
    </row>
    <row r="61" spans="1:7" x14ac:dyDescent="0.2">
      <c r="A61" t="s">
        <v>62</v>
      </c>
      <c r="B61">
        <v>2060</v>
      </c>
      <c r="C61" t="s">
        <v>127</v>
      </c>
      <c r="D61">
        <v>207</v>
      </c>
      <c r="F61">
        <v>2060</v>
      </c>
      <c r="G61" t="str">
        <f t="shared" si="0"/>
        <v>Tomat</v>
      </c>
    </row>
    <row r="62" spans="1:7" x14ac:dyDescent="0.2">
      <c r="A62" t="s">
        <v>63</v>
      </c>
      <c r="B62">
        <v>2061</v>
      </c>
      <c r="C62" t="s">
        <v>128</v>
      </c>
      <c r="D62">
        <v>207</v>
      </c>
      <c r="F62">
        <v>2061</v>
      </c>
      <c r="G62" t="str">
        <f t="shared" si="0"/>
        <v>Tomat</v>
      </c>
    </row>
    <row r="63" spans="1:7" x14ac:dyDescent="0.2">
      <c r="A63" s="11" t="s">
        <v>64</v>
      </c>
      <c r="B63" s="11">
        <v>2062</v>
      </c>
      <c r="C63" s="11" t="s">
        <v>129</v>
      </c>
      <c r="D63">
        <v>207</v>
      </c>
      <c r="F63" s="11">
        <v>2062</v>
      </c>
      <c r="G63" t="str">
        <f t="shared" si="0"/>
        <v>Tomat</v>
      </c>
    </row>
    <row r="64" spans="1:7" x14ac:dyDescent="0.2">
      <c r="A64" t="s">
        <v>65</v>
      </c>
      <c r="B64">
        <v>2063</v>
      </c>
      <c r="C64" t="s">
        <v>130</v>
      </c>
      <c r="D64">
        <v>207</v>
      </c>
      <c r="F64">
        <v>2063</v>
      </c>
      <c r="G64" t="str">
        <f t="shared" si="0"/>
        <v>Tomat</v>
      </c>
    </row>
    <row r="65" spans="1:9" x14ac:dyDescent="0.2">
      <c r="A65" t="s">
        <v>66</v>
      </c>
      <c r="B65">
        <v>2064</v>
      </c>
      <c r="C65" t="s">
        <v>131</v>
      </c>
      <c r="D65">
        <v>207</v>
      </c>
      <c r="F65">
        <v>2064</v>
      </c>
      <c r="G65" t="str">
        <f t="shared" si="0"/>
        <v>Tomat</v>
      </c>
    </row>
    <row r="66" spans="1:9" x14ac:dyDescent="0.2">
      <c r="A66" t="s">
        <v>196</v>
      </c>
      <c r="B66">
        <v>2065</v>
      </c>
      <c r="C66" t="s">
        <v>186</v>
      </c>
      <c r="D66">
        <v>208</v>
      </c>
      <c r="F66">
        <v>2065</v>
      </c>
      <c r="G66" t="str">
        <f t="shared" si="0"/>
        <v>Ackee</v>
      </c>
      <c r="I66" s="29"/>
    </row>
    <row r="67" spans="1:9" x14ac:dyDescent="0.2">
      <c r="A67" t="s">
        <v>197</v>
      </c>
      <c r="B67">
        <v>2066</v>
      </c>
      <c r="C67" t="s">
        <v>182</v>
      </c>
      <c r="D67">
        <v>208</v>
      </c>
      <c r="F67">
        <v>2066</v>
      </c>
      <c r="G67" t="str">
        <f t="shared" ref="G67:G129" si="1">LEFT(A67,5)</f>
        <v>Ackee</v>
      </c>
    </row>
    <row r="68" spans="1:9" x14ac:dyDescent="0.2">
      <c r="A68" t="s">
        <v>198</v>
      </c>
      <c r="B68">
        <v>2067</v>
      </c>
      <c r="C68" t="s">
        <v>183</v>
      </c>
      <c r="D68">
        <v>208</v>
      </c>
      <c r="F68">
        <v>2067</v>
      </c>
      <c r="G68" t="str">
        <f t="shared" si="1"/>
        <v>Ackee</v>
      </c>
    </row>
    <row r="69" spans="1:9" x14ac:dyDescent="0.2">
      <c r="A69" t="s">
        <v>199</v>
      </c>
      <c r="B69">
        <v>2068</v>
      </c>
      <c r="C69" t="s">
        <v>188</v>
      </c>
      <c r="D69">
        <v>208</v>
      </c>
      <c r="F69">
        <v>2068</v>
      </c>
      <c r="G69" t="str">
        <f t="shared" si="1"/>
        <v>Ackee</v>
      </c>
      <c r="I69" s="29"/>
    </row>
    <row r="70" spans="1:9" x14ac:dyDescent="0.2">
      <c r="A70" t="s">
        <v>200</v>
      </c>
      <c r="B70">
        <v>2069</v>
      </c>
      <c r="C70" t="s">
        <v>189</v>
      </c>
      <c r="D70">
        <v>208</v>
      </c>
      <c r="F70">
        <v>2069</v>
      </c>
      <c r="G70" t="str">
        <f t="shared" si="1"/>
        <v>Ackee</v>
      </c>
      <c r="I70" s="29"/>
    </row>
    <row r="71" spans="1:9" x14ac:dyDescent="0.2">
      <c r="A71" t="s">
        <v>201</v>
      </c>
      <c r="B71">
        <v>2070</v>
      </c>
      <c r="C71" t="s">
        <v>194</v>
      </c>
      <c r="D71">
        <v>208</v>
      </c>
      <c r="F71">
        <v>2070</v>
      </c>
      <c r="G71" t="str">
        <f t="shared" si="1"/>
        <v>Ackee</v>
      </c>
    </row>
    <row r="72" spans="1:9" x14ac:dyDescent="0.2">
      <c r="A72" t="s">
        <v>202</v>
      </c>
      <c r="B72">
        <v>2071</v>
      </c>
      <c r="C72" t="s">
        <v>193</v>
      </c>
      <c r="D72">
        <v>208</v>
      </c>
      <c r="F72">
        <v>2071</v>
      </c>
      <c r="G72" t="str">
        <f t="shared" si="1"/>
        <v>Ackee</v>
      </c>
    </row>
    <row r="73" spans="1:9" x14ac:dyDescent="0.2">
      <c r="A73" t="s">
        <v>203</v>
      </c>
      <c r="B73">
        <v>2072</v>
      </c>
      <c r="C73" t="s">
        <v>136</v>
      </c>
      <c r="D73">
        <v>208</v>
      </c>
      <c r="F73">
        <v>2072</v>
      </c>
      <c r="G73" t="str">
        <f t="shared" si="1"/>
        <v>Ackee</v>
      </c>
      <c r="I73" s="29"/>
    </row>
    <row r="74" spans="1:9" x14ac:dyDescent="0.2">
      <c r="A74" t="s">
        <v>204</v>
      </c>
      <c r="B74">
        <v>2073</v>
      </c>
      <c r="C74" t="s">
        <v>151</v>
      </c>
      <c r="D74">
        <v>209</v>
      </c>
      <c r="F74">
        <v>2073</v>
      </c>
      <c r="G74" t="str">
        <f t="shared" si="1"/>
        <v>Ake_1</v>
      </c>
    </row>
    <row r="75" spans="1:9" x14ac:dyDescent="0.2">
      <c r="A75" t="s">
        <v>205</v>
      </c>
      <c r="B75">
        <v>2074</v>
      </c>
      <c r="C75" t="s">
        <v>158</v>
      </c>
      <c r="D75">
        <v>209</v>
      </c>
      <c r="F75">
        <v>2074</v>
      </c>
      <c r="G75" t="str">
        <f t="shared" si="1"/>
        <v>Ake_2</v>
      </c>
    </row>
    <row r="76" spans="1:9" x14ac:dyDescent="0.2">
      <c r="A76" t="s">
        <v>206</v>
      </c>
      <c r="B76">
        <v>2075</v>
      </c>
      <c r="C76" t="s">
        <v>163</v>
      </c>
      <c r="D76">
        <v>209</v>
      </c>
      <c r="F76">
        <v>2075</v>
      </c>
      <c r="G76" t="str">
        <f t="shared" si="1"/>
        <v>Ake_3</v>
      </c>
    </row>
    <row r="77" spans="1:9" x14ac:dyDescent="0.2">
      <c r="A77" t="s">
        <v>207</v>
      </c>
      <c r="B77">
        <v>2076</v>
      </c>
      <c r="C77" t="s">
        <v>147</v>
      </c>
      <c r="D77">
        <v>209</v>
      </c>
      <c r="F77">
        <v>2076</v>
      </c>
      <c r="G77" t="str">
        <f t="shared" si="1"/>
        <v>Ake_4</v>
      </c>
    </row>
    <row r="78" spans="1:9" x14ac:dyDescent="0.2">
      <c r="A78" t="s">
        <v>208</v>
      </c>
      <c r="B78">
        <v>2077</v>
      </c>
      <c r="C78" t="s">
        <v>149</v>
      </c>
      <c r="D78">
        <v>209</v>
      </c>
      <c r="F78">
        <v>2077</v>
      </c>
      <c r="G78" t="str">
        <f t="shared" si="1"/>
        <v>Ake_5</v>
      </c>
    </row>
    <row r="79" spans="1:9" x14ac:dyDescent="0.2">
      <c r="A79" t="s">
        <v>209</v>
      </c>
      <c r="B79">
        <v>2078</v>
      </c>
      <c r="C79" t="s">
        <v>145</v>
      </c>
      <c r="D79">
        <v>209</v>
      </c>
      <c r="F79">
        <v>2078</v>
      </c>
      <c r="G79" t="str">
        <f t="shared" si="1"/>
        <v>Ake_6</v>
      </c>
    </row>
    <row r="80" spans="1:9" x14ac:dyDescent="0.2">
      <c r="A80" t="s">
        <v>210</v>
      </c>
      <c r="B80">
        <v>2079</v>
      </c>
      <c r="C80" t="s">
        <v>142</v>
      </c>
      <c r="D80">
        <v>209</v>
      </c>
      <c r="F80">
        <v>2079</v>
      </c>
      <c r="G80" t="str">
        <f t="shared" si="1"/>
        <v>Ake_7</v>
      </c>
    </row>
    <row r="81" spans="1:7" x14ac:dyDescent="0.2">
      <c r="A81" t="s">
        <v>211</v>
      </c>
      <c r="B81">
        <v>2080</v>
      </c>
      <c r="C81" t="s">
        <v>175</v>
      </c>
      <c r="D81">
        <v>209</v>
      </c>
      <c r="F81">
        <v>2080</v>
      </c>
      <c r="G81" t="str">
        <f t="shared" si="1"/>
        <v>Ake_8</v>
      </c>
    </row>
    <row r="82" spans="1:7" x14ac:dyDescent="0.2">
      <c r="A82" t="s">
        <v>212</v>
      </c>
      <c r="B82">
        <v>2081</v>
      </c>
      <c r="C82" t="s">
        <v>148</v>
      </c>
      <c r="D82">
        <v>210</v>
      </c>
      <c r="F82">
        <v>2081</v>
      </c>
      <c r="G82" t="str">
        <f t="shared" si="1"/>
        <v>Finge</v>
      </c>
    </row>
    <row r="83" spans="1:7" x14ac:dyDescent="0.2">
      <c r="A83" t="s">
        <v>213</v>
      </c>
      <c r="B83">
        <v>2082</v>
      </c>
      <c r="C83" t="s">
        <v>143</v>
      </c>
      <c r="D83">
        <v>210</v>
      </c>
      <c r="F83">
        <v>2082</v>
      </c>
      <c r="G83" t="str">
        <f t="shared" si="1"/>
        <v>Finge</v>
      </c>
    </row>
    <row r="84" spans="1:7" x14ac:dyDescent="0.2">
      <c r="A84" t="s">
        <v>214</v>
      </c>
      <c r="B84">
        <v>2083</v>
      </c>
      <c r="C84" t="s">
        <v>144</v>
      </c>
      <c r="D84">
        <v>210</v>
      </c>
      <c r="F84">
        <v>2083</v>
      </c>
      <c r="G84" t="str">
        <f t="shared" si="1"/>
        <v>Finge</v>
      </c>
    </row>
    <row r="85" spans="1:7" x14ac:dyDescent="0.2">
      <c r="A85" t="s">
        <v>215</v>
      </c>
      <c r="B85">
        <v>2084</v>
      </c>
      <c r="C85" t="s">
        <v>153</v>
      </c>
      <c r="D85">
        <v>210</v>
      </c>
      <c r="F85">
        <v>2084</v>
      </c>
      <c r="G85" t="str">
        <f t="shared" si="1"/>
        <v>Finge</v>
      </c>
    </row>
    <row r="86" spans="1:7" x14ac:dyDescent="0.2">
      <c r="A86" t="s">
        <v>216</v>
      </c>
      <c r="B86">
        <v>2085</v>
      </c>
      <c r="C86" t="s">
        <v>155</v>
      </c>
      <c r="D86">
        <v>210</v>
      </c>
      <c r="F86">
        <v>2085</v>
      </c>
      <c r="G86" t="str">
        <f t="shared" si="1"/>
        <v>Finge</v>
      </c>
    </row>
    <row r="87" spans="1:7" x14ac:dyDescent="0.2">
      <c r="A87" t="s">
        <v>217</v>
      </c>
      <c r="B87">
        <v>2086</v>
      </c>
      <c r="C87" t="s">
        <v>161</v>
      </c>
      <c r="D87">
        <v>210</v>
      </c>
      <c r="F87">
        <v>2086</v>
      </c>
      <c r="G87" t="str">
        <f t="shared" si="1"/>
        <v>Finge</v>
      </c>
    </row>
    <row r="88" spans="1:7" x14ac:dyDescent="0.2">
      <c r="A88" t="s">
        <v>218</v>
      </c>
      <c r="B88">
        <v>2087</v>
      </c>
      <c r="C88" t="s">
        <v>160</v>
      </c>
      <c r="D88">
        <v>210</v>
      </c>
      <c r="F88">
        <v>2087</v>
      </c>
      <c r="G88" t="str">
        <f t="shared" si="1"/>
        <v>Finge</v>
      </c>
    </row>
    <row r="89" spans="1:7" x14ac:dyDescent="0.2">
      <c r="A89" t="s">
        <v>219</v>
      </c>
      <c r="B89">
        <v>2088</v>
      </c>
      <c r="C89" t="s">
        <v>170</v>
      </c>
      <c r="D89">
        <v>210</v>
      </c>
      <c r="F89">
        <v>2088</v>
      </c>
      <c r="G89" t="str">
        <f t="shared" si="1"/>
        <v>Finge</v>
      </c>
    </row>
    <row r="90" spans="1:7" x14ac:dyDescent="0.2">
      <c r="A90" t="s">
        <v>220</v>
      </c>
      <c r="B90">
        <v>2089</v>
      </c>
      <c r="C90" t="s">
        <v>178</v>
      </c>
      <c r="D90">
        <v>211</v>
      </c>
      <c r="F90">
        <v>2089</v>
      </c>
      <c r="G90" t="str">
        <f t="shared" si="1"/>
        <v>Gac_1</v>
      </c>
    </row>
    <row r="91" spans="1:7" x14ac:dyDescent="0.2">
      <c r="A91" t="s">
        <v>221</v>
      </c>
      <c r="B91">
        <v>2090</v>
      </c>
      <c r="C91" t="s">
        <v>174</v>
      </c>
      <c r="D91">
        <v>211</v>
      </c>
      <c r="F91">
        <v>2090</v>
      </c>
      <c r="G91" t="str">
        <f t="shared" si="1"/>
        <v>Gac_2</v>
      </c>
    </row>
    <row r="92" spans="1:7" x14ac:dyDescent="0.2">
      <c r="A92" t="s">
        <v>222</v>
      </c>
      <c r="B92">
        <v>2091</v>
      </c>
      <c r="C92" t="s">
        <v>177</v>
      </c>
      <c r="D92">
        <v>211</v>
      </c>
      <c r="F92">
        <v>2091</v>
      </c>
      <c r="G92" t="str">
        <f t="shared" si="1"/>
        <v>Gac_3</v>
      </c>
    </row>
    <row r="93" spans="1:7" x14ac:dyDescent="0.2">
      <c r="A93" t="s">
        <v>223</v>
      </c>
      <c r="B93">
        <v>2092</v>
      </c>
      <c r="C93" t="s">
        <v>164</v>
      </c>
      <c r="D93">
        <v>211</v>
      </c>
      <c r="F93">
        <v>2092</v>
      </c>
      <c r="G93" t="str">
        <f t="shared" si="1"/>
        <v>Gac_4</v>
      </c>
    </row>
    <row r="94" spans="1:7" x14ac:dyDescent="0.2">
      <c r="A94" t="s">
        <v>224</v>
      </c>
      <c r="B94">
        <v>2093</v>
      </c>
      <c r="C94" t="s">
        <v>168</v>
      </c>
      <c r="D94">
        <v>211</v>
      </c>
      <c r="F94">
        <v>2093</v>
      </c>
      <c r="G94" t="str">
        <f t="shared" si="1"/>
        <v>Gac_5</v>
      </c>
    </row>
    <row r="95" spans="1:7" x14ac:dyDescent="0.2">
      <c r="A95" t="s">
        <v>225</v>
      </c>
      <c r="B95">
        <v>2094</v>
      </c>
      <c r="C95" t="s">
        <v>173</v>
      </c>
      <c r="D95">
        <v>211</v>
      </c>
      <c r="F95">
        <v>2094</v>
      </c>
      <c r="G95" t="str">
        <f t="shared" si="1"/>
        <v>Gac_6</v>
      </c>
    </row>
    <row r="96" spans="1:7" x14ac:dyDescent="0.2">
      <c r="A96" t="s">
        <v>226</v>
      </c>
      <c r="B96">
        <v>2095</v>
      </c>
      <c r="C96" t="s">
        <v>169</v>
      </c>
      <c r="D96">
        <v>211</v>
      </c>
      <c r="F96">
        <v>2095</v>
      </c>
      <c r="G96" t="str">
        <f t="shared" si="1"/>
        <v>Gac_7</v>
      </c>
    </row>
    <row r="97" spans="1:7" x14ac:dyDescent="0.2">
      <c r="A97" t="s">
        <v>227</v>
      </c>
      <c r="B97">
        <v>2096</v>
      </c>
      <c r="C97" t="s">
        <v>157</v>
      </c>
      <c r="D97">
        <v>211</v>
      </c>
      <c r="F97">
        <v>2096</v>
      </c>
      <c r="G97" t="str">
        <f t="shared" si="1"/>
        <v>Gac_8</v>
      </c>
    </row>
    <row r="98" spans="1:7" x14ac:dyDescent="0.2">
      <c r="A98" t="s">
        <v>228</v>
      </c>
      <c r="B98">
        <v>2113</v>
      </c>
      <c r="C98" t="s">
        <v>176</v>
      </c>
      <c r="D98">
        <v>212</v>
      </c>
      <c r="F98">
        <v>2113</v>
      </c>
      <c r="G98" t="str">
        <f t="shared" si="1"/>
        <v>Noni_</v>
      </c>
    </row>
    <row r="99" spans="1:7" x14ac:dyDescent="0.2">
      <c r="A99" t="s">
        <v>229</v>
      </c>
      <c r="B99">
        <v>2114</v>
      </c>
      <c r="C99" t="s">
        <v>180</v>
      </c>
      <c r="D99">
        <v>212</v>
      </c>
      <c r="F99">
        <v>2114</v>
      </c>
      <c r="G99" t="str">
        <f t="shared" si="1"/>
        <v>Noni_</v>
      </c>
    </row>
    <row r="100" spans="1:7" x14ac:dyDescent="0.2">
      <c r="A100" t="s">
        <v>230</v>
      </c>
      <c r="B100">
        <v>2115</v>
      </c>
      <c r="C100" t="s">
        <v>179</v>
      </c>
      <c r="D100">
        <v>212</v>
      </c>
      <c r="F100">
        <v>2115</v>
      </c>
      <c r="G100" t="str">
        <f t="shared" si="1"/>
        <v>Noni_</v>
      </c>
    </row>
    <row r="101" spans="1:7" x14ac:dyDescent="0.2">
      <c r="A101" t="s">
        <v>231</v>
      </c>
      <c r="B101">
        <v>2116</v>
      </c>
      <c r="C101" t="s">
        <v>172</v>
      </c>
      <c r="D101">
        <v>212</v>
      </c>
      <c r="F101">
        <v>2116</v>
      </c>
      <c r="G101" t="str">
        <f t="shared" si="1"/>
        <v>Noni_</v>
      </c>
    </row>
    <row r="102" spans="1:7" x14ac:dyDescent="0.2">
      <c r="A102" t="s">
        <v>232</v>
      </c>
      <c r="B102">
        <v>2117</v>
      </c>
      <c r="C102" t="s">
        <v>171</v>
      </c>
      <c r="D102">
        <v>212</v>
      </c>
      <c r="F102">
        <v>2117</v>
      </c>
      <c r="G102" t="str">
        <f t="shared" si="1"/>
        <v>Noni_</v>
      </c>
    </row>
    <row r="103" spans="1:7" x14ac:dyDescent="0.2">
      <c r="A103" t="s">
        <v>233</v>
      </c>
      <c r="B103">
        <v>2118</v>
      </c>
      <c r="C103" t="s">
        <v>166</v>
      </c>
      <c r="D103">
        <v>212</v>
      </c>
      <c r="F103">
        <v>2118</v>
      </c>
      <c r="G103" t="str">
        <f t="shared" si="1"/>
        <v>Noni_</v>
      </c>
    </row>
    <row r="104" spans="1:7" x14ac:dyDescent="0.2">
      <c r="A104" t="s">
        <v>234</v>
      </c>
      <c r="B104">
        <v>2119</v>
      </c>
      <c r="C104" t="s">
        <v>167</v>
      </c>
      <c r="D104">
        <v>212</v>
      </c>
      <c r="F104">
        <v>2119</v>
      </c>
      <c r="G104" t="str">
        <f t="shared" si="1"/>
        <v>Noni_</v>
      </c>
    </row>
    <row r="105" spans="1:7" x14ac:dyDescent="0.2">
      <c r="A105" t="s">
        <v>235</v>
      </c>
      <c r="B105">
        <v>2120</v>
      </c>
      <c r="C105" t="s">
        <v>154</v>
      </c>
      <c r="D105">
        <v>212</v>
      </c>
      <c r="F105">
        <v>2120</v>
      </c>
      <c r="G105" t="str">
        <f t="shared" si="1"/>
        <v>Noni_</v>
      </c>
    </row>
    <row r="106" spans="1:7" x14ac:dyDescent="0.2">
      <c r="A106" t="s">
        <v>236</v>
      </c>
      <c r="B106">
        <v>2129</v>
      </c>
      <c r="C106" t="s">
        <v>141</v>
      </c>
      <c r="D106">
        <v>213</v>
      </c>
      <c r="F106">
        <v>2129</v>
      </c>
      <c r="G106" t="str">
        <f t="shared" si="1"/>
        <v>Sapot</v>
      </c>
    </row>
    <row r="107" spans="1:7" x14ac:dyDescent="0.2">
      <c r="A107" t="s">
        <v>237</v>
      </c>
      <c r="B107">
        <v>2130</v>
      </c>
      <c r="C107" t="s">
        <v>146</v>
      </c>
      <c r="D107">
        <v>213</v>
      </c>
      <c r="F107">
        <v>2130</v>
      </c>
      <c r="G107" t="str">
        <f t="shared" si="1"/>
        <v>Sapot</v>
      </c>
    </row>
    <row r="108" spans="1:7" x14ac:dyDescent="0.2">
      <c r="A108" t="s">
        <v>238</v>
      </c>
      <c r="B108">
        <v>2131</v>
      </c>
      <c r="C108" t="s">
        <v>150</v>
      </c>
      <c r="D108">
        <v>213</v>
      </c>
      <c r="F108">
        <v>2131</v>
      </c>
      <c r="G108" t="str">
        <f t="shared" si="1"/>
        <v>Sapot</v>
      </c>
    </row>
    <row r="109" spans="1:7" x14ac:dyDescent="0.2">
      <c r="A109" t="s">
        <v>239</v>
      </c>
      <c r="B109">
        <v>2132</v>
      </c>
      <c r="C109" t="s">
        <v>159</v>
      </c>
      <c r="D109">
        <v>213</v>
      </c>
      <c r="F109">
        <v>2132</v>
      </c>
      <c r="G109" t="str">
        <f t="shared" si="1"/>
        <v>Sapot</v>
      </c>
    </row>
    <row r="110" spans="1:7" x14ac:dyDescent="0.2">
      <c r="A110" t="s">
        <v>240</v>
      </c>
      <c r="B110">
        <v>2133</v>
      </c>
      <c r="C110" t="s">
        <v>162</v>
      </c>
      <c r="D110">
        <v>213</v>
      </c>
      <c r="F110">
        <v>2133</v>
      </c>
      <c r="G110" t="str">
        <f t="shared" si="1"/>
        <v>Sapot</v>
      </c>
    </row>
    <row r="111" spans="1:7" x14ac:dyDescent="0.2">
      <c r="A111" t="s">
        <v>241</v>
      </c>
      <c r="B111">
        <v>2134</v>
      </c>
      <c r="C111" t="s">
        <v>156</v>
      </c>
      <c r="D111">
        <v>213</v>
      </c>
      <c r="F111">
        <v>2134</v>
      </c>
      <c r="G111" t="str">
        <f t="shared" si="1"/>
        <v>Sapot</v>
      </c>
    </row>
    <row r="112" spans="1:7" x14ac:dyDescent="0.2">
      <c r="A112" t="s">
        <v>242</v>
      </c>
      <c r="B112">
        <v>2135</v>
      </c>
      <c r="C112" t="s">
        <v>152</v>
      </c>
      <c r="D112">
        <v>213</v>
      </c>
      <c r="F112">
        <v>2135</v>
      </c>
      <c r="G112" t="str">
        <f t="shared" si="1"/>
        <v>Sapot</v>
      </c>
    </row>
    <row r="113" spans="1:7" x14ac:dyDescent="0.2">
      <c r="A113" t="s">
        <v>243</v>
      </c>
      <c r="B113">
        <v>2136</v>
      </c>
      <c r="C113" t="s">
        <v>165</v>
      </c>
      <c r="D113">
        <v>213</v>
      </c>
      <c r="F113">
        <v>2136</v>
      </c>
      <c r="G113" t="str">
        <f t="shared" si="1"/>
        <v>Sapot</v>
      </c>
    </row>
    <row r="114" spans="1:7" x14ac:dyDescent="0.2">
      <c r="A114" t="s">
        <v>244</v>
      </c>
      <c r="B114">
        <v>2137</v>
      </c>
      <c r="C114" t="s">
        <v>185</v>
      </c>
      <c r="D114">
        <v>214</v>
      </c>
      <c r="F114">
        <v>2137</v>
      </c>
      <c r="G114" t="str">
        <f t="shared" si="1"/>
        <v>Taman</v>
      </c>
    </row>
    <row r="115" spans="1:7" x14ac:dyDescent="0.2">
      <c r="A115" t="s">
        <v>245</v>
      </c>
      <c r="B115">
        <v>2138</v>
      </c>
      <c r="C115" t="s">
        <v>181</v>
      </c>
      <c r="D115">
        <v>214</v>
      </c>
      <c r="F115">
        <v>2138</v>
      </c>
      <c r="G115" t="str">
        <f t="shared" si="1"/>
        <v>Taman</v>
      </c>
    </row>
    <row r="116" spans="1:7" x14ac:dyDescent="0.2">
      <c r="A116" t="s">
        <v>246</v>
      </c>
      <c r="B116">
        <v>2139</v>
      </c>
      <c r="C116" t="s">
        <v>184</v>
      </c>
      <c r="D116">
        <v>214</v>
      </c>
      <c r="F116">
        <v>2139</v>
      </c>
      <c r="G116" t="str">
        <f t="shared" si="1"/>
        <v>Taman</v>
      </c>
    </row>
    <row r="117" spans="1:7" x14ac:dyDescent="0.2">
      <c r="A117" t="s">
        <v>247</v>
      </c>
      <c r="B117">
        <v>2140</v>
      </c>
      <c r="C117" t="s">
        <v>187</v>
      </c>
      <c r="D117">
        <v>214</v>
      </c>
      <c r="F117">
        <v>2140</v>
      </c>
      <c r="G117" t="str">
        <f t="shared" si="1"/>
        <v>Taman</v>
      </c>
    </row>
    <row r="118" spans="1:7" x14ac:dyDescent="0.2">
      <c r="A118" t="s">
        <v>248</v>
      </c>
      <c r="B118">
        <v>2141</v>
      </c>
      <c r="C118" t="s">
        <v>190</v>
      </c>
      <c r="D118">
        <v>214</v>
      </c>
      <c r="F118">
        <v>2141</v>
      </c>
      <c r="G118" t="str">
        <f t="shared" si="1"/>
        <v>Taman</v>
      </c>
    </row>
    <row r="119" spans="1:7" x14ac:dyDescent="0.2">
      <c r="A119" t="s">
        <v>249</v>
      </c>
      <c r="B119">
        <v>2142</v>
      </c>
      <c r="C119" t="s">
        <v>195</v>
      </c>
      <c r="D119">
        <v>214</v>
      </c>
      <c r="F119">
        <v>2142</v>
      </c>
      <c r="G119" t="str">
        <f t="shared" si="1"/>
        <v>Taman</v>
      </c>
    </row>
    <row r="120" spans="1:7" x14ac:dyDescent="0.2">
      <c r="A120" t="s">
        <v>250</v>
      </c>
      <c r="B120">
        <v>2143</v>
      </c>
      <c r="C120" t="s">
        <v>191</v>
      </c>
      <c r="D120">
        <v>214</v>
      </c>
      <c r="F120">
        <v>2143</v>
      </c>
      <c r="G120" t="str">
        <f t="shared" si="1"/>
        <v>Taman</v>
      </c>
    </row>
    <row r="121" spans="1:7" x14ac:dyDescent="0.2">
      <c r="A121" t="s">
        <v>251</v>
      </c>
      <c r="B121">
        <v>2144</v>
      </c>
      <c r="C121" t="s">
        <v>134</v>
      </c>
      <c r="D121">
        <v>214</v>
      </c>
      <c r="F121">
        <v>2144</v>
      </c>
      <c r="G121" t="str">
        <f t="shared" si="1"/>
        <v>Taman</v>
      </c>
    </row>
    <row r="122" spans="1:7" x14ac:dyDescent="0.2">
      <c r="A122" t="s">
        <v>252</v>
      </c>
      <c r="B122">
        <v>2145</v>
      </c>
      <c r="C122" t="s">
        <v>140</v>
      </c>
      <c r="D122">
        <v>215</v>
      </c>
      <c r="F122">
        <v>2145</v>
      </c>
      <c r="G122" t="str">
        <f t="shared" si="1"/>
        <v>ZF_1</v>
      </c>
    </row>
    <row r="123" spans="1:7" x14ac:dyDescent="0.2">
      <c r="A123" t="s">
        <v>253</v>
      </c>
      <c r="B123">
        <v>2146</v>
      </c>
      <c r="C123" t="s">
        <v>138</v>
      </c>
      <c r="D123">
        <v>215</v>
      </c>
      <c r="F123">
        <v>2146</v>
      </c>
      <c r="G123" t="str">
        <f t="shared" si="1"/>
        <v>ZF_2</v>
      </c>
    </row>
    <row r="124" spans="1:7" x14ac:dyDescent="0.2">
      <c r="A124" t="s">
        <v>254</v>
      </c>
      <c r="B124">
        <v>2147</v>
      </c>
      <c r="C124" t="s">
        <v>139</v>
      </c>
      <c r="D124">
        <v>215</v>
      </c>
      <c r="F124">
        <v>2147</v>
      </c>
      <c r="G124" t="str">
        <f t="shared" si="1"/>
        <v>ZF_3</v>
      </c>
    </row>
    <row r="125" spans="1:7" x14ac:dyDescent="0.2">
      <c r="A125" t="s">
        <v>255</v>
      </c>
      <c r="B125">
        <v>2148</v>
      </c>
      <c r="C125" t="s">
        <v>132</v>
      </c>
      <c r="D125">
        <v>215</v>
      </c>
      <c r="F125">
        <v>2148</v>
      </c>
      <c r="G125" t="str">
        <f t="shared" si="1"/>
        <v>ZF_4</v>
      </c>
    </row>
    <row r="126" spans="1:7" x14ac:dyDescent="0.2">
      <c r="A126" t="s">
        <v>256</v>
      </c>
      <c r="B126">
        <v>2149</v>
      </c>
      <c r="C126" t="s">
        <v>133</v>
      </c>
      <c r="D126">
        <v>215</v>
      </c>
      <c r="F126">
        <v>2149</v>
      </c>
      <c r="G126" t="str">
        <f t="shared" si="1"/>
        <v>ZF_5</v>
      </c>
    </row>
    <row r="127" spans="1:7" x14ac:dyDescent="0.2">
      <c r="A127" t="s">
        <v>257</v>
      </c>
      <c r="B127">
        <v>2150</v>
      </c>
      <c r="C127" t="s">
        <v>137</v>
      </c>
      <c r="D127">
        <v>215</v>
      </c>
      <c r="F127">
        <v>2150</v>
      </c>
      <c r="G127" t="str">
        <f t="shared" si="1"/>
        <v>ZF_6</v>
      </c>
    </row>
    <row r="128" spans="1:7" x14ac:dyDescent="0.2">
      <c r="A128" t="s">
        <v>258</v>
      </c>
      <c r="B128">
        <v>2151</v>
      </c>
      <c r="C128" t="s">
        <v>135</v>
      </c>
      <c r="D128">
        <v>215</v>
      </c>
      <c r="F128">
        <v>2151</v>
      </c>
      <c r="G128" t="str">
        <f t="shared" si="1"/>
        <v>ZF_7</v>
      </c>
    </row>
    <row r="129" spans="1:7" x14ac:dyDescent="0.2">
      <c r="A129" t="s">
        <v>259</v>
      </c>
      <c r="B129">
        <v>2152</v>
      </c>
      <c r="C129" t="s">
        <v>192</v>
      </c>
      <c r="D129">
        <v>215</v>
      </c>
      <c r="F129">
        <v>2152</v>
      </c>
      <c r="G129" t="str">
        <f t="shared" si="1"/>
        <v>ZF_8</v>
      </c>
    </row>
    <row r="130" spans="1:7" x14ac:dyDescent="0.2">
      <c r="A130" t="s">
        <v>704</v>
      </c>
      <c r="B130">
        <v>2153</v>
      </c>
      <c r="C130" t="s">
        <v>720</v>
      </c>
      <c r="D130">
        <v>216</v>
      </c>
      <c r="F130">
        <v>2153</v>
      </c>
    </row>
    <row r="131" spans="1:7" x14ac:dyDescent="0.2">
      <c r="A131" t="s">
        <v>705</v>
      </c>
      <c r="B131">
        <v>2154</v>
      </c>
      <c r="C131" t="s">
        <v>721</v>
      </c>
      <c r="D131">
        <v>216</v>
      </c>
      <c r="F131">
        <v>2154</v>
      </c>
    </row>
    <row r="132" spans="1:7" x14ac:dyDescent="0.2">
      <c r="A132" t="s">
        <v>706</v>
      </c>
      <c r="B132">
        <v>2155</v>
      </c>
      <c r="C132" t="s">
        <v>722</v>
      </c>
      <c r="D132">
        <v>216</v>
      </c>
      <c r="F132">
        <v>2155</v>
      </c>
    </row>
    <row r="133" spans="1:7" x14ac:dyDescent="0.2">
      <c r="A133" t="s">
        <v>707</v>
      </c>
      <c r="B133">
        <v>2156</v>
      </c>
      <c r="C133" t="s">
        <v>723</v>
      </c>
      <c r="D133">
        <v>216</v>
      </c>
      <c r="F133">
        <v>2156</v>
      </c>
    </row>
    <row r="134" spans="1:7" x14ac:dyDescent="0.2">
      <c r="A134" t="s">
        <v>708</v>
      </c>
      <c r="B134">
        <v>2157</v>
      </c>
      <c r="C134" t="s">
        <v>724</v>
      </c>
      <c r="D134">
        <v>216</v>
      </c>
      <c r="F134">
        <v>2157</v>
      </c>
    </row>
    <row r="135" spans="1:7" x14ac:dyDescent="0.2">
      <c r="A135" t="s">
        <v>709</v>
      </c>
      <c r="B135">
        <v>2158</v>
      </c>
      <c r="C135" t="s">
        <v>725</v>
      </c>
      <c r="D135">
        <v>216</v>
      </c>
      <c r="F135">
        <v>2158</v>
      </c>
    </row>
    <row r="136" spans="1:7" x14ac:dyDescent="0.2">
      <c r="A136" t="s">
        <v>710</v>
      </c>
      <c r="B136">
        <v>2159</v>
      </c>
      <c r="C136" t="s">
        <v>726</v>
      </c>
      <c r="D136">
        <v>216</v>
      </c>
      <c r="F136">
        <v>2159</v>
      </c>
    </row>
    <row r="137" spans="1:7" x14ac:dyDescent="0.2">
      <c r="A137" t="s">
        <v>711</v>
      </c>
      <c r="B137">
        <v>2160</v>
      </c>
      <c r="C137" t="s">
        <v>727</v>
      </c>
      <c r="D137">
        <v>216</v>
      </c>
      <c r="F137">
        <v>2160</v>
      </c>
    </row>
    <row r="138" spans="1:7" x14ac:dyDescent="0.2">
      <c r="A138" t="s">
        <v>712</v>
      </c>
      <c r="B138">
        <v>2161</v>
      </c>
      <c r="C138" t="s">
        <v>728</v>
      </c>
      <c r="D138">
        <v>217</v>
      </c>
      <c r="F138">
        <v>2161</v>
      </c>
    </row>
    <row r="139" spans="1:7" x14ac:dyDescent="0.2">
      <c r="A139" t="s">
        <v>713</v>
      </c>
      <c r="B139">
        <v>2162</v>
      </c>
      <c r="C139" t="s">
        <v>729</v>
      </c>
      <c r="D139">
        <v>217</v>
      </c>
      <c r="F139">
        <v>2162</v>
      </c>
    </row>
    <row r="140" spans="1:7" x14ac:dyDescent="0.2">
      <c r="A140" t="s">
        <v>714</v>
      </c>
      <c r="B140">
        <v>2163</v>
      </c>
      <c r="C140" t="s">
        <v>730</v>
      </c>
      <c r="D140">
        <v>217</v>
      </c>
      <c r="F140">
        <v>2163</v>
      </c>
    </row>
    <row r="141" spans="1:7" x14ac:dyDescent="0.2">
      <c r="A141" t="s">
        <v>715</v>
      </c>
      <c r="B141">
        <v>2164</v>
      </c>
      <c r="C141" t="s">
        <v>731</v>
      </c>
      <c r="D141">
        <v>217</v>
      </c>
      <c r="F141">
        <v>2164</v>
      </c>
    </row>
    <row r="142" spans="1:7" x14ac:dyDescent="0.2">
      <c r="A142" t="s">
        <v>716</v>
      </c>
      <c r="B142">
        <v>2165</v>
      </c>
      <c r="C142" t="s">
        <v>732</v>
      </c>
      <c r="D142">
        <v>217</v>
      </c>
      <c r="F142">
        <v>2165</v>
      </c>
    </row>
    <row r="143" spans="1:7" x14ac:dyDescent="0.2">
      <c r="A143" t="s">
        <v>717</v>
      </c>
      <c r="B143">
        <v>2166</v>
      </c>
      <c r="C143" t="s">
        <v>733</v>
      </c>
      <c r="D143">
        <v>217</v>
      </c>
      <c r="F143">
        <v>2166</v>
      </c>
    </row>
    <row r="144" spans="1:7" x14ac:dyDescent="0.2">
      <c r="A144" t="s">
        <v>718</v>
      </c>
      <c r="B144">
        <v>2167</v>
      </c>
      <c r="C144" t="s">
        <v>734</v>
      </c>
      <c r="D144">
        <v>217</v>
      </c>
      <c r="F144">
        <v>2167</v>
      </c>
    </row>
    <row r="145" spans="1:6" x14ac:dyDescent="0.2">
      <c r="A145" t="s">
        <v>719</v>
      </c>
      <c r="B145">
        <v>2168</v>
      </c>
      <c r="C145" t="s">
        <v>735</v>
      </c>
      <c r="D145">
        <v>217</v>
      </c>
      <c r="F145">
        <v>2168</v>
      </c>
    </row>
    <row r="146" spans="1:6" x14ac:dyDescent="0.2">
      <c r="A146" t="s">
        <v>805</v>
      </c>
      <c r="B146">
        <v>2169</v>
      </c>
      <c r="C146" t="s">
        <v>741</v>
      </c>
      <c r="D146">
        <v>250</v>
      </c>
      <c r="E146">
        <f ca="1">RAND()</f>
        <v>0.5948307413447248</v>
      </c>
      <c r="F146">
        <v>2169</v>
      </c>
    </row>
    <row r="147" spans="1:6" x14ac:dyDescent="0.2">
      <c r="A147" t="s">
        <v>806</v>
      </c>
      <c r="B147">
        <v>2170</v>
      </c>
      <c r="C147" t="s">
        <v>742</v>
      </c>
      <c r="D147">
        <v>250</v>
      </c>
      <c r="E147">
        <f t="shared" ref="E147:E209" ca="1" si="2">RAND()</f>
        <v>0.78889981675595089</v>
      </c>
      <c r="F147">
        <v>2170</v>
      </c>
    </row>
    <row r="148" spans="1:6" x14ac:dyDescent="0.2">
      <c r="A148" t="s">
        <v>807</v>
      </c>
      <c r="B148">
        <v>2171</v>
      </c>
      <c r="C148" t="s">
        <v>743</v>
      </c>
      <c r="D148">
        <v>250</v>
      </c>
      <c r="E148">
        <f t="shared" ca="1" si="2"/>
        <v>0.95926582607236355</v>
      </c>
      <c r="F148">
        <v>2171</v>
      </c>
    </row>
    <row r="149" spans="1:6" x14ac:dyDescent="0.2">
      <c r="A149" t="s">
        <v>808</v>
      </c>
      <c r="B149">
        <v>2172</v>
      </c>
      <c r="C149" t="s">
        <v>744</v>
      </c>
      <c r="D149">
        <v>250</v>
      </c>
      <c r="E149">
        <f t="shared" ca="1" si="2"/>
        <v>0.75880624074494496</v>
      </c>
      <c r="F149">
        <v>2172</v>
      </c>
    </row>
    <row r="150" spans="1:6" x14ac:dyDescent="0.2">
      <c r="A150" t="s">
        <v>809</v>
      </c>
      <c r="B150">
        <v>2173</v>
      </c>
      <c r="C150" t="s">
        <v>745</v>
      </c>
      <c r="D150">
        <v>250</v>
      </c>
      <c r="E150">
        <f t="shared" ca="1" si="2"/>
        <v>0.76711984451025228</v>
      </c>
      <c r="F150">
        <v>2173</v>
      </c>
    </row>
    <row r="151" spans="1:6" x14ac:dyDescent="0.2">
      <c r="A151" t="s">
        <v>810</v>
      </c>
      <c r="B151">
        <v>2174</v>
      </c>
      <c r="C151" t="s">
        <v>746</v>
      </c>
      <c r="D151">
        <v>250</v>
      </c>
      <c r="E151">
        <f t="shared" ca="1" si="2"/>
        <v>0.93213085939642693</v>
      </c>
      <c r="F151">
        <v>2174</v>
      </c>
    </row>
    <row r="152" spans="1:6" x14ac:dyDescent="0.2">
      <c r="A152" t="s">
        <v>811</v>
      </c>
      <c r="B152">
        <v>2175</v>
      </c>
      <c r="C152" t="s">
        <v>747</v>
      </c>
      <c r="D152">
        <v>250</v>
      </c>
      <c r="E152">
        <f t="shared" ca="1" si="2"/>
        <v>0.108422486000603</v>
      </c>
      <c r="F152">
        <v>2175</v>
      </c>
    </row>
    <row r="153" spans="1:6" x14ac:dyDescent="0.2">
      <c r="A153" t="s">
        <v>812</v>
      </c>
      <c r="B153">
        <v>2176</v>
      </c>
      <c r="C153" t="s">
        <v>748</v>
      </c>
      <c r="D153">
        <v>250</v>
      </c>
      <c r="E153">
        <f t="shared" ca="1" si="2"/>
        <v>0.60769047880743077</v>
      </c>
      <c r="F153">
        <v>2176</v>
      </c>
    </row>
    <row r="154" spans="1:6" x14ac:dyDescent="0.2">
      <c r="A154" t="s">
        <v>813</v>
      </c>
      <c r="B154">
        <v>2177</v>
      </c>
      <c r="C154" t="s">
        <v>749</v>
      </c>
      <c r="D154">
        <v>250</v>
      </c>
      <c r="E154">
        <f t="shared" ca="1" si="2"/>
        <v>0.8079908781733941</v>
      </c>
      <c r="F154">
        <v>2177</v>
      </c>
    </row>
    <row r="155" spans="1:6" x14ac:dyDescent="0.2">
      <c r="A155" t="s">
        <v>814</v>
      </c>
      <c r="B155">
        <v>2178</v>
      </c>
      <c r="C155" t="s">
        <v>750</v>
      </c>
      <c r="D155">
        <v>250</v>
      </c>
      <c r="E155">
        <f t="shared" ca="1" si="2"/>
        <v>0.84322519027804477</v>
      </c>
      <c r="F155">
        <v>2178</v>
      </c>
    </row>
    <row r="156" spans="1:6" x14ac:dyDescent="0.2">
      <c r="A156" t="s">
        <v>815</v>
      </c>
      <c r="B156">
        <v>2179</v>
      </c>
      <c r="C156" t="s">
        <v>751</v>
      </c>
      <c r="D156">
        <v>250</v>
      </c>
      <c r="E156">
        <f t="shared" ca="1" si="2"/>
        <v>0.6491925138841077</v>
      </c>
      <c r="F156">
        <v>2179</v>
      </c>
    </row>
    <row r="157" spans="1:6" x14ac:dyDescent="0.2">
      <c r="A157" t="s">
        <v>816</v>
      </c>
      <c r="B157">
        <v>2180</v>
      </c>
      <c r="C157" t="s">
        <v>752</v>
      </c>
      <c r="D157">
        <v>250</v>
      </c>
      <c r="E157">
        <f t="shared" ca="1" si="2"/>
        <v>0.12319460374387914</v>
      </c>
      <c r="F157">
        <v>2180</v>
      </c>
    </row>
    <row r="158" spans="1:6" x14ac:dyDescent="0.2">
      <c r="A158" t="s">
        <v>817</v>
      </c>
      <c r="B158">
        <v>2181</v>
      </c>
      <c r="C158" t="s">
        <v>753</v>
      </c>
      <c r="D158">
        <v>250</v>
      </c>
      <c r="E158">
        <f t="shared" ca="1" si="2"/>
        <v>0.83815937484419423</v>
      </c>
      <c r="F158">
        <v>2181</v>
      </c>
    </row>
    <row r="159" spans="1:6" x14ac:dyDescent="0.2">
      <c r="A159" t="s">
        <v>818</v>
      </c>
      <c r="B159">
        <v>2182</v>
      </c>
      <c r="C159" t="s">
        <v>754</v>
      </c>
      <c r="D159">
        <v>250</v>
      </c>
      <c r="E159">
        <f t="shared" ca="1" si="2"/>
        <v>0.44984302982601176</v>
      </c>
      <c r="F159">
        <v>2182</v>
      </c>
    </row>
    <row r="160" spans="1:6" x14ac:dyDescent="0.2">
      <c r="A160" t="s">
        <v>819</v>
      </c>
      <c r="B160">
        <v>2183</v>
      </c>
      <c r="C160" t="s">
        <v>755</v>
      </c>
      <c r="D160">
        <v>250</v>
      </c>
      <c r="E160">
        <f t="shared" ca="1" si="2"/>
        <v>0.64761122275742233</v>
      </c>
      <c r="F160">
        <v>2183</v>
      </c>
    </row>
    <row r="161" spans="1:6" x14ac:dyDescent="0.2">
      <c r="A161" t="s">
        <v>820</v>
      </c>
      <c r="B161">
        <v>2184</v>
      </c>
      <c r="C161" t="s">
        <v>756</v>
      </c>
      <c r="D161">
        <v>250</v>
      </c>
      <c r="E161">
        <f t="shared" ca="1" si="2"/>
        <v>4.5430069742340762E-2</v>
      </c>
      <c r="F161">
        <v>2184</v>
      </c>
    </row>
    <row r="162" spans="1:6" x14ac:dyDescent="0.2">
      <c r="A162" t="s">
        <v>821</v>
      </c>
      <c r="B162">
        <v>2185</v>
      </c>
      <c r="C162" t="s">
        <v>757</v>
      </c>
      <c r="D162">
        <v>250</v>
      </c>
      <c r="E162">
        <f t="shared" ca="1" si="2"/>
        <v>7.5318583629390146E-3</v>
      </c>
      <c r="F162">
        <v>2185</v>
      </c>
    </row>
    <row r="163" spans="1:6" x14ac:dyDescent="0.2">
      <c r="A163" t="s">
        <v>822</v>
      </c>
      <c r="B163">
        <v>2186</v>
      </c>
      <c r="C163" t="s">
        <v>758</v>
      </c>
      <c r="D163">
        <v>250</v>
      </c>
      <c r="E163">
        <f t="shared" ca="1" si="2"/>
        <v>0.2353414099320732</v>
      </c>
      <c r="F163">
        <v>2186</v>
      </c>
    </row>
    <row r="164" spans="1:6" x14ac:dyDescent="0.2">
      <c r="A164" t="s">
        <v>823</v>
      </c>
      <c r="B164">
        <v>2187</v>
      </c>
      <c r="C164" t="s">
        <v>759</v>
      </c>
      <c r="D164">
        <v>250</v>
      </c>
      <c r="E164">
        <f t="shared" ca="1" si="2"/>
        <v>8.8402400907278911E-2</v>
      </c>
      <c r="F164">
        <v>2187</v>
      </c>
    </row>
    <row r="165" spans="1:6" x14ac:dyDescent="0.2">
      <c r="A165" t="s">
        <v>824</v>
      </c>
      <c r="B165">
        <v>2188</v>
      </c>
      <c r="C165" t="s">
        <v>760</v>
      </c>
      <c r="D165">
        <v>250</v>
      </c>
      <c r="E165">
        <f t="shared" ca="1" si="2"/>
        <v>0.52849677768044467</v>
      </c>
      <c r="F165">
        <v>2188</v>
      </c>
    </row>
    <row r="166" spans="1:6" x14ac:dyDescent="0.2">
      <c r="A166" t="s">
        <v>825</v>
      </c>
      <c r="B166">
        <v>2189</v>
      </c>
      <c r="C166" t="s">
        <v>761</v>
      </c>
      <c r="D166">
        <v>250</v>
      </c>
      <c r="E166">
        <f t="shared" ca="1" si="2"/>
        <v>0.19636083596783005</v>
      </c>
      <c r="F166">
        <v>2189</v>
      </c>
    </row>
    <row r="167" spans="1:6" x14ac:dyDescent="0.2">
      <c r="A167" t="s">
        <v>826</v>
      </c>
      <c r="B167">
        <v>2190</v>
      </c>
      <c r="C167" t="s">
        <v>762</v>
      </c>
      <c r="D167">
        <v>250</v>
      </c>
      <c r="E167">
        <f t="shared" ca="1" si="2"/>
        <v>0.80736807847529291</v>
      </c>
      <c r="F167">
        <v>2190</v>
      </c>
    </row>
    <row r="168" spans="1:6" x14ac:dyDescent="0.2">
      <c r="A168" t="s">
        <v>827</v>
      </c>
      <c r="B168">
        <v>2191</v>
      </c>
      <c r="C168" t="s">
        <v>763</v>
      </c>
      <c r="D168">
        <v>250</v>
      </c>
      <c r="E168">
        <f t="shared" ca="1" si="2"/>
        <v>0.45948235186113773</v>
      </c>
      <c r="F168">
        <v>2191</v>
      </c>
    </row>
    <row r="169" spans="1:6" x14ac:dyDescent="0.2">
      <c r="A169" t="s">
        <v>828</v>
      </c>
      <c r="B169">
        <v>2192</v>
      </c>
      <c r="C169" t="s">
        <v>764</v>
      </c>
      <c r="D169">
        <v>250</v>
      </c>
      <c r="E169">
        <f t="shared" ca="1" si="2"/>
        <v>0.41423130687854126</v>
      </c>
      <c r="F169">
        <v>2192</v>
      </c>
    </row>
    <row r="170" spans="1:6" x14ac:dyDescent="0.2">
      <c r="A170" t="s">
        <v>829</v>
      </c>
      <c r="B170">
        <v>2193</v>
      </c>
      <c r="C170" t="s">
        <v>765</v>
      </c>
      <c r="D170">
        <v>250</v>
      </c>
      <c r="E170">
        <f t="shared" ca="1" si="2"/>
        <v>0.36708493303920087</v>
      </c>
      <c r="F170">
        <v>2193</v>
      </c>
    </row>
    <row r="171" spans="1:6" x14ac:dyDescent="0.2">
      <c r="A171" t="s">
        <v>830</v>
      </c>
      <c r="B171">
        <v>2194</v>
      </c>
      <c r="C171" t="s">
        <v>766</v>
      </c>
      <c r="D171">
        <v>250</v>
      </c>
      <c r="E171">
        <f t="shared" ca="1" si="2"/>
        <v>0.24208034166610071</v>
      </c>
      <c r="F171">
        <v>2194</v>
      </c>
    </row>
    <row r="172" spans="1:6" x14ac:dyDescent="0.2">
      <c r="A172" t="s">
        <v>831</v>
      </c>
      <c r="B172">
        <v>2195</v>
      </c>
      <c r="C172" t="s">
        <v>767</v>
      </c>
      <c r="D172">
        <v>250</v>
      </c>
      <c r="E172">
        <f t="shared" ca="1" si="2"/>
        <v>0.23694757370811215</v>
      </c>
      <c r="F172">
        <v>2195</v>
      </c>
    </row>
    <row r="173" spans="1:6" x14ac:dyDescent="0.2">
      <c r="A173" t="s">
        <v>832</v>
      </c>
      <c r="B173">
        <v>2196</v>
      </c>
      <c r="C173" t="s">
        <v>768</v>
      </c>
      <c r="D173">
        <v>250</v>
      </c>
      <c r="E173">
        <f t="shared" ca="1" si="2"/>
        <v>0.20901946961375184</v>
      </c>
      <c r="F173">
        <v>2196</v>
      </c>
    </row>
    <row r="174" spans="1:6" x14ac:dyDescent="0.2">
      <c r="A174" t="s">
        <v>833</v>
      </c>
      <c r="B174">
        <v>2197</v>
      </c>
      <c r="C174" t="s">
        <v>769</v>
      </c>
      <c r="D174">
        <v>250</v>
      </c>
      <c r="E174">
        <f t="shared" ca="1" si="2"/>
        <v>0.10318250370945137</v>
      </c>
      <c r="F174">
        <v>2197</v>
      </c>
    </row>
    <row r="175" spans="1:6" x14ac:dyDescent="0.2">
      <c r="A175" t="s">
        <v>834</v>
      </c>
      <c r="B175">
        <v>2198</v>
      </c>
      <c r="C175" t="s">
        <v>770</v>
      </c>
      <c r="D175">
        <v>250</v>
      </c>
      <c r="E175">
        <f t="shared" ca="1" si="2"/>
        <v>0.50557737097032773</v>
      </c>
      <c r="F175">
        <v>2198</v>
      </c>
    </row>
    <row r="176" spans="1:6" x14ac:dyDescent="0.2">
      <c r="A176" t="s">
        <v>835</v>
      </c>
      <c r="B176">
        <v>2199</v>
      </c>
      <c r="C176" t="s">
        <v>771</v>
      </c>
      <c r="D176">
        <v>250</v>
      </c>
      <c r="E176">
        <f t="shared" ca="1" si="2"/>
        <v>0.7268396603616718</v>
      </c>
      <c r="F176">
        <v>2199</v>
      </c>
    </row>
    <row r="177" spans="1:6" x14ac:dyDescent="0.2">
      <c r="A177" t="s">
        <v>836</v>
      </c>
      <c r="B177">
        <v>2200</v>
      </c>
      <c r="C177" t="s">
        <v>772</v>
      </c>
      <c r="D177">
        <v>250</v>
      </c>
      <c r="E177">
        <f t="shared" ca="1" si="2"/>
        <v>0.38771221070996564</v>
      </c>
      <c r="F177">
        <v>2200</v>
      </c>
    </row>
    <row r="178" spans="1:6" x14ac:dyDescent="0.2">
      <c r="A178" t="s">
        <v>837</v>
      </c>
      <c r="B178">
        <v>2201</v>
      </c>
      <c r="C178" t="s">
        <v>773</v>
      </c>
      <c r="D178">
        <v>250</v>
      </c>
      <c r="E178">
        <f t="shared" ca="1" si="2"/>
        <v>0.45629139164932553</v>
      </c>
      <c r="F178">
        <v>2201</v>
      </c>
    </row>
    <row r="179" spans="1:6" x14ac:dyDescent="0.2">
      <c r="A179" t="s">
        <v>838</v>
      </c>
      <c r="B179">
        <v>2202</v>
      </c>
      <c r="C179" t="s">
        <v>774</v>
      </c>
      <c r="D179">
        <v>250</v>
      </c>
      <c r="E179">
        <f t="shared" ca="1" si="2"/>
        <v>0.76768938745923065</v>
      </c>
      <c r="F179">
        <v>2202</v>
      </c>
    </row>
    <row r="180" spans="1:6" x14ac:dyDescent="0.2">
      <c r="A180" t="s">
        <v>839</v>
      </c>
      <c r="B180">
        <v>2203</v>
      </c>
      <c r="C180" t="s">
        <v>775</v>
      </c>
      <c r="D180">
        <v>250</v>
      </c>
      <c r="E180">
        <f t="shared" ca="1" si="2"/>
        <v>0.89908245346499993</v>
      </c>
      <c r="F180">
        <v>2203</v>
      </c>
    </row>
    <row r="181" spans="1:6" x14ac:dyDescent="0.2">
      <c r="A181" t="s">
        <v>840</v>
      </c>
      <c r="B181">
        <v>2204</v>
      </c>
      <c r="C181" t="s">
        <v>776</v>
      </c>
      <c r="D181">
        <v>250</v>
      </c>
      <c r="E181">
        <f t="shared" ca="1" si="2"/>
        <v>0.35269728004336842</v>
      </c>
      <c r="F181">
        <v>2204</v>
      </c>
    </row>
    <row r="182" spans="1:6" x14ac:dyDescent="0.2">
      <c r="A182" t="s">
        <v>841</v>
      </c>
      <c r="B182">
        <v>2205</v>
      </c>
      <c r="C182" t="s">
        <v>777</v>
      </c>
      <c r="D182">
        <v>250</v>
      </c>
      <c r="E182">
        <f t="shared" ca="1" si="2"/>
        <v>0.69965909807350568</v>
      </c>
      <c r="F182">
        <v>2205</v>
      </c>
    </row>
    <row r="183" spans="1:6" x14ac:dyDescent="0.2">
      <c r="A183" t="s">
        <v>842</v>
      </c>
      <c r="B183">
        <v>2206</v>
      </c>
      <c r="C183" t="s">
        <v>778</v>
      </c>
      <c r="D183">
        <v>250</v>
      </c>
      <c r="E183">
        <f t="shared" ca="1" si="2"/>
        <v>0.47297226819461868</v>
      </c>
      <c r="F183">
        <v>2206</v>
      </c>
    </row>
    <row r="184" spans="1:6" x14ac:dyDescent="0.2">
      <c r="A184" t="s">
        <v>843</v>
      </c>
      <c r="B184">
        <v>2207</v>
      </c>
      <c r="C184" t="s">
        <v>779</v>
      </c>
      <c r="D184">
        <v>250</v>
      </c>
      <c r="E184">
        <f t="shared" ca="1" si="2"/>
        <v>0.53295780023083394</v>
      </c>
      <c r="F184">
        <v>2207</v>
      </c>
    </row>
    <row r="185" spans="1:6" x14ac:dyDescent="0.2">
      <c r="A185" t="s">
        <v>844</v>
      </c>
      <c r="B185">
        <v>2208</v>
      </c>
      <c r="C185" t="s">
        <v>780</v>
      </c>
      <c r="D185">
        <v>250</v>
      </c>
      <c r="E185">
        <f t="shared" ca="1" si="2"/>
        <v>0.23883314736323202</v>
      </c>
      <c r="F185">
        <v>2208</v>
      </c>
    </row>
    <row r="186" spans="1:6" x14ac:dyDescent="0.2">
      <c r="A186" t="s">
        <v>845</v>
      </c>
      <c r="B186">
        <v>2209</v>
      </c>
      <c r="C186" t="s">
        <v>781</v>
      </c>
      <c r="D186">
        <v>250</v>
      </c>
      <c r="E186">
        <f t="shared" ca="1" si="2"/>
        <v>0.70601437867943684</v>
      </c>
      <c r="F186">
        <v>2209</v>
      </c>
    </row>
    <row r="187" spans="1:6" x14ac:dyDescent="0.2">
      <c r="A187" t="s">
        <v>846</v>
      </c>
      <c r="B187">
        <v>2210</v>
      </c>
      <c r="C187" t="s">
        <v>782</v>
      </c>
      <c r="D187">
        <v>250</v>
      </c>
      <c r="E187">
        <f t="shared" ca="1" si="2"/>
        <v>0.51677774244967711</v>
      </c>
      <c r="F187">
        <v>2210</v>
      </c>
    </row>
    <row r="188" spans="1:6" x14ac:dyDescent="0.2">
      <c r="A188" t="s">
        <v>847</v>
      </c>
      <c r="B188">
        <v>2211</v>
      </c>
      <c r="C188" t="s">
        <v>783</v>
      </c>
      <c r="D188">
        <v>250</v>
      </c>
      <c r="E188">
        <f t="shared" ca="1" si="2"/>
        <v>0.81804706989877751</v>
      </c>
      <c r="F188">
        <v>2211</v>
      </c>
    </row>
    <row r="189" spans="1:6" x14ac:dyDescent="0.2">
      <c r="A189" t="s">
        <v>848</v>
      </c>
      <c r="B189">
        <v>2212</v>
      </c>
      <c r="C189" t="s">
        <v>784</v>
      </c>
      <c r="D189">
        <v>250</v>
      </c>
      <c r="E189">
        <f t="shared" ca="1" si="2"/>
        <v>0.12178906050408267</v>
      </c>
      <c r="F189">
        <v>2212</v>
      </c>
    </row>
    <row r="190" spans="1:6" x14ac:dyDescent="0.2">
      <c r="A190" t="s">
        <v>849</v>
      </c>
      <c r="B190">
        <v>2213</v>
      </c>
      <c r="C190" t="s">
        <v>785</v>
      </c>
      <c r="D190">
        <v>250</v>
      </c>
      <c r="E190">
        <f t="shared" ca="1" si="2"/>
        <v>0.80582840630233243</v>
      </c>
      <c r="F190">
        <v>2213</v>
      </c>
    </row>
    <row r="191" spans="1:6" x14ac:dyDescent="0.2">
      <c r="A191" t="s">
        <v>850</v>
      </c>
      <c r="B191">
        <v>2214</v>
      </c>
      <c r="C191" t="s">
        <v>786</v>
      </c>
      <c r="D191">
        <v>250</v>
      </c>
      <c r="E191">
        <f t="shared" ca="1" si="2"/>
        <v>0.98486142049278191</v>
      </c>
      <c r="F191">
        <v>2214</v>
      </c>
    </row>
    <row r="192" spans="1:6" x14ac:dyDescent="0.2">
      <c r="A192" t="s">
        <v>851</v>
      </c>
      <c r="B192">
        <v>2215</v>
      </c>
      <c r="C192" t="s">
        <v>787</v>
      </c>
      <c r="D192">
        <v>250</v>
      </c>
      <c r="E192">
        <f t="shared" ca="1" si="2"/>
        <v>0.51796329048339906</v>
      </c>
      <c r="F192">
        <v>2215</v>
      </c>
    </row>
    <row r="193" spans="1:6" x14ac:dyDescent="0.2">
      <c r="A193" t="s">
        <v>852</v>
      </c>
      <c r="B193">
        <v>2216</v>
      </c>
      <c r="C193" t="s">
        <v>788</v>
      </c>
      <c r="D193">
        <v>250</v>
      </c>
      <c r="E193">
        <f t="shared" ca="1" si="2"/>
        <v>0.31408473518158975</v>
      </c>
      <c r="F193">
        <v>2216</v>
      </c>
    </row>
    <row r="194" spans="1:6" x14ac:dyDescent="0.2">
      <c r="A194" t="s">
        <v>853</v>
      </c>
      <c r="B194">
        <v>2217</v>
      </c>
      <c r="C194" t="s">
        <v>789</v>
      </c>
      <c r="D194">
        <v>250</v>
      </c>
      <c r="E194">
        <f t="shared" ca="1" si="2"/>
        <v>5.7482811610180318E-2</v>
      </c>
      <c r="F194">
        <v>2217</v>
      </c>
    </row>
    <row r="195" spans="1:6" x14ac:dyDescent="0.2">
      <c r="A195" t="s">
        <v>854</v>
      </c>
      <c r="B195">
        <v>2218</v>
      </c>
      <c r="C195" t="s">
        <v>790</v>
      </c>
      <c r="D195">
        <v>250</v>
      </c>
      <c r="E195">
        <f t="shared" ca="1" si="2"/>
        <v>0.63650274467820267</v>
      </c>
      <c r="F195">
        <v>2218</v>
      </c>
    </row>
    <row r="196" spans="1:6" x14ac:dyDescent="0.2">
      <c r="A196" t="s">
        <v>855</v>
      </c>
      <c r="B196">
        <v>2219</v>
      </c>
      <c r="C196" t="s">
        <v>791</v>
      </c>
      <c r="D196">
        <v>250</v>
      </c>
      <c r="E196">
        <f t="shared" ca="1" si="2"/>
        <v>0.63253491817012286</v>
      </c>
      <c r="F196">
        <v>2219</v>
      </c>
    </row>
    <row r="197" spans="1:6" x14ac:dyDescent="0.2">
      <c r="A197" t="s">
        <v>856</v>
      </c>
      <c r="B197">
        <v>2220</v>
      </c>
      <c r="C197" t="s">
        <v>792</v>
      </c>
      <c r="D197">
        <v>250</v>
      </c>
      <c r="E197">
        <f t="shared" ca="1" si="2"/>
        <v>0.30967629873978408</v>
      </c>
      <c r="F197">
        <v>2220</v>
      </c>
    </row>
    <row r="198" spans="1:6" x14ac:dyDescent="0.2">
      <c r="A198" t="s">
        <v>857</v>
      </c>
      <c r="B198">
        <v>2221</v>
      </c>
      <c r="C198" t="s">
        <v>793</v>
      </c>
      <c r="D198">
        <v>250</v>
      </c>
      <c r="E198">
        <f t="shared" ca="1" si="2"/>
        <v>0.44083159863159349</v>
      </c>
      <c r="F198">
        <v>2221</v>
      </c>
    </row>
    <row r="199" spans="1:6" x14ac:dyDescent="0.2">
      <c r="A199" t="s">
        <v>858</v>
      </c>
      <c r="B199">
        <v>2222</v>
      </c>
      <c r="C199" t="s">
        <v>794</v>
      </c>
      <c r="D199">
        <v>250</v>
      </c>
      <c r="E199">
        <f t="shared" ca="1" si="2"/>
        <v>0.61069751971965258</v>
      </c>
      <c r="F199">
        <v>2222</v>
      </c>
    </row>
    <row r="200" spans="1:6" x14ac:dyDescent="0.2">
      <c r="A200" t="s">
        <v>859</v>
      </c>
      <c r="B200">
        <v>2223</v>
      </c>
      <c r="C200" t="s">
        <v>795</v>
      </c>
      <c r="D200">
        <v>250</v>
      </c>
      <c r="E200">
        <f t="shared" ca="1" si="2"/>
        <v>0.51135002572152721</v>
      </c>
      <c r="F200">
        <v>2223</v>
      </c>
    </row>
    <row r="201" spans="1:6" x14ac:dyDescent="0.2">
      <c r="A201" t="s">
        <v>860</v>
      </c>
      <c r="B201">
        <v>2224</v>
      </c>
      <c r="C201" t="s">
        <v>796</v>
      </c>
      <c r="D201">
        <v>250</v>
      </c>
      <c r="E201">
        <f t="shared" ca="1" si="2"/>
        <v>0.32650906362709053</v>
      </c>
      <c r="F201">
        <v>2224</v>
      </c>
    </row>
    <row r="202" spans="1:6" x14ac:dyDescent="0.2">
      <c r="A202" t="s">
        <v>861</v>
      </c>
      <c r="B202">
        <v>2225</v>
      </c>
      <c r="C202" t="s">
        <v>797</v>
      </c>
      <c r="D202">
        <v>250</v>
      </c>
      <c r="E202">
        <f t="shared" ca="1" si="2"/>
        <v>0.72778616235827698</v>
      </c>
      <c r="F202">
        <v>2225</v>
      </c>
    </row>
    <row r="203" spans="1:6" x14ac:dyDescent="0.2">
      <c r="A203" t="s">
        <v>862</v>
      </c>
      <c r="B203">
        <v>2226</v>
      </c>
      <c r="C203" t="s">
        <v>798</v>
      </c>
      <c r="D203">
        <v>250</v>
      </c>
      <c r="E203">
        <f t="shared" ca="1" si="2"/>
        <v>0.10258612469955231</v>
      </c>
      <c r="F203">
        <v>2226</v>
      </c>
    </row>
    <row r="204" spans="1:6" x14ac:dyDescent="0.2">
      <c r="A204" t="s">
        <v>863</v>
      </c>
      <c r="B204">
        <v>2227</v>
      </c>
      <c r="C204" t="s">
        <v>799</v>
      </c>
      <c r="D204">
        <v>250</v>
      </c>
      <c r="E204">
        <f t="shared" ca="1" si="2"/>
        <v>0.93636194029713993</v>
      </c>
      <c r="F204">
        <v>2227</v>
      </c>
    </row>
    <row r="205" spans="1:6" x14ac:dyDescent="0.2">
      <c r="A205" t="s">
        <v>864</v>
      </c>
      <c r="B205">
        <v>2228</v>
      </c>
      <c r="C205" t="s">
        <v>800</v>
      </c>
      <c r="D205">
        <v>250</v>
      </c>
      <c r="E205">
        <f t="shared" ca="1" si="2"/>
        <v>0.10886909986847704</v>
      </c>
      <c r="F205">
        <v>2228</v>
      </c>
    </row>
    <row r="206" spans="1:6" x14ac:dyDescent="0.2">
      <c r="A206" t="s">
        <v>865</v>
      </c>
      <c r="B206">
        <v>2229</v>
      </c>
      <c r="C206" t="s">
        <v>801</v>
      </c>
      <c r="D206">
        <v>250</v>
      </c>
      <c r="E206">
        <f t="shared" ca="1" si="2"/>
        <v>4.1788815636968568E-2</v>
      </c>
      <c r="F206">
        <v>2229</v>
      </c>
    </row>
    <row r="207" spans="1:6" x14ac:dyDescent="0.2">
      <c r="A207" t="s">
        <v>866</v>
      </c>
      <c r="B207">
        <v>2230</v>
      </c>
      <c r="C207" t="s">
        <v>802</v>
      </c>
      <c r="D207">
        <v>250</v>
      </c>
      <c r="E207">
        <f t="shared" ca="1" si="2"/>
        <v>0.99414548930976943</v>
      </c>
      <c r="F207">
        <v>2230</v>
      </c>
    </row>
    <row r="208" spans="1:6" x14ac:dyDescent="0.2">
      <c r="A208" t="s">
        <v>867</v>
      </c>
      <c r="B208">
        <v>2231</v>
      </c>
      <c r="C208" t="s">
        <v>803</v>
      </c>
      <c r="D208">
        <v>250</v>
      </c>
      <c r="E208">
        <f t="shared" ca="1" si="2"/>
        <v>0.4123484825657544</v>
      </c>
      <c r="F208">
        <v>2231</v>
      </c>
    </row>
    <row r="209" spans="1:6" x14ac:dyDescent="0.2">
      <c r="A209" t="s">
        <v>868</v>
      </c>
      <c r="B209">
        <v>2232</v>
      </c>
      <c r="C209" t="s">
        <v>804</v>
      </c>
      <c r="D209">
        <v>250</v>
      </c>
      <c r="E209">
        <f t="shared" ca="1" si="2"/>
        <v>0.11810493831275581</v>
      </c>
      <c r="F209">
        <v>2232</v>
      </c>
    </row>
  </sheetData>
  <autoFilter ref="A1:A193" xr:uid="{00000000-0009-0000-0000-000023000000}"/>
  <phoneticPr fontId="3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O129"/>
  <sheetViews>
    <sheetView zoomScale="79" zoomScaleNormal="79" workbookViewId="0">
      <selection activeCell="F112" sqref="F112"/>
    </sheetView>
  </sheetViews>
  <sheetFormatPr baseColWidth="10" defaultColWidth="8.83203125" defaultRowHeight="15" x14ac:dyDescent="0.2"/>
  <cols>
    <col min="4" max="4" width="17.1640625" customWidth="1"/>
    <col min="5" max="6" width="9" customWidth="1"/>
    <col min="7" max="7" width="19.1640625" customWidth="1"/>
    <col min="8" max="8" width="22.5" customWidth="1"/>
    <col min="9" max="9" width="9" customWidth="1"/>
    <col min="12" max="12" width="31.33203125" customWidth="1"/>
    <col min="13" max="13" width="12.1640625" customWidth="1"/>
    <col min="14" max="14" width="11.5" customWidth="1"/>
  </cols>
  <sheetData>
    <row r="1" spans="1:14" s="8" customFormat="1" ht="17" thickBot="1" x14ac:dyDescent="0.25">
      <c r="A1" s="4" t="s">
        <v>358</v>
      </c>
      <c r="B1" s="5" t="s">
        <v>359</v>
      </c>
      <c r="C1" s="6" t="s">
        <v>360</v>
      </c>
      <c r="D1" s="5" t="s">
        <v>361</v>
      </c>
      <c r="E1" t="s">
        <v>362</v>
      </c>
      <c r="F1" t="s">
        <v>363</v>
      </c>
      <c r="G1" t="s">
        <v>364</v>
      </c>
      <c r="H1" s="7" t="s">
        <v>365</v>
      </c>
      <c r="I1" t="s">
        <v>366</v>
      </c>
      <c r="J1" t="s">
        <v>367</v>
      </c>
      <c r="K1" t="s">
        <v>368</v>
      </c>
      <c r="L1" s="7" t="s">
        <v>369</v>
      </c>
      <c r="M1" t="s">
        <v>370</v>
      </c>
      <c r="N1" t="s">
        <v>371</v>
      </c>
    </row>
    <row r="2" spans="1:14" s="8" customFormat="1" ht="23" customHeight="1" x14ac:dyDescent="0.2">
      <c r="A2" s="9" t="s">
        <v>3</v>
      </c>
      <c r="C2">
        <v>2001</v>
      </c>
      <c r="D2" t="s">
        <v>67</v>
      </c>
      <c r="E2">
        <v>200</v>
      </c>
      <c r="F2"/>
      <c r="G2">
        <v>289</v>
      </c>
      <c r="H2" t="s">
        <v>435</v>
      </c>
      <c r="I2">
        <v>803</v>
      </c>
      <c r="K2">
        <v>29</v>
      </c>
      <c r="L2" t="s">
        <v>386</v>
      </c>
      <c r="M2" s="8">
        <v>804</v>
      </c>
      <c r="N2" s="9" t="s">
        <v>373</v>
      </c>
    </row>
    <row r="3" spans="1:14" s="8" customFormat="1" ht="23" customHeight="1" x14ac:dyDescent="0.2">
      <c r="A3" s="12" t="s">
        <v>4</v>
      </c>
      <c r="B3" s="14"/>
      <c r="C3" s="11">
        <v>2002</v>
      </c>
      <c r="D3" s="11" t="s">
        <v>68</v>
      </c>
      <c r="E3">
        <v>200</v>
      </c>
      <c r="F3"/>
      <c r="G3">
        <v>290</v>
      </c>
      <c r="H3" t="s">
        <v>434</v>
      </c>
      <c r="I3">
        <v>803</v>
      </c>
      <c r="K3">
        <v>30</v>
      </c>
      <c r="L3" s="11" t="s">
        <v>389</v>
      </c>
      <c r="M3" s="8">
        <v>804</v>
      </c>
      <c r="N3" s="12" t="s">
        <v>373</v>
      </c>
    </row>
    <row r="4" spans="1:14" x14ac:dyDescent="0.2">
      <c r="A4" s="9" t="s">
        <v>5</v>
      </c>
      <c r="C4">
        <v>2003</v>
      </c>
      <c r="D4" t="s">
        <v>69</v>
      </c>
      <c r="E4">
        <v>200</v>
      </c>
      <c r="G4">
        <v>291</v>
      </c>
      <c r="H4" t="s">
        <v>436</v>
      </c>
      <c r="I4">
        <v>803</v>
      </c>
      <c r="K4">
        <v>31</v>
      </c>
      <c r="L4" t="s">
        <v>408</v>
      </c>
      <c r="M4">
        <v>804</v>
      </c>
      <c r="N4" s="9" t="s">
        <v>372</v>
      </c>
    </row>
    <row r="5" spans="1:14" x14ac:dyDescent="0.2">
      <c r="A5" s="9" t="s">
        <v>6</v>
      </c>
      <c r="C5">
        <v>2004</v>
      </c>
      <c r="D5" t="s">
        <v>70</v>
      </c>
      <c r="E5">
        <v>200</v>
      </c>
      <c r="G5">
        <v>292</v>
      </c>
      <c r="H5" t="s">
        <v>437</v>
      </c>
      <c r="I5">
        <v>803</v>
      </c>
      <c r="K5">
        <v>32</v>
      </c>
      <c r="L5" t="s">
        <v>401</v>
      </c>
      <c r="M5">
        <v>804</v>
      </c>
      <c r="N5" s="9" t="s">
        <v>373</v>
      </c>
    </row>
    <row r="6" spans="1:14" x14ac:dyDescent="0.2">
      <c r="A6" s="12" t="s">
        <v>7</v>
      </c>
      <c r="B6" s="11"/>
      <c r="C6" s="11">
        <v>2005</v>
      </c>
      <c r="D6" s="11" t="s">
        <v>71</v>
      </c>
      <c r="E6">
        <v>200</v>
      </c>
      <c r="G6">
        <v>293</v>
      </c>
      <c r="H6" t="s">
        <v>438</v>
      </c>
      <c r="I6">
        <v>803</v>
      </c>
      <c r="K6">
        <v>33</v>
      </c>
      <c r="L6" s="11" t="s">
        <v>421</v>
      </c>
      <c r="M6">
        <v>804</v>
      </c>
      <c r="N6" s="12" t="s">
        <v>372</v>
      </c>
    </row>
    <row r="7" spans="1:14" x14ac:dyDescent="0.2">
      <c r="A7" s="9" t="s">
        <v>8</v>
      </c>
      <c r="C7">
        <v>2006</v>
      </c>
      <c r="D7" t="s">
        <v>72</v>
      </c>
      <c r="E7">
        <v>200</v>
      </c>
      <c r="G7">
        <v>294</v>
      </c>
      <c r="H7" t="s">
        <v>439</v>
      </c>
      <c r="I7">
        <v>803</v>
      </c>
      <c r="K7">
        <v>34</v>
      </c>
      <c r="L7" t="s">
        <v>428</v>
      </c>
      <c r="M7">
        <v>804</v>
      </c>
      <c r="N7" s="9" t="s">
        <v>373</v>
      </c>
    </row>
    <row r="8" spans="1:14" x14ac:dyDescent="0.2">
      <c r="A8" s="9" t="s">
        <v>9</v>
      </c>
      <c r="C8">
        <v>2007</v>
      </c>
      <c r="D8" t="s">
        <v>73</v>
      </c>
      <c r="E8">
        <v>200</v>
      </c>
      <c r="G8">
        <v>295</v>
      </c>
      <c r="H8" t="s">
        <v>441</v>
      </c>
      <c r="I8">
        <v>803</v>
      </c>
      <c r="K8">
        <v>35</v>
      </c>
      <c r="L8" t="s">
        <v>402</v>
      </c>
      <c r="M8">
        <v>804</v>
      </c>
      <c r="N8" s="9" t="s">
        <v>372</v>
      </c>
    </row>
    <row r="9" spans="1:14" x14ac:dyDescent="0.2">
      <c r="A9" s="9" t="s">
        <v>10</v>
      </c>
      <c r="C9">
        <v>2008</v>
      </c>
      <c r="D9" t="s">
        <v>74</v>
      </c>
      <c r="E9">
        <v>200</v>
      </c>
      <c r="G9">
        <v>296</v>
      </c>
      <c r="H9" t="s">
        <v>440</v>
      </c>
      <c r="I9">
        <v>803</v>
      </c>
      <c r="K9">
        <v>40</v>
      </c>
      <c r="L9" t="s">
        <v>433</v>
      </c>
      <c r="M9">
        <v>804</v>
      </c>
      <c r="N9" s="10" t="s">
        <v>372</v>
      </c>
    </row>
    <row r="10" spans="1:14" x14ac:dyDescent="0.2">
      <c r="A10" s="9" t="s">
        <v>11</v>
      </c>
      <c r="C10">
        <v>2009</v>
      </c>
      <c r="D10" t="s">
        <v>76</v>
      </c>
      <c r="E10">
        <v>201</v>
      </c>
      <c r="G10">
        <v>289</v>
      </c>
      <c r="H10" t="s">
        <v>435</v>
      </c>
      <c r="I10">
        <v>803</v>
      </c>
      <c r="K10">
        <v>41</v>
      </c>
      <c r="L10" t="s">
        <v>396</v>
      </c>
      <c r="M10">
        <v>804</v>
      </c>
      <c r="N10" s="9" t="s">
        <v>373</v>
      </c>
    </row>
    <row r="11" spans="1:14" x14ac:dyDescent="0.2">
      <c r="A11" s="9" t="s">
        <v>12</v>
      </c>
      <c r="C11">
        <v>2010</v>
      </c>
      <c r="D11" t="s">
        <v>77</v>
      </c>
      <c r="E11">
        <v>201</v>
      </c>
      <c r="G11">
        <v>290</v>
      </c>
      <c r="H11" t="s">
        <v>434</v>
      </c>
      <c r="I11">
        <v>803</v>
      </c>
      <c r="K11">
        <v>42</v>
      </c>
      <c r="L11" t="s">
        <v>397</v>
      </c>
      <c r="M11">
        <v>804</v>
      </c>
      <c r="N11" s="9" t="s">
        <v>373</v>
      </c>
    </row>
    <row r="12" spans="1:14" x14ac:dyDescent="0.2">
      <c r="A12" s="12" t="s">
        <v>13</v>
      </c>
      <c r="C12" s="11">
        <v>2011</v>
      </c>
      <c r="D12" s="11" t="s">
        <v>78</v>
      </c>
      <c r="E12">
        <v>201</v>
      </c>
      <c r="G12">
        <v>291</v>
      </c>
      <c r="H12" t="s">
        <v>436</v>
      </c>
      <c r="I12">
        <v>803</v>
      </c>
      <c r="K12">
        <v>43</v>
      </c>
      <c r="L12" s="11" t="s">
        <v>380</v>
      </c>
      <c r="M12">
        <v>804</v>
      </c>
      <c r="N12" s="12" t="s">
        <v>372</v>
      </c>
    </row>
    <row r="13" spans="1:14" x14ac:dyDescent="0.2">
      <c r="A13" s="9" t="s">
        <v>14</v>
      </c>
      <c r="C13">
        <v>2012</v>
      </c>
      <c r="D13" t="s">
        <v>79</v>
      </c>
      <c r="E13">
        <v>201</v>
      </c>
      <c r="G13">
        <v>292</v>
      </c>
      <c r="H13" t="s">
        <v>437</v>
      </c>
      <c r="I13">
        <v>803</v>
      </c>
      <c r="K13">
        <v>44</v>
      </c>
      <c r="L13" t="s">
        <v>500</v>
      </c>
      <c r="M13">
        <v>804</v>
      </c>
      <c r="N13" s="9" t="s">
        <v>372</v>
      </c>
    </row>
    <row r="14" spans="1:14" x14ac:dyDescent="0.2">
      <c r="A14" s="9" t="s">
        <v>15</v>
      </c>
      <c r="C14">
        <v>2013</v>
      </c>
      <c r="D14" t="s">
        <v>80</v>
      </c>
      <c r="E14">
        <v>201</v>
      </c>
      <c r="G14">
        <v>293</v>
      </c>
      <c r="H14" t="s">
        <v>438</v>
      </c>
      <c r="I14">
        <v>803</v>
      </c>
      <c r="K14">
        <v>45</v>
      </c>
      <c r="L14" t="s">
        <v>382</v>
      </c>
      <c r="M14">
        <v>804</v>
      </c>
      <c r="N14" s="9" t="s">
        <v>372</v>
      </c>
    </row>
    <row r="15" spans="1:14" x14ac:dyDescent="0.2">
      <c r="A15" s="12" t="s">
        <v>16</v>
      </c>
      <c r="C15">
        <v>2014</v>
      </c>
      <c r="D15" s="11" t="s">
        <v>81</v>
      </c>
      <c r="E15">
        <v>201</v>
      </c>
      <c r="G15">
        <v>294</v>
      </c>
      <c r="H15" t="s">
        <v>439</v>
      </c>
      <c r="I15">
        <v>803</v>
      </c>
      <c r="K15">
        <v>46</v>
      </c>
      <c r="L15" s="11" t="s">
        <v>414</v>
      </c>
      <c r="M15">
        <v>804</v>
      </c>
      <c r="N15" s="12" t="s">
        <v>373</v>
      </c>
    </row>
    <row r="16" spans="1:14" x14ac:dyDescent="0.2">
      <c r="A16" s="9" t="s">
        <v>17</v>
      </c>
      <c r="C16">
        <v>2015</v>
      </c>
      <c r="D16" t="s">
        <v>82</v>
      </c>
      <c r="E16">
        <v>201</v>
      </c>
      <c r="G16">
        <v>295</v>
      </c>
      <c r="H16" t="s">
        <v>441</v>
      </c>
      <c r="I16">
        <v>803</v>
      </c>
      <c r="K16">
        <v>47</v>
      </c>
      <c r="L16" t="s">
        <v>392</v>
      </c>
      <c r="M16">
        <v>804</v>
      </c>
      <c r="N16" s="9" t="s">
        <v>373</v>
      </c>
    </row>
    <row r="17" spans="1:14" x14ac:dyDescent="0.2">
      <c r="A17" s="9" t="s">
        <v>18</v>
      </c>
      <c r="C17">
        <v>2016</v>
      </c>
      <c r="D17" t="s">
        <v>83</v>
      </c>
      <c r="E17">
        <v>201</v>
      </c>
      <c r="G17">
        <v>296</v>
      </c>
      <c r="H17" t="s">
        <v>440</v>
      </c>
      <c r="I17">
        <v>803</v>
      </c>
      <c r="K17">
        <v>48</v>
      </c>
      <c r="L17" t="s">
        <v>399</v>
      </c>
      <c r="M17">
        <v>804</v>
      </c>
      <c r="N17" s="9" t="s">
        <v>372</v>
      </c>
    </row>
    <row r="18" spans="1:14" x14ac:dyDescent="0.2">
      <c r="A18" s="9" t="s">
        <v>19</v>
      </c>
      <c r="C18">
        <v>2017</v>
      </c>
      <c r="D18" t="s">
        <v>84</v>
      </c>
      <c r="E18">
        <v>202</v>
      </c>
      <c r="G18">
        <v>289</v>
      </c>
      <c r="H18" t="s">
        <v>435</v>
      </c>
      <c r="I18">
        <v>803</v>
      </c>
      <c r="K18">
        <v>49</v>
      </c>
      <c r="L18" t="s">
        <v>410</v>
      </c>
      <c r="M18">
        <v>804</v>
      </c>
      <c r="N18" s="9" t="s">
        <v>372</v>
      </c>
    </row>
    <row r="19" spans="1:14" x14ac:dyDescent="0.2">
      <c r="A19" s="9" t="s">
        <v>20</v>
      </c>
      <c r="C19">
        <v>2018</v>
      </c>
      <c r="D19" t="s">
        <v>85</v>
      </c>
      <c r="E19">
        <v>202</v>
      </c>
      <c r="G19">
        <v>290</v>
      </c>
      <c r="H19" t="s">
        <v>434</v>
      </c>
      <c r="I19">
        <v>803</v>
      </c>
      <c r="K19">
        <v>50</v>
      </c>
      <c r="L19" t="s">
        <v>431</v>
      </c>
      <c r="M19">
        <v>804</v>
      </c>
      <c r="N19" s="9" t="s">
        <v>373</v>
      </c>
    </row>
    <row r="20" spans="1:14" x14ac:dyDescent="0.2">
      <c r="A20" s="9" t="s">
        <v>21</v>
      </c>
      <c r="C20">
        <v>2019</v>
      </c>
      <c r="D20" t="s">
        <v>94</v>
      </c>
      <c r="E20">
        <v>202</v>
      </c>
      <c r="G20">
        <v>291</v>
      </c>
      <c r="H20" t="s">
        <v>436</v>
      </c>
      <c r="I20">
        <v>803</v>
      </c>
      <c r="K20">
        <v>51</v>
      </c>
      <c r="L20" t="s">
        <v>385</v>
      </c>
      <c r="M20">
        <v>804</v>
      </c>
      <c r="N20" s="9" t="s">
        <v>372</v>
      </c>
    </row>
    <row r="21" spans="1:14" x14ac:dyDescent="0.2">
      <c r="A21" s="9" t="s">
        <v>22</v>
      </c>
      <c r="C21">
        <v>2020</v>
      </c>
      <c r="D21" t="s">
        <v>95</v>
      </c>
      <c r="E21">
        <v>202</v>
      </c>
      <c r="G21">
        <v>292</v>
      </c>
      <c r="H21" t="s">
        <v>437</v>
      </c>
      <c r="I21">
        <v>803</v>
      </c>
      <c r="K21">
        <v>52</v>
      </c>
      <c r="L21" t="s">
        <v>412</v>
      </c>
      <c r="M21">
        <v>804</v>
      </c>
      <c r="N21" s="9" t="s">
        <v>372</v>
      </c>
    </row>
    <row r="22" spans="1:14" x14ac:dyDescent="0.2">
      <c r="A22" s="12" t="s">
        <v>23</v>
      </c>
      <c r="C22">
        <v>2021</v>
      </c>
      <c r="D22" s="11" t="s">
        <v>96</v>
      </c>
      <c r="E22">
        <v>202</v>
      </c>
      <c r="G22">
        <v>293</v>
      </c>
      <c r="H22" t="s">
        <v>438</v>
      </c>
      <c r="I22">
        <v>803</v>
      </c>
      <c r="K22">
        <v>53</v>
      </c>
      <c r="L22" s="11" t="s">
        <v>394</v>
      </c>
      <c r="M22">
        <v>804</v>
      </c>
      <c r="N22" s="12" t="s">
        <v>373</v>
      </c>
    </row>
    <row r="23" spans="1:14" x14ac:dyDescent="0.2">
      <c r="A23" s="9" t="s">
        <v>24</v>
      </c>
      <c r="C23">
        <v>2022</v>
      </c>
      <c r="D23" t="s">
        <v>97</v>
      </c>
      <c r="E23">
        <v>202</v>
      </c>
      <c r="G23">
        <v>294</v>
      </c>
      <c r="H23" t="s">
        <v>439</v>
      </c>
      <c r="I23">
        <v>803</v>
      </c>
      <c r="K23">
        <v>54</v>
      </c>
      <c r="L23" t="s">
        <v>374</v>
      </c>
      <c r="M23">
        <v>804</v>
      </c>
      <c r="N23" s="9" t="s">
        <v>372</v>
      </c>
    </row>
    <row r="24" spans="1:14" x14ac:dyDescent="0.2">
      <c r="A24" s="9" t="s">
        <v>25</v>
      </c>
      <c r="C24">
        <v>2023</v>
      </c>
      <c r="D24" t="s">
        <v>98</v>
      </c>
      <c r="E24">
        <v>202</v>
      </c>
      <c r="G24">
        <v>295</v>
      </c>
      <c r="H24" t="s">
        <v>441</v>
      </c>
      <c r="I24">
        <v>803</v>
      </c>
      <c r="K24">
        <v>55</v>
      </c>
      <c r="L24" t="s">
        <v>377</v>
      </c>
      <c r="M24">
        <v>804</v>
      </c>
      <c r="N24" s="9" t="s">
        <v>373</v>
      </c>
    </row>
    <row r="25" spans="1:14" x14ac:dyDescent="0.2">
      <c r="A25" s="12" t="s">
        <v>26</v>
      </c>
      <c r="C25">
        <v>2024</v>
      </c>
      <c r="D25" s="11" t="s">
        <v>99</v>
      </c>
      <c r="E25">
        <v>202</v>
      </c>
      <c r="G25">
        <v>296</v>
      </c>
      <c r="H25" t="s">
        <v>440</v>
      </c>
      <c r="I25">
        <v>803</v>
      </c>
      <c r="K25">
        <v>56</v>
      </c>
      <c r="L25" s="11" t="s">
        <v>403</v>
      </c>
      <c r="M25">
        <v>804</v>
      </c>
      <c r="N25" s="13" t="s">
        <v>373</v>
      </c>
    </row>
    <row r="26" spans="1:14" x14ac:dyDescent="0.2">
      <c r="A26" s="12" t="s">
        <v>27</v>
      </c>
      <c r="C26">
        <v>2025</v>
      </c>
      <c r="D26" s="11" t="s">
        <v>100</v>
      </c>
      <c r="E26">
        <v>203</v>
      </c>
      <c r="G26">
        <v>289</v>
      </c>
      <c r="H26" t="s">
        <v>435</v>
      </c>
      <c r="I26">
        <v>803</v>
      </c>
      <c r="K26">
        <v>57</v>
      </c>
      <c r="L26" s="11" t="s">
        <v>388</v>
      </c>
      <c r="M26">
        <v>804</v>
      </c>
      <c r="N26" s="12" t="s">
        <v>373</v>
      </c>
    </row>
    <row r="27" spans="1:14" x14ac:dyDescent="0.2">
      <c r="A27" s="9" t="s">
        <v>28</v>
      </c>
      <c r="C27">
        <v>2026</v>
      </c>
      <c r="D27" t="s">
        <v>101</v>
      </c>
      <c r="E27">
        <v>203</v>
      </c>
      <c r="G27">
        <v>290</v>
      </c>
      <c r="H27" t="s">
        <v>434</v>
      </c>
      <c r="I27">
        <v>803</v>
      </c>
      <c r="K27">
        <v>58</v>
      </c>
      <c r="L27" t="s">
        <v>501</v>
      </c>
      <c r="M27">
        <v>804</v>
      </c>
      <c r="N27" s="9" t="s">
        <v>373</v>
      </c>
    </row>
    <row r="28" spans="1:14" x14ac:dyDescent="0.2">
      <c r="A28" s="9" t="s">
        <v>29</v>
      </c>
      <c r="C28">
        <v>2027</v>
      </c>
      <c r="D28" t="s">
        <v>102</v>
      </c>
      <c r="E28">
        <v>203</v>
      </c>
      <c r="G28">
        <v>291</v>
      </c>
      <c r="H28" t="s">
        <v>436</v>
      </c>
      <c r="I28">
        <v>803</v>
      </c>
      <c r="K28">
        <v>59</v>
      </c>
      <c r="L28" t="s">
        <v>395</v>
      </c>
      <c r="M28">
        <v>804</v>
      </c>
      <c r="N28" s="9" t="s">
        <v>372</v>
      </c>
    </row>
    <row r="29" spans="1:14" x14ac:dyDescent="0.2">
      <c r="A29" s="9" t="s">
        <v>30</v>
      </c>
      <c r="C29">
        <v>2028</v>
      </c>
      <c r="D29" t="s">
        <v>103</v>
      </c>
      <c r="E29">
        <v>203</v>
      </c>
      <c r="G29">
        <v>292</v>
      </c>
      <c r="H29" t="s">
        <v>437</v>
      </c>
      <c r="I29">
        <v>803</v>
      </c>
      <c r="K29">
        <v>60</v>
      </c>
      <c r="L29" t="s">
        <v>378</v>
      </c>
      <c r="M29">
        <v>804</v>
      </c>
      <c r="N29" s="9" t="s">
        <v>372</v>
      </c>
    </row>
    <row r="30" spans="1:14" x14ac:dyDescent="0.2">
      <c r="A30" s="9" t="s">
        <v>31</v>
      </c>
      <c r="C30">
        <v>2029</v>
      </c>
      <c r="D30" t="s">
        <v>104</v>
      </c>
      <c r="E30">
        <v>203</v>
      </c>
      <c r="G30">
        <v>293</v>
      </c>
      <c r="H30" t="s">
        <v>438</v>
      </c>
      <c r="I30">
        <v>803</v>
      </c>
      <c r="K30">
        <v>61</v>
      </c>
      <c r="L30" t="s">
        <v>398</v>
      </c>
      <c r="M30">
        <v>804</v>
      </c>
      <c r="N30" s="9" t="s">
        <v>372</v>
      </c>
    </row>
    <row r="31" spans="1:14" x14ac:dyDescent="0.2">
      <c r="A31" s="9" t="s">
        <v>32</v>
      </c>
      <c r="C31">
        <v>2030</v>
      </c>
      <c r="D31" t="s">
        <v>105</v>
      </c>
      <c r="E31">
        <v>203</v>
      </c>
      <c r="G31">
        <v>294</v>
      </c>
      <c r="H31" t="s">
        <v>439</v>
      </c>
      <c r="I31">
        <v>803</v>
      </c>
      <c r="K31">
        <v>62</v>
      </c>
      <c r="L31" t="s">
        <v>393</v>
      </c>
      <c r="M31">
        <v>804</v>
      </c>
      <c r="N31" s="9" t="s">
        <v>373</v>
      </c>
    </row>
    <row r="32" spans="1:14" x14ac:dyDescent="0.2">
      <c r="A32" s="12" t="s">
        <v>33</v>
      </c>
      <c r="C32">
        <v>2031</v>
      </c>
      <c r="D32" s="11" t="s">
        <v>106</v>
      </c>
      <c r="E32">
        <v>203</v>
      </c>
      <c r="G32">
        <v>295</v>
      </c>
      <c r="H32" t="s">
        <v>441</v>
      </c>
      <c r="I32">
        <v>803</v>
      </c>
      <c r="K32">
        <v>63</v>
      </c>
      <c r="L32" s="11" t="s">
        <v>387</v>
      </c>
      <c r="M32">
        <v>804</v>
      </c>
      <c r="N32" s="12" t="s">
        <v>373</v>
      </c>
    </row>
    <row r="33" spans="1:15" x14ac:dyDescent="0.2">
      <c r="A33" s="9" t="s">
        <v>34</v>
      </c>
      <c r="C33">
        <v>2032</v>
      </c>
      <c r="D33" t="s">
        <v>107</v>
      </c>
      <c r="E33">
        <v>203</v>
      </c>
      <c r="G33">
        <v>296</v>
      </c>
      <c r="H33" t="s">
        <v>440</v>
      </c>
      <c r="I33">
        <v>803</v>
      </c>
      <c r="K33">
        <v>64</v>
      </c>
      <c r="L33" t="s">
        <v>381</v>
      </c>
      <c r="M33">
        <v>804</v>
      </c>
      <c r="N33" s="10" t="s">
        <v>372</v>
      </c>
    </row>
    <row r="34" spans="1:15" x14ac:dyDescent="0.2">
      <c r="A34" s="12" t="s">
        <v>35</v>
      </c>
      <c r="C34">
        <v>2033</v>
      </c>
      <c r="D34" s="11" t="s">
        <v>108</v>
      </c>
      <c r="E34">
        <v>204</v>
      </c>
      <c r="G34">
        <v>289</v>
      </c>
      <c r="H34" t="s">
        <v>435</v>
      </c>
      <c r="I34">
        <v>803</v>
      </c>
      <c r="K34">
        <v>65</v>
      </c>
      <c r="L34" s="11" t="s">
        <v>375</v>
      </c>
      <c r="M34">
        <v>804</v>
      </c>
      <c r="N34" s="13" t="s">
        <v>372</v>
      </c>
    </row>
    <row r="35" spans="1:15" x14ac:dyDescent="0.2">
      <c r="A35" s="9" t="s">
        <v>36</v>
      </c>
      <c r="C35">
        <v>2034</v>
      </c>
      <c r="D35" t="s">
        <v>109</v>
      </c>
      <c r="E35">
        <v>204</v>
      </c>
      <c r="G35">
        <v>290</v>
      </c>
      <c r="H35" t="s">
        <v>434</v>
      </c>
      <c r="I35">
        <v>803</v>
      </c>
      <c r="K35">
        <v>66</v>
      </c>
      <c r="L35" s="22" t="s">
        <v>463</v>
      </c>
      <c r="M35">
        <v>804</v>
      </c>
      <c r="N35" s="9" t="s">
        <v>372</v>
      </c>
    </row>
    <row r="36" spans="1:15" x14ac:dyDescent="0.2">
      <c r="A36" s="9" t="s">
        <v>37</v>
      </c>
      <c r="C36">
        <v>2035</v>
      </c>
      <c r="D36" t="s">
        <v>110</v>
      </c>
      <c r="E36">
        <v>204</v>
      </c>
      <c r="G36">
        <v>291</v>
      </c>
      <c r="H36" t="s">
        <v>436</v>
      </c>
      <c r="I36">
        <v>803</v>
      </c>
      <c r="K36">
        <v>67</v>
      </c>
      <c r="L36" t="s">
        <v>429</v>
      </c>
      <c r="M36">
        <v>804</v>
      </c>
      <c r="N36" s="9" t="s">
        <v>373</v>
      </c>
    </row>
    <row r="37" spans="1:15" x14ac:dyDescent="0.2">
      <c r="A37" s="9" t="s">
        <v>38</v>
      </c>
      <c r="C37">
        <v>2036</v>
      </c>
      <c r="D37" t="s">
        <v>111</v>
      </c>
      <c r="E37">
        <v>204</v>
      </c>
      <c r="G37">
        <v>292</v>
      </c>
      <c r="H37" t="s">
        <v>437</v>
      </c>
      <c r="I37">
        <v>803</v>
      </c>
      <c r="K37">
        <v>68</v>
      </c>
      <c r="L37" t="s">
        <v>432</v>
      </c>
      <c r="M37">
        <v>804</v>
      </c>
      <c r="N37" s="9" t="s">
        <v>373</v>
      </c>
    </row>
    <row r="38" spans="1:15" s="11" customFormat="1" x14ac:dyDescent="0.2">
      <c r="A38" s="12" t="s">
        <v>39</v>
      </c>
      <c r="C38" s="11">
        <v>2037</v>
      </c>
      <c r="D38" s="11" t="s">
        <v>112</v>
      </c>
      <c r="E38" s="11">
        <v>204</v>
      </c>
      <c r="G38" s="11">
        <v>293</v>
      </c>
      <c r="H38" s="11" t="s">
        <v>438</v>
      </c>
      <c r="I38" s="11">
        <v>803</v>
      </c>
      <c r="K38" s="11">
        <v>69</v>
      </c>
      <c r="L38" s="11" t="s">
        <v>420</v>
      </c>
      <c r="M38" s="11">
        <v>804</v>
      </c>
      <c r="N38" s="12" t="s">
        <v>373</v>
      </c>
    </row>
    <row r="39" spans="1:15" x14ac:dyDescent="0.2">
      <c r="A39" s="9" t="s">
        <v>40</v>
      </c>
      <c r="C39">
        <v>2038</v>
      </c>
      <c r="D39" t="s">
        <v>113</v>
      </c>
      <c r="E39">
        <v>204</v>
      </c>
      <c r="G39">
        <v>294</v>
      </c>
      <c r="H39" t="s">
        <v>439</v>
      </c>
      <c r="I39">
        <v>803</v>
      </c>
      <c r="K39">
        <v>70</v>
      </c>
      <c r="L39" t="s">
        <v>417</v>
      </c>
      <c r="M39">
        <v>804</v>
      </c>
      <c r="N39" s="9" t="s">
        <v>373</v>
      </c>
      <c r="O39" t="s">
        <v>417</v>
      </c>
    </row>
    <row r="40" spans="1:15" x14ac:dyDescent="0.2">
      <c r="A40" s="9" t="s">
        <v>41</v>
      </c>
      <c r="C40">
        <v>2039</v>
      </c>
      <c r="D40" t="s">
        <v>114</v>
      </c>
      <c r="E40">
        <v>204</v>
      </c>
      <c r="G40">
        <v>295</v>
      </c>
      <c r="H40" t="s">
        <v>441</v>
      </c>
      <c r="I40">
        <v>803</v>
      </c>
      <c r="K40">
        <v>71</v>
      </c>
      <c r="L40" t="s">
        <v>390</v>
      </c>
      <c r="M40">
        <v>804</v>
      </c>
      <c r="N40" s="9" t="s">
        <v>372</v>
      </c>
    </row>
    <row r="41" spans="1:15" x14ac:dyDescent="0.2">
      <c r="A41" s="9" t="s">
        <v>42</v>
      </c>
      <c r="C41">
        <v>2040</v>
      </c>
      <c r="D41" t="s">
        <v>115</v>
      </c>
      <c r="E41">
        <v>204</v>
      </c>
      <c r="G41">
        <v>296</v>
      </c>
      <c r="H41" t="s">
        <v>440</v>
      </c>
      <c r="I41">
        <v>803</v>
      </c>
      <c r="K41">
        <v>72</v>
      </c>
      <c r="L41" t="s">
        <v>406</v>
      </c>
      <c r="M41">
        <v>804</v>
      </c>
      <c r="N41" s="9" t="s">
        <v>372</v>
      </c>
    </row>
    <row r="42" spans="1:15" x14ac:dyDescent="0.2">
      <c r="A42" s="12" t="s">
        <v>43</v>
      </c>
      <c r="C42">
        <v>2041</v>
      </c>
      <c r="D42" s="11" t="s">
        <v>116</v>
      </c>
      <c r="E42">
        <v>205</v>
      </c>
      <c r="G42">
        <v>289</v>
      </c>
      <c r="H42" t="s">
        <v>435</v>
      </c>
      <c r="I42">
        <v>803</v>
      </c>
      <c r="K42">
        <v>73</v>
      </c>
      <c r="L42" s="11" t="s">
        <v>424</v>
      </c>
      <c r="M42">
        <v>804</v>
      </c>
      <c r="N42" s="12" t="s">
        <v>373</v>
      </c>
    </row>
    <row r="43" spans="1:15" x14ac:dyDescent="0.2">
      <c r="A43" s="9" t="s">
        <v>44</v>
      </c>
      <c r="C43">
        <v>2042</v>
      </c>
      <c r="D43" t="s">
        <v>117</v>
      </c>
      <c r="E43">
        <v>205</v>
      </c>
      <c r="G43">
        <v>290</v>
      </c>
      <c r="H43" t="s">
        <v>434</v>
      </c>
      <c r="I43">
        <v>803</v>
      </c>
      <c r="K43">
        <v>74</v>
      </c>
      <c r="L43" t="s">
        <v>409</v>
      </c>
      <c r="M43">
        <v>804</v>
      </c>
      <c r="N43" s="9" t="s">
        <v>372</v>
      </c>
    </row>
    <row r="44" spans="1:15" x14ac:dyDescent="0.2">
      <c r="A44" s="9" t="s">
        <v>45</v>
      </c>
      <c r="C44">
        <v>2043</v>
      </c>
      <c r="D44" t="s">
        <v>118</v>
      </c>
      <c r="E44">
        <v>205</v>
      </c>
      <c r="G44">
        <v>291</v>
      </c>
      <c r="H44" t="s">
        <v>436</v>
      </c>
      <c r="I44">
        <v>803</v>
      </c>
      <c r="K44">
        <v>75</v>
      </c>
      <c r="L44" t="s">
        <v>418</v>
      </c>
      <c r="M44">
        <v>804</v>
      </c>
      <c r="N44" s="9" t="s">
        <v>372</v>
      </c>
    </row>
    <row r="45" spans="1:15" x14ac:dyDescent="0.2">
      <c r="A45" s="9" t="s">
        <v>46</v>
      </c>
      <c r="C45">
        <v>2044</v>
      </c>
      <c r="D45" t="s">
        <v>119</v>
      </c>
      <c r="E45">
        <v>205</v>
      </c>
      <c r="G45">
        <v>292</v>
      </c>
      <c r="H45" t="s">
        <v>437</v>
      </c>
      <c r="I45">
        <v>803</v>
      </c>
      <c r="K45">
        <v>76</v>
      </c>
      <c r="L45" t="s">
        <v>426</v>
      </c>
      <c r="M45">
        <v>804</v>
      </c>
      <c r="N45" s="9" t="s">
        <v>373</v>
      </c>
    </row>
    <row r="46" spans="1:15" x14ac:dyDescent="0.2">
      <c r="A46" s="9" t="s">
        <v>47</v>
      </c>
      <c r="C46">
        <v>2045</v>
      </c>
      <c r="D46" t="s">
        <v>120</v>
      </c>
      <c r="E46">
        <v>205</v>
      </c>
      <c r="G46">
        <v>293</v>
      </c>
      <c r="H46" t="s">
        <v>438</v>
      </c>
      <c r="I46">
        <v>803</v>
      </c>
      <c r="K46">
        <v>77</v>
      </c>
      <c r="L46" t="s">
        <v>423</v>
      </c>
      <c r="M46">
        <v>804</v>
      </c>
      <c r="N46" s="9" t="s">
        <v>372</v>
      </c>
    </row>
    <row r="47" spans="1:15" x14ac:dyDescent="0.2">
      <c r="A47" s="9" t="s">
        <v>48</v>
      </c>
      <c r="C47">
        <v>2046</v>
      </c>
      <c r="D47" t="s">
        <v>121</v>
      </c>
      <c r="E47">
        <v>205</v>
      </c>
      <c r="G47">
        <v>294</v>
      </c>
      <c r="H47" t="s">
        <v>439</v>
      </c>
      <c r="I47">
        <v>803</v>
      </c>
      <c r="K47">
        <v>78</v>
      </c>
      <c r="L47" t="s">
        <v>391</v>
      </c>
      <c r="M47">
        <v>804</v>
      </c>
      <c r="N47" s="9" t="s">
        <v>373</v>
      </c>
    </row>
    <row r="48" spans="1:15" s="11" customFormat="1" x14ac:dyDescent="0.2">
      <c r="A48" s="12" t="s">
        <v>49</v>
      </c>
      <c r="C48" s="11">
        <v>2047</v>
      </c>
      <c r="D48" s="11" t="s">
        <v>122</v>
      </c>
      <c r="E48" s="11">
        <v>205</v>
      </c>
      <c r="G48" s="11">
        <v>295</v>
      </c>
      <c r="H48" s="11" t="s">
        <v>441</v>
      </c>
      <c r="I48" s="11">
        <v>803</v>
      </c>
      <c r="K48" s="11">
        <v>79</v>
      </c>
      <c r="L48" s="11" t="s">
        <v>383</v>
      </c>
      <c r="M48" s="11">
        <v>804</v>
      </c>
      <c r="N48" s="12" t="s">
        <v>373</v>
      </c>
    </row>
    <row r="49" spans="1:14" x14ac:dyDescent="0.2">
      <c r="A49" s="9" t="s">
        <v>50</v>
      </c>
      <c r="C49">
        <v>2048</v>
      </c>
      <c r="D49" t="s">
        <v>123</v>
      </c>
      <c r="E49">
        <v>205</v>
      </c>
      <c r="G49">
        <v>296</v>
      </c>
      <c r="H49" t="s">
        <v>440</v>
      </c>
      <c r="I49">
        <v>803</v>
      </c>
      <c r="K49">
        <v>80</v>
      </c>
      <c r="L49" t="s">
        <v>427</v>
      </c>
      <c r="M49">
        <v>804</v>
      </c>
      <c r="N49" s="9" t="s">
        <v>372</v>
      </c>
    </row>
    <row r="50" spans="1:14" s="11" customFormat="1" x14ac:dyDescent="0.2">
      <c r="A50" s="12" t="s">
        <v>51</v>
      </c>
      <c r="C50" s="11">
        <v>2049</v>
      </c>
      <c r="D50" s="11" t="s">
        <v>86</v>
      </c>
      <c r="E50" s="11">
        <v>206</v>
      </c>
      <c r="G50" s="11">
        <v>289</v>
      </c>
      <c r="H50" s="11" t="s">
        <v>435</v>
      </c>
      <c r="I50" s="11">
        <v>803</v>
      </c>
      <c r="K50" s="11">
        <v>81</v>
      </c>
      <c r="L50" s="11" t="s">
        <v>425</v>
      </c>
      <c r="M50" s="11">
        <v>804</v>
      </c>
      <c r="N50" s="12" t="s">
        <v>373</v>
      </c>
    </row>
    <row r="51" spans="1:14" x14ac:dyDescent="0.2">
      <c r="A51" s="9" t="s">
        <v>52</v>
      </c>
      <c r="C51">
        <v>2050</v>
      </c>
      <c r="D51" t="s">
        <v>87</v>
      </c>
      <c r="E51">
        <v>206</v>
      </c>
      <c r="G51">
        <v>290</v>
      </c>
      <c r="H51" t="s">
        <v>434</v>
      </c>
      <c r="I51">
        <v>803</v>
      </c>
      <c r="K51">
        <v>82</v>
      </c>
      <c r="L51" t="s">
        <v>430</v>
      </c>
      <c r="M51">
        <v>804</v>
      </c>
      <c r="N51" s="9" t="s">
        <v>373</v>
      </c>
    </row>
    <row r="52" spans="1:14" x14ac:dyDescent="0.2">
      <c r="A52" s="9" t="s">
        <v>53</v>
      </c>
      <c r="C52">
        <v>2051</v>
      </c>
      <c r="D52" t="s">
        <v>88</v>
      </c>
      <c r="E52">
        <v>206</v>
      </c>
      <c r="G52">
        <v>291</v>
      </c>
      <c r="H52" t="s">
        <v>436</v>
      </c>
      <c r="I52">
        <v>803</v>
      </c>
      <c r="K52">
        <v>83</v>
      </c>
      <c r="L52" t="s">
        <v>502</v>
      </c>
      <c r="M52">
        <v>804</v>
      </c>
      <c r="N52" s="9" t="s">
        <v>372</v>
      </c>
    </row>
    <row r="53" spans="1:14" x14ac:dyDescent="0.2">
      <c r="A53" s="9" t="s">
        <v>54</v>
      </c>
      <c r="C53">
        <v>2052</v>
      </c>
      <c r="D53" t="s">
        <v>89</v>
      </c>
      <c r="E53">
        <v>206</v>
      </c>
      <c r="G53">
        <v>292</v>
      </c>
      <c r="H53" t="s">
        <v>437</v>
      </c>
      <c r="I53">
        <v>803</v>
      </c>
      <c r="K53">
        <v>84</v>
      </c>
      <c r="L53" t="s">
        <v>376</v>
      </c>
      <c r="M53">
        <v>804</v>
      </c>
      <c r="N53" s="9" t="s">
        <v>372</v>
      </c>
    </row>
    <row r="54" spans="1:14" x14ac:dyDescent="0.2">
      <c r="A54" s="9" t="s">
        <v>55</v>
      </c>
      <c r="C54">
        <v>2053</v>
      </c>
      <c r="D54" t="s">
        <v>90</v>
      </c>
      <c r="E54">
        <v>206</v>
      </c>
      <c r="G54">
        <v>293</v>
      </c>
      <c r="H54" t="s">
        <v>438</v>
      </c>
      <c r="I54">
        <v>803</v>
      </c>
      <c r="K54">
        <v>85</v>
      </c>
      <c r="L54" t="s">
        <v>415</v>
      </c>
      <c r="M54">
        <v>804</v>
      </c>
      <c r="N54" s="9" t="s">
        <v>372</v>
      </c>
    </row>
    <row r="55" spans="1:14" x14ac:dyDescent="0.2">
      <c r="A55" s="12" t="s">
        <v>56</v>
      </c>
      <c r="C55">
        <v>2054</v>
      </c>
      <c r="D55" s="11" t="s">
        <v>91</v>
      </c>
      <c r="E55">
        <v>206</v>
      </c>
      <c r="G55">
        <v>294</v>
      </c>
      <c r="H55" t="s">
        <v>439</v>
      </c>
      <c r="I55">
        <v>803</v>
      </c>
      <c r="K55">
        <v>86</v>
      </c>
      <c r="L55" s="11" t="s">
        <v>411</v>
      </c>
      <c r="M55">
        <v>804</v>
      </c>
      <c r="N55" s="12" t="s">
        <v>372</v>
      </c>
    </row>
    <row r="56" spans="1:14" x14ac:dyDescent="0.2">
      <c r="A56" s="9" t="s">
        <v>57</v>
      </c>
      <c r="C56">
        <v>2055</v>
      </c>
      <c r="D56" t="s">
        <v>92</v>
      </c>
      <c r="E56">
        <v>206</v>
      </c>
      <c r="G56">
        <v>295</v>
      </c>
      <c r="H56" t="s">
        <v>441</v>
      </c>
      <c r="I56">
        <v>803</v>
      </c>
      <c r="K56">
        <v>87</v>
      </c>
      <c r="L56" t="s">
        <v>379</v>
      </c>
      <c r="M56">
        <v>804</v>
      </c>
      <c r="N56" s="9" t="s">
        <v>373</v>
      </c>
    </row>
    <row r="57" spans="1:14" x14ac:dyDescent="0.2">
      <c r="A57" s="9" t="s">
        <v>58</v>
      </c>
      <c r="C57">
        <v>2056</v>
      </c>
      <c r="D57" t="s">
        <v>93</v>
      </c>
      <c r="E57">
        <v>206</v>
      </c>
      <c r="G57">
        <v>296</v>
      </c>
      <c r="H57" t="s">
        <v>440</v>
      </c>
      <c r="I57">
        <v>803</v>
      </c>
      <c r="K57">
        <v>88</v>
      </c>
      <c r="L57" t="s">
        <v>400</v>
      </c>
      <c r="M57">
        <v>804</v>
      </c>
      <c r="N57" s="9" t="s">
        <v>373</v>
      </c>
    </row>
    <row r="58" spans="1:14" x14ac:dyDescent="0.2">
      <c r="A58" s="12" t="s">
        <v>59</v>
      </c>
      <c r="C58">
        <v>2057</v>
      </c>
      <c r="D58" s="11" t="s">
        <v>124</v>
      </c>
      <c r="E58">
        <v>207</v>
      </c>
      <c r="G58">
        <v>289</v>
      </c>
      <c r="H58" t="s">
        <v>435</v>
      </c>
      <c r="I58">
        <v>803</v>
      </c>
      <c r="K58">
        <v>89</v>
      </c>
      <c r="L58" s="11" t="s">
        <v>503</v>
      </c>
      <c r="M58">
        <v>804</v>
      </c>
      <c r="N58" s="12" t="s">
        <v>373</v>
      </c>
    </row>
    <row r="59" spans="1:14" x14ac:dyDescent="0.2">
      <c r="A59" s="9" t="s">
        <v>60</v>
      </c>
      <c r="C59">
        <v>2058</v>
      </c>
      <c r="D59" t="s">
        <v>125</v>
      </c>
      <c r="E59">
        <v>207</v>
      </c>
      <c r="G59">
        <v>290</v>
      </c>
      <c r="H59" t="s">
        <v>434</v>
      </c>
      <c r="I59">
        <v>803</v>
      </c>
      <c r="K59">
        <v>90</v>
      </c>
      <c r="L59" t="s">
        <v>422</v>
      </c>
      <c r="M59">
        <v>804</v>
      </c>
      <c r="N59" s="9" t="s">
        <v>373</v>
      </c>
    </row>
    <row r="60" spans="1:14" x14ac:dyDescent="0.2">
      <c r="A60" s="9" t="s">
        <v>61</v>
      </c>
      <c r="C60">
        <v>2059</v>
      </c>
      <c r="D60" t="s">
        <v>126</v>
      </c>
      <c r="E60">
        <v>207</v>
      </c>
      <c r="G60">
        <v>291</v>
      </c>
      <c r="H60" t="s">
        <v>436</v>
      </c>
      <c r="I60">
        <v>803</v>
      </c>
      <c r="K60">
        <v>91</v>
      </c>
      <c r="L60" t="s">
        <v>405</v>
      </c>
      <c r="M60">
        <v>804</v>
      </c>
      <c r="N60" s="9" t="s">
        <v>372</v>
      </c>
    </row>
    <row r="61" spans="1:14" x14ac:dyDescent="0.2">
      <c r="A61" s="9" t="s">
        <v>62</v>
      </c>
      <c r="C61">
        <v>2060</v>
      </c>
      <c r="D61" t="s">
        <v>127</v>
      </c>
      <c r="E61">
        <v>207</v>
      </c>
      <c r="G61">
        <v>292</v>
      </c>
      <c r="H61" t="s">
        <v>437</v>
      </c>
      <c r="I61">
        <v>803</v>
      </c>
      <c r="K61">
        <v>92</v>
      </c>
      <c r="L61" t="s">
        <v>419</v>
      </c>
      <c r="M61">
        <v>804</v>
      </c>
      <c r="N61" s="9" t="s">
        <v>373</v>
      </c>
    </row>
    <row r="62" spans="1:14" x14ac:dyDescent="0.2">
      <c r="A62" s="9" t="s">
        <v>63</v>
      </c>
      <c r="C62">
        <v>2061</v>
      </c>
      <c r="D62" t="s">
        <v>128</v>
      </c>
      <c r="E62">
        <v>207</v>
      </c>
      <c r="G62">
        <v>293</v>
      </c>
      <c r="H62" t="s">
        <v>438</v>
      </c>
      <c r="I62">
        <v>803</v>
      </c>
      <c r="K62">
        <v>93</v>
      </c>
      <c r="L62" t="s">
        <v>407</v>
      </c>
      <c r="M62">
        <v>804</v>
      </c>
      <c r="N62" s="9" t="s">
        <v>372</v>
      </c>
    </row>
    <row r="63" spans="1:14" x14ac:dyDescent="0.2">
      <c r="A63" s="12" t="s">
        <v>64</v>
      </c>
      <c r="C63">
        <v>2062</v>
      </c>
      <c r="D63" s="11" t="s">
        <v>129</v>
      </c>
      <c r="E63">
        <v>207</v>
      </c>
      <c r="G63">
        <v>294</v>
      </c>
      <c r="H63" t="s">
        <v>439</v>
      </c>
      <c r="I63">
        <v>803</v>
      </c>
      <c r="K63">
        <v>94</v>
      </c>
      <c r="L63" s="11" t="s">
        <v>416</v>
      </c>
      <c r="M63">
        <v>804</v>
      </c>
      <c r="N63" s="12" t="s">
        <v>373</v>
      </c>
    </row>
    <row r="64" spans="1:14" x14ac:dyDescent="0.2">
      <c r="A64" s="9" t="s">
        <v>65</v>
      </c>
      <c r="C64">
        <v>2063</v>
      </c>
      <c r="D64" t="s">
        <v>130</v>
      </c>
      <c r="E64">
        <v>207</v>
      </c>
      <c r="G64">
        <v>295</v>
      </c>
      <c r="H64" t="s">
        <v>441</v>
      </c>
      <c r="I64">
        <v>803</v>
      </c>
      <c r="K64">
        <v>95</v>
      </c>
      <c r="L64" t="s">
        <v>413</v>
      </c>
      <c r="M64">
        <v>804</v>
      </c>
      <c r="N64" s="9" t="s">
        <v>372</v>
      </c>
    </row>
    <row r="65" spans="1:14" x14ac:dyDescent="0.2">
      <c r="A65" s="9" t="s">
        <v>66</v>
      </c>
      <c r="C65">
        <v>2064</v>
      </c>
      <c r="D65" t="s">
        <v>131</v>
      </c>
      <c r="E65">
        <v>207</v>
      </c>
      <c r="G65">
        <v>296</v>
      </c>
      <c r="H65" t="s">
        <v>440</v>
      </c>
      <c r="I65">
        <v>803</v>
      </c>
      <c r="K65">
        <v>96</v>
      </c>
      <c r="L65" t="s">
        <v>384</v>
      </c>
      <c r="M65">
        <v>804</v>
      </c>
      <c r="N65" s="9" t="s">
        <v>372</v>
      </c>
    </row>
    <row r="66" spans="1:14" x14ac:dyDescent="0.2">
      <c r="A66" t="s">
        <v>196</v>
      </c>
      <c r="C66">
        <v>2065</v>
      </c>
      <c r="D66" t="s">
        <v>186</v>
      </c>
      <c r="E66">
        <v>208</v>
      </c>
      <c r="G66">
        <v>289</v>
      </c>
      <c r="H66" t="s">
        <v>435</v>
      </c>
      <c r="I66">
        <v>803</v>
      </c>
      <c r="K66">
        <v>97</v>
      </c>
      <c r="L66" t="s">
        <v>473</v>
      </c>
      <c r="M66">
        <v>804</v>
      </c>
      <c r="N66" s="9" t="s">
        <v>372</v>
      </c>
    </row>
    <row r="67" spans="1:14" s="11" customFormat="1" x14ac:dyDescent="0.2">
      <c r="A67" s="11" t="s">
        <v>197</v>
      </c>
      <c r="C67" s="11">
        <v>2066</v>
      </c>
      <c r="D67" s="11" t="s">
        <v>182</v>
      </c>
      <c r="E67">
        <v>208</v>
      </c>
      <c r="F67"/>
      <c r="G67">
        <v>290</v>
      </c>
      <c r="H67" t="s">
        <v>434</v>
      </c>
      <c r="I67">
        <v>803</v>
      </c>
      <c r="K67">
        <v>98</v>
      </c>
      <c r="L67" s="11" t="s">
        <v>511</v>
      </c>
      <c r="M67">
        <v>804</v>
      </c>
      <c r="N67" s="12" t="s">
        <v>373</v>
      </c>
    </row>
    <row r="68" spans="1:14" x14ac:dyDescent="0.2">
      <c r="A68" t="s">
        <v>198</v>
      </c>
      <c r="C68">
        <v>2067</v>
      </c>
      <c r="D68" t="s">
        <v>183</v>
      </c>
      <c r="E68">
        <v>208</v>
      </c>
      <c r="G68">
        <v>291</v>
      </c>
      <c r="H68" t="s">
        <v>436</v>
      </c>
      <c r="I68">
        <v>803</v>
      </c>
      <c r="K68">
        <v>99</v>
      </c>
      <c r="L68" t="s">
        <v>445</v>
      </c>
      <c r="M68">
        <v>804</v>
      </c>
      <c r="N68" s="9" t="s">
        <v>373</v>
      </c>
    </row>
    <row r="69" spans="1:14" x14ac:dyDescent="0.2">
      <c r="A69" t="s">
        <v>199</v>
      </c>
      <c r="C69">
        <v>2068</v>
      </c>
      <c r="D69" t="s">
        <v>188</v>
      </c>
      <c r="E69">
        <v>208</v>
      </c>
      <c r="G69">
        <v>292</v>
      </c>
      <c r="H69" t="s">
        <v>437</v>
      </c>
      <c r="I69">
        <v>803</v>
      </c>
      <c r="K69">
        <v>100</v>
      </c>
      <c r="L69" t="s">
        <v>470</v>
      </c>
      <c r="M69">
        <v>804</v>
      </c>
      <c r="N69" s="9" t="s">
        <v>372</v>
      </c>
    </row>
    <row r="70" spans="1:14" x14ac:dyDescent="0.2">
      <c r="A70" t="s">
        <v>200</v>
      </c>
      <c r="C70">
        <v>2069</v>
      </c>
      <c r="D70" t="s">
        <v>189</v>
      </c>
      <c r="E70">
        <v>208</v>
      </c>
      <c r="G70">
        <v>293</v>
      </c>
      <c r="H70" t="s">
        <v>438</v>
      </c>
      <c r="I70">
        <v>803</v>
      </c>
      <c r="K70">
        <v>101</v>
      </c>
      <c r="L70" t="s">
        <v>461</v>
      </c>
      <c r="M70">
        <v>804</v>
      </c>
      <c r="N70" s="9" t="s">
        <v>372</v>
      </c>
    </row>
    <row r="71" spans="1:14" x14ac:dyDescent="0.2">
      <c r="A71" t="s">
        <v>201</v>
      </c>
      <c r="C71">
        <v>2070</v>
      </c>
      <c r="D71" t="s">
        <v>194</v>
      </c>
      <c r="E71">
        <v>208</v>
      </c>
      <c r="G71">
        <v>294</v>
      </c>
      <c r="H71" t="s">
        <v>439</v>
      </c>
      <c r="I71">
        <v>803</v>
      </c>
      <c r="K71">
        <v>102</v>
      </c>
      <c r="L71" t="s">
        <v>489</v>
      </c>
      <c r="M71">
        <v>804</v>
      </c>
      <c r="N71" s="9" t="s">
        <v>373</v>
      </c>
    </row>
    <row r="72" spans="1:14" s="11" customFormat="1" x14ac:dyDescent="0.2">
      <c r="A72" s="11" t="s">
        <v>202</v>
      </c>
      <c r="C72" s="11">
        <v>2071</v>
      </c>
      <c r="D72" s="11" t="s">
        <v>193</v>
      </c>
      <c r="E72">
        <v>208</v>
      </c>
      <c r="F72"/>
      <c r="G72">
        <v>295</v>
      </c>
      <c r="H72" t="s">
        <v>441</v>
      </c>
      <c r="I72">
        <v>803</v>
      </c>
      <c r="K72">
        <v>103</v>
      </c>
      <c r="L72" s="11" t="s">
        <v>479</v>
      </c>
      <c r="M72">
        <v>804</v>
      </c>
      <c r="N72" s="11" t="s">
        <v>373</v>
      </c>
    </row>
    <row r="73" spans="1:14" x14ac:dyDescent="0.2">
      <c r="A73" t="s">
        <v>203</v>
      </c>
      <c r="C73">
        <v>2072</v>
      </c>
      <c r="D73" t="s">
        <v>136</v>
      </c>
      <c r="E73">
        <v>208</v>
      </c>
      <c r="G73">
        <v>296</v>
      </c>
      <c r="H73" t="s">
        <v>440</v>
      </c>
      <c r="I73">
        <v>803</v>
      </c>
      <c r="K73">
        <v>104</v>
      </c>
      <c r="L73" t="s">
        <v>455</v>
      </c>
      <c r="M73">
        <v>804</v>
      </c>
      <c r="N73" t="s">
        <v>372</v>
      </c>
    </row>
    <row r="74" spans="1:14" s="11" customFormat="1" x14ac:dyDescent="0.2">
      <c r="A74" s="11" t="s">
        <v>204</v>
      </c>
      <c r="C74" s="11">
        <v>2073</v>
      </c>
      <c r="D74" s="11" t="s">
        <v>151</v>
      </c>
      <c r="E74">
        <v>209</v>
      </c>
      <c r="F74"/>
      <c r="G74">
        <v>289</v>
      </c>
      <c r="H74" t="s">
        <v>435</v>
      </c>
      <c r="I74">
        <v>803</v>
      </c>
      <c r="K74">
        <v>105</v>
      </c>
      <c r="L74" s="11" t="s">
        <v>504</v>
      </c>
      <c r="M74">
        <v>804</v>
      </c>
      <c r="N74" s="12" t="s">
        <v>373</v>
      </c>
    </row>
    <row r="75" spans="1:14" x14ac:dyDescent="0.2">
      <c r="A75" t="s">
        <v>205</v>
      </c>
      <c r="C75">
        <v>2074</v>
      </c>
      <c r="D75" t="s">
        <v>158</v>
      </c>
      <c r="E75">
        <v>209</v>
      </c>
      <c r="G75">
        <v>290</v>
      </c>
      <c r="H75" t="s">
        <v>434</v>
      </c>
      <c r="I75">
        <v>803</v>
      </c>
      <c r="K75">
        <v>106</v>
      </c>
      <c r="L75" t="s">
        <v>481</v>
      </c>
      <c r="M75">
        <v>804</v>
      </c>
      <c r="N75" s="9" t="s">
        <v>373</v>
      </c>
    </row>
    <row r="76" spans="1:14" x14ac:dyDescent="0.2">
      <c r="A76" t="s">
        <v>206</v>
      </c>
      <c r="C76">
        <v>2075</v>
      </c>
      <c r="D76" t="s">
        <v>163</v>
      </c>
      <c r="E76">
        <v>209</v>
      </c>
      <c r="G76">
        <v>291</v>
      </c>
      <c r="H76" t="s">
        <v>436</v>
      </c>
      <c r="I76">
        <v>803</v>
      </c>
      <c r="K76">
        <v>107</v>
      </c>
      <c r="L76" t="s">
        <v>458</v>
      </c>
      <c r="M76">
        <v>804</v>
      </c>
      <c r="N76" s="9" t="s">
        <v>372</v>
      </c>
    </row>
    <row r="77" spans="1:14" x14ac:dyDescent="0.2">
      <c r="A77" t="s">
        <v>207</v>
      </c>
      <c r="C77">
        <v>2076</v>
      </c>
      <c r="D77" t="s">
        <v>147</v>
      </c>
      <c r="E77">
        <v>209</v>
      </c>
      <c r="G77">
        <v>292</v>
      </c>
      <c r="H77" t="s">
        <v>437</v>
      </c>
      <c r="I77">
        <v>803</v>
      </c>
      <c r="K77">
        <v>108</v>
      </c>
      <c r="L77" t="s">
        <v>468</v>
      </c>
      <c r="M77">
        <v>804</v>
      </c>
      <c r="N77" s="9" t="s">
        <v>373</v>
      </c>
    </row>
    <row r="78" spans="1:14" x14ac:dyDescent="0.2">
      <c r="A78" t="s">
        <v>208</v>
      </c>
      <c r="C78">
        <v>2077</v>
      </c>
      <c r="D78" t="s">
        <v>149</v>
      </c>
      <c r="E78">
        <v>209</v>
      </c>
      <c r="G78">
        <v>293</v>
      </c>
      <c r="H78" t="s">
        <v>438</v>
      </c>
      <c r="I78">
        <v>803</v>
      </c>
      <c r="K78">
        <v>109</v>
      </c>
      <c r="L78" t="s">
        <v>404</v>
      </c>
      <c r="M78">
        <v>804</v>
      </c>
      <c r="N78" s="9" t="s">
        <v>373</v>
      </c>
    </row>
    <row r="79" spans="1:14" x14ac:dyDescent="0.2">
      <c r="A79" t="s">
        <v>209</v>
      </c>
      <c r="C79">
        <v>2078</v>
      </c>
      <c r="D79" t="s">
        <v>145</v>
      </c>
      <c r="E79">
        <v>209</v>
      </c>
      <c r="G79">
        <v>294</v>
      </c>
      <c r="H79" t="s">
        <v>439</v>
      </c>
      <c r="I79">
        <v>803</v>
      </c>
      <c r="K79">
        <v>110</v>
      </c>
      <c r="L79" t="s">
        <v>490</v>
      </c>
      <c r="M79">
        <v>804</v>
      </c>
      <c r="N79" s="9" t="s">
        <v>372</v>
      </c>
    </row>
    <row r="80" spans="1:14" s="11" customFormat="1" x14ac:dyDescent="0.2">
      <c r="A80" s="11" t="s">
        <v>210</v>
      </c>
      <c r="C80" s="11">
        <v>2079</v>
      </c>
      <c r="D80" s="11" t="s">
        <v>142</v>
      </c>
      <c r="E80">
        <v>209</v>
      </c>
      <c r="F80"/>
      <c r="G80">
        <v>295</v>
      </c>
      <c r="H80" t="s">
        <v>441</v>
      </c>
      <c r="I80">
        <v>803</v>
      </c>
      <c r="K80">
        <v>111</v>
      </c>
      <c r="L80" s="11" t="s">
        <v>472</v>
      </c>
      <c r="M80">
        <v>804</v>
      </c>
      <c r="N80" s="12" t="s">
        <v>372</v>
      </c>
    </row>
    <row r="81" spans="1:14" x14ac:dyDescent="0.2">
      <c r="A81" t="s">
        <v>211</v>
      </c>
      <c r="C81">
        <v>2080</v>
      </c>
      <c r="D81" t="s">
        <v>175</v>
      </c>
      <c r="E81">
        <v>209</v>
      </c>
      <c r="G81">
        <v>296</v>
      </c>
      <c r="H81" t="s">
        <v>440</v>
      </c>
      <c r="I81">
        <v>803</v>
      </c>
      <c r="K81">
        <v>112</v>
      </c>
      <c r="L81" t="s">
        <v>469</v>
      </c>
      <c r="M81">
        <v>804</v>
      </c>
      <c r="N81" s="9" t="s">
        <v>372</v>
      </c>
    </row>
    <row r="82" spans="1:14" x14ac:dyDescent="0.2">
      <c r="A82" t="s">
        <v>212</v>
      </c>
      <c r="C82">
        <v>2081</v>
      </c>
      <c r="D82" t="s">
        <v>148</v>
      </c>
      <c r="E82">
        <v>210</v>
      </c>
      <c r="G82">
        <v>289</v>
      </c>
      <c r="H82" t="s">
        <v>435</v>
      </c>
      <c r="I82">
        <v>803</v>
      </c>
      <c r="K82">
        <v>113</v>
      </c>
      <c r="L82" t="s">
        <v>488</v>
      </c>
      <c r="M82">
        <v>804</v>
      </c>
      <c r="N82" s="9" t="s">
        <v>373</v>
      </c>
    </row>
    <row r="83" spans="1:14" s="11" customFormat="1" x14ac:dyDescent="0.2">
      <c r="A83" s="11" t="s">
        <v>213</v>
      </c>
      <c r="C83" s="11">
        <v>2082</v>
      </c>
      <c r="D83" s="11" t="s">
        <v>143</v>
      </c>
      <c r="E83">
        <v>210</v>
      </c>
      <c r="F83"/>
      <c r="G83">
        <v>290</v>
      </c>
      <c r="H83" t="s">
        <v>434</v>
      </c>
      <c r="I83">
        <v>803</v>
      </c>
      <c r="K83">
        <v>114</v>
      </c>
      <c r="L83" s="11" t="s">
        <v>475</v>
      </c>
      <c r="M83">
        <v>804</v>
      </c>
      <c r="N83" s="12" t="s">
        <v>373</v>
      </c>
    </row>
    <row r="84" spans="1:14" x14ac:dyDescent="0.2">
      <c r="A84" t="s">
        <v>214</v>
      </c>
      <c r="C84">
        <v>2083</v>
      </c>
      <c r="D84" t="s">
        <v>144</v>
      </c>
      <c r="E84">
        <v>210</v>
      </c>
      <c r="G84">
        <v>291</v>
      </c>
      <c r="H84" t="s">
        <v>436</v>
      </c>
      <c r="I84">
        <v>803</v>
      </c>
      <c r="K84">
        <v>115</v>
      </c>
      <c r="L84" t="s">
        <v>442</v>
      </c>
      <c r="M84">
        <v>804</v>
      </c>
      <c r="N84" s="9" t="s">
        <v>372</v>
      </c>
    </row>
    <row r="85" spans="1:14" x14ac:dyDescent="0.2">
      <c r="A85" t="s">
        <v>215</v>
      </c>
      <c r="C85">
        <v>2084</v>
      </c>
      <c r="D85" t="s">
        <v>153</v>
      </c>
      <c r="E85">
        <v>210</v>
      </c>
      <c r="G85">
        <v>292</v>
      </c>
      <c r="H85" t="s">
        <v>437</v>
      </c>
      <c r="I85">
        <v>803</v>
      </c>
      <c r="K85">
        <v>116</v>
      </c>
      <c r="L85" t="s">
        <v>444</v>
      </c>
      <c r="M85">
        <v>804</v>
      </c>
      <c r="N85" s="9" t="s">
        <v>373</v>
      </c>
    </row>
    <row r="86" spans="1:14" x14ac:dyDescent="0.2">
      <c r="A86" t="s">
        <v>216</v>
      </c>
      <c r="C86">
        <v>2085</v>
      </c>
      <c r="D86" t="s">
        <v>155</v>
      </c>
      <c r="E86">
        <v>210</v>
      </c>
      <c r="G86">
        <v>293</v>
      </c>
      <c r="H86" t="s">
        <v>438</v>
      </c>
      <c r="I86">
        <v>803</v>
      </c>
      <c r="K86">
        <v>117</v>
      </c>
      <c r="L86" t="s">
        <v>453</v>
      </c>
      <c r="M86">
        <v>804</v>
      </c>
      <c r="N86" s="9" t="s">
        <v>372</v>
      </c>
    </row>
    <row r="87" spans="1:14" x14ac:dyDescent="0.2">
      <c r="A87" t="s">
        <v>217</v>
      </c>
      <c r="C87">
        <v>2086</v>
      </c>
      <c r="D87" t="s">
        <v>161</v>
      </c>
      <c r="E87">
        <v>210</v>
      </c>
      <c r="G87">
        <v>294</v>
      </c>
      <c r="H87" t="s">
        <v>439</v>
      </c>
      <c r="I87">
        <v>803</v>
      </c>
      <c r="K87">
        <v>118</v>
      </c>
      <c r="L87" t="s">
        <v>454</v>
      </c>
      <c r="M87">
        <v>804</v>
      </c>
      <c r="N87" s="9" t="s">
        <v>373</v>
      </c>
    </row>
    <row r="88" spans="1:14" s="11" customFormat="1" x14ac:dyDescent="0.2">
      <c r="A88" s="11" t="s">
        <v>218</v>
      </c>
      <c r="C88" s="11">
        <v>2087</v>
      </c>
      <c r="D88" s="11" t="s">
        <v>160</v>
      </c>
      <c r="E88">
        <v>210</v>
      </c>
      <c r="F88"/>
      <c r="G88">
        <v>295</v>
      </c>
      <c r="H88" t="s">
        <v>441</v>
      </c>
      <c r="I88">
        <v>803</v>
      </c>
      <c r="K88">
        <v>119</v>
      </c>
      <c r="L88" s="11" t="s">
        <v>456</v>
      </c>
      <c r="M88">
        <v>804</v>
      </c>
      <c r="N88" s="12" t="s">
        <v>372</v>
      </c>
    </row>
    <row r="89" spans="1:14" x14ac:dyDescent="0.2">
      <c r="A89" t="s">
        <v>219</v>
      </c>
      <c r="C89">
        <v>2088</v>
      </c>
      <c r="D89" t="s">
        <v>170</v>
      </c>
      <c r="E89">
        <v>210</v>
      </c>
      <c r="G89">
        <v>296</v>
      </c>
      <c r="H89" t="s">
        <v>440</v>
      </c>
      <c r="I89">
        <v>803</v>
      </c>
      <c r="K89">
        <v>120</v>
      </c>
      <c r="L89" t="s">
        <v>512</v>
      </c>
      <c r="M89">
        <v>804</v>
      </c>
      <c r="N89" s="9" t="s">
        <v>372</v>
      </c>
    </row>
    <row r="90" spans="1:14" x14ac:dyDescent="0.2">
      <c r="A90" t="s">
        <v>220</v>
      </c>
      <c r="C90">
        <v>2089</v>
      </c>
      <c r="D90" t="s">
        <v>178</v>
      </c>
      <c r="E90">
        <v>211</v>
      </c>
      <c r="G90">
        <v>289</v>
      </c>
      <c r="H90" t="s">
        <v>435</v>
      </c>
      <c r="I90">
        <v>803</v>
      </c>
      <c r="K90">
        <v>121</v>
      </c>
      <c r="L90" t="s">
        <v>493</v>
      </c>
      <c r="M90">
        <v>804</v>
      </c>
      <c r="N90" s="9" t="s">
        <v>372</v>
      </c>
    </row>
    <row r="91" spans="1:14" x14ac:dyDescent="0.2">
      <c r="A91" t="s">
        <v>221</v>
      </c>
      <c r="C91">
        <v>2090</v>
      </c>
      <c r="D91" t="s">
        <v>174</v>
      </c>
      <c r="E91">
        <v>211</v>
      </c>
      <c r="G91">
        <v>290</v>
      </c>
      <c r="H91" t="s">
        <v>434</v>
      </c>
      <c r="I91">
        <v>803</v>
      </c>
      <c r="K91">
        <v>122</v>
      </c>
      <c r="L91" t="s">
        <v>486</v>
      </c>
      <c r="M91">
        <v>804</v>
      </c>
      <c r="N91" s="9" t="s">
        <v>372</v>
      </c>
    </row>
    <row r="92" spans="1:14" s="11" customFormat="1" x14ac:dyDescent="0.2">
      <c r="A92" s="11" t="s">
        <v>222</v>
      </c>
      <c r="C92" s="11">
        <v>2091</v>
      </c>
      <c r="D92" s="11" t="s">
        <v>177</v>
      </c>
      <c r="E92">
        <v>211</v>
      </c>
      <c r="F92"/>
      <c r="G92">
        <v>291</v>
      </c>
      <c r="H92" t="s">
        <v>436</v>
      </c>
      <c r="I92">
        <v>803</v>
      </c>
      <c r="K92">
        <v>123</v>
      </c>
      <c r="L92" s="11" t="s">
        <v>505</v>
      </c>
      <c r="M92">
        <v>804</v>
      </c>
      <c r="N92" s="12" t="s">
        <v>373</v>
      </c>
    </row>
    <row r="93" spans="1:14" x14ac:dyDescent="0.2">
      <c r="A93" t="s">
        <v>223</v>
      </c>
      <c r="C93">
        <v>2092</v>
      </c>
      <c r="D93" t="s">
        <v>164</v>
      </c>
      <c r="E93">
        <v>211</v>
      </c>
      <c r="G93">
        <v>292</v>
      </c>
      <c r="H93" t="s">
        <v>437</v>
      </c>
      <c r="I93">
        <v>803</v>
      </c>
      <c r="K93">
        <v>124</v>
      </c>
      <c r="L93" t="s">
        <v>447</v>
      </c>
      <c r="M93">
        <v>804</v>
      </c>
      <c r="N93" s="9" t="s">
        <v>372</v>
      </c>
    </row>
    <row r="94" spans="1:14" s="11" customFormat="1" x14ac:dyDescent="0.2">
      <c r="A94" s="11" t="s">
        <v>224</v>
      </c>
      <c r="C94" s="11">
        <v>2093</v>
      </c>
      <c r="D94" s="11" t="s">
        <v>168</v>
      </c>
      <c r="E94">
        <v>211</v>
      </c>
      <c r="F94"/>
      <c r="G94">
        <v>293</v>
      </c>
      <c r="H94" t="s">
        <v>438</v>
      </c>
      <c r="I94">
        <v>803</v>
      </c>
      <c r="K94">
        <v>125</v>
      </c>
      <c r="L94" s="11" t="s">
        <v>452</v>
      </c>
      <c r="M94">
        <v>804</v>
      </c>
      <c r="N94" s="12" t="s">
        <v>373</v>
      </c>
    </row>
    <row r="95" spans="1:14" x14ac:dyDescent="0.2">
      <c r="A95" t="s">
        <v>225</v>
      </c>
      <c r="C95">
        <v>2094</v>
      </c>
      <c r="D95" t="s">
        <v>173</v>
      </c>
      <c r="E95">
        <v>211</v>
      </c>
      <c r="G95">
        <v>294</v>
      </c>
      <c r="H95" t="s">
        <v>439</v>
      </c>
      <c r="I95">
        <v>803</v>
      </c>
      <c r="K95">
        <v>126</v>
      </c>
      <c r="L95" t="s">
        <v>492</v>
      </c>
      <c r="M95">
        <v>804</v>
      </c>
      <c r="N95" s="9" t="s">
        <v>373</v>
      </c>
    </row>
    <row r="96" spans="1:14" x14ac:dyDescent="0.2">
      <c r="A96" t="s">
        <v>226</v>
      </c>
      <c r="C96">
        <v>2095</v>
      </c>
      <c r="D96" t="s">
        <v>169</v>
      </c>
      <c r="E96">
        <v>211</v>
      </c>
      <c r="G96">
        <v>295</v>
      </c>
      <c r="H96" t="s">
        <v>441</v>
      </c>
      <c r="I96">
        <v>803</v>
      </c>
      <c r="K96">
        <v>127</v>
      </c>
      <c r="L96" t="s">
        <v>459</v>
      </c>
      <c r="M96">
        <v>804</v>
      </c>
      <c r="N96" s="9" t="s">
        <v>372</v>
      </c>
    </row>
    <row r="97" spans="1:14" x14ac:dyDescent="0.2">
      <c r="A97" t="s">
        <v>227</v>
      </c>
      <c r="C97">
        <v>2096</v>
      </c>
      <c r="D97" t="s">
        <v>157</v>
      </c>
      <c r="E97">
        <v>211</v>
      </c>
      <c r="G97">
        <v>296</v>
      </c>
      <c r="H97" t="s">
        <v>440</v>
      </c>
      <c r="I97">
        <v>803</v>
      </c>
      <c r="K97">
        <v>128</v>
      </c>
      <c r="L97" t="s">
        <v>467</v>
      </c>
      <c r="M97">
        <v>804</v>
      </c>
      <c r="N97" s="9" t="s">
        <v>373</v>
      </c>
    </row>
    <row r="98" spans="1:14" s="11" customFormat="1" x14ac:dyDescent="0.2">
      <c r="A98" s="11" t="s">
        <v>228</v>
      </c>
      <c r="C98" s="11">
        <v>2113</v>
      </c>
      <c r="D98" s="11" t="s">
        <v>176</v>
      </c>
      <c r="E98">
        <v>212</v>
      </c>
      <c r="F98"/>
      <c r="G98">
        <v>289</v>
      </c>
      <c r="H98" t="s">
        <v>435</v>
      </c>
      <c r="I98">
        <v>803</v>
      </c>
      <c r="K98">
        <v>129</v>
      </c>
      <c r="L98" s="11" t="s">
        <v>506</v>
      </c>
      <c r="M98">
        <v>804</v>
      </c>
      <c r="N98" s="12" t="s">
        <v>373</v>
      </c>
    </row>
    <row r="99" spans="1:14" x14ac:dyDescent="0.2">
      <c r="A99" t="s">
        <v>229</v>
      </c>
      <c r="C99">
        <v>2114</v>
      </c>
      <c r="D99" t="s">
        <v>180</v>
      </c>
      <c r="E99">
        <v>212</v>
      </c>
      <c r="G99">
        <v>290</v>
      </c>
      <c r="H99" t="s">
        <v>434</v>
      </c>
      <c r="I99">
        <v>803</v>
      </c>
      <c r="K99">
        <v>130</v>
      </c>
      <c r="L99" t="s">
        <v>476</v>
      </c>
      <c r="M99">
        <v>804</v>
      </c>
      <c r="N99" s="9" t="s">
        <v>373</v>
      </c>
    </row>
    <row r="100" spans="1:14" x14ac:dyDescent="0.2">
      <c r="A100" t="s">
        <v>230</v>
      </c>
      <c r="C100">
        <v>2115</v>
      </c>
      <c r="D100" t="s">
        <v>179</v>
      </c>
      <c r="E100">
        <v>212</v>
      </c>
      <c r="G100">
        <v>291</v>
      </c>
      <c r="H100" t="s">
        <v>436</v>
      </c>
      <c r="I100">
        <v>803</v>
      </c>
      <c r="K100">
        <v>131</v>
      </c>
      <c r="L100" t="s">
        <v>449</v>
      </c>
      <c r="M100">
        <v>804</v>
      </c>
      <c r="N100" s="9" t="s">
        <v>372</v>
      </c>
    </row>
    <row r="101" spans="1:14" x14ac:dyDescent="0.2">
      <c r="A101" t="s">
        <v>231</v>
      </c>
      <c r="C101">
        <v>2116</v>
      </c>
      <c r="D101" t="s">
        <v>172</v>
      </c>
      <c r="E101">
        <v>212</v>
      </c>
      <c r="G101">
        <v>292</v>
      </c>
      <c r="H101" t="s">
        <v>437</v>
      </c>
      <c r="I101">
        <v>803</v>
      </c>
      <c r="K101">
        <v>132</v>
      </c>
      <c r="L101" t="s">
        <v>450</v>
      </c>
      <c r="M101">
        <v>804</v>
      </c>
      <c r="N101" s="15" t="s">
        <v>373</v>
      </c>
    </row>
    <row r="102" spans="1:14" s="11" customFormat="1" x14ac:dyDescent="0.2">
      <c r="A102" s="11" t="s">
        <v>232</v>
      </c>
      <c r="C102" s="11">
        <v>2117</v>
      </c>
      <c r="D102" s="11" t="s">
        <v>171</v>
      </c>
      <c r="E102">
        <v>212</v>
      </c>
      <c r="F102"/>
      <c r="G102">
        <v>293</v>
      </c>
      <c r="H102" t="s">
        <v>438</v>
      </c>
      <c r="I102">
        <v>803</v>
      </c>
      <c r="K102">
        <v>133</v>
      </c>
      <c r="L102" s="11" t="s">
        <v>443</v>
      </c>
      <c r="M102">
        <v>804</v>
      </c>
      <c r="N102" s="12" t="s">
        <v>373</v>
      </c>
    </row>
    <row r="103" spans="1:14" x14ac:dyDescent="0.2">
      <c r="A103" t="s">
        <v>233</v>
      </c>
      <c r="C103">
        <v>2118</v>
      </c>
      <c r="D103" t="s">
        <v>166</v>
      </c>
      <c r="E103">
        <v>212</v>
      </c>
      <c r="G103">
        <v>294</v>
      </c>
      <c r="H103" t="s">
        <v>439</v>
      </c>
      <c r="I103">
        <v>803</v>
      </c>
      <c r="K103">
        <v>134</v>
      </c>
      <c r="L103" t="s">
        <v>471</v>
      </c>
      <c r="M103">
        <v>804</v>
      </c>
      <c r="N103" s="9" t="s">
        <v>372</v>
      </c>
    </row>
    <row r="104" spans="1:14" x14ac:dyDescent="0.2">
      <c r="A104" t="s">
        <v>234</v>
      </c>
      <c r="C104">
        <v>2119</v>
      </c>
      <c r="D104" t="s">
        <v>167</v>
      </c>
      <c r="E104">
        <v>212</v>
      </c>
      <c r="G104">
        <v>295</v>
      </c>
      <c r="H104" t="s">
        <v>441</v>
      </c>
      <c r="I104">
        <v>803</v>
      </c>
      <c r="K104">
        <v>135</v>
      </c>
      <c r="L104" t="s">
        <v>507</v>
      </c>
      <c r="M104">
        <v>804</v>
      </c>
      <c r="N104" s="9" t="s">
        <v>372</v>
      </c>
    </row>
    <row r="105" spans="1:14" x14ac:dyDescent="0.2">
      <c r="A105" t="s">
        <v>235</v>
      </c>
      <c r="C105">
        <v>2120</v>
      </c>
      <c r="D105" t="s">
        <v>154</v>
      </c>
      <c r="E105">
        <v>212</v>
      </c>
      <c r="G105">
        <v>296</v>
      </c>
      <c r="H105" t="s">
        <v>440</v>
      </c>
      <c r="I105">
        <v>803</v>
      </c>
      <c r="K105">
        <v>136</v>
      </c>
      <c r="L105" t="s">
        <v>465</v>
      </c>
      <c r="M105">
        <v>804</v>
      </c>
      <c r="N105" s="9" t="s">
        <v>372</v>
      </c>
    </row>
    <row r="106" spans="1:14" ht="14" customHeight="1" x14ac:dyDescent="0.2">
      <c r="A106" t="s">
        <v>236</v>
      </c>
      <c r="C106">
        <v>2129</v>
      </c>
      <c r="D106" t="s">
        <v>141</v>
      </c>
      <c r="E106">
        <v>213</v>
      </c>
      <c r="G106">
        <v>289</v>
      </c>
      <c r="H106" t="s">
        <v>435</v>
      </c>
      <c r="I106">
        <v>803</v>
      </c>
      <c r="K106">
        <v>137</v>
      </c>
      <c r="L106" t="s">
        <v>508</v>
      </c>
      <c r="M106">
        <v>804</v>
      </c>
      <c r="N106" s="9" t="s">
        <v>373</v>
      </c>
    </row>
    <row r="107" spans="1:14" s="11" customFormat="1" x14ac:dyDescent="0.2">
      <c r="A107" s="11" t="s">
        <v>237</v>
      </c>
      <c r="C107" s="11">
        <v>2130</v>
      </c>
      <c r="D107" s="11" t="s">
        <v>146</v>
      </c>
      <c r="E107">
        <v>213</v>
      </c>
      <c r="F107"/>
      <c r="G107">
        <v>290</v>
      </c>
      <c r="H107" t="s">
        <v>434</v>
      </c>
      <c r="I107">
        <v>803</v>
      </c>
      <c r="K107">
        <v>138</v>
      </c>
      <c r="L107" s="11" t="s">
        <v>462</v>
      </c>
      <c r="M107">
        <v>804</v>
      </c>
      <c r="N107" s="16" t="s">
        <v>373</v>
      </c>
    </row>
    <row r="108" spans="1:14" x14ac:dyDescent="0.2">
      <c r="A108" t="s">
        <v>238</v>
      </c>
      <c r="C108">
        <v>2131</v>
      </c>
      <c r="D108" t="s">
        <v>150</v>
      </c>
      <c r="E108">
        <v>213</v>
      </c>
      <c r="G108">
        <v>291</v>
      </c>
      <c r="H108" t="s">
        <v>436</v>
      </c>
      <c r="I108">
        <v>803</v>
      </c>
      <c r="K108">
        <v>139</v>
      </c>
      <c r="L108" t="s">
        <v>491</v>
      </c>
      <c r="M108">
        <v>804</v>
      </c>
      <c r="N108" s="9" t="s">
        <v>372</v>
      </c>
    </row>
    <row r="109" spans="1:14" x14ac:dyDescent="0.2">
      <c r="A109" t="s">
        <v>239</v>
      </c>
      <c r="C109">
        <v>2132</v>
      </c>
      <c r="D109" t="s">
        <v>159</v>
      </c>
      <c r="E109">
        <v>213</v>
      </c>
      <c r="G109">
        <v>292</v>
      </c>
      <c r="H109" t="s">
        <v>437</v>
      </c>
      <c r="I109">
        <v>803</v>
      </c>
      <c r="K109">
        <v>140</v>
      </c>
      <c r="L109" t="s">
        <v>509</v>
      </c>
      <c r="M109">
        <v>804</v>
      </c>
      <c r="N109" s="9" t="s">
        <v>373</v>
      </c>
    </row>
    <row r="110" spans="1:14" x14ac:dyDescent="0.2">
      <c r="A110" t="s">
        <v>240</v>
      </c>
      <c r="C110">
        <v>2133</v>
      </c>
      <c r="D110" t="s">
        <v>162</v>
      </c>
      <c r="E110">
        <v>213</v>
      </c>
      <c r="G110">
        <v>293</v>
      </c>
      <c r="H110" t="s">
        <v>438</v>
      </c>
      <c r="I110">
        <v>803</v>
      </c>
      <c r="K110">
        <v>141</v>
      </c>
      <c r="L110" t="s">
        <v>448</v>
      </c>
      <c r="M110">
        <v>804</v>
      </c>
      <c r="N110" s="9" t="s">
        <v>372</v>
      </c>
    </row>
    <row r="111" spans="1:14" x14ac:dyDescent="0.2">
      <c r="A111" t="s">
        <v>241</v>
      </c>
      <c r="C111">
        <v>2134</v>
      </c>
      <c r="D111" t="s">
        <v>156</v>
      </c>
      <c r="E111">
        <v>213</v>
      </c>
      <c r="G111">
        <v>294</v>
      </c>
      <c r="H111" t="s">
        <v>439</v>
      </c>
      <c r="I111">
        <v>803</v>
      </c>
      <c r="K111">
        <v>142</v>
      </c>
      <c r="L111" t="s">
        <v>474</v>
      </c>
      <c r="M111">
        <v>804</v>
      </c>
      <c r="N111" s="9" t="s">
        <v>372</v>
      </c>
    </row>
    <row r="112" spans="1:14" s="11" customFormat="1" x14ac:dyDescent="0.2">
      <c r="A112" s="11" t="s">
        <v>242</v>
      </c>
      <c r="C112" s="11">
        <v>2135</v>
      </c>
      <c r="D112" s="11" t="s">
        <v>152</v>
      </c>
      <c r="E112">
        <v>213</v>
      </c>
      <c r="F112"/>
      <c r="G112">
        <v>295</v>
      </c>
      <c r="H112" t="s">
        <v>441</v>
      </c>
      <c r="I112">
        <v>803</v>
      </c>
      <c r="K112">
        <v>143</v>
      </c>
      <c r="L112" s="11" t="s">
        <v>480</v>
      </c>
      <c r="M112">
        <v>804</v>
      </c>
      <c r="N112" s="16" t="s">
        <v>373</v>
      </c>
    </row>
    <row r="113" spans="1:14" x14ac:dyDescent="0.2">
      <c r="A113" t="s">
        <v>243</v>
      </c>
      <c r="C113">
        <v>2136</v>
      </c>
      <c r="D113" t="s">
        <v>165</v>
      </c>
      <c r="E113">
        <v>213</v>
      </c>
      <c r="G113">
        <v>296</v>
      </c>
      <c r="H113" t="s">
        <v>440</v>
      </c>
      <c r="I113">
        <v>803</v>
      </c>
      <c r="K113">
        <v>144</v>
      </c>
      <c r="L113" t="s">
        <v>510</v>
      </c>
      <c r="M113">
        <v>804</v>
      </c>
      <c r="N113" s="9" t="s">
        <v>372</v>
      </c>
    </row>
    <row r="114" spans="1:14" x14ac:dyDescent="0.2">
      <c r="A114" t="s">
        <v>244</v>
      </c>
      <c r="C114">
        <v>2137</v>
      </c>
      <c r="D114" t="s">
        <v>185</v>
      </c>
      <c r="E114">
        <v>214</v>
      </c>
      <c r="G114">
        <v>289</v>
      </c>
      <c r="H114" t="s">
        <v>435</v>
      </c>
      <c r="I114">
        <v>803</v>
      </c>
      <c r="K114">
        <v>145</v>
      </c>
      <c r="L114" t="s">
        <v>466</v>
      </c>
      <c r="M114">
        <v>804</v>
      </c>
      <c r="N114" s="9" t="s">
        <v>373</v>
      </c>
    </row>
    <row r="115" spans="1:14" x14ac:dyDescent="0.2">
      <c r="A115" t="s">
        <v>245</v>
      </c>
      <c r="C115">
        <v>2138</v>
      </c>
      <c r="D115" t="s">
        <v>181</v>
      </c>
      <c r="E115">
        <v>214</v>
      </c>
      <c r="G115">
        <v>290</v>
      </c>
      <c r="H115" t="s">
        <v>434</v>
      </c>
      <c r="I115">
        <v>803</v>
      </c>
      <c r="K115">
        <v>146</v>
      </c>
      <c r="L115" t="s">
        <v>460</v>
      </c>
      <c r="M115">
        <v>804</v>
      </c>
      <c r="N115" s="9" t="s">
        <v>373</v>
      </c>
    </row>
    <row r="116" spans="1:14" s="11" customFormat="1" x14ac:dyDescent="0.2">
      <c r="A116" s="11" t="s">
        <v>246</v>
      </c>
      <c r="C116" s="11">
        <v>2139</v>
      </c>
      <c r="D116" s="11" t="s">
        <v>184</v>
      </c>
      <c r="E116">
        <v>214</v>
      </c>
      <c r="F116"/>
      <c r="G116">
        <v>291</v>
      </c>
      <c r="H116" t="s">
        <v>436</v>
      </c>
      <c r="I116">
        <v>803</v>
      </c>
      <c r="K116">
        <v>147</v>
      </c>
      <c r="L116" s="11" t="s">
        <v>513</v>
      </c>
      <c r="M116">
        <v>804</v>
      </c>
      <c r="N116" s="12" t="s">
        <v>373</v>
      </c>
    </row>
    <row r="117" spans="1:14" x14ac:dyDescent="0.2">
      <c r="A117" t="s">
        <v>247</v>
      </c>
      <c r="C117">
        <v>2140</v>
      </c>
      <c r="D117" t="s">
        <v>187</v>
      </c>
      <c r="E117">
        <v>214</v>
      </c>
      <c r="G117">
        <v>292</v>
      </c>
      <c r="H117" t="s">
        <v>437</v>
      </c>
      <c r="I117">
        <v>803</v>
      </c>
      <c r="K117">
        <v>148</v>
      </c>
      <c r="L117" t="s">
        <v>487</v>
      </c>
      <c r="M117">
        <v>804</v>
      </c>
      <c r="N117" s="9" t="s">
        <v>372</v>
      </c>
    </row>
    <row r="118" spans="1:14" x14ac:dyDescent="0.2">
      <c r="A118" t="s">
        <v>248</v>
      </c>
      <c r="C118">
        <v>2141</v>
      </c>
      <c r="D118" t="s">
        <v>190</v>
      </c>
      <c r="E118">
        <v>214</v>
      </c>
      <c r="G118">
        <v>293</v>
      </c>
      <c r="H118" t="s">
        <v>438</v>
      </c>
      <c r="I118">
        <v>803</v>
      </c>
      <c r="K118">
        <v>149</v>
      </c>
      <c r="L118" t="s">
        <v>478</v>
      </c>
      <c r="M118">
        <v>804</v>
      </c>
      <c r="N118" s="9" t="s">
        <v>372</v>
      </c>
    </row>
    <row r="119" spans="1:14" x14ac:dyDescent="0.2">
      <c r="A119" t="s">
        <v>249</v>
      </c>
      <c r="C119">
        <v>2142</v>
      </c>
      <c r="D119" t="s">
        <v>195</v>
      </c>
      <c r="E119">
        <v>214</v>
      </c>
      <c r="G119">
        <v>294</v>
      </c>
      <c r="H119" t="s">
        <v>439</v>
      </c>
      <c r="I119">
        <v>803</v>
      </c>
      <c r="K119">
        <v>150</v>
      </c>
      <c r="L119" t="s">
        <v>464</v>
      </c>
      <c r="M119">
        <v>804</v>
      </c>
      <c r="N119" s="9" t="s">
        <v>372</v>
      </c>
    </row>
    <row r="120" spans="1:14" x14ac:dyDescent="0.2">
      <c r="A120" t="s">
        <v>250</v>
      </c>
      <c r="C120">
        <v>2143</v>
      </c>
      <c r="D120" t="s">
        <v>191</v>
      </c>
      <c r="E120">
        <v>214</v>
      </c>
      <c r="G120">
        <v>295</v>
      </c>
      <c r="H120" t="s">
        <v>441</v>
      </c>
      <c r="I120">
        <v>803</v>
      </c>
      <c r="K120">
        <v>151</v>
      </c>
      <c r="L120" t="s">
        <v>494</v>
      </c>
      <c r="M120">
        <v>804</v>
      </c>
      <c r="N120" s="9" t="s">
        <v>372</v>
      </c>
    </row>
    <row r="121" spans="1:14" x14ac:dyDescent="0.2">
      <c r="A121" t="s">
        <v>251</v>
      </c>
      <c r="C121">
        <v>2144</v>
      </c>
      <c r="D121" t="s">
        <v>134</v>
      </c>
      <c r="E121">
        <v>214</v>
      </c>
      <c r="G121">
        <v>296</v>
      </c>
      <c r="H121" t="s">
        <v>440</v>
      </c>
      <c r="I121">
        <v>803</v>
      </c>
      <c r="K121">
        <v>152</v>
      </c>
      <c r="L121" t="s">
        <v>485</v>
      </c>
      <c r="M121">
        <v>804</v>
      </c>
      <c r="N121" s="9" t="s">
        <v>373</v>
      </c>
    </row>
    <row r="122" spans="1:14" x14ac:dyDescent="0.2">
      <c r="A122" t="s">
        <v>252</v>
      </c>
      <c r="C122">
        <v>2145</v>
      </c>
      <c r="D122" t="s">
        <v>140</v>
      </c>
      <c r="E122">
        <v>215</v>
      </c>
      <c r="G122">
        <v>289</v>
      </c>
      <c r="H122" t="s">
        <v>435</v>
      </c>
      <c r="I122">
        <v>803</v>
      </c>
      <c r="K122">
        <v>153</v>
      </c>
      <c r="L122" t="s">
        <v>484</v>
      </c>
      <c r="M122">
        <v>804</v>
      </c>
      <c r="N122" s="9" t="s">
        <v>373</v>
      </c>
    </row>
    <row r="123" spans="1:14" x14ac:dyDescent="0.2">
      <c r="A123" t="s">
        <v>253</v>
      </c>
      <c r="C123">
        <v>2146</v>
      </c>
      <c r="D123" t="s">
        <v>138</v>
      </c>
      <c r="E123">
        <v>215</v>
      </c>
      <c r="G123">
        <v>290</v>
      </c>
      <c r="H123" t="s">
        <v>434</v>
      </c>
      <c r="I123">
        <v>803</v>
      </c>
      <c r="K123">
        <v>154</v>
      </c>
      <c r="L123" t="s">
        <v>451</v>
      </c>
      <c r="M123">
        <v>804</v>
      </c>
      <c r="N123" s="9" t="s">
        <v>372</v>
      </c>
    </row>
    <row r="124" spans="1:14" x14ac:dyDescent="0.2">
      <c r="A124" t="s">
        <v>254</v>
      </c>
      <c r="C124">
        <v>2147</v>
      </c>
      <c r="D124" t="s">
        <v>139</v>
      </c>
      <c r="E124">
        <v>215</v>
      </c>
      <c r="G124">
        <v>291</v>
      </c>
      <c r="H124" t="s">
        <v>436</v>
      </c>
      <c r="I124">
        <v>803</v>
      </c>
      <c r="K124">
        <v>155</v>
      </c>
      <c r="L124" t="s">
        <v>482</v>
      </c>
      <c r="M124">
        <v>804</v>
      </c>
      <c r="N124" s="9" t="s">
        <v>372</v>
      </c>
    </row>
    <row r="125" spans="1:14" s="11" customFormat="1" x14ac:dyDescent="0.2">
      <c r="A125" s="11" t="s">
        <v>255</v>
      </c>
      <c r="C125" s="11">
        <v>2148</v>
      </c>
      <c r="D125" s="11" t="s">
        <v>132</v>
      </c>
      <c r="E125">
        <v>215</v>
      </c>
      <c r="F125"/>
      <c r="G125">
        <v>292</v>
      </c>
      <c r="H125" t="s">
        <v>437</v>
      </c>
      <c r="I125">
        <v>803</v>
      </c>
      <c r="K125">
        <v>156</v>
      </c>
      <c r="L125" s="11" t="s">
        <v>477</v>
      </c>
      <c r="M125">
        <v>804</v>
      </c>
      <c r="N125" s="12" t="s">
        <v>372</v>
      </c>
    </row>
    <row r="126" spans="1:14" x14ac:dyDescent="0.2">
      <c r="A126" t="s">
        <v>256</v>
      </c>
      <c r="C126">
        <v>2149</v>
      </c>
      <c r="D126" t="s">
        <v>133</v>
      </c>
      <c r="E126">
        <v>215</v>
      </c>
      <c r="G126">
        <v>293</v>
      </c>
      <c r="H126" t="s">
        <v>438</v>
      </c>
      <c r="I126">
        <v>803</v>
      </c>
      <c r="K126">
        <v>157</v>
      </c>
      <c r="L126" t="s">
        <v>457</v>
      </c>
      <c r="M126">
        <v>804</v>
      </c>
      <c r="N126" s="9" t="s">
        <v>373</v>
      </c>
    </row>
    <row r="127" spans="1:14" x14ac:dyDescent="0.2">
      <c r="A127" t="s">
        <v>257</v>
      </c>
      <c r="C127">
        <v>2150</v>
      </c>
      <c r="D127" t="s">
        <v>137</v>
      </c>
      <c r="E127">
        <v>215</v>
      </c>
      <c r="G127">
        <v>294</v>
      </c>
      <c r="H127" t="s">
        <v>439</v>
      </c>
      <c r="I127">
        <v>803</v>
      </c>
      <c r="K127">
        <v>158</v>
      </c>
      <c r="L127" t="s">
        <v>483</v>
      </c>
      <c r="M127">
        <v>804</v>
      </c>
      <c r="N127" s="9" t="s">
        <v>373</v>
      </c>
    </row>
    <row r="128" spans="1:14" x14ac:dyDescent="0.2">
      <c r="A128" t="s">
        <v>258</v>
      </c>
      <c r="C128">
        <v>2151</v>
      </c>
      <c r="D128" t="s">
        <v>135</v>
      </c>
      <c r="E128">
        <v>215</v>
      </c>
      <c r="G128">
        <v>295</v>
      </c>
      <c r="H128" t="s">
        <v>441</v>
      </c>
      <c r="I128">
        <v>803</v>
      </c>
      <c r="K128">
        <v>159</v>
      </c>
      <c r="L128" t="s">
        <v>495</v>
      </c>
      <c r="M128">
        <v>804</v>
      </c>
      <c r="N128" s="9" t="s">
        <v>372</v>
      </c>
    </row>
    <row r="129" spans="1:14" x14ac:dyDescent="0.2">
      <c r="A129" s="11" t="s">
        <v>259</v>
      </c>
      <c r="B129" s="11"/>
      <c r="C129" s="11">
        <v>2152</v>
      </c>
      <c r="D129" s="11" t="s">
        <v>192</v>
      </c>
      <c r="E129">
        <v>215</v>
      </c>
      <c r="G129">
        <v>296</v>
      </c>
      <c r="H129" t="s">
        <v>440</v>
      </c>
      <c r="I129">
        <v>803</v>
      </c>
      <c r="K129">
        <v>160</v>
      </c>
      <c r="L129" s="11" t="s">
        <v>446</v>
      </c>
      <c r="M129">
        <v>804</v>
      </c>
      <c r="N129" s="12" t="s">
        <v>373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M129"/>
  <sheetViews>
    <sheetView workbookViewId="0">
      <selection activeCell="E84" sqref="E84"/>
    </sheetView>
  </sheetViews>
  <sheetFormatPr baseColWidth="10" defaultColWidth="8.83203125" defaultRowHeight="15" x14ac:dyDescent="0.2"/>
  <cols>
    <col min="3" max="3" width="12.1640625" customWidth="1"/>
    <col min="4" max="4" width="15.83203125" customWidth="1"/>
    <col min="8" max="8" width="25.5" customWidth="1"/>
    <col min="9" max="9" width="13.83203125" customWidth="1"/>
  </cols>
  <sheetData>
    <row r="1" spans="1:11" ht="16" thickBot="1" x14ac:dyDescent="0.25">
      <c r="A1" s="17" t="s">
        <v>358</v>
      </c>
      <c r="B1" s="18" t="s">
        <v>359</v>
      </c>
      <c r="C1" s="19" t="s">
        <v>360</v>
      </c>
      <c r="D1" s="20" t="s">
        <v>361</v>
      </c>
      <c r="E1" s="20" t="s">
        <v>362</v>
      </c>
      <c r="F1" s="19" t="s">
        <v>496</v>
      </c>
      <c r="G1" s="21" t="s">
        <v>497</v>
      </c>
      <c r="H1" s="21" t="s">
        <v>498</v>
      </c>
      <c r="I1" s="21" t="s">
        <v>499</v>
      </c>
      <c r="J1" t="s">
        <v>371</v>
      </c>
      <c r="K1" s="7"/>
    </row>
    <row r="2" spans="1:11" x14ac:dyDescent="0.2">
      <c r="A2" s="9" t="s">
        <v>3</v>
      </c>
      <c r="B2" s="8"/>
      <c r="C2">
        <v>2001</v>
      </c>
      <c r="D2" t="s">
        <v>67</v>
      </c>
      <c r="E2">
        <v>200</v>
      </c>
      <c r="G2">
        <v>161</v>
      </c>
      <c r="H2" t="s">
        <v>538</v>
      </c>
      <c r="I2">
        <v>801</v>
      </c>
      <c r="J2" t="s">
        <v>373</v>
      </c>
      <c r="K2" s="7"/>
    </row>
    <row r="3" spans="1:11" x14ac:dyDescent="0.2">
      <c r="A3" s="12" t="s">
        <v>4</v>
      </c>
      <c r="B3" s="14"/>
      <c r="C3" s="11">
        <v>2002</v>
      </c>
      <c r="D3" s="11" t="s">
        <v>68</v>
      </c>
      <c r="E3">
        <v>200</v>
      </c>
      <c r="G3">
        <v>162</v>
      </c>
      <c r="H3" s="11" t="s">
        <v>537</v>
      </c>
      <c r="I3">
        <v>801</v>
      </c>
      <c r="J3" t="s">
        <v>373</v>
      </c>
    </row>
    <row r="4" spans="1:11" x14ac:dyDescent="0.2">
      <c r="A4" s="9" t="s">
        <v>5</v>
      </c>
      <c r="C4">
        <v>2003</v>
      </c>
      <c r="D4" t="s">
        <v>69</v>
      </c>
      <c r="E4">
        <v>200</v>
      </c>
      <c r="G4">
        <v>163</v>
      </c>
      <c r="H4" t="s">
        <v>554</v>
      </c>
      <c r="I4">
        <v>801</v>
      </c>
      <c r="J4" t="s">
        <v>372</v>
      </c>
    </row>
    <row r="5" spans="1:11" x14ac:dyDescent="0.2">
      <c r="A5" s="9" t="s">
        <v>6</v>
      </c>
      <c r="C5">
        <v>2004</v>
      </c>
      <c r="D5" t="s">
        <v>70</v>
      </c>
      <c r="E5">
        <v>200</v>
      </c>
      <c r="G5">
        <v>164</v>
      </c>
      <c r="H5" t="s">
        <v>551</v>
      </c>
      <c r="I5">
        <v>801</v>
      </c>
      <c r="J5" t="s">
        <v>373</v>
      </c>
    </row>
    <row r="6" spans="1:11" x14ac:dyDescent="0.2">
      <c r="A6" s="12" t="s">
        <v>7</v>
      </c>
      <c r="B6" s="11"/>
      <c r="C6" s="11">
        <v>2005</v>
      </c>
      <c r="D6" s="11" t="s">
        <v>71</v>
      </c>
      <c r="E6">
        <v>200</v>
      </c>
      <c r="G6">
        <v>165</v>
      </c>
      <c r="H6" s="11" t="s">
        <v>541</v>
      </c>
      <c r="I6">
        <v>801</v>
      </c>
      <c r="J6" t="s">
        <v>372</v>
      </c>
    </row>
    <row r="7" spans="1:11" x14ac:dyDescent="0.2">
      <c r="A7" s="9" t="s">
        <v>8</v>
      </c>
      <c r="C7">
        <v>2006</v>
      </c>
      <c r="D7" t="s">
        <v>72</v>
      </c>
      <c r="E7">
        <v>200</v>
      </c>
      <c r="G7">
        <v>166</v>
      </c>
      <c r="H7" t="s">
        <v>544</v>
      </c>
      <c r="I7">
        <v>801</v>
      </c>
      <c r="J7" t="s">
        <v>373</v>
      </c>
    </row>
    <row r="8" spans="1:11" x14ac:dyDescent="0.2">
      <c r="A8" s="9" t="s">
        <v>9</v>
      </c>
      <c r="C8">
        <v>2007</v>
      </c>
      <c r="D8" t="s">
        <v>73</v>
      </c>
      <c r="E8">
        <v>200</v>
      </c>
      <c r="G8">
        <v>167</v>
      </c>
      <c r="H8" t="s">
        <v>524</v>
      </c>
      <c r="I8">
        <v>801</v>
      </c>
      <c r="J8" t="s">
        <v>372</v>
      </c>
    </row>
    <row r="9" spans="1:11" x14ac:dyDescent="0.2">
      <c r="A9" s="9" t="s">
        <v>10</v>
      </c>
      <c r="C9">
        <v>2008</v>
      </c>
      <c r="D9" t="s">
        <v>74</v>
      </c>
      <c r="E9">
        <v>200</v>
      </c>
      <c r="G9">
        <v>168</v>
      </c>
      <c r="H9" t="s">
        <v>643</v>
      </c>
      <c r="I9">
        <v>801</v>
      </c>
      <c r="J9" t="s">
        <v>372</v>
      </c>
    </row>
    <row r="10" spans="1:11" x14ac:dyDescent="0.2">
      <c r="A10" s="9" t="s">
        <v>11</v>
      </c>
      <c r="C10">
        <v>2009</v>
      </c>
      <c r="D10" t="s">
        <v>76</v>
      </c>
      <c r="E10">
        <v>201</v>
      </c>
      <c r="G10">
        <v>169</v>
      </c>
      <c r="H10" t="s">
        <v>553</v>
      </c>
      <c r="I10">
        <v>801</v>
      </c>
      <c r="J10" t="s">
        <v>373</v>
      </c>
    </row>
    <row r="11" spans="1:11" x14ac:dyDescent="0.2">
      <c r="A11" s="9" t="s">
        <v>12</v>
      </c>
      <c r="C11">
        <v>2010</v>
      </c>
      <c r="D11" t="s">
        <v>77</v>
      </c>
      <c r="E11">
        <v>201</v>
      </c>
      <c r="G11">
        <v>170</v>
      </c>
      <c r="H11" t="s">
        <v>555</v>
      </c>
      <c r="I11">
        <v>801</v>
      </c>
      <c r="J11" t="s">
        <v>373</v>
      </c>
    </row>
    <row r="12" spans="1:11" x14ac:dyDescent="0.2">
      <c r="A12" s="12" t="s">
        <v>13</v>
      </c>
      <c r="C12" s="11">
        <v>2011</v>
      </c>
      <c r="D12" s="11" t="s">
        <v>78</v>
      </c>
      <c r="E12">
        <v>201</v>
      </c>
      <c r="G12">
        <v>171</v>
      </c>
      <c r="H12" s="11" t="s">
        <v>529</v>
      </c>
      <c r="I12">
        <v>801</v>
      </c>
      <c r="J12" t="s">
        <v>372</v>
      </c>
    </row>
    <row r="13" spans="1:11" x14ac:dyDescent="0.2">
      <c r="A13" s="9" t="s">
        <v>14</v>
      </c>
      <c r="C13">
        <v>2012</v>
      </c>
      <c r="D13" t="s">
        <v>79</v>
      </c>
      <c r="E13">
        <v>201</v>
      </c>
      <c r="G13">
        <v>172</v>
      </c>
      <c r="H13" t="s">
        <v>626</v>
      </c>
      <c r="I13">
        <v>801</v>
      </c>
      <c r="J13" t="s">
        <v>372</v>
      </c>
    </row>
    <row r="14" spans="1:11" ht="14" customHeight="1" x14ac:dyDescent="0.2">
      <c r="A14" s="9" t="s">
        <v>15</v>
      </c>
      <c r="C14">
        <v>2013</v>
      </c>
      <c r="D14" t="s">
        <v>80</v>
      </c>
      <c r="E14">
        <v>201</v>
      </c>
      <c r="G14">
        <v>173</v>
      </c>
      <c r="H14" t="s">
        <v>532</v>
      </c>
      <c r="I14">
        <v>801</v>
      </c>
      <c r="J14" t="s">
        <v>372</v>
      </c>
    </row>
    <row r="15" spans="1:11" x14ac:dyDescent="0.2">
      <c r="A15" s="12" t="s">
        <v>16</v>
      </c>
      <c r="C15">
        <v>2014</v>
      </c>
      <c r="D15" s="11" t="s">
        <v>81</v>
      </c>
      <c r="E15">
        <v>201</v>
      </c>
      <c r="G15">
        <v>174</v>
      </c>
      <c r="H15" s="11" t="s">
        <v>518</v>
      </c>
      <c r="I15">
        <v>801</v>
      </c>
      <c r="J15" t="s">
        <v>373</v>
      </c>
    </row>
    <row r="16" spans="1:11" x14ac:dyDescent="0.2">
      <c r="A16" s="9" t="s">
        <v>17</v>
      </c>
      <c r="C16">
        <v>2015</v>
      </c>
      <c r="D16" t="s">
        <v>82</v>
      </c>
      <c r="E16">
        <v>201</v>
      </c>
      <c r="G16">
        <v>175</v>
      </c>
      <c r="H16" t="s">
        <v>562</v>
      </c>
      <c r="I16">
        <v>801</v>
      </c>
      <c r="J16" t="s">
        <v>373</v>
      </c>
    </row>
    <row r="17" spans="1:10" x14ac:dyDescent="0.2">
      <c r="A17" s="9" t="s">
        <v>18</v>
      </c>
      <c r="C17">
        <v>2016</v>
      </c>
      <c r="D17" t="s">
        <v>83</v>
      </c>
      <c r="E17">
        <v>201</v>
      </c>
      <c r="G17">
        <v>176</v>
      </c>
      <c r="H17" t="s">
        <v>527</v>
      </c>
      <c r="I17">
        <v>801</v>
      </c>
      <c r="J17" t="s">
        <v>372</v>
      </c>
    </row>
    <row r="18" spans="1:10" x14ac:dyDescent="0.2">
      <c r="A18" s="9" t="s">
        <v>19</v>
      </c>
      <c r="C18">
        <v>2017</v>
      </c>
      <c r="D18" t="s">
        <v>84</v>
      </c>
      <c r="E18">
        <v>202</v>
      </c>
      <c r="G18">
        <v>177</v>
      </c>
      <c r="H18" t="s">
        <v>558</v>
      </c>
      <c r="I18">
        <v>801</v>
      </c>
      <c r="J18" t="s">
        <v>372</v>
      </c>
    </row>
    <row r="19" spans="1:10" x14ac:dyDescent="0.2">
      <c r="A19" s="9" t="s">
        <v>20</v>
      </c>
      <c r="C19">
        <v>2018</v>
      </c>
      <c r="D19" t="s">
        <v>85</v>
      </c>
      <c r="E19">
        <v>202</v>
      </c>
      <c r="G19">
        <v>178</v>
      </c>
      <c r="H19" t="s">
        <v>644</v>
      </c>
      <c r="I19">
        <v>801</v>
      </c>
      <c r="J19" t="s">
        <v>373</v>
      </c>
    </row>
    <row r="20" spans="1:10" x14ac:dyDescent="0.2">
      <c r="A20" s="9" t="s">
        <v>21</v>
      </c>
      <c r="C20">
        <v>2019</v>
      </c>
      <c r="D20" t="s">
        <v>94</v>
      </c>
      <c r="E20">
        <v>202</v>
      </c>
      <c r="G20">
        <v>179</v>
      </c>
      <c r="H20" t="s">
        <v>516</v>
      </c>
      <c r="I20">
        <v>801</v>
      </c>
      <c r="J20" t="s">
        <v>372</v>
      </c>
    </row>
    <row r="21" spans="1:10" x14ac:dyDescent="0.2">
      <c r="A21" s="9" t="s">
        <v>22</v>
      </c>
      <c r="C21">
        <v>2020</v>
      </c>
      <c r="D21" t="s">
        <v>95</v>
      </c>
      <c r="E21">
        <v>202</v>
      </c>
      <c r="G21">
        <v>180</v>
      </c>
      <c r="H21" t="s">
        <v>517</v>
      </c>
      <c r="I21">
        <v>801</v>
      </c>
      <c r="J21" t="s">
        <v>372</v>
      </c>
    </row>
    <row r="22" spans="1:10" x14ac:dyDescent="0.2">
      <c r="A22" s="12" t="s">
        <v>23</v>
      </c>
      <c r="C22">
        <v>2021</v>
      </c>
      <c r="D22" s="11" t="s">
        <v>96</v>
      </c>
      <c r="E22">
        <v>202</v>
      </c>
      <c r="G22">
        <v>181</v>
      </c>
      <c r="H22" s="11" t="s">
        <v>645</v>
      </c>
      <c r="I22">
        <v>801</v>
      </c>
      <c r="J22" t="s">
        <v>373</v>
      </c>
    </row>
    <row r="23" spans="1:10" x14ac:dyDescent="0.2">
      <c r="A23" s="9" t="s">
        <v>24</v>
      </c>
      <c r="C23">
        <v>2022</v>
      </c>
      <c r="D23" t="s">
        <v>97</v>
      </c>
      <c r="E23">
        <v>202</v>
      </c>
      <c r="G23">
        <v>182</v>
      </c>
      <c r="H23" t="s">
        <v>552</v>
      </c>
      <c r="I23">
        <v>801</v>
      </c>
      <c r="J23" t="s">
        <v>372</v>
      </c>
    </row>
    <row r="24" spans="1:10" x14ac:dyDescent="0.2">
      <c r="A24" s="9" t="s">
        <v>25</v>
      </c>
      <c r="C24">
        <v>2023</v>
      </c>
      <c r="D24" t="s">
        <v>98</v>
      </c>
      <c r="E24">
        <v>202</v>
      </c>
      <c r="G24">
        <v>183</v>
      </c>
      <c r="H24" t="s">
        <v>539</v>
      </c>
      <c r="I24">
        <v>801</v>
      </c>
      <c r="J24" t="s">
        <v>373</v>
      </c>
    </row>
    <row r="25" spans="1:10" x14ac:dyDescent="0.2">
      <c r="A25" s="12" t="s">
        <v>26</v>
      </c>
      <c r="C25">
        <v>2024</v>
      </c>
      <c r="D25" s="11" t="s">
        <v>99</v>
      </c>
      <c r="E25">
        <v>202</v>
      </c>
      <c r="G25">
        <v>184</v>
      </c>
      <c r="H25" s="11" t="s">
        <v>525</v>
      </c>
      <c r="I25">
        <v>801</v>
      </c>
      <c r="J25" t="s">
        <v>373</v>
      </c>
    </row>
    <row r="26" spans="1:10" x14ac:dyDescent="0.2">
      <c r="A26" s="12" t="s">
        <v>27</v>
      </c>
      <c r="C26">
        <v>2025</v>
      </c>
      <c r="D26" s="11" t="s">
        <v>100</v>
      </c>
      <c r="E26">
        <v>203</v>
      </c>
      <c r="G26">
        <v>185</v>
      </c>
      <c r="H26" s="11" t="s">
        <v>550</v>
      </c>
      <c r="I26">
        <v>801</v>
      </c>
      <c r="J26" t="s">
        <v>373</v>
      </c>
    </row>
    <row r="27" spans="1:10" x14ac:dyDescent="0.2">
      <c r="A27" s="9" t="s">
        <v>28</v>
      </c>
      <c r="C27">
        <v>2026</v>
      </c>
      <c r="D27" t="s">
        <v>101</v>
      </c>
      <c r="E27">
        <v>203</v>
      </c>
      <c r="G27">
        <v>186</v>
      </c>
      <c r="H27" t="s">
        <v>646</v>
      </c>
      <c r="I27">
        <v>801</v>
      </c>
      <c r="J27" t="s">
        <v>373</v>
      </c>
    </row>
    <row r="28" spans="1:10" x14ac:dyDescent="0.2">
      <c r="A28" s="9" t="s">
        <v>29</v>
      </c>
      <c r="C28">
        <v>2027</v>
      </c>
      <c r="D28" t="s">
        <v>102</v>
      </c>
      <c r="E28">
        <v>203</v>
      </c>
      <c r="G28">
        <v>187</v>
      </c>
      <c r="H28" t="s">
        <v>543</v>
      </c>
      <c r="I28">
        <v>801</v>
      </c>
      <c r="J28" t="s">
        <v>372</v>
      </c>
    </row>
    <row r="29" spans="1:10" x14ac:dyDescent="0.2">
      <c r="A29" s="9" t="s">
        <v>30</v>
      </c>
      <c r="C29">
        <v>2028</v>
      </c>
      <c r="D29" t="s">
        <v>103</v>
      </c>
      <c r="E29">
        <v>203</v>
      </c>
      <c r="G29">
        <v>188</v>
      </c>
      <c r="H29" t="s">
        <v>627</v>
      </c>
      <c r="I29">
        <v>801</v>
      </c>
      <c r="J29" t="s">
        <v>372</v>
      </c>
    </row>
    <row r="30" spans="1:10" x14ac:dyDescent="0.2">
      <c r="A30" s="9" t="s">
        <v>31</v>
      </c>
      <c r="C30">
        <v>2029</v>
      </c>
      <c r="D30" t="s">
        <v>104</v>
      </c>
      <c r="E30">
        <v>203</v>
      </c>
      <c r="G30">
        <v>189</v>
      </c>
      <c r="H30" t="s">
        <v>534</v>
      </c>
      <c r="I30">
        <v>801</v>
      </c>
      <c r="J30" t="s">
        <v>372</v>
      </c>
    </row>
    <row r="31" spans="1:10" x14ac:dyDescent="0.2">
      <c r="A31" s="9" t="s">
        <v>32</v>
      </c>
      <c r="C31">
        <v>2030</v>
      </c>
      <c r="D31" t="s">
        <v>105</v>
      </c>
      <c r="E31">
        <v>203</v>
      </c>
      <c r="G31">
        <v>190</v>
      </c>
      <c r="H31" t="s">
        <v>564</v>
      </c>
      <c r="I31">
        <v>801</v>
      </c>
      <c r="J31" t="s">
        <v>373</v>
      </c>
    </row>
    <row r="32" spans="1:10" x14ac:dyDescent="0.2">
      <c r="A32" s="12" t="s">
        <v>33</v>
      </c>
      <c r="C32">
        <v>2031</v>
      </c>
      <c r="D32" s="11" t="s">
        <v>106</v>
      </c>
      <c r="E32">
        <v>203</v>
      </c>
      <c r="G32">
        <v>191</v>
      </c>
      <c r="H32" s="11" t="s">
        <v>548</v>
      </c>
      <c r="I32">
        <v>801</v>
      </c>
      <c r="J32" t="s">
        <v>373</v>
      </c>
    </row>
    <row r="33" spans="1:13" x14ac:dyDescent="0.2">
      <c r="A33" s="9" t="s">
        <v>34</v>
      </c>
      <c r="C33">
        <v>2032</v>
      </c>
      <c r="D33" t="s">
        <v>107</v>
      </c>
      <c r="E33">
        <v>203</v>
      </c>
      <c r="G33">
        <v>192</v>
      </c>
      <c r="H33" t="s">
        <v>540</v>
      </c>
      <c r="I33">
        <v>801</v>
      </c>
      <c r="J33" t="s">
        <v>372</v>
      </c>
    </row>
    <row r="34" spans="1:13" x14ac:dyDescent="0.2">
      <c r="A34" s="12" t="s">
        <v>35</v>
      </c>
      <c r="C34">
        <v>2033</v>
      </c>
      <c r="D34" s="11" t="s">
        <v>108</v>
      </c>
      <c r="E34">
        <v>204</v>
      </c>
      <c r="G34">
        <v>193</v>
      </c>
      <c r="H34" s="11" t="s">
        <v>523</v>
      </c>
      <c r="I34">
        <v>801</v>
      </c>
      <c r="J34" t="s">
        <v>372</v>
      </c>
    </row>
    <row r="35" spans="1:13" x14ac:dyDescent="0.2">
      <c r="A35" s="9" t="s">
        <v>36</v>
      </c>
      <c r="C35">
        <v>2034</v>
      </c>
      <c r="D35" t="s">
        <v>109</v>
      </c>
      <c r="E35">
        <v>204</v>
      </c>
      <c r="G35">
        <v>194</v>
      </c>
      <c r="H35" t="s">
        <v>615</v>
      </c>
      <c r="I35">
        <v>801</v>
      </c>
      <c r="J35" t="s">
        <v>372</v>
      </c>
    </row>
    <row r="36" spans="1:13" x14ac:dyDescent="0.2">
      <c r="A36" s="9" t="s">
        <v>37</v>
      </c>
      <c r="C36">
        <v>2035</v>
      </c>
      <c r="D36" t="s">
        <v>110</v>
      </c>
      <c r="E36">
        <v>204</v>
      </c>
      <c r="G36">
        <v>195</v>
      </c>
      <c r="H36" t="s">
        <v>542</v>
      </c>
      <c r="I36">
        <v>801</v>
      </c>
      <c r="J36" t="s">
        <v>373</v>
      </c>
    </row>
    <row r="37" spans="1:13" x14ac:dyDescent="0.2">
      <c r="A37" s="9" t="s">
        <v>38</v>
      </c>
      <c r="C37">
        <v>2036</v>
      </c>
      <c r="D37" t="s">
        <v>111</v>
      </c>
      <c r="E37">
        <v>204</v>
      </c>
      <c r="G37">
        <v>196</v>
      </c>
      <c r="H37" t="s">
        <v>535</v>
      </c>
      <c r="I37">
        <v>801</v>
      </c>
      <c r="J37" t="s">
        <v>373</v>
      </c>
    </row>
    <row r="38" spans="1:13" s="11" customFormat="1" x14ac:dyDescent="0.2">
      <c r="A38" s="12" t="s">
        <v>39</v>
      </c>
      <c r="C38" s="11">
        <v>2037</v>
      </c>
      <c r="D38" s="11" t="s">
        <v>112</v>
      </c>
      <c r="E38" s="11">
        <v>204</v>
      </c>
      <c r="G38" s="11">
        <v>197</v>
      </c>
      <c r="H38" s="11" t="s">
        <v>521</v>
      </c>
      <c r="I38" s="11">
        <v>801</v>
      </c>
      <c r="J38" s="11" t="s">
        <v>373</v>
      </c>
    </row>
    <row r="39" spans="1:13" x14ac:dyDescent="0.2">
      <c r="A39" s="9" t="s">
        <v>40</v>
      </c>
      <c r="C39">
        <v>2038</v>
      </c>
      <c r="D39" t="s">
        <v>113</v>
      </c>
      <c r="E39">
        <v>204</v>
      </c>
      <c r="G39">
        <v>198</v>
      </c>
      <c r="H39" t="s">
        <v>566</v>
      </c>
      <c r="I39">
        <v>801</v>
      </c>
      <c r="J39" t="s">
        <v>372</v>
      </c>
    </row>
    <row r="40" spans="1:13" x14ac:dyDescent="0.2">
      <c r="A40" s="9" t="s">
        <v>41</v>
      </c>
      <c r="C40">
        <v>2039</v>
      </c>
      <c r="D40" t="s">
        <v>114</v>
      </c>
      <c r="E40">
        <v>204</v>
      </c>
      <c r="G40">
        <v>199</v>
      </c>
      <c r="H40" t="s">
        <v>536</v>
      </c>
      <c r="I40">
        <v>801</v>
      </c>
      <c r="J40" t="s">
        <v>373</v>
      </c>
    </row>
    <row r="41" spans="1:13" x14ac:dyDescent="0.2">
      <c r="A41" s="9" t="s">
        <v>42</v>
      </c>
      <c r="C41">
        <v>2040</v>
      </c>
      <c r="D41" t="s">
        <v>115</v>
      </c>
      <c r="E41">
        <v>204</v>
      </c>
      <c r="G41">
        <v>200</v>
      </c>
      <c r="H41" t="s">
        <v>531</v>
      </c>
      <c r="I41">
        <v>801</v>
      </c>
      <c r="J41" t="s">
        <v>372</v>
      </c>
    </row>
    <row r="42" spans="1:13" x14ac:dyDescent="0.2">
      <c r="A42" s="12" t="s">
        <v>43</v>
      </c>
      <c r="C42">
        <v>2041</v>
      </c>
      <c r="D42" s="11" t="s">
        <v>116</v>
      </c>
      <c r="E42">
        <v>205</v>
      </c>
      <c r="G42">
        <v>201</v>
      </c>
      <c r="H42" s="11" t="s">
        <v>561</v>
      </c>
      <c r="I42">
        <v>801</v>
      </c>
      <c r="J42" t="s">
        <v>373</v>
      </c>
    </row>
    <row r="43" spans="1:13" x14ac:dyDescent="0.2">
      <c r="A43" s="9" t="s">
        <v>44</v>
      </c>
      <c r="C43">
        <v>2042</v>
      </c>
      <c r="D43" t="s">
        <v>117</v>
      </c>
      <c r="E43">
        <v>205</v>
      </c>
      <c r="G43">
        <v>202</v>
      </c>
      <c r="H43" t="s">
        <v>560</v>
      </c>
      <c r="I43">
        <v>801</v>
      </c>
      <c r="J43" t="s">
        <v>372</v>
      </c>
      <c r="K43" s="11" t="s">
        <v>561</v>
      </c>
      <c r="L43">
        <v>801</v>
      </c>
      <c r="M43" t="s">
        <v>373</v>
      </c>
    </row>
    <row r="44" spans="1:13" x14ac:dyDescent="0.2">
      <c r="A44" s="9" t="s">
        <v>45</v>
      </c>
      <c r="C44">
        <v>2043</v>
      </c>
      <c r="D44" t="s">
        <v>118</v>
      </c>
      <c r="E44">
        <v>205</v>
      </c>
      <c r="G44">
        <v>203</v>
      </c>
      <c r="H44" t="s">
        <v>528</v>
      </c>
      <c r="I44">
        <v>801</v>
      </c>
      <c r="J44" t="s">
        <v>372</v>
      </c>
    </row>
    <row r="45" spans="1:13" x14ac:dyDescent="0.2">
      <c r="A45" s="9" t="s">
        <v>46</v>
      </c>
      <c r="C45">
        <v>2044</v>
      </c>
      <c r="D45" t="s">
        <v>119</v>
      </c>
      <c r="E45">
        <v>205</v>
      </c>
      <c r="G45">
        <v>204</v>
      </c>
      <c r="H45" t="s">
        <v>647</v>
      </c>
      <c r="I45">
        <v>801</v>
      </c>
      <c r="J45" t="s">
        <v>373</v>
      </c>
    </row>
    <row r="46" spans="1:13" x14ac:dyDescent="0.2">
      <c r="A46" s="9" t="s">
        <v>47</v>
      </c>
      <c r="C46">
        <v>2045</v>
      </c>
      <c r="D46" t="s">
        <v>120</v>
      </c>
      <c r="E46">
        <v>205</v>
      </c>
      <c r="G46">
        <v>205</v>
      </c>
      <c r="H46" t="s">
        <v>545</v>
      </c>
      <c r="I46">
        <v>801</v>
      </c>
      <c r="J46" t="s">
        <v>372</v>
      </c>
    </row>
    <row r="47" spans="1:13" x14ac:dyDescent="0.2">
      <c r="A47" s="9" t="s">
        <v>48</v>
      </c>
      <c r="C47">
        <v>2046</v>
      </c>
      <c r="D47" t="s">
        <v>121</v>
      </c>
      <c r="E47">
        <v>205</v>
      </c>
      <c r="G47">
        <v>206</v>
      </c>
      <c r="H47" t="s">
        <v>514</v>
      </c>
      <c r="I47">
        <v>801</v>
      </c>
      <c r="J47" t="s">
        <v>373</v>
      </c>
    </row>
    <row r="48" spans="1:13" x14ac:dyDescent="0.2">
      <c r="A48" s="12" t="s">
        <v>49</v>
      </c>
      <c r="C48">
        <v>2047</v>
      </c>
      <c r="D48" s="11" t="s">
        <v>122</v>
      </c>
      <c r="E48">
        <v>205</v>
      </c>
      <c r="G48">
        <v>207</v>
      </c>
      <c r="H48" s="11" t="s">
        <v>563</v>
      </c>
      <c r="I48">
        <v>801</v>
      </c>
      <c r="J48" t="s">
        <v>373</v>
      </c>
    </row>
    <row r="49" spans="1:10" ht="14" customHeight="1" x14ac:dyDescent="0.2">
      <c r="A49" s="9" t="s">
        <v>50</v>
      </c>
      <c r="C49">
        <v>2048</v>
      </c>
      <c r="D49" t="s">
        <v>123</v>
      </c>
      <c r="E49">
        <v>205</v>
      </c>
      <c r="G49">
        <v>208</v>
      </c>
      <c r="H49" t="s">
        <v>530</v>
      </c>
      <c r="I49">
        <v>801</v>
      </c>
      <c r="J49" t="s">
        <v>372</v>
      </c>
    </row>
    <row r="50" spans="1:10" x14ac:dyDescent="0.2">
      <c r="A50" s="12" t="s">
        <v>51</v>
      </c>
      <c r="C50">
        <v>2049</v>
      </c>
      <c r="D50" s="11" t="s">
        <v>86</v>
      </c>
      <c r="E50">
        <v>206</v>
      </c>
      <c r="G50">
        <v>209</v>
      </c>
      <c r="H50" s="11" t="s">
        <v>648</v>
      </c>
      <c r="I50">
        <v>801</v>
      </c>
      <c r="J50" t="s">
        <v>373</v>
      </c>
    </row>
    <row r="51" spans="1:10" x14ac:dyDescent="0.2">
      <c r="A51" s="9" t="s">
        <v>52</v>
      </c>
      <c r="C51">
        <v>2050</v>
      </c>
      <c r="D51" t="s">
        <v>87</v>
      </c>
      <c r="E51">
        <v>206</v>
      </c>
      <c r="G51">
        <v>210</v>
      </c>
      <c r="H51" t="s">
        <v>628</v>
      </c>
      <c r="I51">
        <v>801</v>
      </c>
      <c r="J51" t="s">
        <v>373</v>
      </c>
    </row>
    <row r="52" spans="1:10" x14ac:dyDescent="0.2">
      <c r="A52" s="9" t="s">
        <v>53</v>
      </c>
      <c r="C52">
        <v>2051</v>
      </c>
      <c r="D52" t="s">
        <v>88</v>
      </c>
      <c r="E52">
        <v>206</v>
      </c>
      <c r="G52">
        <v>211</v>
      </c>
      <c r="H52" t="s">
        <v>649</v>
      </c>
      <c r="I52">
        <v>801</v>
      </c>
      <c r="J52" t="s">
        <v>372</v>
      </c>
    </row>
    <row r="53" spans="1:10" x14ac:dyDescent="0.2">
      <c r="A53" s="9" t="s">
        <v>54</v>
      </c>
      <c r="C53">
        <v>2052</v>
      </c>
      <c r="D53" t="s">
        <v>89</v>
      </c>
      <c r="E53">
        <v>206</v>
      </c>
      <c r="G53">
        <v>212</v>
      </c>
      <c r="H53" t="s">
        <v>565</v>
      </c>
      <c r="I53">
        <v>801</v>
      </c>
      <c r="J53" t="s">
        <v>372</v>
      </c>
    </row>
    <row r="54" spans="1:10" x14ac:dyDescent="0.2">
      <c r="A54" s="9" t="s">
        <v>55</v>
      </c>
      <c r="C54">
        <v>2053</v>
      </c>
      <c r="D54" t="s">
        <v>90</v>
      </c>
      <c r="E54">
        <v>206</v>
      </c>
      <c r="G54">
        <v>213</v>
      </c>
      <c r="H54" t="s">
        <v>533</v>
      </c>
      <c r="I54">
        <v>801</v>
      </c>
      <c r="J54" t="s">
        <v>372</v>
      </c>
    </row>
    <row r="55" spans="1:10" x14ac:dyDescent="0.2">
      <c r="A55" s="12" t="s">
        <v>56</v>
      </c>
      <c r="C55">
        <v>2054</v>
      </c>
      <c r="D55" s="11" t="s">
        <v>91</v>
      </c>
      <c r="E55">
        <v>206</v>
      </c>
      <c r="G55">
        <v>214</v>
      </c>
      <c r="H55" s="11" t="s">
        <v>526</v>
      </c>
      <c r="I55">
        <v>801</v>
      </c>
      <c r="J55" t="s">
        <v>372</v>
      </c>
    </row>
    <row r="56" spans="1:10" x14ac:dyDescent="0.2">
      <c r="A56" s="9" t="s">
        <v>57</v>
      </c>
      <c r="C56">
        <v>2055</v>
      </c>
      <c r="D56" t="s">
        <v>92</v>
      </c>
      <c r="E56">
        <v>206</v>
      </c>
      <c r="G56">
        <v>215</v>
      </c>
      <c r="H56" t="s">
        <v>547</v>
      </c>
      <c r="I56">
        <v>801</v>
      </c>
      <c r="J56" t="s">
        <v>373</v>
      </c>
    </row>
    <row r="57" spans="1:10" x14ac:dyDescent="0.2">
      <c r="A57" s="9" t="s">
        <v>58</v>
      </c>
      <c r="C57">
        <v>2056</v>
      </c>
      <c r="D57" t="s">
        <v>93</v>
      </c>
      <c r="E57">
        <v>206</v>
      </c>
      <c r="G57">
        <v>216</v>
      </c>
      <c r="H57" t="s">
        <v>549</v>
      </c>
      <c r="I57">
        <v>801</v>
      </c>
      <c r="J57" t="s">
        <v>373</v>
      </c>
    </row>
    <row r="58" spans="1:10" x14ac:dyDescent="0.2">
      <c r="A58" s="12" t="s">
        <v>59</v>
      </c>
      <c r="C58">
        <v>2057</v>
      </c>
      <c r="D58" s="11" t="s">
        <v>124</v>
      </c>
      <c r="E58">
        <v>207</v>
      </c>
      <c r="G58">
        <v>217</v>
      </c>
      <c r="H58" s="11" t="s">
        <v>559</v>
      </c>
      <c r="I58">
        <v>801</v>
      </c>
      <c r="J58" t="s">
        <v>373</v>
      </c>
    </row>
    <row r="59" spans="1:10" x14ac:dyDescent="0.2">
      <c r="A59" s="9" t="s">
        <v>60</v>
      </c>
      <c r="C59">
        <v>2058</v>
      </c>
      <c r="D59" t="s">
        <v>125</v>
      </c>
      <c r="E59">
        <v>207</v>
      </c>
      <c r="G59">
        <v>218</v>
      </c>
      <c r="H59" t="s">
        <v>650</v>
      </c>
      <c r="I59">
        <v>801</v>
      </c>
      <c r="J59" t="s">
        <v>373</v>
      </c>
    </row>
    <row r="60" spans="1:10" x14ac:dyDescent="0.2">
      <c r="A60" s="9" t="s">
        <v>61</v>
      </c>
      <c r="C60">
        <v>2059</v>
      </c>
      <c r="D60" t="s">
        <v>126</v>
      </c>
      <c r="E60">
        <v>207</v>
      </c>
      <c r="G60">
        <v>219</v>
      </c>
      <c r="H60" t="s">
        <v>546</v>
      </c>
      <c r="I60">
        <v>801</v>
      </c>
      <c r="J60" t="s">
        <v>372</v>
      </c>
    </row>
    <row r="61" spans="1:10" x14ac:dyDescent="0.2">
      <c r="A61" s="9" t="s">
        <v>62</v>
      </c>
      <c r="C61">
        <v>2060</v>
      </c>
      <c r="D61" t="s">
        <v>127</v>
      </c>
      <c r="E61">
        <v>207</v>
      </c>
      <c r="G61">
        <v>220</v>
      </c>
      <c r="H61" t="s">
        <v>556</v>
      </c>
      <c r="I61">
        <v>801</v>
      </c>
      <c r="J61" t="s">
        <v>373</v>
      </c>
    </row>
    <row r="62" spans="1:10" x14ac:dyDescent="0.2">
      <c r="A62" s="9" t="s">
        <v>63</v>
      </c>
      <c r="C62">
        <v>2061</v>
      </c>
      <c r="D62" t="s">
        <v>128</v>
      </c>
      <c r="E62">
        <v>207</v>
      </c>
      <c r="G62">
        <v>221</v>
      </c>
      <c r="H62" t="s">
        <v>522</v>
      </c>
      <c r="I62">
        <v>801</v>
      </c>
      <c r="J62" t="s">
        <v>372</v>
      </c>
    </row>
    <row r="63" spans="1:10" x14ac:dyDescent="0.2">
      <c r="A63" s="12" t="s">
        <v>64</v>
      </c>
      <c r="C63">
        <v>2062</v>
      </c>
      <c r="D63" s="11" t="s">
        <v>129</v>
      </c>
      <c r="E63">
        <v>207</v>
      </c>
      <c r="G63">
        <v>222</v>
      </c>
      <c r="H63" s="11" t="s">
        <v>519</v>
      </c>
      <c r="I63">
        <v>801</v>
      </c>
      <c r="J63" t="s">
        <v>373</v>
      </c>
    </row>
    <row r="64" spans="1:10" x14ac:dyDescent="0.2">
      <c r="A64" s="9" t="s">
        <v>65</v>
      </c>
      <c r="C64">
        <v>2063</v>
      </c>
      <c r="D64" t="s">
        <v>130</v>
      </c>
      <c r="E64">
        <v>207</v>
      </c>
      <c r="G64">
        <v>223</v>
      </c>
      <c r="H64" t="s">
        <v>520</v>
      </c>
      <c r="I64">
        <v>801</v>
      </c>
      <c r="J64" t="s">
        <v>372</v>
      </c>
    </row>
    <row r="65" spans="1:10" x14ac:dyDescent="0.2">
      <c r="A65" s="9" t="s">
        <v>66</v>
      </c>
      <c r="C65">
        <v>2064</v>
      </c>
      <c r="D65" t="s">
        <v>131</v>
      </c>
      <c r="E65">
        <v>207</v>
      </c>
      <c r="G65">
        <v>224</v>
      </c>
      <c r="H65" t="s">
        <v>515</v>
      </c>
      <c r="I65">
        <v>801</v>
      </c>
      <c r="J65" t="s">
        <v>372</v>
      </c>
    </row>
    <row r="66" spans="1:10" x14ac:dyDescent="0.2">
      <c r="A66" t="s">
        <v>196</v>
      </c>
      <c r="C66">
        <v>2065</v>
      </c>
      <c r="D66" t="s">
        <v>186</v>
      </c>
      <c r="E66">
        <v>208</v>
      </c>
      <c r="G66">
        <v>225</v>
      </c>
      <c r="H66" t="s">
        <v>590</v>
      </c>
      <c r="I66">
        <v>801</v>
      </c>
      <c r="J66" s="9" t="s">
        <v>372</v>
      </c>
    </row>
    <row r="67" spans="1:10" x14ac:dyDescent="0.2">
      <c r="A67" s="11" t="s">
        <v>197</v>
      </c>
      <c r="B67" s="11"/>
      <c r="C67" s="11">
        <v>2066</v>
      </c>
      <c r="D67" s="11" t="s">
        <v>182</v>
      </c>
      <c r="E67">
        <v>208</v>
      </c>
      <c r="G67">
        <v>226</v>
      </c>
      <c r="H67" s="11" t="s">
        <v>586</v>
      </c>
      <c r="I67">
        <v>801</v>
      </c>
      <c r="J67" s="12" t="s">
        <v>373</v>
      </c>
    </row>
    <row r="68" spans="1:10" x14ac:dyDescent="0.2">
      <c r="A68" t="s">
        <v>198</v>
      </c>
      <c r="C68">
        <v>2067</v>
      </c>
      <c r="D68" t="s">
        <v>183</v>
      </c>
      <c r="E68">
        <v>208</v>
      </c>
      <c r="G68">
        <v>227</v>
      </c>
      <c r="H68" t="s">
        <v>616</v>
      </c>
      <c r="I68">
        <v>801</v>
      </c>
      <c r="J68" s="9" t="s">
        <v>373</v>
      </c>
    </row>
    <row r="69" spans="1:10" x14ac:dyDescent="0.2">
      <c r="A69" t="s">
        <v>199</v>
      </c>
      <c r="C69">
        <v>2068</v>
      </c>
      <c r="D69" t="s">
        <v>188</v>
      </c>
      <c r="E69">
        <v>208</v>
      </c>
      <c r="G69">
        <v>228</v>
      </c>
      <c r="H69" t="s">
        <v>603</v>
      </c>
      <c r="I69">
        <v>801</v>
      </c>
      <c r="J69" s="9" t="s">
        <v>372</v>
      </c>
    </row>
    <row r="70" spans="1:10" x14ac:dyDescent="0.2">
      <c r="A70" t="s">
        <v>200</v>
      </c>
      <c r="C70">
        <v>2069</v>
      </c>
      <c r="D70" t="s">
        <v>189</v>
      </c>
      <c r="E70">
        <v>208</v>
      </c>
      <c r="G70">
        <v>229</v>
      </c>
      <c r="H70" t="s">
        <v>609</v>
      </c>
      <c r="I70">
        <v>801</v>
      </c>
      <c r="J70" s="9" t="s">
        <v>372</v>
      </c>
    </row>
    <row r="71" spans="1:10" x14ac:dyDescent="0.2">
      <c r="A71" t="s">
        <v>201</v>
      </c>
      <c r="C71">
        <v>2070</v>
      </c>
      <c r="D71" t="s">
        <v>194</v>
      </c>
      <c r="E71">
        <v>208</v>
      </c>
      <c r="G71">
        <v>230</v>
      </c>
      <c r="H71" t="s">
        <v>614</v>
      </c>
      <c r="I71">
        <v>801</v>
      </c>
      <c r="J71" s="9" t="s">
        <v>372</v>
      </c>
    </row>
    <row r="72" spans="1:10" x14ac:dyDescent="0.2">
      <c r="A72" s="11" t="s">
        <v>202</v>
      </c>
      <c r="B72" s="11"/>
      <c r="C72" s="11">
        <v>2071</v>
      </c>
      <c r="D72" s="11" t="s">
        <v>193</v>
      </c>
      <c r="E72">
        <v>208</v>
      </c>
      <c r="G72">
        <v>231</v>
      </c>
      <c r="H72" s="11" t="s">
        <v>574</v>
      </c>
      <c r="I72">
        <v>801</v>
      </c>
      <c r="J72" s="12" t="s">
        <v>373</v>
      </c>
    </row>
    <row r="73" spans="1:10" x14ac:dyDescent="0.2">
      <c r="A73" t="s">
        <v>203</v>
      </c>
      <c r="C73">
        <v>2072</v>
      </c>
      <c r="D73" t="s">
        <v>136</v>
      </c>
      <c r="E73">
        <v>208</v>
      </c>
      <c r="G73">
        <v>232</v>
      </c>
      <c r="H73" t="s">
        <v>596</v>
      </c>
      <c r="I73">
        <v>801</v>
      </c>
      <c r="J73" s="9" t="s">
        <v>373</v>
      </c>
    </row>
    <row r="74" spans="1:10" x14ac:dyDescent="0.2">
      <c r="A74" s="11" t="s">
        <v>204</v>
      </c>
      <c r="B74" s="11"/>
      <c r="C74" s="11">
        <v>2073</v>
      </c>
      <c r="D74" s="11" t="s">
        <v>151</v>
      </c>
      <c r="E74">
        <v>209</v>
      </c>
      <c r="G74">
        <v>233</v>
      </c>
      <c r="H74" s="11" t="s">
        <v>602</v>
      </c>
      <c r="I74">
        <v>801</v>
      </c>
      <c r="J74" s="12" t="s">
        <v>373</v>
      </c>
    </row>
    <row r="75" spans="1:10" x14ac:dyDescent="0.2">
      <c r="A75" t="s">
        <v>205</v>
      </c>
      <c r="C75">
        <v>2074</v>
      </c>
      <c r="D75" t="s">
        <v>158</v>
      </c>
      <c r="E75">
        <v>209</v>
      </c>
      <c r="G75">
        <v>234</v>
      </c>
      <c r="H75" t="s">
        <v>624</v>
      </c>
      <c r="I75">
        <v>801</v>
      </c>
      <c r="J75" s="9" t="s">
        <v>373</v>
      </c>
    </row>
    <row r="76" spans="1:10" x14ac:dyDescent="0.2">
      <c r="A76" t="s">
        <v>206</v>
      </c>
      <c r="C76">
        <v>2075</v>
      </c>
      <c r="D76" t="s">
        <v>163</v>
      </c>
      <c r="E76">
        <v>209</v>
      </c>
      <c r="G76">
        <v>235</v>
      </c>
      <c r="H76" t="s">
        <v>651</v>
      </c>
      <c r="I76">
        <v>801</v>
      </c>
      <c r="J76" s="9" t="s">
        <v>372</v>
      </c>
    </row>
    <row r="77" spans="1:10" x14ac:dyDescent="0.2">
      <c r="A77" t="s">
        <v>207</v>
      </c>
      <c r="C77">
        <v>2076</v>
      </c>
      <c r="D77" t="s">
        <v>147</v>
      </c>
      <c r="E77">
        <v>209</v>
      </c>
      <c r="G77">
        <v>236</v>
      </c>
      <c r="H77" t="s">
        <v>579</v>
      </c>
      <c r="I77">
        <v>801</v>
      </c>
      <c r="J77" s="9" t="s">
        <v>373</v>
      </c>
    </row>
    <row r="78" spans="1:10" x14ac:dyDescent="0.2">
      <c r="A78" t="s">
        <v>208</v>
      </c>
      <c r="C78">
        <v>2077</v>
      </c>
      <c r="D78" t="s">
        <v>149</v>
      </c>
      <c r="E78">
        <v>209</v>
      </c>
      <c r="G78">
        <v>237</v>
      </c>
      <c r="H78" t="s">
        <v>557</v>
      </c>
      <c r="I78">
        <v>801</v>
      </c>
      <c r="J78" s="9" t="s">
        <v>373</v>
      </c>
    </row>
    <row r="79" spans="1:10" x14ac:dyDescent="0.2">
      <c r="A79" t="s">
        <v>209</v>
      </c>
      <c r="C79">
        <v>2078</v>
      </c>
      <c r="D79" t="s">
        <v>145</v>
      </c>
      <c r="E79">
        <v>209</v>
      </c>
      <c r="G79">
        <v>238</v>
      </c>
      <c r="H79" t="s">
        <v>652</v>
      </c>
      <c r="I79">
        <v>801</v>
      </c>
      <c r="J79" s="9" t="s">
        <v>372</v>
      </c>
    </row>
    <row r="80" spans="1:10" x14ac:dyDescent="0.2">
      <c r="A80" s="11" t="s">
        <v>210</v>
      </c>
      <c r="B80" s="11"/>
      <c r="C80" s="11">
        <v>2079</v>
      </c>
      <c r="D80" s="11" t="s">
        <v>142</v>
      </c>
      <c r="E80">
        <v>209</v>
      </c>
      <c r="G80">
        <v>239</v>
      </c>
      <c r="H80" s="11" t="s">
        <v>577</v>
      </c>
      <c r="I80">
        <v>801</v>
      </c>
      <c r="J80" s="12" t="s">
        <v>372</v>
      </c>
    </row>
    <row r="81" spans="1:10" x14ac:dyDescent="0.2">
      <c r="A81" t="s">
        <v>211</v>
      </c>
      <c r="C81">
        <v>2080</v>
      </c>
      <c r="D81" t="s">
        <v>175</v>
      </c>
      <c r="E81">
        <v>209</v>
      </c>
      <c r="G81">
        <v>240</v>
      </c>
      <c r="H81" t="s">
        <v>617</v>
      </c>
      <c r="I81">
        <v>801</v>
      </c>
      <c r="J81" s="9" t="s">
        <v>372</v>
      </c>
    </row>
    <row r="82" spans="1:10" x14ac:dyDescent="0.2">
      <c r="A82" t="s">
        <v>212</v>
      </c>
      <c r="C82">
        <v>2081</v>
      </c>
      <c r="D82" t="s">
        <v>148</v>
      </c>
      <c r="E82">
        <v>210</v>
      </c>
      <c r="G82">
        <v>241</v>
      </c>
      <c r="H82" t="s">
        <v>582</v>
      </c>
      <c r="I82">
        <v>801</v>
      </c>
      <c r="J82" s="9" t="s">
        <v>373</v>
      </c>
    </row>
    <row r="83" spans="1:10" x14ac:dyDescent="0.2">
      <c r="A83" s="11" t="s">
        <v>213</v>
      </c>
      <c r="B83" s="11"/>
      <c r="C83" s="11">
        <v>2082</v>
      </c>
      <c r="D83" s="11" t="s">
        <v>143</v>
      </c>
      <c r="E83">
        <v>210</v>
      </c>
      <c r="G83">
        <v>242</v>
      </c>
      <c r="H83" s="11" t="s">
        <v>653</v>
      </c>
      <c r="I83">
        <v>801</v>
      </c>
      <c r="J83" s="12" t="s">
        <v>373</v>
      </c>
    </row>
    <row r="84" spans="1:10" x14ac:dyDescent="0.2">
      <c r="A84" t="s">
        <v>214</v>
      </c>
      <c r="C84">
        <v>2083</v>
      </c>
      <c r="D84" t="s">
        <v>144</v>
      </c>
      <c r="E84">
        <v>210</v>
      </c>
      <c r="G84">
        <v>243</v>
      </c>
      <c r="H84" t="s">
        <v>594</v>
      </c>
      <c r="I84">
        <v>801</v>
      </c>
      <c r="J84" s="9" t="s">
        <v>372</v>
      </c>
    </row>
    <row r="85" spans="1:10" x14ac:dyDescent="0.2">
      <c r="A85" t="s">
        <v>215</v>
      </c>
      <c r="C85">
        <v>2084</v>
      </c>
      <c r="D85" t="s">
        <v>153</v>
      </c>
      <c r="E85">
        <v>210</v>
      </c>
      <c r="G85">
        <v>244</v>
      </c>
      <c r="H85" t="s">
        <v>608</v>
      </c>
      <c r="I85">
        <v>801</v>
      </c>
      <c r="J85" s="9" t="s">
        <v>373</v>
      </c>
    </row>
    <row r="86" spans="1:10" x14ac:dyDescent="0.2">
      <c r="A86" t="s">
        <v>216</v>
      </c>
      <c r="C86">
        <v>2085</v>
      </c>
      <c r="D86" t="s">
        <v>155</v>
      </c>
      <c r="E86">
        <v>210</v>
      </c>
      <c r="G86">
        <v>245</v>
      </c>
      <c r="H86" t="s">
        <v>621</v>
      </c>
      <c r="I86">
        <v>801</v>
      </c>
      <c r="J86" s="9" t="s">
        <v>372</v>
      </c>
    </row>
    <row r="87" spans="1:10" x14ac:dyDescent="0.2">
      <c r="A87" t="s">
        <v>217</v>
      </c>
      <c r="C87">
        <v>2086</v>
      </c>
      <c r="D87" t="s">
        <v>161</v>
      </c>
      <c r="E87">
        <v>210</v>
      </c>
      <c r="G87">
        <v>246</v>
      </c>
      <c r="H87" t="s">
        <v>576</v>
      </c>
      <c r="I87">
        <v>801</v>
      </c>
      <c r="J87" s="9" t="s">
        <v>373</v>
      </c>
    </row>
    <row r="88" spans="1:10" x14ac:dyDescent="0.2">
      <c r="A88" s="11" t="s">
        <v>218</v>
      </c>
      <c r="B88" s="11"/>
      <c r="C88" s="11">
        <v>2087</v>
      </c>
      <c r="D88" s="11" t="s">
        <v>160</v>
      </c>
      <c r="E88">
        <v>210</v>
      </c>
      <c r="G88">
        <v>247</v>
      </c>
      <c r="H88" s="11" t="s">
        <v>592</v>
      </c>
      <c r="I88">
        <v>801</v>
      </c>
      <c r="J88" s="12" t="s">
        <v>372</v>
      </c>
    </row>
    <row r="89" spans="1:10" x14ac:dyDescent="0.2">
      <c r="A89" t="s">
        <v>219</v>
      </c>
      <c r="C89">
        <v>2088</v>
      </c>
      <c r="D89" t="s">
        <v>170</v>
      </c>
      <c r="E89">
        <v>210</v>
      </c>
      <c r="G89">
        <v>248</v>
      </c>
      <c r="H89" t="s">
        <v>597</v>
      </c>
      <c r="I89">
        <v>801</v>
      </c>
      <c r="J89" s="9" t="s">
        <v>372</v>
      </c>
    </row>
    <row r="90" spans="1:10" x14ac:dyDescent="0.2">
      <c r="A90" t="s">
        <v>220</v>
      </c>
      <c r="C90">
        <v>2089</v>
      </c>
      <c r="D90" t="s">
        <v>178</v>
      </c>
      <c r="E90">
        <v>211</v>
      </c>
      <c r="G90">
        <v>249</v>
      </c>
      <c r="H90" t="s">
        <v>571</v>
      </c>
      <c r="I90">
        <v>801</v>
      </c>
      <c r="J90" s="9" t="s">
        <v>372</v>
      </c>
    </row>
    <row r="91" spans="1:10" x14ac:dyDescent="0.2">
      <c r="A91" t="s">
        <v>221</v>
      </c>
      <c r="C91">
        <v>2090</v>
      </c>
      <c r="D91" t="s">
        <v>174</v>
      </c>
      <c r="E91">
        <v>211</v>
      </c>
      <c r="G91">
        <v>250</v>
      </c>
      <c r="H91" t="s">
        <v>612</v>
      </c>
      <c r="I91">
        <v>801</v>
      </c>
      <c r="J91" s="9" t="s">
        <v>372</v>
      </c>
    </row>
    <row r="92" spans="1:10" x14ac:dyDescent="0.2">
      <c r="A92" s="11" t="s">
        <v>222</v>
      </c>
      <c r="B92" s="11"/>
      <c r="C92" s="11">
        <v>2091</v>
      </c>
      <c r="D92" s="11" t="s">
        <v>177</v>
      </c>
      <c r="E92">
        <v>211</v>
      </c>
      <c r="G92">
        <v>251</v>
      </c>
      <c r="H92" s="11" t="s">
        <v>567</v>
      </c>
      <c r="I92">
        <v>801</v>
      </c>
      <c r="J92" s="12" t="s">
        <v>373</v>
      </c>
    </row>
    <row r="93" spans="1:10" x14ac:dyDescent="0.2">
      <c r="A93" t="s">
        <v>223</v>
      </c>
      <c r="C93">
        <v>2092</v>
      </c>
      <c r="D93" t="s">
        <v>164</v>
      </c>
      <c r="E93">
        <v>211</v>
      </c>
      <c r="G93">
        <v>252</v>
      </c>
      <c r="H93" t="s">
        <v>572</v>
      </c>
      <c r="I93">
        <v>801</v>
      </c>
      <c r="J93" s="9" t="s">
        <v>372</v>
      </c>
    </row>
    <row r="94" spans="1:10" x14ac:dyDescent="0.2">
      <c r="A94" s="11" t="s">
        <v>224</v>
      </c>
      <c r="B94" s="11"/>
      <c r="C94" s="11">
        <v>2093</v>
      </c>
      <c r="D94" s="11" t="s">
        <v>168</v>
      </c>
      <c r="E94">
        <v>211</v>
      </c>
      <c r="G94">
        <v>253</v>
      </c>
      <c r="H94" s="11" t="s">
        <v>581</v>
      </c>
      <c r="I94">
        <v>801</v>
      </c>
      <c r="J94" s="12" t="s">
        <v>373</v>
      </c>
    </row>
    <row r="95" spans="1:10" x14ac:dyDescent="0.2">
      <c r="A95" t="s">
        <v>225</v>
      </c>
      <c r="C95">
        <v>2094</v>
      </c>
      <c r="D95" t="s">
        <v>173</v>
      </c>
      <c r="E95">
        <v>211</v>
      </c>
      <c r="G95">
        <v>254</v>
      </c>
      <c r="H95" t="s">
        <v>584</v>
      </c>
      <c r="I95">
        <v>801</v>
      </c>
      <c r="J95" s="9" t="s">
        <v>373</v>
      </c>
    </row>
    <row r="96" spans="1:10" x14ac:dyDescent="0.2">
      <c r="A96" t="s">
        <v>226</v>
      </c>
      <c r="C96">
        <v>2095</v>
      </c>
      <c r="D96" t="s">
        <v>169</v>
      </c>
      <c r="E96">
        <v>211</v>
      </c>
      <c r="G96">
        <v>255</v>
      </c>
      <c r="H96" t="s">
        <v>591</v>
      </c>
      <c r="I96">
        <v>801</v>
      </c>
      <c r="J96" s="9" t="s">
        <v>372</v>
      </c>
    </row>
    <row r="97" spans="1:10" x14ac:dyDescent="0.2">
      <c r="A97" t="s">
        <v>227</v>
      </c>
      <c r="C97">
        <v>2096</v>
      </c>
      <c r="D97" t="s">
        <v>157</v>
      </c>
      <c r="E97">
        <v>211</v>
      </c>
      <c r="G97">
        <v>256</v>
      </c>
      <c r="H97" t="s">
        <v>598</v>
      </c>
      <c r="I97">
        <v>801</v>
      </c>
      <c r="J97" s="9" t="s">
        <v>373</v>
      </c>
    </row>
    <row r="98" spans="1:10" x14ac:dyDescent="0.2">
      <c r="A98" s="11" t="s">
        <v>228</v>
      </c>
      <c r="B98" s="11"/>
      <c r="C98" s="11">
        <v>2113</v>
      </c>
      <c r="D98" s="11" t="s">
        <v>176</v>
      </c>
      <c r="E98">
        <v>212</v>
      </c>
      <c r="G98">
        <v>257</v>
      </c>
      <c r="H98" s="11" t="s">
        <v>583</v>
      </c>
      <c r="I98">
        <v>801</v>
      </c>
      <c r="J98" s="12" t="s">
        <v>373</v>
      </c>
    </row>
    <row r="99" spans="1:10" x14ac:dyDescent="0.2">
      <c r="A99" t="s">
        <v>229</v>
      </c>
      <c r="C99">
        <v>2114</v>
      </c>
      <c r="D99" t="s">
        <v>180</v>
      </c>
      <c r="E99">
        <v>212</v>
      </c>
      <c r="G99">
        <v>258</v>
      </c>
      <c r="H99" t="s">
        <v>606</v>
      </c>
      <c r="I99">
        <v>801</v>
      </c>
      <c r="J99" s="9" t="s">
        <v>373</v>
      </c>
    </row>
    <row r="100" spans="1:10" x14ac:dyDescent="0.2">
      <c r="A100" t="s">
        <v>230</v>
      </c>
      <c r="C100">
        <v>2115</v>
      </c>
      <c r="D100" t="s">
        <v>179</v>
      </c>
      <c r="E100">
        <v>212</v>
      </c>
      <c r="G100">
        <v>259</v>
      </c>
      <c r="H100" t="s">
        <v>593</v>
      </c>
      <c r="I100">
        <v>801</v>
      </c>
      <c r="J100" s="9" t="s">
        <v>372</v>
      </c>
    </row>
    <row r="101" spans="1:10" x14ac:dyDescent="0.2">
      <c r="A101" t="s">
        <v>231</v>
      </c>
      <c r="C101">
        <v>2116</v>
      </c>
      <c r="D101" t="s">
        <v>172</v>
      </c>
      <c r="E101">
        <v>212</v>
      </c>
      <c r="G101">
        <v>260</v>
      </c>
      <c r="H101" t="s">
        <v>601</v>
      </c>
      <c r="I101">
        <v>801</v>
      </c>
      <c r="J101" s="15" t="s">
        <v>373</v>
      </c>
    </row>
    <row r="102" spans="1:10" x14ac:dyDescent="0.2">
      <c r="A102" s="11" t="s">
        <v>232</v>
      </c>
      <c r="B102" s="11"/>
      <c r="C102" s="11">
        <v>2117</v>
      </c>
      <c r="D102" s="11" t="s">
        <v>171</v>
      </c>
      <c r="E102">
        <v>212</v>
      </c>
      <c r="G102">
        <v>261</v>
      </c>
      <c r="H102" s="11" t="s">
        <v>580</v>
      </c>
      <c r="I102">
        <v>801</v>
      </c>
      <c r="J102" s="12" t="s">
        <v>373</v>
      </c>
    </row>
    <row r="103" spans="1:10" x14ac:dyDescent="0.2">
      <c r="A103" t="s">
        <v>233</v>
      </c>
      <c r="C103">
        <v>2118</v>
      </c>
      <c r="D103" t="s">
        <v>166</v>
      </c>
      <c r="E103">
        <v>212</v>
      </c>
      <c r="G103">
        <v>262</v>
      </c>
      <c r="H103" t="s">
        <v>618</v>
      </c>
      <c r="I103">
        <v>801</v>
      </c>
      <c r="J103" s="9" t="s">
        <v>372</v>
      </c>
    </row>
    <row r="104" spans="1:10" x14ac:dyDescent="0.2">
      <c r="A104" t="s">
        <v>234</v>
      </c>
      <c r="C104">
        <v>2119</v>
      </c>
      <c r="D104" t="s">
        <v>167</v>
      </c>
      <c r="E104">
        <v>212</v>
      </c>
      <c r="G104">
        <v>263</v>
      </c>
      <c r="H104" t="s">
        <v>620</v>
      </c>
      <c r="I104">
        <v>801</v>
      </c>
      <c r="J104" s="9" t="s">
        <v>372</v>
      </c>
    </row>
    <row r="105" spans="1:10" x14ac:dyDescent="0.2">
      <c r="A105" t="s">
        <v>235</v>
      </c>
      <c r="C105">
        <v>2120</v>
      </c>
      <c r="D105" t="s">
        <v>154</v>
      </c>
      <c r="E105">
        <v>212</v>
      </c>
      <c r="G105">
        <v>264</v>
      </c>
      <c r="H105" t="s">
        <v>588</v>
      </c>
      <c r="I105">
        <v>801</v>
      </c>
      <c r="J105" s="9" t="s">
        <v>372</v>
      </c>
    </row>
    <row r="106" spans="1:10" x14ac:dyDescent="0.2">
      <c r="A106" t="s">
        <v>236</v>
      </c>
      <c r="C106">
        <v>2129</v>
      </c>
      <c r="D106" t="s">
        <v>141</v>
      </c>
      <c r="E106">
        <v>213</v>
      </c>
      <c r="G106">
        <v>265</v>
      </c>
      <c r="H106" t="s">
        <v>604</v>
      </c>
      <c r="I106">
        <v>801</v>
      </c>
      <c r="J106" s="9" t="s">
        <v>373</v>
      </c>
    </row>
    <row r="107" spans="1:10" x14ac:dyDescent="0.2">
      <c r="A107" s="11" t="s">
        <v>237</v>
      </c>
      <c r="B107" s="11"/>
      <c r="C107" s="11">
        <v>2130</v>
      </c>
      <c r="D107" s="11" t="s">
        <v>146</v>
      </c>
      <c r="E107">
        <v>213</v>
      </c>
      <c r="G107">
        <v>266</v>
      </c>
      <c r="H107" s="11" t="s">
        <v>619</v>
      </c>
      <c r="I107">
        <v>801</v>
      </c>
      <c r="J107" s="16" t="s">
        <v>373</v>
      </c>
    </row>
    <row r="108" spans="1:10" x14ac:dyDescent="0.2">
      <c r="A108" t="s">
        <v>238</v>
      </c>
      <c r="C108">
        <v>2131</v>
      </c>
      <c r="D108" t="s">
        <v>150</v>
      </c>
      <c r="E108">
        <v>213</v>
      </c>
      <c r="G108">
        <v>267</v>
      </c>
      <c r="H108" t="s">
        <v>568</v>
      </c>
      <c r="I108">
        <v>801</v>
      </c>
      <c r="J108" s="9" t="s">
        <v>372</v>
      </c>
    </row>
    <row r="109" spans="1:10" x14ac:dyDescent="0.2">
      <c r="A109" t="s">
        <v>239</v>
      </c>
      <c r="C109">
        <v>2132</v>
      </c>
      <c r="D109" t="s">
        <v>159</v>
      </c>
      <c r="E109">
        <v>213</v>
      </c>
      <c r="G109">
        <v>268</v>
      </c>
      <c r="H109" t="s">
        <v>589</v>
      </c>
      <c r="I109">
        <v>801</v>
      </c>
      <c r="J109" s="9" t="s">
        <v>373</v>
      </c>
    </row>
    <row r="110" spans="1:10" x14ac:dyDescent="0.2">
      <c r="A110" t="s">
        <v>240</v>
      </c>
      <c r="C110">
        <v>2133</v>
      </c>
      <c r="D110" t="s">
        <v>162</v>
      </c>
      <c r="E110">
        <v>213</v>
      </c>
      <c r="G110">
        <v>269</v>
      </c>
      <c r="H110" t="s">
        <v>599</v>
      </c>
      <c r="I110">
        <v>801</v>
      </c>
      <c r="J110" s="9" t="s">
        <v>372</v>
      </c>
    </row>
    <row r="111" spans="1:10" x14ac:dyDescent="0.2">
      <c r="A111" t="s">
        <v>241</v>
      </c>
      <c r="C111">
        <v>2134</v>
      </c>
      <c r="D111" t="s">
        <v>156</v>
      </c>
      <c r="E111">
        <v>213</v>
      </c>
      <c r="G111">
        <v>270</v>
      </c>
      <c r="H111" t="s">
        <v>607</v>
      </c>
      <c r="I111">
        <v>801</v>
      </c>
      <c r="J111" s="9" t="s">
        <v>372</v>
      </c>
    </row>
    <row r="112" spans="1:10" x14ac:dyDescent="0.2">
      <c r="A112" s="11" t="s">
        <v>242</v>
      </c>
      <c r="B112" s="11"/>
      <c r="C112" s="11">
        <v>2135</v>
      </c>
      <c r="D112" s="11" t="s">
        <v>152</v>
      </c>
      <c r="E112">
        <v>213</v>
      </c>
      <c r="G112">
        <v>271</v>
      </c>
      <c r="H112" s="11" t="s">
        <v>605</v>
      </c>
      <c r="I112">
        <v>801</v>
      </c>
      <c r="J112" s="16" t="s">
        <v>373</v>
      </c>
    </row>
    <row r="113" spans="1:13" x14ac:dyDescent="0.2">
      <c r="A113" t="s">
        <v>243</v>
      </c>
      <c r="C113">
        <v>2136</v>
      </c>
      <c r="D113" t="s">
        <v>165</v>
      </c>
      <c r="E113">
        <v>213</v>
      </c>
      <c r="G113">
        <v>272</v>
      </c>
      <c r="H113" t="s">
        <v>629</v>
      </c>
      <c r="I113">
        <v>801</v>
      </c>
      <c r="J113" s="9" t="s">
        <v>372</v>
      </c>
    </row>
    <row r="114" spans="1:13" x14ac:dyDescent="0.2">
      <c r="A114" t="s">
        <v>244</v>
      </c>
      <c r="C114">
        <v>2137</v>
      </c>
      <c r="D114" t="s">
        <v>185</v>
      </c>
      <c r="E114">
        <v>214</v>
      </c>
      <c r="G114">
        <v>273</v>
      </c>
      <c r="H114" t="s">
        <v>610</v>
      </c>
      <c r="I114">
        <v>801</v>
      </c>
      <c r="J114" s="9" t="s">
        <v>373</v>
      </c>
    </row>
    <row r="115" spans="1:13" x14ac:dyDescent="0.2">
      <c r="A115" t="s">
        <v>245</v>
      </c>
      <c r="C115">
        <v>2138</v>
      </c>
      <c r="D115" t="s">
        <v>181</v>
      </c>
      <c r="E115">
        <v>214</v>
      </c>
      <c r="G115">
        <v>274</v>
      </c>
      <c r="H115" t="s">
        <v>595</v>
      </c>
      <c r="I115">
        <v>801</v>
      </c>
      <c r="J115" s="9" t="s">
        <v>373</v>
      </c>
    </row>
    <row r="116" spans="1:13" x14ac:dyDescent="0.2">
      <c r="A116" s="11" t="s">
        <v>246</v>
      </c>
      <c r="B116" s="11"/>
      <c r="C116" s="11">
        <v>2139</v>
      </c>
      <c r="D116" s="11" t="s">
        <v>184</v>
      </c>
      <c r="E116">
        <v>214</v>
      </c>
      <c r="G116">
        <v>275</v>
      </c>
      <c r="H116" s="11" t="s">
        <v>575</v>
      </c>
      <c r="I116">
        <v>801</v>
      </c>
      <c r="J116" s="12" t="s">
        <v>373</v>
      </c>
    </row>
    <row r="117" spans="1:13" x14ac:dyDescent="0.2">
      <c r="A117" t="s">
        <v>247</v>
      </c>
      <c r="C117">
        <v>2140</v>
      </c>
      <c r="D117" t="s">
        <v>187</v>
      </c>
      <c r="E117">
        <v>214</v>
      </c>
      <c r="G117">
        <v>276</v>
      </c>
      <c r="H117" t="s">
        <v>569</v>
      </c>
      <c r="I117">
        <v>801</v>
      </c>
      <c r="J117" s="9" t="s">
        <v>372</v>
      </c>
    </row>
    <row r="118" spans="1:13" x14ac:dyDescent="0.2">
      <c r="A118" t="s">
        <v>248</v>
      </c>
      <c r="C118">
        <v>2141</v>
      </c>
      <c r="D118" t="s">
        <v>190</v>
      </c>
      <c r="E118">
        <v>214</v>
      </c>
      <c r="G118">
        <v>277</v>
      </c>
      <c r="H118" t="s">
        <v>587</v>
      </c>
      <c r="I118">
        <v>801</v>
      </c>
      <c r="J118" s="9" t="s">
        <v>372</v>
      </c>
    </row>
    <row r="119" spans="1:13" x14ac:dyDescent="0.2">
      <c r="A119" t="s">
        <v>249</v>
      </c>
      <c r="C119">
        <v>2142</v>
      </c>
      <c r="D119" t="s">
        <v>195</v>
      </c>
      <c r="E119">
        <v>214</v>
      </c>
      <c r="G119">
        <v>278</v>
      </c>
      <c r="H119" t="s">
        <v>578</v>
      </c>
      <c r="I119">
        <v>801</v>
      </c>
      <c r="J119" s="9" t="s">
        <v>372</v>
      </c>
    </row>
    <row r="120" spans="1:13" x14ac:dyDescent="0.2">
      <c r="A120" t="s">
        <v>250</v>
      </c>
      <c r="C120">
        <v>2143</v>
      </c>
      <c r="D120" t="s">
        <v>191</v>
      </c>
      <c r="E120">
        <v>214</v>
      </c>
      <c r="G120">
        <v>279</v>
      </c>
      <c r="H120" t="s">
        <v>585</v>
      </c>
      <c r="I120">
        <v>801</v>
      </c>
      <c r="J120" s="9" t="s">
        <v>372</v>
      </c>
    </row>
    <row r="121" spans="1:13" x14ac:dyDescent="0.2">
      <c r="A121" t="s">
        <v>251</v>
      </c>
      <c r="C121">
        <v>2144</v>
      </c>
      <c r="D121" t="s">
        <v>134</v>
      </c>
      <c r="E121">
        <v>214</v>
      </c>
      <c r="G121">
        <v>280</v>
      </c>
      <c r="H121" s="11" t="s">
        <v>622</v>
      </c>
      <c r="I121">
        <v>801</v>
      </c>
      <c r="J121" s="12" t="s">
        <v>373</v>
      </c>
    </row>
    <row r="122" spans="1:13" x14ac:dyDescent="0.2">
      <c r="A122" t="s">
        <v>252</v>
      </c>
      <c r="C122">
        <v>2145</v>
      </c>
      <c r="D122" t="s">
        <v>140</v>
      </c>
      <c r="E122">
        <v>215</v>
      </c>
      <c r="G122">
        <v>281</v>
      </c>
      <c r="H122" t="s">
        <v>623</v>
      </c>
      <c r="I122">
        <v>801</v>
      </c>
      <c r="J122" s="9" t="s">
        <v>373</v>
      </c>
    </row>
    <row r="123" spans="1:13" x14ac:dyDescent="0.2">
      <c r="A123" t="s">
        <v>253</v>
      </c>
      <c r="C123">
        <v>2146</v>
      </c>
      <c r="D123" t="s">
        <v>138</v>
      </c>
      <c r="E123">
        <v>215</v>
      </c>
      <c r="G123">
        <v>282</v>
      </c>
      <c r="H123" t="s">
        <v>573</v>
      </c>
      <c r="I123">
        <v>801</v>
      </c>
      <c r="J123" s="9" t="s">
        <v>372</v>
      </c>
    </row>
    <row r="124" spans="1:13" x14ac:dyDescent="0.2">
      <c r="A124" t="s">
        <v>254</v>
      </c>
      <c r="C124">
        <v>2147</v>
      </c>
      <c r="D124" t="s">
        <v>139</v>
      </c>
      <c r="E124">
        <v>215</v>
      </c>
      <c r="G124">
        <v>283</v>
      </c>
      <c r="H124" t="s">
        <v>570</v>
      </c>
      <c r="I124">
        <v>801</v>
      </c>
      <c r="J124" s="9" t="s">
        <v>372</v>
      </c>
      <c r="M124" s="9"/>
    </row>
    <row r="125" spans="1:13" s="11" customFormat="1" x14ac:dyDescent="0.2">
      <c r="A125" s="11" t="s">
        <v>255</v>
      </c>
      <c r="C125" s="11">
        <v>2148</v>
      </c>
      <c r="D125" s="11" t="s">
        <v>132</v>
      </c>
      <c r="E125" s="11">
        <v>215</v>
      </c>
      <c r="G125" s="11">
        <v>284</v>
      </c>
      <c r="H125" s="11" t="s">
        <v>600</v>
      </c>
      <c r="I125" s="11">
        <v>801</v>
      </c>
      <c r="J125" s="12" t="s">
        <v>372</v>
      </c>
    </row>
    <row r="126" spans="1:13" x14ac:dyDescent="0.2">
      <c r="A126" t="s">
        <v>256</v>
      </c>
      <c r="C126">
        <v>2149</v>
      </c>
      <c r="D126" t="s">
        <v>133</v>
      </c>
      <c r="E126">
        <v>215</v>
      </c>
      <c r="G126">
        <v>285</v>
      </c>
      <c r="H126" t="s">
        <v>630</v>
      </c>
      <c r="I126">
        <v>801</v>
      </c>
      <c r="J126" s="9" t="s">
        <v>373</v>
      </c>
    </row>
    <row r="127" spans="1:13" x14ac:dyDescent="0.2">
      <c r="A127" t="s">
        <v>257</v>
      </c>
      <c r="C127">
        <v>2150</v>
      </c>
      <c r="D127" t="s">
        <v>137</v>
      </c>
      <c r="E127">
        <v>215</v>
      </c>
      <c r="G127">
        <v>286</v>
      </c>
      <c r="H127" t="s">
        <v>613</v>
      </c>
      <c r="I127">
        <v>801</v>
      </c>
      <c r="J127" s="9" t="s">
        <v>373</v>
      </c>
    </row>
    <row r="128" spans="1:13" x14ac:dyDescent="0.2">
      <c r="A128" t="s">
        <v>258</v>
      </c>
      <c r="C128">
        <v>2151</v>
      </c>
      <c r="D128" t="s">
        <v>135</v>
      </c>
      <c r="E128">
        <v>215</v>
      </c>
      <c r="G128">
        <v>287</v>
      </c>
      <c r="H128" t="s">
        <v>625</v>
      </c>
      <c r="I128">
        <v>801</v>
      </c>
      <c r="J128" s="9" t="s">
        <v>372</v>
      </c>
    </row>
    <row r="129" spans="1:10" s="11" customFormat="1" x14ac:dyDescent="0.2">
      <c r="A129" s="11" t="s">
        <v>259</v>
      </c>
      <c r="C129" s="11">
        <v>2152</v>
      </c>
      <c r="D129" s="11" t="s">
        <v>192</v>
      </c>
      <c r="E129" s="11">
        <v>215</v>
      </c>
      <c r="G129" s="11">
        <v>288</v>
      </c>
      <c r="H129" s="11" t="s">
        <v>611</v>
      </c>
      <c r="I129" s="11">
        <v>801</v>
      </c>
      <c r="J129" s="12" t="s">
        <v>373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31"/>
  <sheetViews>
    <sheetView topLeftCell="A17" workbookViewId="0">
      <selection activeCell="A17" sqref="A17:A31"/>
    </sheetView>
  </sheetViews>
  <sheetFormatPr baseColWidth="10" defaultColWidth="8.83203125" defaultRowHeight="15" x14ac:dyDescent="0.2"/>
  <sheetData>
    <row r="1" spans="1:1" x14ac:dyDescent="0.2">
      <c r="A1">
        <v>2002</v>
      </c>
    </row>
    <row r="2" spans="1:1" x14ac:dyDescent="0.2">
      <c r="A2">
        <v>2005</v>
      </c>
    </row>
    <row r="3" spans="1:1" x14ac:dyDescent="0.2">
      <c r="A3">
        <v>2011</v>
      </c>
    </row>
    <row r="4" spans="1:1" x14ac:dyDescent="0.2">
      <c r="A4">
        <v>2014</v>
      </c>
    </row>
    <row r="5" spans="1:1" x14ac:dyDescent="0.2">
      <c r="A5">
        <v>2021</v>
      </c>
    </row>
    <row r="6" spans="1:1" x14ac:dyDescent="0.2">
      <c r="A6">
        <v>2024</v>
      </c>
    </row>
    <row r="7" spans="1:1" x14ac:dyDescent="0.2">
      <c r="A7">
        <v>2025</v>
      </c>
    </row>
    <row r="8" spans="1:1" x14ac:dyDescent="0.2">
      <c r="A8">
        <v>2031</v>
      </c>
    </row>
    <row r="9" spans="1:1" x14ac:dyDescent="0.2">
      <c r="A9">
        <v>2033</v>
      </c>
    </row>
    <row r="10" spans="1:1" x14ac:dyDescent="0.2">
      <c r="A10">
        <v>2038</v>
      </c>
    </row>
    <row r="11" spans="1:1" x14ac:dyDescent="0.2">
      <c r="A11">
        <v>2041</v>
      </c>
    </row>
    <row r="12" spans="1:1" x14ac:dyDescent="0.2">
      <c r="A12">
        <v>2047</v>
      </c>
    </row>
    <row r="13" spans="1:1" x14ac:dyDescent="0.2">
      <c r="A13">
        <v>2049</v>
      </c>
    </row>
    <row r="14" spans="1:1" x14ac:dyDescent="0.2">
      <c r="A14">
        <v>2054</v>
      </c>
    </row>
    <row r="15" spans="1:1" x14ac:dyDescent="0.2">
      <c r="A15">
        <v>2057</v>
      </c>
    </row>
    <row r="16" spans="1:1" x14ac:dyDescent="0.2">
      <c r="A16">
        <v>2062</v>
      </c>
    </row>
    <row r="17" spans="1:1" x14ac:dyDescent="0.2">
      <c r="A17">
        <v>2066</v>
      </c>
    </row>
    <row r="18" spans="1:1" x14ac:dyDescent="0.2">
      <c r="A18">
        <v>2071</v>
      </c>
    </row>
    <row r="19" spans="1:1" x14ac:dyDescent="0.2">
      <c r="A19">
        <v>2073</v>
      </c>
    </row>
    <row r="20" spans="1:1" x14ac:dyDescent="0.2">
      <c r="A20">
        <v>2079</v>
      </c>
    </row>
    <row r="21" spans="1:1" x14ac:dyDescent="0.2">
      <c r="A21">
        <v>2082</v>
      </c>
    </row>
    <row r="22" spans="1:1" x14ac:dyDescent="0.2">
      <c r="A22">
        <v>2087</v>
      </c>
    </row>
    <row r="23" spans="1:1" x14ac:dyDescent="0.2">
      <c r="A23">
        <v>2091</v>
      </c>
    </row>
    <row r="24" spans="1:1" x14ac:dyDescent="0.2">
      <c r="A24">
        <v>2093</v>
      </c>
    </row>
    <row r="25" spans="1:1" x14ac:dyDescent="0.2">
      <c r="A25">
        <v>2113</v>
      </c>
    </row>
    <row r="26" spans="1:1" x14ac:dyDescent="0.2">
      <c r="A26">
        <v>2117</v>
      </c>
    </row>
    <row r="27" spans="1:1" x14ac:dyDescent="0.2">
      <c r="A27">
        <v>2130</v>
      </c>
    </row>
    <row r="28" spans="1:1" x14ac:dyDescent="0.2">
      <c r="A28">
        <v>2135</v>
      </c>
    </row>
    <row r="29" spans="1:1" x14ac:dyDescent="0.2">
      <c r="A29">
        <v>2139</v>
      </c>
    </row>
    <row r="30" spans="1:1" x14ac:dyDescent="0.2">
      <c r="A30">
        <v>2148</v>
      </c>
    </row>
    <row r="31" spans="1:1" x14ac:dyDescent="0.2">
      <c r="A31">
        <v>2152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Base</vt:lpstr>
      <vt:lpstr>Seq1_1</vt:lpstr>
      <vt:lpstr>Seq1_2</vt:lpstr>
      <vt:lpstr>Seq1_3</vt:lpstr>
      <vt:lpstr>Seq1_4</vt:lpstr>
      <vt:lpstr>Seq1</vt:lpstr>
      <vt:lpstr>Seq2</vt:lpstr>
      <vt:lpstr>Seq3</vt:lpstr>
      <vt:lpstr>Seq4</vt:lpstr>
      <vt:lpstr>Seq1_1 (2)</vt:lpstr>
      <vt:lpstr>Seq5</vt:lpstr>
      <vt:lpstr>Seq6</vt:lpstr>
      <vt:lpstr>Seq7</vt:lpstr>
      <vt:lpstr>Seq8</vt:lpstr>
      <vt:lpstr>Seq9</vt:lpstr>
      <vt:lpstr>Seq10</vt:lpstr>
      <vt:lpstr>Seq11</vt:lpstr>
      <vt:lpstr>Seq12</vt:lpstr>
      <vt:lpstr>Seq13</vt:lpstr>
      <vt:lpstr>Seq14</vt:lpstr>
      <vt:lpstr>Seq15</vt:lpstr>
      <vt:lpstr>Seq16</vt:lpstr>
      <vt:lpstr>Seq17</vt:lpstr>
      <vt:lpstr>Seq18</vt:lpstr>
      <vt:lpstr>Seq19</vt:lpstr>
      <vt:lpstr>Seq20</vt:lpstr>
      <vt:lpstr>Seq21</vt:lpstr>
      <vt:lpstr>Seq23</vt:lpstr>
      <vt:lpstr>Seq22</vt:lpstr>
      <vt:lpstr>Seq24</vt:lpstr>
      <vt:lpstr>Seq25</vt:lpstr>
      <vt:lpstr>Seq26</vt:lpstr>
      <vt:lpstr>Seq27</vt:lpstr>
      <vt:lpstr>Seq28</vt:lpstr>
      <vt:lpstr>Seq29</vt:lpstr>
      <vt:lpstr>Seq30</vt:lpstr>
      <vt:lpstr>Seq31</vt:lpstr>
      <vt:lpstr>Seq32</vt:lpstr>
      <vt:lpstr>Sheet2</vt:lpstr>
      <vt:lpstr>audio_list_stym</vt:lpstr>
      <vt:lpstr>metki</vt:lpstr>
      <vt:lpstr>total_visual_stym</vt:lpstr>
      <vt:lpstr>quest_экспл</vt:lpstr>
      <vt:lpstr>quest_импл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Катя Чикурова</dc:creator>
  <cp:lastModifiedBy>Microsoft Office User</cp:lastModifiedBy>
  <dcterms:created xsi:type="dcterms:W3CDTF">2022-05-07T12:20:51Z</dcterms:created>
  <dcterms:modified xsi:type="dcterms:W3CDTF">2023-07-09T17:39:59Z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a535040-0af2-483f-adc3-a132c21e3e2b_Enabled">
    <vt:lpwstr>true</vt:lpwstr>
  </property>
  <property fmtid="{D5CDD505-2E9C-101B-9397-08002B2CF9AE}" pid="3" name="MSIP_Label_2a535040-0af2-483f-adc3-a132c21e3e2b_SetDate">
    <vt:lpwstr>2023-07-09T17:39:59Z</vt:lpwstr>
  </property>
  <property fmtid="{D5CDD505-2E9C-101B-9397-08002B2CF9AE}" pid="4" name="MSIP_Label_2a535040-0af2-483f-adc3-a132c21e3e2b_Method">
    <vt:lpwstr>Standard</vt:lpwstr>
  </property>
  <property fmtid="{D5CDD505-2E9C-101B-9397-08002B2CF9AE}" pid="5" name="MSIP_Label_2a535040-0af2-483f-adc3-a132c21e3e2b_Name">
    <vt:lpwstr>EPAM_Confidential</vt:lpwstr>
  </property>
  <property fmtid="{D5CDD505-2E9C-101B-9397-08002B2CF9AE}" pid="6" name="MSIP_Label_2a535040-0af2-483f-adc3-a132c21e3e2b_SiteId">
    <vt:lpwstr>b41b72d0-4e9f-4c26-8a69-f949f367c91d</vt:lpwstr>
  </property>
  <property fmtid="{D5CDD505-2E9C-101B-9397-08002B2CF9AE}" pid="7" name="MSIP_Label_2a535040-0af2-483f-adc3-a132c21e3e2b_ActionId">
    <vt:lpwstr>e07d0ea6-7470-4634-8798-dffdf629ac1c</vt:lpwstr>
  </property>
  <property fmtid="{D5CDD505-2E9C-101B-9397-08002B2CF9AE}" pid="8" name="MSIP_Label_2a535040-0af2-483f-adc3-a132c21e3e2b_ContentBits">
    <vt:lpwstr>0</vt:lpwstr>
  </property>
</Properties>
</file>